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5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6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7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drawings/drawing8.xml" ContentType="application/vnd.openxmlformats-officedocument.drawing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drawings/drawing9.xml" ContentType="application/vnd.openxmlformats-officedocument.drawing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drawings/drawing10.xml" ContentType="application/vnd.openxmlformats-officedocument.drawing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showInkAnnotation="0" codeName="ThisWorkbook" defaultThemeVersion="124226"/>
  <bookViews>
    <workbookView xWindow="8340" yWindow="165" windowWidth="16875" windowHeight="11955" tabRatio="837" firstSheet="2" activeTab="13"/>
  </bookViews>
  <sheets>
    <sheet name="对比" sheetId="2" state="hidden" r:id="rId1"/>
    <sheet name="历史汇总" sheetId="3" state="hidden" r:id="rId2"/>
    <sheet name="历史新" sheetId="1" r:id="rId3"/>
    <sheet name="历史数据" sheetId="4" r:id="rId4"/>
    <sheet name="Sheet1" sheetId="25" r:id="rId5"/>
    <sheet name="KPI-2015" sheetId="7" r:id="rId6"/>
    <sheet name="KPI-2016" sheetId="26" r:id="rId7"/>
    <sheet name="汇报-B01自研" sheetId="15" state="hidden" r:id="rId8"/>
    <sheet name="汇报-综合" sheetId="16" r:id="rId9"/>
    <sheet name="汇报-seer" sheetId="6" r:id="rId10"/>
    <sheet name="汇报-jl" sheetId="9" r:id="rId11"/>
    <sheet name="汇报-seer2" sheetId="10" r:id="rId12"/>
    <sheet name="汇报-gongfu" sheetId="12" r:id="rId13"/>
    <sheet name="汇报-hua" sheetId="11" r:id="rId14"/>
    <sheet name="汇报-ct" sheetId="20" state="hidden" r:id="rId15"/>
    <sheet name="汇报-合作产品" sheetId="14" r:id="rId16"/>
    <sheet name="合作产品" sheetId="13" r:id="rId17"/>
    <sheet name="天维度" sheetId="23" r:id="rId18"/>
    <sheet name="源—天维度" sheetId="24" r:id="rId19"/>
  </sheets>
  <definedNames>
    <definedName name="_xlnm._FilterDatabase" localSheetId="3" hidden="1">历史数据!$G$3:$BF$466</definedName>
    <definedName name="gongfuKPI">'汇报-gongfu'!$Y$184</definedName>
    <definedName name="gongfu付费arppu">'汇报-gongfu'!$A$259</definedName>
    <definedName name="gongfu付费贡献组成">'汇报-gongfu'!$A$211</definedName>
    <definedName name="gongfu付费基本">'汇报-gongfu'!$A$118</definedName>
    <definedName name="gongfu付费率">'汇报-gongfu'!$A$332</definedName>
    <definedName name="gongfu付费用户组成">'汇报-gongfu'!$A$166</definedName>
    <definedName name="gongfu活跃构成">'汇报-gongfu'!$A$72</definedName>
    <definedName name="gongfu活跃基本">'汇报-gongfu'!$A$29</definedName>
    <definedName name="gongfu页首">'汇报-gongfu'!$A$1</definedName>
    <definedName name="gongfu游戏习惯">'汇报-gongfu'!$A$384</definedName>
    <definedName name="gongfu有效活跃">'汇报-gongfu'!$A$359</definedName>
    <definedName name="huaKPI">'汇报-hua'!$Y$182</definedName>
    <definedName name="hua付费arppu">'汇报-hua'!$A$256</definedName>
    <definedName name="hua付费贡献组成">'汇报-hua'!$A$208</definedName>
    <definedName name="hua付费基本">'汇报-hua'!$A$117</definedName>
    <definedName name="hua付费率">'汇报-hua'!$A$329</definedName>
    <definedName name="hua付费用户组成">'汇报-hua'!$A$164</definedName>
    <definedName name="hua活跃构成">'汇报-hua'!$A$71</definedName>
    <definedName name="hua活跃基本">'汇报-hua'!$A$30</definedName>
    <definedName name="hua页首">'汇报-hua'!$A$1</definedName>
    <definedName name="hua游戏习惯">'汇报-hua'!$A$381</definedName>
    <definedName name="hua有效活跃">'汇报-hua'!$A$358</definedName>
    <definedName name="jlKPI">'汇报-jl'!$Z$181</definedName>
    <definedName name="jl付费arppu">'汇报-jl'!$A$257</definedName>
    <definedName name="jl付费贡献组成">'汇报-jl'!$A$209</definedName>
    <definedName name="jl付费基本">'汇报-jl'!$A$117</definedName>
    <definedName name="jl付费率">'汇报-jl'!$A$330</definedName>
    <definedName name="jl付费用户组成">'汇报-jl'!$A$163</definedName>
    <definedName name="jl活跃构成">'汇报-jl'!$A$73</definedName>
    <definedName name="jl活跃基本">'汇报-jl'!$A$29</definedName>
    <definedName name="jl页首">'汇报-jl'!$A$1</definedName>
    <definedName name="jl游戏习惯">'汇报-jl'!$A$382</definedName>
    <definedName name="jl有效活跃">'汇报-jl'!$A$358</definedName>
    <definedName name="seer2KPI">'汇报-seer2'!$Y$185</definedName>
    <definedName name="seer2付费arppu">'汇报-seer2'!$A$258</definedName>
    <definedName name="seer2付费贡献组成">'汇报-seer2'!$A$211</definedName>
    <definedName name="seer2付费基本">'汇报-seer2'!$A$117</definedName>
    <definedName name="seer2付费率">'汇报-seer2'!$A$331</definedName>
    <definedName name="seer2付费用户组成">'汇报-seer2'!$A$166</definedName>
    <definedName name="seer2活跃构成">'汇报-seer2'!$A$73</definedName>
    <definedName name="seer2活跃基本">'汇报-seer2'!$A$30</definedName>
    <definedName name="seer2页首">'汇报-seer2'!$A$1</definedName>
    <definedName name="seer2游戏习惯">'汇报-seer2'!$A$384</definedName>
    <definedName name="seer2有效活跃">'汇报-seer2'!$A$359</definedName>
    <definedName name="seerKPI">'汇报-seer'!$Z$182</definedName>
    <definedName name="seer付费arppu">'汇报-seer'!$A$243</definedName>
    <definedName name="seer付费贡献组成">'汇报-seer'!$A$197</definedName>
    <definedName name="seer付费基本">'汇报-seer'!$A$106</definedName>
    <definedName name="seer付费率">'汇报-seer'!$A$316</definedName>
    <definedName name="seer付费用户组成">'汇报-seer'!$A$153</definedName>
    <definedName name="seer活跃构成">'汇报-seer'!$A$61</definedName>
    <definedName name="seer活跃基本">'汇报-seer'!$A$12</definedName>
    <definedName name="seer页首">'汇报-seer'!$A$1</definedName>
    <definedName name="seer游戏习惯">'汇报-seer'!$A$367</definedName>
    <definedName name="seer有效活跃">'汇报-seer'!$A$343</definedName>
    <definedName name="创想兵团">'汇报-合作产品'!$B$26</definedName>
    <definedName name="创想兵团KPI">'汇报-合作产品'!$AD$60</definedName>
    <definedName name="海外产品">'汇报-合作产品'!$B$209</definedName>
    <definedName name="合作产品部页首">'汇报-合作产品'!$A$1</definedName>
    <definedName name="联运产品">'汇报-合作产品'!$B$125</definedName>
    <definedName name="联运产品KPI">'汇报-合作产品'!$AD$136</definedName>
  </definedNames>
  <calcPr calcId="145621"/>
</workbook>
</file>

<file path=xl/calcChain.xml><?xml version="1.0" encoding="utf-8"?>
<calcChain xmlns="http://schemas.openxmlformats.org/spreadsheetml/2006/main">
  <c r="B3" i="9" l="1"/>
  <c r="AG193" i="14" l="1"/>
  <c r="AH193" i="14"/>
  <c r="AG194" i="14"/>
  <c r="AH194" i="14"/>
  <c r="AG195" i="14"/>
  <c r="AH195" i="14"/>
  <c r="AG196" i="14"/>
  <c r="AH196" i="14"/>
  <c r="AG197" i="14"/>
  <c r="AH197" i="14"/>
  <c r="AG198" i="14"/>
  <c r="AH198" i="14"/>
  <c r="AG199" i="14"/>
  <c r="AH200" i="14" s="1"/>
  <c r="AH199" i="14"/>
  <c r="AG200" i="14"/>
  <c r="AF31" i="14"/>
  <c r="AF38" i="14" s="1"/>
  <c r="AF39" i="14" s="1"/>
  <c r="AG31" i="14"/>
  <c r="AH31" i="14"/>
  <c r="AH38" i="14" s="1"/>
  <c r="AH39" i="14" s="1"/>
  <c r="AF32" i="14"/>
  <c r="AG32" i="14"/>
  <c r="AG33" i="14" s="1"/>
  <c r="AH32" i="14"/>
  <c r="AF33" i="14"/>
  <c r="AH33" i="14"/>
  <c r="AF35" i="14"/>
  <c r="AG35" i="14"/>
  <c r="AH35" i="14"/>
  <c r="AF36" i="14"/>
  <c r="AH36" i="14"/>
  <c r="AG38" i="14"/>
  <c r="AG39" i="14" s="1"/>
  <c r="AG192" i="14"/>
  <c r="AH192" i="14"/>
  <c r="AG156" i="14"/>
  <c r="AH156" i="14"/>
  <c r="AG157" i="14"/>
  <c r="AH157" i="14"/>
  <c r="AG158" i="14"/>
  <c r="AH158" i="14"/>
  <c r="AG159" i="14"/>
  <c r="AH159" i="14"/>
  <c r="AG160" i="14"/>
  <c r="AH160" i="14"/>
  <c r="AG161" i="14"/>
  <c r="AH161" i="14"/>
  <c r="AG162" i="14"/>
  <c r="AH162" i="14"/>
  <c r="AG163" i="14"/>
  <c r="AH163" i="14"/>
  <c r="AG164" i="14"/>
  <c r="AH164" i="14"/>
  <c r="AG165" i="14"/>
  <c r="AH165" i="14"/>
  <c r="AG166" i="14"/>
  <c r="AH166" i="14"/>
  <c r="AG167" i="14"/>
  <c r="AH167" i="14"/>
  <c r="AG139" i="14"/>
  <c r="AH139" i="14"/>
  <c r="AG140" i="14"/>
  <c r="AH140" i="14"/>
  <c r="AG141" i="14"/>
  <c r="AH141" i="14"/>
  <c r="AG142" i="14"/>
  <c r="AH142" i="14"/>
  <c r="AG143" i="14"/>
  <c r="AH143" i="14"/>
  <c r="AG144" i="14"/>
  <c r="AH144" i="14"/>
  <c r="AG145" i="14"/>
  <c r="AH145" i="14"/>
  <c r="AG146" i="14"/>
  <c r="AH146" i="14"/>
  <c r="AG147" i="14"/>
  <c r="AH147" i="14"/>
  <c r="AG148" i="14"/>
  <c r="AH148" i="14"/>
  <c r="AG149" i="14"/>
  <c r="AH149" i="14"/>
  <c r="AG150" i="14"/>
  <c r="AH150" i="14"/>
  <c r="AG151" i="14"/>
  <c r="AH151" i="14"/>
  <c r="AB40" i="13"/>
  <c r="AC40" i="13"/>
  <c r="AB17" i="13"/>
  <c r="AC17" i="13"/>
  <c r="AG36" i="14" l="1"/>
  <c r="AB157" i="11" l="1"/>
  <c r="AC157" i="11"/>
  <c r="AD157" i="11"/>
  <c r="AE157" i="11"/>
  <c r="AB157" i="9"/>
  <c r="AC157" i="9"/>
  <c r="AD157" i="9"/>
  <c r="AE157" i="9"/>
  <c r="AB157" i="6"/>
  <c r="AC157" i="6"/>
  <c r="AD157" i="6"/>
  <c r="AE157" i="6"/>
  <c r="G51" i="26" l="1"/>
  <c r="G54" i="26" s="1"/>
  <c r="F51" i="26"/>
  <c r="F54" i="26" s="1"/>
  <c r="E51" i="26"/>
  <c r="E54" i="26" s="1"/>
  <c r="D51" i="26"/>
  <c r="D54" i="26" s="1"/>
  <c r="G37" i="26"/>
  <c r="G40" i="26" s="1"/>
  <c r="F37" i="26"/>
  <c r="F40" i="26" s="1"/>
  <c r="E37" i="26"/>
  <c r="E40" i="26" s="1"/>
  <c r="D37" i="26"/>
  <c r="D40" i="26" s="1"/>
  <c r="G23" i="26"/>
  <c r="F23" i="26"/>
  <c r="E23" i="26"/>
  <c r="D23" i="26"/>
  <c r="H23" i="26" l="1"/>
  <c r="H51" i="26"/>
  <c r="H54" i="26" s="1"/>
  <c r="H37" i="26"/>
  <c r="H40" i="26" s="1"/>
  <c r="E26" i="26" l="1"/>
  <c r="F26" i="26"/>
  <c r="G26" i="26"/>
  <c r="H26" i="26"/>
  <c r="D26" i="26"/>
  <c r="BS3" i="4" l="1"/>
  <c r="BT3" i="4"/>
  <c r="BU3" i="4"/>
  <c r="BV3" i="4"/>
  <c r="BW3" i="4"/>
  <c r="BX3" i="4"/>
  <c r="BY3" i="4"/>
  <c r="BZ3" i="4"/>
  <c r="CA3" i="4"/>
  <c r="CA148" i="4" s="1"/>
  <c r="CB3" i="4"/>
  <c r="CB97" i="4" s="1"/>
  <c r="CC3" i="4"/>
  <c r="CC54" i="4" s="1"/>
  <c r="BY54" i="4"/>
  <c r="BZ54" i="4"/>
  <c r="CA54" i="4"/>
  <c r="CB54" i="4"/>
  <c r="BY97" i="4"/>
  <c r="BZ97" i="4"/>
  <c r="CA97" i="4"/>
  <c r="CC97" i="4"/>
  <c r="BY148" i="4"/>
  <c r="BZ148" i="4"/>
  <c r="CB148" i="4"/>
  <c r="CC148" i="4"/>
  <c r="BY191" i="4"/>
  <c r="BZ191" i="4"/>
  <c r="CA191" i="4"/>
  <c r="CB191" i="4"/>
  <c r="CC191" i="4"/>
  <c r="BY242" i="4"/>
  <c r="BZ242" i="4"/>
  <c r="CA242" i="4"/>
  <c r="CB242" i="4"/>
  <c r="BY285" i="4"/>
  <c r="BZ285" i="4"/>
  <c r="CA285" i="4"/>
  <c r="CB285" i="4"/>
  <c r="CC285" i="4"/>
  <c r="BY336" i="4"/>
  <c r="BZ336" i="4"/>
  <c r="CA336" i="4"/>
  <c r="CB336" i="4"/>
  <c r="CC336" i="4"/>
  <c r="BY379" i="4"/>
  <c r="BZ379" i="4"/>
  <c r="CA379" i="4"/>
  <c r="CB379" i="4"/>
  <c r="CC379" i="4"/>
  <c r="BY430" i="4"/>
  <c r="BZ430" i="4"/>
  <c r="CA430" i="4"/>
  <c r="CB430" i="4"/>
  <c r="CC430" i="4"/>
  <c r="BY473" i="4"/>
  <c r="BZ473" i="4"/>
  <c r="CA473" i="4"/>
  <c r="CC473" i="4"/>
  <c r="BY524" i="4"/>
  <c r="BZ524" i="4"/>
  <c r="CA524" i="4"/>
  <c r="CC524" i="4"/>
  <c r="BR54" i="4"/>
  <c r="BS54" i="4"/>
  <c r="BT54" i="4"/>
  <c r="BU54" i="4"/>
  <c r="BV54" i="4"/>
  <c r="BW54" i="4"/>
  <c r="BX54" i="4"/>
  <c r="BR97" i="4"/>
  <c r="BS97" i="4"/>
  <c r="BT97" i="4"/>
  <c r="BU97" i="4"/>
  <c r="BV97" i="4"/>
  <c r="BW97" i="4"/>
  <c r="BX97" i="4"/>
  <c r="BR148" i="4"/>
  <c r="BS148" i="4"/>
  <c r="BT148" i="4"/>
  <c r="BU148" i="4"/>
  <c r="BV148" i="4"/>
  <c r="BW148" i="4"/>
  <c r="BX148" i="4"/>
  <c r="BR191" i="4"/>
  <c r="BS191" i="4"/>
  <c r="BT191" i="4"/>
  <c r="BU191" i="4"/>
  <c r="BV191" i="4"/>
  <c r="BW191" i="4"/>
  <c r="BX191" i="4"/>
  <c r="BR242" i="4"/>
  <c r="BS242" i="4"/>
  <c r="BT242" i="4"/>
  <c r="BU242" i="4"/>
  <c r="BV242" i="4"/>
  <c r="BW242" i="4"/>
  <c r="BX242" i="4"/>
  <c r="BR285" i="4"/>
  <c r="BS285" i="4"/>
  <c r="BT285" i="4"/>
  <c r="BU285" i="4"/>
  <c r="BV285" i="4"/>
  <c r="BW285" i="4"/>
  <c r="BX285" i="4"/>
  <c r="BR336" i="4"/>
  <c r="BS336" i="4"/>
  <c r="BT336" i="4"/>
  <c r="BU336" i="4"/>
  <c r="BV336" i="4"/>
  <c r="BW336" i="4"/>
  <c r="BX336" i="4"/>
  <c r="BR379" i="4"/>
  <c r="BS379" i="4"/>
  <c r="BT379" i="4"/>
  <c r="BU379" i="4"/>
  <c r="BV379" i="4"/>
  <c r="BW379" i="4"/>
  <c r="BX379" i="4"/>
  <c r="BR430" i="4"/>
  <c r="BS430" i="4"/>
  <c r="BT430" i="4"/>
  <c r="BU430" i="4"/>
  <c r="BV430" i="4"/>
  <c r="BW430" i="4"/>
  <c r="BX430" i="4"/>
  <c r="BR473" i="4"/>
  <c r="BS473" i="4"/>
  <c r="BT473" i="4"/>
  <c r="BU473" i="4"/>
  <c r="BV473" i="4"/>
  <c r="BW473" i="4"/>
  <c r="BX473" i="4"/>
  <c r="BR524" i="4"/>
  <c r="BS524" i="4"/>
  <c r="BT524" i="4"/>
  <c r="BU524" i="4"/>
  <c r="BV524" i="4"/>
  <c r="BW524" i="4"/>
  <c r="BX524" i="4"/>
  <c r="CB524" i="4" l="1"/>
  <c r="CB473" i="4"/>
  <c r="CC242" i="4"/>
  <c r="AF193" i="14"/>
  <c r="AF194" i="14"/>
  <c r="AF195" i="14"/>
  <c r="AF196" i="14"/>
  <c r="AF197" i="14"/>
  <c r="AF198" i="14"/>
  <c r="AF199" i="14"/>
  <c r="AF192" i="14"/>
  <c r="AA80" i="13"/>
  <c r="AF139" i="14" l="1"/>
  <c r="AF140" i="14"/>
  <c r="AF141" i="14"/>
  <c r="AF142" i="14"/>
  <c r="AF143" i="14"/>
  <c r="AF144" i="14"/>
  <c r="AF145" i="14"/>
  <c r="AF146" i="14"/>
  <c r="AF147" i="14"/>
  <c r="AF148" i="14"/>
  <c r="AF149" i="14"/>
  <c r="AA53" i="13"/>
  <c r="AF150" i="14" s="1"/>
  <c r="AA17" i="13"/>
  <c r="AF164" i="14" l="1"/>
  <c r="AF160" i="14"/>
  <c r="AF156" i="14"/>
  <c r="AF159" i="14"/>
  <c r="AA73" i="13"/>
  <c r="AF163" i="14"/>
  <c r="AA40" i="13"/>
  <c r="AF166" i="14"/>
  <c r="AF158" i="14"/>
  <c r="AF165" i="14"/>
  <c r="AF161" i="14"/>
  <c r="AF157" i="14"/>
  <c r="AF167" i="14"/>
  <c r="AF162" i="14"/>
  <c r="O38" i="25" l="1"/>
  <c r="O31" i="25"/>
  <c r="P31" i="25" s="1"/>
  <c r="O24" i="25"/>
  <c r="P24" i="25" s="1"/>
  <c r="O17" i="25"/>
  <c r="O18" i="25" s="1"/>
  <c r="O39" i="25"/>
  <c r="M39" i="25"/>
  <c r="K39" i="25"/>
  <c r="I39" i="25"/>
  <c r="G39" i="25"/>
  <c r="E39" i="25"/>
  <c r="N39" i="25"/>
  <c r="L39" i="25"/>
  <c r="J39" i="25"/>
  <c r="H39" i="25"/>
  <c r="F39" i="25"/>
  <c r="D39" i="25"/>
  <c r="P38" i="25"/>
  <c r="P37" i="25"/>
  <c r="E34" i="25"/>
  <c r="F34" i="25"/>
  <c r="G34" i="25"/>
  <c r="H34" i="25"/>
  <c r="I34" i="25"/>
  <c r="J34" i="25"/>
  <c r="K34" i="25"/>
  <c r="L34" i="25"/>
  <c r="M34" i="25"/>
  <c r="N34" i="25"/>
  <c r="N32" i="25"/>
  <c r="M32" i="25"/>
  <c r="L32" i="25"/>
  <c r="K32" i="25"/>
  <c r="J32" i="25"/>
  <c r="I32" i="25"/>
  <c r="H32" i="25"/>
  <c r="G32" i="25"/>
  <c r="F32" i="25"/>
  <c r="E32" i="25"/>
  <c r="D32" i="25"/>
  <c r="P30" i="25"/>
  <c r="N25" i="25"/>
  <c r="M25" i="25"/>
  <c r="L25" i="25"/>
  <c r="K25" i="25"/>
  <c r="J25" i="25"/>
  <c r="I25" i="25"/>
  <c r="H25" i="25"/>
  <c r="G25" i="25"/>
  <c r="F25" i="25"/>
  <c r="E25" i="25"/>
  <c r="D25" i="25"/>
  <c r="P23" i="25"/>
  <c r="N18" i="25"/>
  <c r="M18" i="25"/>
  <c r="L18" i="25"/>
  <c r="K18" i="25"/>
  <c r="J18" i="25"/>
  <c r="I18" i="25"/>
  <c r="H18" i="25"/>
  <c r="G18" i="25"/>
  <c r="F18" i="25"/>
  <c r="E18" i="25"/>
  <c r="D18" i="25"/>
  <c r="P16" i="25"/>
  <c r="O10" i="25"/>
  <c r="O11" i="25" s="1"/>
  <c r="P12" i="25"/>
  <c r="P9" i="25"/>
  <c r="E13" i="25"/>
  <c r="F13" i="25"/>
  <c r="G13" i="25"/>
  <c r="H13" i="25"/>
  <c r="I13" i="25"/>
  <c r="J13" i="25"/>
  <c r="K13" i="25"/>
  <c r="L13" i="25"/>
  <c r="M13" i="25"/>
  <c r="N13" i="25"/>
  <c r="D13" i="25"/>
  <c r="E11" i="25"/>
  <c r="F11" i="25"/>
  <c r="G11" i="25"/>
  <c r="H11" i="25"/>
  <c r="I11" i="25"/>
  <c r="J11" i="25"/>
  <c r="K11" i="25"/>
  <c r="L11" i="25"/>
  <c r="M11" i="25"/>
  <c r="N11" i="25"/>
  <c r="D11" i="25"/>
  <c r="O32" i="25" l="1"/>
  <c r="O25" i="25"/>
  <c r="P17" i="25"/>
  <c r="P18" i="25" s="1"/>
  <c r="P39" i="25"/>
  <c r="P32" i="25"/>
  <c r="P25" i="25"/>
  <c r="P10" i="25"/>
  <c r="P11" i="25" l="1"/>
  <c r="P13" i="25"/>
  <c r="Z53" i="13" l="1"/>
  <c r="Y53" i="13" l="1"/>
  <c r="X53" i="13"/>
  <c r="S62" i="23" l="1"/>
  <c r="S61" i="23" s="1"/>
  <c r="S50" i="23"/>
  <c r="S49" i="23"/>
  <c r="CW15" i="23"/>
  <c r="S15" i="23"/>
  <c r="CW14" i="23"/>
  <c r="CW16" i="23" s="1"/>
  <c r="T14" i="23"/>
  <c r="S14" i="23"/>
  <c r="CW12" i="23"/>
  <c r="S12" i="23"/>
  <c r="R10" i="23"/>
  <c r="U50" i="23" s="1"/>
  <c r="R9" i="23"/>
  <c r="T50" i="23" s="1"/>
  <c r="R6" i="23"/>
  <c r="CW28" i="23" s="1"/>
  <c r="R3" i="23"/>
  <c r="S28" i="23" s="1"/>
  <c r="U91" i="13"/>
  <c r="T91" i="13"/>
  <c r="S91" i="13"/>
  <c r="R91" i="13"/>
  <c r="Q91" i="13"/>
  <c r="P90" i="13"/>
  <c r="O90" i="13"/>
  <c r="P89" i="13"/>
  <c r="O89" i="13"/>
  <c r="P88" i="13"/>
  <c r="O88" i="13"/>
  <c r="P87" i="13"/>
  <c r="O87" i="13"/>
  <c r="P86" i="13"/>
  <c r="O86" i="13"/>
  <c r="P85" i="13"/>
  <c r="P91" i="13" s="1"/>
  <c r="O85" i="13"/>
  <c r="Z80" i="13"/>
  <c r="Y80" i="13"/>
  <c r="X80" i="13"/>
  <c r="W80" i="13"/>
  <c r="V80" i="13"/>
  <c r="U80" i="13"/>
  <c r="T80" i="13"/>
  <c r="S80" i="13"/>
  <c r="R80" i="13"/>
  <c r="Q80" i="13"/>
  <c r="P80" i="13"/>
  <c r="O80" i="13"/>
  <c r="I69" i="13"/>
  <c r="E69" i="13"/>
  <c r="C69" i="13"/>
  <c r="N68" i="13"/>
  <c r="F68" i="13"/>
  <c r="D68" i="13"/>
  <c r="N67" i="13"/>
  <c r="F67" i="13"/>
  <c r="D67" i="13"/>
  <c r="N66" i="13"/>
  <c r="F66" i="13"/>
  <c r="D66" i="13"/>
  <c r="N65" i="13"/>
  <c r="F65" i="13"/>
  <c r="D65" i="13"/>
  <c r="N64" i="13"/>
  <c r="F64" i="13"/>
  <c r="D64" i="13"/>
  <c r="N63" i="13"/>
  <c r="N69" i="13" s="1"/>
  <c r="F63" i="13"/>
  <c r="D63" i="13"/>
  <c r="D69" i="13" s="1"/>
  <c r="W53" i="13"/>
  <c r="V53" i="13"/>
  <c r="U53" i="13"/>
  <c r="T53" i="13"/>
  <c r="O53" i="13"/>
  <c r="N53" i="13"/>
  <c r="M53" i="13"/>
  <c r="L53" i="13"/>
  <c r="K53" i="13"/>
  <c r="J53" i="13"/>
  <c r="I53" i="13"/>
  <c r="H53" i="13"/>
  <c r="G53" i="13"/>
  <c r="F53" i="13"/>
  <c r="P30" i="13"/>
  <c r="P27" i="13"/>
  <c r="P26" i="13"/>
  <c r="P25" i="13"/>
  <c r="P24" i="13"/>
  <c r="Z17" i="13"/>
  <c r="Z84" i="13" s="1"/>
  <c r="Y17" i="13"/>
  <c r="Y40" i="13" s="1"/>
  <c r="X17" i="13"/>
  <c r="W17" i="13"/>
  <c r="W84" i="13" s="1"/>
  <c r="V17" i="13"/>
  <c r="V84" i="13" s="1"/>
  <c r="U17" i="13"/>
  <c r="U40" i="13" s="1"/>
  <c r="T17" i="13"/>
  <c r="S17" i="13"/>
  <c r="S84" i="13" s="1"/>
  <c r="R17" i="13"/>
  <c r="R84" i="13" s="1"/>
  <c r="Q17" i="13"/>
  <c r="Q40" i="13" s="1"/>
  <c r="P17" i="13"/>
  <c r="O17" i="13"/>
  <c r="O84" i="13" s="1"/>
  <c r="N17" i="13"/>
  <c r="N84" i="13" s="1"/>
  <c r="M17" i="13"/>
  <c r="M40" i="13" s="1"/>
  <c r="L17" i="13"/>
  <c r="K17" i="13"/>
  <c r="K84" i="13" s="1"/>
  <c r="J17" i="13"/>
  <c r="J84" i="13" s="1"/>
  <c r="I17" i="13"/>
  <c r="I40" i="13" s="1"/>
  <c r="H17" i="13"/>
  <c r="G17" i="13"/>
  <c r="G84" i="13" s="1"/>
  <c r="F17" i="13"/>
  <c r="F84" i="13" s="1"/>
  <c r="E17" i="13"/>
  <c r="E40" i="13" s="1"/>
  <c r="D17" i="13"/>
  <c r="C17" i="13"/>
  <c r="C84" i="13" s="1"/>
  <c r="AF215" i="14"/>
  <c r="AE215" i="14"/>
  <c r="AD215" i="14"/>
  <c r="AC215" i="14"/>
  <c r="AB215" i="14"/>
  <c r="AA215" i="14"/>
  <c r="Z215" i="14"/>
  <c r="Y215" i="14"/>
  <c r="X215" i="14"/>
  <c r="W215" i="14"/>
  <c r="V215" i="14"/>
  <c r="U215" i="14"/>
  <c r="T215" i="14"/>
  <c r="T204" i="14"/>
  <c r="AE198" i="14"/>
  <c r="AD198" i="14"/>
  <c r="AC198" i="14"/>
  <c r="AB198" i="14"/>
  <c r="AA198" i="14"/>
  <c r="Z198" i="14"/>
  <c r="Y198" i="14"/>
  <c r="X198" i="14"/>
  <c r="W198" i="14"/>
  <c r="V198" i="14"/>
  <c r="U198" i="14"/>
  <c r="T198" i="14"/>
  <c r="AE197" i="14"/>
  <c r="AD197" i="14"/>
  <c r="AC197" i="14"/>
  <c r="AB197" i="14"/>
  <c r="AA197" i="14"/>
  <c r="Z197" i="14"/>
  <c r="Y197" i="14"/>
  <c r="X197" i="14"/>
  <c r="W197" i="14"/>
  <c r="V197" i="14"/>
  <c r="U197" i="14"/>
  <c r="T197" i="14"/>
  <c r="AE196" i="14"/>
  <c r="AD196" i="14"/>
  <c r="AC196" i="14"/>
  <c r="AB196" i="14"/>
  <c r="AA196" i="14"/>
  <c r="Z196" i="14"/>
  <c r="Y196" i="14"/>
  <c r="X196" i="14"/>
  <c r="W196" i="14"/>
  <c r="V196" i="14"/>
  <c r="U196" i="14"/>
  <c r="T196" i="14"/>
  <c r="AE195" i="14"/>
  <c r="AD195" i="14"/>
  <c r="AC195" i="14"/>
  <c r="AB195" i="14"/>
  <c r="AA195" i="14"/>
  <c r="Z195" i="14"/>
  <c r="Y195" i="14"/>
  <c r="X195" i="14"/>
  <c r="W195" i="14"/>
  <c r="V195" i="14"/>
  <c r="U195" i="14"/>
  <c r="T195" i="14"/>
  <c r="AE194" i="14"/>
  <c r="AE199" i="14" s="1"/>
  <c r="AF200" i="14" s="1"/>
  <c r="AD194" i="14"/>
  <c r="AD199" i="14" s="1"/>
  <c r="AC194" i="14"/>
  <c r="AC199" i="14" s="1"/>
  <c r="AB194" i="14"/>
  <c r="AB199" i="14" s="1"/>
  <c r="AA194" i="14"/>
  <c r="AA199" i="14" s="1"/>
  <c r="AA200" i="14" s="1"/>
  <c r="Z194" i="14"/>
  <c r="Z199" i="14" s="1"/>
  <c r="Y194" i="14"/>
  <c r="Y199" i="14" s="1"/>
  <c r="Y200" i="14" s="1"/>
  <c r="X194" i="14"/>
  <c r="X199" i="14" s="1"/>
  <c r="W194" i="14"/>
  <c r="W199" i="14" s="1"/>
  <c r="W200" i="14" s="1"/>
  <c r="V194" i="14"/>
  <c r="V199" i="14" s="1"/>
  <c r="U194" i="14"/>
  <c r="U199" i="14" s="1"/>
  <c r="U200" i="14" s="1"/>
  <c r="T194" i="14"/>
  <c r="T199" i="14" s="1"/>
  <c r="AE193" i="14"/>
  <c r="AD193" i="14"/>
  <c r="AC193" i="14"/>
  <c r="AB193" i="14"/>
  <c r="AA193" i="14"/>
  <c r="Z193" i="14"/>
  <c r="Y193" i="14"/>
  <c r="X193" i="14"/>
  <c r="W193" i="14"/>
  <c r="V193" i="14"/>
  <c r="U193" i="14"/>
  <c r="T193" i="14"/>
  <c r="AE192" i="14"/>
  <c r="AD192" i="14"/>
  <c r="AC192" i="14"/>
  <c r="AB192" i="14"/>
  <c r="AA192" i="14"/>
  <c r="Z192" i="14"/>
  <c r="Y192" i="14"/>
  <c r="X192" i="14"/>
  <c r="W192" i="14"/>
  <c r="V192" i="14"/>
  <c r="U192" i="14"/>
  <c r="T192" i="14"/>
  <c r="T170" i="14"/>
  <c r="C151" i="14"/>
  <c r="AE150" i="14"/>
  <c r="AF151" i="14" s="1"/>
  <c r="AD150" i="14"/>
  <c r="AC150" i="14"/>
  <c r="AB150" i="14"/>
  <c r="Z150" i="14"/>
  <c r="Y150" i="14"/>
  <c r="X150" i="14"/>
  <c r="W150" i="14"/>
  <c r="V150" i="14"/>
  <c r="U150" i="14"/>
  <c r="T150" i="14"/>
  <c r="AE149" i="14"/>
  <c r="AD149" i="14"/>
  <c r="AD166" i="14" s="1"/>
  <c r="AC149" i="14"/>
  <c r="AB149" i="14"/>
  <c r="AB166" i="14" s="1"/>
  <c r="AA149" i="14"/>
  <c r="Z149" i="14"/>
  <c r="Z166" i="14" s="1"/>
  <c r="Y149" i="14"/>
  <c r="X149" i="14"/>
  <c r="X166" i="14" s="1"/>
  <c r="W149" i="14"/>
  <c r="W166" i="14" s="1"/>
  <c r="V149" i="14"/>
  <c r="V166" i="14" s="1"/>
  <c r="U149" i="14"/>
  <c r="U166" i="14" s="1"/>
  <c r="T149" i="14"/>
  <c r="T166" i="14" s="1"/>
  <c r="AE148" i="14"/>
  <c r="AE165" i="14" s="1"/>
  <c r="AD148" i="14"/>
  <c r="AD165" i="14" s="1"/>
  <c r="AC148" i="14"/>
  <c r="AB148" i="14"/>
  <c r="AB165" i="14" s="1"/>
  <c r="AA148" i="14"/>
  <c r="Z148" i="14"/>
  <c r="Z165" i="14" s="1"/>
  <c r="Y148" i="14"/>
  <c r="X148" i="14"/>
  <c r="W148" i="14"/>
  <c r="W165" i="14" s="1"/>
  <c r="V148" i="14"/>
  <c r="V165" i="14" s="1"/>
  <c r="U148" i="14"/>
  <c r="U165" i="14" s="1"/>
  <c r="T148" i="14"/>
  <c r="T165" i="14" s="1"/>
  <c r="AE147" i="14"/>
  <c r="AD147" i="14"/>
  <c r="AD164" i="14" s="1"/>
  <c r="AC147" i="14"/>
  <c r="AB147" i="14"/>
  <c r="AB164" i="14" s="1"/>
  <c r="AA147" i="14"/>
  <c r="Z147" i="14"/>
  <c r="Z164" i="14" s="1"/>
  <c r="Y147" i="14"/>
  <c r="X147" i="14"/>
  <c r="X164" i="14" s="1"/>
  <c r="W147" i="14"/>
  <c r="W164" i="14" s="1"/>
  <c r="V147" i="14"/>
  <c r="V164" i="14" s="1"/>
  <c r="U147" i="14"/>
  <c r="U164" i="14" s="1"/>
  <c r="T147" i="14"/>
  <c r="T164" i="14" s="1"/>
  <c r="AE146" i="14"/>
  <c r="AE163" i="14" s="1"/>
  <c r="AD146" i="14"/>
  <c r="AD163" i="14" s="1"/>
  <c r="AC146" i="14"/>
  <c r="AB146" i="14"/>
  <c r="AB163" i="14" s="1"/>
  <c r="AA146" i="14"/>
  <c r="Z146" i="14"/>
  <c r="Z163" i="14" s="1"/>
  <c r="Y146" i="14"/>
  <c r="X146" i="14"/>
  <c r="W146" i="14"/>
  <c r="W163" i="14" s="1"/>
  <c r="V146" i="14"/>
  <c r="V163" i="14" s="1"/>
  <c r="U146" i="14"/>
  <c r="U163" i="14" s="1"/>
  <c r="T146" i="14"/>
  <c r="T163" i="14" s="1"/>
  <c r="AE145" i="14"/>
  <c r="AD145" i="14"/>
  <c r="AD162" i="14" s="1"/>
  <c r="AC145" i="14"/>
  <c r="AB145" i="14"/>
  <c r="AB162" i="14" s="1"/>
  <c r="AA145" i="14"/>
  <c r="Z145" i="14"/>
  <c r="Z162" i="14" s="1"/>
  <c r="Y145" i="14"/>
  <c r="X145" i="14"/>
  <c r="X162" i="14" s="1"/>
  <c r="W145" i="14"/>
  <c r="W162" i="14" s="1"/>
  <c r="V145" i="14"/>
  <c r="V162" i="14" s="1"/>
  <c r="U145" i="14"/>
  <c r="U162" i="14" s="1"/>
  <c r="T145" i="14"/>
  <c r="T162" i="14" s="1"/>
  <c r="AE144" i="14"/>
  <c r="AE161" i="14" s="1"/>
  <c r="AD144" i="14"/>
  <c r="AD161" i="14" s="1"/>
  <c r="AC144" i="14"/>
  <c r="AB144" i="14"/>
  <c r="AB161" i="14" s="1"/>
  <c r="AA144" i="14"/>
  <c r="Z144" i="14"/>
  <c r="Z161" i="14" s="1"/>
  <c r="Y144" i="14"/>
  <c r="X144" i="14"/>
  <c r="W144" i="14"/>
  <c r="W161" i="14" s="1"/>
  <c r="V144" i="14"/>
  <c r="V161" i="14" s="1"/>
  <c r="U144" i="14"/>
  <c r="U161" i="14" s="1"/>
  <c r="T144" i="14"/>
  <c r="T161" i="14" s="1"/>
  <c r="AE143" i="14"/>
  <c r="AD143" i="14"/>
  <c r="AD160" i="14" s="1"/>
  <c r="AC143" i="14"/>
  <c r="AB143" i="14"/>
  <c r="AB160" i="14" s="1"/>
  <c r="AA143" i="14"/>
  <c r="Z143" i="14"/>
  <c r="Z160" i="14" s="1"/>
  <c r="Y143" i="14"/>
  <c r="X143" i="14"/>
  <c r="X160" i="14" s="1"/>
  <c r="W143" i="14"/>
  <c r="W160" i="14" s="1"/>
  <c r="V143" i="14"/>
  <c r="V160" i="14" s="1"/>
  <c r="U143" i="14"/>
  <c r="U160" i="14" s="1"/>
  <c r="T143" i="14"/>
  <c r="T160" i="14" s="1"/>
  <c r="AE142" i="14"/>
  <c r="AE159" i="14" s="1"/>
  <c r="AD142" i="14"/>
  <c r="AD159" i="14" s="1"/>
  <c r="AC142" i="14"/>
  <c r="AB142" i="14"/>
  <c r="AB159" i="14" s="1"/>
  <c r="AA142" i="14"/>
  <c r="Z142" i="14"/>
  <c r="Z159" i="14" s="1"/>
  <c r="Y142" i="14"/>
  <c r="X142" i="14"/>
  <c r="W142" i="14"/>
  <c r="W159" i="14" s="1"/>
  <c r="V142" i="14"/>
  <c r="V159" i="14" s="1"/>
  <c r="U142" i="14"/>
  <c r="U159" i="14" s="1"/>
  <c r="T142" i="14"/>
  <c r="T159" i="14" s="1"/>
  <c r="AE141" i="14"/>
  <c r="AD141" i="14"/>
  <c r="AD158" i="14" s="1"/>
  <c r="AC141" i="14"/>
  <c r="AB141" i="14"/>
  <c r="AB158" i="14" s="1"/>
  <c r="AA141" i="14"/>
  <c r="Z141" i="14"/>
  <c r="Z158" i="14" s="1"/>
  <c r="Y141" i="14"/>
  <c r="X141" i="14"/>
  <c r="X158" i="14" s="1"/>
  <c r="W141" i="14"/>
  <c r="W158" i="14" s="1"/>
  <c r="V141" i="14"/>
  <c r="V158" i="14" s="1"/>
  <c r="U141" i="14"/>
  <c r="U158" i="14" s="1"/>
  <c r="T141" i="14"/>
  <c r="T158" i="14" s="1"/>
  <c r="AE140" i="14"/>
  <c r="AE157" i="14" s="1"/>
  <c r="AD140" i="14"/>
  <c r="AD157" i="14" s="1"/>
  <c r="AC140" i="14"/>
  <c r="AB140" i="14"/>
  <c r="AB157" i="14" s="1"/>
  <c r="AA140" i="14"/>
  <c r="Z140" i="14"/>
  <c r="Z157" i="14" s="1"/>
  <c r="Y140" i="14"/>
  <c r="X140" i="14"/>
  <c r="W140" i="14"/>
  <c r="W157" i="14" s="1"/>
  <c r="V140" i="14"/>
  <c r="V157" i="14" s="1"/>
  <c r="U140" i="14"/>
  <c r="U157" i="14" s="1"/>
  <c r="T140" i="14"/>
  <c r="T157" i="14" s="1"/>
  <c r="AE139" i="14"/>
  <c r="AD139" i="14"/>
  <c r="AD156" i="14" s="1"/>
  <c r="AC139" i="14"/>
  <c r="AB139" i="14"/>
  <c r="AB156" i="14" s="1"/>
  <c r="AB167" i="14" s="1"/>
  <c r="AA139" i="14"/>
  <c r="Z139" i="14"/>
  <c r="Z156" i="14" s="1"/>
  <c r="Z167" i="14" s="1"/>
  <c r="Y139" i="14"/>
  <c r="X139" i="14"/>
  <c r="X156" i="14" s="1"/>
  <c r="W139" i="14"/>
  <c r="W156" i="14" s="1"/>
  <c r="W167" i="14" s="1"/>
  <c r="V139" i="14"/>
  <c r="V156" i="14" s="1"/>
  <c r="V167" i="14" s="1"/>
  <c r="U139" i="14"/>
  <c r="U156" i="14" s="1"/>
  <c r="U167" i="14" s="1"/>
  <c r="T139" i="14"/>
  <c r="T156" i="14" s="1"/>
  <c r="T167" i="14" s="1"/>
  <c r="AA121" i="14"/>
  <c r="AE109" i="14"/>
  <c r="AD109" i="14"/>
  <c r="AC109" i="14"/>
  <c r="AB109" i="14"/>
  <c r="Z109" i="14"/>
  <c r="Y109" i="14"/>
  <c r="X109" i="14"/>
  <c r="W109" i="14"/>
  <c r="V109" i="14"/>
  <c r="U109" i="14"/>
  <c r="T109" i="14"/>
  <c r="AE108" i="14"/>
  <c r="AB129" i="14" s="1"/>
  <c r="AD108" i="14"/>
  <c r="AA129" i="14" s="1"/>
  <c r="AC108" i="14"/>
  <c r="Z129" i="14" s="1"/>
  <c r="AB108" i="14"/>
  <c r="AB121" i="14" s="1"/>
  <c r="AA108" i="14"/>
  <c r="Z108" i="14"/>
  <c r="Z121" i="14" s="1"/>
  <c r="Y108" i="14"/>
  <c r="V129" i="14" s="1"/>
  <c r="X108" i="14"/>
  <c r="U129" i="14" s="1"/>
  <c r="W108" i="14"/>
  <c r="T129" i="14" s="1"/>
  <c r="V108" i="14"/>
  <c r="V121" i="14" s="1"/>
  <c r="U108" i="14"/>
  <c r="U121" i="14" s="1"/>
  <c r="T108" i="14"/>
  <c r="T121" i="14" s="1"/>
  <c r="AB50" i="14"/>
  <c r="AA50" i="14"/>
  <c r="Z50" i="14"/>
  <c r="V50" i="14"/>
  <c r="U50" i="14"/>
  <c r="T50" i="14"/>
  <c r="AB42" i="14"/>
  <c r="AA42" i="14"/>
  <c r="Z42" i="14"/>
  <c r="V42" i="14"/>
  <c r="U42" i="14"/>
  <c r="T42" i="14"/>
  <c r="AE35" i="14"/>
  <c r="AB53" i="14" s="1"/>
  <c r="AD35" i="14"/>
  <c r="AA53" i="14" s="1"/>
  <c r="AC35" i="14"/>
  <c r="Z53" i="14" s="1"/>
  <c r="AB35" i="14"/>
  <c r="AB45" i="14" s="1"/>
  <c r="AA35" i="14"/>
  <c r="AA45" i="14" s="1"/>
  <c r="Z35" i="14"/>
  <c r="Z45" i="14" s="1"/>
  <c r="AC45" i="14" s="1"/>
  <c r="Y35" i="14"/>
  <c r="V53" i="14" s="1"/>
  <c r="X35" i="14"/>
  <c r="U53" i="14" s="1"/>
  <c r="W35" i="14"/>
  <c r="T53" i="14" s="1"/>
  <c r="V35" i="14"/>
  <c r="V45" i="14" s="1"/>
  <c r="U35" i="14"/>
  <c r="U45" i="14" s="1"/>
  <c r="T35" i="14"/>
  <c r="T45" i="14" s="1"/>
  <c r="AE32" i="14"/>
  <c r="AB51" i="14" s="1"/>
  <c r="AB54" i="14" s="1"/>
  <c r="AD32" i="14"/>
  <c r="AA51" i="14" s="1"/>
  <c r="AA54" i="14" s="1"/>
  <c r="AC32" i="14"/>
  <c r="Z51" i="14" s="1"/>
  <c r="AB32" i="14"/>
  <c r="AB43" i="14" s="1"/>
  <c r="AB46" i="14" s="1"/>
  <c r="AA32" i="14"/>
  <c r="AA43" i="14" s="1"/>
  <c r="AA46" i="14" s="1"/>
  <c r="Y32" i="14"/>
  <c r="V51" i="14" s="1"/>
  <c r="V54" i="14" s="1"/>
  <c r="X32" i="14"/>
  <c r="U51" i="14" s="1"/>
  <c r="U54" i="14" s="1"/>
  <c r="W32" i="14"/>
  <c r="T51" i="14" s="1"/>
  <c r="V32" i="14"/>
  <c r="V43" i="14" s="1"/>
  <c r="V46" i="14" s="1"/>
  <c r="U32" i="14"/>
  <c r="U43" i="14" s="1"/>
  <c r="U46" i="14" s="1"/>
  <c r="T32" i="14"/>
  <c r="T43" i="14" s="1"/>
  <c r="AE31" i="14"/>
  <c r="AE38" i="14" s="1"/>
  <c r="AD31" i="14"/>
  <c r="AD38" i="14" s="1"/>
  <c r="AC31" i="14"/>
  <c r="AB31" i="14"/>
  <c r="AA31" i="14"/>
  <c r="Z31" i="14"/>
  <c r="Y31" i="14"/>
  <c r="X31" i="14"/>
  <c r="W31" i="14"/>
  <c r="V31" i="14"/>
  <c r="U31" i="14"/>
  <c r="T31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B4" i="14"/>
  <c r="B3" i="14"/>
  <c r="B5" i="14" s="1"/>
  <c r="B410" i="20"/>
  <c r="B386" i="20"/>
  <c r="B361" i="20"/>
  <c r="B336" i="20"/>
  <c r="B309" i="20"/>
  <c r="B284" i="20"/>
  <c r="B260" i="20"/>
  <c r="B236" i="20"/>
  <c r="B212" i="20"/>
  <c r="AD202" i="20"/>
  <c r="V202" i="20"/>
  <c r="AE193" i="20"/>
  <c r="W193" i="20"/>
  <c r="B188" i="20"/>
  <c r="T166" i="20"/>
  <c r="T154" i="20"/>
  <c r="V153" i="20"/>
  <c r="V166" i="20" s="1"/>
  <c r="U153" i="20"/>
  <c r="U166" i="20" s="1"/>
  <c r="T153" i="20"/>
  <c r="B148" i="20"/>
  <c r="AC142" i="20"/>
  <c r="U142" i="20"/>
  <c r="P133" i="20"/>
  <c r="Q133" i="20" s="1"/>
  <c r="R133" i="20" s="1"/>
  <c r="AE126" i="20"/>
  <c r="AA126" i="20"/>
  <c r="W126" i="20"/>
  <c r="B125" i="20"/>
  <c r="AC117" i="20"/>
  <c r="Y117" i="20"/>
  <c r="U117" i="20"/>
  <c r="P113" i="20"/>
  <c r="Q113" i="20" s="1"/>
  <c r="R113" i="20" s="1"/>
  <c r="AE110" i="20"/>
  <c r="AA110" i="20"/>
  <c r="W110" i="20"/>
  <c r="B101" i="20"/>
  <c r="AE96" i="20"/>
  <c r="AD96" i="20"/>
  <c r="AA96" i="20"/>
  <c r="Z96" i="20"/>
  <c r="W96" i="20"/>
  <c r="V96" i="20"/>
  <c r="AE87" i="20"/>
  <c r="AA87" i="20"/>
  <c r="W87" i="20"/>
  <c r="P81" i="20"/>
  <c r="Q81" i="20" s="1"/>
  <c r="R81" i="20" s="1"/>
  <c r="AD80" i="20"/>
  <c r="AC80" i="20"/>
  <c r="Y80" i="20"/>
  <c r="U80" i="20"/>
  <c r="B78" i="20"/>
  <c r="R72" i="20"/>
  <c r="AE71" i="20"/>
  <c r="AA71" i="20"/>
  <c r="W71" i="20"/>
  <c r="AK61" i="20"/>
  <c r="AJ61" i="20"/>
  <c r="AI61" i="20"/>
  <c r="AH61" i="20"/>
  <c r="AG61" i="20"/>
  <c r="AE61" i="20"/>
  <c r="AD61" i="20"/>
  <c r="AA61" i="20"/>
  <c r="Z61" i="20"/>
  <c r="W61" i="20"/>
  <c r="V61" i="20"/>
  <c r="B55" i="20"/>
  <c r="B33" i="20"/>
  <c r="AE21" i="20"/>
  <c r="AA21" i="20"/>
  <c r="W21" i="20"/>
  <c r="J19" i="20"/>
  <c r="AF12" i="20"/>
  <c r="AE12" i="20"/>
  <c r="AE117" i="20" s="1"/>
  <c r="AD12" i="20"/>
  <c r="AD117" i="20" s="1"/>
  <c r="AC12" i="20"/>
  <c r="AC193" i="20" s="1"/>
  <c r="AB12" i="20"/>
  <c r="AA12" i="20"/>
  <c r="AA193" i="20" s="1"/>
  <c r="Z12" i="20"/>
  <c r="Z193" i="20" s="1"/>
  <c r="Y12" i="20"/>
  <c r="Y193" i="20" s="1"/>
  <c r="X12" i="20"/>
  <c r="W12" i="20"/>
  <c r="W117" i="20" s="1"/>
  <c r="V12" i="20"/>
  <c r="V117" i="20" s="1"/>
  <c r="U12" i="20"/>
  <c r="U193" i="20" s="1"/>
  <c r="T12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B9" i="20"/>
  <c r="B5" i="20"/>
  <c r="B4" i="20"/>
  <c r="B3" i="20"/>
  <c r="S155" i="20" s="1"/>
  <c r="B412" i="12"/>
  <c r="B388" i="12"/>
  <c r="B363" i="12"/>
  <c r="B338" i="12"/>
  <c r="B311" i="12"/>
  <c r="B286" i="12"/>
  <c r="B262" i="12"/>
  <c r="B238" i="12"/>
  <c r="B214" i="12"/>
  <c r="P196" i="12"/>
  <c r="Q196" i="12" s="1"/>
  <c r="R196" i="12" s="1"/>
  <c r="B190" i="12"/>
  <c r="B168" i="12"/>
  <c r="B144" i="12"/>
  <c r="P135" i="12"/>
  <c r="Q135" i="12" s="1"/>
  <c r="R135" i="12" s="1"/>
  <c r="B120" i="12"/>
  <c r="B101" i="12"/>
  <c r="B97" i="12"/>
  <c r="Q75" i="12"/>
  <c r="R75" i="12" s="1"/>
  <c r="R74" i="12"/>
  <c r="Q74" i="12"/>
  <c r="B74" i="12"/>
  <c r="Q73" i="12"/>
  <c r="R73" i="12" s="1"/>
  <c r="Q72" i="12"/>
  <c r="R72" i="12" s="1"/>
  <c r="P64" i="12"/>
  <c r="Q64" i="12" s="1"/>
  <c r="R64" i="12" s="1"/>
  <c r="AK61" i="12"/>
  <c r="AJ61" i="12"/>
  <c r="AI61" i="12"/>
  <c r="AH61" i="12"/>
  <c r="AG61" i="12"/>
  <c r="B52" i="12"/>
  <c r="B31" i="12"/>
  <c r="AF12" i="12"/>
  <c r="AF214" i="12" s="1"/>
  <c r="AE12" i="12"/>
  <c r="AE80" i="12" s="1"/>
  <c r="AD12" i="12"/>
  <c r="AD195" i="12" s="1"/>
  <c r="AC12" i="12"/>
  <c r="AC204" i="12" s="1"/>
  <c r="AB12" i="12"/>
  <c r="AB214" i="12" s="1"/>
  <c r="AA12" i="12"/>
  <c r="AA80" i="12" s="1"/>
  <c r="Z12" i="12"/>
  <c r="Z195" i="12" s="1"/>
  <c r="Y12" i="12"/>
  <c r="Y204" i="12" s="1"/>
  <c r="X12" i="12"/>
  <c r="X214" i="12" s="1"/>
  <c r="W12" i="12"/>
  <c r="W80" i="12" s="1"/>
  <c r="V12" i="12"/>
  <c r="V195" i="12" s="1"/>
  <c r="U12" i="12"/>
  <c r="U204" i="12" s="1"/>
  <c r="T12" i="12"/>
  <c r="T214" i="12" s="1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B9" i="12"/>
  <c r="B4" i="12"/>
  <c r="B3" i="12"/>
  <c r="B5" i="12" s="1"/>
  <c r="B410" i="11"/>
  <c r="B386" i="11"/>
  <c r="B361" i="11"/>
  <c r="B336" i="11"/>
  <c r="B309" i="11"/>
  <c r="B284" i="11"/>
  <c r="B260" i="11"/>
  <c r="BS245" i="11"/>
  <c r="BR245" i="11"/>
  <c r="BQ245" i="11"/>
  <c r="BP245" i="11"/>
  <c r="BO245" i="11"/>
  <c r="BN245" i="11"/>
  <c r="BM245" i="11"/>
  <c r="BL245" i="11"/>
  <c r="BK245" i="11"/>
  <c r="BJ245" i="11"/>
  <c r="BI245" i="11"/>
  <c r="BH245" i="11"/>
  <c r="BG245" i="11"/>
  <c r="BF245" i="11"/>
  <c r="BE245" i="11"/>
  <c r="BD245" i="11"/>
  <c r="BC245" i="11"/>
  <c r="BB245" i="11"/>
  <c r="BA245" i="11"/>
  <c r="AZ245" i="11"/>
  <c r="AY245" i="11"/>
  <c r="AX245" i="11"/>
  <c r="AW245" i="11"/>
  <c r="AV245" i="11"/>
  <c r="AU245" i="11"/>
  <c r="AT245" i="11"/>
  <c r="AS245" i="11"/>
  <c r="AR245" i="11"/>
  <c r="AQ245" i="11"/>
  <c r="AP245" i="11"/>
  <c r="AO245" i="11"/>
  <c r="AN245" i="11"/>
  <c r="AM245" i="11"/>
  <c r="AL245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B236" i="11"/>
  <c r="B212" i="11"/>
  <c r="B188" i="11"/>
  <c r="B166" i="11"/>
  <c r="B144" i="11"/>
  <c r="P136" i="11"/>
  <c r="Q136" i="11" s="1"/>
  <c r="R136" i="11" s="1"/>
  <c r="B120" i="11"/>
  <c r="B97" i="11"/>
  <c r="Q75" i="11"/>
  <c r="R75" i="11" s="1"/>
  <c r="Q74" i="11"/>
  <c r="R74" i="11" s="1"/>
  <c r="B74" i="11"/>
  <c r="Q73" i="11"/>
  <c r="R73" i="11" s="1"/>
  <c r="Q72" i="11"/>
  <c r="R72" i="11" s="1"/>
  <c r="AK61" i="11"/>
  <c r="AJ61" i="11"/>
  <c r="AI61" i="11"/>
  <c r="AH61" i="11"/>
  <c r="AG61" i="11"/>
  <c r="B52" i="11"/>
  <c r="B31" i="11"/>
  <c r="P16" i="11"/>
  <c r="Q16" i="11" s="1"/>
  <c r="R16" i="11" s="1"/>
  <c r="AF12" i="11"/>
  <c r="AF193" i="11" s="1"/>
  <c r="AE12" i="11"/>
  <c r="AE202" i="11" s="1"/>
  <c r="AD12" i="11"/>
  <c r="AD212" i="11" s="1"/>
  <c r="AC12" i="11"/>
  <c r="AC96" i="11" s="1"/>
  <c r="AB12" i="11"/>
  <c r="AB193" i="11" s="1"/>
  <c r="AA12" i="11"/>
  <c r="AA202" i="11" s="1"/>
  <c r="Z12" i="11"/>
  <c r="Z212" i="11" s="1"/>
  <c r="Y12" i="11"/>
  <c r="Y96" i="11" s="1"/>
  <c r="X12" i="11"/>
  <c r="X193" i="11" s="1"/>
  <c r="W12" i="11"/>
  <c r="W202" i="11" s="1"/>
  <c r="V12" i="11"/>
  <c r="V212" i="11" s="1"/>
  <c r="U12" i="11"/>
  <c r="U96" i="11" s="1"/>
  <c r="T12" i="11"/>
  <c r="T193" i="11" s="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B9" i="11"/>
  <c r="B4" i="11"/>
  <c r="B3" i="11"/>
  <c r="B412" i="10"/>
  <c r="B388" i="10"/>
  <c r="B363" i="10"/>
  <c r="B338" i="10"/>
  <c r="B311" i="10"/>
  <c r="B286" i="10"/>
  <c r="B262" i="10"/>
  <c r="B238" i="10"/>
  <c r="P218" i="10"/>
  <c r="Q218" i="10" s="1"/>
  <c r="R218" i="10" s="1"/>
  <c r="B214" i="10"/>
  <c r="P199" i="10"/>
  <c r="Q199" i="10" s="1"/>
  <c r="R199" i="10" s="1"/>
  <c r="B190" i="10"/>
  <c r="B168" i="10"/>
  <c r="B144" i="10"/>
  <c r="P131" i="10"/>
  <c r="Q131" i="10" s="1"/>
  <c r="R131" i="10" s="1"/>
  <c r="B120" i="10"/>
  <c r="P99" i="10"/>
  <c r="Q99" i="10" s="1"/>
  <c r="R99" i="10" s="1"/>
  <c r="B97" i="10"/>
  <c r="R85" i="10"/>
  <c r="Q85" i="10"/>
  <c r="Q75" i="10"/>
  <c r="R75" i="10" s="1"/>
  <c r="Q74" i="10"/>
  <c r="R74" i="10" s="1"/>
  <c r="B74" i="10"/>
  <c r="R73" i="10"/>
  <c r="Q73" i="10"/>
  <c r="Q72" i="10"/>
  <c r="R72" i="10" s="1"/>
  <c r="AK61" i="10"/>
  <c r="AJ61" i="10"/>
  <c r="AI61" i="10"/>
  <c r="AH61" i="10"/>
  <c r="AG61" i="10"/>
  <c r="B53" i="10"/>
  <c r="B31" i="10"/>
  <c r="AF12" i="10"/>
  <c r="AF204" i="10" s="1"/>
  <c r="AE12" i="10"/>
  <c r="AE214" i="10" s="1"/>
  <c r="AD12" i="10"/>
  <c r="AD117" i="10" s="1"/>
  <c r="AC12" i="10"/>
  <c r="AC195" i="10" s="1"/>
  <c r="AB12" i="10"/>
  <c r="AB204" i="10" s="1"/>
  <c r="AA12" i="10"/>
  <c r="AA214" i="10" s="1"/>
  <c r="Z12" i="10"/>
  <c r="Z117" i="10" s="1"/>
  <c r="Y12" i="10"/>
  <c r="Y195" i="10" s="1"/>
  <c r="X12" i="10"/>
  <c r="X204" i="10" s="1"/>
  <c r="W12" i="10"/>
  <c r="W214" i="10" s="1"/>
  <c r="V12" i="10"/>
  <c r="V117" i="10" s="1"/>
  <c r="U12" i="10"/>
  <c r="U195" i="10" s="1"/>
  <c r="T12" i="10"/>
  <c r="T204" i="10" s="1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B9" i="10"/>
  <c r="B4" i="10"/>
  <c r="B3" i="10"/>
  <c r="B5" i="10" s="1"/>
  <c r="B410" i="9"/>
  <c r="B386" i="9"/>
  <c r="B361" i="9"/>
  <c r="B336" i="9"/>
  <c r="B309" i="9"/>
  <c r="B284" i="9"/>
  <c r="B260" i="9"/>
  <c r="B236" i="9"/>
  <c r="B212" i="9"/>
  <c r="R207" i="9"/>
  <c r="P205" i="9"/>
  <c r="Q205" i="9" s="1"/>
  <c r="R205" i="9" s="1"/>
  <c r="P203" i="9"/>
  <c r="Q203" i="9" s="1"/>
  <c r="R203" i="9" s="1"/>
  <c r="R194" i="9"/>
  <c r="B188" i="9"/>
  <c r="B165" i="9"/>
  <c r="P145" i="9"/>
  <c r="Q145" i="9" s="1"/>
  <c r="R145" i="9" s="1"/>
  <c r="B143" i="9"/>
  <c r="B119" i="9"/>
  <c r="B96" i="9"/>
  <c r="R75" i="9"/>
  <c r="Q75" i="9"/>
  <c r="R74" i="9"/>
  <c r="Q74" i="9"/>
  <c r="B74" i="9"/>
  <c r="Q73" i="9"/>
  <c r="R73" i="9" s="1"/>
  <c r="Q72" i="9"/>
  <c r="R72" i="9" s="1"/>
  <c r="AK61" i="9"/>
  <c r="AJ61" i="9"/>
  <c r="AI61" i="9"/>
  <c r="AH61" i="9"/>
  <c r="AG61" i="9"/>
  <c r="B52" i="9"/>
  <c r="B31" i="9"/>
  <c r="R14" i="9"/>
  <c r="P14" i="9"/>
  <c r="Q14" i="9" s="1"/>
  <c r="AF12" i="9"/>
  <c r="AF202" i="9" s="1"/>
  <c r="AE12" i="9"/>
  <c r="AE212" i="9" s="1"/>
  <c r="AD12" i="9"/>
  <c r="AD117" i="9" s="1"/>
  <c r="AC12" i="9"/>
  <c r="AC193" i="9" s="1"/>
  <c r="AB12" i="9"/>
  <c r="AB202" i="9" s="1"/>
  <c r="AA12" i="9"/>
  <c r="AA212" i="9" s="1"/>
  <c r="Z12" i="9"/>
  <c r="Z117" i="9" s="1"/>
  <c r="Y12" i="9"/>
  <c r="Y193" i="9" s="1"/>
  <c r="X12" i="9"/>
  <c r="X202" i="9" s="1"/>
  <c r="W12" i="9"/>
  <c r="W212" i="9" s="1"/>
  <c r="V12" i="9"/>
  <c r="V117" i="9" s="1"/>
  <c r="U12" i="9"/>
  <c r="U193" i="9" s="1"/>
  <c r="T12" i="9"/>
  <c r="T202" i="9" s="1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B9" i="9"/>
  <c r="B4" i="9"/>
  <c r="B411" i="6"/>
  <c r="B387" i="6"/>
  <c r="B362" i="6"/>
  <c r="B337" i="6"/>
  <c r="B310" i="6"/>
  <c r="B285" i="6"/>
  <c r="B261" i="6"/>
  <c r="B237" i="6"/>
  <c r="P215" i="6"/>
  <c r="Q215" i="6" s="1"/>
  <c r="R215" i="6" s="1"/>
  <c r="B213" i="6"/>
  <c r="B191" i="6"/>
  <c r="B169" i="6"/>
  <c r="B147" i="6"/>
  <c r="P145" i="6"/>
  <c r="Q145" i="6" s="1"/>
  <c r="R145" i="6" s="1"/>
  <c r="P129" i="6"/>
  <c r="Q129" i="6" s="1"/>
  <c r="R129" i="6" s="1"/>
  <c r="B123" i="6"/>
  <c r="P111" i="6"/>
  <c r="Q111" i="6" s="1"/>
  <c r="R111" i="6" s="1"/>
  <c r="B100" i="6"/>
  <c r="P83" i="6"/>
  <c r="Q83" i="6" s="1"/>
  <c r="R83" i="6" s="1"/>
  <c r="B77" i="6"/>
  <c r="R75" i="6"/>
  <c r="Q75" i="6"/>
  <c r="R74" i="6"/>
  <c r="Q74" i="6"/>
  <c r="R73" i="6"/>
  <c r="Q73" i="6"/>
  <c r="R72" i="6"/>
  <c r="Q72" i="6"/>
  <c r="P65" i="6"/>
  <c r="Q65" i="6" s="1"/>
  <c r="R65" i="6" s="1"/>
  <c r="AK61" i="6"/>
  <c r="AJ61" i="6"/>
  <c r="AI61" i="6"/>
  <c r="AH61" i="6"/>
  <c r="AG61" i="6"/>
  <c r="B55" i="6"/>
  <c r="B31" i="6"/>
  <c r="P14" i="6"/>
  <c r="Q14" i="6" s="1"/>
  <c r="R14" i="6" s="1"/>
  <c r="AF12" i="6"/>
  <c r="AF117" i="6" s="1"/>
  <c r="AE12" i="6"/>
  <c r="AE194" i="6" s="1"/>
  <c r="AD12" i="6"/>
  <c r="AC12" i="6"/>
  <c r="AC213" i="6" s="1"/>
  <c r="AB12" i="6"/>
  <c r="AB80" i="6" s="1"/>
  <c r="AA12" i="6"/>
  <c r="AA194" i="6" s="1"/>
  <c r="Z12" i="6"/>
  <c r="Y12" i="6"/>
  <c r="Y213" i="6" s="1"/>
  <c r="X12" i="6"/>
  <c r="X103" i="6" s="1"/>
  <c r="W12" i="6"/>
  <c r="W194" i="6" s="1"/>
  <c r="V12" i="6"/>
  <c r="U12" i="6"/>
  <c r="U213" i="6" s="1"/>
  <c r="T12" i="6"/>
  <c r="T142" i="6" s="1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B9" i="6"/>
  <c r="B4" i="6"/>
  <c r="B3" i="6"/>
  <c r="C152" i="16"/>
  <c r="C120" i="16"/>
  <c r="C54" i="16"/>
  <c r="C22" i="16"/>
  <c r="L46" i="15"/>
  <c r="J46" i="15"/>
  <c r="H46" i="15"/>
  <c r="F46" i="15"/>
  <c r="D46" i="15"/>
  <c r="L45" i="15"/>
  <c r="H45" i="15"/>
  <c r="F45" i="15"/>
  <c r="D45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O37" i="15"/>
  <c r="O46" i="15" s="1"/>
  <c r="N37" i="15"/>
  <c r="N46" i="15" s="1"/>
  <c r="M37" i="15"/>
  <c r="M46" i="15" s="1"/>
  <c r="L37" i="15"/>
  <c r="K37" i="15"/>
  <c r="K46" i="15" s="1"/>
  <c r="J37" i="15"/>
  <c r="I37" i="15"/>
  <c r="I46" i="15" s="1"/>
  <c r="H37" i="15"/>
  <c r="G37" i="15"/>
  <c r="G46" i="15" s="1"/>
  <c r="F37" i="15"/>
  <c r="E37" i="15"/>
  <c r="E46" i="15" s="1"/>
  <c r="D37" i="15"/>
  <c r="O36" i="15"/>
  <c r="O45" i="15" s="1"/>
  <c r="N36" i="15"/>
  <c r="N45" i="15" s="1"/>
  <c r="M36" i="15"/>
  <c r="M45" i="15" s="1"/>
  <c r="L36" i="15"/>
  <c r="K36" i="15"/>
  <c r="K45" i="15" s="1"/>
  <c r="I36" i="15"/>
  <c r="I45" i="15" s="1"/>
  <c r="H36" i="15"/>
  <c r="G36" i="15"/>
  <c r="G45" i="15" s="1"/>
  <c r="F36" i="15"/>
  <c r="E36" i="15"/>
  <c r="E45" i="15" s="1"/>
  <c r="D36" i="15"/>
  <c r="O35" i="15"/>
  <c r="N35" i="15"/>
  <c r="M35" i="15"/>
  <c r="L35" i="15"/>
  <c r="K35" i="15"/>
  <c r="I35" i="15"/>
  <c r="H35" i="15"/>
  <c r="G35" i="15"/>
  <c r="F35" i="15"/>
  <c r="E35" i="15"/>
  <c r="D35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O33" i="15"/>
  <c r="N33" i="15"/>
  <c r="M33" i="15"/>
  <c r="L33" i="15"/>
  <c r="K33" i="15"/>
  <c r="I33" i="15"/>
  <c r="H33" i="15"/>
  <c r="G33" i="15"/>
  <c r="F33" i="15"/>
  <c r="E33" i="15"/>
  <c r="D33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F15" i="15"/>
  <c r="A198" i="7"/>
  <c r="A197" i="7"/>
  <c r="R196" i="7"/>
  <c r="Q196" i="7"/>
  <c r="P196" i="7"/>
  <c r="O196" i="7"/>
  <c r="N196" i="7"/>
  <c r="M196" i="7"/>
  <c r="K196" i="7"/>
  <c r="J196" i="7"/>
  <c r="I196" i="7"/>
  <c r="H196" i="7"/>
  <c r="G196" i="7"/>
  <c r="F196" i="7"/>
  <c r="A196" i="7"/>
  <c r="A195" i="7"/>
  <c r="A194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A193" i="7"/>
  <c r="A192" i="7"/>
  <c r="A191" i="7"/>
  <c r="L190" i="7"/>
  <c r="M187" i="7" s="1"/>
  <c r="A190" i="7"/>
  <c r="R189" i="7"/>
  <c r="Q189" i="7"/>
  <c r="P189" i="7"/>
  <c r="O189" i="7"/>
  <c r="N189" i="7"/>
  <c r="M189" i="7"/>
  <c r="K189" i="7"/>
  <c r="J189" i="7"/>
  <c r="I189" i="7"/>
  <c r="H189" i="7"/>
  <c r="G189" i="7"/>
  <c r="F189" i="7"/>
  <c r="A189" i="7"/>
  <c r="A188" i="7"/>
  <c r="N187" i="7"/>
  <c r="L187" i="7"/>
  <c r="A187" i="7"/>
  <c r="Q186" i="7"/>
  <c r="AE110" i="14" s="1"/>
  <c r="AB130" i="14" s="1"/>
  <c r="P186" i="7"/>
  <c r="AD110" i="14" s="1"/>
  <c r="O186" i="7"/>
  <c r="AC110" i="14" s="1"/>
  <c r="N186" i="7"/>
  <c r="AB110" i="14" s="1"/>
  <c r="AB122" i="14" s="1"/>
  <c r="M186" i="7"/>
  <c r="AA110" i="14" s="1"/>
  <c r="L186" i="7"/>
  <c r="Z110" i="14" s="1"/>
  <c r="Z122" i="14" s="1"/>
  <c r="K186" i="7"/>
  <c r="Y110" i="14" s="1"/>
  <c r="V130" i="14" s="1"/>
  <c r="J186" i="7"/>
  <c r="X110" i="14" s="1"/>
  <c r="X116" i="14" s="1"/>
  <c r="I186" i="7"/>
  <c r="W110" i="14" s="1"/>
  <c r="T130" i="14" s="1"/>
  <c r="H186" i="7"/>
  <c r="V110" i="14" s="1"/>
  <c r="V122" i="14" s="1"/>
  <c r="G186" i="7"/>
  <c r="U110" i="14" s="1"/>
  <c r="F186" i="7"/>
  <c r="T110" i="14" s="1"/>
  <c r="T122" i="14" s="1"/>
  <c r="A186" i="7"/>
  <c r="R185" i="7"/>
  <c r="Q185" i="7"/>
  <c r="AE113" i="14" s="1"/>
  <c r="AB132" i="14" s="1"/>
  <c r="P185" i="7"/>
  <c r="AD113" i="14" s="1"/>
  <c r="AA132" i="14" s="1"/>
  <c r="O185" i="7"/>
  <c r="AC113" i="14" s="1"/>
  <c r="Z132" i="14" s="1"/>
  <c r="N185" i="7"/>
  <c r="AB113" i="14" s="1"/>
  <c r="AB124" i="14" s="1"/>
  <c r="M185" i="7"/>
  <c r="AA113" i="14" s="1"/>
  <c r="AA124" i="14" s="1"/>
  <c r="L185" i="7"/>
  <c r="Z113" i="14" s="1"/>
  <c r="Z124" i="14" s="1"/>
  <c r="AC124" i="14" s="1"/>
  <c r="K185" i="7"/>
  <c r="Y113" i="14" s="1"/>
  <c r="V132" i="14" s="1"/>
  <c r="J185" i="7"/>
  <c r="X113" i="14" s="1"/>
  <c r="U132" i="14" s="1"/>
  <c r="I185" i="7"/>
  <c r="W113" i="14" s="1"/>
  <c r="T132" i="14" s="1"/>
  <c r="H185" i="7"/>
  <c r="V113" i="14" s="1"/>
  <c r="V124" i="14" s="1"/>
  <c r="G185" i="7"/>
  <c r="U113" i="14" s="1"/>
  <c r="U124" i="14" s="1"/>
  <c r="F185" i="7"/>
  <c r="T113" i="14" s="1"/>
  <c r="T124" i="14" s="1"/>
  <c r="W124" i="14" s="1"/>
  <c r="A185" i="7"/>
  <c r="A184" i="7"/>
  <c r="A183" i="7"/>
  <c r="A182" i="7"/>
  <c r="A181" i="7"/>
  <c r="A180" i="7"/>
  <c r="A179" i="7"/>
  <c r="A178" i="7"/>
  <c r="A177" i="7"/>
  <c r="A176" i="7"/>
  <c r="A175" i="7"/>
  <c r="R174" i="7"/>
  <c r="A174" i="7"/>
  <c r="A173" i="7"/>
  <c r="K172" i="7"/>
  <c r="A172" i="7"/>
  <c r="Q171" i="7"/>
  <c r="Q172" i="7" s="1"/>
  <c r="O171" i="7"/>
  <c r="O172" i="7" s="1"/>
  <c r="M171" i="7"/>
  <c r="M172" i="7" s="1"/>
  <c r="K171" i="7"/>
  <c r="I171" i="7"/>
  <c r="I172" i="7" s="1"/>
  <c r="G171" i="7"/>
  <c r="G172" i="7" s="1"/>
  <c r="A171" i="7"/>
  <c r="A170" i="7"/>
  <c r="A169" i="7"/>
  <c r="Q168" i="7"/>
  <c r="P168" i="7"/>
  <c r="P171" i="7" s="1"/>
  <c r="P172" i="7" s="1"/>
  <c r="O168" i="7"/>
  <c r="N168" i="7"/>
  <c r="N171" i="7" s="1"/>
  <c r="N172" i="7" s="1"/>
  <c r="M168" i="7"/>
  <c r="L168" i="7"/>
  <c r="L171" i="7" s="1"/>
  <c r="L172" i="7" s="1"/>
  <c r="K168" i="7"/>
  <c r="J168" i="7"/>
  <c r="J171" i="7" s="1"/>
  <c r="J172" i="7" s="1"/>
  <c r="I168" i="7"/>
  <c r="H168" i="7"/>
  <c r="H171" i="7" s="1"/>
  <c r="H172" i="7" s="1"/>
  <c r="G168" i="7"/>
  <c r="F168" i="7"/>
  <c r="F171" i="7" s="1"/>
  <c r="A168" i="7"/>
  <c r="A167" i="7"/>
  <c r="A166" i="7"/>
  <c r="A165" i="7"/>
  <c r="A164" i="7"/>
  <c r="A163" i="7"/>
  <c r="A162" i="7"/>
  <c r="A161" i="7"/>
  <c r="A160" i="7"/>
  <c r="A159" i="7"/>
  <c r="Q158" i="7"/>
  <c r="P158" i="7"/>
  <c r="O158" i="7"/>
  <c r="N158" i="7"/>
  <c r="M158" i="7"/>
  <c r="L158" i="7"/>
  <c r="K158" i="7"/>
  <c r="J158" i="7"/>
  <c r="I158" i="7"/>
  <c r="A158" i="7"/>
  <c r="R157" i="7"/>
  <c r="A157" i="7"/>
  <c r="A156" i="7"/>
  <c r="A155" i="7"/>
  <c r="A154" i="7"/>
  <c r="Q153" i="7"/>
  <c r="O153" i="7"/>
  <c r="M153" i="7"/>
  <c r="K153" i="7"/>
  <c r="I153" i="7"/>
  <c r="A153" i="7"/>
  <c r="A152" i="7"/>
  <c r="A151" i="7"/>
  <c r="A150" i="7"/>
  <c r="A149" i="7"/>
  <c r="A148" i="7"/>
  <c r="Q147" i="7"/>
  <c r="P147" i="7"/>
  <c r="P153" i="7" s="1"/>
  <c r="O147" i="7"/>
  <c r="N147" i="7"/>
  <c r="N153" i="7" s="1"/>
  <c r="M147" i="7"/>
  <c r="L147" i="7"/>
  <c r="L153" i="7" s="1"/>
  <c r="J147" i="7"/>
  <c r="J153" i="7" s="1"/>
  <c r="I147" i="7"/>
  <c r="A147" i="7"/>
  <c r="A146" i="7"/>
  <c r="A145" i="7"/>
  <c r="A144" i="7"/>
  <c r="A143" i="7"/>
  <c r="A142" i="7"/>
  <c r="A141" i="7"/>
  <c r="A140" i="7"/>
  <c r="A139" i="7"/>
  <c r="C138" i="7"/>
  <c r="A138" i="7"/>
  <c r="A137" i="7"/>
  <c r="K136" i="7"/>
  <c r="G136" i="7"/>
  <c r="A136" i="7"/>
  <c r="A135" i="7"/>
  <c r="Q134" i="7"/>
  <c r="Q136" i="7" s="1"/>
  <c r="P134" i="7"/>
  <c r="O134" i="7"/>
  <c r="N134" i="7"/>
  <c r="N136" i="7" s="1"/>
  <c r="M134" i="7"/>
  <c r="M136" i="7" s="1"/>
  <c r="L134" i="7"/>
  <c r="L136" i="7" s="1"/>
  <c r="K134" i="7"/>
  <c r="J134" i="7"/>
  <c r="J136" i="7" s="1"/>
  <c r="I134" i="7"/>
  <c r="I136" i="7" s="1"/>
  <c r="H134" i="7"/>
  <c r="H136" i="7" s="1"/>
  <c r="G134" i="7"/>
  <c r="F134" i="7"/>
  <c r="F136" i="7" s="1"/>
  <c r="A134" i="7"/>
  <c r="R133" i="7"/>
  <c r="A133" i="7"/>
  <c r="A132" i="7"/>
  <c r="A131" i="7"/>
  <c r="A130" i="7"/>
  <c r="P129" i="7"/>
  <c r="A129" i="7"/>
  <c r="A128" i="7"/>
  <c r="A127" i="7"/>
  <c r="A126" i="7"/>
  <c r="A125" i="7"/>
  <c r="A124" i="7"/>
  <c r="Q123" i="7"/>
  <c r="Q129" i="7" s="1"/>
  <c r="P123" i="7"/>
  <c r="O123" i="7"/>
  <c r="O129" i="7" s="1"/>
  <c r="N123" i="7"/>
  <c r="N129" i="7" s="1"/>
  <c r="M123" i="7"/>
  <c r="M129" i="7" s="1"/>
  <c r="L123" i="7"/>
  <c r="L129" i="7" s="1"/>
  <c r="K123" i="7"/>
  <c r="K129" i="7" s="1"/>
  <c r="J123" i="7"/>
  <c r="J129" i="7" s="1"/>
  <c r="I123" i="7"/>
  <c r="I129" i="7" s="1"/>
  <c r="H123" i="7"/>
  <c r="H129" i="7" s="1"/>
  <c r="G123" i="7"/>
  <c r="G129" i="7" s="1"/>
  <c r="F123" i="7"/>
  <c r="F129" i="7" s="1"/>
  <c r="A123" i="7"/>
  <c r="A122" i="7"/>
  <c r="A121" i="7"/>
  <c r="A120" i="7"/>
  <c r="A119" i="7"/>
  <c r="A118" i="7"/>
  <c r="A117" i="7"/>
  <c r="A116" i="7"/>
  <c r="A115" i="7"/>
  <c r="D114" i="7"/>
  <c r="A114" i="7"/>
  <c r="A113" i="7"/>
  <c r="N112" i="7"/>
  <c r="F112" i="7"/>
  <c r="A112" i="7"/>
  <c r="A111" i="7"/>
  <c r="Q110" i="7"/>
  <c r="Q112" i="7" s="1"/>
  <c r="P110" i="7"/>
  <c r="O110" i="7"/>
  <c r="N110" i="7"/>
  <c r="M110" i="7"/>
  <c r="M112" i="7" s="1"/>
  <c r="K110" i="7"/>
  <c r="K112" i="7" s="1"/>
  <c r="J110" i="7"/>
  <c r="J112" i="7" s="1"/>
  <c r="I110" i="7"/>
  <c r="I112" i="7" s="1"/>
  <c r="H110" i="7"/>
  <c r="H112" i="7" s="1"/>
  <c r="G110" i="7"/>
  <c r="G112" i="7" s="1"/>
  <c r="F110" i="7"/>
  <c r="A110" i="7"/>
  <c r="R109" i="7"/>
  <c r="A109" i="7"/>
  <c r="A108" i="7"/>
  <c r="A107" i="7"/>
  <c r="A106" i="7"/>
  <c r="O105" i="7"/>
  <c r="K105" i="7"/>
  <c r="G105" i="7"/>
  <c r="A105" i="7"/>
  <c r="A104" i="7"/>
  <c r="A103" i="7"/>
  <c r="A102" i="7"/>
  <c r="A101" i="7"/>
  <c r="A100" i="7"/>
  <c r="Q99" i="7"/>
  <c r="Q105" i="7" s="1"/>
  <c r="P99" i="7"/>
  <c r="P105" i="7" s="1"/>
  <c r="O99" i="7"/>
  <c r="N99" i="7"/>
  <c r="N105" i="7" s="1"/>
  <c r="M99" i="7"/>
  <c r="M105" i="7" s="1"/>
  <c r="L99" i="7"/>
  <c r="L105" i="7" s="1"/>
  <c r="K99" i="7"/>
  <c r="J99" i="7"/>
  <c r="J105" i="7" s="1"/>
  <c r="I99" i="7"/>
  <c r="I105" i="7" s="1"/>
  <c r="H99" i="7"/>
  <c r="H105" i="7" s="1"/>
  <c r="G99" i="7"/>
  <c r="F99" i="7"/>
  <c r="F105" i="7" s="1"/>
  <c r="A99" i="7"/>
  <c r="A98" i="7"/>
  <c r="A97" i="7"/>
  <c r="A96" i="7"/>
  <c r="A95" i="7"/>
  <c r="A94" i="7"/>
  <c r="A93" i="7"/>
  <c r="A92" i="7"/>
  <c r="A91" i="7"/>
  <c r="C90" i="7"/>
  <c r="A90" i="7"/>
  <c r="A89" i="7"/>
  <c r="J88" i="7"/>
  <c r="A88" i="7"/>
  <c r="R87" i="7"/>
  <c r="A87" i="7"/>
  <c r="R86" i="7"/>
  <c r="Q86" i="7"/>
  <c r="Q88" i="7" s="1"/>
  <c r="P86" i="7"/>
  <c r="O86" i="7"/>
  <c r="N86" i="7"/>
  <c r="N88" i="7" s="1"/>
  <c r="M86" i="7"/>
  <c r="M88" i="7" s="1"/>
  <c r="L86" i="7"/>
  <c r="L88" i="7" s="1"/>
  <c r="K86" i="7"/>
  <c r="K88" i="7" s="1"/>
  <c r="J86" i="7"/>
  <c r="I86" i="7"/>
  <c r="I88" i="7" s="1"/>
  <c r="H86" i="7"/>
  <c r="H88" i="7" s="1"/>
  <c r="G86" i="7"/>
  <c r="G88" i="7" s="1"/>
  <c r="F86" i="7"/>
  <c r="F88" i="7" s="1"/>
  <c r="A86" i="7"/>
  <c r="R85" i="7"/>
  <c r="R88" i="7" s="1"/>
  <c r="A85" i="7"/>
  <c r="A84" i="7"/>
  <c r="A83" i="7"/>
  <c r="A82" i="7"/>
  <c r="O81" i="7"/>
  <c r="K81" i="7"/>
  <c r="G81" i="7"/>
  <c r="A81" i="7"/>
  <c r="A80" i="7"/>
  <c r="A79" i="7"/>
  <c r="A78" i="7"/>
  <c r="A77" i="7"/>
  <c r="A76" i="7"/>
  <c r="Q75" i="7"/>
  <c r="Q81" i="7" s="1"/>
  <c r="P75" i="7"/>
  <c r="P81" i="7" s="1"/>
  <c r="O75" i="7"/>
  <c r="N75" i="7"/>
  <c r="N81" i="7" s="1"/>
  <c r="M75" i="7"/>
  <c r="M81" i="7" s="1"/>
  <c r="L75" i="7"/>
  <c r="L81" i="7" s="1"/>
  <c r="K75" i="7"/>
  <c r="J75" i="7"/>
  <c r="J81" i="7" s="1"/>
  <c r="I75" i="7"/>
  <c r="I81" i="7" s="1"/>
  <c r="H75" i="7"/>
  <c r="H81" i="7" s="1"/>
  <c r="G75" i="7"/>
  <c r="F75" i="7"/>
  <c r="F81" i="7" s="1"/>
  <c r="A75" i="7"/>
  <c r="A74" i="7"/>
  <c r="A73" i="7"/>
  <c r="A72" i="7"/>
  <c r="A71" i="7"/>
  <c r="A70" i="7"/>
  <c r="A69" i="7"/>
  <c r="A68" i="7"/>
  <c r="A67" i="7"/>
  <c r="C66" i="7"/>
  <c r="A66" i="7"/>
  <c r="A65" i="7"/>
  <c r="Q64" i="7"/>
  <c r="P64" i="7"/>
  <c r="M64" i="7"/>
  <c r="L64" i="7"/>
  <c r="I64" i="7"/>
  <c r="H64" i="7"/>
  <c r="A64" i="7"/>
  <c r="A63" i="7"/>
  <c r="Q62" i="7"/>
  <c r="P62" i="7"/>
  <c r="O62" i="7"/>
  <c r="N62" i="7"/>
  <c r="N64" i="7" s="1"/>
  <c r="M62" i="7"/>
  <c r="L62" i="7"/>
  <c r="K62" i="7"/>
  <c r="K64" i="7" s="1"/>
  <c r="J62" i="7"/>
  <c r="J64" i="7" s="1"/>
  <c r="I62" i="7"/>
  <c r="H62" i="7"/>
  <c r="G62" i="7"/>
  <c r="G64" i="7" s="1"/>
  <c r="F62" i="7"/>
  <c r="F64" i="7" s="1"/>
  <c r="A62" i="7"/>
  <c r="R61" i="7"/>
  <c r="A61" i="7"/>
  <c r="A60" i="7"/>
  <c r="A59" i="7"/>
  <c r="A58" i="7"/>
  <c r="Q57" i="7"/>
  <c r="N57" i="7"/>
  <c r="M57" i="7"/>
  <c r="J57" i="7"/>
  <c r="I57" i="7"/>
  <c r="F57" i="7"/>
  <c r="R57" i="7" s="1"/>
  <c r="A57" i="7"/>
  <c r="A56" i="7"/>
  <c r="A55" i="7"/>
  <c r="A54" i="7"/>
  <c r="A53" i="7"/>
  <c r="A52" i="7"/>
  <c r="Q51" i="7"/>
  <c r="P51" i="7"/>
  <c r="P57" i="7" s="1"/>
  <c r="O51" i="7"/>
  <c r="O57" i="7" s="1"/>
  <c r="N51" i="7"/>
  <c r="M51" i="7"/>
  <c r="L51" i="7"/>
  <c r="L57" i="7" s="1"/>
  <c r="K51" i="7"/>
  <c r="K57" i="7" s="1"/>
  <c r="J51" i="7"/>
  <c r="I51" i="7"/>
  <c r="H51" i="7"/>
  <c r="H57" i="7" s="1"/>
  <c r="G51" i="7"/>
  <c r="G57" i="7" s="1"/>
  <c r="F51" i="7"/>
  <c r="A51" i="7"/>
  <c r="A50" i="7"/>
  <c r="A49" i="7"/>
  <c r="A48" i="7"/>
  <c r="A47" i="7"/>
  <c r="A46" i="7"/>
  <c r="A45" i="7"/>
  <c r="A44" i="7"/>
  <c r="A43" i="7"/>
  <c r="C42" i="7"/>
  <c r="A42" i="7"/>
  <c r="A41" i="7"/>
  <c r="N40" i="7"/>
  <c r="M40" i="7"/>
  <c r="J40" i="7"/>
  <c r="I40" i="7"/>
  <c r="F40" i="7"/>
  <c r="A40" i="7"/>
  <c r="A39" i="7"/>
  <c r="Q38" i="7"/>
  <c r="Q40" i="7" s="1"/>
  <c r="P38" i="7"/>
  <c r="O38" i="7"/>
  <c r="O40" i="7" s="1"/>
  <c r="N38" i="7"/>
  <c r="M38" i="7"/>
  <c r="L38" i="7"/>
  <c r="L40" i="7" s="1"/>
  <c r="K38" i="7"/>
  <c r="K40" i="7" s="1"/>
  <c r="J38" i="7"/>
  <c r="I38" i="7"/>
  <c r="H38" i="7"/>
  <c r="H40" i="7" s="1"/>
  <c r="G38" i="7"/>
  <c r="G40" i="7" s="1"/>
  <c r="F38" i="7"/>
  <c r="A38" i="7"/>
  <c r="R37" i="7"/>
  <c r="A37" i="7"/>
  <c r="A36" i="7"/>
  <c r="A35" i="7"/>
  <c r="A34" i="7"/>
  <c r="O33" i="7"/>
  <c r="N33" i="7"/>
  <c r="K33" i="7"/>
  <c r="J33" i="7"/>
  <c r="R33" i="7" s="1"/>
  <c r="G33" i="7"/>
  <c r="F33" i="7"/>
  <c r="A33" i="7"/>
  <c r="A32" i="7"/>
  <c r="A31" i="7"/>
  <c r="A30" i="7"/>
  <c r="A29" i="7"/>
  <c r="A28" i="7"/>
  <c r="Q27" i="7"/>
  <c r="Q33" i="7" s="1"/>
  <c r="P27" i="7"/>
  <c r="P33" i="7" s="1"/>
  <c r="O27" i="7"/>
  <c r="N27" i="7"/>
  <c r="M27" i="7"/>
  <c r="M33" i="7" s="1"/>
  <c r="L27" i="7"/>
  <c r="L33" i="7" s="1"/>
  <c r="K27" i="7"/>
  <c r="J27" i="7"/>
  <c r="I27" i="7"/>
  <c r="I33" i="7" s="1"/>
  <c r="H27" i="7"/>
  <c r="H33" i="7" s="1"/>
  <c r="G27" i="7"/>
  <c r="F27" i="7"/>
  <c r="A27" i="7"/>
  <c r="A26" i="7"/>
  <c r="A25" i="7"/>
  <c r="A24" i="7"/>
  <c r="A23" i="7"/>
  <c r="A22" i="7"/>
  <c r="A21" i="7"/>
  <c r="P18" i="7"/>
  <c r="L18" i="7"/>
  <c r="H18" i="7"/>
  <c r="Q15" i="7"/>
  <c r="P15" i="7"/>
  <c r="O15" i="7"/>
  <c r="N15" i="7"/>
  <c r="M15" i="7"/>
  <c r="K15" i="7"/>
  <c r="J15" i="7"/>
  <c r="I15" i="7"/>
  <c r="H15" i="7"/>
  <c r="G15" i="7"/>
  <c r="F15" i="7"/>
  <c r="L13" i="7"/>
  <c r="L10" i="7"/>
  <c r="L7" i="7"/>
  <c r="J36" i="15" s="1"/>
  <c r="J45" i="15" s="1"/>
  <c r="L5" i="7"/>
  <c r="J35" i="15" s="1"/>
  <c r="L4" i="7"/>
  <c r="J33" i="15" s="1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79" i="4"/>
  <c r="E478" i="4"/>
  <c r="E477" i="4"/>
  <c r="E476" i="4"/>
  <c r="E475" i="4"/>
  <c r="E474" i="4"/>
  <c r="BI473" i="4"/>
  <c r="BE473" i="4"/>
  <c r="AS473" i="4"/>
  <c r="AO473" i="4"/>
  <c r="AG473" i="4"/>
  <c r="AC473" i="4"/>
  <c r="Y473" i="4"/>
  <c r="I473" i="4"/>
  <c r="E473" i="4"/>
  <c r="F466" i="4"/>
  <c r="E466" i="4"/>
  <c r="C466" i="4"/>
  <c r="F465" i="4"/>
  <c r="E465" i="4"/>
  <c r="C465" i="4"/>
  <c r="F464" i="4"/>
  <c r="E464" i="4"/>
  <c r="C464" i="4"/>
  <c r="F463" i="4"/>
  <c r="E463" i="4"/>
  <c r="C463" i="4"/>
  <c r="F462" i="4"/>
  <c r="E462" i="4"/>
  <c r="C462" i="4"/>
  <c r="F461" i="4"/>
  <c r="E461" i="4"/>
  <c r="C461" i="4"/>
  <c r="F460" i="4"/>
  <c r="E460" i="4"/>
  <c r="C460" i="4"/>
  <c r="F459" i="4"/>
  <c r="E459" i="4"/>
  <c r="C459" i="4"/>
  <c r="F458" i="4"/>
  <c r="E458" i="4"/>
  <c r="C458" i="4"/>
  <c r="F457" i="4"/>
  <c r="E457" i="4"/>
  <c r="C457" i="4"/>
  <c r="F456" i="4"/>
  <c r="E456" i="4"/>
  <c r="C456" i="4"/>
  <c r="F455" i="4"/>
  <c r="E455" i="4"/>
  <c r="C455" i="4"/>
  <c r="F454" i="4"/>
  <c r="E454" i="4"/>
  <c r="C454" i="4"/>
  <c r="F453" i="4"/>
  <c r="E453" i="4"/>
  <c r="C453" i="4"/>
  <c r="F452" i="4"/>
  <c r="E452" i="4"/>
  <c r="C452" i="4"/>
  <c r="F451" i="4"/>
  <c r="E451" i="4"/>
  <c r="C451" i="4"/>
  <c r="F450" i="4"/>
  <c r="E450" i="4"/>
  <c r="C450" i="4"/>
  <c r="F449" i="4"/>
  <c r="E449" i="4"/>
  <c r="C449" i="4"/>
  <c r="F448" i="4"/>
  <c r="E448" i="4"/>
  <c r="C448" i="4"/>
  <c r="F447" i="4"/>
  <c r="E447" i="4"/>
  <c r="C447" i="4"/>
  <c r="F446" i="4"/>
  <c r="E446" i="4"/>
  <c r="C446" i="4"/>
  <c r="F445" i="4"/>
  <c r="E445" i="4"/>
  <c r="C445" i="4"/>
  <c r="F444" i="4"/>
  <c r="E444" i="4"/>
  <c r="C444" i="4"/>
  <c r="F443" i="4"/>
  <c r="E443" i="4"/>
  <c r="C443" i="4"/>
  <c r="F442" i="4"/>
  <c r="E442" i="4"/>
  <c r="C442" i="4"/>
  <c r="F441" i="4"/>
  <c r="E441" i="4"/>
  <c r="C441" i="4"/>
  <c r="F440" i="4"/>
  <c r="E440" i="4"/>
  <c r="C440" i="4"/>
  <c r="F439" i="4"/>
  <c r="E439" i="4"/>
  <c r="C439" i="4"/>
  <c r="F438" i="4"/>
  <c r="E438" i="4"/>
  <c r="C438" i="4"/>
  <c r="F437" i="4"/>
  <c r="E437" i="4"/>
  <c r="C437" i="4"/>
  <c r="F436" i="4"/>
  <c r="E436" i="4"/>
  <c r="C436" i="4"/>
  <c r="F435" i="4"/>
  <c r="E435" i="4"/>
  <c r="C435" i="4"/>
  <c r="F434" i="4"/>
  <c r="E434" i="4"/>
  <c r="C434" i="4"/>
  <c r="F433" i="4"/>
  <c r="E433" i="4"/>
  <c r="C433" i="4"/>
  <c r="F432" i="4"/>
  <c r="E432" i="4"/>
  <c r="C432" i="4"/>
  <c r="F431" i="4"/>
  <c r="E431" i="4"/>
  <c r="C431" i="4"/>
  <c r="BL430" i="4"/>
  <c r="BD430" i="4"/>
  <c r="AV430" i="4"/>
  <c r="AN430" i="4"/>
  <c r="AF430" i="4"/>
  <c r="X430" i="4"/>
  <c r="P430" i="4"/>
  <c r="F430" i="4"/>
  <c r="E430" i="4"/>
  <c r="C430" i="4"/>
  <c r="F429" i="4"/>
  <c r="E429" i="4"/>
  <c r="C429" i="4"/>
  <c r="F428" i="4"/>
  <c r="E428" i="4"/>
  <c r="C428" i="4"/>
  <c r="F427" i="4"/>
  <c r="E427" i="4"/>
  <c r="C427" i="4"/>
  <c r="F426" i="4"/>
  <c r="E426" i="4"/>
  <c r="C426" i="4"/>
  <c r="F425" i="4"/>
  <c r="E425" i="4"/>
  <c r="C425" i="4"/>
  <c r="F424" i="4"/>
  <c r="E424" i="4"/>
  <c r="C424" i="4"/>
  <c r="F423" i="4"/>
  <c r="E423" i="4"/>
  <c r="C423" i="4"/>
  <c r="F422" i="4"/>
  <c r="E422" i="4"/>
  <c r="C422" i="4"/>
  <c r="F421" i="4"/>
  <c r="E421" i="4"/>
  <c r="C421" i="4"/>
  <c r="F420" i="4"/>
  <c r="E420" i="4"/>
  <c r="C420" i="4"/>
  <c r="F419" i="4"/>
  <c r="E419" i="4"/>
  <c r="C419" i="4"/>
  <c r="F418" i="4"/>
  <c r="E418" i="4"/>
  <c r="C418" i="4"/>
  <c r="F417" i="4"/>
  <c r="E417" i="4"/>
  <c r="C417" i="4"/>
  <c r="F416" i="4"/>
  <c r="E416" i="4"/>
  <c r="C416" i="4"/>
  <c r="F415" i="4"/>
  <c r="E415" i="4"/>
  <c r="C415" i="4"/>
  <c r="F414" i="4"/>
  <c r="E414" i="4"/>
  <c r="C414" i="4"/>
  <c r="F413" i="4"/>
  <c r="E413" i="4"/>
  <c r="C413" i="4"/>
  <c r="F412" i="4"/>
  <c r="E412" i="4"/>
  <c r="C412" i="4"/>
  <c r="F411" i="4"/>
  <c r="E411" i="4"/>
  <c r="C411" i="4"/>
  <c r="F410" i="4"/>
  <c r="E410" i="4"/>
  <c r="C410" i="4"/>
  <c r="F409" i="4"/>
  <c r="E409" i="4"/>
  <c r="C409" i="4"/>
  <c r="F408" i="4"/>
  <c r="E408" i="4"/>
  <c r="C408" i="4"/>
  <c r="F407" i="4"/>
  <c r="E407" i="4"/>
  <c r="C407" i="4"/>
  <c r="F406" i="4"/>
  <c r="E406" i="4"/>
  <c r="C406" i="4"/>
  <c r="F405" i="4"/>
  <c r="E405" i="4"/>
  <c r="C405" i="4"/>
  <c r="F404" i="4"/>
  <c r="E404" i="4"/>
  <c r="C404" i="4"/>
  <c r="F403" i="4"/>
  <c r="E403" i="4"/>
  <c r="C403" i="4"/>
  <c r="F402" i="4"/>
  <c r="E402" i="4"/>
  <c r="C402" i="4"/>
  <c r="F401" i="4"/>
  <c r="E401" i="4"/>
  <c r="C401" i="4"/>
  <c r="F400" i="4"/>
  <c r="E400" i="4"/>
  <c r="C400" i="4"/>
  <c r="F399" i="4"/>
  <c r="E399" i="4"/>
  <c r="C399" i="4"/>
  <c r="F398" i="4"/>
  <c r="E398" i="4"/>
  <c r="C398" i="4"/>
  <c r="F397" i="4"/>
  <c r="E397" i="4"/>
  <c r="C397" i="4"/>
  <c r="F396" i="4"/>
  <c r="E396" i="4"/>
  <c r="C396" i="4"/>
  <c r="F395" i="4"/>
  <c r="E395" i="4"/>
  <c r="C395" i="4"/>
  <c r="F394" i="4"/>
  <c r="E394" i="4"/>
  <c r="C394" i="4"/>
  <c r="F393" i="4"/>
  <c r="E393" i="4"/>
  <c r="C393" i="4"/>
  <c r="F392" i="4"/>
  <c r="E392" i="4"/>
  <c r="C392" i="4"/>
  <c r="F391" i="4"/>
  <c r="E391" i="4"/>
  <c r="C391" i="4"/>
  <c r="F390" i="4"/>
  <c r="E390" i="4"/>
  <c r="C390" i="4"/>
  <c r="F389" i="4"/>
  <c r="E389" i="4"/>
  <c r="C389" i="4"/>
  <c r="F388" i="4"/>
  <c r="E388" i="4"/>
  <c r="C388" i="4"/>
  <c r="F387" i="4"/>
  <c r="E387" i="4"/>
  <c r="C387" i="4"/>
  <c r="F386" i="4"/>
  <c r="E386" i="4"/>
  <c r="C386" i="4"/>
  <c r="F385" i="4"/>
  <c r="E385" i="4"/>
  <c r="C385" i="4"/>
  <c r="F384" i="4"/>
  <c r="E384" i="4"/>
  <c r="C384" i="4"/>
  <c r="F383" i="4"/>
  <c r="E383" i="4"/>
  <c r="C383" i="4"/>
  <c r="F382" i="4"/>
  <c r="E382" i="4"/>
  <c r="C382" i="4"/>
  <c r="F381" i="4"/>
  <c r="E381" i="4"/>
  <c r="C381" i="4"/>
  <c r="F380" i="4"/>
  <c r="E380" i="4"/>
  <c r="C380" i="4"/>
  <c r="BO379" i="4"/>
  <c r="BM379" i="4"/>
  <c r="BG379" i="4"/>
  <c r="BE379" i="4"/>
  <c r="AY379" i="4"/>
  <c r="AW379" i="4"/>
  <c r="AQ379" i="4"/>
  <c r="AO379" i="4"/>
  <c r="AI379" i="4"/>
  <c r="AG379" i="4"/>
  <c r="AA379" i="4"/>
  <c r="Y379" i="4"/>
  <c r="S379" i="4"/>
  <c r="Q379" i="4"/>
  <c r="K379" i="4"/>
  <c r="I379" i="4"/>
  <c r="F379" i="4"/>
  <c r="E379" i="4"/>
  <c r="C379" i="4"/>
  <c r="F378" i="4"/>
  <c r="E378" i="4"/>
  <c r="C378" i="4"/>
  <c r="F377" i="4"/>
  <c r="E377" i="4"/>
  <c r="C377" i="4"/>
  <c r="F376" i="4"/>
  <c r="E376" i="4"/>
  <c r="C376" i="4"/>
  <c r="F375" i="4"/>
  <c r="E375" i="4"/>
  <c r="C375" i="4"/>
  <c r="F374" i="4"/>
  <c r="E374" i="4"/>
  <c r="C374" i="4"/>
  <c r="F373" i="4"/>
  <c r="E373" i="4"/>
  <c r="C373" i="4"/>
  <c r="F372" i="4"/>
  <c r="E372" i="4"/>
  <c r="C372" i="4"/>
  <c r="F371" i="4"/>
  <c r="E371" i="4"/>
  <c r="C371" i="4"/>
  <c r="F370" i="4"/>
  <c r="E370" i="4"/>
  <c r="C370" i="4"/>
  <c r="F369" i="4"/>
  <c r="E369" i="4"/>
  <c r="C369" i="4"/>
  <c r="F368" i="4"/>
  <c r="E368" i="4"/>
  <c r="C368" i="4"/>
  <c r="F367" i="4"/>
  <c r="E367" i="4"/>
  <c r="C367" i="4"/>
  <c r="F366" i="4"/>
  <c r="E366" i="4"/>
  <c r="C366" i="4"/>
  <c r="F365" i="4"/>
  <c r="E365" i="4"/>
  <c r="C365" i="4"/>
  <c r="F364" i="4"/>
  <c r="E364" i="4"/>
  <c r="C364" i="4"/>
  <c r="F363" i="4"/>
  <c r="E363" i="4"/>
  <c r="C363" i="4"/>
  <c r="F362" i="4"/>
  <c r="E362" i="4"/>
  <c r="C362" i="4"/>
  <c r="F361" i="4"/>
  <c r="E361" i="4"/>
  <c r="C361" i="4"/>
  <c r="F360" i="4"/>
  <c r="E360" i="4"/>
  <c r="C360" i="4"/>
  <c r="F359" i="4"/>
  <c r="E359" i="4"/>
  <c r="C359" i="4"/>
  <c r="F358" i="4"/>
  <c r="E358" i="4"/>
  <c r="C358" i="4"/>
  <c r="F357" i="4"/>
  <c r="E357" i="4"/>
  <c r="C357" i="4"/>
  <c r="F356" i="4"/>
  <c r="E356" i="4"/>
  <c r="C356" i="4"/>
  <c r="F355" i="4"/>
  <c r="E355" i="4"/>
  <c r="C355" i="4"/>
  <c r="F354" i="4"/>
  <c r="E354" i="4"/>
  <c r="C354" i="4"/>
  <c r="F353" i="4"/>
  <c r="E353" i="4"/>
  <c r="C353" i="4"/>
  <c r="F352" i="4"/>
  <c r="E352" i="4"/>
  <c r="C352" i="4"/>
  <c r="F351" i="4"/>
  <c r="E351" i="4"/>
  <c r="C351" i="4"/>
  <c r="F350" i="4"/>
  <c r="E350" i="4"/>
  <c r="C350" i="4"/>
  <c r="F349" i="4"/>
  <c r="E349" i="4"/>
  <c r="C349" i="4"/>
  <c r="F348" i="4"/>
  <c r="E348" i="4"/>
  <c r="C348" i="4"/>
  <c r="F347" i="4"/>
  <c r="E347" i="4"/>
  <c r="C347" i="4"/>
  <c r="F346" i="4"/>
  <c r="E346" i="4"/>
  <c r="C346" i="4"/>
  <c r="F345" i="4"/>
  <c r="E345" i="4"/>
  <c r="C345" i="4"/>
  <c r="F344" i="4"/>
  <c r="E344" i="4"/>
  <c r="C344" i="4"/>
  <c r="F343" i="4"/>
  <c r="E343" i="4"/>
  <c r="C343" i="4"/>
  <c r="F342" i="4"/>
  <c r="E342" i="4"/>
  <c r="C342" i="4"/>
  <c r="F341" i="4"/>
  <c r="E341" i="4"/>
  <c r="C341" i="4"/>
  <c r="F340" i="4"/>
  <c r="E340" i="4"/>
  <c r="C340" i="4"/>
  <c r="F339" i="4"/>
  <c r="E339" i="4"/>
  <c r="C339" i="4"/>
  <c r="F338" i="4"/>
  <c r="E338" i="4"/>
  <c r="C338" i="4"/>
  <c r="F337" i="4"/>
  <c r="E337" i="4"/>
  <c r="C337" i="4"/>
  <c r="BP336" i="4"/>
  <c r="BM336" i="4"/>
  <c r="BE336" i="4"/>
  <c r="AZ336" i="4"/>
  <c r="AW336" i="4"/>
  <c r="AO336" i="4"/>
  <c r="AJ336" i="4"/>
  <c r="AG336" i="4"/>
  <c r="Y336" i="4"/>
  <c r="T336" i="4"/>
  <c r="Q336" i="4"/>
  <c r="I336" i="4"/>
  <c r="F336" i="4"/>
  <c r="E336" i="4"/>
  <c r="C336" i="4"/>
  <c r="F335" i="4"/>
  <c r="E335" i="4"/>
  <c r="C335" i="4"/>
  <c r="F334" i="4"/>
  <c r="E334" i="4"/>
  <c r="C334" i="4"/>
  <c r="F333" i="4"/>
  <c r="E333" i="4"/>
  <c r="C333" i="4"/>
  <c r="F332" i="4"/>
  <c r="E332" i="4"/>
  <c r="C332" i="4"/>
  <c r="F331" i="4"/>
  <c r="E331" i="4"/>
  <c r="C331" i="4"/>
  <c r="F330" i="4"/>
  <c r="E330" i="4"/>
  <c r="C330" i="4"/>
  <c r="F329" i="4"/>
  <c r="E329" i="4"/>
  <c r="C329" i="4"/>
  <c r="F328" i="4"/>
  <c r="E328" i="4"/>
  <c r="C328" i="4"/>
  <c r="F327" i="4"/>
  <c r="E327" i="4"/>
  <c r="C327" i="4"/>
  <c r="F326" i="4"/>
  <c r="E326" i="4"/>
  <c r="C326" i="4"/>
  <c r="F325" i="4"/>
  <c r="E325" i="4"/>
  <c r="C325" i="4"/>
  <c r="F324" i="4"/>
  <c r="E324" i="4"/>
  <c r="C324" i="4"/>
  <c r="F323" i="4"/>
  <c r="E323" i="4"/>
  <c r="C323" i="4"/>
  <c r="F322" i="4"/>
  <c r="E322" i="4"/>
  <c r="C322" i="4"/>
  <c r="F321" i="4"/>
  <c r="E321" i="4"/>
  <c r="C321" i="4"/>
  <c r="F320" i="4"/>
  <c r="E320" i="4"/>
  <c r="C320" i="4"/>
  <c r="F319" i="4"/>
  <c r="E319" i="4"/>
  <c r="C319" i="4"/>
  <c r="F318" i="4"/>
  <c r="E318" i="4"/>
  <c r="C318" i="4"/>
  <c r="F317" i="4"/>
  <c r="E317" i="4"/>
  <c r="C317" i="4"/>
  <c r="F316" i="4"/>
  <c r="E316" i="4"/>
  <c r="C316" i="4"/>
  <c r="F315" i="4"/>
  <c r="E315" i="4"/>
  <c r="C315" i="4"/>
  <c r="F314" i="4"/>
  <c r="E314" i="4"/>
  <c r="C314" i="4"/>
  <c r="F313" i="4"/>
  <c r="E313" i="4"/>
  <c r="C313" i="4"/>
  <c r="F312" i="4"/>
  <c r="E312" i="4"/>
  <c r="C312" i="4"/>
  <c r="F311" i="4"/>
  <c r="E311" i="4"/>
  <c r="C311" i="4"/>
  <c r="F310" i="4"/>
  <c r="E310" i="4"/>
  <c r="C310" i="4"/>
  <c r="F309" i="4"/>
  <c r="E309" i="4"/>
  <c r="C309" i="4"/>
  <c r="F308" i="4"/>
  <c r="E308" i="4"/>
  <c r="C308" i="4"/>
  <c r="F307" i="4"/>
  <c r="E307" i="4"/>
  <c r="C307" i="4"/>
  <c r="F306" i="4"/>
  <c r="E306" i="4"/>
  <c r="C306" i="4"/>
  <c r="F305" i="4"/>
  <c r="E305" i="4"/>
  <c r="C305" i="4"/>
  <c r="F304" i="4"/>
  <c r="E304" i="4"/>
  <c r="C304" i="4"/>
  <c r="F303" i="4"/>
  <c r="E303" i="4"/>
  <c r="C303" i="4"/>
  <c r="F302" i="4"/>
  <c r="E302" i="4"/>
  <c r="C302" i="4"/>
  <c r="F301" i="4"/>
  <c r="E301" i="4"/>
  <c r="C301" i="4"/>
  <c r="F300" i="4"/>
  <c r="E300" i="4"/>
  <c r="C300" i="4"/>
  <c r="F299" i="4"/>
  <c r="E299" i="4"/>
  <c r="C299" i="4"/>
  <c r="F298" i="4"/>
  <c r="E298" i="4"/>
  <c r="C298" i="4"/>
  <c r="F297" i="4"/>
  <c r="E297" i="4"/>
  <c r="C297" i="4"/>
  <c r="F296" i="4"/>
  <c r="E296" i="4"/>
  <c r="C296" i="4"/>
  <c r="F295" i="4"/>
  <c r="E295" i="4"/>
  <c r="C295" i="4"/>
  <c r="F294" i="4"/>
  <c r="E294" i="4"/>
  <c r="C294" i="4"/>
  <c r="F293" i="4"/>
  <c r="E293" i="4"/>
  <c r="C293" i="4"/>
  <c r="F292" i="4"/>
  <c r="E292" i="4"/>
  <c r="C292" i="4"/>
  <c r="F291" i="4"/>
  <c r="E291" i="4"/>
  <c r="C291" i="4"/>
  <c r="F290" i="4"/>
  <c r="E290" i="4"/>
  <c r="C290" i="4"/>
  <c r="F289" i="4"/>
  <c r="E289" i="4"/>
  <c r="C289" i="4"/>
  <c r="F288" i="4"/>
  <c r="E288" i="4"/>
  <c r="C288" i="4"/>
  <c r="F287" i="4"/>
  <c r="E287" i="4"/>
  <c r="C287" i="4"/>
  <c r="F286" i="4"/>
  <c r="E286" i="4"/>
  <c r="C286" i="4"/>
  <c r="BQ285" i="4"/>
  <c r="BO285" i="4"/>
  <c r="BI285" i="4"/>
  <c r="BG285" i="4"/>
  <c r="BD285" i="4"/>
  <c r="BA285" i="4"/>
  <c r="AY285" i="4"/>
  <c r="AS285" i="4"/>
  <c r="AQ285" i="4"/>
  <c r="AN285" i="4"/>
  <c r="AK285" i="4"/>
  <c r="AI285" i="4"/>
  <c r="AC285" i="4"/>
  <c r="AA285" i="4"/>
  <c r="X285" i="4"/>
  <c r="U285" i="4"/>
  <c r="S285" i="4"/>
  <c r="M285" i="4"/>
  <c r="K285" i="4"/>
  <c r="F285" i="4"/>
  <c r="E285" i="4"/>
  <c r="C285" i="4"/>
  <c r="H284" i="4"/>
  <c r="F284" i="4"/>
  <c r="E284" i="4"/>
  <c r="C284" i="4"/>
  <c r="F283" i="4"/>
  <c r="E283" i="4"/>
  <c r="C283" i="4"/>
  <c r="F282" i="4"/>
  <c r="E282" i="4"/>
  <c r="C282" i="4"/>
  <c r="F281" i="4"/>
  <c r="E281" i="4"/>
  <c r="C281" i="4"/>
  <c r="F280" i="4"/>
  <c r="E280" i="4"/>
  <c r="C280" i="4"/>
  <c r="F279" i="4"/>
  <c r="E279" i="4"/>
  <c r="C279" i="4"/>
  <c r="F278" i="4"/>
  <c r="E278" i="4"/>
  <c r="C278" i="4"/>
  <c r="F277" i="4"/>
  <c r="E277" i="4"/>
  <c r="C277" i="4"/>
  <c r="F276" i="4"/>
  <c r="E276" i="4"/>
  <c r="C276" i="4"/>
  <c r="F275" i="4"/>
  <c r="E275" i="4"/>
  <c r="C275" i="4"/>
  <c r="F274" i="4"/>
  <c r="E274" i="4"/>
  <c r="C274" i="4"/>
  <c r="F273" i="4"/>
  <c r="E273" i="4"/>
  <c r="C273" i="4"/>
  <c r="F272" i="4"/>
  <c r="E272" i="4"/>
  <c r="C272" i="4"/>
  <c r="F271" i="4"/>
  <c r="E271" i="4"/>
  <c r="C271" i="4"/>
  <c r="F270" i="4"/>
  <c r="E270" i="4"/>
  <c r="C270" i="4"/>
  <c r="F269" i="4"/>
  <c r="E269" i="4"/>
  <c r="C269" i="4"/>
  <c r="F268" i="4"/>
  <c r="E268" i="4"/>
  <c r="C268" i="4"/>
  <c r="F267" i="4"/>
  <c r="E267" i="4"/>
  <c r="C267" i="4"/>
  <c r="F266" i="4"/>
  <c r="E266" i="4"/>
  <c r="C266" i="4"/>
  <c r="F265" i="4"/>
  <c r="E265" i="4"/>
  <c r="C265" i="4"/>
  <c r="F264" i="4"/>
  <c r="E264" i="4"/>
  <c r="C264" i="4"/>
  <c r="F263" i="4"/>
  <c r="E263" i="4"/>
  <c r="C263" i="4"/>
  <c r="F262" i="4"/>
  <c r="E262" i="4"/>
  <c r="C262" i="4"/>
  <c r="F261" i="4"/>
  <c r="E261" i="4"/>
  <c r="C261" i="4"/>
  <c r="F260" i="4"/>
  <c r="E260" i="4"/>
  <c r="C260" i="4"/>
  <c r="F259" i="4"/>
  <c r="E259" i="4"/>
  <c r="C259" i="4"/>
  <c r="F258" i="4"/>
  <c r="E258" i="4"/>
  <c r="C258" i="4"/>
  <c r="F257" i="4"/>
  <c r="E257" i="4"/>
  <c r="C257" i="4"/>
  <c r="F256" i="4"/>
  <c r="E256" i="4"/>
  <c r="C256" i="4"/>
  <c r="F255" i="4"/>
  <c r="E255" i="4"/>
  <c r="C255" i="4"/>
  <c r="F254" i="4"/>
  <c r="E254" i="4"/>
  <c r="C254" i="4"/>
  <c r="F253" i="4"/>
  <c r="E253" i="4"/>
  <c r="C253" i="4"/>
  <c r="F252" i="4"/>
  <c r="E252" i="4"/>
  <c r="C252" i="4"/>
  <c r="F251" i="4"/>
  <c r="E251" i="4"/>
  <c r="C251" i="4"/>
  <c r="F250" i="4"/>
  <c r="E250" i="4"/>
  <c r="C250" i="4"/>
  <c r="F249" i="4"/>
  <c r="E249" i="4"/>
  <c r="C249" i="4"/>
  <c r="F248" i="4"/>
  <c r="E248" i="4"/>
  <c r="C248" i="4"/>
  <c r="F247" i="4"/>
  <c r="E247" i="4"/>
  <c r="C247" i="4"/>
  <c r="F246" i="4"/>
  <c r="E246" i="4"/>
  <c r="C246" i="4"/>
  <c r="F245" i="4"/>
  <c r="E245" i="4"/>
  <c r="C245" i="4"/>
  <c r="F244" i="4"/>
  <c r="E244" i="4"/>
  <c r="C244" i="4"/>
  <c r="F243" i="4"/>
  <c r="E243" i="4"/>
  <c r="C243" i="4"/>
  <c r="BQ242" i="4"/>
  <c r="BO242" i="4"/>
  <c r="BI242" i="4"/>
  <c r="BG242" i="4"/>
  <c r="BD242" i="4"/>
  <c r="BA242" i="4"/>
  <c r="AY242" i="4"/>
  <c r="AS242" i="4"/>
  <c r="AQ242" i="4"/>
  <c r="AN242" i="4"/>
  <c r="AK242" i="4"/>
  <c r="AI242" i="4"/>
  <c r="AC242" i="4"/>
  <c r="AA242" i="4"/>
  <c r="X242" i="4"/>
  <c r="U242" i="4"/>
  <c r="S242" i="4"/>
  <c r="M242" i="4"/>
  <c r="K242" i="4"/>
  <c r="F242" i="4"/>
  <c r="E242" i="4"/>
  <c r="C242" i="4"/>
  <c r="H241" i="4"/>
  <c r="F241" i="4"/>
  <c r="E241" i="4"/>
  <c r="C241" i="4"/>
  <c r="F240" i="4"/>
  <c r="E240" i="4"/>
  <c r="C240" i="4"/>
  <c r="F239" i="4"/>
  <c r="E239" i="4"/>
  <c r="C239" i="4"/>
  <c r="F238" i="4"/>
  <c r="E238" i="4"/>
  <c r="C238" i="4"/>
  <c r="F237" i="4"/>
  <c r="E237" i="4"/>
  <c r="C237" i="4"/>
  <c r="F236" i="4"/>
  <c r="E236" i="4"/>
  <c r="C236" i="4"/>
  <c r="F235" i="4"/>
  <c r="E235" i="4"/>
  <c r="C235" i="4"/>
  <c r="F234" i="4"/>
  <c r="E234" i="4"/>
  <c r="C234" i="4"/>
  <c r="F233" i="4"/>
  <c r="E233" i="4"/>
  <c r="C233" i="4"/>
  <c r="F232" i="4"/>
  <c r="E232" i="4"/>
  <c r="C232" i="4"/>
  <c r="F231" i="4"/>
  <c r="E231" i="4"/>
  <c r="C231" i="4"/>
  <c r="F230" i="4"/>
  <c r="E230" i="4"/>
  <c r="C230" i="4"/>
  <c r="F229" i="4"/>
  <c r="E229" i="4"/>
  <c r="C229" i="4"/>
  <c r="F228" i="4"/>
  <c r="E228" i="4"/>
  <c r="C228" i="4"/>
  <c r="F227" i="4"/>
  <c r="E227" i="4"/>
  <c r="C227" i="4"/>
  <c r="F226" i="4"/>
  <c r="E226" i="4"/>
  <c r="C226" i="4"/>
  <c r="F225" i="4"/>
  <c r="E225" i="4"/>
  <c r="C225" i="4"/>
  <c r="F224" i="4"/>
  <c r="E224" i="4"/>
  <c r="C224" i="4"/>
  <c r="F223" i="4"/>
  <c r="E223" i="4"/>
  <c r="C223" i="4"/>
  <c r="F222" i="4"/>
  <c r="E222" i="4"/>
  <c r="C222" i="4"/>
  <c r="F221" i="4"/>
  <c r="E221" i="4"/>
  <c r="C221" i="4"/>
  <c r="F220" i="4"/>
  <c r="E220" i="4"/>
  <c r="C220" i="4"/>
  <c r="F219" i="4"/>
  <c r="E219" i="4"/>
  <c r="C219" i="4"/>
  <c r="F218" i="4"/>
  <c r="E218" i="4"/>
  <c r="C218" i="4"/>
  <c r="F217" i="4"/>
  <c r="E217" i="4"/>
  <c r="C217" i="4"/>
  <c r="F216" i="4"/>
  <c r="E216" i="4"/>
  <c r="C216" i="4"/>
  <c r="F215" i="4"/>
  <c r="E215" i="4"/>
  <c r="C215" i="4"/>
  <c r="F214" i="4"/>
  <c r="E214" i="4"/>
  <c r="C214" i="4"/>
  <c r="F213" i="4"/>
  <c r="E213" i="4"/>
  <c r="C213" i="4"/>
  <c r="F212" i="4"/>
  <c r="E212" i="4"/>
  <c r="C212" i="4"/>
  <c r="F211" i="4"/>
  <c r="E211" i="4"/>
  <c r="C211" i="4"/>
  <c r="F210" i="4"/>
  <c r="E210" i="4"/>
  <c r="C210" i="4"/>
  <c r="F209" i="4"/>
  <c r="E209" i="4"/>
  <c r="C209" i="4"/>
  <c r="F208" i="4"/>
  <c r="E208" i="4"/>
  <c r="C208" i="4"/>
  <c r="F207" i="4"/>
  <c r="E207" i="4"/>
  <c r="C207" i="4"/>
  <c r="F206" i="4"/>
  <c r="E206" i="4"/>
  <c r="C206" i="4"/>
  <c r="F205" i="4"/>
  <c r="E205" i="4"/>
  <c r="C205" i="4"/>
  <c r="F204" i="4"/>
  <c r="E204" i="4"/>
  <c r="C204" i="4"/>
  <c r="F203" i="4"/>
  <c r="E203" i="4"/>
  <c r="C203" i="4"/>
  <c r="F202" i="4"/>
  <c r="E202" i="4"/>
  <c r="C202" i="4"/>
  <c r="F201" i="4"/>
  <c r="E201" i="4"/>
  <c r="C201" i="4"/>
  <c r="F200" i="4"/>
  <c r="E200" i="4"/>
  <c r="C200" i="4"/>
  <c r="F199" i="4"/>
  <c r="E199" i="4"/>
  <c r="C199" i="4"/>
  <c r="F198" i="4"/>
  <c r="E198" i="4"/>
  <c r="C198" i="4"/>
  <c r="F197" i="4"/>
  <c r="E197" i="4"/>
  <c r="C197" i="4"/>
  <c r="F196" i="4"/>
  <c r="E196" i="4"/>
  <c r="C196" i="4"/>
  <c r="F195" i="4"/>
  <c r="E195" i="4"/>
  <c r="C195" i="4"/>
  <c r="F194" i="4"/>
  <c r="E194" i="4"/>
  <c r="C194" i="4"/>
  <c r="F193" i="4"/>
  <c r="E193" i="4"/>
  <c r="C193" i="4"/>
  <c r="F192" i="4"/>
  <c r="E192" i="4"/>
  <c r="C192" i="4"/>
  <c r="BQ191" i="4"/>
  <c r="BO191" i="4"/>
  <c r="BI191" i="4"/>
  <c r="BG191" i="4"/>
  <c r="BE191" i="4"/>
  <c r="BD191" i="4"/>
  <c r="BA191" i="4"/>
  <c r="AY191" i="4"/>
  <c r="AS191" i="4"/>
  <c r="AQ191" i="4"/>
  <c r="AN191" i="4"/>
  <c r="AK191" i="4"/>
  <c r="AI191" i="4"/>
  <c r="AC191" i="4"/>
  <c r="AA191" i="4"/>
  <c r="X191" i="4"/>
  <c r="U191" i="4"/>
  <c r="S191" i="4"/>
  <c r="M191" i="4"/>
  <c r="K191" i="4"/>
  <c r="F191" i="4"/>
  <c r="E191" i="4"/>
  <c r="C191" i="4"/>
  <c r="AT190" i="4"/>
  <c r="F190" i="4"/>
  <c r="E190" i="4"/>
  <c r="C190" i="4"/>
  <c r="F189" i="4"/>
  <c r="E189" i="4"/>
  <c r="C189" i="4"/>
  <c r="F188" i="4"/>
  <c r="E188" i="4"/>
  <c r="C188" i="4"/>
  <c r="F187" i="4"/>
  <c r="E187" i="4"/>
  <c r="C187" i="4"/>
  <c r="F186" i="4"/>
  <c r="E186" i="4"/>
  <c r="C186" i="4"/>
  <c r="F185" i="4"/>
  <c r="E185" i="4"/>
  <c r="C185" i="4"/>
  <c r="F184" i="4"/>
  <c r="E184" i="4"/>
  <c r="C184" i="4"/>
  <c r="F183" i="4"/>
  <c r="E183" i="4"/>
  <c r="C183" i="4"/>
  <c r="F182" i="4"/>
  <c r="E182" i="4"/>
  <c r="C182" i="4"/>
  <c r="F181" i="4"/>
  <c r="E181" i="4"/>
  <c r="C181" i="4"/>
  <c r="F180" i="4"/>
  <c r="E180" i="4"/>
  <c r="C180" i="4"/>
  <c r="F179" i="4"/>
  <c r="E179" i="4"/>
  <c r="C179" i="4"/>
  <c r="F178" i="4"/>
  <c r="E178" i="4"/>
  <c r="C178" i="4"/>
  <c r="F177" i="4"/>
  <c r="E177" i="4"/>
  <c r="C177" i="4"/>
  <c r="F176" i="4"/>
  <c r="E176" i="4"/>
  <c r="C176" i="4"/>
  <c r="F175" i="4"/>
  <c r="E175" i="4"/>
  <c r="C175" i="4"/>
  <c r="F174" i="4"/>
  <c r="E174" i="4"/>
  <c r="C174" i="4"/>
  <c r="F173" i="4"/>
  <c r="E173" i="4"/>
  <c r="C173" i="4"/>
  <c r="F172" i="4"/>
  <c r="E172" i="4"/>
  <c r="C172" i="4"/>
  <c r="F171" i="4"/>
  <c r="E171" i="4"/>
  <c r="C171" i="4"/>
  <c r="F170" i="4"/>
  <c r="E170" i="4"/>
  <c r="C170" i="4"/>
  <c r="F169" i="4"/>
  <c r="E169" i="4"/>
  <c r="C169" i="4"/>
  <c r="F168" i="4"/>
  <c r="E168" i="4"/>
  <c r="C168" i="4"/>
  <c r="F167" i="4"/>
  <c r="E167" i="4"/>
  <c r="C167" i="4"/>
  <c r="F166" i="4"/>
  <c r="E166" i="4"/>
  <c r="C166" i="4"/>
  <c r="F165" i="4"/>
  <c r="E165" i="4"/>
  <c r="C165" i="4"/>
  <c r="F164" i="4"/>
  <c r="E164" i="4"/>
  <c r="C164" i="4"/>
  <c r="F163" i="4"/>
  <c r="E163" i="4"/>
  <c r="C163" i="4"/>
  <c r="F162" i="4"/>
  <c r="E162" i="4"/>
  <c r="C162" i="4"/>
  <c r="F161" i="4"/>
  <c r="E161" i="4"/>
  <c r="C161" i="4"/>
  <c r="F160" i="4"/>
  <c r="E160" i="4"/>
  <c r="C160" i="4"/>
  <c r="F159" i="4"/>
  <c r="E159" i="4"/>
  <c r="C159" i="4"/>
  <c r="F158" i="4"/>
  <c r="E158" i="4"/>
  <c r="C158" i="4"/>
  <c r="F157" i="4"/>
  <c r="E157" i="4"/>
  <c r="C157" i="4"/>
  <c r="F156" i="4"/>
  <c r="E156" i="4"/>
  <c r="C156" i="4"/>
  <c r="F155" i="4"/>
  <c r="E155" i="4"/>
  <c r="C155" i="4"/>
  <c r="F154" i="4"/>
  <c r="E154" i="4"/>
  <c r="C154" i="4"/>
  <c r="F153" i="4"/>
  <c r="E153" i="4"/>
  <c r="C153" i="4"/>
  <c r="F152" i="4"/>
  <c r="E152" i="4"/>
  <c r="C152" i="4"/>
  <c r="F151" i="4"/>
  <c r="E151" i="4"/>
  <c r="C151" i="4"/>
  <c r="F150" i="4"/>
  <c r="E150" i="4"/>
  <c r="C150" i="4"/>
  <c r="F149" i="4"/>
  <c r="E149" i="4"/>
  <c r="C149" i="4"/>
  <c r="BK148" i="4"/>
  <c r="BH148" i="4"/>
  <c r="BC148" i="4"/>
  <c r="AU148" i="4"/>
  <c r="AR148" i="4"/>
  <c r="AM148" i="4"/>
  <c r="AE148" i="4"/>
  <c r="AB148" i="4"/>
  <c r="W148" i="4"/>
  <c r="O148" i="4"/>
  <c r="L148" i="4"/>
  <c r="F148" i="4"/>
  <c r="E148" i="4"/>
  <c r="C148" i="4"/>
  <c r="F147" i="4"/>
  <c r="E147" i="4"/>
  <c r="C147" i="4"/>
  <c r="F146" i="4"/>
  <c r="E146" i="4"/>
  <c r="C146" i="4"/>
  <c r="F145" i="4"/>
  <c r="E145" i="4"/>
  <c r="C145" i="4"/>
  <c r="F144" i="4"/>
  <c r="E144" i="4"/>
  <c r="C144" i="4"/>
  <c r="F143" i="4"/>
  <c r="E143" i="4"/>
  <c r="C143" i="4"/>
  <c r="F142" i="4"/>
  <c r="E142" i="4"/>
  <c r="C142" i="4"/>
  <c r="F141" i="4"/>
  <c r="E141" i="4"/>
  <c r="C141" i="4"/>
  <c r="F140" i="4"/>
  <c r="E140" i="4"/>
  <c r="C140" i="4"/>
  <c r="F139" i="4"/>
  <c r="E139" i="4"/>
  <c r="C139" i="4"/>
  <c r="F138" i="4"/>
  <c r="E138" i="4"/>
  <c r="C138" i="4"/>
  <c r="F137" i="4"/>
  <c r="E137" i="4"/>
  <c r="C137" i="4"/>
  <c r="F136" i="4"/>
  <c r="E136" i="4"/>
  <c r="C136" i="4"/>
  <c r="F135" i="4"/>
  <c r="E135" i="4"/>
  <c r="C135" i="4"/>
  <c r="F134" i="4"/>
  <c r="E134" i="4"/>
  <c r="C134" i="4"/>
  <c r="F133" i="4"/>
  <c r="E133" i="4"/>
  <c r="C133" i="4"/>
  <c r="F132" i="4"/>
  <c r="E132" i="4"/>
  <c r="C132" i="4"/>
  <c r="F131" i="4"/>
  <c r="E131" i="4"/>
  <c r="C131" i="4"/>
  <c r="F130" i="4"/>
  <c r="E130" i="4"/>
  <c r="C130" i="4"/>
  <c r="F129" i="4"/>
  <c r="E129" i="4"/>
  <c r="C129" i="4"/>
  <c r="F128" i="4"/>
  <c r="E128" i="4"/>
  <c r="C128" i="4"/>
  <c r="F127" i="4"/>
  <c r="E127" i="4"/>
  <c r="C127" i="4"/>
  <c r="F126" i="4"/>
  <c r="E126" i="4"/>
  <c r="C126" i="4"/>
  <c r="F125" i="4"/>
  <c r="E125" i="4"/>
  <c r="C125" i="4"/>
  <c r="F124" i="4"/>
  <c r="E124" i="4"/>
  <c r="C124" i="4"/>
  <c r="F123" i="4"/>
  <c r="E123" i="4"/>
  <c r="C123" i="4"/>
  <c r="F122" i="4"/>
  <c r="E122" i="4"/>
  <c r="C122" i="4"/>
  <c r="F121" i="4"/>
  <c r="E121" i="4"/>
  <c r="C121" i="4"/>
  <c r="F120" i="4"/>
  <c r="E120" i="4"/>
  <c r="C120" i="4"/>
  <c r="F119" i="4"/>
  <c r="E119" i="4"/>
  <c r="C119" i="4"/>
  <c r="F118" i="4"/>
  <c r="E118" i="4"/>
  <c r="C118" i="4"/>
  <c r="F117" i="4"/>
  <c r="E117" i="4"/>
  <c r="C117" i="4"/>
  <c r="F116" i="4"/>
  <c r="E116" i="4"/>
  <c r="C116" i="4"/>
  <c r="F115" i="4"/>
  <c r="E115" i="4"/>
  <c r="C115" i="4"/>
  <c r="F114" i="4"/>
  <c r="E114" i="4"/>
  <c r="C114" i="4"/>
  <c r="F113" i="4"/>
  <c r="E113" i="4"/>
  <c r="C113" i="4"/>
  <c r="F112" i="4"/>
  <c r="E112" i="4"/>
  <c r="C112" i="4"/>
  <c r="F111" i="4"/>
  <c r="E111" i="4"/>
  <c r="C111" i="4"/>
  <c r="F110" i="4"/>
  <c r="E110" i="4"/>
  <c r="C110" i="4"/>
  <c r="F109" i="4"/>
  <c r="E109" i="4"/>
  <c r="C109" i="4"/>
  <c r="F108" i="4"/>
  <c r="E108" i="4"/>
  <c r="C108" i="4"/>
  <c r="F107" i="4"/>
  <c r="E107" i="4"/>
  <c r="C107" i="4"/>
  <c r="F106" i="4"/>
  <c r="E106" i="4"/>
  <c r="C106" i="4"/>
  <c r="F105" i="4"/>
  <c r="E105" i="4"/>
  <c r="C105" i="4"/>
  <c r="F104" i="4"/>
  <c r="E104" i="4"/>
  <c r="C104" i="4"/>
  <c r="F103" i="4"/>
  <c r="E103" i="4"/>
  <c r="C103" i="4"/>
  <c r="F102" i="4"/>
  <c r="E102" i="4"/>
  <c r="C102" i="4"/>
  <c r="F101" i="4"/>
  <c r="E101" i="4"/>
  <c r="C101" i="4"/>
  <c r="F100" i="4"/>
  <c r="E100" i="4"/>
  <c r="C100" i="4"/>
  <c r="F99" i="4"/>
  <c r="E99" i="4"/>
  <c r="C99" i="4"/>
  <c r="F98" i="4"/>
  <c r="E98" i="4"/>
  <c r="C98" i="4"/>
  <c r="BO97" i="4"/>
  <c r="BO473" i="4" s="1"/>
  <c r="BM97" i="4"/>
  <c r="BM524" i="4" s="1"/>
  <c r="BI97" i="4"/>
  <c r="BI524" i="4" s="1"/>
  <c r="BG97" i="4"/>
  <c r="BE97" i="4"/>
  <c r="BE524" i="4" s="1"/>
  <c r="AY97" i="4"/>
  <c r="AY473" i="4" s="1"/>
  <c r="AW97" i="4"/>
  <c r="AW524" i="4" s="1"/>
  <c r="AS97" i="4"/>
  <c r="AS524" i="4" s="1"/>
  <c r="AQ97" i="4"/>
  <c r="AO97" i="4"/>
  <c r="AO524" i="4" s="1"/>
  <c r="AI97" i="4"/>
  <c r="AI473" i="4" s="1"/>
  <c r="AG97" i="4"/>
  <c r="AG524" i="4" s="1"/>
  <c r="AC97" i="4"/>
  <c r="AC524" i="4" s="1"/>
  <c r="AA97" i="4"/>
  <c r="Y97" i="4"/>
  <c r="Y524" i="4" s="1"/>
  <c r="S97" i="4"/>
  <c r="S473" i="4" s="1"/>
  <c r="Q97" i="4"/>
  <c r="Q524" i="4" s="1"/>
  <c r="K97" i="4"/>
  <c r="I97" i="4"/>
  <c r="I524" i="4" s="1"/>
  <c r="F97" i="4"/>
  <c r="E97" i="4"/>
  <c r="C97" i="4"/>
  <c r="F96" i="4"/>
  <c r="E96" i="4"/>
  <c r="C96" i="4"/>
  <c r="F95" i="4"/>
  <c r="E95" i="4"/>
  <c r="C95" i="4"/>
  <c r="F94" i="4"/>
  <c r="E94" i="4"/>
  <c r="C94" i="4"/>
  <c r="F93" i="4"/>
  <c r="E93" i="4"/>
  <c r="C93" i="4"/>
  <c r="F92" i="4"/>
  <c r="E92" i="4"/>
  <c r="C92" i="4"/>
  <c r="F91" i="4"/>
  <c r="E91" i="4"/>
  <c r="C91" i="4"/>
  <c r="F90" i="4"/>
  <c r="E90" i="4"/>
  <c r="C90" i="4"/>
  <c r="F89" i="4"/>
  <c r="P217" i="6" s="1"/>
  <c r="Q217" i="6" s="1"/>
  <c r="R217" i="6" s="1"/>
  <c r="E89" i="4"/>
  <c r="C89" i="4"/>
  <c r="F88" i="4"/>
  <c r="P215" i="9" s="1"/>
  <c r="Q215" i="9" s="1"/>
  <c r="R215" i="9" s="1"/>
  <c r="E88" i="4"/>
  <c r="C88" i="4"/>
  <c r="F87" i="4"/>
  <c r="E87" i="4"/>
  <c r="C87" i="4"/>
  <c r="F86" i="4"/>
  <c r="E86" i="4"/>
  <c r="C86" i="4"/>
  <c r="F85" i="4"/>
  <c r="P207" i="9" s="1"/>
  <c r="Q207" i="9" s="1"/>
  <c r="E85" i="4"/>
  <c r="C85" i="4"/>
  <c r="F84" i="4"/>
  <c r="E84" i="4"/>
  <c r="C84" i="4"/>
  <c r="F83" i="4"/>
  <c r="E83" i="4"/>
  <c r="C83" i="4"/>
  <c r="F82" i="4"/>
  <c r="E82" i="4"/>
  <c r="C82" i="4"/>
  <c r="F81" i="4"/>
  <c r="P205" i="12" s="1"/>
  <c r="Q205" i="12" s="1"/>
  <c r="R205" i="12" s="1"/>
  <c r="E81" i="4"/>
  <c r="C81" i="4"/>
  <c r="F80" i="4"/>
  <c r="E80" i="4"/>
  <c r="C80" i="4"/>
  <c r="F79" i="4"/>
  <c r="E79" i="4"/>
  <c r="C79" i="4"/>
  <c r="F78" i="4"/>
  <c r="E78" i="4"/>
  <c r="C78" i="4"/>
  <c r="F77" i="4"/>
  <c r="E77" i="4"/>
  <c r="C77" i="4"/>
  <c r="F76" i="4"/>
  <c r="P198" i="6" s="1"/>
  <c r="Q198" i="6" s="1"/>
  <c r="R198" i="6" s="1"/>
  <c r="E76" i="4"/>
  <c r="C76" i="4"/>
  <c r="F75" i="4"/>
  <c r="E75" i="4"/>
  <c r="C75" i="4"/>
  <c r="F74" i="4"/>
  <c r="E74" i="4"/>
  <c r="C74" i="4"/>
  <c r="F73" i="4"/>
  <c r="P194" i="9" s="1"/>
  <c r="Q194" i="9" s="1"/>
  <c r="E73" i="4"/>
  <c r="C73" i="4"/>
  <c r="F72" i="4"/>
  <c r="E72" i="4"/>
  <c r="C72" i="4"/>
  <c r="F71" i="4"/>
  <c r="E71" i="4"/>
  <c r="C71" i="4"/>
  <c r="F70" i="4"/>
  <c r="E70" i="4"/>
  <c r="C70" i="4"/>
  <c r="F69" i="4"/>
  <c r="E69" i="4"/>
  <c r="C69" i="4"/>
  <c r="F68" i="4"/>
  <c r="E68" i="4"/>
  <c r="C68" i="4"/>
  <c r="F67" i="4"/>
  <c r="E67" i="4"/>
  <c r="C67" i="4"/>
  <c r="F66" i="4"/>
  <c r="E66" i="4"/>
  <c r="C66" i="4"/>
  <c r="F65" i="4"/>
  <c r="E65" i="4"/>
  <c r="C65" i="4"/>
  <c r="F64" i="4"/>
  <c r="E64" i="4"/>
  <c r="C64" i="4"/>
  <c r="F63" i="4"/>
  <c r="E63" i="4"/>
  <c r="C63" i="4"/>
  <c r="F62" i="4"/>
  <c r="E62" i="4"/>
  <c r="C62" i="4"/>
  <c r="F61" i="4"/>
  <c r="P16" i="9" s="1"/>
  <c r="Q16" i="9" s="1"/>
  <c r="R16" i="9" s="1"/>
  <c r="E61" i="4"/>
  <c r="C61" i="4"/>
  <c r="F60" i="4"/>
  <c r="E60" i="4"/>
  <c r="C60" i="4"/>
  <c r="F59" i="4"/>
  <c r="E59" i="4"/>
  <c r="C59" i="4"/>
  <c r="F58" i="4"/>
  <c r="E58" i="4"/>
  <c r="C58" i="4"/>
  <c r="F57" i="4"/>
  <c r="E57" i="4"/>
  <c r="C57" i="4"/>
  <c r="F56" i="4"/>
  <c r="E56" i="4"/>
  <c r="C56" i="4"/>
  <c r="F55" i="4"/>
  <c r="E55" i="4"/>
  <c r="C55" i="4"/>
  <c r="BM54" i="4"/>
  <c r="BI54" i="4"/>
  <c r="BH54" i="4"/>
  <c r="BE54" i="4"/>
  <c r="AW54" i="4"/>
  <c r="AS54" i="4"/>
  <c r="AR54" i="4"/>
  <c r="AO54" i="4"/>
  <c r="AG54" i="4"/>
  <c r="AC54" i="4"/>
  <c r="AB54" i="4"/>
  <c r="Y54" i="4"/>
  <c r="Q54" i="4"/>
  <c r="L54" i="4"/>
  <c r="I54" i="4"/>
  <c r="F54" i="4"/>
  <c r="E54" i="4"/>
  <c r="C54" i="4"/>
  <c r="F53" i="4"/>
  <c r="E53" i="4"/>
  <c r="C53" i="4"/>
  <c r="F52" i="4"/>
  <c r="E52" i="4"/>
  <c r="C52" i="4"/>
  <c r="F51" i="4"/>
  <c r="E51" i="4"/>
  <c r="C51" i="4"/>
  <c r="F50" i="4"/>
  <c r="E50" i="4"/>
  <c r="C50" i="4"/>
  <c r="F49" i="4"/>
  <c r="E49" i="4"/>
  <c r="C49" i="4"/>
  <c r="F48" i="4"/>
  <c r="E48" i="4"/>
  <c r="C48" i="4"/>
  <c r="F47" i="4"/>
  <c r="E47" i="4"/>
  <c r="C47" i="4"/>
  <c r="F46" i="4"/>
  <c r="E46" i="4"/>
  <c r="C46" i="4"/>
  <c r="F45" i="4"/>
  <c r="E45" i="4"/>
  <c r="C45" i="4"/>
  <c r="F44" i="4"/>
  <c r="E44" i="4"/>
  <c r="C44" i="4"/>
  <c r="F43" i="4"/>
  <c r="E43" i="4"/>
  <c r="C43" i="4"/>
  <c r="F42" i="4"/>
  <c r="E42" i="4"/>
  <c r="C42" i="4"/>
  <c r="F41" i="4"/>
  <c r="E41" i="4"/>
  <c r="C41" i="4"/>
  <c r="F40" i="4"/>
  <c r="E40" i="4"/>
  <c r="C40" i="4"/>
  <c r="F39" i="4"/>
  <c r="E39" i="4"/>
  <c r="C39" i="4"/>
  <c r="F38" i="4"/>
  <c r="E38" i="4"/>
  <c r="C38" i="4"/>
  <c r="F37" i="4"/>
  <c r="P75" i="20" s="1"/>
  <c r="Q75" i="20" s="1"/>
  <c r="R75" i="20" s="1"/>
  <c r="E37" i="4"/>
  <c r="C37" i="4"/>
  <c r="F36" i="4"/>
  <c r="P74" i="20" s="1"/>
  <c r="Q74" i="20" s="1"/>
  <c r="R74" i="20" s="1"/>
  <c r="E36" i="4"/>
  <c r="C36" i="4"/>
  <c r="F35" i="4"/>
  <c r="P73" i="20" s="1"/>
  <c r="Q73" i="20" s="1"/>
  <c r="R73" i="20" s="1"/>
  <c r="E35" i="4"/>
  <c r="C35" i="4"/>
  <c r="F34" i="4"/>
  <c r="P72" i="20" s="1"/>
  <c r="Q72" i="20" s="1"/>
  <c r="E34" i="4"/>
  <c r="C34" i="4"/>
  <c r="F33" i="4"/>
  <c r="E33" i="4"/>
  <c r="C33" i="4"/>
  <c r="F32" i="4"/>
  <c r="E32" i="4"/>
  <c r="C32" i="4"/>
  <c r="F31" i="4"/>
  <c r="E31" i="4"/>
  <c r="C31" i="4"/>
  <c r="F30" i="4"/>
  <c r="E30" i="4"/>
  <c r="C30" i="4"/>
  <c r="F29" i="4"/>
  <c r="P143" i="9" s="1"/>
  <c r="Q143" i="9" s="1"/>
  <c r="R143" i="9" s="1"/>
  <c r="E29" i="4"/>
  <c r="C29" i="4"/>
  <c r="F28" i="4"/>
  <c r="P83" i="10" s="1"/>
  <c r="Q83" i="10" s="1"/>
  <c r="R83" i="10" s="1"/>
  <c r="E28" i="4"/>
  <c r="C28" i="4"/>
  <c r="F27" i="4"/>
  <c r="E27" i="4"/>
  <c r="C27" i="4"/>
  <c r="F26" i="4"/>
  <c r="E26" i="4"/>
  <c r="C26" i="4"/>
  <c r="F25" i="4"/>
  <c r="E25" i="4"/>
  <c r="C25" i="4"/>
  <c r="F24" i="4"/>
  <c r="E24" i="4"/>
  <c r="C24" i="4"/>
  <c r="F23" i="4"/>
  <c r="E23" i="4"/>
  <c r="C23" i="4"/>
  <c r="F22" i="4"/>
  <c r="E22" i="4"/>
  <c r="C22" i="4"/>
  <c r="F21" i="4"/>
  <c r="E21" i="4"/>
  <c r="C21" i="4"/>
  <c r="F20" i="4"/>
  <c r="E20" i="4"/>
  <c r="C20" i="4"/>
  <c r="F19" i="4"/>
  <c r="E19" i="4"/>
  <c r="C19" i="4"/>
  <c r="F18" i="4"/>
  <c r="E18" i="4"/>
  <c r="C18" i="4"/>
  <c r="F17" i="4"/>
  <c r="E17" i="4"/>
  <c r="C17" i="4"/>
  <c r="F16" i="4"/>
  <c r="P62" i="6" s="1"/>
  <c r="Q62" i="6" s="1"/>
  <c r="R62" i="6" s="1"/>
  <c r="E16" i="4"/>
  <c r="C16" i="4"/>
  <c r="F15" i="4"/>
  <c r="E15" i="4"/>
  <c r="C15" i="4"/>
  <c r="F14" i="4"/>
  <c r="E14" i="4"/>
  <c r="C14" i="4"/>
  <c r="F13" i="4"/>
  <c r="E13" i="4"/>
  <c r="C13" i="4"/>
  <c r="F12" i="4"/>
  <c r="E12" i="4"/>
  <c r="C12" i="4"/>
  <c r="F11" i="4"/>
  <c r="E11" i="4"/>
  <c r="C11" i="4"/>
  <c r="F10" i="4"/>
  <c r="E10" i="4"/>
  <c r="C10" i="4"/>
  <c r="F9" i="4"/>
  <c r="E9" i="4"/>
  <c r="C9" i="4"/>
  <c r="F8" i="4"/>
  <c r="E8" i="4"/>
  <c r="C8" i="4"/>
  <c r="F7" i="4"/>
  <c r="E7" i="4"/>
  <c r="C7" i="4"/>
  <c r="F6" i="4"/>
  <c r="E6" i="4"/>
  <c r="C6" i="4"/>
  <c r="F5" i="4"/>
  <c r="E5" i="4"/>
  <c r="C5" i="4"/>
  <c r="F4" i="4"/>
  <c r="E4" i="4"/>
  <c r="C4" i="4"/>
  <c r="BR3" i="4"/>
  <c r="BQ3" i="4"/>
  <c r="BQ379" i="4" s="1"/>
  <c r="BP3" i="4"/>
  <c r="BP285" i="4" s="1"/>
  <c r="BO3" i="4"/>
  <c r="BN3" i="4"/>
  <c r="BM3" i="4"/>
  <c r="BL3" i="4"/>
  <c r="BL336" i="4" s="1"/>
  <c r="BK3" i="4"/>
  <c r="BJ3" i="4"/>
  <c r="BI3" i="4"/>
  <c r="BH3" i="4"/>
  <c r="BG3" i="4"/>
  <c r="BF3" i="4"/>
  <c r="BE3" i="4"/>
  <c r="BE285" i="4" s="1"/>
  <c r="BD3" i="4"/>
  <c r="BD148" i="4" s="1"/>
  <c r="BC3" i="4"/>
  <c r="BB3" i="4"/>
  <c r="BA3" i="4"/>
  <c r="BA379" i="4" s="1"/>
  <c r="AZ3" i="4"/>
  <c r="AZ285" i="4" s="1"/>
  <c r="AY3" i="4"/>
  <c r="AX3" i="4"/>
  <c r="AW3" i="4"/>
  <c r="AV3" i="4"/>
  <c r="AV336" i="4" s="1"/>
  <c r="AU3" i="4"/>
  <c r="AT3" i="4"/>
  <c r="AS3" i="4"/>
  <c r="AR3" i="4"/>
  <c r="AQ3" i="4"/>
  <c r="AP3" i="4"/>
  <c r="AO3" i="4"/>
  <c r="AO285" i="4" s="1"/>
  <c r="AN3" i="4"/>
  <c r="AN148" i="4" s="1"/>
  <c r="AM3" i="4"/>
  <c r="AL3" i="4"/>
  <c r="AK3" i="4"/>
  <c r="AK379" i="4" s="1"/>
  <c r="AJ3" i="4"/>
  <c r="AJ285" i="4" s="1"/>
  <c r="AI3" i="4"/>
  <c r="AH3" i="4"/>
  <c r="AH148" i="4" s="1"/>
  <c r="AG3" i="4"/>
  <c r="AF3" i="4"/>
  <c r="AF336" i="4" s="1"/>
  <c r="AE3" i="4"/>
  <c r="AD3" i="4"/>
  <c r="AC3" i="4"/>
  <c r="AB3" i="4"/>
  <c r="AA3" i="4"/>
  <c r="Z3" i="4"/>
  <c r="Y3" i="4"/>
  <c r="Y285" i="4" s="1"/>
  <c r="X3" i="4"/>
  <c r="X148" i="4" s="1"/>
  <c r="W3" i="4"/>
  <c r="V3" i="4"/>
  <c r="U3" i="4"/>
  <c r="U379" i="4" s="1"/>
  <c r="T3" i="4"/>
  <c r="T285" i="4" s="1"/>
  <c r="S3" i="4"/>
  <c r="R3" i="4"/>
  <c r="Q3" i="4"/>
  <c r="P3" i="4"/>
  <c r="P336" i="4" s="1"/>
  <c r="O3" i="4"/>
  <c r="N3" i="4"/>
  <c r="M3" i="4"/>
  <c r="M97" i="4" s="1"/>
  <c r="L3" i="4"/>
  <c r="K3" i="4"/>
  <c r="J3" i="4"/>
  <c r="J430" i="4" s="1"/>
  <c r="I3" i="4"/>
  <c r="I285" i="4" s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AN188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N363" i="3"/>
  <c r="N361" i="3"/>
  <c r="N359" i="3"/>
  <c r="N356" i="3"/>
  <c r="N354" i="3"/>
  <c r="N352" i="3"/>
  <c r="N349" i="3"/>
  <c r="N347" i="3"/>
  <c r="N337" i="3"/>
  <c r="N335" i="3"/>
  <c r="N309" i="3"/>
  <c r="N307" i="3"/>
  <c r="N305" i="3"/>
  <c r="N303" i="3"/>
  <c r="N298" i="3"/>
  <c r="N296" i="3"/>
  <c r="N290" i="3"/>
  <c r="N288" i="3"/>
  <c r="N286" i="3"/>
  <c r="N283" i="3"/>
  <c r="N281" i="3"/>
  <c r="N279" i="3"/>
  <c r="N276" i="3"/>
  <c r="N274" i="3"/>
  <c r="N264" i="3"/>
  <c r="N262" i="3"/>
  <c r="N234" i="3"/>
  <c r="N232" i="3"/>
  <c r="N230" i="3"/>
  <c r="N225" i="3"/>
  <c r="N223" i="3"/>
  <c r="N217" i="3"/>
  <c r="N215" i="3"/>
  <c r="N213" i="3"/>
  <c r="N210" i="3"/>
  <c r="N208" i="3"/>
  <c r="N206" i="3"/>
  <c r="N203" i="3"/>
  <c r="N201" i="3"/>
  <c r="N191" i="3"/>
  <c r="N189" i="3"/>
  <c r="N163" i="3"/>
  <c r="N159" i="3"/>
  <c r="N157" i="3"/>
  <c r="N152" i="3"/>
  <c r="N130" i="3"/>
  <c r="N128" i="3"/>
  <c r="N118" i="3"/>
  <c r="N116" i="3"/>
  <c r="N79" i="3"/>
  <c r="N77" i="3"/>
  <c r="BC1" i="3"/>
  <c r="BB1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D387" i="2"/>
  <c r="D474" i="2" s="1"/>
  <c r="F474" i="2" s="1"/>
  <c r="C387" i="2"/>
  <c r="C380" i="2"/>
  <c r="E380" i="2" s="1"/>
  <c r="C379" i="2"/>
  <c r="E379" i="2" s="1"/>
  <c r="C378" i="2"/>
  <c r="E378" i="2" s="1"/>
  <c r="F377" i="2"/>
  <c r="F372" i="2"/>
  <c r="C372" i="2"/>
  <c r="E372" i="2" s="1"/>
  <c r="E371" i="2"/>
  <c r="C371" i="2"/>
  <c r="E370" i="2"/>
  <c r="C370" i="2"/>
  <c r="E369" i="2"/>
  <c r="C369" i="2"/>
  <c r="E368" i="2"/>
  <c r="C368" i="2"/>
  <c r="E367" i="2"/>
  <c r="C367" i="2"/>
  <c r="F366" i="2"/>
  <c r="E366" i="2"/>
  <c r="F365" i="2"/>
  <c r="C365" i="2"/>
  <c r="E365" i="2" s="1"/>
  <c r="F364" i="2"/>
  <c r="F341" i="2"/>
  <c r="C341" i="2"/>
  <c r="E341" i="2" s="1"/>
  <c r="F340" i="2"/>
  <c r="F339" i="2"/>
  <c r="C339" i="2"/>
  <c r="E339" i="2" s="1"/>
  <c r="F338" i="2"/>
  <c r="F337" i="2"/>
  <c r="C337" i="2"/>
  <c r="E337" i="2" s="1"/>
  <c r="F336" i="2"/>
  <c r="F335" i="2"/>
  <c r="C335" i="2"/>
  <c r="E335" i="2" s="1"/>
  <c r="F334" i="2"/>
  <c r="F333" i="2"/>
  <c r="C333" i="2"/>
  <c r="E333" i="2" s="1"/>
  <c r="F332" i="2"/>
  <c r="F331" i="2"/>
  <c r="C331" i="2"/>
  <c r="E331" i="2" s="1"/>
  <c r="F330" i="2"/>
  <c r="F329" i="2"/>
  <c r="C329" i="2"/>
  <c r="E329" i="2" s="1"/>
  <c r="F328" i="2"/>
  <c r="F323" i="2"/>
  <c r="C323" i="2"/>
  <c r="E323" i="2" s="1"/>
  <c r="F322" i="2"/>
  <c r="F321" i="2"/>
  <c r="C321" i="2"/>
  <c r="E321" i="2" s="1"/>
  <c r="F320" i="2"/>
  <c r="F319" i="2"/>
  <c r="C319" i="2"/>
  <c r="E319" i="2" s="1"/>
  <c r="F318" i="2"/>
  <c r="F317" i="2"/>
  <c r="C317" i="2"/>
  <c r="E317" i="2" s="1"/>
  <c r="F316" i="2"/>
  <c r="D293" i="2"/>
  <c r="C293" i="2"/>
  <c r="C366" i="2" s="1"/>
  <c r="D286" i="2"/>
  <c r="F286" i="2" s="1"/>
  <c r="C286" i="2"/>
  <c r="E286" i="2" s="1"/>
  <c r="D285" i="2"/>
  <c r="F285" i="2" s="1"/>
  <c r="C285" i="2"/>
  <c r="E285" i="2" s="1"/>
  <c r="F284" i="2"/>
  <c r="D284" i="2"/>
  <c r="C284" i="2"/>
  <c r="E284" i="2" s="1"/>
  <c r="D283" i="2"/>
  <c r="F283" i="2" s="1"/>
  <c r="C283" i="2"/>
  <c r="E283" i="2" s="1"/>
  <c r="D282" i="2"/>
  <c r="F282" i="2" s="1"/>
  <c r="C282" i="2"/>
  <c r="E282" i="2" s="1"/>
  <c r="D281" i="2"/>
  <c r="F281" i="2" s="1"/>
  <c r="C281" i="2"/>
  <c r="E281" i="2" s="1"/>
  <c r="F280" i="2"/>
  <c r="D280" i="2"/>
  <c r="C280" i="2"/>
  <c r="E280" i="2" s="1"/>
  <c r="D279" i="2"/>
  <c r="F279" i="2" s="1"/>
  <c r="C279" i="2"/>
  <c r="E279" i="2" s="1"/>
  <c r="D278" i="2"/>
  <c r="F278" i="2" s="1"/>
  <c r="C278" i="2"/>
  <c r="E278" i="2" s="1"/>
  <c r="D277" i="2"/>
  <c r="F277" i="2" s="1"/>
  <c r="C277" i="2"/>
  <c r="E277" i="2" s="1"/>
  <c r="F276" i="2"/>
  <c r="D276" i="2"/>
  <c r="C276" i="2"/>
  <c r="E276" i="2" s="1"/>
  <c r="D275" i="2"/>
  <c r="F275" i="2" s="1"/>
  <c r="C275" i="2"/>
  <c r="E275" i="2" s="1"/>
  <c r="D274" i="2"/>
  <c r="F274" i="2" s="1"/>
  <c r="C274" i="2"/>
  <c r="E274" i="2" s="1"/>
  <c r="D273" i="2"/>
  <c r="F273" i="2" s="1"/>
  <c r="C273" i="2"/>
  <c r="E273" i="2" s="1"/>
  <c r="F272" i="2"/>
  <c r="D272" i="2"/>
  <c r="C272" i="2"/>
  <c r="E272" i="2" s="1"/>
  <c r="D271" i="2"/>
  <c r="F271" i="2" s="1"/>
  <c r="C271" i="2"/>
  <c r="E271" i="2" s="1"/>
  <c r="D270" i="2"/>
  <c r="F270" i="2" s="1"/>
  <c r="C270" i="2"/>
  <c r="E270" i="2" s="1"/>
  <c r="D269" i="2"/>
  <c r="F269" i="2" s="1"/>
  <c r="C269" i="2"/>
  <c r="E269" i="2" s="1"/>
  <c r="F268" i="2"/>
  <c r="D268" i="2"/>
  <c r="C268" i="2"/>
  <c r="E268" i="2" s="1"/>
  <c r="D267" i="2"/>
  <c r="F267" i="2" s="1"/>
  <c r="C267" i="2"/>
  <c r="E267" i="2" s="1"/>
  <c r="D266" i="2"/>
  <c r="F266" i="2" s="1"/>
  <c r="C266" i="2"/>
  <c r="E266" i="2" s="1"/>
  <c r="D265" i="2"/>
  <c r="F265" i="2" s="1"/>
  <c r="C265" i="2"/>
  <c r="E265" i="2" s="1"/>
  <c r="F264" i="2"/>
  <c r="D264" i="2"/>
  <c r="C264" i="2"/>
  <c r="E264" i="2" s="1"/>
  <c r="D263" i="2"/>
  <c r="F263" i="2" s="1"/>
  <c r="C263" i="2"/>
  <c r="E263" i="2" s="1"/>
  <c r="D262" i="2"/>
  <c r="F262" i="2" s="1"/>
  <c r="C262" i="2"/>
  <c r="E262" i="2" s="1"/>
  <c r="D261" i="2"/>
  <c r="F261" i="2" s="1"/>
  <c r="C261" i="2"/>
  <c r="E261" i="2" s="1"/>
  <c r="F260" i="2"/>
  <c r="D260" i="2"/>
  <c r="C260" i="2"/>
  <c r="E260" i="2" s="1"/>
  <c r="D259" i="2"/>
  <c r="F259" i="2" s="1"/>
  <c r="C259" i="2"/>
  <c r="E259" i="2" s="1"/>
  <c r="D258" i="2"/>
  <c r="F258" i="2" s="1"/>
  <c r="C258" i="2"/>
  <c r="E258" i="2" s="1"/>
  <c r="D257" i="2"/>
  <c r="F257" i="2" s="1"/>
  <c r="C257" i="2"/>
  <c r="E257" i="2" s="1"/>
  <c r="F256" i="2"/>
  <c r="D256" i="2"/>
  <c r="C256" i="2"/>
  <c r="E256" i="2" s="1"/>
  <c r="D255" i="2"/>
  <c r="F255" i="2" s="1"/>
  <c r="C255" i="2"/>
  <c r="E255" i="2" s="1"/>
  <c r="D254" i="2"/>
  <c r="F254" i="2" s="1"/>
  <c r="C254" i="2"/>
  <c r="E254" i="2" s="1"/>
  <c r="D253" i="2"/>
  <c r="F253" i="2" s="1"/>
  <c r="C253" i="2"/>
  <c r="E253" i="2" s="1"/>
  <c r="F252" i="2"/>
  <c r="D252" i="2"/>
  <c r="C252" i="2"/>
  <c r="E252" i="2" s="1"/>
  <c r="D251" i="2"/>
  <c r="F251" i="2" s="1"/>
  <c r="C251" i="2"/>
  <c r="E251" i="2" s="1"/>
  <c r="F247" i="2"/>
  <c r="C247" i="2"/>
  <c r="E247" i="2" s="1"/>
  <c r="F246" i="2"/>
  <c r="E246" i="2"/>
  <c r="C246" i="2"/>
  <c r="F245" i="2"/>
  <c r="C245" i="2"/>
  <c r="E245" i="2" s="1"/>
  <c r="F244" i="2"/>
  <c r="E244" i="2"/>
  <c r="C244" i="2"/>
  <c r="F243" i="2"/>
  <c r="C243" i="2"/>
  <c r="E243" i="2" s="1"/>
  <c r="F242" i="2"/>
  <c r="E242" i="2"/>
  <c r="C242" i="2"/>
  <c r="F241" i="2"/>
  <c r="C241" i="2"/>
  <c r="E241" i="2" s="1"/>
  <c r="F240" i="2"/>
  <c r="E240" i="2"/>
  <c r="C240" i="2"/>
  <c r="F239" i="2"/>
  <c r="C239" i="2"/>
  <c r="E239" i="2" s="1"/>
  <c r="F238" i="2"/>
  <c r="E238" i="2"/>
  <c r="C238" i="2"/>
  <c r="F237" i="2"/>
  <c r="C237" i="2"/>
  <c r="E237" i="2" s="1"/>
  <c r="F236" i="2"/>
  <c r="E236" i="2"/>
  <c r="C236" i="2"/>
  <c r="F235" i="2"/>
  <c r="C235" i="2"/>
  <c r="E235" i="2" s="1"/>
  <c r="F234" i="2"/>
  <c r="E234" i="2"/>
  <c r="C234" i="2"/>
  <c r="E233" i="2"/>
  <c r="D233" i="2"/>
  <c r="F233" i="2" s="1"/>
  <c r="C233" i="2"/>
  <c r="E232" i="2"/>
  <c r="D232" i="2"/>
  <c r="F232" i="2" s="1"/>
  <c r="C232" i="2"/>
  <c r="E231" i="2"/>
  <c r="D231" i="2"/>
  <c r="F231" i="2" s="1"/>
  <c r="C231" i="2"/>
  <c r="E230" i="2"/>
  <c r="D230" i="2"/>
  <c r="F230" i="2" s="1"/>
  <c r="C230" i="2"/>
  <c r="F229" i="2"/>
  <c r="C229" i="2"/>
  <c r="E229" i="2" s="1"/>
  <c r="F228" i="2"/>
  <c r="E228" i="2"/>
  <c r="C228" i="2"/>
  <c r="F227" i="2"/>
  <c r="C227" i="2"/>
  <c r="E227" i="2" s="1"/>
  <c r="F226" i="2"/>
  <c r="E226" i="2"/>
  <c r="C226" i="2"/>
  <c r="F225" i="2"/>
  <c r="C225" i="2"/>
  <c r="E225" i="2" s="1"/>
  <c r="F224" i="2"/>
  <c r="E224" i="2"/>
  <c r="C224" i="2"/>
  <c r="F223" i="2"/>
  <c r="C223" i="2"/>
  <c r="E223" i="2" s="1"/>
  <c r="F222" i="2"/>
  <c r="E222" i="2"/>
  <c r="C222" i="2"/>
  <c r="E221" i="2"/>
  <c r="D221" i="2"/>
  <c r="F221" i="2" s="1"/>
  <c r="C221" i="2"/>
  <c r="E220" i="2"/>
  <c r="D220" i="2"/>
  <c r="F220" i="2" s="1"/>
  <c r="C220" i="2"/>
  <c r="E219" i="2"/>
  <c r="D219" i="2"/>
  <c r="F219" i="2" s="1"/>
  <c r="C219" i="2"/>
  <c r="E218" i="2"/>
  <c r="D218" i="2"/>
  <c r="F218" i="2" s="1"/>
  <c r="C218" i="2"/>
  <c r="E217" i="2"/>
  <c r="D217" i="2"/>
  <c r="F217" i="2" s="1"/>
  <c r="C217" i="2"/>
  <c r="E216" i="2"/>
  <c r="D216" i="2"/>
  <c r="F216" i="2" s="1"/>
  <c r="C216" i="2"/>
  <c r="E215" i="2"/>
  <c r="D215" i="2"/>
  <c r="F215" i="2" s="1"/>
  <c r="C215" i="2"/>
  <c r="E214" i="2"/>
  <c r="D214" i="2"/>
  <c r="F214" i="2" s="1"/>
  <c r="C214" i="2"/>
  <c r="E213" i="2"/>
  <c r="D213" i="2"/>
  <c r="F213" i="2" s="1"/>
  <c r="C213" i="2"/>
  <c r="E212" i="2"/>
  <c r="D212" i="2"/>
  <c r="F212" i="2" s="1"/>
  <c r="C212" i="2"/>
  <c r="E211" i="2"/>
  <c r="D211" i="2"/>
  <c r="F211" i="2" s="1"/>
  <c r="C211" i="2"/>
  <c r="E210" i="2"/>
  <c r="D210" i="2"/>
  <c r="F210" i="2" s="1"/>
  <c r="C210" i="2"/>
  <c r="E209" i="2"/>
  <c r="D209" i="2"/>
  <c r="F209" i="2" s="1"/>
  <c r="C209" i="2"/>
  <c r="E208" i="2"/>
  <c r="D208" i="2"/>
  <c r="F208" i="2" s="1"/>
  <c r="C208" i="2"/>
  <c r="E207" i="2"/>
  <c r="D207" i="2"/>
  <c r="F207" i="2" s="1"/>
  <c r="C207" i="2"/>
  <c r="E206" i="2"/>
  <c r="D206" i="2"/>
  <c r="F206" i="2" s="1"/>
  <c r="C206" i="2"/>
  <c r="E205" i="2"/>
  <c r="D205" i="2"/>
  <c r="F205" i="2" s="1"/>
  <c r="C205" i="2"/>
  <c r="E204" i="2"/>
  <c r="D204" i="2"/>
  <c r="F204" i="2" s="1"/>
  <c r="C204" i="2"/>
  <c r="E203" i="2"/>
  <c r="D203" i="2"/>
  <c r="F203" i="2" s="1"/>
  <c r="C203" i="2"/>
  <c r="E202" i="2"/>
  <c r="D202" i="2"/>
  <c r="F202" i="2" s="1"/>
  <c r="C202" i="2"/>
  <c r="E201" i="2"/>
  <c r="D201" i="2"/>
  <c r="F201" i="2" s="1"/>
  <c r="C201" i="2"/>
  <c r="E200" i="2"/>
  <c r="D200" i="2"/>
  <c r="F200" i="2" s="1"/>
  <c r="C200" i="2"/>
  <c r="E192" i="2"/>
  <c r="D192" i="2"/>
  <c r="F192" i="2" s="1"/>
  <c r="C192" i="2"/>
  <c r="E191" i="2"/>
  <c r="D191" i="2"/>
  <c r="F191" i="2" s="1"/>
  <c r="C191" i="2"/>
  <c r="E190" i="2"/>
  <c r="D190" i="2"/>
  <c r="F190" i="2" s="1"/>
  <c r="C190" i="2"/>
  <c r="F189" i="2"/>
  <c r="C189" i="2"/>
  <c r="E189" i="2" s="1"/>
  <c r="E188" i="2"/>
  <c r="D188" i="2"/>
  <c r="F188" i="2" s="1"/>
  <c r="C188" i="2"/>
  <c r="D187" i="2"/>
  <c r="F187" i="2" s="1"/>
  <c r="C187" i="2"/>
  <c r="E187" i="2" s="1"/>
  <c r="D186" i="2"/>
  <c r="F186" i="2" s="1"/>
  <c r="C186" i="2"/>
  <c r="E186" i="2" s="1"/>
  <c r="E185" i="2"/>
  <c r="D185" i="2"/>
  <c r="F185" i="2" s="1"/>
  <c r="C185" i="2"/>
  <c r="F184" i="2"/>
  <c r="E184" i="2"/>
  <c r="C184" i="2"/>
  <c r="D183" i="2"/>
  <c r="F183" i="2" s="1"/>
  <c r="C183" i="2"/>
  <c r="E183" i="2" s="1"/>
  <c r="D182" i="2"/>
  <c r="F182" i="2" s="1"/>
  <c r="C182" i="2"/>
  <c r="E182" i="2" s="1"/>
  <c r="F181" i="2"/>
  <c r="D181" i="2"/>
  <c r="C181" i="2"/>
  <c r="E181" i="2" s="1"/>
  <c r="D180" i="2"/>
  <c r="F180" i="2" s="1"/>
  <c r="C180" i="2"/>
  <c r="E180" i="2" s="1"/>
  <c r="D179" i="2"/>
  <c r="F179" i="2" s="1"/>
  <c r="C179" i="2"/>
  <c r="E179" i="2" s="1"/>
  <c r="F178" i="2"/>
  <c r="C178" i="2"/>
  <c r="E178" i="2" s="1"/>
  <c r="F177" i="2"/>
  <c r="E177" i="2"/>
  <c r="C177" i="2"/>
  <c r="F176" i="2"/>
  <c r="C176" i="2"/>
  <c r="E176" i="2" s="1"/>
  <c r="E175" i="2"/>
  <c r="D175" i="2"/>
  <c r="F175" i="2" s="1"/>
  <c r="C175" i="2"/>
  <c r="E174" i="2"/>
  <c r="D174" i="2"/>
  <c r="F174" i="2" s="1"/>
  <c r="C174" i="2"/>
  <c r="D173" i="2"/>
  <c r="F173" i="2" s="1"/>
  <c r="C173" i="2"/>
  <c r="E173" i="2" s="1"/>
  <c r="D172" i="2"/>
  <c r="F172" i="2" s="1"/>
  <c r="C172" i="2"/>
  <c r="E172" i="2" s="1"/>
  <c r="E171" i="2"/>
  <c r="D171" i="2"/>
  <c r="F171" i="2" s="1"/>
  <c r="C171" i="2"/>
  <c r="E170" i="2"/>
  <c r="D170" i="2"/>
  <c r="F170" i="2" s="1"/>
  <c r="C170" i="2"/>
  <c r="D169" i="2"/>
  <c r="F169" i="2" s="1"/>
  <c r="C169" i="2"/>
  <c r="E169" i="2" s="1"/>
  <c r="D168" i="2"/>
  <c r="F168" i="2" s="1"/>
  <c r="C168" i="2"/>
  <c r="E168" i="2" s="1"/>
  <c r="E167" i="2"/>
  <c r="D167" i="2"/>
  <c r="F167" i="2" s="1"/>
  <c r="C167" i="2"/>
  <c r="E166" i="2"/>
  <c r="D166" i="2"/>
  <c r="F166" i="2" s="1"/>
  <c r="C166" i="2"/>
  <c r="D165" i="2"/>
  <c r="F165" i="2" s="1"/>
  <c r="C165" i="2"/>
  <c r="E165" i="2" s="1"/>
  <c r="D164" i="2"/>
  <c r="F164" i="2" s="1"/>
  <c r="C164" i="2"/>
  <c r="E164" i="2" s="1"/>
  <c r="E163" i="2"/>
  <c r="D163" i="2"/>
  <c r="F163" i="2" s="1"/>
  <c r="C163" i="2"/>
  <c r="E162" i="2"/>
  <c r="D162" i="2"/>
  <c r="F162" i="2" s="1"/>
  <c r="C162" i="2"/>
  <c r="D161" i="2"/>
  <c r="F161" i="2" s="1"/>
  <c r="C161" i="2"/>
  <c r="E161" i="2" s="1"/>
  <c r="D160" i="2"/>
  <c r="F160" i="2" s="1"/>
  <c r="C160" i="2"/>
  <c r="E160" i="2" s="1"/>
  <c r="E159" i="2"/>
  <c r="D159" i="2"/>
  <c r="F159" i="2" s="1"/>
  <c r="C159" i="2"/>
  <c r="E158" i="2"/>
  <c r="D158" i="2"/>
  <c r="F158" i="2" s="1"/>
  <c r="C158" i="2"/>
  <c r="D157" i="2"/>
  <c r="F157" i="2" s="1"/>
  <c r="C157" i="2"/>
  <c r="E157" i="2" s="1"/>
  <c r="F153" i="2"/>
  <c r="E153" i="2"/>
  <c r="C153" i="2"/>
  <c r="F152" i="2"/>
  <c r="C152" i="2"/>
  <c r="E152" i="2" s="1"/>
  <c r="F151" i="2"/>
  <c r="E151" i="2"/>
  <c r="C151" i="2"/>
  <c r="F150" i="2"/>
  <c r="C150" i="2"/>
  <c r="E150" i="2" s="1"/>
  <c r="F149" i="2"/>
  <c r="E149" i="2"/>
  <c r="C149" i="2"/>
  <c r="F148" i="2"/>
  <c r="C148" i="2"/>
  <c r="E148" i="2" s="1"/>
  <c r="F147" i="2"/>
  <c r="E147" i="2"/>
  <c r="C147" i="2"/>
  <c r="F146" i="2"/>
  <c r="C146" i="2"/>
  <c r="E146" i="2" s="1"/>
  <c r="F145" i="2"/>
  <c r="E145" i="2"/>
  <c r="C145" i="2"/>
  <c r="F144" i="2"/>
  <c r="C144" i="2"/>
  <c r="E144" i="2" s="1"/>
  <c r="F143" i="2"/>
  <c r="E143" i="2"/>
  <c r="C143" i="2"/>
  <c r="F142" i="2"/>
  <c r="C142" i="2"/>
  <c r="E142" i="2" s="1"/>
  <c r="F141" i="2"/>
  <c r="E141" i="2"/>
  <c r="C141" i="2"/>
  <c r="F140" i="2"/>
  <c r="C140" i="2"/>
  <c r="E140" i="2" s="1"/>
  <c r="F139" i="2"/>
  <c r="D139" i="2"/>
  <c r="C139" i="2"/>
  <c r="E139" i="2" s="1"/>
  <c r="F138" i="2"/>
  <c r="D138" i="2"/>
  <c r="C138" i="2"/>
  <c r="E138" i="2" s="1"/>
  <c r="F137" i="2"/>
  <c r="D137" i="2"/>
  <c r="C137" i="2"/>
  <c r="E137" i="2" s="1"/>
  <c r="F136" i="2"/>
  <c r="D136" i="2"/>
  <c r="C136" i="2"/>
  <c r="E136" i="2" s="1"/>
  <c r="F135" i="2"/>
  <c r="E135" i="2"/>
  <c r="C135" i="2"/>
  <c r="F134" i="2"/>
  <c r="C134" i="2"/>
  <c r="E134" i="2" s="1"/>
  <c r="F133" i="2"/>
  <c r="E133" i="2"/>
  <c r="C133" i="2"/>
  <c r="F132" i="2"/>
  <c r="C132" i="2"/>
  <c r="E132" i="2" s="1"/>
  <c r="F131" i="2"/>
  <c r="E131" i="2"/>
  <c r="C131" i="2"/>
  <c r="F130" i="2"/>
  <c r="C130" i="2"/>
  <c r="E130" i="2" s="1"/>
  <c r="F129" i="2"/>
  <c r="E129" i="2"/>
  <c r="C129" i="2"/>
  <c r="F128" i="2"/>
  <c r="C128" i="2"/>
  <c r="E128" i="2" s="1"/>
  <c r="F127" i="2"/>
  <c r="D127" i="2"/>
  <c r="C127" i="2"/>
  <c r="E127" i="2" s="1"/>
  <c r="F126" i="2"/>
  <c r="D126" i="2"/>
  <c r="C126" i="2"/>
  <c r="E126" i="2" s="1"/>
  <c r="F125" i="2"/>
  <c r="D125" i="2"/>
  <c r="C125" i="2"/>
  <c r="E125" i="2" s="1"/>
  <c r="F124" i="2"/>
  <c r="D124" i="2"/>
  <c r="C124" i="2"/>
  <c r="E124" i="2" s="1"/>
  <c r="F123" i="2"/>
  <c r="D123" i="2"/>
  <c r="C123" i="2"/>
  <c r="E123" i="2" s="1"/>
  <c r="F122" i="2"/>
  <c r="D122" i="2"/>
  <c r="C122" i="2"/>
  <c r="E122" i="2" s="1"/>
  <c r="F121" i="2"/>
  <c r="D121" i="2"/>
  <c r="C121" i="2"/>
  <c r="E121" i="2" s="1"/>
  <c r="F120" i="2"/>
  <c r="D120" i="2"/>
  <c r="C120" i="2"/>
  <c r="E120" i="2" s="1"/>
  <c r="F119" i="2"/>
  <c r="D119" i="2"/>
  <c r="C119" i="2"/>
  <c r="E119" i="2" s="1"/>
  <c r="F118" i="2"/>
  <c r="D118" i="2"/>
  <c r="C118" i="2"/>
  <c r="E118" i="2" s="1"/>
  <c r="F117" i="2"/>
  <c r="D117" i="2"/>
  <c r="C117" i="2"/>
  <c r="E117" i="2" s="1"/>
  <c r="F116" i="2"/>
  <c r="D116" i="2"/>
  <c r="C116" i="2"/>
  <c r="E116" i="2" s="1"/>
  <c r="F115" i="2"/>
  <c r="D115" i="2"/>
  <c r="C115" i="2"/>
  <c r="E115" i="2" s="1"/>
  <c r="F114" i="2"/>
  <c r="D114" i="2"/>
  <c r="C114" i="2"/>
  <c r="E114" i="2" s="1"/>
  <c r="F113" i="2"/>
  <c r="D113" i="2"/>
  <c r="C113" i="2"/>
  <c r="E113" i="2" s="1"/>
  <c r="F112" i="2"/>
  <c r="D112" i="2"/>
  <c r="C112" i="2"/>
  <c r="E112" i="2" s="1"/>
  <c r="F111" i="2"/>
  <c r="D111" i="2"/>
  <c r="C111" i="2"/>
  <c r="E111" i="2" s="1"/>
  <c r="F110" i="2"/>
  <c r="D110" i="2"/>
  <c r="C110" i="2"/>
  <c r="E110" i="2" s="1"/>
  <c r="F109" i="2"/>
  <c r="D109" i="2"/>
  <c r="C109" i="2"/>
  <c r="E109" i="2" s="1"/>
  <c r="F108" i="2"/>
  <c r="D108" i="2"/>
  <c r="C108" i="2"/>
  <c r="E108" i="2" s="1"/>
  <c r="F107" i="2"/>
  <c r="D107" i="2"/>
  <c r="C107" i="2"/>
  <c r="E107" i="2" s="1"/>
  <c r="F106" i="2"/>
  <c r="D106" i="2"/>
  <c r="C106" i="2"/>
  <c r="E106" i="2" s="1"/>
  <c r="F99" i="2"/>
  <c r="E99" i="2"/>
  <c r="F98" i="2"/>
  <c r="E98" i="2"/>
  <c r="F97" i="2"/>
  <c r="E97" i="2"/>
  <c r="F95" i="2"/>
  <c r="E95" i="2"/>
  <c r="F94" i="2"/>
  <c r="E94" i="2"/>
  <c r="F93" i="2"/>
  <c r="E93" i="2"/>
  <c r="F92" i="2"/>
  <c r="E92" i="2"/>
  <c r="F90" i="2"/>
  <c r="E90" i="2"/>
  <c r="F89" i="2"/>
  <c r="E89" i="2"/>
  <c r="F88" i="2"/>
  <c r="E88" i="2"/>
  <c r="F87" i="2"/>
  <c r="E87" i="2"/>
  <c r="F86" i="2"/>
  <c r="E86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46" i="2"/>
  <c r="E46" i="2"/>
  <c r="F45" i="2"/>
  <c r="E45" i="2"/>
  <c r="F44" i="2"/>
  <c r="E44" i="2"/>
  <c r="F43" i="2"/>
  <c r="E43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AB125" i="14" l="1"/>
  <c r="C40" i="13"/>
  <c r="K40" i="13"/>
  <c r="S40" i="13"/>
  <c r="I73" i="13"/>
  <c r="Q73" i="13"/>
  <c r="Y73" i="13"/>
  <c r="I84" i="13"/>
  <c r="Q84" i="13"/>
  <c r="Y84" i="13"/>
  <c r="F95" i="13"/>
  <c r="N95" i="13"/>
  <c r="V95" i="13"/>
  <c r="G40" i="13"/>
  <c r="O40" i="13"/>
  <c r="W40" i="13"/>
  <c r="E73" i="13"/>
  <c r="M73" i="13"/>
  <c r="U73" i="13"/>
  <c r="E84" i="13"/>
  <c r="M84" i="13"/>
  <c r="U84" i="13"/>
  <c r="J95" i="13"/>
  <c r="R95" i="13"/>
  <c r="Z95" i="13"/>
  <c r="AI150" i="14"/>
  <c r="R54" i="6"/>
  <c r="T80" i="6"/>
  <c r="D371" i="2"/>
  <c r="F371" i="2" s="1"/>
  <c r="D370" i="2"/>
  <c r="F370" i="2" s="1"/>
  <c r="D369" i="2"/>
  <c r="F369" i="2" s="1"/>
  <c r="D368" i="2"/>
  <c r="F368" i="2" s="1"/>
  <c r="D367" i="2"/>
  <c r="F367" i="2" s="1"/>
  <c r="D376" i="2"/>
  <c r="F376" i="2" s="1"/>
  <c r="D375" i="2"/>
  <c r="F375" i="2" s="1"/>
  <c r="D374" i="2"/>
  <c r="F374" i="2" s="1"/>
  <c r="D373" i="2"/>
  <c r="F373" i="2" s="1"/>
  <c r="D380" i="2"/>
  <c r="F380" i="2" s="1"/>
  <c r="D379" i="2"/>
  <c r="F379" i="2" s="1"/>
  <c r="D378" i="2"/>
  <c r="F378" i="2" s="1"/>
  <c r="N285" i="4"/>
  <c r="N242" i="4"/>
  <c r="N191" i="4"/>
  <c r="N430" i="4"/>
  <c r="N97" i="4"/>
  <c r="N54" i="4"/>
  <c r="N148" i="4"/>
  <c r="V285" i="4"/>
  <c r="V242" i="4"/>
  <c r="V191" i="4"/>
  <c r="V430" i="4"/>
  <c r="V148" i="4"/>
  <c r="V379" i="4"/>
  <c r="V336" i="4"/>
  <c r="AD285" i="4"/>
  <c r="AD242" i="4"/>
  <c r="AD191" i="4"/>
  <c r="AD430" i="4"/>
  <c r="AD97" i="4"/>
  <c r="AD54" i="4"/>
  <c r="AD148" i="4"/>
  <c r="AL285" i="4"/>
  <c r="AL242" i="4"/>
  <c r="AL191" i="4"/>
  <c r="AL430" i="4"/>
  <c r="AL148" i="4"/>
  <c r="AL379" i="4"/>
  <c r="AL336" i="4"/>
  <c r="AT285" i="4"/>
  <c r="AT242" i="4"/>
  <c r="AT191" i="4"/>
  <c r="AT430" i="4"/>
  <c r="AT97" i="4"/>
  <c r="AT54" i="4"/>
  <c r="AT148" i="4"/>
  <c r="BB285" i="4"/>
  <c r="BB242" i="4"/>
  <c r="BB191" i="4"/>
  <c r="BB430" i="4"/>
  <c r="BB148" i="4"/>
  <c r="BB379" i="4"/>
  <c r="BB336" i="4"/>
  <c r="BJ285" i="4"/>
  <c r="BJ242" i="4"/>
  <c r="BJ191" i="4"/>
  <c r="BJ430" i="4"/>
  <c r="BJ97" i="4"/>
  <c r="BJ54" i="4"/>
  <c r="K18" i="7"/>
  <c r="BJ148" i="4"/>
  <c r="BN285" i="4"/>
  <c r="BN242" i="4"/>
  <c r="BN191" i="4"/>
  <c r="BN430" i="4"/>
  <c r="O18" i="7"/>
  <c r="BN379" i="4"/>
  <c r="BN336" i="4"/>
  <c r="BN97" i="4"/>
  <c r="BN54" i="4"/>
  <c r="P82" i="20"/>
  <c r="Q82" i="20" s="1"/>
  <c r="R82" i="20" s="1"/>
  <c r="P82" i="12"/>
  <c r="Q82" i="12" s="1"/>
  <c r="R82" i="12" s="1"/>
  <c r="P82" i="10"/>
  <c r="Q82" i="10" s="1"/>
  <c r="R82" i="10" s="1"/>
  <c r="P82" i="6"/>
  <c r="Q82" i="6" s="1"/>
  <c r="R82" i="6" s="1"/>
  <c r="P82" i="11"/>
  <c r="Q82" i="11" s="1"/>
  <c r="R82" i="11" s="1"/>
  <c r="P82" i="9"/>
  <c r="Q82" i="9" s="1"/>
  <c r="R82" i="9" s="1"/>
  <c r="P98" i="20"/>
  <c r="Q98" i="20" s="1"/>
  <c r="R98" i="20" s="1"/>
  <c r="P98" i="11"/>
  <c r="Q98" i="11" s="1"/>
  <c r="R98" i="11" s="1"/>
  <c r="P98" i="10"/>
  <c r="Q98" i="10" s="1"/>
  <c r="R98" i="10" s="1"/>
  <c r="P98" i="9"/>
  <c r="Q98" i="9" s="1"/>
  <c r="R98" i="9" s="1"/>
  <c r="P98" i="6"/>
  <c r="Q98" i="6" s="1"/>
  <c r="R98" i="6" s="1"/>
  <c r="P98" i="12"/>
  <c r="Q98" i="12" s="1"/>
  <c r="R98" i="12" s="1"/>
  <c r="P112" i="11"/>
  <c r="Q112" i="11" s="1"/>
  <c r="R112" i="11" s="1"/>
  <c r="P112" i="20"/>
  <c r="Q112" i="20" s="1"/>
  <c r="R112" i="20" s="1"/>
  <c r="P112" i="12"/>
  <c r="Q112" i="12" s="1"/>
  <c r="R112" i="12" s="1"/>
  <c r="P112" i="10"/>
  <c r="Q112" i="10" s="1"/>
  <c r="R112" i="10" s="1"/>
  <c r="P112" i="6"/>
  <c r="Q112" i="6" s="1"/>
  <c r="R112" i="6" s="1"/>
  <c r="P112" i="9"/>
  <c r="Q112" i="9" s="1"/>
  <c r="R112" i="9" s="1"/>
  <c r="P132" i="12"/>
  <c r="Q132" i="12" s="1"/>
  <c r="R132" i="12" s="1"/>
  <c r="P132" i="10"/>
  <c r="Q132" i="10" s="1"/>
  <c r="R132" i="10" s="1"/>
  <c r="P132" i="6"/>
  <c r="Q132" i="6" s="1"/>
  <c r="R132" i="6" s="1"/>
  <c r="P132" i="20"/>
  <c r="Q132" i="20" s="1"/>
  <c r="R132" i="20" s="1"/>
  <c r="P132" i="11"/>
  <c r="Q132" i="11" s="1"/>
  <c r="R132" i="11" s="1"/>
  <c r="P132" i="9"/>
  <c r="Q132" i="9" s="1"/>
  <c r="R132" i="9" s="1"/>
  <c r="P195" i="20"/>
  <c r="Q195" i="20" s="1"/>
  <c r="R195" i="20" s="1"/>
  <c r="P197" i="12"/>
  <c r="Q197" i="12" s="1"/>
  <c r="R197" i="12" s="1"/>
  <c r="P195" i="9"/>
  <c r="Q195" i="9" s="1"/>
  <c r="R195" i="9" s="1"/>
  <c r="P197" i="10"/>
  <c r="Q197" i="10" s="1"/>
  <c r="R197" i="10" s="1"/>
  <c r="P195" i="11"/>
  <c r="Q195" i="11" s="1"/>
  <c r="R195" i="11" s="1"/>
  <c r="P196" i="6"/>
  <c r="Q196" i="6" s="1"/>
  <c r="R196" i="6" s="1"/>
  <c r="P204" i="20"/>
  <c r="Q204" i="20" s="1"/>
  <c r="R204" i="20" s="1"/>
  <c r="P206" i="12"/>
  <c r="Q206" i="12" s="1"/>
  <c r="R206" i="12" s="1"/>
  <c r="P204" i="9"/>
  <c r="Q204" i="9" s="1"/>
  <c r="R204" i="9" s="1"/>
  <c r="P206" i="10"/>
  <c r="Q206" i="10" s="1"/>
  <c r="R206" i="10" s="1"/>
  <c r="P204" i="11"/>
  <c r="Q204" i="11" s="1"/>
  <c r="R204" i="11" s="1"/>
  <c r="P205" i="6"/>
  <c r="Q205" i="6" s="1"/>
  <c r="R205" i="6" s="1"/>
  <c r="P215" i="10"/>
  <c r="Q215" i="10" s="1"/>
  <c r="R215" i="10" s="1"/>
  <c r="P214" i="6"/>
  <c r="Q214" i="6" s="1"/>
  <c r="R214" i="6" s="1"/>
  <c r="P213" i="20"/>
  <c r="Q213" i="20" s="1"/>
  <c r="R213" i="20" s="1"/>
  <c r="P213" i="11"/>
  <c r="Q213" i="11" s="1"/>
  <c r="R213" i="11" s="1"/>
  <c r="P213" i="9"/>
  <c r="Q213" i="9" s="1"/>
  <c r="R213" i="9" s="1"/>
  <c r="P215" i="12"/>
  <c r="Q215" i="12" s="1"/>
  <c r="R215" i="12" s="1"/>
  <c r="BJ379" i="4"/>
  <c r="D296" i="2"/>
  <c r="F296" i="2" s="1"/>
  <c r="D298" i="2"/>
  <c r="F298" i="2" s="1"/>
  <c r="D302" i="2"/>
  <c r="F302" i="2" s="1"/>
  <c r="D306" i="2"/>
  <c r="F306" i="2" s="1"/>
  <c r="D310" i="2"/>
  <c r="F310" i="2" s="1"/>
  <c r="D314" i="2"/>
  <c r="F314" i="2" s="1"/>
  <c r="D324" i="2"/>
  <c r="F324" i="2" s="1"/>
  <c r="D347" i="2"/>
  <c r="F347" i="2" s="1"/>
  <c r="D353" i="2"/>
  <c r="F353" i="2" s="1"/>
  <c r="D357" i="2"/>
  <c r="F357" i="2" s="1"/>
  <c r="V54" i="4"/>
  <c r="D295" i="2"/>
  <c r="F295" i="2" s="1"/>
  <c r="D297" i="2"/>
  <c r="F297" i="2" s="1"/>
  <c r="D299" i="2"/>
  <c r="F299" i="2" s="1"/>
  <c r="D301" i="2"/>
  <c r="F301" i="2" s="1"/>
  <c r="D303" i="2"/>
  <c r="F303" i="2" s="1"/>
  <c r="D305" i="2"/>
  <c r="F305" i="2" s="1"/>
  <c r="D307" i="2"/>
  <c r="F307" i="2" s="1"/>
  <c r="D309" i="2"/>
  <c r="F309" i="2" s="1"/>
  <c r="D311" i="2"/>
  <c r="F311" i="2" s="1"/>
  <c r="D313" i="2"/>
  <c r="F313" i="2" s="1"/>
  <c r="D315" i="2"/>
  <c r="F315" i="2" s="1"/>
  <c r="D325" i="2"/>
  <c r="F325" i="2" s="1"/>
  <c r="D327" i="2"/>
  <c r="F327" i="2" s="1"/>
  <c r="D346" i="2"/>
  <c r="F346" i="2" s="1"/>
  <c r="D348" i="2"/>
  <c r="F348" i="2" s="1"/>
  <c r="D350" i="2"/>
  <c r="F350" i="2" s="1"/>
  <c r="D352" i="2"/>
  <c r="F352" i="2" s="1"/>
  <c r="D354" i="2"/>
  <c r="F354" i="2" s="1"/>
  <c r="D356" i="2"/>
  <c r="F356" i="2" s="1"/>
  <c r="D358" i="2"/>
  <c r="F358" i="2" s="1"/>
  <c r="D360" i="2"/>
  <c r="F360" i="2" s="1"/>
  <c r="D362" i="2"/>
  <c r="F362" i="2" s="1"/>
  <c r="M524" i="4"/>
  <c r="M473" i="4"/>
  <c r="BB54" i="4"/>
  <c r="K473" i="4"/>
  <c r="K524" i="4"/>
  <c r="N336" i="4"/>
  <c r="AD336" i="4"/>
  <c r="AT336" i="4"/>
  <c r="BJ336" i="4"/>
  <c r="AT379" i="4"/>
  <c r="BM473" i="4"/>
  <c r="C474" i="2"/>
  <c r="E474" i="2" s="1"/>
  <c r="C473" i="2"/>
  <c r="E473" i="2" s="1"/>
  <c r="C472" i="2"/>
  <c r="E472" i="2" s="1"/>
  <c r="C471" i="2"/>
  <c r="E471" i="2" s="1"/>
  <c r="C470" i="2"/>
  <c r="E470" i="2" s="1"/>
  <c r="C469" i="2"/>
  <c r="E469" i="2" s="1"/>
  <c r="C468" i="2"/>
  <c r="E468" i="2" s="1"/>
  <c r="C467" i="2"/>
  <c r="E467" i="2" s="1"/>
  <c r="C466" i="2"/>
  <c r="E466" i="2" s="1"/>
  <c r="C465" i="2"/>
  <c r="E465" i="2" s="1"/>
  <c r="C464" i="2"/>
  <c r="E464" i="2" s="1"/>
  <c r="C463" i="2"/>
  <c r="E463" i="2" s="1"/>
  <c r="C462" i="2"/>
  <c r="E462" i="2" s="1"/>
  <c r="C461" i="2"/>
  <c r="E461" i="2" s="1"/>
  <c r="C460" i="2"/>
  <c r="E460" i="2" s="1"/>
  <c r="C459" i="2"/>
  <c r="E459" i="2" s="1"/>
  <c r="C458" i="2"/>
  <c r="E458" i="2" s="1"/>
  <c r="C457" i="2"/>
  <c r="E457" i="2" s="1"/>
  <c r="C456" i="2"/>
  <c r="E456" i="2" s="1"/>
  <c r="C455" i="2"/>
  <c r="E455" i="2" s="1"/>
  <c r="C454" i="2"/>
  <c r="E454" i="2" s="1"/>
  <c r="C453" i="2"/>
  <c r="E453" i="2" s="1"/>
  <c r="C452" i="2"/>
  <c r="E452" i="2" s="1"/>
  <c r="C451" i="2"/>
  <c r="E451" i="2" s="1"/>
  <c r="C450" i="2"/>
  <c r="E450" i="2" s="1"/>
  <c r="C449" i="2"/>
  <c r="E449" i="2" s="1"/>
  <c r="C448" i="2"/>
  <c r="E448" i="2" s="1"/>
  <c r="C447" i="2"/>
  <c r="E447" i="2" s="1"/>
  <c r="C446" i="2"/>
  <c r="E446" i="2" s="1"/>
  <c r="C445" i="2"/>
  <c r="E445" i="2" s="1"/>
  <c r="C444" i="2"/>
  <c r="E444" i="2" s="1"/>
  <c r="C443" i="2"/>
  <c r="E443" i="2" s="1"/>
  <c r="C442" i="2"/>
  <c r="E442" i="2" s="1"/>
  <c r="C441" i="2"/>
  <c r="E441" i="2" s="1"/>
  <c r="C440" i="2"/>
  <c r="E440" i="2" s="1"/>
  <c r="C439" i="2"/>
  <c r="E439" i="2" s="1"/>
  <c r="C435" i="2"/>
  <c r="E435" i="2" s="1"/>
  <c r="C434" i="2"/>
  <c r="E434" i="2" s="1"/>
  <c r="C433" i="2"/>
  <c r="E433" i="2" s="1"/>
  <c r="C432" i="2"/>
  <c r="E432" i="2" s="1"/>
  <c r="C431" i="2"/>
  <c r="E431" i="2" s="1"/>
  <c r="C430" i="2"/>
  <c r="E430" i="2" s="1"/>
  <c r="C429" i="2"/>
  <c r="E429" i="2" s="1"/>
  <c r="C428" i="2"/>
  <c r="E428" i="2" s="1"/>
  <c r="C427" i="2"/>
  <c r="E427" i="2" s="1"/>
  <c r="C426" i="2"/>
  <c r="E426" i="2" s="1"/>
  <c r="C425" i="2"/>
  <c r="E425" i="2" s="1"/>
  <c r="C424" i="2"/>
  <c r="E424" i="2" s="1"/>
  <c r="C423" i="2"/>
  <c r="E423" i="2" s="1"/>
  <c r="C422" i="2"/>
  <c r="E422" i="2" s="1"/>
  <c r="C421" i="2"/>
  <c r="E421" i="2" s="1"/>
  <c r="C420" i="2"/>
  <c r="E420" i="2" s="1"/>
  <c r="C419" i="2"/>
  <c r="E419" i="2" s="1"/>
  <c r="C418" i="2"/>
  <c r="E418" i="2" s="1"/>
  <c r="C417" i="2"/>
  <c r="E417" i="2" s="1"/>
  <c r="C416" i="2"/>
  <c r="E416" i="2" s="1"/>
  <c r="C415" i="2"/>
  <c r="E415" i="2" s="1"/>
  <c r="C414" i="2"/>
  <c r="E414" i="2" s="1"/>
  <c r="C413" i="2"/>
  <c r="E413" i="2" s="1"/>
  <c r="C412" i="2"/>
  <c r="E412" i="2" s="1"/>
  <c r="C411" i="2"/>
  <c r="E411" i="2" s="1"/>
  <c r="C410" i="2"/>
  <c r="E410" i="2" s="1"/>
  <c r="C409" i="2"/>
  <c r="E409" i="2" s="1"/>
  <c r="C408" i="2"/>
  <c r="E408" i="2" s="1"/>
  <c r="C407" i="2"/>
  <c r="E407" i="2" s="1"/>
  <c r="C406" i="2"/>
  <c r="E406" i="2" s="1"/>
  <c r="C405" i="2"/>
  <c r="E405" i="2" s="1"/>
  <c r="C404" i="2"/>
  <c r="E404" i="2" s="1"/>
  <c r="C403" i="2"/>
  <c r="E403" i="2" s="1"/>
  <c r="C402" i="2"/>
  <c r="E402" i="2" s="1"/>
  <c r="C401" i="2"/>
  <c r="E401" i="2" s="1"/>
  <c r="C400" i="2"/>
  <c r="E400" i="2" s="1"/>
  <c r="C399" i="2"/>
  <c r="E399" i="2" s="1"/>
  <c r="C398" i="2"/>
  <c r="E398" i="2" s="1"/>
  <c r="C397" i="2"/>
  <c r="E397" i="2" s="1"/>
  <c r="C396" i="2"/>
  <c r="E396" i="2" s="1"/>
  <c r="C395" i="2"/>
  <c r="E395" i="2" s="1"/>
  <c r="C394" i="2"/>
  <c r="E394" i="2" s="1"/>
  <c r="C393" i="2"/>
  <c r="E393" i="2" s="1"/>
  <c r="C392" i="2"/>
  <c r="E392" i="2" s="1"/>
  <c r="C391" i="2"/>
  <c r="E391" i="2" s="1"/>
  <c r="C390" i="2"/>
  <c r="E390" i="2" s="1"/>
  <c r="C389" i="2"/>
  <c r="E389" i="2" s="1"/>
  <c r="C388" i="2"/>
  <c r="E388" i="2" s="1"/>
  <c r="J285" i="4"/>
  <c r="J242" i="4"/>
  <c r="J191" i="4"/>
  <c r="J97" i="4"/>
  <c r="J54" i="4"/>
  <c r="J148" i="4"/>
  <c r="J379" i="4"/>
  <c r="J336" i="4"/>
  <c r="R285" i="4"/>
  <c r="R242" i="4"/>
  <c r="R191" i="4"/>
  <c r="R430" i="4"/>
  <c r="R379" i="4"/>
  <c r="R336" i="4"/>
  <c r="R97" i="4"/>
  <c r="R54" i="4"/>
  <c r="Z285" i="4"/>
  <c r="Z242" i="4"/>
  <c r="Z191" i="4"/>
  <c r="Z430" i="4"/>
  <c r="Z97" i="4"/>
  <c r="Z54" i="4"/>
  <c r="Z148" i="4"/>
  <c r="Z379" i="4"/>
  <c r="Z336" i="4"/>
  <c r="AH285" i="4"/>
  <c r="AH242" i="4"/>
  <c r="AH191" i="4"/>
  <c r="AH430" i="4"/>
  <c r="AH379" i="4"/>
  <c r="AH336" i="4"/>
  <c r="AH97" i="4"/>
  <c r="AH54" i="4"/>
  <c r="AP285" i="4"/>
  <c r="AP242" i="4"/>
  <c r="AP191" i="4"/>
  <c r="AP430" i="4"/>
  <c r="AP97" i="4"/>
  <c r="AP54" i="4"/>
  <c r="AP148" i="4"/>
  <c r="AP379" i="4"/>
  <c r="AP336" i="4"/>
  <c r="AX285" i="4"/>
  <c r="AX242" i="4"/>
  <c r="AX191" i="4"/>
  <c r="AX430" i="4"/>
  <c r="AX379" i="4"/>
  <c r="AX336" i="4"/>
  <c r="AX97" i="4"/>
  <c r="AX54" i="4"/>
  <c r="BF285" i="4"/>
  <c r="BF242" i="4"/>
  <c r="BF191" i="4"/>
  <c r="BF430" i="4"/>
  <c r="G18" i="7"/>
  <c r="BF97" i="4"/>
  <c r="BF54" i="4"/>
  <c r="BF148" i="4"/>
  <c r="BF379" i="4"/>
  <c r="BF336" i="4"/>
  <c r="P144" i="20"/>
  <c r="Q144" i="20" s="1"/>
  <c r="R144" i="20" s="1"/>
  <c r="P144" i="11"/>
  <c r="Q144" i="11" s="1"/>
  <c r="R144" i="11" s="1"/>
  <c r="P144" i="9"/>
  <c r="Q144" i="9" s="1"/>
  <c r="R144" i="9" s="1"/>
  <c r="P144" i="6"/>
  <c r="Q144" i="6" s="1"/>
  <c r="R144" i="6" s="1"/>
  <c r="P144" i="12"/>
  <c r="Q144" i="12" s="1"/>
  <c r="R144" i="12" s="1"/>
  <c r="P144" i="10"/>
  <c r="Q144" i="10" s="1"/>
  <c r="R144" i="10" s="1"/>
  <c r="P217" i="20"/>
  <c r="Q217" i="20" s="1"/>
  <c r="R217" i="20" s="1"/>
  <c r="P219" i="10"/>
  <c r="Q219" i="10" s="1"/>
  <c r="R219" i="10" s="1"/>
  <c r="P218" i="6"/>
  <c r="Q218" i="6" s="1"/>
  <c r="R218" i="6" s="1"/>
  <c r="P217" i="11"/>
  <c r="Q217" i="11" s="1"/>
  <c r="R217" i="11" s="1"/>
  <c r="P219" i="12"/>
  <c r="Q219" i="12" s="1"/>
  <c r="R219" i="12" s="1"/>
  <c r="P217" i="9"/>
  <c r="Q217" i="9" s="1"/>
  <c r="R217" i="9" s="1"/>
  <c r="AA473" i="4"/>
  <c r="AA524" i="4"/>
  <c r="AL97" i="4"/>
  <c r="BG473" i="4"/>
  <c r="BG524" i="4"/>
  <c r="R148" i="4"/>
  <c r="AX148" i="4"/>
  <c r="BN148" i="4"/>
  <c r="AW473" i="4"/>
  <c r="D294" i="2"/>
  <c r="F294" i="2" s="1"/>
  <c r="D300" i="2"/>
  <c r="F300" i="2" s="1"/>
  <c r="D304" i="2"/>
  <c r="F304" i="2" s="1"/>
  <c r="D308" i="2"/>
  <c r="F308" i="2" s="1"/>
  <c r="D312" i="2"/>
  <c r="F312" i="2" s="1"/>
  <c r="D326" i="2"/>
  <c r="F326" i="2" s="1"/>
  <c r="D345" i="2"/>
  <c r="F345" i="2" s="1"/>
  <c r="D349" i="2"/>
  <c r="F349" i="2" s="1"/>
  <c r="D351" i="2"/>
  <c r="F351" i="2" s="1"/>
  <c r="D355" i="2"/>
  <c r="F355" i="2" s="1"/>
  <c r="D359" i="2"/>
  <c r="F359" i="2" s="1"/>
  <c r="D361" i="2"/>
  <c r="F361" i="2" s="1"/>
  <c r="D363" i="2"/>
  <c r="F363" i="2" s="1"/>
  <c r="N379" i="4"/>
  <c r="AL54" i="4"/>
  <c r="V97" i="4"/>
  <c r="AQ473" i="4"/>
  <c r="AQ524" i="4"/>
  <c r="BB97" i="4"/>
  <c r="AD379" i="4"/>
  <c r="Q473" i="4"/>
  <c r="L110" i="7"/>
  <c r="L112" i="7" s="1"/>
  <c r="T202" i="20"/>
  <c r="T193" i="20"/>
  <c r="T142" i="20"/>
  <c r="T117" i="20"/>
  <c r="T80" i="20"/>
  <c r="T212" i="20"/>
  <c r="T96" i="20"/>
  <c r="T61" i="20"/>
  <c r="T126" i="20"/>
  <c r="T110" i="20"/>
  <c r="T87" i="20"/>
  <c r="T71" i="20"/>
  <c r="T21" i="20"/>
  <c r="X202" i="20"/>
  <c r="X193" i="20"/>
  <c r="X117" i="20"/>
  <c r="X80" i="20"/>
  <c r="X96" i="20"/>
  <c r="X61" i="20"/>
  <c r="X142" i="20"/>
  <c r="X126" i="20"/>
  <c r="X110" i="20"/>
  <c r="X87" i="20"/>
  <c r="X71" i="20"/>
  <c r="X21" i="20"/>
  <c r="X103" i="20"/>
  <c r="X212" i="20"/>
  <c r="AB202" i="20"/>
  <c r="AB193" i="20"/>
  <c r="AB142" i="20"/>
  <c r="AB117" i="20"/>
  <c r="AB80" i="20"/>
  <c r="AB212" i="20"/>
  <c r="AB96" i="20"/>
  <c r="AB61" i="20"/>
  <c r="AB126" i="20"/>
  <c r="AB110" i="20"/>
  <c r="AB87" i="20"/>
  <c r="AB71" i="20"/>
  <c r="AB21" i="20"/>
  <c r="AB103" i="20"/>
  <c r="AF202" i="20"/>
  <c r="AF193" i="20"/>
  <c r="AF117" i="20"/>
  <c r="AF80" i="20"/>
  <c r="AF96" i="20"/>
  <c r="AF61" i="20"/>
  <c r="AF142" i="20"/>
  <c r="AF126" i="20"/>
  <c r="AF110" i="20"/>
  <c r="AF87" i="20"/>
  <c r="AF71" i="20"/>
  <c r="AF21" i="20"/>
  <c r="C318" i="2"/>
  <c r="E318" i="2" s="1"/>
  <c r="C322" i="2"/>
  <c r="E322" i="2" s="1"/>
  <c r="C330" i="2"/>
  <c r="E330" i="2" s="1"/>
  <c r="C334" i="2"/>
  <c r="E334" i="2" s="1"/>
  <c r="C338" i="2"/>
  <c r="E338" i="2" s="1"/>
  <c r="C345" i="2"/>
  <c r="E345" i="2" s="1"/>
  <c r="C346" i="2"/>
  <c r="E346" i="2" s="1"/>
  <c r="C347" i="2"/>
  <c r="E347" i="2" s="1"/>
  <c r="C348" i="2"/>
  <c r="E348" i="2" s="1"/>
  <c r="C349" i="2"/>
  <c r="E349" i="2" s="1"/>
  <c r="C350" i="2"/>
  <c r="E350" i="2" s="1"/>
  <c r="C351" i="2"/>
  <c r="E351" i="2" s="1"/>
  <c r="C352" i="2"/>
  <c r="E352" i="2" s="1"/>
  <c r="C353" i="2"/>
  <c r="E353" i="2" s="1"/>
  <c r="C354" i="2"/>
  <c r="E354" i="2" s="1"/>
  <c r="C355" i="2"/>
  <c r="E355" i="2" s="1"/>
  <c r="C356" i="2"/>
  <c r="E356" i="2" s="1"/>
  <c r="C357" i="2"/>
  <c r="E357" i="2" s="1"/>
  <c r="C358" i="2"/>
  <c r="E358" i="2" s="1"/>
  <c r="C359" i="2"/>
  <c r="E359" i="2" s="1"/>
  <c r="C360" i="2"/>
  <c r="E360" i="2" s="1"/>
  <c r="C361" i="2"/>
  <c r="E361" i="2" s="1"/>
  <c r="C362" i="2"/>
  <c r="E362" i="2" s="1"/>
  <c r="C363" i="2"/>
  <c r="E363" i="2" s="1"/>
  <c r="C364" i="2"/>
  <c r="E364" i="2" s="1"/>
  <c r="C373" i="2"/>
  <c r="E373" i="2" s="1"/>
  <c r="C374" i="2"/>
  <c r="E374" i="2" s="1"/>
  <c r="C375" i="2"/>
  <c r="E375" i="2" s="1"/>
  <c r="C376" i="2"/>
  <c r="E376" i="2" s="1"/>
  <c r="C377" i="2"/>
  <c r="E377" i="2" s="1"/>
  <c r="K336" i="4"/>
  <c r="K54" i="4"/>
  <c r="O336" i="4"/>
  <c r="O54" i="4"/>
  <c r="S336" i="4"/>
  <c r="S54" i="4"/>
  <c r="W336" i="4"/>
  <c r="W54" i="4"/>
  <c r="AA336" i="4"/>
  <c r="AA54" i="4"/>
  <c r="AE336" i="4"/>
  <c r="AE54" i="4"/>
  <c r="AI336" i="4"/>
  <c r="AI54" i="4"/>
  <c r="AM336" i="4"/>
  <c r="AM54" i="4"/>
  <c r="AQ336" i="4"/>
  <c r="AQ54" i="4"/>
  <c r="AU336" i="4"/>
  <c r="AU54" i="4"/>
  <c r="AY336" i="4"/>
  <c r="AY54" i="4"/>
  <c r="BC336" i="4"/>
  <c r="BC54" i="4"/>
  <c r="BG336" i="4"/>
  <c r="BG54" i="4"/>
  <c r="BK336" i="4"/>
  <c r="BK54" i="4"/>
  <c r="BO336" i="4"/>
  <c r="BO54" i="4"/>
  <c r="P64" i="20"/>
  <c r="Q64" i="20" s="1"/>
  <c r="R64" i="20" s="1"/>
  <c r="P64" i="10"/>
  <c r="Q64" i="10" s="1"/>
  <c r="R64" i="10" s="1"/>
  <c r="P64" i="6"/>
  <c r="Q64" i="6" s="1"/>
  <c r="R64" i="6" s="1"/>
  <c r="P64" i="11"/>
  <c r="Q64" i="11" s="1"/>
  <c r="R64" i="11" s="1"/>
  <c r="P64" i="9"/>
  <c r="Q64" i="9" s="1"/>
  <c r="R64" i="9" s="1"/>
  <c r="P129" i="11"/>
  <c r="Q129" i="11" s="1"/>
  <c r="R129" i="11" s="1"/>
  <c r="P129" i="9"/>
  <c r="Q129" i="9" s="1"/>
  <c r="R129" i="9" s="1"/>
  <c r="P129" i="12"/>
  <c r="Q129" i="12" s="1"/>
  <c r="R129" i="12" s="1"/>
  <c r="P129" i="10"/>
  <c r="Q129" i="10" s="1"/>
  <c r="R129" i="10" s="1"/>
  <c r="P129" i="20"/>
  <c r="Q129" i="20" s="1"/>
  <c r="R129" i="20" s="1"/>
  <c r="P81" i="12"/>
  <c r="Q81" i="12" s="1"/>
  <c r="R81" i="12" s="1"/>
  <c r="P81" i="10"/>
  <c r="Q81" i="10" s="1"/>
  <c r="R81" i="10" s="1"/>
  <c r="P81" i="11"/>
  <c r="Q81" i="11" s="1"/>
  <c r="R81" i="11" s="1"/>
  <c r="P81" i="9"/>
  <c r="Q81" i="9" s="1"/>
  <c r="R81" i="9" s="1"/>
  <c r="P97" i="20"/>
  <c r="Q97" i="20" s="1"/>
  <c r="R97" i="20" s="1"/>
  <c r="P97" i="11"/>
  <c r="Q97" i="11" s="1"/>
  <c r="R97" i="11" s="1"/>
  <c r="P97" i="9"/>
  <c r="Q97" i="9" s="1"/>
  <c r="R97" i="9" s="1"/>
  <c r="P97" i="6"/>
  <c r="Q97" i="6" s="1"/>
  <c r="R97" i="6" s="1"/>
  <c r="P97" i="10"/>
  <c r="Q97" i="10" s="1"/>
  <c r="R97" i="10" s="1"/>
  <c r="P97" i="12"/>
  <c r="Q97" i="12" s="1"/>
  <c r="R97" i="12" s="1"/>
  <c r="P111" i="11"/>
  <c r="Q111" i="11" s="1"/>
  <c r="R111" i="11" s="1"/>
  <c r="P111" i="9"/>
  <c r="Q111" i="9" s="1"/>
  <c r="R111" i="9" s="1"/>
  <c r="P111" i="20"/>
  <c r="Q111" i="20" s="1"/>
  <c r="R111" i="20" s="1"/>
  <c r="P111" i="12"/>
  <c r="Q111" i="12" s="1"/>
  <c r="R111" i="12" s="1"/>
  <c r="P111" i="10"/>
  <c r="Q111" i="10" s="1"/>
  <c r="R111" i="10" s="1"/>
  <c r="P131" i="20"/>
  <c r="Q131" i="20" s="1"/>
  <c r="R131" i="20" s="1"/>
  <c r="P131" i="11"/>
  <c r="Q131" i="11" s="1"/>
  <c r="R131" i="11" s="1"/>
  <c r="P131" i="9"/>
  <c r="Q131" i="9" s="1"/>
  <c r="R131" i="9" s="1"/>
  <c r="P131" i="12"/>
  <c r="Q131" i="12" s="1"/>
  <c r="R131" i="12" s="1"/>
  <c r="P131" i="6"/>
  <c r="Q131" i="6" s="1"/>
  <c r="R131" i="6" s="1"/>
  <c r="P135" i="20"/>
  <c r="Q135" i="20" s="1"/>
  <c r="R135" i="20" s="1"/>
  <c r="P135" i="11"/>
  <c r="Q135" i="11" s="1"/>
  <c r="R135" i="11" s="1"/>
  <c r="P135" i="9"/>
  <c r="Q135" i="9" s="1"/>
  <c r="R135" i="9" s="1"/>
  <c r="M54" i="4"/>
  <c r="X54" i="4"/>
  <c r="AN54" i="4"/>
  <c r="BD54" i="4"/>
  <c r="W97" i="4"/>
  <c r="AM97" i="4"/>
  <c r="BC97" i="4"/>
  <c r="S148" i="4"/>
  <c r="AI148" i="4"/>
  <c r="AY148" i="4"/>
  <c r="BO148" i="4"/>
  <c r="I191" i="4"/>
  <c r="O191" i="4"/>
  <c r="T191" i="4"/>
  <c r="Y191" i="4"/>
  <c r="AE191" i="4"/>
  <c r="AJ191" i="4"/>
  <c r="AO191" i="4"/>
  <c r="AU191" i="4"/>
  <c r="AZ191" i="4"/>
  <c r="BK191" i="4"/>
  <c r="BP191" i="4"/>
  <c r="I242" i="4"/>
  <c r="O242" i="4"/>
  <c r="T242" i="4"/>
  <c r="Y242" i="4"/>
  <c r="AE242" i="4"/>
  <c r="AJ242" i="4"/>
  <c r="AO242" i="4"/>
  <c r="AU242" i="4"/>
  <c r="AZ242" i="4"/>
  <c r="BE242" i="4"/>
  <c r="BK242" i="4"/>
  <c r="BP242" i="4"/>
  <c r="O285" i="4"/>
  <c r="AE285" i="4"/>
  <c r="AU285" i="4"/>
  <c r="BK285" i="4"/>
  <c r="U336" i="4"/>
  <c r="AK336" i="4"/>
  <c r="BA336" i="4"/>
  <c r="BQ336" i="4"/>
  <c r="O379" i="4"/>
  <c r="AE379" i="4"/>
  <c r="AU379" i="4"/>
  <c r="BK379" i="4"/>
  <c r="K430" i="4"/>
  <c r="S430" i="4"/>
  <c r="AA430" i="4"/>
  <c r="AI430" i="4"/>
  <c r="AQ430" i="4"/>
  <c r="AY430" i="4"/>
  <c r="BG430" i="4"/>
  <c r="BO430" i="4"/>
  <c r="Z32" i="14"/>
  <c r="Z43" i="14" s="1"/>
  <c r="L196" i="7"/>
  <c r="L15" i="7"/>
  <c r="R81" i="7"/>
  <c r="R105" i="7"/>
  <c r="R129" i="7"/>
  <c r="R171" i="7"/>
  <c r="R172" i="7" s="1"/>
  <c r="F172" i="7"/>
  <c r="L189" i="7"/>
  <c r="P135" i="6"/>
  <c r="Q135" i="6" s="1"/>
  <c r="R135" i="6" s="1"/>
  <c r="AF212" i="20"/>
  <c r="T171" i="14"/>
  <c r="T173" i="14"/>
  <c r="T177" i="14"/>
  <c r="T181" i="14"/>
  <c r="T172" i="14"/>
  <c r="T174" i="14"/>
  <c r="T178" i="14"/>
  <c r="T182" i="14"/>
  <c r="T175" i="14"/>
  <c r="T179" i="14"/>
  <c r="T176" i="14"/>
  <c r="T180" i="14"/>
  <c r="D95" i="13"/>
  <c r="D40" i="13"/>
  <c r="D84" i="13"/>
  <c r="D73" i="13"/>
  <c r="L379" i="4"/>
  <c r="L97" i="4"/>
  <c r="P379" i="4"/>
  <c r="P97" i="4"/>
  <c r="T379" i="4"/>
  <c r="T97" i="4"/>
  <c r="X379" i="4"/>
  <c r="X97" i="4"/>
  <c r="AB379" i="4"/>
  <c r="AB97" i="4"/>
  <c r="AF379" i="4"/>
  <c r="AF97" i="4"/>
  <c r="AJ379" i="4"/>
  <c r="AJ97" i="4"/>
  <c r="AN379" i="4"/>
  <c r="AN97" i="4"/>
  <c r="AR379" i="4"/>
  <c r="AR97" i="4"/>
  <c r="AV379" i="4"/>
  <c r="AV97" i="4"/>
  <c r="AZ379" i="4"/>
  <c r="AZ97" i="4"/>
  <c r="BD379" i="4"/>
  <c r="BD97" i="4"/>
  <c r="I18" i="7"/>
  <c r="BH379" i="4"/>
  <c r="BH97" i="4"/>
  <c r="M18" i="7"/>
  <c r="BL379" i="4"/>
  <c r="BL97" i="4"/>
  <c r="Q18" i="7"/>
  <c r="BP379" i="4"/>
  <c r="BP97" i="4"/>
  <c r="P143" i="11"/>
  <c r="Q143" i="11" s="1"/>
  <c r="R143" i="11" s="1"/>
  <c r="P143" i="20"/>
  <c r="Q143" i="20" s="1"/>
  <c r="R143" i="20" s="1"/>
  <c r="P143" i="12"/>
  <c r="Q143" i="12" s="1"/>
  <c r="R143" i="12" s="1"/>
  <c r="P143" i="10"/>
  <c r="Q143" i="10" s="1"/>
  <c r="R143" i="10" s="1"/>
  <c r="P146" i="20"/>
  <c r="Q146" i="20" s="1"/>
  <c r="R146" i="20" s="1"/>
  <c r="P146" i="11"/>
  <c r="Q146" i="11" s="1"/>
  <c r="R146" i="11" s="1"/>
  <c r="P146" i="9"/>
  <c r="Q146" i="9" s="1"/>
  <c r="R146" i="9" s="1"/>
  <c r="P146" i="6"/>
  <c r="Q146" i="6" s="1"/>
  <c r="R146" i="6" s="1"/>
  <c r="P146" i="12"/>
  <c r="Q146" i="12" s="1"/>
  <c r="R146" i="12" s="1"/>
  <c r="P100" i="10"/>
  <c r="Q100" i="10" s="1"/>
  <c r="R100" i="10" s="1"/>
  <c r="P100" i="12"/>
  <c r="Q100" i="12" s="1"/>
  <c r="R100" i="12" s="1"/>
  <c r="P100" i="6"/>
  <c r="Q100" i="6" s="1"/>
  <c r="R100" i="6" s="1"/>
  <c r="P100" i="9"/>
  <c r="Q100" i="9" s="1"/>
  <c r="R100" i="9" s="1"/>
  <c r="P100" i="20"/>
  <c r="Q100" i="20" s="1"/>
  <c r="R100" i="20" s="1"/>
  <c r="P100" i="11"/>
  <c r="Q100" i="11" s="1"/>
  <c r="R100" i="11" s="1"/>
  <c r="P130" i="20"/>
  <c r="Q130" i="20" s="1"/>
  <c r="R130" i="20" s="1"/>
  <c r="P130" i="11"/>
  <c r="Q130" i="11" s="1"/>
  <c r="R130" i="11" s="1"/>
  <c r="P130" i="12"/>
  <c r="Q130" i="12" s="1"/>
  <c r="R130" i="12" s="1"/>
  <c r="P130" i="10"/>
  <c r="Q130" i="10" s="1"/>
  <c r="R130" i="10" s="1"/>
  <c r="P130" i="6"/>
  <c r="Q130" i="6" s="1"/>
  <c r="R130" i="6" s="1"/>
  <c r="P134" i="20"/>
  <c r="Q134" i="20" s="1"/>
  <c r="R134" i="20" s="1"/>
  <c r="P134" i="11"/>
  <c r="Q134" i="11" s="1"/>
  <c r="R134" i="11" s="1"/>
  <c r="P134" i="12"/>
  <c r="Q134" i="12" s="1"/>
  <c r="R134" i="12" s="1"/>
  <c r="P134" i="10"/>
  <c r="Q134" i="10" s="1"/>
  <c r="R134" i="10" s="1"/>
  <c r="P134" i="6"/>
  <c r="Q134" i="6" s="1"/>
  <c r="R134" i="6" s="1"/>
  <c r="P134" i="9"/>
  <c r="Q134" i="9" s="1"/>
  <c r="R134" i="9" s="1"/>
  <c r="T54" i="4"/>
  <c r="AJ54" i="4"/>
  <c r="AZ54" i="4"/>
  <c r="BP54" i="4"/>
  <c r="P197" i="11"/>
  <c r="Q197" i="11" s="1"/>
  <c r="R197" i="11" s="1"/>
  <c r="P197" i="20"/>
  <c r="Q197" i="20" s="1"/>
  <c r="R197" i="20" s="1"/>
  <c r="P199" i="12"/>
  <c r="Q199" i="12" s="1"/>
  <c r="R199" i="12" s="1"/>
  <c r="P197" i="9"/>
  <c r="Q197" i="9" s="1"/>
  <c r="R197" i="9" s="1"/>
  <c r="P206" i="20"/>
  <c r="Q206" i="20" s="1"/>
  <c r="R206" i="20" s="1"/>
  <c r="P206" i="11"/>
  <c r="Q206" i="11" s="1"/>
  <c r="R206" i="11" s="1"/>
  <c r="P208" i="12"/>
  <c r="Q208" i="12" s="1"/>
  <c r="R208" i="12" s="1"/>
  <c r="P206" i="9"/>
  <c r="Q206" i="9" s="1"/>
  <c r="R206" i="9" s="1"/>
  <c r="P208" i="10"/>
  <c r="Q208" i="10" s="1"/>
  <c r="R208" i="10" s="1"/>
  <c r="P207" i="6"/>
  <c r="Q207" i="6" s="1"/>
  <c r="R207" i="6" s="1"/>
  <c r="P215" i="20"/>
  <c r="Q215" i="20" s="1"/>
  <c r="R215" i="20" s="1"/>
  <c r="P215" i="11"/>
  <c r="Q215" i="11" s="1"/>
  <c r="R215" i="11" s="1"/>
  <c r="P217" i="12"/>
  <c r="Q217" i="12" s="1"/>
  <c r="R217" i="12" s="1"/>
  <c r="P217" i="10"/>
  <c r="Q217" i="10" s="1"/>
  <c r="R217" i="10" s="1"/>
  <c r="P216" i="6"/>
  <c r="Q216" i="6" s="1"/>
  <c r="R216" i="6" s="1"/>
  <c r="T148" i="4"/>
  <c r="AJ148" i="4"/>
  <c r="AZ148" i="4"/>
  <c r="BP148" i="4"/>
  <c r="P191" i="4"/>
  <c r="AF191" i="4"/>
  <c r="AV191" i="4"/>
  <c r="BL191" i="4"/>
  <c r="P242" i="4"/>
  <c r="AF242" i="4"/>
  <c r="AV242" i="4"/>
  <c r="BL242" i="4"/>
  <c r="P285" i="4"/>
  <c r="AF285" i="4"/>
  <c r="AV285" i="4"/>
  <c r="BL285" i="4"/>
  <c r="L336" i="4"/>
  <c r="AB336" i="4"/>
  <c r="AR336" i="4"/>
  <c r="BH336" i="4"/>
  <c r="L430" i="4"/>
  <c r="T430" i="4"/>
  <c r="AB430" i="4"/>
  <c r="AJ430" i="4"/>
  <c r="AR430" i="4"/>
  <c r="AZ430" i="4"/>
  <c r="BH430" i="4"/>
  <c r="BP430" i="4"/>
  <c r="S524" i="4"/>
  <c r="AI524" i="4"/>
  <c r="AY524" i="4"/>
  <c r="BO524" i="4"/>
  <c r="V203" i="6"/>
  <c r="V61" i="6"/>
  <c r="Z203" i="6"/>
  <c r="Z61" i="6"/>
  <c r="AD203" i="6"/>
  <c r="AD61" i="6"/>
  <c r="T103" i="20"/>
  <c r="C294" i="2"/>
  <c r="E294" i="2" s="1"/>
  <c r="C295" i="2"/>
  <c r="E295" i="2" s="1"/>
  <c r="C296" i="2"/>
  <c r="E296" i="2" s="1"/>
  <c r="C297" i="2"/>
  <c r="E297" i="2" s="1"/>
  <c r="C298" i="2"/>
  <c r="E298" i="2" s="1"/>
  <c r="C299" i="2"/>
  <c r="E299" i="2" s="1"/>
  <c r="C300" i="2"/>
  <c r="E300" i="2" s="1"/>
  <c r="C301" i="2"/>
  <c r="E301" i="2" s="1"/>
  <c r="C302" i="2"/>
  <c r="E302" i="2" s="1"/>
  <c r="C303" i="2"/>
  <c r="E303" i="2" s="1"/>
  <c r="C304" i="2"/>
  <c r="E304" i="2" s="1"/>
  <c r="C305" i="2"/>
  <c r="E305" i="2" s="1"/>
  <c r="C306" i="2"/>
  <c r="E306" i="2" s="1"/>
  <c r="C307" i="2"/>
  <c r="E307" i="2" s="1"/>
  <c r="C308" i="2"/>
  <c r="E308" i="2" s="1"/>
  <c r="C309" i="2"/>
  <c r="E309" i="2" s="1"/>
  <c r="C310" i="2"/>
  <c r="E310" i="2" s="1"/>
  <c r="C311" i="2"/>
  <c r="E311" i="2" s="1"/>
  <c r="C312" i="2"/>
  <c r="E312" i="2" s="1"/>
  <c r="C313" i="2"/>
  <c r="E313" i="2" s="1"/>
  <c r="C314" i="2"/>
  <c r="E314" i="2" s="1"/>
  <c r="C315" i="2"/>
  <c r="E315" i="2" s="1"/>
  <c r="C316" i="2"/>
  <c r="E316" i="2" s="1"/>
  <c r="C320" i="2"/>
  <c r="E320" i="2" s="1"/>
  <c r="C324" i="2"/>
  <c r="E324" i="2" s="1"/>
  <c r="C325" i="2"/>
  <c r="E325" i="2" s="1"/>
  <c r="C326" i="2"/>
  <c r="E326" i="2" s="1"/>
  <c r="C327" i="2"/>
  <c r="E327" i="2" s="1"/>
  <c r="C328" i="2"/>
  <c r="E328" i="2" s="1"/>
  <c r="C332" i="2"/>
  <c r="E332" i="2" s="1"/>
  <c r="C336" i="2"/>
  <c r="E336" i="2" s="1"/>
  <c r="C340" i="2"/>
  <c r="E340" i="2" s="1"/>
  <c r="D388" i="2"/>
  <c r="F388" i="2" s="1"/>
  <c r="D389" i="2"/>
  <c r="F389" i="2" s="1"/>
  <c r="D390" i="2"/>
  <c r="F390" i="2" s="1"/>
  <c r="D391" i="2"/>
  <c r="F391" i="2" s="1"/>
  <c r="D392" i="2"/>
  <c r="F392" i="2" s="1"/>
  <c r="D393" i="2"/>
  <c r="F393" i="2" s="1"/>
  <c r="D394" i="2"/>
  <c r="F394" i="2" s="1"/>
  <c r="D395" i="2"/>
  <c r="F395" i="2" s="1"/>
  <c r="D396" i="2"/>
  <c r="F396" i="2" s="1"/>
  <c r="D397" i="2"/>
  <c r="F397" i="2" s="1"/>
  <c r="D398" i="2"/>
  <c r="F398" i="2" s="1"/>
  <c r="D399" i="2"/>
  <c r="F399" i="2" s="1"/>
  <c r="D400" i="2"/>
  <c r="F400" i="2" s="1"/>
  <c r="D401" i="2"/>
  <c r="F401" i="2" s="1"/>
  <c r="D402" i="2"/>
  <c r="F402" i="2" s="1"/>
  <c r="D403" i="2"/>
  <c r="F403" i="2" s="1"/>
  <c r="D404" i="2"/>
  <c r="F404" i="2" s="1"/>
  <c r="D405" i="2"/>
  <c r="F405" i="2" s="1"/>
  <c r="D406" i="2"/>
  <c r="F406" i="2" s="1"/>
  <c r="D407" i="2"/>
  <c r="F407" i="2" s="1"/>
  <c r="D408" i="2"/>
  <c r="F408" i="2" s="1"/>
  <c r="D409" i="2"/>
  <c r="F409" i="2" s="1"/>
  <c r="D410" i="2"/>
  <c r="F410" i="2" s="1"/>
  <c r="D411" i="2"/>
  <c r="F411" i="2" s="1"/>
  <c r="D412" i="2"/>
  <c r="F412" i="2" s="1"/>
  <c r="D413" i="2"/>
  <c r="F413" i="2" s="1"/>
  <c r="D414" i="2"/>
  <c r="F414" i="2" s="1"/>
  <c r="D415" i="2"/>
  <c r="F415" i="2" s="1"/>
  <c r="D416" i="2"/>
  <c r="F416" i="2" s="1"/>
  <c r="D417" i="2"/>
  <c r="F417" i="2" s="1"/>
  <c r="D418" i="2"/>
  <c r="F418" i="2" s="1"/>
  <c r="D419" i="2"/>
  <c r="F419" i="2" s="1"/>
  <c r="D420" i="2"/>
  <c r="F420" i="2" s="1"/>
  <c r="D421" i="2"/>
  <c r="F421" i="2" s="1"/>
  <c r="D422" i="2"/>
  <c r="F422" i="2" s="1"/>
  <c r="D423" i="2"/>
  <c r="F423" i="2" s="1"/>
  <c r="D424" i="2"/>
  <c r="F424" i="2" s="1"/>
  <c r="D425" i="2"/>
  <c r="F425" i="2" s="1"/>
  <c r="D426" i="2"/>
  <c r="F426" i="2" s="1"/>
  <c r="D427" i="2"/>
  <c r="F427" i="2" s="1"/>
  <c r="D428" i="2"/>
  <c r="F428" i="2" s="1"/>
  <c r="D429" i="2"/>
  <c r="F429" i="2" s="1"/>
  <c r="D430" i="2"/>
  <c r="F430" i="2" s="1"/>
  <c r="D431" i="2"/>
  <c r="F431" i="2" s="1"/>
  <c r="D432" i="2"/>
  <c r="F432" i="2" s="1"/>
  <c r="D433" i="2"/>
  <c r="F433" i="2" s="1"/>
  <c r="D434" i="2"/>
  <c r="F434" i="2" s="1"/>
  <c r="D435" i="2"/>
  <c r="F435" i="2" s="1"/>
  <c r="D439" i="2"/>
  <c r="F439" i="2" s="1"/>
  <c r="D440" i="2"/>
  <c r="F440" i="2" s="1"/>
  <c r="D441" i="2"/>
  <c r="F441" i="2" s="1"/>
  <c r="D442" i="2"/>
  <c r="F442" i="2" s="1"/>
  <c r="D443" i="2"/>
  <c r="F443" i="2" s="1"/>
  <c r="D444" i="2"/>
  <c r="F444" i="2" s="1"/>
  <c r="D445" i="2"/>
  <c r="F445" i="2" s="1"/>
  <c r="D446" i="2"/>
  <c r="F446" i="2" s="1"/>
  <c r="D447" i="2"/>
  <c r="F447" i="2" s="1"/>
  <c r="D448" i="2"/>
  <c r="F448" i="2" s="1"/>
  <c r="D449" i="2"/>
  <c r="F449" i="2" s="1"/>
  <c r="D450" i="2"/>
  <c r="F450" i="2" s="1"/>
  <c r="D451" i="2"/>
  <c r="F451" i="2" s="1"/>
  <c r="D452" i="2"/>
  <c r="F452" i="2" s="1"/>
  <c r="D453" i="2"/>
  <c r="F453" i="2" s="1"/>
  <c r="D454" i="2"/>
  <c r="F454" i="2" s="1"/>
  <c r="D455" i="2"/>
  <c r="F455" i="2" s="1"/>
  <c r="D456" i="2"/>
  <c r="F456" i="2" s="1"/>
  <c r="D457" i="2"/>
  <c r="F457" i="2" s="1"/>
  <c r="D458" i="2"/>
  <c r="F458" i="2" s="1"/>
  <c r="D459" i="2"/>
  <c r="F459" i="2" s="1"/>
  <c r="D460" i="2"/>
  <c r="F460" i="2" s="1"/>
  <c r="D461" i="2"/>
  <c r="F461" i="2" s="1"/>
  <c r="D462" i="2"/>
  <c r="F462" i="2" s="1"/>
  <c r="D463" i="2"/>
  <c r="F463" i="2" s="1"/>
  <c r="D464" i="2"/>
  <c r="F464" i="2" s="1"/>
  <c r="D465" i="2"/>
  <c r="F465" i="2" s="1"/>
  <c r="D466" i="2"/>
  <c r="F466" i="2" s="1"/>
  <c r="D467" i="2"/>
  <c r="F467" i="2" s="1"/>
  <c r="D468" i="2"/>
  <c r="F468" i="2" s="1"/>
  <c r="D469" i="2"/>
  <c r="F469" i="2" s="1"/>
  <c r="D470" i="2"/>
  <c r="F470" i="2" s="1"/>
  <c r="D471" i="2"/>
  <c r="F471" i="2" s="1"/>
  <c r="D472" i="2"/>
  <c r="F472" i="2" s="1"/>
  <c r="D473" i="2"/>
  <c r="F473" i="2" s="1"/>
  <c r="I430" i="4"/>
  <c r="I148" i="4"/>
  <c r="M430" i="4"/>
  <c r="M148" i="4"/>
  <c r="Q430" i="4"/>
  <c r="Q148" i="4"/>
  <c r="U430" i="4"/>
  <c r="U148" i="4"/>
  <c r="Y430" i="4"/>
  <c r="Y148" i="4"/>
  <c r="AC430" i="4"/>
  <c r="AC148" i="4"/>
  <c r="AG430" i="4"/>
  <c r="AG148" i="4"/>
  <c r="AK430" i="4"/>
  <c r="AK148" i="4"/>
  <c r="AO430" i="4"/>
  <c r="AO148" i="4"/>
  <c r="AS430" i="4"/>
  <c r="AS148" i="4"/>
  <c r="AW430" i="4"/>
  <c r="AW148" i="4"/>
  <c r="BA430" i="4"/>
  <c r="BA148" i="4"/>
  <c r="BE430" i="4"/>
  <c r="BE148" i="4"/>
  <c r="F18" i="7"/>
  <c r="BI430" i="4"/>
  <c r="BI148" i="4"/>
  <c r="J18" i="7"/>
  <c r="BM430" i="4"/>
  <c r="BM148" i="4"/>
  <c r="N18" i="7"/>
  <c r="BQ148" i="4"/>
  <c r="BQ430" i="4"/>
  <c r="P65" i="12"/>
  <c r="Q65" i="12" s="1"/>
  <c r="P65" i="20"/>
  <c r="Q65" i="20" s="1"/>
  <c r="P65" i="10"/>
  <c r="Q65" i="10" s="1"/>
  <c r="P65" i="11"/>
  <c r="Q65" i="11" s="1"/>
  <c r="P65" i="9"/>
  <c r="Q65" i="9" s="1"/>
  <c r="P127" i="20"/>
  <c r="Q127" i="20" s="1"/>
  <c r="R127" i="20" s="1"/>
  <c r="P127" i="11"/>
  <c r="Q127" i="11" s="1"/>
  <c r="R127" i="11" s="1"/>
  <c r="P127" i="9"/>
  <c r="Q127" i="9" s="1"/>
  <c r="R127" i="9" s="1"/>
  <c r="P127" i="10"/>
  <c r="Q127" i="10" s="1"/>
  <c r="R127" i="10" s="1"/>
  <c r="P127" i="12"/>
  <c r="Q127" i="12" s="1"/>
  <c r="R127" i="12" s="1"/>
  <c r="P62" i="11"/>
  <c r="Q62" i="11" s="1"/>
  <c r="R62" i="11" s="1"/>
  <c r="P62" i="9"/>
  <c r="Q62" i="9" s="1"/>
  <c r="R62" i="9" s="1"/>
  <c r="P62" i="12"/>
  <c r="Q62" i="12" s="1"/>
  <c r="R62" i="12" s="1"/>
  <c r="P62" i="10"/>
  <c r="Q62" i="10" s="1"/>
  <c r="R62" i="10" s="1"/>
  <c r="P62" i="20"/>
  <c r="Q62" i="20" s="1"/>
  <c r="R62" i="20" s="1"/>
  <c r="P128" i="12"/>
  <c r="Q128" i="12" s="1"/>
  <c r="R128" i="12" s="1"/>
  <c r="P128" i="10"/>
  <c r="Q128" i="10" s="1"/>
  <c r="R128" i="10" s="1"/>
  <c r="P128" i="6"/>
  <c r="Q128" i="6" s="1"/>
  <c r="R128" i="6" s="1"/>
  <c r="P128" i="20"/>
  <c r="Q128" i="20" s="1"/>
  <c r="R128" i="20" s="1"/>
  <c r="P128" i="9"/>
  <c r="Q128" i="9" s="1"/>
  <c r="R128" i="9" s="1"/>
  <c r="P128" i="11"/>
  <c r="Q128" i="11" s="1"/>
  <c r="R128" i="11" s="1"/>
  <c r="P83" i="11"/>
  <c r="Q83" i="11" s="1"/>
  <c r="R83" i="11" s="1"/>
  <c r="P83" i="9"/>
  <c r="Q83" i="9" s="1"/>
  <c r="R83" i="9" s="1"/>
  <c r="P83" i="20"/>
  <c r="Q83" i="20" s="1"/>
  <c r="R83" i="20" s="1"/>
  <c r="P83" i="12"/>
  <c r="Q83" i="12" s="1"/>
  <c r="R83" i="12" s="1"/>
  <c r="P145" i="20"/>
  <c r="Q145" i="20" s="1"/>
  <c r="R145" i="20" s="1"/>
  <c r="P145" i="11"/>
  <c r="Q145" i="11" s="1"/>
  <c r="R145" i="11" s="1"/>
  <c r="P145" i="12"/>
  <c r="Q145" i="12" s="1"/>
  <c r="R145" i="12" s="1"/>
  <c r="P145" i="10"/>
  <c r="Q145" i="10" s="1"/>
  <c r="R145" i="10" s="1"/>
  <c r="P99" i="12"/>
  <c r="Q99" i="12" s="1"/>
  <c r="R99" i="12" s="1"/>
  <c r="P99" i="20"/>
  <c r="Q99" i="20" s="1"/>
  <c r="R99" i="20" s="1"/>
  <c r="P99" i="11"/>
  <c r="Q99" i="11" s="1"/>
  <c r="R99" i="11" s="1"/>
  <c r="P99" i="9"/>
  <c r="Q99" i="9" s="1"/>
  <c r="R99" i="9" s="1"/>
  <c r="P99" i="6"/>
  <c r="Q99" i="6" s="1"/>
  <c r="R99" i="6" s="1"/>
  <c r="P113" i="11"/>
  <c r="Q113" i="11" s="1"/>
  <c r="R113" i="11" s="1"/>
  <c r="P113" i="9"/>
  <c r="Q113" i="9" s="1"/>
  <c r="R113" i="9" s="1"/>
  <c r="P133" i="11"/>
  <c r="Q133" i="11" s="1"/>
  <c r="R133" i="11" s="1"/>
  <c r="P133" i="9"/>
  <c r="Q133" i="9" s="1"/>
  <c r="R133" i="9" s="1"/>
  <c r="P133" i="12"/>
  <c r="Q133" i="12" s="1"/>
  <c r="R133" i="12" s="1"/>
  <c r="P133" i="10"/>
  <c r="Q133" i="10" s="1"/>
  <c r="R133" i="10" s="1"/>
  <c r="P133" i="6"/>
  <c r="Q133" i="6" s="1"/>
  <c r="R133" i="6" s="1"/>
  <c r="P54" i="4"/>
  <c r="U54" i="4"/>
  <c r="AF54" i="4"/>
  <c r="AK54" i="4"/>
  <c r="AV54" i="4"/>
  <c r="BA54" i="4"/>
  <c r="BL54" i="4"/>
  <c r="BQ54" i="4"/>
  <c r="P13" i="11"/>
  <c r="Q13" i="11" s="1"/>
  <c r="P13" i="9"/>
  <c r="Q13" i="9" s="1"/>
  <c r="P13" i="20"/>
  <c r="Q13" i="20" s="1"/>
  <c r="P13" i="12"/>
  <c r="Q13" i="12" s="1"/>
  <c r="P13" i="6"/>
  <c r="Q13" i="6" s="1"/>
  <c r="P13" i="10"/>
  <c r="Q13" i="10" s="1"/>
  <c r="P15" i="20"/>
  <c r="Q15" i="20" s="1"/>
  <c r="R15" i="20" s="1"/>
  <c r="P15" i="12"/>
  <c r="Q15" i="12" s="1"/>
  <c r="R15" i="12" s="1"/>
  <c r="P15" i="6"/>
  <c r="Q15" i="6" s="1"/>
  <c r="R15" i="6" s="1"/>
  <c r="P15" i="10"/>
  <c r="Q15" i="10" s="1"/>
  <c r="R15" i="10" s="1"/>
  <c r="P15" i="11"/>
  <c r="Q15" i="11" s="1"/>
  <c r="R15" i="11" s="1"/>
  <c r="P15" i="9"/>
  <c r="Q15" i="9" s="1"/>
  <c r="R15" i="9" s="1"/>
  <c r="P17" i="11"/>
  <c r="Q17" i="11" s="1"/>
  <c r="R17" i="11" s="1"/>
  <c r="P17" i="9"/>
  <c r="Q17" i="9" s="1"/>
  <c r="R17" i="9" s="1"/>
  <c r="P17" i="20"/>
  <c r="Q17" i="20" s="1"/>
  <c r="R17" i="20" s="1"/>
  <c r="P17" i="12"/>
  <c r="Q17" i="12" s="1"/>
  <c r="R17" i="12" s="1"/>
  <c r="P17" i="6"/>
  <c r="Q17" i="6" s="1"/>
  <c r="R17" i="6" s="1"/>
  <c r="P17" i="10"/>
  <c r="Q17" i="10" s="1"/>
  <c r="R17" i="10" s="1"/>
  <c r="P196" i="11"/>
  <c r="Q196" i="11" s="1"/>
  <c r="R196" i="11" s="1"/>
  <c r="P197" i="6"/>
  <c r="Q197" i="6" s="1"/>
  <c r="R197" i="6" s="1"/>
  <c r="P198" i="12"/>
  <c r="Q198" i="12" s="1"/>
  <c r="R198" i="12" s="1"/>
  <c r="P198" i="10"/>
  <c r="Q198" i="10" s="1"/>
  <c r="R198" i="10" s="1"/>
  <c r="P196" i="9"/>
  <c r="Q196" i="9" s="1"/>
  <c r="R196" i="9" s="1"/>
  <c r="P205" i="20"/>
  <c r="Q205" i="20" s="1"/>
  <c r="R205" i="20" s="1"/>
  <c r="P205" i="11"/>
  <c r="Q205" i="11" s="1"/>
  <c r="R205" i="11" s="1"/>
  <c r="P207" i="12"/>
  <c r="Q207" i="12" s="1"/>
  <c r="R207" i="12" s="1"/>
  <c r="P207" i="10"/>
  <c r="Q207" i="10" s="1"/>
  <c r="R207" i="10" s="1"/>
  <c r="P206" i="6"/>
  <c r="Q206" i="6" s="1"/>
  <c r="R206" i="6" s="1"/>
  <c r="P216" i="12"/>
  <c r="Q216" i="12" s="1"/>
  <c r="R216" i="12" s="1"/>
  <c r="P214" i="9"/>
  <c r="Q214" i="9" s="1"/>
  <c r="R214" i="9" s="1"/>
  <c r="P214" i="20"/>
  <c r="Q214" i="20" s="1"/>
  <c r="R214" i="20" s="1"/>
  <c r="P216" i="10"/>
  <c r="Q216" i="10" s="1"/>
  <c r="R216" i="10" s="1"/>
  <c r="P214" i="11"/>
  <c r="Q214" i="11" s="1"/>
  <c r="R214" i="11" s="1"/>
  <c r="O97" i="4"/>
  <c r="U97" i="4"/>
  <c r="AE97" i="4"/>
  <c r="AK97" i="4"/>
  <c r="AU97" i="4"/>
  <c r="BA97" i="4"/>
  <c r="BK97" i="4"/>
  <c r="BQ97" i="4"/>
  <c r="K148" i="4"/>
  <c r="P148" i="4"/>
  <c r="AA148" i="4"/>
  <c r="AF148" i="4"/>
  <c r="AQ148" i="4"/>
  <c r="AV148" i="4"/>
  <c r="BG148" i="4"/>
  <c r="BL148" i="4"/>
  <c r="L191" i="4"/>
  <c r="Q191" i="4"/>
  <c r="W191" i="4"/>
  <c r="AB191" i="4"/>
  <c r="AG191" i="4"/>
  <c r="AM191" i="4"/>
  <c r="AR191" i="4"/>
  <c r="AW191" i="4"/>
  <c r="BC191" i="4"/>
  <c r="BH191" i="4"/>
  <c r="BM191" i="4"/>
  <c r="L242" i="4"/>
  <c r="Q242" i="4"/>
  <c r="W242" i="4"/>
  <c r="AB242" i="4"/>
  <c r="AG242" i="4"/>
  <c r="AM242" i="4"/>
  <c r="AR242" i="4"/>
  <c r="AW242" i="4"/>
  <c r="BC242" i="4"/>
  <c r="BH242" i="4"/>
  <c r="BM242" i="4"/>
  <c r="L285" i="4"/>
  <c r="Q285" i="4"/>
  <c r="W285" i="4"/>
  <c r="AB285" i="4"/>
  <c r="AG285" i="4"/>
  <c r="AM285" i="4"/>
  <c r="AR285" i="4"/>
  <c r="AW285" i="4"/>
  <c r="BC285" i="4"/>
  <c r="BH285" i="4"/>
  <c r="BM285" i="4"/>
  <c r="M336" i="4"/>
  <c r="X336" i="4"/>
  <c r="AC336" i="4"/>
  <c r="AN336" i="4"/>
  <c r="AS336" i="4"/>
  <c r="BD336" i="4"/>
  <c r="BI336" i="4"/>
  <c r="M379" i="4"/>
  <c r="W379" i="4"/>
  <c r="AC379" i="4"/>
  <c r="AM379" i="4"/>
  <c r="AS379" i="4"/>
  <c r="BC379" i="4"/>
  <c r="BI379" i="4"/>
  <c r="O430" i="4"/>
  <c r="W430" i="4"/>
  <c r="AE430" i="4"/>
  <c r="AM430" i="4"/>
  <c r="AU430" i="4"/>
  <c r="BC430" i="4"/>
  <c r="BK430" i="4"/>
  <c r="P81" i="6"/>
  <c r="Q81" i="6" s="1"/>
  <c r="R81" i="6" s="1"/>
  <c r="P113" i="6"/>
  <c r="Q113" i="6" s="1"/>
  <c r="R113" i="6" s="1"/>
  <c r="P127" i="6"/>
  <c r="Q127" i="6" s="1"/>
  <c r="R127" i="6" s="1"/>
  <c r="P143" i="6"/>
  <c r="Q143" i="6" s="1"/>
  <c r="R143" i="6" s="1"/>
  <c r="P130" i="9"/>
  <c r="Q130" i="9" s="1"/>
  <c r="R130" i="9" s="1"/>
  <c r="P113" i="10"/>
  <c r="Q113" i="10" s="1"/>
  <c r="R113" i="10" s="1"/>
  <c r="P135" i="10"/>
  <c r="Q135" i="10" s="1"/>
  <c r="R135" i="10" s="1"/>
  <c r="P146" i="10"/>
  <c r="Q146" i="10" s="1"/>
  <c r="R146" i="10" s="1"/>
  <c r="P113" i="12"/>
  <c r="Q113" i="12" s="1"/>
  <c r="R113" i="12" s="1"/>
  <c r="AF103" i="20"/>
  <c r="P196" i="20"/>
  <c r="Q196" i="20" s="1"/>
  <c r="R196" i="20" s="1"/>
  <c r="R153" i="7"/>
  <c r="V125" i="14"/>
  <c r="AD114" i="14"/>
  <c r="P16" i="6"/>
  <c r="Q16" i="6" s="1"/>
  <c r="R16" i="6" s="1"/>
  <c r="U156" i="20"/>
  <c r="U157" i="20"/>
  <c r="T157" i="20"/>
  <c r="H95" i="13"/>
  <c r="H40" i="13"/>
  <c r="H84" i="13"/>
  <c r="H73" i="13"/>
  <c r="L95" i="13"/>
  <c r="L40" i="13"/>
  <c r="L84" i="13"/>
  <c r="L73" i="13"/>
  <c r="P95" i="13"/>
  <c r="P40" i="13"/>
  <c r="P84" i="13"/>
  <c r="P73" i="13"/>
  <c r="T95" i="13"/>
  <c r="T40" i="13"/>
  <c r="T84" i="13"/>
  <c r="T73" i="13"/>
  <c r="X95" i="13"/>
  <c r="X40" i="13"/>
  <c r="X84" i="13"/>
  <c r="X73" i="13"/>
  <c r="P136" i="12"/>
  <c r="Q136" i="12" s="1"/>
  <c r="R136" i="12" s="1"/>
  <c r="P136" i="10"/>
  <c r="Q136" i="10" s="1"/>
  <c r="R136" i="10" s="1"/>
  <c r="P136" i="6"/>
  <c r="Q136" i="6" s="1"/>
  <c r="R136" i="6" s="1"/>
  <c r="P136" i="20"/>
  <c r="Q136" i="20" s="1"/>
  <c r="R136" i="20" s="1"/>
  <c r="P14" i="10"/>
  <c r="Q14" i="10" s="1"/>
  <c r="R14" i="10" s="1"/>
  <c r="P14" i="11"/>
  <c r="Q14" i="11" s="1"/>
  <c r="R14" i="11" s="1"/>
  <c r="P16" i="20"/>
  <c r="Q16" i="20" s="1"/>
  <c r="R16" i="20" s="1"/>
  <c r="P16" i="12"/>
  <c r="Q16" i="12" s="1"/>
  <c r="R16" i="12" s="1"/>
  <c r="P16" i="10"/>
  <c r="Q16" i="10" s="1"/>
  <c r="R16" i="10" s="1"/>
  <c r="P194" i="20"/>
  <c r="Q194" i="20" s="1"/>
  <c r="R194" i="20" s="1"/>
  <c r="P196" i="10"/>
  <c r="Q196" i="10" s="1"/>
  <c r="R196" i="10" s="1"/>
  <c r="P194" i="11"/>
  <c r="Q194" i="11" s="1"/>
  <c r="R194" i="11" s="1"/>
  <c r="P195" i="6"/>
  <c r="Q195" i="6" s="1"/>
  <c r="R195" i="6" s="1"/>
  <c r="P205" i="10"/>
  <c r="Q205" i="10" s="1"/>
  <c r="R205" i="10" s="1"/>
  <c r="P204" i="6"/>
  <c r="Q204" i="6" s="1"/>
  <c r="R204" i="6" s="1"/>
  <c r="P203" i="20"/>
  <c r="Q203" i="20" s="1"/>
  <c r="R203" i="20" s="1"/>
  <c r="P203" i="11"/>
  <c r="Q203" i="11" s="1"/>
  <c r="R203" i="11" s="1"/>
  <c r="P207" i="20"/>
  <c r="Q207" i="20" s="1"/>
  <c r="R207" i="20" s="1"/>
  <c r="P209" i="10"/>
  <c r="Q209" i="10" s="1"/>
  <c r="R209" i="10" s="1"/>
  <c r="P208" i="6"/>
  <c r="Q208" i="6" s="1"/>
  <c r="R208" i="6" s="1"/>
  <c r="P207" i="11"/>
  <c r="Q207" i="11" s="1"/>
  <c r="R207" i="11" s="1"/>
  <c r="P216" i="20"/>
  <c r="Q216" i="20" s="1"/>
  <c r="R216" i="20" s="1"/>
  <c r="P216" i="11"/>
  <c r="Q216" i="11" s="1"/>
  <c r="R216" i="11" s="1"/>
  <c r="P218" i="12"/>
  <c r="Q218" i="12" s="1"/>
  <c r="R218" i="12" s="1"/>
  <c r="P216" i="9"/>
  <c r="Q216" i="9" s="1"/>
  <c r="R216" i="9" s="1"/>
  <c r="R158" i="7"/>
  <c r="T96" i="6"/>
  <c r="T117" i="6"/>
  <c r="T203" i="6"/>
  <c r="X96" i="6"/>
  <c r="X80" i="6"/>
  <c r="AB96" i="6"/>
  <c r="AB142" i="6"/>
  <c r="AB117" i="6"/>
  <c r="AF96" i="6"/>
  <c r="AF103" i="6"/>
  <c r="AF80" i="6"/>
  <c r="X117" i="6"/>
  <c r="AB203" i="6"/>
  <c r="P136" i="9"/>
  <c r="Q136" i="9" s="1"/>
  <c r="R136" i="9" s="1"/>
  <c r="P14" i="12"/>
  <c r="Q14" i="12" s="1"/>
  <c r="R14" i="12" s="1"/>
  <c r="P209" i="12"/>
  <c r="Q209" i="12" s="1"/>
  <c r="R209" i="12" s="1"/>
  <c r="P14" i="20"/>
  <c r="Q14" i="20" s="1"/>
  <c r="R14" i="20" s="1"/>
  <c r="AB133" i="14"/>
  <c r="V80" i="20"/>
  <c r="Z80" i="20"/>
  <c r="U103" i="20"/>
  <c r="Y103" i="20"/>
  <c r="AC103" i="20"/>
  <c r="Z117" i="20"/>
  <c r="T162" i="20"/>
  <c r="Y202" i="20"/>
  <c r="Y212" i="20"/>
  <c r="W16" i="14"/>
  <c r="AA16" i="14"/>
  <c r="AE16" i="14"/>
  <c r="Y156" i="14"/>
  <c r="AI139" i="14"/>
  <c r="AC156" i="14"/>
  <c r="Y157" i="14"/>
  <c r="AI140" i="14"/>
  <c r="AC157" i="14"/>
  <c r="Y158" i="14"/>
  <c r="AI141" i="14"/>
  <c r="AC158" i="14"/>
  <c r="Y159" i="14"/>
  <c r="AI142" i="14"/>
  <c r="AC159" i="14"/>
  <c r="Y160" i="14"/>
  <c r="AI143" i="14"/>
  <c r="AC160" i="14"/>
  <c r="Y161" i="14"/>
  <c r="AI144" i="14"/>
  <c r="AC161" i="14"/>
  <c r="Y162" i="14"/>
  <c r="AI145" i="14"/>
  <c r="AC162" i="14"/>
  <c r="Y163" i="14"/>
  <c r="AI146" i="14"/>
  <c r="AC163" i="14"/>
  <c r="Y164" i="14"/>
  <c r="AI147" i="14"/>
  <c r="AC164" i="14"/>
  <c r="Y165" i="14"/>
  <c r="AI148" i="14"/>
  <c r="AC165" i="14"/>
  <c r="Y166" i="14"/>
  <c r="AI149" i="14"/>
  <c r="AC166" i="14"/>
  <c r="F69" i="13"/>
  <c r="O91" i="13"/>
  <c r="V212" i="20"/>
  <c r="V142" i="20"/>
  <c r="Z212" i="20"/>
  <c r="Z142" i="20"/>
  <c r="AD212" i="20"/>
  <c r="AD142" i="20"/>
  <c r="U21" i="20"/>
  <c r="Y21" i="20"/>
  <c r="AC21" i="20"/>
  <c r="U71" i="20"/>
  <c r="Y71" i="20"/>
  <c r="AC71" i="20"/>
  <c r="W80" i="20"/>
  <c r="AA80" i="20"/>
  <c r="AE80" i="20"/>
  <c r="U87" i="20"/>
  <c r="Y87" i="20"/>
  <c r="AC87" i="20"/>
  <c r="V103" i="20"/>
  <c r="Z103" i="20"/>
  <c r="AD103" i="20"/>
  <c r="U110" i="20"/>
  <c r="Y110" i="20"/>
  <c r="AC110" i="20"/>
  <c r="AA117" i="20"/>
  <c r="U126" i="20"/>
  <c r="Y126" i="20"/>
  <c r="AC126" i="20"/>
  <c r="Y142" i="20"/>
  <c r="U171" i="20"/>
  <c r="U167" i="20"/>
  <c r="Z202" i="20"/>
  <c r="AA150" i="14"/>
  <c r="AB151" i="14" s="1"/>
  <c r="AA109" i="14"/>
  <c r="T20" i="23"/>
  <c r="T18" i="23"/>
  <c r="T17" i="23"/>
  <c r="T15" i="23"/>
  <c r="T21" i="23"/>
  <c r="T19" i="23"/>
  <c r="T16" i="23"/>
  <c r="T12" i="23"/>
  <c r="U14" i="23"/>
  <c r="V133" i="14"/>
  <c r="W212" i="20"/>
  <c r="W142" i="20"/>
  <c r="W202" i="20"/>
  <c r="AA212" i="20"/>
  <c r="AA142" i="20"/>
  <c r="AA202" i="20"/>
  <c r="AE212" i="20"/>
  <c r="AE142" i="20"/>
  <c r="AE202" i="20"/>
  <c r="V21" i="20"/>
  <c r="Z21" i="20"/>
  <c r="AD21" i="20"/>
  <c r="U61" i="20"/>
  <c r="Y61" i="20"/>
  <c r="AC61" i="20"/>
  <c r="V71" i="20"/>
  <c r="Z71" i="20"/>
  <c r="AD71" i="20"/>
  <c r="V87" i="20"/>
  <c r="Z87" i="20"/>
  <c r="AD87" i="20"/>
  <c r="U96" i="20"/>
  <c r="Y96" i="20"/>
  <c r="AC96" i="20"/>
  <c r="W103" i="20"/>
  <c r="AA103" i="20"/>
  <c r="AE103" i="20"/>
  <c r="V110" i="20"/>
  <c r="Z110" i="20"/>
  <c r="AD110" i="20"/>
  <c r="V126" i="20"/>
  <c r="Z126" i="20"/>
  <c r="AD126" i="20"/>
  <c r="V167" i="20"/>
  <c r="U162" i="20"/>
  <c r="U170" i="20"/>
  <c r="U172" i="20" s="1"/>
  <c r="V193" i="20"/>
  <c r="AD193" i="20"/>
  <c r="U202" i="20"/>
  <c r="AC202" i="20"/>
  <c r="U212" i="20"/>
  <c r="AC212" i="20"/>
  <c r="U62" i="23"/>
  <c r="U61" i="23" s="1"/>
  <c r="U49" i="23"/>
  <c r="V17" i="14"/>
  <c r="Z17" i="14"/>
  <c r="AD17" i="14"/>
  <c r="F40" i="13"/>
  <c r="J40" i="13"/>
  <c r="N40" i="13"/>
  <c r="R40" i="13"/>
  <c r="V40" i="13"/>
  <c r="Z40" i="13"/>
  <c r="E95" i="13"/>
  <c r="I95" i="13"/>
  <c r="M95" i="13"/>
  <c r="Q95" i="13"/>
  <c r="U95" i="13"/>
  <c r="Y95" i="13"/>
  <c r="T62" i="23"/>
  <c r="T61" i="23" s="1"/>
  <c r="T49" i="23"/>
  <c r="S20" i="23"/>
  <c r="S21" i="23"/>
  <c r="S19" i="23"/>
  <c r="S18" i="23"/>
  <c r="S17" i="23"/>
  <c r="S16" i="23"/>
  <c r="U161" i="20"/>
  <c r="T18" i="14"/>
  <c r="T20" i="14"/>
  <c r="T17" i="14"/>
  <c r="T14" i="14"/>
  <c r="T15" i="14"/>
  <c r="T13" i="14"/>
  <c r="T16" i="14"/>
  <c r="X20" i="14"/>
  <c r="AB16" i="14"/>
  <c r="AF16" i="14"/>
  <c r="AE116" i="14"/>
  <c r="V151" i="14"/>
  <c r="Z151" i="14"/>
  <c r="T207" i="14"/>
  <c r="T211" i="14"/>
  <c r="T205" i="14"/>
  <c r="T206" i="14"/>
  <c r="F73" i="13"/>
  <c r="J73" i="13"/>
  <c r="N73" i="13"/>
  <c r="R73" i="13"/>
  <c r="V73" i="13"/>
  <c r="Z73" i="13"/>
  <c r="C95" i="13"/>
  <c r="G95" i="13"/>
  <c r="K95" i="13"/>
  <c r="O95" i="13"/>
  <c r="S95" i="13"/>
  <c r="W95" i="13"/>
  <c r="S34" i="23"/>
  <c r="S33" i="23"/>
  <c r="S32" i="23"/>
  <c r="S35" i="23"/>
  <c r="S31" i="23"/>
  <c r="S29" i="23"/>
  <c r="T28" i="23"/>
  <c r="S30" i="23"/>
  <c r="S27" i="23"/>
  <c r="CW20" i="23"/>
  <c r="CW21" i="23"/>
  <c r="CW19" i="23"/>
  <c r="CW17" i="23"/>
  <c r="CW18" i="23"/>
  <c r="CX14" i="23"/>
  <c r="U18" i="14"/>
  <c r="Y18" i="14"/>
  <c r="AC18" i="14"/>
  <c r="W4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T221" i="14"/>
  <c r="C73" i="13"/>
  <c r="G73" i="13"/>
  <c r="K73" i="13"/>
  <c r="O73" i="13"/>
  <c r="S73" i="13"/>
  <c r="W73" i="13"/>
  <c r="CW34" i="23"/>
  <c r="CW35" i="23"/>
  <c r="CW33" i="23"/>
  <c r="CW31" i="23"/>
  <c r="CW29" i="23"/>
  <c r="CW32" i="23"/>
  <c r="CW30" i="23"/>
  <c r="CX28" i="23"/>
  <c r="CW27" i="23"/>
  <c r="AA220" i="14"/>
  <c r="U111" i="14"/>
  <c r="AA111" i="14"/>
  <c r="U151" i="14"/>
  <c r="W151" i="14"/>
  <c r="Y151" i="14"/>
  <c r="AA151" i="14"/>
  <c r="AC151" i="14"/>
  <c r="W217" i="14"/>
  <c r="AE14" i="14"/>
  <c r="AE15" i="14"/>
  <c r="AD20" i="14"/>
  <c r="T54" i="14"/>
  <c r="W51" i="14"/>
  <c r="U33" i="14"/>
  <c r="W33" i="14"/>
  <c r="Y33" i="14"/>
  <c r="AA33" i="14"/>
  <c r="T36" i="14"/>
  <c r="V36" i="14"/>
  <c r="X36" i="14"/>
  <c r="Z36" i="14"/>
  <c r="AB36" i="14"/>
  <c r="T38" i="14"/>
  <c r="V38" i="14"/>
  <c r="X38" i="14"/>
  <c r="Z38" i="14"/>
  <c r="AB38" i="14"/>
  <c r="AB44" i="14" s="1"/>
  <c r="T125" i="14"/>
  <c r="U131" i="14"/>
  <c r="U134" i="14" s="1"/>
  <c r="X117" i="14"/>
  <c r="Z125" i="14"/>
  <c r="AA14" i="14"/>
  <c r="V15" i="14"/>
  <c r="W20" i="14"/>
  <c r="W43" i="14"/>
  <c r="T46" i="14"/>
  <c r="AC43" i="14"/>
  <c r="AC46" i="14" s="1"/>
  <c r="Z46" i="14"/>
  <c r="T33" i="14"/>
  <c r="V33" i="14"/>
  <c r="X33" i="14"/>
  <c r="Z33" i="14"/>
  <c r="AB33" i="14"/>
  <c r="W53" i="14"/>
  <c r="AC53" i="14"/>
  <c r="U36" i="14"/>
  <c r="W36" i="14"/>
  <c r="Y36" i="14"/>
  <c r="AA36" i="14"/>
  <c r="AE36" i="14"/>
  <c r="U38" i="14"/>
  <c r="W38" i="14"/>
  <c r="Y38" i="14"/>
  <c r="AA38" i="14"/>
  <c r="T133" i="14"/>
  <c r="W132" i="14"/>
  <c r="T111" i="14"/>
  <c r="V111" i="14"/>
  <c r="X111" i="14"/>
  <c r="Z111" i="14"/>
  <c r="AB111" i="14"/>
  <c r="AC132" i="14"/>
  <c r="U114" i="14"/>
  <c r="W114" i="14"/>
  <c r="Y114" i="14"/>
  <c r="AA114" i="14"/>
  <c r="AE114" i="14"/>
  <c r="U116" i="14"/>
  <c r="W116" i="14"/>
  <c r="Y116" i="14"/>
  <c r="AA116" i="14"/>
  <c r="U122" i="14"/>
  <c r="U125" i="14" s="1"/>
  <c r="AA122" i="14"/>
  <c r="AA125" i="14" s="1"/>
  <c r="U130" i="14"/>
  <c r="U133" i="14" s="1"/>
  <c r="V200" i="14"/>
  <c r="X200" i="14"/>
  <c r="Z200" i="14"/>
  <c r="AB200" i="14"/>
  <c r="W111" i="14"/>
  <c r="Y111" i="14"/>
  <c r="T114" i="14"/>
  <c r="V114" i="14"/>
  <c r="X114" i="14"/>
  <c r="Z114" i="14"/>
  <c r="AB114" i="14"/>
  <c r="T116" i="14"/>
  <c r="V116" i="14"/>
  <c r="Z116" i="14"/>
  <c r="AB116" i="14"/>
  <c r="AE166" i="14"/>
  <c r="X151" i="14"/>
  <c r="X157" i="14"/>
  <c r="X159" i="14"/>
  <c r="X161" i="14"/>
  <c r="X163" i="14"/>
  <c r="X165" i="14"/>
  <c r="AD151" i="14"/>
  <c r="AC200" i="14"/>
  <c r="U61" i="9"/>
  <c r="AC61" i="9"/>
  <c r="T80" i="9"/>
  <c r="AB80" i="9"/>
  <c r="T96" i="9"/>
  <c r="AB96" i="9"/>
  <c r="W103" i="9"/>
  <c r="AE103" i="9"/>
  <c r="T117" i="9"/>
  <c r="AB117" i="9"/>
  <c r="AA142" i="9"/>
  <c r="W193" i="9"/>
  <c r="AE193" i="9"/>
  <c r="Y212" i="9"/>
  <c r="Y61" i="9"/>
  <c r="X80" i="9"/>
  <c r="AF80" i="9"/>
  <c r="X96" i="9"/>
  <c r="AF96" i="9"/>
  <c r="AA103" i="9"/>
  <c r="X117" i="9"/>
  <c r="AF117" i="9"/>
  <c r="W142" i="9"/>
  <c r="AE142" i="9"/>
  <c r="AA193" i="9"/>
  <c r="U212" i="9"/>
  <c r="AC212" i="9"/>
  <c r="AA61" i="10"/>
  <c r="Z80" i="10"/>
  <c r="Z87" i="10"/>
  <c r="U96" i="10"/>
  <c r="AC96" i="10"/>
  <c r="W103" i="10"/>
  <c r="AE103" i="10"/>
  <c r="Z110" i="10"/>
  <c r="V126" i="10"/>
  <c r="AD126" i="10"/>
  <c r="AA142" i="10"/>
  <c r="W195" i="10"/>
  <c r="AE195" i="10"/>
  <c r="Z204" i="10"/>
  <c r="U214" i="10"/>
  <c r="AC214" i="10"/>
  <c r="W61" i="10"/>
  <c r="AE61" i="10"/>
  <c r="V80" i="10"/>
  <c r="AD80" i="10"/>
  <c r="V87" i="10"/>
  <c r="AD87" i="10"/>
  <c r="Y96" i="10"/>
  <c r="AA103" i="10"/>
  <c r="V110" i="10"/>
  <c r="AD110" i="10"/>
  <c r="Z126" i="10"/>
  <c r="W142" i="10"/>
  <c r="AE142" i="10"/>
  <c r="AA195" i="10"/>
  <c r="V204" i="10"/>
  <c r="AD204" i="10"/>
  <c r="Y214" i="10"/>
  <c r="W61" i="12"/>
  <c r="AC61" i="12"/>
  <c r="Z80" i="12"/>
  <c r="AD80" i="12"/>
  <c r="W96" i="12"/>
  <c r="AC96" i="12"/>
  <c r="W110" i="12"/>
  <c r="AC110" i="12"/>
  <c r="Y117" i="12"/>
  <c r="AA126" i="12"/>
  <c r="U195" i="12"/>
  <c r="AC195" i="12"/>
  <c r="AA214" i="12"/>
  <c r="AA61" i="12"/>
  <c r="AE61" i="12"/>
  <c r="V80" i="12"/>
  <c r="AC80" i="12"/>
  <c r="AA96" i="12"/>
  <c r="AE96" i="12"/>
  <c r="AA110" i="12"/>
  <c r="AE110" i="12"/>
  <c r="U117" i="12"/>
  <c r="AC117" i="12"/>
  <c r="W126" i="12"/>
  <c r="AE126" i="12"/>
  <c r="Y195" i="12"/>
  <c r="W214" i="12"/>
  <c r="AE214" i="12"/>
  <c r="B5" i="11"/>
  <c r="AA61" i="11"/>
  <c r="W80" i="11"/>
  <c r="AA80" i="11"/>
  <c r="AE80" i="11"/>
  <c r="W96" i="11"/>
  <c r="AE96" i="11"/>
  <c r="U103" i="11"/>
  <c r="Y103" i="11"/>
  <c r="AC103" i="11"/>
  <c r="W117" i="11"/>
  <c r="AA117" i="11"/>
  <c r="AE117" i="11"/>
  <c r="U142" i="11"/>
  <c r="Y142" i="11"/>
  <c r="AC142" i="11"/>
  <c r="W193" i="11"/>
  <c r="AA193" i="11"/>
  <c r="AE193" i="11"/>
  <c r="V202" i="11"/>
  <c r="Z202" i="11"/>
  <c r="AD202" i="11"/>
  <c r="W61" i="11"/>
  <c r="AE61" i="11"/>
  <c r="V80" i="11"/>
  <c r="Z80" i="11"/>
  <c r="AD80" i="11"/>
  <c r="AA96" i="11"/>
  <c r="V103" i="11"/>
  <c r="Z103" i="11"/>
  <c r="AD103" i="11"/>
  <c r="V117" i="11"/>
  <c r="Z117" i="11"/>
  <c r="AD117" i="11"/>
  <c r="V142" i="11"/>
  <c r="Z142" i="11"/>
  <c r="AD142" i="11"/>
  <c r="V193" i="11"/>
  <c r="Z193" i="11"/>
  <c r="AD193" i="11"/>
  <c r="U202" i="11"/>
  <c r="Y202" i="11"/>
  <c r="AC202" i="11"/>
  <c r="U96" i="6"/>
  <c r="Y96" i="6"/>
  <c r="AC96" i="6"/>
  <c r="U194" i="6"/>
  <c r="Y194" i="6"/>
  <c r="AC194" i="6"/>
  <c r="U61" i="6"/>
  <c r="Y61" i="6"/>
  <c r="AC61" i="6"/>
  <c r="U80" i="6"/>
  <c r="Y80" i="6"/>
  <c r="AC80" i="6"/>
  <c r="V96" i="6"/>
  <c r="Z96" i="6"/>
  <c r="AD96" i="6"/>
  <c r="T103" i="6"/>
  <c r="AB103" i="6"/>
  <c r="U117" i="6"/>
  <c r="Y117" i="6"/>
  <c r="AC117" i="6"/>
  <c r="X142" i="6"/>
  <c r="AF142" i="6"/>
  <c r="T194" i="6"/>
  <c r="X194" i="6"/>
  <c r="AB194" i="6"/>
  <c r="AF194" i="6"/>
  <c r="X203" i="6"/>
  <c r="AF203" i="6"/>
  <c r="AF13" i="14"/>
  <c r="AI13" i="14" s="1"/>
  <c r="AB14" i="14"/>
  <c r="W15" i="14"/>
  <c r="AD15" i="14"/>
  <c r="X17" i="14"/>
  <c r="W18" i="14"/>
  <c r="AE18" i="14"/>
  <c r="Z20" i="14"/>
  <c r="AE20" i="14"/>
  <c r="AA216" i="14"/>
  <c r="Z217" i="14"/>
  <c r="U218" i="14"/>
  <c r="AC218" i="14"/>
  <c r="AE220" i="14"/>
  <c r="AA221" i="14"/>
  <c r="X13" i="14"/>
  <c r="W14" i="14"/>
  <c r="Z15" i="14"/>
  <c r="AB17" i="14"/>
  <c r="X18" i="14"/>
  <c r="AF18" i="14"/>
  <c r="AA20" i="14"/>
  <c r="AF20" i="14"/>
  <c r="AI20" i="14" s="1"/>
  <c r="AE216" i="14"/>
  <c r="AA217" i="14"/>
  <c r="V218" i="14"/>
  <c r="AD218" i="14"/>
  <c r="V221" i="14"/>
  <c r="AD221" i="14"/>
  <c r="AB15" i="14"/>
  <c r="AB18" i="14"/>
  <c r="AB13" i="14"/>
  <c r="AB19" i="14" s="1"/>
  <c r="X14" i="14"/>
  <c r="AF14" i="14"/>
  <c r="AI14" i="14" s="1"/>
  <c r="AA15" i="14"/>
  <c r="AF15" i="14"/>
  <c r="AI15" i="14" s="1"/>
  <c r="AF17" i="14"/>
  <c r="AA18" i="14"/>
  <c r="V20" i="14"/>
  <c r="AB20" i="14"/>
  <c r="V217" i="14"/>
  <c r="AD217" i="14"/>
  <c r="Y218" i="14"/>
  <c r="W220" i="14"/>
  <c r="W221" i="14"/>
  <c r="AE221" i="14"/>
  <c r="AB131" i="14"/>
  <c r="AB134" i="14" s="1"/>
  <c r="AE117" i="14"/>
  <c r="AE156" i="14"/>
  <c r="AE158" i="14"/>
  <c r="AE160" i="14"/>
  <c r="AE162" i="14"/>
  <c r="AE164" i="14"/>
  <c r="AE111" i="14"/>
  <c r="AE39" i="14"/>
  <c r="AB52" i="14"/>
  <c r="AB55" i="14" s="1"/>
  <c r="AE33" i="14"/>
  <c r="T21" i="12"/>
  <c r="AB21" i="12"/>
  <c r="AF21" i="12"/>
  <c r="T71" i="12"/>
  <c r="AB71" i="12"/>
  <c r="T87" i="12"/>
  <c r="X87" i="12"/>
  <c r="AF87" i="12"/>
  <c r="T103" i="12"/>
  <c r="AB103" i="12"/>
  <c r="AF103" i="12"/>
  <c r="T142" i="12"/>
  <c r="X142" i="12"/>
  <c r="AF142" i="12"/>
  <c r="AB204" i="12"/>
  <c r="V21" i="12"/>
  <c r="Z21" i="12"/>
  <c r="AD21" i="12"/>
  <c r="U61" i="12"/>
  <c r="Y61" i="12"/>
  <c r="V71" i="12"/>
  <c r="Z71" i="12"/>
  <c r="AD71" i="12"/>
  <c r="T80" i="12"/>
  <c r="X80" i="12"/>
  <c r="AB80" i="12"/>
  <c r="AF80" i="12"/>
  <c r="V87" i="12"/>
  <c r="Z87" i="12"/>
  <c r="AD87" i="12"/>
  <c r="U96" i="12"/>
  <c r="Y96" i="12"/>
  <c r="V103" i="12"/>
  <c r="Z103" i="12"/>
  <c r="AD103" i="12"/>
  <c r="U110" i="12"/>
  <c r="Y110" i="12"/>
  <c r="W117" i="12"/>
  <c r="AA117" i="12"/>
  <c r="AE117" i="12"/>
  <c r="U126" i="12"/>
  <c r="Y126" i="12"/>
  <c r="AC126" i="12"/>
  <c r="V142" i="12"/>
  <c r="Z142" i="12"/>
  <c r="AD142" i="12"/>
  <c r="W195" i="12"/>
  <c r="AA195" i="12"/>
  <c r="AE195" i="12"/>
  <c r="V204" i="12"/>
  <c r="Z204" i="12"/>
  <c r="AD204" i="12"/>
  <c r="U214" i="12"/>
  <c r="Y214" i="12"/>
  <c r="AC214" i="12"/>
  <c r="T204" i="12"/>
  <c r="AF204" i="12"/>
  <c r="W21" i="12"/>
  <c r="AA21" i="12"/>
  <c r="AE21" i="12"/>
  <c r="V61" i="12"/>
  <c r="Z61" i="12"/>
  <c r="AD61" i="12"/>
  <c r="W71" i="12"/>
  <c r="AA71" i="12"/>
  <c r="AE71" i="12"/>
  <c r="U80" i="12"/>
  <c r="Y80" i="12"/>
  <c r="W87" i="12"/>
  <c r="AA87" i="12"/>
  <c r="AE87" i="12"/>
  <c r="V96" i="12"/>
  <c r="Z96" i="12"/>
  <c r="AD96" i="12"/>
  <c r="W103" i="12"/>
  <c r="AA103" i="12"/>
  <c r="AE103" i="12"/>
  <c r="V110" i="12"/>
  <c r="Z110" i="12"/>
  <c r="AD110" i="12"/>
  <c r="T117" i="12"/>
  <c r="X117" i="12"/>
  <c r="AB117" i="12"/>
  <c r="AF117" i="12"/>
  <c r="V126" i="12"/>
  <c r="Z126" i="12"/>
  <c r="AD126" i="12"/>
  <c r="W142" i="12"/>
  <c r="AA142" i="12"/>
  <c r="AE142" i="12"/>
  <c r="T195" i="12"/>
  <c r="X195" i="12"/>
  <c r="AB195" i="12"/>
  <c r="AF195" i="12"/>
  <c r="W204" i="12"/>
  <c r="AA204" i="12"/>
  <c r="AE204" i="12"/>
  <c r="V214" i="12"/>
  <c r="Z214" i="12"/>
  <c r="AD214" i="12"/>
  <c r="X21" i="12"/>
  <c r="X71" i="12"/>
  <c r="AF71" i="12"/>
  <c r="AB87" i="12"/>
  <c r="X103" i="12"/>
  <c r="AB142" i="12"/>
  <c r="X204" i="12"/>
  <c r="U21" i="12"/>
  <c r="Y21" i="12"/>
  <c r="AC21" i="12"/>
  <c r="T61" i="12"/>
  <c r="X61" i="12"/>
  <c r="AB61" i="12"/>
  <c r="AF61" i="12"/>
  <c r="U71" i="12"/>
  <c r="Y71" i="12"/>
  <c r="AC71" i="12"/>
  <c r="U87" i="12"/>
  <c r="Y87" i="12"/>
  <c r="AC87" i="12"/>
  <c r="T96" i="12"/>
  <c r="X96" i="12"/>
  <c r="AB96" i="12"/>
  <c r="AF96" i="12"/>
  <c r="U103" i="12"/>
  <c r="Y103" i="12"/>
  <c r="AC103" i="12"/>
  <c r="T110" i="12"/>
  <c r="X110" i="12"/>
  <c r="AB110" i="12"/>
  <c r="AF110" i="12"/>
  <c r="V117" i="12"/>
  <c r="Z117" i="12"/>
  <c r="AD117" i="12"/>
  <c r="T126" i="12"/>
  <c r="X126" i="12"/>
  <c r="AB126" i="12"/>
  <c r="AF126" i="12"/>
  <c r="U142" i="12"/>
  <c r="Y142" i="12"/>
  <c r="AC142" i="12"/>
  <c r="T71" i="11"/>
  <c r="T212" i="11"/>
  <c r="X212" i="11"/>
  <c r="AF212" i="11"/>
  <c r="U21" i="11"/>
  <c r="Y21" i="11"/>
  <c r="AC21" i="11"/>
  <c r="T61" i="11"/>
  <c r="X61" i="11"/>
  <c r="AB61" i="11"/>
  <c r="AF61" i="11"/>
  <c r="U71" i="11"/>
  <c r="Y71" i="11"/>
  <c r="AC71" i="11"/>
  <c r="U87" i="11"/>
  <c r="Y87" i="11"/>
  <c r="AC87" i="11"/>
  <c r="T96" i="11"/>
  <c r="X96" i="11"/>
  <c r="AB96" i="11"/>
  <c r="AF96" i="11"/>
  <c r="U110" i="11"/>
  <c r="Y110" i="11"/>
  <c r="AC110" i="11"/>
  <c r="U126" i="11"/>
  <c r="Y126" i="11"/>
  <c r="AC126" i="11"/>
  <c r="U212" i="11"/>
  <c r="Y212" i="11"/>
  <c r="AC212" i="11"/>
  <c r="W21" i="11"/>
  <c r="AA21" i="11"/>
  <c r="AE21" i="11"/>
  <c r="V61" i="11"/>
  <c r="Z61" i="11"/>
  <c r="AD61" i="11"/>
  <c r="W71" i="11"/>
  <c r="AA71" i="11"/>
  <c r="AE71" i="11"/>
  <c r="U80" i="11"/>
  <c r="Y80" i="11"/>
  <c r="AC80" i="11"/>
  <c r="W87" i="11"/>
  <c r="AA87" i="11"/>
  <c r="AE87" i="11"/>
  <c r="V96" i="11"/>
  <c r="Z96" i="11"/>
  <c r="AD96" i="11"/>
  <c r="T103" i="11"/>
  <c r="X103" i="11"/>
  <c r="AB103" i="11"/>
  <c r="AF103" i="11"/>
  <c r="W110" i="11"/>
  <c r="AA110" i="11"/>
  <c r="AE110" i="11"/>
  <c r="U117" i="11"/>
  <c r="Y117" i="11"/>
  <c r="AC117" i="11"/>
  <c r="W126" i="11"/>
  <c r="AA126" i="11"/>
  <c r="AE126" i="11"/>
  <c r="T142" i="11"/>
  <c r="X142" i="11"/>
  <c r="AB142" i="11"/>
  <c r="AF142" i="11"/>
  <c r="U193" i="11"/>
  <c r="Y193" i="11"/>
  <c r="AC193" i="11"/>
  <c r="T202" i="11"/>
  <c r="X202" i="11"/>
  <c r="AB202" i="11"/>
  <c r="AF202" i="11"/>
  <c r="W212" i="11"/>
  <c r="AA212" i="11"/>
  <c r="AE212" i="11"/>
  <c r="T21" i="11"/>
  <c r="X21" i="11"/>
  <c r="AB21" i="11"/>
  <c r="AF21" i="11"/>
  <c r="X71" i="11"/>
  <c r="AB71" i="11"/>
  <c r="AF71" i="11"/>
  <c r="T87" i="11"/>
  <c r="X87" i="11"/>
  <c r="AB87" i="11"/>
  <c r="AF87" i="11"/>
  <c r="T110" i="11"/>
  <c r="X110" i="11"/>
  <c r="AB110" i="11"/>
  <c r="AF110" i="11"/>
  <c r="T126" i="11"/>
  <c r="X126" i="11"/>
  <c r="AB126" i="11"/>
  <c r="AF126" i="11"/>
  <c r="AB212" i="11"/>
  <c r="V21" i="11"/>
  <c r="Z21" i="11"/>
  <c r="AD21" i="11"/>
  <c r="U61" i="11"/>
  <c r="Y61" i="11"/>
  <c r="AC61" i="11"/>
  <c r="V71" i="11"/>
  <c r="Z71" i="11"/>
  <c r="AD71" i="11"/>
  <c r="T80" i="11"/>
  <c r="X80" i="11"/>
  <c r="AB80" i="11"/>
  <c r="AF80" i="11"/>
  <c r="V87" i="11"/>
  <c r="Z87" i="11"/>
  <c r="AD87" i="11"/>
  <c r="W103" i="11"/>
  <c r="AA103" i="11"/>
  <c r="AE103" i="11"/>
  <c r="V110" i="11"/>
  <c r="Z110" i="11"/>
  <c r="AD110" i="11"/>
  <c r="T117" i="11"/>
  <c r="X117" i="11"/>
  <c r="AB117" i="11"/>
  <c r="AF117" i="11"/>
  <c r="V126" i="11"/>
  <c r="Z126" i="11"/>
  <c r="AD126" i="11"/>
  <c r="W142" i="11"/>
  <c r="AA142" i="11"/>
  <c r="AE142" i="11"/>
  <c r="W21" i="10"/>
  <c r="AA21" i="10"/>
  <c r="AE21" i="10"/>
  <c r="V61" i="10"/>
  <c r="Z61" i="10"/>
  <c r="AD61" i="10"/>
  <c r="W71" i="10"/>
  <c r="AA71" i="10"/>
  <c r="AE71" i="10"/>
  <c r="U80" i="10"/>
  <c r="Y80" i="10"/>
  <c r="AC80" i="10"/>
  <c r="U87" i="10"/>
  <c r="Y87" i="10"/>
  <c r="AC87" i="10"/>
  <c r="T96" i="10"/>
  <c r="X96" i="10"/>
  <c r="AB96" i="10"/>
  <c r="AF96" i="10"/>
  <c r="V103" i="10"/>
  <c r="Z103" i="10"/>
  <c r="AD103" i="10"/>
  <c r="U110" i="10"/>
  <c r="Y110" i="10"/>
  <c r="AC110" i="10"/>
  <c r="W117" i="10"/>
  <c r="AA117" i="10"/>
  <c r="AE117" i="10"/>
  <c r="U126" i="10"/>
  <c r="Y126" i="10"/>
  <c r="AC126" i="10"/>
  <c r="V142" i="10"/>
  <c r="Z142" i="10"/>
  <c r="AD142" i="10"/>
  <c r="V195" i="10"/>
  <c r="Z195" i="10"/>
  <c r="AD195" i="10"/>
  <c r="U204" i="10"/>
  <c r="Y204" i="10"/>
  <c r="AC204" i="10"/>
  <c r="T214" i="10"/>
  <c r="X214" i="10"/>
  <c r="AB214" i="10"/>
  <c r="AF214" i="10"/>
  <c r="T21" i="10"/>
  <c r="AB21" i="10"/>
  <c r="X71" i="10"/>
  <c r="U21" i="10"/>
  <c r="Y21" i="10"/>
  <c r="AC21" i="10"/>
  <c r="T61" i="10"/>
  <c r="X61" i="10"/>
  <c r="AB61" i="10"/>
  <c r="AF61" i="10"/>
  <c r="U71" i="10"/>
  <c r="Y71" i="10"/>
  <c r="AC71" i="10"/>
  <c r="W80" i="10"/>
  <c r="AA80" i="10"/>
  <c r="AE80" i="10"/>
  <c r="W87" i="10"/>
  <c r="AA87" i="10"/>
  <c r="AE87" i="10"/>
  <c r="V96" i="10"/>
  <c r="Z96" i="10"/>
  <c r="AD96" i="10"/>
  <c r="T103" i="10"/>
  <c r="X103" i="10"/>
  <c r="AB103" i="10"/>
  <c r="AF103" i="10"/>
  <c r="W110" i="10"/>
  <c r="AA110" i="10"/>
  <c r="AE110" i="10"/>
  <c r="U117" i="10"/>
  <c r="Y117" i="10"/>
  <c r="AC117" i="10"/>
  <c r="W126" i="10"/>
  <c r="AA126" i="10"/>
  <c r="AE126" i="10"/>
  <c r="T142" i="10"/>
  <c r="X142" i="10"/>
  <c r="AB142" i="10"/>
  <c r="AF142" i="10"/>
  <c r="T195" i="10"/>
  <c r="X195" i="10"/>
  <c r="AB195" i="10"/>
  <c r="AF195" i="10"/>
  <c r="W204" i="10"/>
  <c r="AA204" i="10"/>
  <c r="AE204" i="10"/>
  <c r="V214" i="10"/>
  <c r="Z214" i="10"/>
  <c r="AD214" i="10"/>
  <c r="X21" i="10"/>
  <c r="AF21" i="10"/>
  <c r="T71" i="10"/>
  <c r="AB71" i="10"/>
  <c r="AF71" i="10"/>
  <c r="T117" i="10"/>
  <c r="X117" i="10"/>
  <c r="AB117" i="10"/>
  <c r="AF117" i="10"/>
  <c r="V21" i="10"/>
  <c r="Z21" i="10"/>
  <c r="AD21" i="10"/>
  <c r="U61" i="10"/>
  <c r="Y61" i="10"/>
  <c r="AC61" i="10"/>
  <c r="V71" i="10"/>
  <c r="Z71" i="10"/>
  <c r="AD71" i="10"/>
  <c r="T80" i="10"/>
  <c r="X80" i="10"/>
  <c r="AB80" i="10"/>
  <c r="AF80" i="10"/>
  <c r="T87" i="10"/>
  <c r="X87" i="10"/>
  <c r="AB87" i="10"/>
  <c r="AF87" i="10"/>
  <c r="W96" i="10"/>
  <c r="AA96" i="10"/>
  <c r="AE96" i="10"/>
  <c r="U103" i="10"/>
  <c r="Y103" i="10"/>
  <c r="AC103" i="10"/>
  <c r="T110" i="10"/>
  <c r="X110" i="10"/>
  <c r="AB110" i="10"/>
  <c r="AF110" i="10"/>
  <c r="T126" i="10"/>
  <c r="X126" i="10"/>
  <c r="AB126" i="10"/>
  <c r="AF126" i="10"/>
  <c r="U142" i="10"/>
  <c r="Y142" i="10"/>
  <c r="AC142" i="10"/>
  <c r="Z21" i="9"/>
  <c r="Z202" i="9"/>
  <c r="AD202" i="9"/>
  <c r="B5" i="9"/>
  <c r="U21" i="9"/>
  <c r="Y21" i="9"/>
  <c r="AC21" i="9"/>
  <c r="T61" i="9"/>
  <c r="X61" i="9"/>
  <c r="AB61" i="9"/>
  <c r="AF61" i="9"/>
  <c r="U71" i="9"/>
  <c r="Y71" i="9"/>
  <c r="AC71" i="9"/>
  <c r="W80" i="9"/>
  <c r="AA80" i="9"/>
  <c r="AE80" i="9"/>
  <c r="U87" i="9"/>
  <c r="Y87" i="9"/>
  <c r="AC87" i="9"/>
  <c r="W96" i="9"/>
  <c r="AA96" i="9"/>
  <c r="AE96" i="9"/>
  <c r="V103" i="9"/>
  <c r="Z103" i="9"/>
  <c r="AD103" i="9"/>
  <c r="U110" i="9"/>
  <c r="Y110" i="9"/>
  <c r="AC110" i="9"/>
  <c r="W117" i="9"/>
  <c r="AA117" i="9"/>
  <c r="AE117" i="9"/>
  <c r="U126" i="9"/>
  <c r="Y126" i="9"/>
  <c r="AC126" i="9"/>
  <c r="V142" i="9"/>
  <c r="Z142" i="9"/>
  <c r="AD142" i="9"/>
  <c r="V193" i="9"/>
  <c r="Z193" i="9"/>
  <c r="AD193" i="9"/>
  <c r="U202" i="9"/>
  <c r="Y202" i="9"/>
  <c r="AC202" i="9"/>
  <c r="T212" i="9"/>
  <c r="X212" i="9"/>
  <c r="AB212" i="9"/>
  <c r="AF212" i="9"/>
  <c r="AD21" i="9"/>
  <c r="V110" i="9"/>
  <c r="Z110" i="9"/>
  <c r="AD110" i="9"/>
  <c r="V126" i="9"/>
  <c r="Z126" i="9"/>
  <c r="AD126" i="9"/>
  <c r="W21" i="9"/>
  <c r="AA21" i="9"/>
  <c r="AE21" i="9"/>
  <c r="V61" i="9"/>
  <c r="Z61" i="9"/>
  <c r="AD61" i="9"/>
  <c r="W71" i="9"/>
  <c r="AA71" i="9"/>
  <c r="AE71" i="9"/>
  <c r="U80" i="9"/>
  <c r="Y80" i="9"/>
  <c r="AC80" i="9"/>
  <c r="W87" i="9"/>
  <c r="AA87" i="9"/>
  <c r="AE87" i="9"/>
  <c r="U96" i="9"/>
  <c r="Y96" i="9"/>
  <c r="AC96" i="9"/>
  <c r="T103" i="9"/>
  <c r="X103" i="9"/>
  <c r="AB103" i="9"/>
  <c r="AF103" i="9"/>
  <c r="W110" i="9"/>
  <c r="AA110" i="9"/>
  <c r="AE110" i="9"/>
  <c r="U117" i="9"/>
  <c r="Y117" i="9"/>
  <c r="AC117" i="9"/>
  <c r="W126" i="9"/>
  <c r="AA126" i="9"/>
  <c r="AE126" i="9"/>
  <c r="T142" i="9"/>
  <c r="X142" i="9"/>
  <c r="AB142" i="9"/>
  <c r="AF142" i="9"/>
  <c r="T193" i="9"/>
  <c r="X193" i="9"/>
  <c r="AB193" i="9"/>
  <c r="AF193" i="9"/>
  <c r="W202" i="9"/>
  <c r="AA202" i="9"/>
  <c r="AE202" i="9"/>
  <c r="V212" i="9"/>
  <c r="Z212" i="9"/>
  <c r="AD212" i="9"/>
  <c r="V21" i="9"/>
  <c r="V71" i="9"/>
  <c r="Z71" i="9"/>
  <c r="AD71" i="9"/>
  <c r="V87" i="9"/>
  <c r="Z87" i="9"/>
  <c r="AD87" i="9"/>
  <c r="V202" i="9"/>
  <c r="T21" i="9"/>
  <c r="X21" i="9"/>
  <c r="AB21" i="9"/>
  <c r="AF21" i="9"/>
  <c r="W61" i="9"/>
  <c r="AA61" i="9"/>
  <c r="AE61" i="9"/>
  <c r="T71" i="9"/>
  <c r="X71" i="9"/>
  <c r="AB71" i="9"/>
  <c r="AF71" i="9"/>
  <c r="V80" i="9"/>
  <c r="Z80" i="9"/>
  <c r="AD80" i="9"/>
  <c r="T87" i="9"/>
  <c r="X87" i="9"/>
  <c r="AB87" i="9"/>
  <c r="AF87" i="9"/>
  <c r="V96" i="9"/>
  <c r="Z96" i="9"/>
  <c r="AD96" i="9"/>
  <c r="U103" i="9"/>
  <c r="Y103" i="9"/>
  <c r="AC103" i="9"/>
  <c r="T110" i="9"/>
  <c r="X110" i="9"/>
  <c r="AB110" i="9"/>
  <c r="AF110" i="9"/>
  <c r="T126" i="9"/>
  <c r="X126" i="9"/>
  <c r="AB126" i="9"/>
  <c r="AF126" i="9"/>
  <c r="U142" i="9"/>
  <c r="Y142" i="9"/>
  <c r="AC142" i="9"/>
  <c r="W71" i="6"/>
  <c r="AE71" i="6"/>
  <c r="W87" i="6"/>
  <c r="AA87" i="6"/>
  <c r="AE87" i="6"/>
  <c r="W110" i="6"/>
  <c r="W126" i="6"/>
  <c r="AE126" i="6"/>
  <c r="W213" i="6"/>
  <c r="V21" i="6"/>
  <c r="Z21" i="6"/>
  <c r="AD21" i="6"/>
  <c r="V71" i="6"/>
  <c r="Z71" i="6"/>
  <c r="AD71" i="6"/>
  <c r="V87" i="6"/>
  <c r="Z87" i="6"/>
  <c r="AD87" i="6"/>
  <c r="W103" i="6"/>
  <c r="AA103" i="6"/>
  <c r="AE103" i="6"/>
  <c r="V110" i="6"/>
  <c r="Z110" i="6"/>
  <c r="AD110" i="6"/>
  <c r="V126" i="6"/>
  <c r="Z126" i="6"/>
  <c r="AD126" i="6"/>
  <c r="W142" i="6"/>
  <c r="AA142" i="6"/>
  <c r="AE142" i="6"/>
  <c r="W203" i="6"/>
  <c r="AA203" i="6"/>
  <c r="AE203" i="6"/>
  <c r="V213" i="6"/>
  <c r="Z213" i="6"/>
  <c r="AD213" i="6"/>
  <c r="AE213" i="6"/>
  <c r="T21" i="6"/>
  <c r="X21" i="6"/>
  <c r="AB21" i="6"/>
  <c r="AF21" i="6"/>
  <c r="W61" i="6"/>
  <c r="AA61" i="6"/>
  <c r="AE61" i="6"/>
  <c r="T71" i="6"/>
  <c r="X71" i="6"/>
  <c r="AB71" i="6"/>
  <c r="AF71" i="6"/>
  <c r="V80" i="6"/>
  <c r="Z80" i="6"/>
  <c r="AD80" i="6"/>
  <c r="T87" i="6"/>
  <c r="X87" i="6"/>
  <c r="AB87" i="6"/>
  <c r="AF87" i="6"/>
  <c r="W96" i="6"/>
  <c r="AA96" i="6"/>
  <c r="AE96" i="6"/>
  <c r="U103" i="6"/>
  <c r="Y103" i="6"/>
  <c r="AC103" i="6"/>
  <c r="T110" i="6"/>
  <c r="X110" i="6"/>
  <c r="AB110" i="6"/>
  <c r="AF110" i="6"/>
  <c r="V117" i="6"/>
  <c r="Z117" i="6"/>
  <c r="AD117" i="6"/>
  <c r="T126" i="6"/>
  <c r="X126" i="6"/>
  <c r="AB126" i="6"/>
  <c r="AF126" i="6"/>
  <c r="U142" i="6"/>
  <c r="Y142" i="6"/>
  <c r="AC142" i="6"/>
  <c r="V194" i="6"/>
  <c r="Z194" i="6"/>
  <c r="AD194" i="6"/>
  <c r="U203" i="6"/>
  <c r="Y203" i="6"/>
  <c r="AC203" i="6"/>
  <c r="T213" i="6"/>
  <c r="X213" i="6"/>
  <c r="AB213" i="6"/>
  <c r="AF213" i="6"/>
  <c r="W21" i="6"/>
  <c r="AA21" i="6"/>
  <c r="AE21" i="6"/>
  <c r="AA71" i="6"/>
  <c r="AA110" i="6"/>
  <c r="AE110" i="6"/>
  <c r="AA126" i="6"/>
  <c r="AA213" i="6"/>
  <c r="B5" i="6"/>
  <c r="U21" i="6"/>
  <c r="Y21" i="6"/>
  <c r="AC21" i="6"/>
  <c r="T61" i="6"/>
  <c r="X61" i="6"/>
  <c r="AB61" i="6"/>
  <c r="AF61" i="6"/>
  <c r="U71" i="6"/>
  <c r="Y71" i="6"/>
  <c r="AC71" i="6"/>
  <c r="W80" i="6"/>
  <c r="AA80" i="6"/>
  <c r="AE80" i="6"/>
  <c r="U87" i="6"/>
  <c r="Y87" i="6"/>
  <c r="AC87" i="6"/>
  <c r="V103" i="6"/>
  <c r="Z103" i="6"/>
  <c r="AD103" i="6"/>
  <c r="U110" i="6"/>
  <c r="Y110" i="6"/>
  <c r="AC110" i="6"/>
  <c r="W117" i="6"/>
  <c r="AA117" i="6"/>
  <c r="AE117" i="6"/>
  <c r="U126" i="6"/>
  <c r="Y126" i="6"/>
  <c r="AC126" i="6"/>
  <c r="V142" i="6"/>
  <c r="Z142" i="6"/>
  <c r="AD142" i="6"/>
  <c r="AD36" i="14"/>
  <c r="P33" i="15"/>
  <c r="P34" i="15"/>
  <c r="P35" i="15"/>
  <c r="P112" i="7"/>
  <c r="P88" i="7"/>
  <c r="AD116" i="14"/>
  <c r="AA131" i="14" s="1"/>
  <c r="AA134" i="14" s="1"/>
  <c r="AA130" i="14"/>
  <c r="AA133" i="14" s="1"/>
  <c r="P136" i="7"/>
  <c r="R38" i="7"/>
  <c r="R40" i="7" s="1"/>
  <c r="P40" i="7"/>
  <c r="AB47" i="14"/>
  <c r="AB39" i="14"/>
  <c r="W13" i="14"/>
  <c r="W19" i="14" s="1"/>
  <c r="AA13" i="14"/>
  <c r="AE13" i="14"/>
  <c r="AE19" i="14" s="1"/>
  <c r="V14" i="14"/>
  <c r="Z14" i="14"/>
  <c r="AD14" i="14"/>
  <c r="U15" i="14"/>
  <c r="Y15" i="14"/>
  <c r="AC15" i="14"/>
  <c r="AI16" i="14"/>
  <c r="X16" i="14"/>
  <c r="W17" i="14"/>
  <c r="AA17" i="14"/>
  <c r="AE17" i="14"/>
  <c r="V18" i="14"/>
  <c r="Z18" i="14"/>
  <c r="AD18" i="14"/>
  <c r="U20" i="14"/>
  <c r="AJ20" i="14" s="1"/>
  <c r="Y20" i="14"/>
  <c r="AC20" i="14"/>
  <c r="V216" i="14"/>
  <c r="Z216" i="14"/>
  <c r="AD216" i="14"/>
  <c r="U217" i="14"/>
  <c r="Y217" i="14"/>
  <c r="AC217" i="14"/>
  <c r="T218" i="14"/>
  <c r="X218" i="14"/>
  <c r="AB218" i="14"/>
  <c r="AF218" i="14"/>
  <c r="W219" i="14"/>
  <c r="AA219" i="14"/>
  <c r="AE219" i="14"/>
  <c r="V220" i="14"/>
  <c r="Z220" i="14"/>
  <c r="AD220" i="14"/>
  <c r="U221" i="14"/>
  <c r="Y221" i="14"/>
  <c r="AC221" i="14"/>
  <c r="U13" i="14"/>
  <c r="Y13" i="14"/>
  <c r="AC13" i="14"/>
  <c r="V16" i="14"/>
  <c r="Z16" i="14"/>
  <c r="AD16" i="14"/>
  <c r="U17" i="14"/>
  <c r="Y17" i="14"/>
  <c r="AC17" i="14"/>
  <c r="U204" i="14"/>
  <c r="T216" i="14"/>
  <c r="X216" i="14"/>
  <c r="AB216" i="14"/>
  <c r="AF216" i="14"/>
  <c r="U219" i="14"/>
  <c r="Y219" i="14"/>
  <c r="AC219" i="14"/>
  <c r="T220" i="14"/>
  <c r="X220" i="14"/>
  <c r="AB220" i="14"/>
  <c r="AF220" i="14"/>
  <c r="U16" i="14"/>
  <c r="Y16" i="14"/>
  <c r="AC16" i="14"/>
  <c r="T219" i="14"/>
  <c r="X219" i="14"/>
  <c r="AB219" i="14"/>
  <c r="AF219" i="14"/>
  <c r="V13" i="14"/>
  <c r="Z13" i="14"/>
  <c r="AD13" i="14"/>
  <c r="U14" i="14"/>
  <c r="AJ14" i="14" s="1"/>
  <c r="Y14" i="14"/>
  <c r="AC14" i="14"/>
  <c r="X15" i="14"/>
  <c r="U170" i="14"/>
  <c r="U171" i="14" s="1"/>
  <c r="U216" i="14"/>
  <c r="Y216" i="14"/>
  <c r="AC216" i="14"/>
  <c r="T217" i="14"/>
  <c r="X217" i="14"/>
  <c r="AB217" i="14"/>
  <c r="AF217" i="14"/>
  <c r="AC38" i="14"/>
  <c r="Z52" i="14" s="1"/>
  <c r="R62" i="7"/>
  <c r="R64" i="7" s="1"/>
  <c r="R186" i="7"/>
  <c r="P37" i="15"/>
  <c r="V157" i="20"/>
  <c r="R110" i="7"/>
  <c r="R134" i="7"/>
  <c r="R135" i="7" s="1"/>
  <c r="AC51" i="14"/>
  <c r="AC54" i="14" s="1"/>
  <c r="Z54" i="14"/>
  <c r="Z130" i="14"/>
  <c r="AC114" i="14"/>
  <c r="O64" i="7"/>
  <c r="O112" i="7"/>
  <c r="P36" i="15"/>
  <c r="W157" i="20"/>
  <c r="AC36" i="14"/>
  <c r="O88" i="7"/>
  <c r="O136" i="7"/>
  <c r="AC116" i="14"/>
  <c r="AC117" i="14" s="1"/>
  <c r="AE200" i="14"/>
  <c r="AD200" i="14"/>
  <c r="AC167" i="14"/>
  <c r="AD117" i="14"/>
  <c r="AD167" i="14"/>
  <c r="AE151" i="14"/>
  <c r="AC111" i="14"/>
  <c r="AD111" i="14"/>
  <c r="AF19" i="14"/>
  <c r="AJ18" i="14"/>
  <c r="AD39" i="14"/>
  <c r="AA52" i="14"/>
  <c r="AA55" i="14" s="1"/>
  <c r="AI18" i="14"/>
  <c r="AI17" i="14"/>
  <c r="AC33" i="14"/>
  <c r="AD33" i="14"/>
  <c r="AB221" i="14" l="1"/>
  <c r="AD219" i="14"/>
  <c r="AE218" i="14"/>
  <c r="T19" i="14"/>
  <c r="V162" i="20"/>
  <c r="T163" i="20"/>
  <c r="V163" i="20" s="1"/>
  <c r="U174" i="20"/>
  <c r="U173" i="20"/>
  <c r="U175" i="20" s="1"/>
  <c r="AC39" i="14"/>
  <c r="W46" i="14"/>
  <c r="Z218" i="14"/>
  <c r="CX34" i="23"/>
  <c r="CX35" i="23"/>
  <c r="CX33" i="23"/>
  <c r="CX32" i="23"/>
  <c r="CY28" i="23"/>
  <c r="CX29" i="23"/>
  <c r="CX30" i="23"/>
  <c r="CX31" i="23"/>
  <c r="CX27" i="23"/>
  <c r="X221" i="14"/>
  <c r="AA167" i="14"/>
  <c r="W218" i="14"/>
  <c r="Y220" i="14"/>
  <c r="U21" i="23"/>
  <c r="U20" i="23"/>
  <c r="U18" i="23"/>
  <c r="U19" i="23"/>
  <c r="U17" i="23"/>
  <c r="V14" i="23"/>
  <c r="U15" i="23"/>
  <c r="U12" i="23"/>
  <c r="U16" i="23"/>
  <c r="BA524" i="4"/>
  <c r="BA473" i="4"/>
  <c r="U524" i="4"/>
  <c r="U473" i="4"/>
  <c r="R13" i="20"/>
  <c r="R30" i="20"/>
  <c r="R65" i="11"/>
  <c r="R54" i="11"/>
  <c r="V171" i="20"/>
  <c r="V170" i="20"/>
  <c r="T170" i="20"/>
  <c r="BH524" i="4"/>
  <c r="BH473" i="4"/>
  <c r="Z219" i="14"/>
  <c r="BC473" i="4"/>
  <c r="BC524" i="4"/>
  <c r="BB473" i="4"/>
  <c r="BB524" i="4"/>
  <c r="R473" i="4"/>
  <c r="R524" i="4"/>
  <c r="BN473" i="4"/>
  <c r="BN524" i="4"/>
  <c r="CX21" i="23"/>
  <c r="CX20" i="23"/>
  <c r="CX18" i="23"/>
  <c r="CX17" i="23"/>
  <c r="CX15" i="23"/>
  <c r="CX19" i="23"/>
  <c r="CX16" i="23"/>
  <c r="CY14" i="23"/>
  <c r="CX12" i="23"/>
  <c r="U220" i="14"/>
  <c r="Y167" i="14"/>
  <c r="AU473" i="4"/>
  <c r="AU524" i="4"/>
  <c r="O473" i="4"/>
  <c r="O524" i="4"/>
  <c r="R30" i="10"/>
  <c r="R13" i="10"/>
  <c r="R13" i="9"/>
  <c r="R30" i="9"/>
  <c r="R54" i="10"/>
  <c r="R65" i="10"/>
  <c r="BL473" i="4"/>
  <c r="BL524" i="4"/>
  <c r="AZ524" i="4"/>
  <c r="AZ473" i="4"/>
  <c r="AR524" i="4"/>
  <c r="AR473" i="4"/>
  <c r="AJ524" i="4"/>
  <c r="AJ473" i="4"/>
  <c r="AB524" i="4"/>
  <c r="AB473" i="4"/>
  <c r="T524" i="4"/>
  <c r="T473" i="4"/>
  <c r="L524" i="4"/>
  <c r="L473" i="4"/>
  <c r="V219" i="14"/>
  <c r="AM473" i="4"/>
  <c r="AM524" i="4"/>
  <c r="AL473" i="4"/>
  <c r="AL524" i="4"/>
  <c r="AP473" i="4"/>
  <c r="AP524" i="4"/>
  <c r="AT473" i="4"/>
  <c r="AT524" i="4"/>
  <c r="N473" i="4"/>
  <c r="N524" i="4"/>
  <c r="AE217" i="14"/>
  <c r="AF221" i="14"/>
  <c r="BQ524" i="4"/>
  <c r="BQ473" i="4"/>
  <c r="AK524" i="4"/>
  <c r="AK473" i="4"/>
  <c r="R13" i="6"/>
  <c r="R30" i="6"/>
  <c r="R30" i="11"/>
  <c r="R13" i="11"/>
  <c r="R54" i="20"/>
  <c r="R65" i="20"/>
  <c r="T167" i="20"/>
  <c r="W167" i="20" s="1"/>
  <c r="BP524" i="4"/>
  <c r="BP473" i="4"/>
  <c r="W473" i="4"/>
  <c r="W524" i="4"/>
  <c r="AX473" i="4"/>
  <c r="AX524" i="4"/>
  <c r="Z473" i="4"/>
  <c r="Z524" i="4"/>
  <c r="Z221" i="14"/>
  <c r="W216" i="14"/>
  <c r="T35" i="23"/>
  <c r="T33" i="23"/>
  <c r="T29" i="23"/>
  <c r="T32" i="23"/>
  <c r="T30" i="23"/>
  <c r="T27" i="23"/>
  <c r="T34" i="23"/>
  <c r="T31" i="23"/>
  <c r="U28" i="23"/>
  <c r="AA218" i="14"/>
  <c r="AC220" i="14"/>
  <c r="BK473" i="4"/>
  <c r="BK524" i="4"/>
  <c r="AE473" i="4"/>
  <c r="AE524" i="4"/>
  <c r="R13" i="12"/>
  <c r="R30" i="12"/>
  <c r="R65" i="9"/>
  <c r="R54" i="9"/>
  <c r="R54" i="12"/>
  <c r="R65" i="12"/>
  <c r="T171" i="20"/>
  <c r="BD473" i="4"/>
  <c r="BD524" i="4"/>
  <c r="AV473" i="4"/>
  <c r="AV524" i="4"/>
  <c r="AN473" i="4"/>
  <c r="AN524" i="4"/>
  <c r="AF473" i="4"/>
  <c r="AF524" i="4"/>
  <c r="X473" i="4"/>
  <c r="X524" i="4"/>
  <c r="P473" i="4"/>
  <c r="P524" i="4"/>
  <c r="V473" i="4"/>
  <c r="V524" i="4"/>
  <c r="BF473" i="4"/>
  <c r="BF524" i="4"/>
  <c r="AH473" i="4"/>
  <c r="AH524" i="4"/>
  <c r="J473" i="4"/>
  <c r="J524" i="4"/>
  <c r="BJ473" i="4"/>
  <c r="BJ524" i="4"/>
  <c r="AD473" i="4"/>
  <c r="AD524" i="4"/>
  <c r="Z19" i="14"/>
  <c r="AA19" i="14"/>
  <c r="X19" i="14"/>
  <c r="X167" i="14"/>
  <c r="Z123" i="14"/>
  <c r="Z117" i="14"/>
  <c r="T123" i="14"/>
  <c r="T117" i="14"/>
  <c r="AA117" i="14"/>
  <c r="AA123" i="14"/>
  <c r="AA126" i="14" s="1"/>
  <c r="W117" i="14"/>
  <c r="T131" i="14"/>
  <c r="W130" i="14"/>
  <c r="W133" i="14" s="1"/>
  <c r="AA44" i="14"/>
  <c r="AA47" i="14" s="1"/>
  <c r="AA39" i="14"/>
  <c r="T52" i="14"/>
  <c r="W39" i="14"/>
  <c r="Z44" i="14"/>
  <c r="Z39" i="14"/>
  <c r="V44" i="14"/>
  <c r="V47" i="14" s="1"/>
  <c r="V39" i="14"/>
  <c r="AE167" i="14"/>
  <c r="AB123" i="14"/>
  <c r="AB126" i="14" s="1"/>
  <c r="AB117" i="14"/>
  <c r="V123" i="14"/>
  <c r="V126" i="14" s="1"/>
  <c r="V117" i="14"/>
  <c r="Y117" i="14"/>
  <c r="V131" i="14"/>
  <c r="V134" i="14" s="1"/>
  <c r="U117" i="14"/>
  <c r="U123" i="14"/>
  <c r="U126" i="14" s="1"/>
  <c r="V52" i="14"/>
  <c r="V55" i="14" s="1"/>
  <c r="Y39" i="14"/>
  <c r="U44" i="14"/>
  <c r="U47" i="14" s="1"/>
  <c r="U39" i="14"/>
  <c r="AC122" i="14"/>
  <c r="AC125" i="14" s="1"/>
  <c r="W122" i="14"/>
  <c r="W125" i="14" s="1"/>
  <c r="U52" i="14"/>
  <c r="U55" i="14" s="1"/>
  <c r="X39" i="14"/>
  <c r="T44" i="14"/>
  <c r="T39" i="14"/>
  <c r="W54" i="14"/>
  <c r="AJ17" i="14"/>
  <c r="AJ13" i="14"/>
  <c r="AD19" i="14"/>
  <c r="AJ15" i="14"/>
  <c r="U19" i="14"/>
  <c r="AJ19" i="14" s="1"/>
  <c r="AJ16" i="14"/>
  <c r="AC19" i="14"/>
  <c r="V19" i="14"/>
  <c r="R136" i="7"/>
  <c r="Y19" i="14"/>
  <c r="AI19" i="14"/>
  <c r="U179" i="14"/>
  <c r="V179" i="14" s="1"/>
  <c r="U177" i="14"/>
  <c r="V177" i="14" s="1"/>
  <c r="V171" i="14"/>
  <c r="U182" i="14"/>
  <c r="V182" i="14" s="1"/>
  <c r="U180" i="14"/>
  <c r="V180" i="14" s="1"/>
  <c r="U175" i="14"/>
  <c r="V175" i="14" s="1"/>
  <c r="U173" i="14"/>
  <c r="V173" i="14" s="1"/>
  <c r="U178" i="14"/>
  <c r="V178" i="14" s="1"/>
  <c r="U176" i="14"/>
  <c r="V176" i="14" s="1"/>
  <c r="U181" i="14"/>
  <c r="V181" i="14" s="1"/>
  <c r="U174" i="14"/>
  <c r="V174" i="14" s="1"/>
  <c r="U172" i="14"/>
  <c r="V172" i="14" s="1"/>
  <c r="U210" i="14"/>
  <c r="V210" i="14" s="1"/>
  <c r="U208" i="14"/>
  <c r="V208" i="14" s="1"/>
  <c r="U206" i="14"/>
  <c r="V206" i="14" s="1"/>
  <c r="U211" i="14"/>
  <c r="V211" i="14" s="1"/>
  <c r="U209" i="14"/>
  <c r="V209" i="14" s="1"/>
  <c r="U207" i="14"/>
  <c r="V207" i="14" s="1"/>
  <c r="U205" i="14"/>
  <c r="V205" i="14" s="1"/>
  <c r="R63" i="7"/>
  <c r="R112" i="7"/>
  <c r="R111" i="7"/>
  <c r="Z131" i="14"/>
  <c r="Z134" i="14" s="1"/>
  <c r="W163" i="20"/>
  <c r="AC130" i="14"/>
  <c r="AC133" i="14" s="1"/>
  <c r="Z133" i="14"/>
  <c r="Z55" i="14"/>
  <c r="AC52" i="14"/>
  <c r="AC55" i="14" s="1"/>
  <c r="W170" i="20" l="1"/>
  <c r="T174" i="20"/>
  <c r="T173" i="20"/>
  <c r="W171" i="20"/>
  <c r="T172" i="20"/>
  <c r="U35" i="23"/>
  <c r="U34" i="23"/>
  <c r="U32" i="23"/>
  <c r="U30" i="23"/>
  <c r="U33" i="23"/>
  <c r="U31" i="23"/>
  <c r="V28" i="23"/>
  <c r="U29" i="23"/>
  <c r="U27" i="23"/>
  <c r="V174" i="20"/>
  <c r="V172" i="20"/>
  <c r="V173" i="20"/>
  <c r="V175" i="20" s="1"/>
  <c r="V21" i="23"/>
  <c r="V19" i="23"/>
  <c r="V18" i="23"/>
  <c r="V16" i="23"/>
  <c r="V20" i="23"/>
  <c r="V17" i="23"/>
  <c r="V15" i="23"/>
  <c r="W14" i="23"/>
  <c r="V12" i="23"/>
  <c r="CY34" i="23"/>
  <c r="CY35" i="23"/>
  <c r="CY31" i="23"/>
  <c r="CY32" i="23"/>
  <c r="CY30" i="23"/>
  <c r="CY33" i="23"/>
  <c r="CZ28" i="23"/>
  <c r="CY29" i="23"/>
  <c r="CY27" i="23"/>
  <c r="CY19" i="23"/>
  <c r="CY20" i="23"/>
  <c r="CY18" i="23"/>
  <c r="CZ14" i="23"/>
  <c r="CY17" i="23"/>
  <c r="CY15" i="23"/>
  <c r="CY21" i="23"/>
  <c r="CY12" i="23"/>
  <c r="CY16" i="23"/>
  <c r="Z47" i="14"/>
  <c r="AC44" i="14"/>
  <c r="AC47" i="14" s="1"/>
  <c r="T55" i="14"/>
  <c r="W52" i="14"/>
  <c r="W55" i="14" s="1"/>
  <c r="T134" i="14"/>
  <c r="W131" i="14"/>
  <c r="W134" i="14" s="1"/>
  <c r="W44" i="14"/>
  <c r="W47" i="14" s="1"/>
  <c r="T47" i="14"/>
  <c r="T126" i="14"/>
  <c r="W123" i="14"/>
  <c r="W126" i="14" s="1"/>
  <c r="Z126" i="14"/>
  <c r="AC123" i="14"/>
  <c r="AC126" i="14" s="1"/>
  <c r="AC131" i="14"/>
  <c r="AC134" i="14" s="1"/>
  <c r="CZ35" i="23" l="1"/>
  <c r="CZ34" i="23"/>
  <c r="CZ32" i="23"/>
  <c r="CZ33" i="23"/>
  <c r="CZ30" i="23"/>
  <c r="DA28" i="23"/>
  <c r="CZ27" i="23"/>
  <c r="CZ31" i="23"/>
  <c r="CZ29" i="23"/>
  <c r="T175" i="20"/>
  <c r="W173" i="20"/>
  <c r="W175" i="20" s="1"/>
  <c r="CZ21" i="23"/>
  <c r="CZ19" i="23"/>
  <c r="CZ18" i="23"/>
  <c r="CZ16" i="23"/>
  <c r="CZ20" i="23"/>
  <c r="CZ17" i="23"/>
  <c r="CZ15" i="23"/>
  <c r="DA14" i="23"/>
  <c r="CZ12" i="23"/>
  <c r="V35" i="23"/>
  <c r="V34" i="23"/>
  <c r="V33" i="23"/>
  <c r="V32" i="23"/>
  <c r="V30" i="23"/>
  <c r="V27" i="23"/>
  <c r="V31" i="23"/>
  <c r="V29" i="23"/>
  <c r="W28" i="23"/>
  <c r="W172" i="20"/>
  <c r="W174" i="20"/>
  <c r="W20" i="23"/>
  <c r="W21" i="23"/>
  <c r="W19" i="23"/>
  <c r="W17" i="23"/>
  <c r="W15" i="23"/>
  <c r="W18" i="23"/>
  <c r="W16" i="23"/>
  <c r="W12" i="23"/>
  <c r="X14" i="23"/>
  <c r="X21" i="23" l="1"/>
  <c r="X20" i="23"/>
  <c r="X18" i="23"/>
  <c r="X19" i="23"/>
  <c r="X17" i="23"/>
  <c r="X15" i="23"/>
  <c r="X16" i="23"/>
  <c r="X12" i="23"/>
  <c r="Y14" i="23"/>
  <c r="W35" i="23"/>
  <c r="W34" i="23"/>
  <c r="W32" i="23"/>
  <c r="W33" i="23"/>
  <c r="W31" i="23"/>
  <c r="W29" i="23"/>
  <c r="X28" i="23"/>
  <c r="W30" i="23"/>
  <c r="W27" i="23"/>
  <c r="DA35" i="23"/>
  <c r="DA34" i="23"/>
  <c r="DA32" i="23"/>
  <c r="DA33" i="23"/>
  <c r="DA31" i="23"/>
  <c r="DA29" i="23"/>
  <c r="DA30" i="23"/>
  <c r="DB28" i="23"/>
  <c r="DA27" i="23"/>
  <c r="DA21" i="23"/>
  <c r="DA20" i="23"/>
  <c r="DA19" i="23"/>
  <c r="DA17" i="23"/>
  <c r="DB14" i="23"/>
  <c r="DA15" i="23"/>
  <c r="DA16" i="23"/>
  <c r="DA12" i="23"/>
  <c r="DA18" i="23"/>
  <c r="L41" i="25"/>
  <c r="G41" i="25"/>
  <c r="E41" i="25"/>
  <c r="H41" i="25"/>
  <c r="I41" i="25"/>
  <c r="K41" i="25"/>
  <c r="F41" i="25"/>
  <c r="N41" i="25"/>
  <c r="J41" i="25"/>
  <c r="M41" i="25"/>
  <c r="F27" i="25"/>
  <c r="L27" i="25"/>
  <c r="M27" i="25"/>
  <c r="H27" i="25"/>
  <c r="K27" i="25"/>
  <c r="E27" i="25"/>
  <c r="G27" i="25"/>
  <c r="I27" i="25"/>
  <c r="J27" i="25"/>
  <c r="N27" i="25"/>
  <c r="H20" i="25"/>
  <c r="J20" i="25"/>
  <c r="K20" i="25"/>
  <c r="N20" i="25"/>
  <c r="I20" i="25"/>
  <c r="E20" i="25"/>
  <c r="M20" i="25"/>
  <c r="F20" i="25"/>
  <c r="L20" i="25"/>
  <c r="G20" i="25"/>
  <c r="Y20" i="23" l="1"/>
  <c r="Y18" i="23"/>
  <c r="Y21" i="23"/>
  <c r="Y16" i="23"/>
  <c r="Z14" i="23"/>
  <c r="Y19" i="23"/>
  <c r="Y17" i="23"/>
  <c r="Y15" i="23"/>
  <c r="Y12" i="23"/>
  <c r="X35" i="23"/>
  <c r="X33" i="23"/>
  <c r="X34" i="23"/>
  <c r="X32" i="23"/>
  <c r="X31" i="23"/>
  <c r="X29" i="23"/>
  <c r="X30" i="23"/>
  <c r="X27" i="23"/>
  <c r="Y28" i="23"/>
  <c r="DB34" i="23"/>
  <c r="DB35" i="23"/>
  <c r="DB33" i="23"/>
  <c r="DB32" i="23"/>
  <c r="DC28" i="23"/>
  <c r="DB31" i="23"/>
  <c r="DB29" i="23"/>
  <c r="DB30" i="23"/>
  <c r="DB27" i="23"/>
  <c r="DB21" i="23"/>
  <c r="DB20" i="23"/>
  <c r="DB18" i="23"/>
  <c r="DB19" i="23"/>
  <c r="DB15" i="23"/>
  <c r="DB17" i="23"/>
  <c r="DB16" i="23"/>
  <c r="DB12" i="23"/>
  <c r="DC14" i="23"/>
  <c r="P40" i="25"/>
  <c r="P41" i="25" s="1"/>
  <c r="D41" i="25"/>
  <c r="P33" i="25"/>
  <c r="P34" i="25" s="1"/>
  <c r="D34" i="25"/>
  <c r="D27" i="25"/>
  <c r="P26" i="25"/>
  <c r="P27" i="25" s="1"/>
  <c r="P19" i="25"/>
  <c r="P20" i="25" s="1"/>
  <c r="D20" i="25"/>
  <c r="DC21" i="23" l="1"/>
  <c r="DC19" i="23"/>
  <c r="DC20" i="23"/>
  <c r="DC18" i="23"/>
  <c r="DC17" i="23"/>
  <c r="DD14" i="23"/>
  <c r="DC16" i="23"/>
  <c r="DC15" i="23"/>
  <c r="DC12" i="23"/>
  <c r="Y35" i="23"/>
  <c r="Y33" i="23"/>
  <c r="Y34" i="23"/>
  <c r="Y32" i="23"/>
  <c r="Y30" i="23"/>
  <c r="Y29" i="23"/>
  <c r="Z28" i="23"/>
  <c r="Y27" i="23"/>
  <c r="Y31" i="23"/>
  <c r="DC35" i="23"/>
  <c r="DC32" i="23"/>
  <c r="DC31" i="23"/>
  <c r="DC33" i="23"/>
  <c r="DC30" i="23"/>
  <c r="DC34" i="23"/>
  <c r="DC29" i="23"/>
  <c r="DD28" i="23"/>
  <c r="DC27" i="23"/>
  <c r="Z19" i="23"/>
  <c r="Z21" i="23"/>
  <c r="Z20" i="23"/>
  <c r="Z16" i="23"/>
  <c r="Z18" i="23"/>
  <c r="Z17" i="23"/>
  <c r="Z15" i="23"/>
  <c r="AA14" i="23"/>
  <c r="Z12" i="23"/>
  <c r="AA21" i="23" l="1"/>
  <c r="AA20" i="23"/>
  <c r="AA19" i="23"/>
  <c r="AA18" i="23"/>
  <c r="AA17" i="23"/>
  <c r="AA12" i="23"/>
  <c r="AA16" i="23"/>
  <c r="AA15" i="23"/>
  <c r="AB14" i="23"/>
  <c r="DD21" i="23"/>
  <c r="DD19" i="23"/>
  <c r="DD20" i="23"/>
  <c r="DD16" i="23"/>
  <c r="DD18" i="23"/>
  <c r="DD15" i="23"/>
  <c r="DD17" i="23"/>
  <c r="DE14" i="23"/>
  <c r="DD12" i="23"/>
  <c r="DD35" i="23"/>
  <c r="DD34" i="23"/>
  <c r="DD32" i="23"/>
  <c r="DD33" i="23"/>
  <c r="DD27" i="23"/>
  <c r="DD30" i="23"/>
  <c r="DE28" i="23"/>
  <c r="DD31" i="23"/>
  <c r="DD29" i="23"/>
  <c r="Z35" i="23"/>
  <c r="Z34" i="23"/>
  <c r="Z33" i="23"/>
  <c r="Z32" i="23"/>
  <c r="Z27" i="23"/>
  <c r="Z30" i="23"/>
  <c r="Z31" i="23"/>
  <c r="AA28" i="23"/>
  <c r="Z29" i="23"/>
  <c r="AA34" i="23" l="1"/>
  <c r="AA33" i="23"/>
  <c r="AA32" i="23"/>
  <c r="AA35" i="23"/>
  <c r="AA31" i="23"/>
  <c r="AA29" i="23"/>
  <c r="AA30" i="23"/>
  <c r="AB28" i="23"/>
  <c r="AA27" i="23"/>
  <c r="AB21" i="23"/>
  <c r="AB20" i="23"/>
  <c r="AB18" i="23"/>
  <c r="AB17" i="23"/>
  <c r="AB15" i="23"/>
  <c r="AB19" i="23"/>
  <c r="AB16" i="23"/>
  <c r="AB12" i="23"/>
  <c r="AC14" i="23"/>
  <c r="DE20" i="23"/>
  <c r="DE21" i="23"/>
  <c r="DE19" i="23"/>
  <c r="DE17" i="23"/>
  <c r="DE18" i="23"/>
  <c r="DF14" i="23"/>
  <c r="DE12" i="23"/>
  <c r="DE16" i="23"/>
  <c r="DE15" i="23"/>
  <c r="DE34" i="23"/>
  <c r="DE33" i="23"/>
  <c r="DE31" i="23"/>
  <c r="DE29" i="23"/>
  <c r="DE35" i="23"/>
  <c r="DE30" i="23"/>
  <c r="DF28" i="23"/>
  <c r="DE27" i="23"/>
  <c r="DE32" i="23"/>
  <c r="DF34" i="23" l="1"/>
  <c r="DF35" i="23"/>
  <c r="DF33" i="23"/>
  <c r="DF32" i="23"/>
  <c r="DF31" i="23"/>
  <c r="DG28" i="23"/>
  <c r="DF29" i="23"/>
  <c r="DF27" i="23"/>
  <c r="DF30" i="23"/>
  <c r="DF21" i="23"/>
  <c r="DF20" i="23"/>
  <c r="DF18" i="23"/>
  <c r="DF15" i="23"/>
  <c r="DF17" i="23"/>
  <c r="DF16" i="23"/>
  <c r="DF19" i="23"/>
  <c r="DG14" i="23"/>
  <c r="DF12" i="23"/>
  <c r="AC21" i="23"/>
  <c r="AC20" i="23"/>
  <c r="AC18" i="23"/>
  <c r="AD14" i="23"/>
  <c r="AC19" i="23"/>
  <c r="AC15" i="23"/>
  <c r="AC12" i="23"/>
  <c r="AC17" i="23"/>
  <c r="AC16" i="23"/>
  <c r="AB35" i="23"/>
  <c r="AB34" i="23"/>
  <c r="AB33" i="23"/>
  <c r="AC28" i="23"/>
  <c r="AB31" i="23"/>
  <c r="AB29" i="23"/>
  <c r="AB27" i="23"/>
  <c r="AB32" i="23"/>
  <c r="AB30" i="23"/>
  <c r="BY125" i="4"/>
  <c r="CB34" i="4"/>
  <c r="CC87" i="4"/>
  <c r="CA12" i="4"/>
  <c r="CB183" i="4"/>
  <c r="BZ24" i="4"/>
  <c r="BZ341" i="4"/>
  <c r="BY210" i="4"/>
  <c r="CA103" i="4"/>
  <c r="CC194" i="4"/>
  <c r="BY142" i="4"/>
  <c r="BY104" i="4"/>
  <c r="BX150" i="4"/>
  <c r="CA461" i="4"/>
  <c r="CC77" i="4"/>
  <c r="CB128" i="4"/>
  <c r="CA116" i="4"/>
  <c r="CB164" i="4"/>
  <c r="BY490" i="4"/>
  <c r="BZ214" i="4"/>
  <c r="BY105" i="4"/>
  <c r="BZ253" i="4"/>
  <c r="CB78" i="4"/>
  <c r="BZ503" i="4"/>
  <c r="BY81" i="4"/>
  <c r="CB70" i="4"/>
  <c r="CC270" i="4"/>
  <c r="BY495" i="4"/>
  <c r="CC31" i="4"/>
  <c r="CC359" i="4"/>
  <c r="CB392" i="4"/>
  <c r="CC299" i="4"/>
  <c r="CC158" i="4"/>
  <c r="CC62" i="4"/>
  <c r="BZ135" i="4"/>
  <c r="BY177" i="4"/>
  <c r="CB267" i="4"/>
  <c r="BZ21" i="4"/>
  <c r="BZ115" i="4"/>
  <c r="CA318" i="4"/>
  <c r="BZ90" i="4"/>
  <c r="CA35" i="4"/>
  <c r="BZ108" i="4"/>
  <c r="BY154" i="4"/>
  <c r="CA366" i="4"/>
  <c r="CB122" i="4"/>
  <c r="BZ35" i="4"/>
  <c r="CB220" i="4"/>
  <c r="BY175" i="4"/>
  <c r="CB385" i="4"/>
  <c r="CB259" i="4"/>
  <c r="BU300" i="4"/>
  <c r="CA7" i="4"/>
  <c r="BT33" i="4"/>
  <c r="CA160" i="4"/>
  <c r="CA388" i="4"/>
  <c r="CC24" i="4"/>
  <c r="BY220" i="4"/>
  <c r="CA218" i="4"/>
  <c r="BZ68" i="4"/>
  <c r="BZ228" i="4"/>
  <c r="CB210" i="4"/>
  <c r="BZ89" i="4"/>
  <c r="BY398" i="4"/>
  <c r="CA108" i="4"/>
  <c r="CA120" i="4"/>
  <c r="CA84" i="4"/>
  <c r="BY404" i="4"/>
  <c r="BY31" i="4"/>
  <c r="BY432" i="4"/>
  <c r="BY46" i="4"/>
  <c r="BZ227" i="4"/>
  <c r="CA184" i="4"/>
  <c r="BY84" i="4"/>
  <c r="BT238" i="4"/>
  <c r="BZ176" i="4"/>
  <c r="CB250" i="4"/>
  <c r="BX153" i="4"/>
  <c r="BZ206" i="4"/>
  <c r="CB144" i="4"/>
  <c r="BZ57" i="4"/>
  <c r="BY521" i="4"/>
  <c r="CA442" i="4"/>
  <c r="CB349" i="4"/>
  <c r="BY37" i="4"/>
  <c r="BW344" i="4"/>
  <c r="CB174" i="4"/>
  <c r="BZ123" i="4"/>
  <c r="CC119" i="4"/>
  <c r="BY70" i="4"/>
  <c r="BS65" i="4"/>
  <c r="CC308" i="4"/>
  <c r="CC312" i="4"/>
  <c r="CA101" i="4"/>
  <c r="BY197" i="4"/>
  <c r="CB107" i="4"/>
  <c r="BZ302" i="4"/>
  <c r="BZ236" i="4"/>
  <c r="CB130" i="4"/>
  <c r="BY151" i="4"/>
  <c r="BY141" i="4"/>
  <c r="CA139" i="4"/>
  <c r="CA27" i="4"/>
  <c r="CB115" i="4"/>
  <c r="BZ152" i="4"/>
  <c r="CC109" i="4"/>
  <c r="BY32" i="4"/>
  <c r="CA24" i="4"/>
  <c r="BZ63" i="4"/>
  <c r="BZ130" i="4"/>
  <c r="BY313" i="4"/>
  <c r="CC71" i="4"/>
  <c r="CC192" i="4"/>
  <c r="BZ119" i="4"/>
  <c r="CB72" i="4"/>
  <c r="CB158" i="4"/>
  <c r="CC391" i="4"/>
  <c r="CC22" i="4"/>
  <c r="CC20" i="4"/>
  <c r="CA310" i="4"/>
  <c r="CC553" i="4"/>
  <c r="BY249" i="4"/>
  <c r="CB117" i="4"/>
  <c r="CB33" i="4"/>
  <c r="CC400" i="4"/>
  <c r="CA81" i="4"/>
  <c r="BY226" i="4"/>
  <c r="CC311" i="4"/>
  <c r="CC110" i="4"/>
  <c r="CC152" i="4"/>
  <c r="BX19" i="4"/>
  <c r="CA10" i="4"/>
  <c r="CC317" i="4"/>
  <c r="BZ129" i="4"/>
  <c r="CA340" i="4"/>
  <c r="BX308" i="4"/>
  <c r="CA14" i="4"/>
  <c r="CC293" i="4"/>
  <c r="CB292" i="4"/>
  <c r="CC294" i="4"/>
  <c r="CB275" i="4"/>
  <c r="BY215" i="4"/>
  <c r="BZ7" i="4"/>
  <c r="BZ113" i="4"/>
  <c r="CB50" i="4"/>
  <c r="CA63" i="4"/>
  <c r="CA181" i="4"/>
  <c r="CB346" i="4"/>
  <c r="CB310" i="4"/>
  <c r="CC85" i="4"/>
  <c r="BY117" i="4"/>
  <c r="CA219" i="4"/>
  <c r="BZ172" i="4"/>
  <c r="CC86" i="4"/>
  <c r="BU227" i="4"/>
  <c r="CB157" i="4"/>
  <c r="BZ303" i="4"/>
  <c r="BY295" i="4"/>
  <c r="CB381" i="4"/>
  <c r="BZ528" i="4"/>
  <c r="CA36" i="4"/>
  <c r="CC172" i="4"/>
  <c r="CB101" i="4"/>
  <c r="BY136" i="4"/>
  <c r="BY75" i="4"/>
  <c r="CA72" i="4"/>
  <c r="BY510" i="4"/>
  <c r="CA294" i="4"/>
  <c r="BZ448" i="4"/>
  <c r="CA125" i="4"/>
  <c r="BY503" i="4"/>
  <c r="CB169" i="4"/>
  <c r="BZ297" i="4"/>
  <c r="CB89" i="4"/>
  <c r="CA77" i="4"/>
  <c r="CC269" i="4"/>
  <c r="BY86" i="4"/>
  <c r="BY217" i="4"/>
  <c r="BZ519" i="4"/>
  <c r="CB113" i="4"/>
  <c r="CA403" i="4"/>
  <c r="CC114" i="4"/>
  <c r="BY25" i="4"/>
  <c r="BY38" i="4"/>
  <c r="BZ150" i="4"/>
  <c r="BY110" i="4"/>
  <c r="BZ349" i="4"/>
  <c r="CA227" i="4"/>
  <c r="BR295" i="4"/>
  <c r="BW176" i="4"/>
  <c r="CA500" i="4"/>
  <c r="CC74" i="4"/>
  <c r="CA527" i="4"/>
  <c r="CB399" i="4"/>
  <c r="CC9" i="4"/>
  <c r="CC366" i="4"/>
  <c r="CA90" i="4"/>
  <c r="CC50" i="4"/>
  <c r="BY559" i="4"/>
  <c r="BZ79" i="4"/>
  <c r="BZ4" i="4"/>
  <c r="BX24" i="4"/>
  <c r="BZ207" i="4"/>
  <c r="CA34" i="4"/>
  <c r="CA345" i="4"/>
  <c r="BY308" i="4"/>
  <c r="CA43" i="4"/>
  <c r="CC89" i="4"/>
  <c r="BZ145" i="4"/>
  <c r="BY174" i="4"/>
  <c r="CB84" i="4"/>
  <c r="CB58" i="4"/>
  <c r="CB233" i="4"/>
  <c r="BW32" i="4"/>
  <c r="CA135" i="4"/>
  <c r="CC179" i="4"/>
  <c r="BZ435" i="4"/>
  <c r="CC457" i="4"/>
  <c r="BT24" i="4"/>
  <c r="CB329" i="4"/>
  <c r="CC137" i="4"/>
  <c r="CA58" i="4"/>
  <c r="CB232" i="4"/>
  <c r="BZ50" i="4"/>
  <c r="CC329" i="4"/>
  <c r="CB76" i="4"/>
  <c r="BY9" i="4"/>
  <c r="CA105" i="4"/>
  <c r="BZ47" i="4"/>
  <c r="CC83" i="4"/>
  <c r="BY366" i="4"/>
  <c r="CB125" i="4"/>
  <c r="CC201" i="4"/>
  <c r="CA323" i="4"/>
  <c r="CA144" i="4"/>
  <c r="CC309" i="4"/>
  <c r="CC226" i="4"/>
  <c r="BY315" i="4"/>
  <c r="BZ387" i="4"/>
  <c r="BZ455" i="4"/>
  <c r="BZ20" i="4"/>
  <c r="BT121" i="4"/>
  <c r="CC143" i="4"/>
  <c r="BU29" i="4"/>
  <c r="BY232" i="4"/>
  <c r="BZ38" i="4"/>
  <c r="BZ178" i="4"/>
  <c r="BZ268" i="4"/>
  <c r="CB216" i="4"/>
  <c r="CC38" i="4"/>
  <c r="BZ29" i="4"/>
  <c r="BY13" i="4"/>
  <c r="BY164" i="4"/>
  <c r="CA395" i="4"/>
  <c r="CC132" i="4"/>
  <c r="BY50" i="4"/>
  <c r="BY115" i="4"/>
  <c r="BZ14" i="4"/>
  <c r="BZ477" i="4"/>
  <c r="BY514" i="4"/>
  <c r="BY20" i="4"/>
  <c r="CB184" i="4"/>
  <c r="CC174" i="4"/>
  <c r="CB206" i="4"/>
  <c r="BZ371" i="4"/>
  <c r="BZ272" i="4"/>
  <c r="BZ333" i="4"/>
  <c r="CA67" i="4"/>
  <c r="CB249" i="4"/>
  <c r="BZ100" i="4"/>
  <c r="BZ291" i="4"/>
  <c r="CB163" i="4"/>
  <c r="BU55" i="4"/>
  <c r="CA124" i="4"/>
  <c r="CA107" i="4"/>
  <c r="BZ80" i="4"/>
  <c r="BZ391" i="4"/>
  <c r="CA249" i="4"/>
  <c r="BS55" i="4"/>
  <c r="CC353" i="4"/>
  <c r="BR217" i="4"/>
  <c r="BY160" i="4"/>
  <c r="BZ208" i="4"/>
  <c r="CA123" i="4"/>
  <c r="BZ34" i="4"/>
  <c r="CB464" i="4"/>
  <c r="BZ213" i="4"/>
  <c r="CB87" i="4"/>
  <c r="BZ163" i="4"/>
  <c r="CC249" i="4"/>
  <c r="BX129" i="4"/>
  <c r="BY216" i="4"/>
  <c r="CC122" i="4"/>
  <c r="CA145" i="4"/>
  <c r="BW136" i="4"/>
  <c r="CC46" i="4"/>
  <c r="CB360" i="4"/>
  <c r="BY200" i="4"/>
  <c r="BY157" i="4"/>
  <c r="CB213" i="4"/>
  <c r="CC88" i="4"/>
  <c r="BZ173" i="4"/>
  <c r="CC129" i="4"/>
  <c r="CB149" i="4"/>
  <c r="BY222" i="4"/>
  <c r="BY544" i="4"/>
  <c r="CB200" i="4"/>
  <c r="CA114" i="4"/>
  <c r="CB9" i="4"/>
  <c r="BY58" i="4"/>
  <c r="CB81" i="4"/>
  <c r="BY55" i="4"/>
  <c r="CA508" i="4"/>
  <c r="BZ342" i="4"/>
  <c r="BY551" i="4"/>
  <c r="CA86" i="4"/>
  <c r="CB270" i="4"/>
  <c r="CC514" i="4"/>
  <c r="CC28" i="4"/>
  <c r="BZ64" i="4"/>
  <c r="BY176" i="4"/>
  <c r="BZ212" i="4"/>
  <c r="BZ257" i="4"/>
  <c r="CC177" i="4"/>
  <c r="BY103" i="4"/>
  <c r="BY113" i="4"/>
  <c r="BZ109" i="4"/>
  <c r="CC166" i="4"/>
  <c r="CC545" i="4"/>
  <c r="BZ25" i="4"/>
  <c r="CC42" i="4"/>
  <c r="CA37" i="4"/>
  <c r="CC255" i="4"/>
  <c r="BR207" i="4"/>
  <c r="BZ310" i="4"/>
  <c r="BY288" i="4"/>
  <c r="BZ61" i="4"/>
  <c r="CC66" i="4"/>
  <c r="BZ300" i="4"/>
  <c r="CC13" i="4"/>
  <c r="BS408" i="4"/>
  <c r="BY457" i="4"/>
  <c r="CC213" i="4"/>
  <c r="CA370" i="4"/>
  <c r="CC51" i="4"/>
  <c r="BY554" i="4"/>
  <c r="BY505" i="4"/>
  <c r="BX340" i="4"/>
  <c r="BY60" i="4"/>
  <c r="BR229" i="4"/>
  <c r="CB38" i="4"/>
  <c r="CA463" i="4"/>
  <c r="BV62" i="4"/>
  <c r="BT57" i="4"/>
  <c r="CA68" i="4"/>
  <c r="BY359" i="4"/>
  <c r="CB118" i="4"/>
  <c r="BS155" i="4"/>
  <c r="BY149" i="4"/>
  <c r="CB22" i="4"/>
  <c r="CC196" i="4"/>
  <c r="BZ111" i="4"/>
  <c r="CA444" i="4"/>
  <c r="BY243" i="4"/>
  <c r="BZ17" i="4"/>
  <c r="CB238" i="4"/>
  <c r="CC90" i="4"/>
  <c r="CB411" i="4"/>
  <c r="BZ210" i="4"/>
  <c r="BY47" i="4"/>
  <c r="CB112" i="4"/>
  <c r="CB143" i="4"/>
  <c r="BZ74" i="4"/>
  <c r="BT81" i="4"/>
  <c r="CC389" i="4"/>
  <c r="BY155" i="4"/>
  <c r="BY89" i="4"/>
  <c r="BZ167" i="4"/>
  <c r="CA398" i="4"/>
  <c r="CA41" i="4"/>
  <c r="BY400" i="4"/>
  <c r="BZ180" i="4"/>
  <c r="CB139" i="4"/>
  <c r="BY35" i="4"/>
  <c r="CC40" i="4"/>
  <c r="CA62" i="4"/>
  <c r="CA5" i="4"/>
  <c r="BY22" i="4"/>
  <c r="CC144" i="4"/>
  <c r="BY478" i="4"/>
  <c r="CB127" i="4"/>
  <c r="CA142" i="4"/>
  <c r="BZ31" i="4"/>
  <c r="CA357" i="4"/>
  <c r="CB227" i="4"/>
  <c r="BZ122" i="4"/>
  <c r="CA143" i="4"/>
  <c r="BZ512" i="4"/>
  <c r="CA78" i="4"/>
  <c r="CC476" i="4"/>
  <c r="BZ45" i="4"/>
  <c r="BY184" i="4"/>
  <c r="BZ369" i="4"/>
  <c r="BY194" i="4"/>
  <c r="BS69" i="4"/>
  <c r="BY67" i="4"/>
  <c r="CC175" i="4"/>
  <c r="CB167" i="4"/>
  <c r="CB426" i="4"/>
  <c r="BY317" i="4"/>
  <c r="BY320" i="4"/>
  <c r="BR239" i="4"/>
  <c r="CB170" i="4"/>
  <c r="BY8" i="4"/>
  <c r="CC208" i="4"/>
  <c r="BX155" i="4"/>
  <c r="CA98" i="4"/>
  <c r="BZ160" i="4"/>
  <c r="BY265" i="4"/>
  <c r="CC268" i="4"/>
  <c r="BY182" i="4"/>
  <c r="CA56" i="4"/>
  <c r="CB173" i="4"/>
  <c r="BR47" i="4"/>
  <c r="CB193" i="4"/>
  <c r="CB393" i="4"/>
  <c r="BX16" i="4"/>
  <c r="BW380" i="4"/>
  <c r="BY273" i="4"/>
  <c r="BY543" i="4"/>
  <c r="CA505" i="4"/>
  <c r="CA441" i="4"/>
  <c r="BR250" i="4"/>
  <c r="BW107" i="4"/>
  <c r="CC8" i="4"/>
  <c r="CB260" i="4"/>
  <c r="CA163" i="4"/>
  <c r="BY167" i="4"/>
  <c r="CB179" i="4"/>
  <c r="BS165" i="4"/>
  <c r="CA153" i="4"/>
  <c r="BS50" i="4"/>
  <c r="BY68" i="4"/>
  <c r="CC199" i="4"/>
  <c r="BY342" i="4"/>
  <c r="CC6" i="4"/>
  <c r="BY233" i="4"/>
  <c r="BY134" i="4"/>
  <c r="BR160" i="4"/>
  <c r="BZ463" i="4"/>
  <c r="CA437" i="4"/>
  <c r="CB41" i="4"/>
  <c r="BY353" i="4"/>
  <c r="CB286" i="4"/>
  <c r="BX67" i="4"/>
  <c r="CA82" i="4"/>
  <c r="BS273" i="4"/>
  <c r="BT245" i="4"/>
  <c r="BZ460" i="4"/>
  <c r="BY87" i="4"/>
  <c r="BY21" i="4"/>
  <c r="CC259" i="4"/>
  <c r="BU181" i="4"/>
  <c r="BZ200" i="4"/>
  <c r="BT197" i="4"/>
  <c r="CC479" i="4"/>
  <c r="CA11" i="4"/>
  <c r="BY460" i="4"/>
  <c r="BX133" i="4"/>
  <c r="BR4" i="4"/>
  <c r="BY492" i="4"/>
  <c r="CA316" i="4"/>
  <c r="BY364" i="4"/>
  <c r="BZ254" i="4"/>
  <c r="CB305" i="4"/>
  <c r="CC104" i="4"/>
  <c r="CB121" i="4"/>
  <c r="CB412" i="4"/>
  <c r="CC516" i="4"/>
  <c r="CC547" i="4"/>
  <c r="BR15" i="4"/>
  <c r="CB142" i="4"/>
  <c r="CA420" i="4"/>
  <c r="CA319" i="4"/>
  <c r="CA109" i="4"/>
  <c r="CA59" i="4"/>
  <c r="CB405" i="4"/>
  <c r="CC65" i="4"/>
  <c r="CC234" i="4"/>
  <c r="CB145" i="4"/>
  <c r="CC289" i="4"/>
  <c r="BY99" i="4"/>
  <c r="CC80" i="4"/>
  <c r="CA304" i="4"/>
  <c r="BY203" i="4"/>
  <c r="CC117" i="4"/>
  <c r="CA137" i="4"/>
  <c r="BZ22" i="4"/>
  <c r="BU51" i="4"/>
  <c r="BY28" i="4"/>
  <c r="BY159" i="4"/>
  <c r="BZ112" i="4"/>
  <c r="BY158" i="4"/>
  <c r="BZ46" i="4"/>
  <c r="CA394" i="4"/>
  <c r="BZ158" i="4"/>
  <c r="CA300" i="4"/>
  <c r="BZ550" i="4"/>
  <c r="CA22" i="4"/>
  <c r="CB82" i="4"/>
  <c r="BY237" i="4"/>
  <c r="CA102" i="4"/>
  <c r="BZ51" i="4"/>
  <c r="BY414" i="4"/>
  <c r="CB23" i="4"/>
  <c r="BZ175" i="4"/>
  <c r="CA19" i="4"/>
  <c r="CB49" i="4"/>
  <c r="BS67" i="4"/>
  <c r="BW30" i="4"/>
  <c r="BY269" i="4"/>
  <c r="CA290" i="4"/>
  <c r="CC170" i="4"/>
  <c r="BY230" i="4"/>
  <c r="CC427" i="4"/>
  <c r="CB444" i="4"/>
  <c r="BX123" i="4"/>
  <c r="CB88" i="4"/>
  <c r="BZ164" i="4"/>
  <c r="BZ195" i="4"/>
  <c r="BY34" i="4"/>
  <c r="BZ10" i="4"/>
  <c r="BZ529" i="4"/>
  <c r="BW347" i="4"/>
  <c r="BT5" i="4"/>
  <c r="BV347" i="4"/>
  <c r="BY349" i="4"/>
  <c r="BZ316" i="4"/>
  <c r="CA60" i="4"/>
  <c r="BR132" i="4"/>
  <c r="BV51" i="4"/>
  <c r="BZ398" i="4"/>
  <c r="BT9" i="4"/>
  <c r="CA33" i="4"/>
  <c r="BZ30" i="4"/>
  <c r="BV262" i="4"/>
  <c r="BZ192" i="4"/>
  <c r="BX142" i="4"/>
  <c r="CA164" i="4"/>
  <c r="CB196" i="4"/>
  <c r="CC39" i="4"/>
  <c r="BZ117" i="4"/>
  <c r="BY33" i="4"/>
  <c r="BY516" i="4"/>
  <c r="CC341" i="4"/>
  <c r="CA301" i="4"/>
  <c r="CA217" i="4"/>
  <c r="BV269" i="4"/>
  <c r="BZ232" i="4"/>
  <c r="CC408" i="4"/>
  <c r="BZ72" i="4"/>
  <c r="CC193" i="4"/>
  <c r="CC503" i="4"/>
  <c r="CC392" i="4"/>
  <c r="BY111" i="4"/>
  <c r="CC534" i="4"/>
  <c r="CB261" i="4"/>
  <c r="CA494" i="4"/>
  <c r="CA432" i="4"/>
  <c r="CC536" i="4"/>
  <c r="BV263" i="4"/>
  <c r="BY180" i="4"/>
  <c r="BY316" i="4"/>
  <c r="BT46" i="4"/>
  <c r="BZ155" i="4"/>
  <c r="BZ43" i="4"/>
  <c r="CC247" i="4"/>
  <c r="BY256" i="4"/>
  <c r="CA192" i="4"/>
  <c r="CB327" i="4"/>
  <c r="BZ517" i="4"/>
  <c r="BY63" i="4"/>
  <c r="BR38" i="4"/>
  <c r="BZ506" i="4"/>
  <c r="BZ26" i="4"/>
  <c r="CB47" i="4"/>
  <c r="BZ399" i="4"/>
  <c r="CB236" i="4"/>
  <c r="CA50" i="4"/>
  <c r="CB152" i="4"/>
  <c r="BY138" i="4"/>
  <c r="BY437" i="4"/>
  <c r="CC225" i="4"/>
  <c r="BW184" i="4"/>
  <c r="BY252" i="4"/>
  <c r="BU108" i="4"/>
  <c r="BY525" i="4"/>
  <c r="BY351" i="4"/>
  <c r="BY179" i="4"/>
  <c r="BZ78" i="4"/>
  <c r="BY27" i="4"/>
  <c r="BY452" i="4"/>
  <c r="BX18" i="4"/>
  <c r="CA386" i="4"/>
  <c r="BY278" i="4"/>
  <c r="BZ380" i="4"/>
  <c r="CB461" i="4"/>
  <c r="BS140" i="4"/>
  <c r="BY17" i="4"/>
  <c r="BY436" i="4"/>
  <c r="BY183" i="4"/>
  <c r="BY412" i="4"/>
  <c r="CA169" i="4"/>
  <c r="BS327" i="4"/>
  <c r="CB209" i="4"/>
  <c r="CC120" i="4"/>
  <c r="CA23" i="4"/>
  <c r="BY137" i="4"/>
  <c r="CA99" i="4"/>
  <c r="CC17" i="4"/>
  <c r="BZ143" i="4"/>
  <c r="BZ133" i="4"/>
  <c r="CB207" i="4"/>
  <c r="CB30" i="4"/>
  <c r="BY345" i="4"/>
  <c r="CC138" i="4"/>
  <c r="CA83" i="4"/>
  <c r="CC252" i="4"/>
  <c r="CB98" i="4"/>
  <c r="CC131" i="4"/>
  <c r="BV66" i="4"/>
  <c r="CA47" i="4"/>
  <c r="BZ215" i="4"/>
  <c r="CB135" i="4"/>
  <c r="CC45" i="4"/>
  <c r="CB26" i="4"/>
  <c r="CC25" i="4"/>
  <c r="CB248" i="4"/>
  <c r="CB29" i="4"/>
  <c r="BZ76" i="4"/>
  <c r="CC229" i="4"/>
  <c r="BY223" i="4"/>
  <c r="BZ322" i="4"/>
  <c r="BZ168" i="4"/>
  <c r="BU177" i="4"/>
  <c r="BZ382" i="4"/>
  <c r="BZ504" i="4"/>
  <c r="BY79" i="4"/>
  <c r="CA168" i="4"/>
  <c r="CB224" i="4"/>
  <c r="BZ83" i="4"/>
  <c r="BY124" i="4"/>
  <c r="BY101" i="4"/>
  <c r="BV46" i="4"/>
  <c r="BZ59" i="4"/>
  <c r="CC156" i="4"/>
  <c r="CA26" i="4"/>
  <c r="BW86" i="4"/>
  <c r="BZ174" i="4"/>
  <c r="CB61" i="4"/>
  <c r="CA344" i="4"/>
  <c r="BZ118" i="4"/>
  <c r="CA221" i="4"/>
  <c r="CC128" i="4"/>
  <c r="CB110" i="4"/>
  <c r="CC19" i="4"/>
  <c r="CB443" i="4"/>
  <c r="BV27" i="4"/>
  <c r="CC56" i="4"/>
  <c r="CB21" i="4"/>
  <c r="BZ456" i="4"/>
  <c r="BZ77" i="4"/>
  <c r="CB413" i="4"/>
  <c r="CB198" i="4"/>
  <c r="BY48" i="4"/>
  <c r="CC204" i="4"/>
  <c r="CB62" i="4"/>
  <c r="CC370" i="4"/>
  <c r="BZ179" i="4"/>
  <c r="CB12" i="4"/>
  <c r="CC488" i="4"/>
  <c r="BZ488" i="4"/>
  <c r="CC207" i="4"/>
  <c r="BY381" i="4"/>
  <c r="BZ351" i="4"/>
  <c r="CB134" i="4"/>
  <c r="CA110" i="4"/>
  <c r="CA17" i="4"/>
  <c r="BW77" i="4"/>
  <c r="CB402" i="4"/>
  <c r="CC482" i="4"/>
  <c r="BZ181" i="4"/>
  <c r="CA203" i="4"/>
  <c r="CB56" i="4"/>
  <c r="BU364" i="4"/>
  <c r="BY62" i="4"/>
  <c r="BW201" i="4"/>
  <c r="BY344" i="4"/>
  <c r="BZ86" i="4"/>
  <c r="CB230" i="4"/>
  <c r="BV178" i="4"/>
  <c r="BZ171" i="4"/>
  <c r="CB420" i="4"/>
  <c r="CC16" i="4"/>
  <c r="CB153" i="4"/>
  <c r="CA277" i="4"/>
  <c r="BY438" i="4"/>
  <c r="CC59" i="4"/>
  <c r="BY358" i="4"/>
  <c r="BY311" i="4"/>
  <c r="BZ199" i="4"/>
  <c r="BR205" i="4"/>
  <c r="BY77" i="4"/>
  <c r="CA257" i="4"/>
  <c r="BY322" i="4"/>
  <c r="BZ408" i="4"/>
  <c r="CA51" i="4"/>
  <c r="BZ220" i="4"/>
  <c r="CB228" i="4"/>
  <c r="BZ203" i="4"/>
  <c r="CA174" i="4"/>
  <c r="CC320" i="4"/>
  <c r="CB45" i="4"/>
  <c r="CA31" i="4"/>
  <c r="BX108" i="4"/>
  <c r="CA155" i="4"/>
  <c r="CA250" i="4"/>
  <c r="BZ32" i="4"/>
  <c r="BZ354" i="4"/>
  <c r="CA265" i="4"/>
  <c r="CC149" i="4"/>
  <c r="CC55" i="4"/>
  <c r="CB315" i="4"/>
  <c r="CB28" i="4"/>
  <c r="CA87" i="4"/>
  <c r="CA256" i="4"/>
  <c r="CB63" i="4"/>
  <c r="CB114" i="4"/>
  <c r="CB266" i="4"/>
  <c r="CB116" i="4"/>
  <c r="CB421" i="4"/>
  <c r="CA111" i="4"/>
  <c r="BY29" i="4"/>
  <c r="CB8" i="4"/>
  <c r="BZ75" i="4"/>
  <c r="CC5" i="4"/>
  <c r="CC26" i="4"/>
  <c r="CC349" i="4"/>
  <c r="CC60" i="4"/>
  <c r="BT170" i="4"/>
  <c r="CA404" i="4"/>
  <c r="BU25" i="4"/>
  <c r="CC181" i="4"/>
  <c r="BZ11" i="4"/>
  <c r="BY270" i="4"/>
  <c r="BR17" i="4"/>
  <c r="CC215" i="4"/>
  <c r="CC98" i="4"/>
  <c r="CB85" i="4"/>
  <c r="BY332" i="4"/>
  <c r="CC70" i="4"/>
  <c r="BZ237" i="4"/>
  <c r="CC7" i="4"/>
  <c r="BZ246" i="4"/>
  <c r="CC33" i="4"/>
  <c r="BZ267" i="4"/>
  <c r="CB441" i="4"/>
  <c r="CB79" i="4"/>
  <c r="BZ15" i="4"/>
  <c r="BU172" i="4"/>
  <c r="CA321" i="4"/>
  <c r="BR101" i="4"/>
  <c r="BZ194" i="4"/>
  <c r="CB171" i="4"/>
  <c r="CB10" i="4"/>
  <c r="BX251" i="4"/>
  <c r="CA502" i="4"/>
  <c r="BZ28" i="4"/>
  <c r="CB44" i="4"/>
  <c r="BZ452" i="4"/>
  <c r="BY90" i="4"/>
  <c r="CA196" i="4"/>
  <c r="CC371" i="4"/>
  <c r="CC275" i="4"/>
  <c r="CC492" i="4"/>
  <c r="CC529" i="4"/>
  <c r="BU368" i="4"/>
  <c r="BZ493" i="4"/>
  <c r="CC256" i="4"/>
  <c r="BZ84" i="4"/>
  <c r="BZ495" i="4"/>
  <c r="BR141" i="4"/>
  <c r="CA166" i="4"/>
  <c r="BY24" i="4"/>
  <c r="BV80" i="4"/>
  <c r="BY264" i="4"/>
  <c r="BW140" i="4"/>
  <c r="BZ262" i="4"/>
  <c r="BW36" i="4"/>
  <c r="BV90" i="4"/>
  <c r="CC49" i="4"/>
  <c r="BU253" i="4"/>
  <c r="BZ19" i="4"/>
  <c r="BZ139" i="4"/>
  <c r="CA234" i="4"/>
  <c r="BU302" i="4"/>
  <c r="BY36" i="4"/>
  <c r="BU409" i="4"/>
  <c r="BZ6" i="4"/>
  <c r="BT51" i="4"/>
  <c r="BY135" i="4"/>
  <c r="BZ66" i="4"/>
  <c r="BZ436" i="4"/>
  <c r="CB24" i="4"/>
  <c r="BT154" i="4"/>
  <c r="BY348" i="4"/>
  <c r="BZ183" i="4"/>
  <c r="CC290" i="4"/>
  <c r="BY236" i="4"/>
  <c r="BY498" i="4"/>
  <c r="CB59" i="4"/>
  <c r="BX193" i="4"/>
  <c r="BX244" i="4"/>
  <c r="CC380" i="4"/>
  <c r="BV76" i="4"/>
  <c r="CB401" i="4"/>
  <c r="BV232" i="4"/>
  <c r="CB293" i="4"/>
  <c r="BR163" i="4"/>
  <c r="CB345" i="4"/>
  <c r="BT43" i="4"/>
  <c r="BS372" i="4"/>
  <c r="CB161" i="4"/>
  <c r="CA275" i="4"/>
  <c r="CA204" i="4"/>
  <c r="BW58" i="4"/>
  <c r="CC78" i="4"/>
  <c r="BU112" i="4"/>
  <c r="CB386" i="4"/>
  <c r="BX69" i="4"/>
  <c r="BV250" i="4"/>
  <c r="CC103" i="4"/>
  <c r="CB325" i="4"/>
  <c r="BY259" i="4"/>
  <c r="BZ177" i="4"/>
  <c r="CA297" i="4"/>
  <c r="BX349" i="4"/>
  <c r="BX239" i="4"/>
  <c r="BY327" i="4"/>
  <c r="CC15" i="4"/>
  <c r="CC490" i="4"/>
  <c r="CC216" i="4"/>
  <c r="CC63" i="4"/>
  <c r="CC233" i="4"/>
  <c r="BX126" i="4"/>
  <c r="BZ225" i="4"/>
  <c r="BX436" i="4"/>
  <c r="BZ287" i="4"/>
  <c r="BZ39" i="4"/>
  <c r="CC116" i="4"/>
  <c r="CA555" i="4"/>
  <c r="BZ308" i="4"/>
  <c r="BY276" i="4"/>
  <c r="BT142" i="4"/>
  <c r="CC559" i="4"/>
  <c r="CB226" i="4"/>
  <c r="BY395" i="4"/>
  <c r="CC305" i="4"/>
  <c r="BZ44" i="4"/>
  <c r="CA128" i="4"/>
  <c r="CC76" i="4"/>
  <c r="BY305" i="4"/>
  <c r="CB295" i="4"/>
  <c r="BY371" i="4"/>
  <c r="CA57" i="4"/>
  <c r="BZ201" i="4"/>
  <c r="CC431" i="4"/>
  <c r="BR309" i="4"/>
  <c r="CC420" i="4"/>
  <c r="CC41" i="4"/>
  <c r="CA202" i="4"/>
  <c r="CC58" i="4"/>
  <c r="CA6" i="4"/>
  <c r="BZ33" i="4"/>
  <c r="BT316" i="4"/>
  <c r="CB359" i="4"/>
  <c r="BU87" i="4"/>
  <c r="BY130" i="4"/>
  <c r="CA133" i="4"/>
  <c r="CA42" i="4"/>
  <c r="CB462" i="4"/>
  <c r="CB219" i="4"/>
  <c r="BY56" i="4"/>
  <c r="BZ540" i="4"/>
  <c r="BU138" i="4"/>
  <c r="BY202" i="4"/>
  <c r="BZ197" i="4"/>
  <c r="BW317" i="4"/>
  <c r="BV223" i="4"/>
  <c r="CA28" i="4"/>
  <c r="CB83" i="4"/>
  <c r="BV21" i="4"/>
  <c r="CC47" i="4"/>
  <c r="BY165" i="4"/>
  <c r="CC383" i="4"/>
  <c r="BY255" i="4"/>
  <c r="CA104" i="4"/>
  <c r="CC168" i="4"/>
  <c r="BY531" i="4"/>
  <c r="BU31" i="4"/>
  <c r="BX220" i="4"/>
  <c r="BZ128" i="4"/>
  <c r="CA175" i="4"/>
  <c r="CB109" i="4"/>
  <c r="BV140" i="4"/>
  <c r="CB36" i="4"/>
  <c r="CC486" i="4"/>
  <c r="CC130" i="4"/>
  <c r="BT193" i="4"/>
  <c r="CC447" i="4"/>
  <c r="BW494" i="4"/>
  <c r="BW195" i="4"/>
  <c r="CB251" i="4"/>
  <c r="BS83" i="4"/>
  <c r="BY520" i="4"/>
  <c r="BZ340" i="4"/>
  <c r="BX388" i="4"/>
  <c r="BZ229" i="4"/>
  <c r="BY4" i="4"/>
  <c r="CA206" i="4"/>
  <c r="BZ99" i="4"/>
  <c r="CC412" i="4"/>
  <c r="CA183" i="4"/>
  <c r="CA165" i="4"/>
  <c r="BZ489" i="4"/>
  <c r="BZ65" i="4"/>
  <c r="BZ247" i="4"/>
  <c r="CC140" i="4"/>
  <c r="BT204" i="4"/>
  <c r="BY434" i="4"/>
  <c r="BZ18" i="4"/>
  <c r="BR224" i="4"/>
  <c r="BR28" i="4"/>
  <c r="BY118" i="4"/>
  <c r="CA4" i="4"/>
  <c r="BY195" i="4"/>
  <c r="BU85" i="4"/>
  <c r="BT61" i="4"/>
  <c r="BY369" i="4"/>
  <c r="CA198" i="4"/>
  <c r="CB369" i="4"/>
  <c r="CB354" i="4"/>
  <c r="BW340" i="4"/>
  <c r="CA531" i="4"/>
  <c r="BZ321" i="4"/>
  <c r="BW33" i="4"/>
  <c r="BY328" i="4"/>
  <c r="CC323" i="4"/>
  <c r="CB254" i="4"/>
  <c r="BW112" i="4"/>
  <c r="CC169" i="4"/>
  <c r="CC461" i="4"/>
  <c r="BZ484" i="4"/>
  <c r="BY193" i="4"/>
  <c r="CA197" i="4"/>
  <c r="BY481" i="4"/>
  <c r="CA312" i="4"/>
  <c r="CC212" i="4"/>
  <c r="CB323" i="4"/>
  <c r="CB138" i="4"/>
  <c r="CB252" i="4"/>
  <c r="CB221" i="4"/>
  <c r="CA359" i="4"/>
  <c r="BW513" i="4"/>
  <c r="BW18" i="4"/>
  <c r="BV15" i="4"/>
  <c r="CC401" i="4"/>
  <c r="BZ314" i="4"/>
  <c r="BR453" i="4"/>
  <c r="BU213" i="4"/>
  <c r="CA215" i="4"/>
  <c r="CC10" i="4"/>
  <c r="BZ235" i="4"/>
  <c r="CC414" i="4"/>
  <c r="BW508" i="4"/>
  <c r="BT140" i="4"/>
  <c r="BY541" i="4"/>
  <c r="CC443" i="4"/>
  <c r="BT309" i="4"/>
  <c r="CC176" i="4"/>
  <c r="BS496" i="4"/>
  <c r="BT72" i="4"/>
  <c r="BZ211" i="4"/>
  <c r="BY557" i="4"/>
  <c r="BY235" i="4"/>
  <c r="BY500" i="4"/>
  <c r="CA245" i="4"/>
  <c r="CC139" i="4"/>
  <c r="BZ271" i="4"/>
  <c r="CC61" i="4"/>
  <c r="CC508" i="4"/>
  <c r="CC105" i="4"/>
  <c r="BZ508" i="4"/>
  <c r="BR51" i="4"/>
  <c r="BT55" i="4"/>
  <c r="CC264" i="4"/>
  <c r="CA264" i="4"/>
  <c r="CB99" i="4"/>
  <c r="BY552" i="4"/>
  <c r="CA106" i="4"/>
  <c r="CA329" i="4"/>
  <c r="BY511" i="4"/>
  <c r="CB74" i="4"/>
  <c r="CA49" i="4"/>
  <c r="BY293" i="4"/>
  <c r="CA130" i="4"/>
  <c r="CA325" i="4"/>
  <c r="BZ48" i="4"/>
  <c r="CA214" i="4"/>
  <c r="BV68" i="4"/>
  <c r="BY61" i="4"/>
  <c r="CC556" i="4"/>
  <c r="BZ140" i="4"/>
  <c r="BZ182" i="4"/>
  <c r="BT132" i="4"/>
  <c r="CA361" i="4"/>
  <c r="CC43" i="4"/>
  <c r="BY518" i="4"/>
  <c r="CB86" i="4"/>
  <c r="CB311" i="4"/>
  <c r="CA385" i="4"/>
  <c r="BY212" i="4"/>
  <c r="BZ337" i="4"/>
  <c r="CC18" i="4"/>
  <c r="BR145" i="4"/>
  <c r="BY133" i="4"/>
  <c r="BW350" i="4"/>
  <c r="CC365" i="4"/>
  <c r="BZ426" i="4"/>
  <c r="BR478" i="4"/>
  <c r="BV99" i="4"/>
  <c r="BY397" i="4"/>
  <c r="BY7" i="4"/>
  <c r="BV36" i="4"/>
  <c r="BW122" i="4"/>
  <c r="CA252" i="4"/>
  <c r="BT35" i="4"/>
  <c r="BV32" i="4"/>
  <c r="BZ437" i="4"/>
  <c r="CB71" i="4"/>
  <c r="BV445" i="4"/>
  <c r="BW192" i="4"/>
  <c r="BT368" i="4"/>
  <c r="BS245" i="4"/>
  <c r="CB119" i="4"/>
  <c r="BY238" i="4"/>
  <c r="BW46" i="4"/>
  <c r="BY248" i="4"/>
  <c r="BS224" i="4"/>
  <c r="BR60" i="4"/>
  <c r="CB100" i="4"/>
  <c r="BS119" i="4"/>
  <c r="CB80" i="4"/>
  <c r="BV158" i="4"/>
  <c r="CA495" i="4"/>
  <c r="CA45" i="4"/>
  <c r="CB277" i="4"/>
  <c r="BY41" i="4"/>
  <c r="BY208" i="4"/>
  <c r="BY440" i="4"/>
  <c r="CB258" i="4"/>
  <c r="BZ400" i="4"/>
  <c r="CB347" i="4"/>
  <c r="CC161" i="4"/>
  <c r="CB140" i="4"/>
  <c r="BZ288" i="4"/>
  <c r="BT465" i="4"/>
  <c r="CC67" i="4"/>
  <c r="CA559" i="4"/>
  <c r="BT108" i="4"/>
  <c r="BZ515" i="4"/>
  <c r="BY140" i="4"/>
  <c r="BS236" i="4"/>
  <c r="BX28" i="4"/>
  <c r="BU11" i="4"/>
  <c r="BU68" i="4"/>
  <c r="BZ85" i="4"/>
  <c r="BX233" i="4"/>
  <c r="BU63" i="4"/>
  <c r="BZ141" i="4"/>
  <c r="BZ307" i="4"/>
  <c r="BY517" i="4"/>
  <c r="BV8" i="4"/>
  <c r="BV325" i="4"/>
  <c r="BR136" i="4"/>
  <c r="CA338" i="4"/>
  <c r="BZ404" i="4"/>
  <c r="BY145" i="4"/>
  <c r="BZ218" i="4"/>
  <c r="CC34" i="4"/>
  <c r="BZ166" i="4"/>
  <c r="CB68" i="4"/>
  <c r="CB431" i="4"/>
  <c r="BX208" i="4"/>
  <c r="BY417" i="4"/>
  <c r="BZ350" i="4"/>
  <c r="BY213" i="4"/>
  <c r="CC44" i="4"/>
  <c r="BY459" i="4"/>
  <c r="CC12" i="4"/>
  <c r="CC442" i="4"/>
  <c r="BS218" i="4"/>
  <c r="BY156" i="4"/>
  <c r="CA464" i="4"/>
  <c r="BW318" i="4"/>
  <c r="CB124" i="4"/>
  <c r="BW321" i="4"/>
  <c r="CC396" i="4"/>
  <c r="BV311" i="4"/>
  <c r="CA121" i="4"/>
  <c r="CB457" i="4"/>
  <c r="CA149" i="4"/>
  <c r="CA211" i="4"/>
  <c r="BZ243" i="4"/>
  <c r="BR212" i="4"/>
  <c r="BY128" i="4"/>
  <c r="BW98" i="4"/>
  <c r="BV103" i="4"/>
  <c r="BZ154" i="4"/>
  <c r="BR110" i="4"/>
  <c r="BZ275" i="4"/>
  <c r="BZ106" i="4"/>
  <c r="CC557" i="4"/>
  <c r="BZ37" i="4"/>
  <c r="BT249" i="4"/>
  <c r="BY411" i="4"/>
  <c r="BU126" i="4"/>
  <c r="CB37" i="4"/>
  <c r="CB201" i="4"/>
  <c r="BZ320" i="4"/>
  <c r="CB66" i="4"/>
  <c r="CA267" i="4"/>
  <c r="CC549" i="4"/>
  <c r="BV228" i="4"/>
  <c r="CC145" i="4"/>
  <c r="BT125" i="4"/>
  <c r="BY10" i="4"/>
  <c r="BV125" i="4"/>
  <c r="CC142" i="4"/>
  <c r="BV367" i="4"/>
  <c r="BT208" i="4"/>
  <c r="BU27" i="4"/>
  <c r="BY274" i="4"/>
  <c r="BY218" i="4"/>
  <c r="BX65" i="4"/>
  <c r="CB199" i="4"/>
  <c r="CC123" i="4"/>
  <c r="CC325" i="4"/>
  <c r="BY30" i="4"/>
  <c r="BZ221" i="4"/>
  <c r="CA30" i="4"/>
  <c r="BR156" i="4"/>
  <c r="CC436" i="4"/>
  <c r="BY44" i="4"/>
  <c r="BY59" i="4"/>
  <c r="BZ71" i="4"/>
  <c r="BY512" i="4"/>
  <c r="CC350" i="4"/>
  <c r="BZ137" i="4"/>
  <c r="BU86" i="4"/>
  <c r="BX182" i="4"/>
  <c r="CB337" i="4"/>
  <c r="CB423" i="4"/>
  <c r="CA450" i="4"/>
  <c r="CA496" i="4"/>
  <c r="CB389" i="4"/>
  <c r="BY88" i="4"/>
  <c r="BX136" i="4"/>
  <c r="BU273" i="4"/>
  <c r="CA477" i="4"/>
  <c r="CA176" i="4"/>
  <c r="CB255" i="4"/>
  <c r="BY312" i="4"/>
  <c r="BZ234" i="4"/>
  <c r="CC504" i="4"/>
  <c r="BZ412" i="4"/>
  <c r="BY207" i="4"/>
  <c r="BX32" i="4"/>
  <c r="BU218" i="4"/>
  <c r="BR127" i="4"/>
  <c r="BX76" i="4"/>
  <c r="BT303" i="4"/>
  <c r="BW288" i="4"/>
  <c r="CB368" i="4"/>
  <c r="BW331" i="4"/>
  <c r="CA416" i="4"/>
  <c r="BX535" i="4"/>
  <c r="BT137" i="4"/>
  <c r="BU176" i="4"/>
  <c r="CA270" i="4"/>
  <c r="BV64" i="4"/>
  <c r="CB234" i="4"/>
  <c r="BX508" i="4"/>
  <c r="BT349" i="4"/>
  <c r="BW8" i="4"/>
  <c r="BW502" i="4"/>
  <c r="BW40" i="4"/>
  <c r="BT548" i="4"/>
  <c r="BW479" i="4"/>
  <c r="CA209" i="4"/>
  <c r="CC73" i="4"/>
  <c r="BW47" i="4"/>
  <c r="BY307" i="4"/>
  <c r="BW220" i="4"/>
  <c r="CC178" i="4"/>
  <c r="CC357" i="4"/>
  <c r="BX398" i="4"/>
  <c r="BV346" i="4"/>
  <c r="BS158" i="4"/>
  <c r="CB4" i="4"/>
  <c r="BX353" i="4"/>
  <c r="CC126" i="4"/>
  <c r="CC326" i="4"/>
  <c r="BW396" i="4"/>
  <c r="BY542" i="4"/>
  <c r="BS359" i="4"/>
  <c r="BZ413" i="4"/>
  <c r="CB166" i="4"/>
  <c r="BY354" i="4"/>
  <c r="BY231" i="4"/>
  <c r="BY153" i="4"/>
  <c r="BY314" i="4"/>
  <c r="BS288" i="4"/>
  <c r="BV182" i="4"/>
  <c r="BR23" i="4"/>
  <c r="BX343" i="4"/>
  <c r="CA354" i="4"/>
  <c r="BW24" i="4"/>
  <c r="BV30" i="4"/>
  <c r="CC459" i="4"/>
  <c r="BX117" i="4"/>
  <c r="CA446" i="4"/>
  <c r="BV110" i="4"/>
  <c r="BT270" i="4"/>
  <c r="BW161" i="4"/>
  <c r="BR175" i="4"/>
  <c r="CB317" i="4"/>
  <c r="BX399" i="4"/>
  <c r="BU104" i="4"/>
  <c r="BT329" i="4"/>
  <c r="CC291" i="4"/>
  <c r="CB137" i="4"/>
  <c r="BV290" i="4"/>
  <c r="BX271" i="4"/>
  <c r="BX515" i="4"/>
  <c r="BX274" i="4"/>
  <c r="BS63" i="4"/>
  <c r="BZ346" i="4"/>
  <c r="BW383" i="4"/>
  <c r="BX82" i="4"/>
  <c r="BZ554" i="4"/>
  <c r="BU431" i="4"/>
  <c r="BX418" i="4"/>
  <c r="BV71" i="4"/>
  <c r="CB214" i="4"/>
  <c r="BV175" i="4"/>
  <c r="CA55" i="4"/>
  <c r="CA356" i="4"/>
  <c r="BX391" i="4"/>
  <c r="BV435" i="4"/>
  <c r="BW312" i="4"/>
  <c r="BR456" i="4"/>
  <c r="BV28" i="4"/>
  <c r="BX544" i="4"/>
  <c r="BQ463" i="4"/>
  <c r="BQ362" i="4"/>
  <c r="BS512" i="4"/>
  <c r="BS249" i="4"/>
  <c r="BZ432" i="4"/>
  <c r="CC437" i="4"/>
  <c r="BW19" i="4"/>
  <c r="BZ104" i="4"/>
  <c r="BX37" i="4"/>
  <c r="BY418" i="4"/>
  <c r="BS475" i="4"/>
  <c r="BZ305" i="4"/>
  <c r="BY289" i="4"/>
  <c r="BW343" i="4"/>
  <c r="BY556" i="4"/>
  <c r="BT109" i="4"/>
  <c r="BY454" i="4"/>
  <c r="CC35" i="4"/>
  <c r="BW180" i="4"/>
  <c r="CC82" i="4"/>
  <c r="CA239" i="4"/>
  <c r="BY14" i="4"/>
  <c r="BY114" i="4"/>
  <c r="BR340" i="4"/>
  <c r="CC69" i="4"/>
  <c r="BU450" i="4"/>
  <c r="BW488" i="4"/>
  <c r="BX264" i="4"/>
  <c r="BX518" i="4"/>
  <c r="CC322" i="4"/>
  <c r="BR114" i="4"/>
  <c r="BX172" i="4"/>
  <c r="BV63" i="4"/>
  <c r="CA295" i="4"/>
  <c r="BS66" i="4"/>
  <c r="CA460" i="4"/>
  <c r="CB460" i="4"/>
  <c r="CB422" i="4"/>
  <c r="BW175" i="4"/>
  <c r="BZ226" i="4"/>
  <c r="BS199" i="4"/>
  <c r="BY331" i="4"/>
  <c r="CA213" i="4"/>
  <c r="BX267" i="4"/>
  <c r="BT518" i="4"/>
  <c r="BV381" i="4"/>
  <c r="BX447" i="4"/>
  <c r="BS34" i="4"/>
  <c r="BW558" i="4"/>
  <c r="BV100" i="4"/>
  <c r="BV302" i="4"/>
  <c r="CA65" i="4"/>
  <c r="BY550" i="4"/>
  <c r="CB105" i="4"/>
  <c r="BT251" i="4"/>
  <c r="BU318" i="4"/>
  <c r="BX144" i="4"/>
  <c r="CC328" i="4"/>
  <c r="BY277" i="4"/>
  <c r="BZ120" i="4"/>
  <c r="BZ144" i="4"/>
  <c r="BR105" i="4"/>
  <c r="CA20" i="4"/>
  <c r="BZ255" i="4"/>
  <c r="BS45" i="4"/>
  <c r="CA263" i="4"/>
  <c r="BV171" i="4"/>
  <c r="BW384" i="4"/>
  <c r="BR367" i="4"/>
  <c r="BX41" i="4"/>
  <c r="BZ464" i="4"/>
  <c r="CB338" i="4"/>
  <c r="BW422" i="4"/>
  <c r="BZ446" i="4"/>
  <c r="BW413" i="4"/>
  <c r="CA222" i="4"/>
  <c r="BR308" i="4"/>
  <c r="BT421" i="4"/>
  <c r="BV251" i="4"/>
  <c r="BY300" i="4"/>
  <c r="BU406" i="4"/>
  <c r="BV55" i="4"/>
  <c r="CA291" i="4"/>
  <c r="BY449" i="4"/>
  <c r="BZ453" i="4"/>
  <c r="BY338" i="4"/>
  <c r="BY406" i="4"/>
  <c r="BT87" i="4"/>
  <c r="CB454" i="4"/>
  <c r="CA459" i="4"/>
  <c r="BR305" i="4"/>
  <c r="BS129" i="4"/>
  <c r="BT163" i="4"/>
  <c r="CB432" i="4"/>
  <c r="BV116" i="4"/>
  <c r="BS385" i="4"/>
  <c r="CB160" i="4"/>
  <c r="CB390" i="4"/>
  <c r="BV111" i="4"/>
  <c r="BS175" i="4"/>
  <c r="BR259" i="4"/>
  <c r="BY18" i="4"/>
  <c r="CA170" i="4"/>
  <c r="CB262" i="4"/>
  <c r="BU76" i="4"/>
  <c r="CB324" i="4"/>
  <c r="BY442" i="4"/>
  <c r="CB31" i="4"/>
  <c r="CA286" i="4"/>
  <c r="BY448" i="4"/>
  <c r="BZ205" i="4"/>
  <c r="BZ87" i="4"/>
  <c r="BU394" i="4"/>
  <c r="CC348" i="4"/>
  <c r="BZ415" i="4"/>
  <c r="CC518" i="4"/>
  <c r="CC358" i="4"/>
  <c r="CC68" i="4"/>
  <c r="BZ67" i="4"/>
  <c r="CB364" i="4"/>
  <c r="CB278" i="4"/>
  <c r="CA193" i="4"/>
  <c r="BR352" i="4"/>
  <c r="BW23" i="4"/>
  <c r="BY5" i="4"/>
  <c r="CB448" i="4"/>
  <c r="BZ149" i="4"/>
  <c r="CA80" i="4"/>
  <c r="BZ231" i="4"/>
  <c r="CA276" i="4"/>
  <c r="BY519" i="4"/>
  <c r="CA273" i="4"/>
  <c r="BU18" i="4"/>
  <c r="CC313" i="4"/>
  <c r="CA138" i="4"/>
  <c r="BW41" i="4"/>
  <c r="CA194" i="4"/>
  <c r="CB11" i="4"/>
  <c r="CA296" i="4"/>
  <c r="CC554" i="4"/>
  <c r="BS37" i="4"/>
  <c r="BY205" i="4"/>
  <c r="CA486" i="4"/>
  <c r="BY294" i="4"/>
  <c r="BT14" i="4"/>
  <c r="CB155" i="4"/>
  <c r="CA246" i="4"/>
  <c r="CA251" i="4"/>
  <c r="BY388" i="4"/>
  <c r="BX272" i="4"/>
  <c r="BZ356" i="4"/>
  <c r="BS82" i="4"/>
  <c r="CA520" i="4"/>
  <c r="BV83" i="4"/>
  <c r="BS108" i="4"/>
  <c r="BY486" i="4"/>
  <c r="CC243" i="4"/>
  <c r="BY465" i="4"/>
  <c r="CA167" i="4"/>
  <c r="BR276" i="4"/>
  <c r="BS503" i="4"/>
  <c r="BU410" i="4"/>
  <c r="BS237" i="4"/>
  <c r="CB348" i="4"/>
  <c r="BU156" i="4"/>
  <c r="BZ535" i="4"/>
  <c r="CA541" i="4"/>
  <c r="CC11" i="4"/>
  <c r="BT76" i="4"/>
  <c r="BS24" i="4"/>
  <c r="BZ530" i="4"/>
  <c r="BS257" i="4"/>
  <c r="BT411" i="4"/>
  <c r="BW348" i="4"/>
  <c r="BS272" i="4"/>
  <c r="BX407" i="4"/>
  <c r="BR232" i="4"/>
  <c r="BV48" i="4"/>
  <c r="BZ261" i="4"/>
  <c r="BT557" i="4"/>
  <c r="CB273" i="4"/>
  <c r="BZ244" i="4"/>
  <c r="CB309" i="4"/>
  <c r="BT200" i="4"/>
  <c r="BX448" i="4"/>
  <c r="BX368" i="4"/>
  <c r="BR237" i="4"/>
  <c r="BW409" i="4"/>
  <c r="BW341" i="4"/>
  <c r="BX66" i="4"/>
  <c r="BU290" i="4"/>
  <c r="BQ322" i="4"/>
  <c r="BQ294" i="4"/>
  <c r="BX256" i="4"/>
  <c r="BU445" i="4"/>
  <c r="CA244" i="4"/>
  <c r="CB391" i="4"/>
  <c r="BT40" i="4"/>
  <c r="CB108" i="4"/>
  <c r="CA360" i="4"/>
  <c r="BZ521" i="4"/>
  <c r="CC385" i="4"/>
  <c r="BV136" i="4"/>
  <c r="BX100" i="4"/>
  <c r="BQ441" i="4"/>
  <c r="BZ251" i="4"/>
  <c r="CC274" i="4"/>
  <c r="BX511" i="4"/>
  <c r="BR347" i="4"/>
  <c r="CA232" i="4"/>
  <c r="CB27" i="4"/>
  <c r="BZ124" i="4"/>
  <c r="BR382" i="4"/>
  <c r="BX161" i="4"/>
  <c r="BZ73" i="4"/>
  <c r="BX86" i="4"/>
  <c r="CA69" i="4"/>
  <c r="BX500" i="4"/>
  <c r="BZ353" i="4"/>
  <c r="CA74" i="4"/>
  <c r="BU98" i="4"/>
  <c r="BZ317" i="4"/>
  <c r="CA173" i="4"/>
  <c r="BY260" i="4"/>
  <c r="BY209" i="4"/>
  <c r="BY343" i="4"/>
  <c r="BS75" i="4"/>
  <c r="BV321" i="4"/>
  <c r="BZ299" i="4"/>
  <c r="CA253" i="4"/>
  <c r="CA381" i="4"/>
  <c r="CC288" i="4"/>
  <c r="BS205" i="4"/>
  <c r="CB194" i="4"/>
  <c r="CB103" i="4"/>
  <c r="BV25" i="4"/>
  <c r="BS27" i="4"/>
  <c r="CA89" i="4"/>
  <c r="BR89" i="4"/>
  <c r="BS217" i="4"/>
  <c r="BT482" i="4"/>
  <c r="BY168" i="4"/>
  <c r="BR516" i="4"/>
  <c r="CC211" i="4"/>
  <c r="CC418" i="4"/>
  <c r="BT70" i="4"/>
  <c r="BU211" i="4"/>
  <c r="BR208" i="4"/>
  <c r="BZ41" i="4"/>
  <c r="CC555" i="4"/>
  <c r="BY362" i="4"/>
  <c r="CB316" i="4"/>
  <c r="BR413" i="4"/>
  <c r="BS170" i="4"/>
  <c r="BW360" i="4"/>
  <c r="BW512" i="4"/>
  <c r="BR459" i="4"/>
  <c r="CC321" i="4"/>
  <c r="BW311" i="4"/>
  <c r="CA390" i="4"/>
  <c r="CA151" i="4"/>
  <c r="BY415" i="4"/>
  <c r="CA507" i="4"/>
  <c r="BT18" i="4"/>
  <c r="BZ505" i="4"/>
  <c r="BV98" i="4"/>
  <c r="BZ396" i="4"/>
  <c r="BY501" i="4"/>
  <c r="BX176" i="4"/>
  <c r="CC107" i="4"/>
  <c r="BS426" i="4"/>
  <c r="CC352" i="4"/>
  <c r="BY393" i="4"/>
  <c r="CB111" i="4"/>
  <c r="BU139" i="4"/>
  <c r="CA216" i="4"/>
  <c r="CB159" i="4"/>
  <c r="BW346" i="4"/>
  <c r="BU171" i="4"/>
  <c r="BR206" i="4"/>
  <c r="CA259" i="4"/>
  <c r="CC483" i="4"/>
  <c r="CB102" i="4"/>
  <c r="BS194" i="4"/>
  <c r="BX59" i="4"/>
  <c r="CA229" i="4"/>
  <c r="BU15" i="4"/>
  <c r="BS81" i="4"/>
  <c r="BW358" i="4"/>
  <c r="CC538" i="4"/>
  <c r="BR174" i="4"/>
  <c r="BW443" i="4"/>
  <c r="BR119" i="4"/>
  <c r="BT74" i="4"/>
  <c r="CB55" i="4"/>
  <c r="BW297" i="4"/>
  <c r="CA13" i="4"/>
  <c r="BX558" i="4"/>
  <c r="BY346" i="4"/>
  <c r="BW277" i="4"/>
  <c r="BT217" i="4"/>
  <c r="BU149" i="4"/>
  <c r="BX84" i="4"/>
  <c r="BV403" i="4"/>
  <c r="BT294" i="4"/>
  <c r="BR36" i="4"/>
  <c r="BW276" i="4"/>
  <c r="BU137" i="4"/>
  <c r="BW511" i="4"/>
  <c r="BR201" i="4"/>
  <c r="BS310" i="4"/>
  <c r="CA40" i="4"/>
  <c r="BW165" i="4"/>
  <c r="BY416" i="4"/>
  <c r="BX116" i="4"/>
  <c r="BW156" i="4"/>
  <c r="BZ238" i="4"/>
  <c r="BR501" i="4"/>
  <c r="CC150" i="4"/>
  <c r="BY198" i="4"/>
  <c r="BT176" i="4"/>
  <c r="BV424" i="4"/>
  <c r="CA435" i="4"/>
  <c r="BW59" i="4"/>
  <c r="CB218" i="4"/>
  <c r="CB257" i="4"/>
  <c r="BR510" i="4"/>
  <c r="BR505" i="4"/>
  <c r="BT546" i="4"/>
  <c r="CC388" i="4"/>
  <c r="BT323" i="4"/>
  <c r="BW339" i="4"/>
  <c r="BV247" i="4"/>
  <c r="BW427" i="4"/>
  <c r="BV267" i="4"/>
  <c r="BZ394" i="4"/>
  <c r="BY496" i="4"/>
  <c r="BX33" i="4"/>
  <c r="BR228" i="4"/>
  <c r="CA320" i="4"/>
  <c r="BY530" i="4"/>
  <c r="BT314" i="4"/>
  <c r="BW154" i="4"/>
  <c r="BY341" i="4"/>
  <c r="BX140" i="4"/>
  <c r="CA424" i="4"/>
  <c r="BT356" i="4"/>
  <c r="BR271" i="4"/>
  <c r="BT440" i="4"/>
  <c r="CA152" i="4"/>
  <c r="CA73" i="4"/>
  <c r="BZ409" i="4"/>
  <c r="BT462" i="4"/>
  <c r="CB204" i="4"/>
  <c r="BT89" i="4"/>
  <c r="BU245" i="4"/>
  <c r="CB136" i="4"/>
  <c r="CC451" i="4"/>
  <c r="BZ383" i="4"/>
  <c r="BY80" i="4"/>
  <c r="BX7" i="4"/>
  <c r="CC423" i="4"/>
  <c r="CB19" i="4"/>
  <c r="CA66" i="4"/>
  <c r="BS19" i="4"/>
  <c r="BY245" i="4"/>
  <c r="CC164" i="4"/>
  <c r="BZ266" i="4"/>
  <c r="BY355" i="4"/>
  <c r="CB294" i="4"/>
  <c r="BV4" i="4"/>
  <c r="CC48" i="4"/>
  <c r="CA341" i="4"/>
  <c r="BR260" i="4"/>
  <c r="CA306" i="4"/>
  <c r="CA433" i="4"/>
  <c r="CA140" i="4"/>
  <c r="CC124" i="4"/>
  <c r="BT28" i="4"/>
  <c r="CB406" i="4"/>
  <c r="CB17" i="4"/>
  <c r="BS14" i="4"/>
  <c r="CB264" i="4"/>
  <c r="BX167" i="4"/>
  <c r="CB35" i="4"/>
  <c r="CA422" i="4"/>
  <c r="CB178" i="4"/>
  <c r="BY221" i="4"/>
  <c r="BT107" i="4"/>
  <c r="BU230" i="4"/>
  <c r="BY387" i="4"/>
  <c r="BY450" i="4"/>
  <c r="BX301" i="4"/>
  <c r="CC163" i="4"/>
  <c r="CB268" i="4"/>
  <c r="CA16" i="4"/>
  <c r="BZ102" i="4"/>
  <c r="BU124" i="4"/>
  <c r="CA100" i="4"/>
  <c r="BV6" i="4"/>
  <c r="BZ116" i="4"/>
  <c r="BW446" i="4"/>
  <c r="CB180" i="4"/>
  <c r="BX366" i="4"/>
  <c r="BY74" i="4"/>
  <c r="CB291" i="4"/>
  <c r="BZ363" i="4"/>
  <c r="CA118" i="4"/>
  <c r="CC355" i="4"/>
  <c r="CA223" i="4"/>
  <c r="CC206" i="4"/>
  <c r="BU212" i="4"/>
  <c r="BY383" i="4"/>
  <c r="CC159" i="4"/>
  <c r="CB162" i="4"/>
  <c r="BW268" i="4"/>
  <c r="CB440" i="4"/>
  <c r="BU314" i="4"/>
  <c r="BR137" i="4"/>
  <c r="CC173" i="4"/>
  <c r="CC306" i="4"/>
  <c r="CA313" i="4"/>
  <c r="CB18" i="4"/>
  <c r="BX326" i="4"/>
  <c r="BY337" i="4"/>
  <c r="BV149" i="4"/>
  <c r="CA371" i="4"/>
  <c r="BX400" i="4"/>
  <c r="BU224" i="4"/>
  <c r="BZ395" i="4"/>
  <c r="BV47" i="4"/>
  <c r="BY123" i="4"/>
  <c r="BS77" i="4"/>
  <c r="BS88" i="4"/>
  <c r="CA61" i="4"/>
  <c r="BR154" i="4"/>
  <c r="CC546" i="4"/>
  <c r="BR293" i="4"/>
  <c r="BZ332" i="4"/>
  <c r="BU231" i="4"/>
  <c r="BU327" i="4"/>
  <c r="BU58" i="4"/>
  <c r="BY163" i="4"/>
  <c r="BU208" i="4"/>
  <c r="BX58" i="4"/>
  <c r="BZ555" i="4"/>
  <c r="BV515" i="4"/>
  <c r="BZ290" i="4"/>
  <c r="BW114" i="4"/>
  <c r="CC231" i="4"/>
  <c r="CA484" i="4"/>
  <c r="BS292" i="4"/>
  <c r="BS58" i="4"/>
  <c r="BZ385" i="4"/>
  <c r="CB434" i="4"/>
  <c r="CA112" i="4"/>
  <c r="CC182" i="4"/>
  <c r="BX305" i="4"/>
  <c r="BR530" i="4"/>
  <c r="BW393" i="4"/>
  <c r="BY390" i="4"/>
  <c r="BV348" i="4"/>
  <c r="BW132" i="4"/>
  <c r="CB151" i="4"/>
  <c r="BY120" i="4"/>
  <c r="BY365" i="4"/>
  <c r="CA243" i="4"/>
  <c r="BZ114" i="4"/>
  <c r="BS451" i="4"/>
  <c r="BR392" i="4"/>
  <c r="CC541" i="4"/>
  <c r="BZ434" i="4"/>
  <c r="BY229" i="4"/>
  <c r="CC23" i="4"/>
  <c r="BS127" i="4"/>
  <c r="CB370" i="4"/>
  <c r="CA113" i="4"/>
  <c r="BS339" i="4"/>
  <c r="BU454" i="4"/>
  <c r="CB60" i="4"/>
  <c r="BV465" i="4"/>
  <c r="BX246" i="4"/>
  <c r="BV297" i="4"/>
  <c r="BX35" i="4"/>
  <c r="CA343" i="4"/>
  <c r="CC402" i="4"/>
  <c r="BR344" i="4"/>
  <c r="BS38" i="4"/>
  <c r="BT290" i="4"/>
  <c r="CA518" i="4"/>
  <c r="BV89" i="4"/>
  <c r="CA248" i="4"/>
  <c r="CC265" i="4"/>
  <c r="BV159" i="4"/>
  <c r="BU169" i="4"/>
  <c r="BV199" i="4"/>
  <c r="BS393" i="4"/>
  <c r="BS60" i="4"/>
  <c r="CB129" i="4"/>
  <c r="BT511" i="4"/>
  <c r="BS323" i="4"/>
  <c r="BW116" i="4"/>
  <c r="CB362" i="4"/>
  <c r="BU114" i="4"/>
  <c r="BT453" i="4"/>
  <c r="CA543" i="4"/>
  <c r="BT123" i="4"/>
  <c r="BU59" i="4"/>
  <c r="BS489" i="4"/>
  <c r="BX160" i="4"/>
  <c r="BS270" i="4"/>
  <c r="BW42" i="4"/>
  <c r="BW172" i="4"/>
  <c r="BU109" i="4"/>
  <c r="BY126" i="4"/>
  <c r="BR330" i="4"/>
  <c r="CC415" i="4"/>
  <c r="BR397" i="4"/>
  <c r="BZ414" i="4"/>
  <c r="BV10" i="4"/>
  <c r="BS302" i="4"/>
  <c r="BT127" i="4"/>
  <c r="BT308" i="4"/>
  <c r="BR288" i="4"/>
  <c r="CA458" i="4"/>
  <c r="BZ56" i="4"/>
  <c r="CA511" i="4"/>
  <c r="BY12" i="4"/>
  <c r="CC221" i="4"/>
  <c r="BW130" i="4"/>
  <c r="BY304" i="4"/>
  <c r="CA15" i="4"/>
  <c r="BY65" i="4"/>
  <c r="BW123" i="4"/>
  <c r="BV13" i="4"/>
  <c r="BR155" i="4"/>
  <c r="BU159" i="4"/>
  <c r="BV384" i="4"/>
  <c r="BY439" i="4"/>
  <c r="BT49" i="4"/>
  <c r="BV265" i="4"/>
  <c r="BR98" i="4"/>
  <c r="BT461" i="4"/>
  <c r="BV407" i="4"/>
  <c r="BY558" i="4"/>
  <c r="BW399" i="4"/>
  <c r="BX555" i="4"/>
  <c r="BR58" i="4"/>
  <c r="BY211" i="4"/>
  <c r="CC460" i="4"/>
  <c r="BV352" i="4"/>
  <c r="CC558" i="4"/>
  <c r="BT333" i="4"/>
  <c r="BY170" i="4"/>
  <c r="BX288" i="4"/>
  <c r="BS427" i="4"/>
  <c r="BY109" i="4"/>
  <c r="BY499" i="4"/>
  <c r="CC203" i="4"/>
  <c r="BX8" i="4"/>
  <c r="CC133" i="4"/>
  <c r="CA225" i="4"/>
  <c r="BU70" i="4"/>
  <c r="BW225" i="4"/>
  <c r="BS15" i="4"/>
  <c r="BV298" i="4"/>
  <c r="BV231" i="4"/>
  <c r="CA537" i="4"/>
  <c r="BR73" i="4"/>
  <c r="CB416" i="4"/>
  <c r="CB297" i="4"/>
  <c r="BR75" i="4"/>
  <c r="BS213" i="4"/>
  <c r="CA132" i="4"/>
  <c r="BR528" i="4"/>
  <c r="BZ389" i="4"/>
  <c r="BZ560" i="4"/>
  <c r="BZ536" i="4"/>
  <c r="BZ551" i="4"/>
  <c r="BR538" i="4"/>
  <c r="BX73" i="4"/>
  <c r="BU111" i="4"/>
  <c r="BT538" i="4"/>
  <c r="BT535" i="4"/>
  <c r="BV201" i="4"/>
  <c r="BS277" i="4"/>
  <c r="BW459" i="4"/>
  <c r="BT313" i="4"/>
  <c r="BT364" i="4"/>
  <c r="BT172" i="4"/>
  <c r="BS337" i="4"/>
  <c r="CB73" i="4"/>
  <c r="CC354" i="4"/>
  <c r="CB181" i="4"/>
  <c r="CB289" i="4"/>
  <c r="BS535" i="4"/>
  <c r="BU173" i="4"/>
  <c r="BR41" i="4"/>
  <c r="CC510" i="4"/>
  <c r="BX380" i="4"/>
  <c r="BV104" i="4"/>
  <c r="BW390" i="4"/>
  <c r="BW90" i="4"/>
  <c r="CB42" i="4"/>
  <c r="CC477" i="4"/>
  <c r="BX412" i="4"/>
  <c r="CC214" i="4"/>
  <c r="BY451" i="4"/>
  <c r="BR78" i="4"/>
  <c r="BS460" i="4"/>
  <c r="BR399" i="4"/>
  <c r="BZ273" i="4"/>
  <c r="CB438" i="4"/>
  <c r="CA39" i="4"/>
  <c r="BW169" i="4"/>
  <c r="CA355" i="4"/>
  <c r="CA254" i="4"/>
  <c r="CB43" i="4"/>
  <c r="BZ8" i="4"/>
  <c r="CA317" i="4"/>
  <c r="CB77" i="4"/>
  <c r="BT122" i="4"/>
  <c r="BZ16" i="4"/>
  <c r="BY297" i="4"/>
  <c r="BW121" i="4"/>
  <c r="BY506" i="4"/>
  <c r="BY363" i="4"/>
  <c r="BT237" i="4"/>
  <c r="BU313" i="4"/>
  <c r="CB320" i="4"/>
  <c r="CC530" i="4"/>
  <c r="CC421" i="4"/>
  <c r="BT23" i="4"/>
  <c r="CC407" i="4"/>
  <c r="CC248" i="4"/>
  <c r="BZ359" i="4"/>
  <c r="BT397" i="4"/>
  <c r="CA369" i="4"/>
  <c r="BX253" i="4"/>
  <c r="CC458" i="4"/>
  <c r="CA303" i="4"/>
  <c r="BY23" i="4"/>
  <c r="BR77" i="4"/>
  <c r="CB7" i="4"/>
  <c r="BX333" i="4"/>
  <c r="BZ526" i="4"/>
  <c r="BW402" i="4"/>
  <c r="BY83" i="4"/>
  <c r="BZ196" i="4"/>
  <c r="BZ81" i="4"/>
  <c r="BU183" i="4"/>
  <c r="BZ324" i="4"/>
  <c r="BV138" i="4"/>
  <c r="CC141" i="4"/>
  <c r="BZ105" i="4"/>
  <c r="BR194" i="4"/>
  <c r="BX327" i="4"/>
  <c r="CA439" i="4"/>
  <c r="BU80" i="4"/>
  <c r="CC435" i="4"/>
  <c r="CA150" i="4"/>
  <c r="BX510" i="4"/>
  <c r="BV137" i="4"/>
  <c r="CB459" i="4"/>
  <c r="BU449" i="4"/>
  <c r="BT395" i="4"/>
  <c r="BZ427" i="4"/>
  <c r="BV344" i="4"/>
  <c r="BV12" i="4"/>
  <c r="BX321" i="4"/>
  <c r="CB371" i="4"/>
  <c r="CC121" i="4"/>
  <c r="BU355" i="4"/>
  <c r="CB156" i="4"/>
  <c r="BY169" i="4"/>
  <c r="BV58" i="4"/>
  <c r="BS317" i="4"/>
  <c r="BY479" i="4"/>
  <c r="CC403" i="4"/>
  <c r="CC111" i="4"/>
  <c r="CB212" i="4"/>
  <c r="BR438" i="4"/>
  <c r="BY546" i="4"/>
  <c r="BX105" i="4"/>
  <c r="BS196" i="4"/>
  <c r="BY72" i="4"/>
  <c r="BR225" i="4"/>
  <c r="BU155" i="4"/>
  <c r="CA159" i="4"/>
  <c r="CC449" i="4"/>
  <c r="CA272" i="4"/>
  <c r="CC526" i="4"/>
  <c r="BT304" i="4"/>
  <c r="BX482" i="4"/>
  <c r="BW212" i="4"/>
  <c r="CB380" i="4"/>
  <c r="BR300" i="4"/>
  <c r="BT442" i="4"/>
  <c r="BU103" i="4"/>
  <c r="BS250" i="4"/>
  <c r="BU295" i="4"/>
  <c r="BU412" i="4"/>
  <c r="BZ444" i="4"/>
  <c r="BX442" i="4"/>
  <c r="BY515" i="4"/>
  <c r="BV216" i="4"/>
  <c r="CC271" i="4"/>
  <c r="BV203" i="4"/>
  <c r="CA268" i="4"/>
  <c r="CC445" i="4"/>
  <c r="BW354" i="4"/>
  <c r="BU398" i="4"/>
  <c r="CA538" i="4"/>
  <c r="BR67" i="4"/>
  <c r="BR551" i="4"/>
  <c r="BR256" i="4"/>
  <c r="BS21" i="4"/>
  <c r="BZ157" i="4"/>
  <c r="BR230" i="4"/>
  <c r="CC162" i="4"/>
  <c r="BU107" i="4"/>
  <c r="BR492" i="4"/>
  <c r="BZ259" i="4"/>
  <c r="BT50" i="4"/>
  <c r="CA129" i="4"/>
  <c r="BX362" i="4"/>
  <c r="BR493" i="4"/>
  <c r="BZ204" i="4"/>
  <c r="BX517" i="4"/>
  <c r="BZ162" i="4"/>
  <c r="CA476" i="4"/>
  <c r="BV323" i="4"/>
  <c r="CC417" i="4"/>
  <c r="CC157" i="4"/>
  <c r="CA364" i="4"/>
  <c r="BV180" i="4"/>
  <c r="CB229" i="4"/>
  <c r="CC72" i="4"/>
  <c r="BV498" i="4"/>
  <c r="BT158" i="4"/>
  <c r="BV411" i="4"/>
  <c r="BV113" i="4"/>
  <c r="CA346" i="4"/>
  <c r="CB424" i="4"/>
  <c r="CA298" i="4"/>
  <c r="CA399" i="4"/>
  <c r="CA434" i="4"/>
  <c r="BX34" i="4"/>
  <c r="BY219" i="4"/>
  <c r="CA483" i="4"/>
  <c r="CB313" i="4"/>
  <c r="BT69" i="4"/>
  <c r="BU317" i="4"/>
  <c r="BU196" i="4"/>
  <c r="BY488" i="4"/>
  <c r="BR202" i="4"/>
  <c r="BY310" i="4"/>
  <c r="CC454" i="4"/>
  <c r="CB208" i="4"/>
  <c r="BV412" i="4"/>
  <c r="BU167" i="4"/>
  <c r="BR115" i="4"/>
  <c r="BT407" i="4"/>
  <c r="BR332" i="4"/>
  <c r="BV322" i="4"/>
  <c r="BX49" i="4"/>
  <c r="CB352" i="4"/>
  <c r="BS397" i="4"/>
  <c r="BW25" i="4"/>
  <c r="CA162" i="4"/>
  <c r="BY433" i="4"/>
  <c r="BZ485" i="4"/>
  <c r="BW226" i="4"/>
  <c r="BW530" i="4"/>
  <c r="BU272" i="4"/>
  <c r="BY423" i="4"/>
  <c r="BR411" i="4"/>
  <c r="BU166" i="4"/>
  <c r="CC387" i="4"/>
  <c r="CC548" i="4"/>
  <c r="BT382" i="4"/>
  <c r="BS150" i="4"/>
  <c r="CA485" i="4"/>
  <c r="BQ200" i="4"/>
  <c r="BT502" i="4"/>
  <c r="CC368" i="4"/>
  <c r="CA172" i="4"/>
  <c r="BU162" i="4"/>
  <c r="BW481" i="4"/>
  <c r="BR82" i="4"/>
  <c r="CC112" i="4"/>
  <c r="CC363" i="4"/>
  <c r="BZ491" i="4"/>
  <c r="BR195" i="4"/>
  <c r="BV202" i="4"/>
  <c r="CC493" i="4"/>
  <c r="BY461" i="4"/>
  <c r="BT338" i="4"/>
  <c r="CC235" i="4"/>
  <c r="BZ230" i="4"/>
  <c r="CA453" i="4"/>
  <c r="BX532" i="4"/>
  <c r="CA509" i="4"/>
  <c r="BW319" i="4"/>
  <c r="CC372" i="4"/>
  <c r="CA392" i="4"/>
  <c r="CC244" i="4"/>
  <c r="BY368" i="4"/>
  <c r="BT326" i="4"/>
  <c r="BT246" i="4"/>
  <c r="BT384" i="4"/>
  <c r="CA332" i="4"/>
  <c r="BR455" i="4"/>
  <c r="BR204" i="4"/>
  <c r="BZ547" i="4"/>
  <c r="BY206" i="4"/>
  <c r="BZ518" i="4"/>
  <c r="CC160" i="4"/>
  <c r="BR150" i="4"/>
  <c r="BY71" i="4"/>
  <c r="BX31" i="4"/>
  <c r="BS232" i="4"/>
  <c r="BW415" i="4"/>
  <c r="BS370" i="4"/>
  <c r="BX61" i="4"/>
  <c r="BU315" i="4"/>
  <c r="BY132" i="4"/>
  <c r="BY553" i="4"/>
  <c r="BR479" i="4"/>
  <c r="BS98" i="4"/>
  <c r="CC364" i="4"/>
  <c r="BY64" i="4"/>
  <c r="BS268" i="4"/>
  <c r="BU22" i="4"/>
  <c r="BW204" i="4"/>
  <c r="BZ357" i="4"/>
  <c r="CC381" i="4"/>
  <c r="BY39" i="4"/>
  <c r="CA454" i="4"/>
  <c r="CA212" i="4"/>
  <c r="BX435" i="4"/>
  <c r="BY266" i="4"/>
  <c r="BS71" i="4"/>
  <c r="BT118" i="4"/>
  <c r="BZ419" i="4"/>
  <c r="BR70" i="4"/>
  <c r="CB217" i="4"/>
  <c r="BY539" i="4"/>
  <c r="BT218" i="4"/>
  <c r="CA436" i="4"/>
  <c r="BZ410" i="4"/>
  <c r="BS341" i="4"/>
  <c r="BY16" i="4"/>
  <c r="BZ358" i="4"/>
  <c r="BS485" i="4"/>
  <c r="BZ274" i="4"/>
  <c r="BT160" i="4"/>
  <c r="BV219" i="4"/>
  <c r="CB342" i="4"/>
  <c r="CC245" i="4"/>
  <c r="BY292" i="4"/>
  <c r="BY152" i="4"/>
  <c r="BU237" i="4"/>
  <c r="CA235" i="4"/>
  <c r="BS86" i="4"/>
  <c r="BZ161" i="4"/>
  <c r="CB333" i="4"/>
  <c r="BZ103" i="4"/>
  <c r="BY333" i="4"/>
  <c r="BY196" i="4"/>
  <c r="BZ487" i="4"/>
  <c r="BS138" i="4"/>
  <c r="BT339" i="4"/>
  <c r="BY540" i="4"/>
  <c r="BR19" i="4"/>
  <c r="BZ327" i="4"/>
  <c r="BS420" i="4"/>
  <c r="BU278" i="4"/>
  <c r="BR80" i="4"/>
  <c r="CC409" i="4"/>
  <c r="BW120" i="4"/>
  <c r="BV205" i="4"/>
  <c r="BW87" i="4"/>
  <c r="CB69" i="4"/>
  <c r="BY228" i="4"/>
  <c r="CC165" i="4"/>
  <c r="BZ110" i="4"/>
  <c r="BS259" i="4"/>
  <c r="BV213" i="4"/>
  <c r="BX159" i="4"/>
  <c r="CA156" i="4"/>
  <c r="BY108" i="4"/>
  <c r="BW117" i="4"/>
  <c r="BT239" i="4"/>
  <c r="BR343" i="4"/>
  <c r="BY51" i="4"/>
  <c r="BZ329" i="4"/>
  <c r="BV339" i="4"/>
  <c r="CC118" i="4"/>
  <c r="BU10" i="4"/>
  <c r="BS100" i="4"/>
  <c r="CA406" i="4"/>
  <c r="BS291" i="4"/>
  <c r="BY532" i="4"/>
  <c r="BZ451" i="4"/>
  <c r="BU179" i="4"/>
  <c r="BR448" i="4"/>
  <c r="CC551" i="4"/>
  <c r="BT8" i="4"/>
  <c r="BR440" i="4"/>
  <c r="CB48" i="4"/>
  <c r="BX50" i="4"/>
  <c r="BW547" i="4"/>
  <c r="BY453" i="4"/>
  <c r="BX234" i="4"/>
  <c r="CB5" i="4"/>
  <c r="BZ62" i="4"/>
  <c r="BU153" i="4"/>
  <c r="CA490" i="4"/>
  <c r="BV484" i="4"/>
  <c r="CA350" i="4"/>
  <c r="CC422" i="4"/>
  <c r="BT22" i="4"/>
  <c r="CB446" i="4"/>
  <c r="BU40" i="4"/>
  <c r="BX364" i="4"/>
  <c r="BX13" i="4"/>
  <c r="BS107" i="4"/>
  <c r="BV155" i="4"/>
  <c r="CB296" i="4"/>
  <c r="BR50" i="4"/>
  <c r="BV277" i="4"/>
  <c r="BV536" i="4"/>
  <c r="CC310" i="4"/>
  <c r="BY396" i="4"/>
  <c r="BW17" i="4"/>
  <c r="BZ553" i="4"/>
  <c r="BW314" i="4"/>
  <c r="BR131" i="4"/>
  <c r="BS12" i="4"/>
  <c r="BW234" i="4"/>
  <c r="CB314" i="4"/>
  <c r="CC75" i="4"/>
  <c r="BY445" i="4"/>
  <c r="BR321" i="4"/>
  <c r="BW323" i="4"/>
  <c r="BX141" i="4"/>
  <c r="BT300" i="4"/>
  <c r="BX549" i="4"/>
  <c r="BY199" i="4"/>
  <c r="BX51" i="4"/>
  <c r="BW411" i="4"/>
  <c r="CC81" i="4"/>
  <c r="BV127" i="4"/>
  <c r="BQ261" i="4"/>
  <c r="BS79" i="4"/>
  <c r="BT544" i="4"/>
  <c r="BW382" i="4"/>
  <c r="BZ151" i="4"/>
  <c r="BY402" i="4"/>
  <c r="BX433" i="4"/>
  <c r="CC260" i="4"/>
  <c r="BU46" i="4"/>
  <c r="BY11" i="4"/>
  <c r="BR32" i="4"/>
  <c r="BU332" i="4"/>
  <c r="CC314" i="4"/>
  <c r="BT383" i="4"/>
  <c r="BT493" i="4"/>
  <c r="BT110" i="4"/>
  <c r="BX357" i="4"/>
  <c r="BS319" i="4"/>
  <c r="BR130" i="4"/>
  <c r="BS360" i="4"/>
  <c r="BR504" i="4"/>
  <c r="BR14" i="4"/>
  <c r="BX360" i="4"/>
  <c r="BW196" i="4"/>
  <c r="BY303" i="4"/>
  <c r="BS28" i="4"/>
  <c r="BR474" i="4"/>
  <c r="BX457" i="4"/>
  <c r="CC537" i="4"/>
  <c r="BR222" i="4"/>
  <c r="BV313" i="4"/>
  <c r="CC151" i="4"/>
  <c r="BR129" i="4"/>
  <c r="BU452" i="4"/>
  <c r="BR342" i="4"/>
  <c r="CC224" i="4"/>
  <c r="BV393" i="4"/>
  <c r="BW535" i="4"/>
  <c r="BU125" i="4"/>
  <c r="BT458" i="4"/>
  <c r="CB388" i="4"/>
  <c r="BW387" i="4"/>
  <c r="CA362" i="4"/>
  <c r="BU411" i="4"/>
  <c r="BW372" i="4"/>
  <c r="BU361" i="4"/>
  <c r="BS216" i="4"/>
  <c r="BU8" i="4"/>
  <c r="BU223" i="4"/>
  <c r="BS549" i="4"/>
  <c r="BU35" i="4"/>
  <c r="BX276" i="4"/>
  <c r="BQ406" i="4"/>
  <c r="BQ66" i="4"/>
  <c r="BQ337" i="4"/>
  <c r="BZ552" i="4"/>
  <c r="BR408" i="4"/>
  <c r="BU168" i="4"/>
  <c r="BW395" i="4"/>
  <c r="BX411" i="4"/>
  <c r="CB172" i="4"/>
  <c r="CC267" i="4"/>
  <c r="BY246" i="4"/>
  <c r="BU13" i="4"/>
  <c r="BS105" i="4"/>
  <c r="BR496" i="4"/>
  <c r="BU65" i="4"/>
  <c r="BY389" i="4"/>
  <c r="BX484" i="4"/>
  <c r="CC344" i="4"/>
  <c r="CB445" i="4"/>
  <c r="BU437" i="4"/>
  <c r="CB361" i="4"/>
  <c r="BS500" i="4"/>
  <c r="BU457" i="4"/>
  <c r="BY131" i="4"/>
  <c r="BR112" i="4"/>
  <c r="BT424" i="4"/>
  <c r="BT103" i="4"/>
  <c r="CA200" i="4"/>
  <c r="BS16" i="4"/>
  <c r="BV404" i="4"/>
  <c r="BV401" i="4"/>
  <c r="CB245" i="4"/>
  <c r="BS411" i="4"/>
  <c r="BS112" i="4"/>
  <c r="BY301" i="4"/>
  <c r="BV413" i="4"/>
  <c r="BS440" i="4"/>
  <c r="BX9" i="4"/>
  <c r="BZ224" i="4"/>
  <c r="BU427" i="4"/>
  <c r="BZ390" i="4"/>
  <c r="BX261" i="4"/>
  <c r="CC512" i="4"/>
  <c r="BZ60" i="4"/>
  <c r="BW103" i="4"/>
  <c r="CA504" i="4"/>
  <c r="BZ405" i="4"/>
  <c r="BW507" i="4"/>
  <c r="CB447" i="4"/>
  <c r="BV20" i="4"/>
  <c r="BU193" i="4"/>
  <c r="BX337" i="4"/>
  <c r="BV508" i="4"/>
  <c r="BV388" i="4"/>
  <c r="CA289" i="4"/>
  <c r="CB150" i="4"/>
  <c r="BY40" i="4"/>
  <c r="BT214" i="4"/>
  <c r="BW99" i="4"/>
  <c r="BR164" i="4"/>
  <c r="BV383" i="4"/>
  <c r="BU393" i="4"/>
  <c r="Y156" i="10"/>
  <c r="BW45" i="4"/>
  <c r="BT269" i="4"/>
  <c r="BZ539" i="4"/>
  <c r="BZ265" i="4"/>
  <c r="CA554" i="4"/>
  <c r="BS313" i="4"/>
  <c r="BX149" i="4"/>
  <c r="BZ313" i="4"/>
  <c r="BX268" i="4"/>
  <c r="BU288" i="4"/>
  <c r="BR248" i="4"/>
  <c r="BX394" i="4"/>
  <c r="CA238" i="4"/>
  <c r="BT25" i="4"/>
  <c r="BT206" i="4"/>
  <c r="BX250" i="4"/>
  <c r="CC533" i="4"/>
  <c r="BT222" i="4"/>
  <c r="BZ537" i="4"/>
  <c r="BS386" i="4"/>
  <c r="CB343" i="4"/>
  <c r="BU135" i="4"/>
  <c r="CC432" i="4"/>
  <c r="BX55" i="4"/>
  <c r="BV257" i="4"/>
  <c r="CA302" i="4"/>
  <c r="CA119" i="4"/>
  <c r="CA556" i="4"/>
  <c r="BW366" i="4"/>
  <c r="BT19" i="4"/>
  <c r="BW246" i="4"/>
  <c r="CA48" i="4"/>
  <c r="CA46" i="4"/>
  <c r="BV107" i="4"/>
  <c r="BY112" i="4"/>
  <c r="BY257" i="4"/>
  <c r="BZ325" i="4"/>
  <c r="CC102" i="4"/>
  <c r="CB419" i="4"/>
  <c r="BZ457" i="4"/>
  <c r="BY527" i="4"/>
  <c r="CA126" i="4"/>
  <c r="BV129" i="4"/>
  <c r="BV437" i="4"/>
  <c r="CB177" i="4"/>
  <c r="CC37" i="4"/>
  <c r="BZ319" i="4"/>
  <c r="BT272" i="4"/>
  <c r="CA161" i="4"/>
  <c r="BV134" i="4"/>
  <c r="BY98" i="4"/>
  <c r="BZ222" i="4"/>
  <c r="BR560" i="4"/>
  <c r="BU157" i="4"/>
  <c r="CC36" i="4"/>
  <c r="BX254" i="4"/>
  <c r="BZ527" i="4"/>
  <c r="CB319" i="4"/>
  <c r="BZ23" i="4"/>
  <c r="BR37" i="4"/>
  <c r="BY15" i="4"/>
  <c r="BV154" i="4"/>
  <c r="BX338" i="4"/>
  <c r="BW62" i="4"/>
  <c r="BT112" i="4"/>
  <c r="BX507" i="4"/>
  <c r="BV56" i="4"/>
  <c r="BS517" i="4"/>
  <c r="BX344" i="4"/>
  <c r="BR318" i="4"/>
  <c r="CC332" i="4"/>
  <c r="BS238" i="4"/>
  <c r="BT464" i="4"/>
  <c r="BW474" i="4"/>
  <c r="CC84" i="4"/>
  <c r="BY356" i="4"/>
  <c r="BW208" i="4"/>
  <c r="CC333" i="4"/>
  <c r="BX455" i="4"/>
  <c r="BY339" i="4"/>
  <c r="BR9" i="4"/>
  <c r="CC296" i="4"/>
  <c r="BZ193" i="4"/>
  <c r="BU390" i="4"/>
  <c r="BX154" i="4"/>
  <c r="CC219" i="4"/>
  <c r="BW278" i="4"/>
  <c r="BT496" i="4"/>
  <c r="BS214" i="4"/>
  <c r="CA158" i="4"/>
  <c r="CA115" i="4"/>
  <c r="BW205" i="4"/>
  <c r="BU41" i="4"/>
  <c r="BW299" i="4"/>
  <c r="BZ184" i="4"/>
  <c r="BS208" i="4"/>
  <c r="BZ423" i="4"/>
  <c r="BZ239" i="4"/>
  <c r="CC515" i="4"/>
  <c r="BR251" i="4"/>
  <c r="BZ318" i="4"/>
  <c r="BQ418" i="4"/>
  <c r="BS340" i="4"/>
  <c r="BV451" i="4"/>
  <c r="BR306" i="4"/>
  <c r="BT552" i="4"/>
  <c r="BY513" i="4"/>
  <c r="CC250" i="4"/>
  <c r="BY139" i="4"/>
  <c r="BY275" i="4"/>
  <c r="CC340" i="4"/>
  <c r="BU426" i="4"/>
  <c r="CB350" i="4"/>
  <c r="BT182" i="4"/>
  <c r="BS506" i="4"/>
  <c r="BX501" i="4"/>
  <c r="BU324" i="4"/>
  <c r="CB25" i="4"/>
  <c r="BU225" i="4"/>
  <c r="BX556" i="4"/>
  <c r="BY447" i="4"/>
  <c r="BT509" i="4"/>
  <c r="BR454" i="4"/>
  <c r="BT463" i="4"/>
  <c r="BZ361" i="4"/>
  <c r="BX173" i="4"/>
  <c r="BR346" i="4"/>
  <c r="BW84" i="4"/>
  <c r="BV252" i="4"/>
  <c r="BW115" i="4"/>
  <c r="BV86" i="4"/>
  <c r="BQ462" i="4"/>
  <c r="BR514" i="4"/>
  <c r="BQ307" i="4"/>
  <c r="BQ353" i="4"/>
  <c r="BQ454" i="4"/>
  <c r="BV288" i="4"/>
  <c r="BS180" i="4"/>
  <c r="BZ136" i="4"/>
  <c r="BS234" i="4"/>
  <c r="BX409" i="4"/>
  <c r="BR170" i="4"/>
  <c r="BX490" i="4"/>
  <c r="BT489" i="4"/>
  <c r="BX320" i="4"/>
  <c r="BT491" i="4"/>
  <c r="BR227" i="4"/>
  <c r="CC519" i="4"/>
  <c r="BT302" i="4"/>
  <c r="BT528" i="4"/>
  <c r="BR431" i="4"/>
  <c r="BV364" i="4"/>
  <c r="BX170" i="4"/>
  <c r="CB439" i="4"/>
  <c r="CC411" i="4"/>
  <c r="CC360" i="4"/>
  <c r="BZ403" i="4"/>
  <c r="BY536" i="4"/>
  <c r="BY166" i="4"/>
  <c r="BU464" i="4"/>
  <c r="BZ40" i="4"/>
  <c r="CC134" i="4"/>
  <c r="BX414" i="4"/>
  <c r="CC485" i="4"/>
  <c r="CA534" i="4"/>
  <c r="BT15" i="4"/>
  <c r="BY487" i="4"/>
  <c r="BT4" i="4"/>
  <c r="BR296" i="4"/>
  <c r="BZ372" i="4"/>
  <c r="BW272" i="4"/>
  <c r="BY394" i="4"/>
  <c r="BS212" i="4"/>
  <c r="BU209" i="4"/>
  <c r="BV132" i="4"/>
  <c r="CC79" i="4"/>
  <c r="BU175" i="4"/>
  <c r="CB141" i="4"/>
  <c r="BT136" i="4"/>
  <c r="CB450" i="4"/>
  <c r="BR426" i="4"/>
  <c r="CB417" i="4"/>
  <c r="BS44" i="4"/>
  <c r="CA445" i="4"/>
  <c r="BS36" i="4"/>
  <c r="BS458" i="4"/>
  <c r="BZ533" i="4"/>
  <c r="BU340" i="4"/>
  <c r="BV200" i="4"/>
  <c r="BY239" i="4"/>
  <c r="BS89" i="4"/>
  <c r="BR31" i="4"/>
  <c r="CA516" i="4"/>
  <c r="CA414" i="4"/>
  <c r="BS251" i="4"/>
  <c r="BV476" i="4"/>
  <c r="BS543" i="4"/>
  <c r="BX323" i="4"/>
  <c r="BV221" i="4"/>
  <c r="BS448" i="4"/>
  <c r="BZ295" i="4"/>
  <c r="BW552" i="4"/>
  <c r="BX158" i="4"/>
  <c r="BR157" i="4"/>
  <c r="BU249" i="4"/>
  <c r="BR152" i="4"/>
  <c r="BU60" i="4"/>
  <c r="BV238" i="4"/>
  <c r="BX114" i="4"/>
  <c r="BT12" i="4"/>
  <c r="CC346" i="4"/>
  <c r="BU82" i="4"/>
  <c r="BY357" i="4"/>
  <c r="BS548" i="4"/>
  <c r="BU333" i="4"/>
  <c r="BW193" i="4"/>
  <c r="BU350" i="4"/>
  <c r="BW476" i="4"/>
  <c r="BS361" i="4"/>
  <c r="BU133" i="4"/>
  <c r="BS43" i="4"/>
  <c r="BY555" i="4"/>
  <c r="BU220" i="4"/>
  <c r="BR358" i="4"/>
  <c r="BX466" i="4"/>
  <c r="BV274" i="4"/>
  <c r="CB104" i="4"/>
  <c r="BT386" i="4"/>
  <c r="BZ494" i="4"/>
  <c r="BX225" i="4"/>
  <c r="BV396" i="4"/>
  <c r="BT39" i="4"/>
  <c r="BU319" i="4"/>
  <c r="BW388" i="4"/>
  <c r="BT521" i="4"/>
  <c r="BT342" i="4"/>
  <c r="BR264" i="4"/>
  <c r="BU12" i="4"/>
  <c r="BU380" i="4"/>
  <c r="BX29" i="4"/>
  <c r="BR220" i="4"/>
  <c r="BU440" i="4"/>
  <c r="BT212" i="4"/>
  <c r="BW452" i="4"/>
  <c r="CC438" i="4"/>
  <c r="BX345" i="4"/>
  <c r="CC494" i="4"/>
  <c r="BX286" i="4"/>
  <c r="BV517" i="4"/>
  <c r="CB449" i="4"/>
  <c r="BZ476" i="4"/>
  <c r="BR552" i="4"/>
  <c r="BW541" i="4"/>
  <c r="BU455" i="4"/>
  <c r="CB396" i="4"/>
  <c r="BZ5" i="4"/>
  <c r="BX178" i="4"/>
  <c r="BZ544" i="4"/>
  <c r="BZ475" i="4"/>
  <c r="BR68" i="4"/>
  <c r="BZ443" i="4"/>
  <c r="BS432" i="4"/>
  <c r="BW129" i="4"/>
  <c r="BR159" i="4"/>
  <c r="BZ55" i="4"/>
  <c r="BS233" i="4"/>
  <c r="CC382" i="4"/>
  <c r="BU131" i="4"/>
  <c r="BZ479" i="4"/>
  <c r="BY271" i="4"/>
  <c r="BW4" i="4"/>
  <c r="BR223" i="4"/>
  <c r="CC462" i="4"/>
  <c r="CB355" i="4"/>
  <c r="BS365" i="4"/>
  <c r="BS293" i="4"/>
  <c r="BR366" i="4"/>
  <c r="BT38" i="4"/>
  <c r="BT479" i="4"/>
  <c r="BT361" i="4"/>
  <c r="CA465" i="4"/>
  <c r="BS117" i="4"/>
  <c r="BQ14" i="4"/>
  <c r="BV29" i="4"/>
  <c r="BR87" i="4"/>
  <c r="BZ365" i="4"/>
  <c r="BY483" i="4"/>
  <c r="BT229" i="4"/>
  <c r="BW173" i="4"/>
  <c r="CA396" i="4"/>
  <c r="BY121" i="4"/>
  <c r="BZ368" i="4"/>
  <c r="BT164" i="4"/>
  <c r="BZ107" i="4"/>
  <c r="CA452" i="4"/>
  <c r="CA353" i="4"/>
  <c r="BZ480" i="4"/>
  <c r="CC532" i="4"/>
  <c r="BR107" i="4"/>
  <c r="BW152" i="4"/>
  <c r="BV291" i="4"/>
  <c r="BU459" i="4"/>
  <c r="BY491" i="4"/>
  <c r="BR231" i="4"/>
  <c r="BR167" i="4"/>
  <c r="BY329" i="4"/>
  <c r="CA501" i="4"/>
  <c r="BS74" i="4"/>
  <c r="BV194" i="4"/>
  <c r="BU235" i="4"/>
  <c r="BU415" i="4"/>
  <c r="BR482" i="4"/>
  <c r="BZ126" i="4"/>
  <c r="BS466" i="4"/>
  <c r="BW179" i="4"/>
  <c r="BT254" i="4"/>
  <c r="CB133" i="4"/>
  <c r="BW76" i="4"/>
  <c r="BT350" i="4"/>
  <c r="BT78" i="4"/>
  <c r="CA134" i="4"/>
  <c r="BX289" i="4"/>
  <c r="BU400" i="4"/>
  <c r="BQ349" i="4"/>
  <c r="CA287" i="4"/>
  <c r="BX132" i="4"/>
  <c r="BR503" i="4"/>
  <c r="BY106" i="4"/>
  <c r="BZ326" i="4"/>
  <c r="CA117" i="4"/>
  <c r="CB366" i="4"/>
  <c r="CB244" i="4"/>
  <c r="CB351" i="4"/>
  <c r="BV266" i="4"/>
  <c r="BS142" i="4"/>
  <c r="BT512" i="4"/>
  <c r="BW416" i="4"/>
  <c r="BU266" i="4"/>
  <c r="BX529" i="4"/>
  <c r="BR360" i="4"/>
  <c r="CA327" i="4"/>
  <c r="BW461" i="4"/>
  <c r="BU206" i="4"/>
  <c r="BT358" i="4"/>
  <c r="BX40" i="4"/>
  <c r="BW128" i="4"/>
  <c r="BS126" i="4"/>
  <c r="BT287" i="4"/>
  <c r="BZ216" i="4"/>
  <c r="BQ420" i="4"/>
  <c r="BR287" i="4"/>
  <c r="BU312" i="4"/>
  <c r="BR63" i="4"/>
  <c r="BT367" i="4"/>
  <c r="CA443" i="4"/>
  <c r="CA363" i="4"/>
  <c r="BT513" i="4"/>
  <c r="BW12" i="4"/>
  <c r="BX465" i="4"/>
  <c r="BY318" i="4"/>
  <c r="BS87" i="4"/>
  <c r="CC456" i="4"/>
  <c r="CC324" i="4"/>
  <c r="BS197" i="4"/>
  <c r="BR348" i="4"/>
  <c r="BW72" i="4"/>
  <c r="BT220" i="4"/>
  <c r="BT422" i="4"/>
  <c r="BZ263" i="4"/>
  <c r="BV123" i="4"/>
  <c r="BR178" i="4"/>
  <c r="BZ209" i="4"/>
  <c r="BU263" i="4"/>
  <c r="BV38" i="4"/>
  <c r="BR263" i="4"/>
  <c r="BV85" i="4"/>
  <c r="BU201" i="4"/>
  <c r="BV492" i="4"/>
  <c r="BY171" i="4"/>
  <c r="BS528" i="4"/>
  <c r="BR486" i="4"/>
  <c r="BR537" i="4"/>
  <c r="BX214" i="4"/>
  <c r="BT431" i="4"/>
  <c r="CC263" i="4"/>
  <c r="CC303" i="4"/>
  <c r="CA154" i="4"/>
  <c r="BR447" i="4"/>
  <c r="BZ49" i="4"/>
  <c r="CC200" i="4"/>
  <c r="BV516" i="4"/>
  <c r="BY178" i="4"/>
  <c r="BY538" i="4"/>
  <c r="BW291" i="4"/>
  <c r="BU353" i="4"/>
  <c r="BX346" i="4"/>
  <c r="BS362" i="4"/>
  <c r="BU16" i="4"/>
  <c r="BW135" i="4"/>
  <c r="CA179" i="4"/>
  <c r="BX319" i="4"/>
  <c r="BS80" i="4"/>
  <c r="BW141" i="4"/>
  <c r="BS173" i="4"/>
  <c r="BT559" i="4"/>
  <c r="BZ169" i="4"/>
  <c r="BR168" i="4"/>
  <c r="BX128" i="4"/>
  <c r="BW37" i="4"/>
  <c r="BZ219" i="4"/>
  <c r="CC502" i="4"/>
  <c r="BT150" i="4"/>
  <c r="BU130" i="4"/>
  <c r="BT228" i="4"/>
  <c r="BT114" i="4"/>
  <c r="BS262" i="4"/>
  <c r="BR442" i="4"/>
  <c r="BR26" i="4"/>
  <c r="BQ427" i="4"/>
  <c r="BQ300" i="4"/>
  <c r="BV400" i="4"/>
  <c r="BR291" i="4"/>
  <c r="CA431" i="4"/>
  <c r="BU165" i="4"/>
  <c r="CC254" i="4"/>
  <c r="BX101" i="4"/>
  <c r="BW247" i="4"/>
  <c r="BX444" i="4"/>
  <c r="BR219" i="4"/>
  <c r="BU275" i="4"/>
  <c r="BZ556" i="4"/>
  <c r="BV332" i="4"/>
  <c r="BU432" i="4"/>
  <c r="BQ346" i="4"/>
  <c r="CA258" i="4"/>
  <c r="BS431" i="4"/>
  <c r="BS553" i="4"/>
  <c r="BQ369" i="4"/>
  <c r="CC367" i="4"/>
  <c r="BT353" i="4"/>
  <c r="BQ244" i="4"/>
  <c r="BV33" i="4"/>
  <c r="BX119" i="4"/>
  <c r="BV432" i="4"/>
  <c r="BZ558" i="4"/>
  <c r="BX287" i="4"/>
  <c r="BV340" i="4"/>
  <c r="CC339" i="4"/>
  <c r="BZ393" i="4"/>
  <c r="BX495" i="4"/>
  <c r="BQ382" i="4"/>
  <c r="BZ323" i="4"/>
  <c r="BX546" i="4"/>
  <c r="BW338" i="4"/>
  <c r="BU435" i="4"/>
  <c r="BU21" i="4"/>
  <c r="BR353" i="4"/>
  <c r="BX14" i="4"/>
  <c r="BY405" i="4"/>
  <c r="BQ268" i="4"/>
  <c r="BQ387" i="4"/>
  <c r="BR328" i="4"/>
  <c r="BW407" i="4"/>
  <c r="BQ136" i="4"/>
  <c r="BT232" i="4"/>
  <c r="BR511" i="4"/>
  <c r="BS164" i="4"/>
  <c r="BY477" i="4"/>
  <c r="BT288" i="4"/>
  <c r="BR553" i="4"/>
  <c r="BQ182" i="4"/>
  <c r="BZ511" i="4"/>
  <c r="BU316" i="4"/>
  <c r="CB455" i="4"/>
  <c r="BQ308" i="4"/>
  <c r="BS300" i="4"/>
  <c r="CB326" i="4"/>
  <c r="BW444" i="4"/>
  <c r="BW126" i="4"/>
  <c r="CC127" i="4"/>
  <c r="BQ223" i="4"/>
  <c r="BQ305" i="4"/>
  <c r="CC278" i="4"/>
  <c r="BZ27" i="4"/>
  <c r="BS447" i="4"/>
  <c r="BX44" i="4"/>
  <c r="BS533" i="4"/>
  <c r="BS203" i="4"/>
  <c r="BQ10" i="4"/>
  <c r="BR180" i="4"/>
  <c r="BT45" i="4"/>
  <c r="BV494" i="4"/>
  <c r="BZ153" i="4"/>
  <c r="BQ228" i="4"/>
  <c r="BR184" i="4"/>
  <c r="CC544" i="4"/>
  <c r="BQ392" i="4"/>
  <c r="BS464" i="4"/>
  <c r="BX421" i="4"/>
  <c r="BS315" i="4"/>
  <c r="BV487" i="4"/>
  <c r="BW39" i="4"/>
  <c r="BX219" i="4"/>
  <c r="BQ252" i="4"/>
  <c r="BT558" i="4"/>
  <c r="BR266" i="4"/>
  <c r="BS104" i="4"/>
  <c r="BT305" i="4"/>
  <c r="AE156" i="10"/>
  <c r="BS171" i="4"/>
  <c r="CA261" i="4"/>
  <c r="BS153" i="4"/>
  <c r="BU274" i="4"/>
  <c r="BR357" i="4"/>
  <c r="BZ270" i="4"/>
  <c r="BS387" i="4"/>
  <c r="CB165" i="4"/>
  <c r="BT82" i="4"/>
  <c r="BW330" i="4"/>
  <c r="CA405" i="4"/>
  <c r="BR79" i="4"/>
  <c r="BX57" i="4"/>
  <c r="BU345" i="4"/>
  <c r="BX538" i="4"/>
  <c r="BT501" i="4"/>
  <c r="CA544" i="4"/>
  <c r="CB13" i="4"/>
  <c r="CA418" i="4"/>
  <c r="BS176" i="4"/>
  <c r="BV417" i="4"/>
  <c r="BS392" i="4"/>
  <c r="BV319" i="4"/>
  <c r="BX317" i="4"/>
  <c r="BR22" i="4"/>
  <c r="BU370" i="4"/>
  <c r="BU67" i="4"/>
  <c r="CB272" i="4"/>
  <c r="BR286" i="4"/>
  <c r="BU228" i="4"/>
  <c r="CA462" i="4"/>
  <c r="BX265" i="4"/>
  <c r="BW60" i="4"/>
  <c r="BR270" i="4"/>
  <c r="BX196" i="4"/>
  <c r="BU73" i="4"/>
  <c r="BX389" i="4"/>
  <c r="BT346" i="4"/>
  <c r="BY225" i="4"/>
  <c r="BW230" i="4"/>
  <c r="BR396" i="4"/>
  <c r="BT365" i="4"/>
  <c r="BZ520" i="4"/>
  <c r="BU351" i="4"/>
  <c r="BS381" i="4"/>
  <c r="BZ418" i="4"/>
  <c r="BT315" i="4"/>
  <c r="BY443" i="4"/>
  <c r="BZ439" i="4"/>
  <c r="CB75" i="4"/>
  <c r="BR521" i="4"/>
  <c r="BU331" i="4"/>
  <c r="BS416" i="4"/>
  <c r="BS179" i="4"/>
  <c r="BT340" i="4"/>
  <c r="CA330" i="4"/>
  <c r="CC351" i="4"/>
  <c r="BW345" i="4"/>
  <c r="BT178" i="4"/>
  <c r="CA525" i="4"/>
  <c r="CC272" i="4"/>
  <c r="BY263" i="4"/>
  <c r="BZ36" i="4"/>
  <c r="BV44" i="4"/>
  <c r="BT406" i="4"/>
  <c r="BX235" i="4"/>
  <c r="BS35" i="4"/>
  <c r="CC261" i="4"/>
  <c r="BT370" i="4"/>
  <c r="BX152" i="4"/>
  <c r="BY258" i="4"/>
  <c r="CA533" i="4"/>
  <c r="BR316" i="4"/>
  <c r="BS252" i="4"/>
  <c r="BZ370" i="4"/>
  <c r="BW534" i="4"/>
  <c r="BW178" i="4"/>
  <c r="CA205" i="4"/>
  <c r="BZ82" i="4"/>
  <c r="CB154" i="4"/>
  <c r="CA457" i="4"/>
  <c r="BS297" i="4"/>
  <c r="CA326" i="4"/>
  <c r="BX309" i="4"/>
  <c r="BR506" i="4"/>
  <c r="CB176" i="4"/>
  <c r="BS367" i="4"/>
  <c r="BV112" i="4"/>
  <c r="BX71" i="4"/>
  <c r="BY43" i="4"/>
  <c r="CB182" i="4"/>
  <c r="CB357" i="4"/>
  <c r="BV88" i="4"/>
  <c r="BU388" i="4"/>
  <c r="CC517" i="4"/>
  <c r="CA314" i="4"/>
  <c r="BY403" i="4"/>
  <c r="BS261" i="4"/>
  <c r="CA255" i="4"/>
  <c r="BS463" i="4"/>
  <c r="BY161" i="4"/>
  <c r="BU45" i="4"/>
  <c r="BS409" i="4"/>
  <c r="BX505" i="4"/>
  <c r="BX560" i="4"/>
  <c r="BS407" i="4"/>
  <c r="BX98" i="4"/>
  <c r="BW326" i="4"/>
  <c r="BY509" i="4"/>
  <c r="BT226" i="4"/>
  <c r="BT262" i="4"/>
  <c r="BR226" i="4"/>
  <c r="BU456" i="4"/>
  <c r="CB131" i="4"/>
  <c r="BX85" i="4"/>
  <c r="BX122" i="4"/>
  <c r="BU122" i="4"/>
  <c r="BS465" i="4"/>
  <c r="CC394" i="4"/>
  <c r="BV229" i="4"/>
  <c r="BT165" i="4"/>
  <c r="CA64" i="4"/>
  <c r="BR99" i="4"/>
  <c r="BV77" i="4"/>
  <c r="CC57" i="4"/>
  <c r="BV380" i="4"/>
  <c r="BW81" i="4"/>
  <c r="CB67" i="4"/>
  <c r="BY484" i="4"/>
  <c r="BR480" i="4"/>
  <c r="BY340" i="4"/>
  <c r="BS390" i="4"/>
  <c r="CC465" i="4"/>
  <c r="BY380" i="4"/>
  <c r="BY66" i="4"/>
  <c r="BX99" i="4"/>
  <c r="BU365" i="4"/>
  <c r="BR254" i="4"/>
  <c r="BT44" i="4"/>
  <c r="CC125" i="4"/>
  <c r="BT116" i="4"/>
  <c r="BT351" i="4"/>
  <c r="BX426" i="4"/>
  <c r="BT515" i="4"/>
  <c r="BR404" i="4"/>
  <c r="CB106" i="4"/>
  <c r="BR71" i="4"/>
  <c r="BW157" i="4"/>
  <c r="BW14" i="4"/>
  <c r="BZ292" i="4"/>
  <c r="BX527" i="4"/>
  <c r="BS109" i="4"/>
  <c r="CA324" i="4"/>
  <c r="BS276" i="4"/>
  <c r="CC390" i="4"/>
  <c r="CA411" i="4"/>
  <c r="BU136" i="4"/>
  <c r="CA178" i="4"/>
  <c r="BS103" i="4"/>
  <c r="CC450" i="4"/>
  <c r="BR369" i="4"/>
  <c r="CB414" i="4"/>
  <c r="BV212" i="4"/>
  <c r="BX299" i="4"/>
  <c r="BW106" i="4"/>
  <c r="BX90" i="4"/>
  <c r="CC440" i="4"/>
  <c r="BT86" i="4"/>
  <c r="BT227" i="4"/>
  <c r="BU170" i="4"/>
  <c r="BZ424" i="4"/>
  <c r="BS121" i="4"/>
  <c r="BV316" i="4"/>
  <c r="BW559" i="4"/>
  <c r="BX460" i="4"/>
  <c r="BR520" i="4"/>
  <c r="BU161" i="4"/>
  <c r="BW259" i="4"/>
  <c r="BR370" i="4"/>
  <c r="CC223" i="4"/>
  <c r="BQ367" i="4"/>
  <c r="BW150" i="4"/>
  <c r="BX393" i="4"/>
  <c r="BV26" i="4"/>
  <c r="BQ455" i="4"/>
  <c r="BR481" i="4"/>
  <c r="BS515" i="4"/>
  <c r="BT363" i="4"/>
  <c r="BV458" i="4"/>
  <c r="BT113" i="4"/>
  <c r="BR86" i="4"/>
  <c r="BX145" i="4"/>
  <c r="CC481" i="4"/>
  <c r="BT459" i="4"/>
  <c r="BS102" i="4"/>
  <c r="BR436" i="4"/>
  <c r="CA557" i="4"/>
  <c r="BR85" i="4"/>
  <c r="BS68" i="4"/>
  <c r="BR534" i="4"/>
  <c r="BW460" i="4"/>
  <c r="CB65" i="4"/>
  <c r="BT405" i="4"/>
  <c r="BS354" i="4"/>
  <c r="CB451" i="4"/>
  <c r="BU9" i="4"/>
  <c r="BQ405" i="4"/>
  <c r="BW364" i="4"/>
  <c r="BT159" i="4"/>
  <c r="BU252" i="4"/>
  <c r="BS210" i="4"/>
  <c r="BQ48" i="4"/>
  <c r="BQ156" i="4"/>
  <c r="BV474" i="4"/>
  <c r="BY446" i="4"/>
  <c r="BQ267" i="4"/>
  <c r="BQ466" i="4"/>
  <c r="BW361" i="4"/>
  <c r="BW70" i="4"/>
  <c r="BW217" i="4"/>
  <c r="BU441" i="4"/>
  <c r="BZ338" i="4"/>
  <c r="CC347" i="4"/>
  <c r="BW214" i="4"/>
  <c r="BQ106" i="4"/>
  <c r="CB321" i="4"/>
  <c r="CB358" i="4"/>
  <c r="BS424" i="4"/>
  <c r="BU260" i="4"/>
  <c r="BW137" i="4"/>
  <c r="BR407" i="4"/>
  <c r="BT138" i="4"/>
  <c r="BW294" i="4"/>
  <c r="BU44" i="4"/>
  <c r="BT98" i="4"/>
  <c r="BS143" i="4"/>
  <c r="BU118" i="4"/>
  <c r="CB51" i="4"/>
  <c r="BU88" i="4"/>
  <c r="BZ360" i="4"/>
  <c r="CC480" i="4"/>
  <c r="BW406" i="4"/>
  <c r="BT380" i="4"/>
  <c r="BV157" i="4"/>
  <c r="BV24" i="4"/>
  <c r="BY306" i="4"/>
  <c r="BX539" i="4"/>
  <c r="BQ356" i="4"/>
  <c r="BU110" i="4"/>
  <c r="BV350" i="4"/>
  <c r="CA347" i="4"/>
  <c r="BU405" i="4"/>
  <c r="BQ44" i="4"/>
  <c r="BV145" i="4"/>
  <c r="BT483" i="4"/>
  <c r="BT219" i="4"/>
  <c r="BS219" i="4"/>
  <c r="BW168" i="4"/>
  <c r="BX550" i="4"/>
  <c r="BZ249" i="4"/>
  <c r="BS258" i="4"/>
  <c r="BR215" i="4"/>
  <c r="BV556" i="4"/>
  <c r="BU403" i="4"/>
  <c r="BS296" i="4"/>
  <c r="BY458" i="4"/>
  <c r="BY69" i="4"/>
  <c r="CC416" i="4"/>
  <c r="BV236" i="4"/>
  <c r="BW485" i="4"/>
  <c r="BX26" i="4"/>
  <c r="BS260" i="4"/>
  <c r="CB256" i="4"/>
  <c r="BT129" i="4"/>
  <c r="BX310" i="4"/>
  <c r="BS167" i="4"/>
  <c r="BW171" i="4"/>
  <c r="BW263" i="4"/>
  <c r="BT174" i="4"/>
  <c r="BU286" i="4"/>
  <c r="BW370" i="4"/>
  <c r="BX229" i="4"/>
  <c r="CB398" i="4"/>
  <c r="BU129" i="4"/>
  <c r="CC99" i="4"/>
  <c r="BX474" i="4"/>
  <c r="BW412" i="4"/>
  <c r="CB120" i="4"/>
  <c r="BW436" i="4"/>
  <c r="BX485" i="4"/>
  <c r="BY560" i="4"/>
  <c r="BY204" i="4"/>
  <c r="BU339" i="4"/>
  <c r="CC560" i="4"/>
  <c r="BZ315" i="4"/>
  <c r="CC501" i="4"/>
  <c r="CC180" i="4"/>
  <c r="CC543" i="4"/>
  <c r="BV11" i="4"/>
  <c r="BX36" i="4"/>
  <c r="BX192" i="4"/>
  <c r="BV19" i="4"/>
  <c r="BX205" i="4"/>
  <c r="BZ509" i="4"/>
  <c r="BS325" i="4"/>
  <c r="BV357" i="4"/>
  <c r="CB363" i="4"/>
  <c r="CB463" i="4"/>
  <c r="BV245" i="4"/>
  <c r="BY143" i="4"/>
  <c r="BY162" i="4"/>
  <c r="BY372" i="4"/>
  <c r="BT60" i="4"/>
  <c r="BU358" i="4"/>
  <c r="BS266" i="4"/>
  <c r="BS351" i="4"/>
  <c r="BY251" i="4"/>
  <c r="BY384" i="4"/>
  <c r="BS541" i="4"/>
  <c r="CC184" i="4"/>
  <c r="BX171" i="4"/>
  <c r="BZ165" i="4"/>
  <c r="BS380" i="4"/>
  <c r="CA88" i="4"/>
  <c r="BT117" i="4"/>
  <c r="CA333" i="4"/>
  <c r="BV506" i="4"/>
  <c r="BT371" i="4"/>
  <c r="BU28" i="4"/>
  <c r="CB410" i="4"/>
  <c r="BV17" i="4"/>
  <c r="BV423" i="4"/>
  <c r="BZ462" i="4"/>
  <c r="CB15" i="4"/>
  <c r="BZ264" i="4"/>
  <c r="BT20" i="4"/>
  <c r="CA131" i="4"/>
  <c r="CB301" i="4"/>
  <c r="BR289" i="4"/>
  <c r="CC424" i="4"/>
  <c r="BV84" i="4"/>
  <c r="CA553" i="4"/>
  <c r="CB57" i="4"/>
  <c r="BX420" i="4"/>
  <c r="BZ542" i="4"/>
  <c r="BS289" i="4"/>
  <c r="BT21" i="4"/>
  <c r="BY224" i="4"/>
  <c r="BY309" i="4"/>
  <c r="BW22" i="4"/>
  <c r="BW28" i="4"/>
  <c r="BY367" i="4"/>
  <c r="BX177" i="4"/>
  <c r="BT415" i="4"/>
  <c r="BW424" i="4"/>
  <c r="BU71" i="4"/>
  <c r="BU203" i="4"/>
  <c r="BZ250" i="4"/>
  <c r="BV42" i="4"/>
  <c r="BX312" i="4"/>
  <c r="BR255" i="4"/>
  <c r="BT504" i="4"/>
  <c r="BW514" i="4"/>
  <c r="BV121" i="4"/>
  <c r="BZ474" i="4"/>
  <c r="BU401" i="4"/>
  <c r="BU30" i="4"/>
  <c r="BS329" i="4"/>
  <c r="BX551" i="4"/>
  <c r="BS84" i="4"/>
  <c r="CB382" i="4"/>
  <c r="BZ277" i="4"/>
  <c r="BR420" i="4"/>
  <c r="BU198" i="4"/>
  <c r="BW445" i="4"/>
  <c r="BY409" i="4"/>
  <c r="BZ440" i="4"/>
  <c r="BV117" i="4"/>
  <c r="BS32" i="4"/>
  <c r="BU303" i="4"/>
  <c r="CA512" i="4"/>
  <c r="BX255" i="4"/>
  <c r="BZ134" i="4"/>
  <c r="BT268" i="4"/>
  <c r="BX311" i="4"/>
  <c r="BW164" i="4"/>
  <c r="BV31" i="4"/>
  <c r="CA521" i="4"/>
  <c r="CA231" i="4"/>
  <c r="BY528" i="4"/>
  <c r="BX207" i="4"/>
  <c r="CC446" i="4"/>
  <c r="BW167" i="4"/>
  <c r="BY299" i="4"/>
  <c r="BY122" i="4"/>
  <c r="BZ411" i="4"/>
  <c r="BT317" i="4"/>
  <c r="CC426" i="4"/>
  <c r="BS529" i="4"/>
  <c r="BS482" i="4"/>
  <c r="BR211" i="4"/>
  <c r="BR24" i="4"/>
  <c r="BU192" i="4"/>
  <c r="CA427" i="4"/>
  <c r="BU205" i="4"/>
  <c r="BS540" i="4"/>
  <c r="BX454" i="4"/>
  <c r="BZ525" i="4"/>
  <c r="BW359" i="4"/>
  <c r="BV475" i="4"/>
  <c r="BX30" i="4"/>
  <c r="BR359" i="4"/>
  <c r="CA195" i="4"/>
  <c r="BY529" i="4"/>
  <c r="BX491" i="4"/>
  <c r="BT88" i="4"/>
  <c r="CA79" i="4"/>
  <c r="BV118" i="4"/>
  <c r="BU207" i="4"/>
  <c r="BR138" i="4"/>
  <c r="BX290" i="4"/>
  <c r="CA389" i="4"/>
  <c r="CC113" i="4"/>
  <c r="BR124" i="4"/>
  <c r="BR88" i="4"/>
  <c r="BY129" i="4"/>
  <c r="CA528" i="4"/>
  <c r="BS542" i="4"/>
  <c r="BX168" i="4"/>
  <c r="BY441" i="4"/>
  <c r="BV410" i="4"/>
  <c r="CA230" i="4"/>
  <c r="BX232" i="4"/>
  <c r="BW504" i="4"/>
  <c r="BT141" i="4"/>
  <c r="BQ194" i="4"/>
  <c r="BX247" i="4"/>
  <c r="BT17" i="4"/>
  <c r="BY254" i="4"/>
  <c r="BQ143" i="4"/>
  <c r="BT345" i="4"/>
  <c r="BX180" i="4"/>
  <c r="BR304" i="4"/>
  <c r="BW349" i="4"/>
  <c r="BW491" i="4"/>
  <c r="BW149" i="4"/>
  <c r="BW44" i="4"/>
  <c r="BR489" i="4"/>
  <c r="CB308" i="4"/>
  <c r="BW451" i="4"/>
  <c r="BX46" i="4"/>
  <c r="BX427" i="4"/>
  <c r="BU461" i="4"/>
  <c r="BS215" i="4"/>
  <c r="BT534" i="4"/>
  <c r="BR526" i="4"/>
  <c r="BR176" i="4"/>
  <c r="CA208" i="4"/>
  <c r="BS17" i="4"/>
  <c r="CC202" i="4"/>
  <c r="BX525" i="4"/>
  <c r="BV74" i="4"/>
  <c r="BS264" i="4"/>
  <c r="BU451" i="4"/>
  <c r="BU255" i="4"/>
  <c r="BR21" i="4"/>
  <c r="BR221" i="4"/>
  <c r="BW497" i="4"/>
  <c r="BV126" i="4"/>
  <c r="BS178" i="4"/>
  <c r="BW43" i="4"/>
  <c r="BT56" i="4"/>
  <c r="BT545" i="4"/>
  <c r="BY485" i="4"/>
  <c r="CB14" i="4"/>
  <c r="BS516" i="4"/>
  <c r="BT549" i="4"/>
  <c r="BQ163" i="4"/>
  <c r="BY466" i="4"/>
  <c r="BX443" i="4"/>
  <c r="BQ403" i="4"/>
  <c r="BT357" i="4"/>
  <c r="BW233" i="4"/>
  <c r="BT547" i="4"/>
  <c r="BS307" i="4"/>
  <c r="BR485" i="4"/>
  <c r="BV511" i="4"/>
  <c r="BR233" i="4"/>
  <c r="BZ276" i="4"/>
  <c r="BY474" i="4"/>
  <c r="BT325" i="4"/>
  <c r="BQ128" i="4"/>
  <c r="BS436" i="4"/>
  <c r="BT436" i="4"/>
  <c r="BZ256" i="4"/>
  <c r="BT398" i="4"/>
  <c r="BR213" i="4"/>
  <c r="BT443" i="4"/>
  <c r="BZ406" i="4"/>
  <c r="CC228" i="4"/>
  <c r="BV82" i="4"/>
  <c r="CC287" i="4"/>
  <c r="BW273" i="4"/>
  <c r="BV174" i="4"/>
  <c r="BU232" i="4"/>
  <c r="BQ303" i="4"/>
  <c r="BS8" i="4"/>
  <c r="BQ123" i="4"/>
  <c r="CB353" i="4"/>
  <c r="BS200" i="4"/>
  <c r="BV419" i="4"/>
  <c r="AC156" i="12"/>
  <c r="BW65" i="4"/>
  <c r="BW555" i="4"/>
  <c r="BX199" i="4"/>
  <c r="BQ324" i="4"/>
  <c r="BR161" i="4"/>
  <c r="BW254" i="4"/>
  <c r="BY291" i="4"/>
  <c r="BT37" i="4"/>
  <c r="CC135" i="4"/>
  <c r="CB290" i="4"/>
  <c r="BU420" i="4"/>
  <c r="BX384" i="4"/>
  <c r="CA29" i="4"/>
  <c r="BU352" i="4"/>
  <c r="BZ289" i="4"/>
  <c r="BS113" i="4"/>
  <c r="BX359" i="4"/>
  <c r="BZ421" i="4"/>
  <c r="BU236" i="4"/>
  <c r="CA141" i="4"/>
  <c r="BS106" i="4"/>
  <c r="BR351" i="4"/>
  <c r="BV353" i="4"/>
  <c r="CA307" i="4"/>
  <c r="BV518" i="4"/>
  <c r="BS226" i="4"/>
  <c r="BZ466" i="4"/>
  <c r="BT554" i="4"/>
  <c r="BW275" i="4"/>
  <c r="BR403" i="4"/>
  <c r="BR476" i="4"/>
  <c r="BS294" i="4"/>
  <c r="BR338" i="4"/>
  <c r="BW368" i="4"/>
  <c r="BX216" i="4"/>
  <c r="CC399" i="4"/>
  <c r="BT539" i="4"/>
  <c r="CB6" i="4"/>
  <c r="CC535" i="4"/>
  <c r="BZ13" i="4"/>
  <c r="CB215" i="4"/>
  <c r="CB247" i="4"/>
  <c r="BW539" i="4"/>
  <c r="BX496" i="4"/>
  <c r="BZ69" i="4"/>
  <c r="BU347" i="4"/>
  <c r="BW194" i="4"/>
  <c r="BT224" i="4"/>
  <c r="BS70" i="4"/>
  <c r="BS137" i="4"/>
  <c r="CB16" i="4"/>
  <c r="BV295" i="4"/>
  <c r="BV502" i="4"/>
  <c r="BT6" i="4"/>
  <c r="BS256" i="4"/>
  <c r="BR45" i="4"/>
  <c r="BR245" i="4"/>
  <c r="CC14" i="4"/>
  <c r="BT139" i="4"/>
  <c r="BT233" i="4"/>
  <c r="CA539" i="4"/>
  <c r="BT248" i="4"/>
  <c r="BS518" i="4"/>
  <c r="BR386" i="4"/>
  <c r="BV540" i="4"/>
  <c r="BW401" i="4"/>
  <c r="BR34" i="4"/>
  <c r="CB395" i="4"/>
  <c r="CA352" i="4"/>
  <c r="BQ85" i="4"/>
  <c r="BQ73" i="4"/>
  <c r="CB239" i="4"/>
  <c r="BT355" i="4"/>
  <c r="CC464" i="4"/>
  <c r="BX512" i="4"/>
  <c r="BX245" i="4"/>
  <c r="BQ4" i="4"/>
  <c r="BQ352" i="4"/>
  <c r="BR171" i="4"/>
  <c r="BV152" i="4"/>
  <c r="BU57" i="4"/>
  <c r="AD156" i="12"/>
  <c r="BX487" i="4"/>
  <c r="BQ151" i="4"/>
  <c r="BQ56" i="4"/>
  <c r="BT391" i="4"/>
  <c r="BV276" i="4"/>
  <c r="BU349" i="4"/>
  <c r="BV449" i="4"/>
  <c r="BX425" i="4"/>
  <c r="BY350" i="4"/>
  <c r="CC297" i="4"/>
  <c r="BX463" i="4"/>
  <c r="BY422" i="4"/>
  <c r="CA71" i="4"/>
  <c r="BZ441" i="4"/>
  <c r="BS151" i="4"/>
  <c r="BW529" i="4"/>
  <c r="CC338" i="4"/>
  <c r="CB415" i="4"/>
  <c r="BT426" i="4"/>
  <c r="CC327" i="4"/>
  <c r="BS413" i="4"/>
  <c r="BW245" i="4"/>
  <c r="BW325" i="4"/>
  <c r="CA503" i="4"/>
  <c r="BS401" i="4"/>
  <c r="BY42" i="4"/>
  <c r="BR48" i="4"/>
  <c r="BX222" i="4"/>
  <c r="BS85" i="4"/>
  <c r="BV507" i="4"/>
  <c r="BR423" i="4"/>
  <c r="BU385" i="4"/>
  <c r="BZ483" i="4"/>
  <c r="BW249" i="4"/>
  <c r="BQ29" i="4"/>
  <c r="BV501" i="4"/>
  <c r="BQ103" i="4"/>
  <c r="BR143" i="4"/>
  <c r="BQ9" i="4"/>
  <c r="BV416" i="4"/>
  <c r="X156" i="12"/>
  <c r="BQ342" i="4"/>
  <c r="BX139" i="4"/>
  <c r="BW440" i="4"/>
  <c r="CA419" i="4"/>
  <c r="BW441" i="4"/>
  <c r="BU142" i="4"/>
  <c r="CA451" i="4"/>
  <c r="BU66" i="4"/>
  <c r="CC217" i="4"/>
  <c r="BV108" i="4"/>
  <c r="BX381" i="4"/>
  <c r="BQ219" i="4"/>
  <c r="BX17" i="4"/>
  <c r="CC452" i="4"/>
  <c r="BW526" i="4"/>
  <c r="BR111" i="4"/>
  <c r="BY214" i="4"/>
  <c r="BY497" i="4"/>
  <c r="BU23" i="4"/>
  <c r="BQ447" i="4"/>
  <c r="BQ317" i="4"/>
  <c r="BS492" i="4"/>
  <c r="BT256" i="4"/>
  <c r="BQ101" i="4"/>
  <c r="CC257" i="4"/>
  <c r="BW151" i="4"/>
  <c r="BU144" i="4"/>
  <c r="BV45" i="4"/>
  <c r="BR172" i="4"/>
  <c r="BV387" i="4"/>
  <c r="BQ372" i="4"/>
  <c r="CC369" i="4"/>
  <c r="BT63" i="4"/>
  <c r="BR81" i="4"/>
  <c r="BT388" i="4"/>
  <c r="BR49" i="4"/>
  <c r="BW160" i="4"/>
  <c r="BV422" i="4"/>
  <c r="CB437" i="4"/>
  <c r="CA210" i="4"/>
  <c r="BQ215" i="4"/>
  <c r="V156" i="10"/>
  <c r="BV268" i="4"/>
  <c r="CA549" i="4"/>
  <c r="CC528" i="4"/>
  <c r="BU199" i="4"/>
  <c r="BS135" i="4"/>
  <c r="BU417" i="4"/>
  <c r="BS204" i="4"/>
  <c r="BS301" i="4"/>
  <c r="BX179" i="4"/>
  <c r="BX493" i="4"/>
  <c r="BQ329" i="4"/>
  <c r="BX542" i="4"/>
  <c r="BW267" i="4"/>
  <c r="BY548" i="4"/>
  <c r="X156" i="11"/>
  <c r="BR452" i="4"/>
  <c r="BR494" i="4"/>
  <c r="BT202" i="4"/>
  <c r="BX519" i="4"/>
  <c r="BX80" i="4"/>
  <c r="BQ109" i="4"/>
  <c r="Z156" i="10"/>
  <c r="BT446" i="4"/>
  <c r="BR487" i="4"/>
  <c r="BX445" i="4"/>
  <c r="BT131" i="4"/>
  <c r="BQ217" i="4"/>
  <c r="BV143" i="4"/>
  <c r="BQ34" i="4"/>
  <c r="BW438" i="4"/>
  <c r="CA226" i="4"/>
  <c r="CC266" i="4"/>
  <c r="BU214" i="4"/>
  <c r="CB265" i="4"/>
  <c r="BU271" i="4"/>
  <c r="CA493" i="4"/>
  <c r="BV309" i="4"/>
  <c r="BS478" i="4"/>
  <c r="BW6" i="4"/>
  <c r="BQ211" i="4"/>
  <c r="BR59" i="4"/>
  <c r="BU337" i="4"/>
  <c r="BS502" i="4"/>
  <c r="BR153" i="4"/>
  <c r="BX263" i="4"/>
  <c r="CB300" i="4"/>
  <c r="CA497" i="4"/>
  <c r="BV426" i="4"/>
  <c r="BT503" i="4"/>
  <c r="CA365" i="4"/>
  <c r="BU7" i="4"/>
  <c r="BX217" i="4"/>
  <c r="CA526" i="4"/>
  <c r="CB20" i="4"/>
  <c r="BV173" i="4"/>
  <c r="BS299" i="4"/>
  <c r="BX385" i="4"/>
  <c r="BZ431" i="4"/>
  <c r="BT448" i="4"/>
  <c r="BW270" i="4"/>
  <c r="BW73" i="4"/>
  <c r="BT556" i="4"/>
  <c r="BX111" i="4"/>
  <c r="BX480" i="4"/>
  <c r="BQ292" i="4"/>
  <c r="CA351" i="4"/>
  <c r="BT507" i="4"/>
  <c r="BR197" i="4"/>
  <c r="BR539" i="4"/>
  <c r="BX356" i="4"/>
  <c r="BX78" i="4"/>
  <c r="BZ545" i="4"/>
  <c r="BX45" i="4"/>
  <c r="BU89" i="4"/>
  <c r="BU453" i="4"/>
  <c r="CA322" i="4"/>
  <c r="BQ297" i="4"/>
  <c r="CB168" i="4"/>
  <c r="CC232" i="4"/>
  <c r="CC253" i="4"/>
  <c r="BQ254" i="4"/>
  <c r="BW369" i="4"/>
  <c r="BV87" i="4"/>
  <c r="BV392" i="4"/>
  <c r="BX197" i="4"/>
  <c r="BS521" i="4"/>
  <c r="BZ433" i="4"/>
  <c r="BR531" i="4"/>
  <c r="BV553" i="4"/>
  <c r="BU178" i="4"/>
  <c r="BQ249" i="4"/>
  <c r="BV160" i="4"/>
  <c r="BV317" i="4"/>
  <c r="BT425" i="4"/>
  <c r="BQ239" i="4"/>
  <c r="BU465" i="4"/>
  <c r="BX489" i="4"/>
  <c r="BX483" i="4"/>
  <c r="BY253" i="4"/>
  <c r="BR278" i="4"/>
  <c r="BR25" i="4"/>
  <c r="BR393" i="4"/>
  <c r="BR525" i="4"/>
  <c r="BT401" i="4"/>
  <c r="BT257" i="4"/>
  <c r="BQ122" i="4"/>
  <c r="BQ338" i="4"/>
  <c r="BS546" i="4"/>
  <c r="BQ196" i="4"/>
  <c r="BQ286" i="4"/>
  <c r="BQ84" i="4"/>
  <c r="BQ77" i="4"/>
  <c r="BV150" i="4"/>
  <c r="BZ557" i="4"/>
  <c r="CC4" i="4"/>
  <c r="BS438" i="4"/>
  <c r="BT201" i="4"/>
  <c r="BW269" i="4"/>
  <c r="BR465" i="4"/>
  <c r="BR158" i="4"/>
  <c r="BX169" i="4"/>
  <c r="BS476" i="4"/>
  <c r="BQ263" i="4"/>
  <c r="BQ361" i="4"/>
  <c r="BV78" i="4"/>
  <c r="BS221" i="4"/>
  <c r="W156" i="6"/>
  <c r="BQ20" i="4"/>
  <c r="BW199" i="4"/>
  <c r="BV307" i="4"/>
  <c r="BV434" i="4"/>
  <c r="BX365" i="4"/>
  <c r="BW327" i="4"/>
  <c r="BS57" i="4"/>
  <c r="BZ202" i="4"/>
  <c r="BT419" i="4"/>
  <c r="BR268" i="4"/>
  <c r="BX231" i="4"/>
  <c r="BR554" i="4"/>
  <c r="CC239" i="4"/>
  <c r="BU326" i="4"/>
  <c r="BT404" i="4"/>
  <c r="CC509" i="4"/>
  <c r="BW127" i="4"/>
  <c r="BU330" i="4"/>
  <c r="BW257" i="4"/>
  <c r="BQ68" i="4"/>
  <c r="BV73" i="4"/>
  <c r="BQ456" i="4"/>
  <c r="CA466" i="4"/>
  <c r="BU72" i="4"/>
  <c r="BQ224" i="4"/>
  <c r="W156" i="10"/>
  <c r="CB341" i="4"/>
  <c r="CB427" i="4"/>
  <c r="BX413" i="4"/>
  <c r="BR350" i="4"/>
  <c r="BQ183" i="4"/>
  <c r="CB40" i="4"/>
  <c r="BZ386" i="4"/>
  <c r="BV184" i="4"/>
  <c r="BT273" i="4"/>
  <c r="BU113" i="4"/>
  <c r="BY192" i="4"/>
  <c r="BU81" i="4"/>
  <c r="BZ450" i="4"/>
  <c r="BZ304" i="4"/>
  <c r="BW206" i="4"/>
  <c r="BS417" i="4"/>
  <c r="BS455" i="4"/>
  <c r="CA157" i="4"/>
  <c r="BV65" i="4"/>
  <c r="BR314" i="4"/>
  <c r="BW209" i="4"/>
  <c r="BS363" i="4"/>
  <c r="BT209" i="4"/>
  <c r="BV440" i="4"/>
  <c r="BX386" i="4"/>
  <c r="BR20" i="4"/>
  <c r="BQ203" i="4"/>
  <c r="BQ408" i="4"/>
  <c r="BU128" i="4"/>
  <c r="BS255" i="4"/>
  <c r="BQ258" i="4"/>
  <c r="BV389" i="4"/>
  <c r="BR371" i="4"/>
  <c r="BQ276" i="4"/>
  <c r="BQ415" i="4"/>
  <c r="BT260" i="4"/>
  <c r="BV478" i="4"/>
  <c r="BS459" i="4"/>
  <c r="AA156" i="11"/>
  <c r="BT478" i="4"/>
  <c r="BU174" i="4"/>
  <c r="CA482" i="4"/>
  <c r="BU79" i="4"/>
  <c r="BT34" i="4"/>
  <c r="BT10" i="4"/>
  <c r="BV552" i="4"/>
  <c r="CC496" i="4"/>
  <c r="BU33" i="4"/>
  <c r="BR18" i="4"/>
  <c r="BV166" i="4"/>
  <c r="BR432" i="4"/>
  <c r="BS453" i="4"/>
  <c r="BW447" i="4"/>
  <c r="BS193" i="4"/>
  <c r="BR33" i="4"/>
  <c r="BV330" i="4"/>
  <c r="BW256" i="4"/>
  <c r="BQ364" i="4"/>
  <c r="BQ209" i="4"/>
  <c r="CC531" i="4"/>
  <c r="BU310" i="4"/>
  <c r="BY419" i="4"/>
  <c r="CA199" i="4"/>
  <c r="BX74" i="4"/>
  <c r="BQ176" i="4"/>
  <c r="BQ37" i="4"/>
  <c r="CA337" i="4"/>
  <c r="BZ138" i="4"/>
  <c r="BZ252" i="4"/>
  <c r="BR533" i="4"/>
  <c r="BX397" i="4"/>
  <c r="BU396" i="4"/>
  <c r="BW495" i="4"/>
  <c r="BT481" i="4"/>
  <c r="CB328" i="4"/>
  <c r="BZ388" i="4"/>
  <c r="BR419" i="4"/>
  <c r="BY57" i="4"/>
  <c r="BR123" i="4"/>
  <c r="BR218" i="4"/>
  <c r="BQ221" i="4"/>
  <c r="CC453" i="4"/>
  <c r="BQ289" i="4"/>
  <c r="CC356" i="4"/>
  <c r="BT441" i="4"/>
  <c r="BX537" i="4"/>
  <c r="BV354" i="4"/>
  <c r="BQ398" i="4"/>
  <c r="BV461" i="4"/>
  <c r="BX43" i="4"/>
  <c r="BR389" i="4"/>
  <c r="BZ311" i="4"/>
  <c r="BQ75" i="4"/>
  <c r="CA550" i="4"/>
  <c r="BV275" i="4"/>
  <c r="BY455" i="4"/>
  <c r="BY480" i="4"/>
  <c r="BX72" i="4"/>
  <c r="BX531" i="4"/>
  <c r="BW295" i="4"/>
  <c r="BX273" i="4"/>
  <c r="BQ414" i="4"/>
  <c r="BU367" i="4"/>
  <c r="BR556" i="4"/>
  <c r="BY352" i="4"/>
  <c r="BQ245" i="4"/>
  <c r="BT495" i="4"/>
  <c r="BX156" i="4"/>
  <c r="BV463" i="4"/>
  <c r="BV164" i="4"/>
  <c r="BQ422" i="4"/>
  <c r="BU328" i="4"/>
  <c r="BS550" i="4"/>
  <c r="BW111" i="4"/>
  <c r="BR517" i="4"/>
  <c r="BQ385" i="4"/>
  <c r="BW239" i="4"/>
  <c r="BS198" i="4"/>
  <c r="BT243" i="4"/>
  <c r="BW143" i="4"/>
  <c r="CB269" i="4"/>
  <c r="BT420" i="4"/>
  <c r="BV300" i="4"/>
  <c r="BT126" i="4"/>
  <c r="CA122" i="4"/>
  <c r="BU217" i="4"/>
  <c r="BR529" i="4"/>
  <c r="CC302" i="4"/>
  <c r="BV34" i="4"/>
  <c r="BX520" i="4"/>
  <c r="BW56" i="4"/>
  <c r="BU391" i="4"/>
  <c r="BU20" i="4"/>
  <c r="BQ214" i="4"/>
  <c r="BR541" i="4"/>
  <c r="BS230" i="4"/>
  <c r="CA479" i="4"/>
  <c r="BQ410" i="4"/>
  <c r="CC238" i="4"/>
  <c r="BU421" i="4"/>
  <c r="BX165" i="4"/>
  <c r="BU322" i="4"/>
  <c r="BV497" i="4"/>
  <c r="BX541" i="4"/>
  <c r="BQ131" i="4"/>
  <c r="BQ8" i="4"/>
  <c r="BR16" i="4"/>
  <c r="BR135" i="4"/>
  <c r="BQ380" i="4"/>
  <c r="BT48" i="4"/>
  <c r="BV204" i="4"/>
  <c r="BT321" i="4"/>
  <c r="BU309" i="4"/>
  <c r="BT216" i="4"/>
  <c r="BS227" i="4"/>
  <c r="BT360" i="4"/>
  <c r="BV359" i="4"/>
  <c r="BT447" i="4"/>
  <c r="BV61" i="4"/>
  <c r="BV304" i="4"/>
  <c r="BU434" i="4"/>
  <c r="BT341" i="4"/>
  <c r="CB225" i="4"/>
  <c r="BW118" i="4"/>
  <c r="BW304" i="4"/>
  <c r="CC237" i="4"/>
  <c r="BY127" i="4"/>
  <c r="BY482" i="4"/>
  <c r="BU160" i="4"/>
  <c r="CB246" i="4"/>
  <c r="BY19" i="4"/>
  <c r="BX331" i="4"/>
  <c r="BY408" i="4"/>
  <c r="BR249" i="4"/>
  <c r="BV259" i="4"/>
  <c r="BT157" i="4"/>
  <c r="BR425" i="4"/>
  <c r="BT162" i="4"/>
  <c r="CC64" i="4"/>
  <c r="BV535" i="4"/>
  <c r="BW435" i="4"/>
  <c r="BW302" i="4"/>
  <c r="BU301" i="4"/>
  <c r="BW385" i="4"/>
  <c r="BS352" i="4"/>
  <c r="BW548" i="4"/>
  <c r="BU277" i="4"/>
  <c r="BU422" i="4"/>
  <c r="BX296" i="4"/>
  <c r="BV395" i="4"/>
  <c r="BU436" i="4"/>
  <c r="BV349" i="4"/>
  <c r="BZ348" i="4"/>
  <c r="BW20" i="4"/>
  <c r="CA551" i="4"/>
  <c r="BW110" i="4"/>
  <c r="BR337" i="4"/>
  <c r="BT99" i="4"/>
  <c r="CB466" i="4"/>
  <c r="CA514" i="4"/>
  <c r="U156" i="6"/>
  <c r="BQ199" i="4"/>
  <c r="BS371" i="4"/>
  <c r="BW509" i="4"/>
  <c r="BR320" i="4"/>
  <c r="BS399" i="4"/>
  <c r="CA348" i="4"/>
  <c r="BX476" i="4"/>
  <c r="BY391" i="4"/>
  <c r="BW510" i="4"/>
  <c r="BQ313" i="4"/>
  <c r="BV436" i="4"/>
  <c r="BQ12" i="4"/>
  <c r="BX438" i="4"/>
  <c r="BV41" i="4"/>
  <c r="BR273" i="4"/>
  <c r="BR398" i="4"/>
  <c r="BV550" i="4"/>
  <c r="BR258" i="4"/>
  <c r="BW287" i="4"/>
  <c r="CC292" i="4"/>
  <c r="CB263" i="4"/>
  <c r="BT278" i="4"/>
  <c r="BV318" i="4"/>
  <c r="CC434" i="4"/>
  <c r="BS332" i="4"/>
  <c r="BU197" i="4"/>
  <c r="BT145" i="4"/>
  <c r="BQ168" i="4"/>
  <c r="BT130" i="4"/>
  <c r="CC398" i="4"/>
  <c r="BX77" i="4"/>
  <c r="BQ110" i="4"/>
  <c r="BZ364" i="4"/>
  <c r="BT225" i="4"/>
  <c r="CB356" i="4"/>
  <c r="BS356" i="4"/>
  <c r="BX10" i="4"/>
  <c r="BV406" i="4"/>
  <c r="CB299" i="4"/>
  <c r="CC220" i="4"/>
  <c r="BW183" i="4"/>
  <c r="BS394" i="4"/>
  <c r="BS488" i="4"/>
  <c r="CA426" i="4"/>
  <c r="BS347" i="4"/>
  <c r="BT330" i="4"/>
  <c r="BX423" i="4"/>
  <c r="BZ381" i="4"/>
  <c r="BX395" i="4"/>
  <c r="BZ422" i="4"/>
  <c r="BT271" i="4"/>
  <c r="BY144" i="4"/>
  <c r="BT124" i="4"/>
  <c r="BV386" i="4"/>
  <c r="BV499" i="4"/>
  <c r="BX432" i="4"/>
  <c r="BX202" i="4"/>
  <c r="BV554" i="4"/>
  <c r="BR519" i="4"/>
  <c r="BT286" i="4"/>
  <c r="BS192" i="4"/>
  <c r="BS120" i="4"/>
  <c r="BW61" i="4"/>
  <c r="BY475" i="4"/>
  <c r="BZ461" i="4"/>
  <c r="BU132" i="4"/>
  <c r="BS211" i="4"/>
  <c r="BW410" i="4"/>
  <c r="BX437" i="4"/>
  <c r="BZ397" i="4"/>
  <c r="BW67" i="4"/>
  <c r="CB243" i="4"/>
  <c r="BQ104" i="4"/>
  <c r="BQ99" i="4"/>
  <c r="BU77" i="4"/>
  <c r="AB156" i="9"/>
  <c r="BQ118" i="4"/>
  <c r="BQ341" i="4"/>
  <c r="BQ226" i="4"/>
  <c r="BR457" i="4"/>
  <c r="BV72" i="4"/>
  <c r="BX103" i="4"/>
  <c r="BQ275" i="4"/>
  <c r="CC521" i="4"/>
  <c r="BS384" i="4"/>
  <c r="BR499" i="4"/>
  <c r="BR484" i="4"/>
  <c r="BX212" i="4"/>
  <c r="BW521" i="4"/>
  <c r="BX314" i="4"/>
  <c r="BU289" i="4"/>
  <c r="BV293" i="4"/>
  <c r="BV549" i="4"/>
  <c r="BV312" i="4"/>
  <c r="BR362" i="4"/>
  <c r="BT520" i="4"/>
  <c r="BR144" i="4"/>
  <c r="BR30" i="4"/>
  <c r="BU180" i="4"/>
  <c r="BX200" i="4"/>
  <c r="CB367" i="4"/>
  <c r="BZ499" i="4"/>
  <c r="BQ354" i="4"/>
  <c r="CB306" i="4"/>
  <c r="CC298" i="4"/>
  <c r="BW301" i="4"/>
  <c r="BS434" i="4"/>
  <c r="BT490" i="4"/>
  <c r="BV558" i="4"/>
  <c r="BX453" i="4"/>
  <c r="BQ36" i="4"/>
  <c r="BX306" i="4"/>
  <c r="BT156" i="4"/>
  <c r="BU244" i="4"/>
  <c r="BT84" i="4"/>
  <c r="BT337" i="4"/>
  <c r="CC227" i="4"/>
  <c r="BQ426" i="4"/>
  <c r="CA510" i="4"/>
  <c r="BW478" i="4"/>
  <c r="BU329" i="4"/>
  <c r="BU247" i="4"/>
  <c r="BT11" i="4"/>
  <c r="BX488" i="4"/>
  <c r="BX402" i="4"/>
  <c r="BS128" i="4"/>
  <c r="BV23" i="4"/>
  <c r="AE156" i="9"/>
  <c r="BR6" i="4"/>
  <c r="BU229" i="4"/>
  <c r="CB331" i="4"/>
  <c r="BR27" i="4"/>
  <c r="BZ9" i="4"/>
  <c r="BT274" i="4"/>
  <c r="BS195" i="4"/>
  <c r="BY267" i="4"/>
  <c r="BV439" i="4"/>
  <c r="BY107" i="4"/>
  <c r="BY290" i="4"/>
  <c r="BZ532" i="4"/>
  <c r="CA402" i="4"/>
  <c r="BS560" i="4"/>
  <c r="BZ459" i="4"/>
  <c r="CC27" i="4"/>
  <c r="BX25" i="4"/>
  <c r="BW100" i="4"/>
  <c r="BT307" i="4"/>
  <c r="BU408" i="4"/>
  <c r="BR329" i="4"/>
  <c r="CA247" i="4"/>
  <c r="BT331" i="4"/>
  <c r="BX404" i="4"/>
  <c r="BW303" i="4"/>
  <c r="BT460" i="4"/>
  <c r="CA391" i="4"/>
  <c r="BW434" i="4"/>
  <c r="BU463" i="4"/>
  <c r="CA224" i="4"/>
  <c r="BQ348" i="4"/>
  <c r="BQ231" i="4"/>
  <c r="BZ501" i="4"/>
  <c r="BW528" i="4"/>
  <c r="BS247" i="4"/>
  <c r="BV310" i="4"/>
  <c r="BU269" i="4"/>
  <c r="BX258" i="4"/>
  <c r="BT143" i="4"/>
  <c r="CA423" i="4"/>
  <c r="CC183" i="4"/>
  <c r="BT505" i="4"/>
  <c r="BV183" i="4"/>
  <c r="BT499" i="4"/>
  <c r="BV479" i="4"/>
  <c r="BV541" i="4"/>
  <c r="CC155" i="4"/>
  <c r="BS445" i="4"/>
  <c r="BY537" i="4"/>
  <c r="BY420" i="4"/>
  <c r="BT295" i="4"/>
  <c r="CC295" i="4"/>
  <c r="BR128" i="4"/>
  <c r="BW389" i="4"/>
  <c r="BS206" i="4"/>
  <c r="BQ386" i="4"/>
  <c r="BS554" i="4"/>
  <c r="BQ13" i="4"/>
  <c r="BY535" i="4"/>
  <c r="BW27" i="4"/>
  <c r="BQ89" i="4"/>
  <c r="BQ293" i="4"/>
  <c r="BT153" i="4"/>
  <c r="BS239" i="4"/>
  <c r="BR165" i="4"/>
  <c r="BX514" i="4"/>
  <c r="BR395" i="4"/>
  <c r="CC301" i="4"/>
  <c r="BR307" i="4"/>
  <c r="BV210" i="4"/>
  <c r="BU416" i="4"/>
  <c r="BV398" i="4"/>
  <c r="BX79" i="4"/>
  <c r="BZ498" i="4"/>
  <c r="BR117" i="4"/>
  <c r="BQ247" i="4"/>
  <c r="BV355" i="4"/>
  <c r="BW455" i="4"/>
  <c r="BQ328" i="4"/>
  <c r="CA236" i="4"/>
  <c r="BS51" i="4"/>
  <c r="BU262" i="4"/>
  <c r="BW289" i="4"/>
  <c r="BZ258" i="4"/>
  <c r="BZ407" i="4"/>
  <c r="BS321" i="4"/>
  <c r="BX243" i="4"/>
  <c r="BY508" i="4"/>
  <c r="BQ201" i="4"/>
  <c r="BQ433" i="4"/>
  <c r="BQ74" i="4"/>
  <c r="BQ82" i="4"/>
  <c r="BW55" i="4"/>
  <c r="BW363" i="4"/>
  <c r="BR253" i="4"/>
  <c r="BY545" i="4"/>
  <c r="BS346" i="4"/>
  <c r="BV222" i="4"/>
  <c r="BW26" i="4"/>
  <c r="BV519" i="4"/>
  <c r="BS184" i="4"/>
  <c r="CC550" i="4"/>
  <c r="BW102" i="4"/>
  <c r="CA339" i="4"/>
  <c r="CC384" i="4"/>
  <c r="BR354" i="4"/>
  <c r="BT166" i="4"/>
  <c r="BZ223" i="4"/>
  <c r="BW88" i="4"/>
  <c r="BS509" i="4"/>
  <c r="BT223" i="4"/>
  <c r="BX332" i="4"/>
  <c r="BX102" i="4"/>
  <c r="BQ370" i="4"/>
  <c r="BW417" i="4"/>
  <c r="BX498" i="4"/>
  <c r="BS39" i="4"/>
  <c r="BW71" i="4"/>
  <c r="BT320" i="4"/>
  <c r="BS355" i="4"/>
  <c r="BQ166" i="4"/>
  <c r="BX303" i="4"/>
  <c r="BS520" i="4"/>
  <c r="BW453" i="4"/>
  <c r="BS149" i="4"/>
  <c r="BX408" i="4"/>
  <c r="CA274" i="4"/>
  <c r="CB383" i="4"/>
  <c r="BR56" i="4"/>
  <c r="BT151" i="4"/>
  <c r="BU357" i="4"/>
  <c r="BT312" i="4"/>
  <c r="BU222" i="4"/>
  <c r="BR66" i="4"/>
  <c r="BS181" i="4"/>
  <c r="CC101" i="4"/>
  <c r="CB90" i="4"/>
  <c r="BS124" i="4"/>
  <c r="BR193" i="4"/>
  <c r="BS253" i="4"/>
  <c r="BX530" i="4"/>
  <c r="BT73" i="4"/>
  <c r="BR401" i="4"/>
  <c r="BQ167" i="4"/>
  <c r="BW182" i="4"/>
  <c r="CC115" i="4"/>
  <c r="BX545" i="4"/>
  <c r="BR162" i="4"/>
  <c r="BW85" i="4"/>
  <c r="BQ320" i="4"/>
  <c r="BQ246" i="4"/>
  <c r="BW74" i="4"/>
  <c r="BW519" i="4"/>
  <c r="BS479" i="4"/>
  <c r="BT289" i="4"/>
  <c r="BW306" i="4"/>
  <c r="BQ71" i="4"/>
  <c r="BW305" i="4"/>
  <c r="BX194" i="4"/>
  <c r="BV206" i="4"/>
  <c r="BX328" i="4"/>
  <c r="BR183" i="4"/>
  <c r="BT551" i="4"/>
  <c r="BR182" i="4"/>
  <c r="CA207" i="4"/>
  <c r="BX536" i="4"/>
  <c r="BX348" i="4"/>
  <c r="BR214" i="4"/>
  <c r="BW310" i="4"/>
  <c r="BT348" i="4"/>
  <c r="BW536" i="4"/>
  <c r="BX295" i="4"/>
  <c r="BR319" i="4"/>
  <c r="BS326" i="4"/>
  <c r="BV555" i="4"/>
  <c r="BS110" i="4"/>
  <c r="BZ546" i="4"/>
  <c r="BV444" i="4"/>
  <c r="BS201" i="4"/>
  <c r="BR383" i="4"/>
  <c r="BT514" i="4"/>
  <c r="BT231" i="4"/>
  <c r="BR40" i="4"/>
  <c r="BU320" i="4"/>
  <c r="BR326" i="4"/>
  <c r="BQ390" i="4"/>
  <c r="BW329" i="4"/>
  <c r="BQ234" i="4"/>
  <c r="CA311" i="4"/>
  <c r="BW229" i="4"/>
  <c r="BY201" i="4"/>
  <c r="BT354" i="4"/>
  <c r="BQ400" i="4"/>
  <c r="BR424" i="4"/>
  <c r="BU439" i="4"/>
  <c r="BX130" i="4"/>
  <c r="BR355" i="4"/>
  <c r="BQ435" i="4"/>
  <c r="BV520" i="4"/>
  <c r="CA529" i="4"/>
  <c r="BQ237" i="4"/>
  <c r="BX138" i="4"/>
  <c r="BZ514" i="4"/>
  <c r="BU305" i="4"/>
  <c r="BQ461" i="4"/>
  <c r="BY435" i="4"/>
  <c r="BU383" i="4"/>
  <c r="BV493" i="4"/>
  <c r="BU243" i="4"/>
  <c r="BS481" i="4"/>
  <c r="BV220" i="4"/>
  <c r="BV198" i="4"/>
  <c r="BT550" i="4"/>
  <c r="BS122" i="4"/>
  <c r="CB456" i="4"/>
  <c r="BQ344" i="4"/>
  <c r="BT62" i="4"/>
  <c r="BT526" i="4"/>
  <c r="BR265" i="4"/>
  <c r="BQ399" i="4"/>
  <c r="BQ394" i="4"/>
  <c r="BQ413" i="4"/>
  <c r="BR458" i="4"/>
  <c r="BT536" i="4"/>
  <c r="BT58" i="4"/>
  <c r="BU325" i="4"/>
  <c r="BY424" i="4"/>
  <c r="BV272" i="4"/>
  <c r="BZ131" i="4"/>
  <c r="BU363" i="4"/>
  <c r="BZ294" i="4"/>
  <c r="BQ331" i="4"/>
  <c r="BR405" i="4"/>
  <c r="BU348" i="4"/>
  <c r="BQ16" i="4"/>
  <c r="BV161" i="4"/>
  <c r="CA177" i="4"/>
  <c r="CC413" i="4"/>
  <c r="BV195" i="4"/>
  <c r="BT181" i="4"/>
  <c r="BW78" i="4"/>
  <c r="BX403" i="4"/>
  <c r="BT203" i="4"/>
  <c r="BR368" i="4"/>
  <c r="BS331" i="4"/>
  <c r="BS99" i="4"/>
  <c r="BU34" i="4"/>
  <c r="CB340" i="4"/>
  <c r="BV531" i="4"/>
  <c r="BX342" i="4"/>
  <c r="BS395" i="4"/>
  <c r="BV225" i="4"/>
  <c r="BW177" i="4"/>
  <c r="BV513" i="4"/>
  <c r="BV382" i="4"/>
  <c r="CA393" i="4"/>
  <c r="BR238" i="4"/>
  <c r="BU26" i="4"/>
  <c r="BS369" i="4"/>
  <c r="BZ170" i="4"/>
  <c r="BT437" i="4"/>
  <c r="BR341" i="4"/>
  <c r="BR311" i="4"/>
  <c r="BR12" i="4"/>
  <c r="BV50" i="4"/>
  <c r="BQ423" i="4"/>
  <c r="BQ357" i="4"/>
  <c r="CA400" i="4"/>
  <c r="BX213" i="4"/>
  <c r="CA299" i="4"/>
  <c r="BW29" i="4"/>
  <c r="BW423" i="4"/>
  <c r="BY296" i="4"/>
  <c r="BX121" i="4"/>
  <c r="BU90" i="4"/>
  <c r="BU292" i="4"/>
  <c r="BW496" i="4"/>
  <c r="BT423" i="4"/>
  <c r="BV362" i="4"/>
  <c r="BW397" i="4"/>
  <c r="BW89" i="4"/>
  <c r="BS139" i="4"/>
  <c r="BV438" i="4"/>
  <c r="BY150" i="4"/>
  <c r="CC29" i="4"/>
  <c r="CB32" i="4"/>
  <c r="BX363" i="4"/>
  <c r="BT359" i="4"/>
  <c r="BV75" i="4"/>
  <c r="BT485" i="4"/>
  <c r="BU382" i="4"/>
  <c r="BV230" i="4"/>
  <c r="BY425" i="4"/>
  <c r="BS123" i="4"/>
  <c r="BS33" i="4"/>
  <c r="BZ417" i="4"/>
  <c r="BV217" i="4"/>
  <c r="BZ331" i="4"/>
  <c r="BZ492" i="4"/>
  <c r="CB307" i="4"/>
  <c r="BS64" i="4"/>
  <c r="BS154" i="4"/>
  <c r="CB408" i="4"/>
  <c r="BY173" i="4"/>
  <c r="BU458" i="4"/>
  <c r="BV256" i="4"/>
  <c r="CC286" i="4"/>
  <c r="BW537" i="4"/>
  <c r="BW362" i="4"/>
  <c r="BZ490" i="4"/>
  <c r="BR118" i="4"/>
  <c r="BU259" i="4"/>
  <c r="BW518" i="4"/>
  <c r="BW63" i="4"/>
  <c r="BS525" i="4"/>
  <c r="BY319" i="4"/>
  <c r="AA156" i="12"/>
  <c r="BX475" i="4"/>
  <c r="AE156" i="11"/>
  <c r="BS348" i="4"/>
  <c r="BR297" i="4"/>
  <c r="BW425" i="4"/>
  <c r="BV534" i="4"/>
  <c r="BT403" i="4"/>
  <c r="BT553" i="4"/>
  <c r="BV301" i="4"/>
  <c r="CC506" i="4"/>
  <c r="BS136" i="4"/>
  <c r="BR298" i="4"/>
  <c r="CA545" i="4"/>
  <c r="BS31" i="4"/>
  <c r="BQ301" i="4"/>
  <c r="BT207" i="4"/>
  <c r="BX371" i="4"/>
  <c r="BU397" i="4"/>
  <c r="BT264" i="4"/>
  <c r="BS398" i="4"/>
  <c r="BU338" i="4"/>
  <c r="BW266" i="4"/>
  <c r="BS330" i="4"/>
  <c r="BT27" i="4"/>
  <c r="BX452" i="4"/>
  <c r="BV409" i="4"/>
  <c r="BU134" i="4"/>
  <c r="BR252" i="4"/>
  <c r="BZ248" i="4"/>
  <c r="BX513" i="4"/>
  <c r="BY444" i="4"/>
  <c r="BT161" i="4"/>
  <c r="CC276" i="4"/>
  <c r="BZ328" i="4"/>
  <c r="BQ309" i="4"/>
  <c r="BQ23" i="4"/>
  <c r="BZ347" i="4"/>
  <c r="CC362" i="4"/>
  <c r="CC513" i="4"/>
  <c r="BW456" i="4"/>
  <c r="BX88" i="4"/>
  <c r="CB287" i="4"/>
  <c r="BZ510" i="4"/>
  <c r="BV546" i="4"/>
  <c r="BW394" i="4"/>
  <c r="BS10" i="4"/>
  <c r="BW231" i="4"/>
  <c r="BQ133" i="4"/>
  <c r="BS388" i="4"/>
  <c r="BV172" i="4"/>
  <c r="BW307" i="4"/>
  <c r="BS443" i="4"/>
  <c r="BV227" i="4"/>
  <c r="BW104" i="4"/>
  <c r="BS510" i="4"/>
  <c r="BW533" i="4"/>
  <c r="BR488" i="4"/>
  <c r="BZ98" i="4"/>
  <c r="AC156" i="10" s="1"/>
  <c r="BR65" i="4"/>
  <c r="CC397" i="4"/>
  <c r="BX534" i="4"/>
  <c r="BQ446" i="4"/>
  <c r="BR64" i="4"/>
  <c r="BW66" i="4"/>
  <c r="BQ235" i="4"/>
  <c r="BV446" i="4"/>
  <c r="CC497" i="4"/>
  <c r="BW31" i="4"/>
  <c r="BX163" i="4"/>
  <c r="BU268" i="4"/>
  <c r="BR209" i="4"/>
  <c r="BY431" i="4"/>
  <c r="CB288" i="4"/>
  <c r="BV358" i="4"/>
  <c r="BR372" i="4"/>
  <c r="BX227" i="4"/>
  <c r="BR236" i="4"/>
  <c r="BS396" i="4"/>
  <c r="BU356" i="4"/>
  <c r="BR333" i="4"/>
  <c r="BX361" i="4"/>
  <c r="BW218" i="4"/>
  <c r="BQ72" i="4"/>
  <c r="BT457" i="4"/>
  <c r="BR246" i="4"/>
  <c r="BR391" i="4"/>
  <c r="CB276" i="4"/>
  <c r="BU258" i="4"/>
  <c r="BW163" i="4"/>
  <c r="BT26" i="4"/>
  <c r="BT400" i="4"/>
  <c r="BY370" i="4"/>
  <c r="BQ65" i="4"/>
  <c r="BU444" i="4"/>
  <c r="BX298" i="4"/>
  <c r="BS345" i="4"/>
  <c r="BR418" i="4"/>
  <c r="BS498" i="4"/>
  <c r="BS531" i="4"/>
  <c r="CC209" i="4"/>
  <c r="CC448" i="4"/>
  <c r="BW125" i="4"/>
  <c r="CA456" i="4"/>
  <c r="BQ30" i="4"/>
  <c r="BT75" i="4"/>
  <c r="BW483" i="4"/>
  <c r="CC439" i="4"/>
  <c r="BV420" i="4"/>
  <c r="BV299" i="4"/>
  <c r="BX497" i="4"/>
  <c r="BW7" i="4"/>
  <c r="CC258" i="4"/>
  <c r="BX181" i="4"/>
  <c r="CC218" i="4"/>
  <c r="BV81" i="4"/>
  <c r="BS494" i="4"/>
  <c r="CA233" i="4"/>
  <c r="BW458" i="4"/>
  <c r="BU238" i="4"/>
  <c r="BR292" i="4"/>
  <c r="BT298" i="4"/>
  <c r="BS493" i="4"/>
  <c r="BT258" i="4"/>
  <c r="BX15" i="4"/>
  <c r="BS207" i="4"/>
  <c r="BX330" i="4"/>
  <c r="BR416" i="4"/>
  <c r="BS161" i="4"/>
  <c r="CA498" i="4"/>
  <c r="BW308" i="4"/>
  <c r="CC542" i="4"/>
  <c r="BU42" i="4"/>
  <c r="BV70" i="4"/>
  <c r="CC316" i="4"/>
  <c r="BS314" i="4"/>
  <c r="BW13" i="4"/>
  <c r="CA372" i="4"/>
  <c r="BU371" i="4"/>
  <c r="BW520" i="4"/>
  <c r="BU120" i="4"/>
  <c r="BV394" i="4"/>
  <c r="BR317" i="4"/>
  <c r="BY427" i="4"/>
  <c r="BS11" i="4"/>
  <c r="BT149" i="4"/>
  <c r="BS26" i="4"/>
  <c r="BT434" i="4"/>
  <c r="BV67" i="4"/>
  <c r="CC455" i="4"/>
  <c r="BR365" i="4"/>
  <c r="CC540" i="4"/>
  <c r="BT394" i="4"/>
  <c r="CA85" i="4"/>
  <c r="BZ516" i="4"/>
  <c r="BS357" i="4"/>
  <c r="BZ531" i="4"/>
  <c r="BR460" i="4"/>
  <c r="BZ541" i="4"/>
  <c r="BQ253" i="4"/>
  <c r="BR104" i="4"/>
  <c r="BX504" i="4"/>
  <c r="BU75" i="4"/>
  <c r="BT385" i="4"/>
  <c r="BW499" i="4"/>
  <c r="BT451" i="4"/>
  <c r="CC307" i="4"/>
  <c r="CC433" i="4"/>
  <c r="BU5" i="4"/>
  <c r="BR294" i="4"/>
  <c r="BS278" i="4"/>
  <c r="BS495" i="4"/>
  <c r="BT31" i="4"/>
  <c r="BS477" i="4"/>
  <c r="BX293" i="4"/>
  <c r="BV459" i="4"/>
  <c r="BS545" i="4"/>
  <c r="BV405" i="4"/>
  <c r="BU466" i="4"/>
  <c r="BU343" i="4"/>
  <c r="BY119" i="4"/>
  <c r="BS183" i="4"/>
  <c r="BT324" i="4"/>
  <c r="BR122" i="4"/>
  <c r="BW16" i="4"/>
  <c r="BT322" i="4"/>
  <c r="BZ538" i="4"/>
  <c r="CA407" i="4"/>
  <c r="BW426" i="4"/>
  <c r="BV551" i="4"/>
  <c r="BV486" i="4"/>
  <c r="BX557" i="4"/>
  <c r="BV538" i="4"/>
  <c r="BT213" i="4"/>
  <c r="BT71" i="4"/>
  <c r="BS223" i="4"/>
  <c r="BS544" i="4"/>
  <c r="BV196" i="4"/>
  <c r="BS414" i="4"/>
  <c r="BX218" i="4"/>
  <c r="BV526" i="4"/>
  <c r="BV331" i="4"/>
  <c r="BS487" i="4"/>
  <c r="BX48" i="4"/>
  <c r="BR356" i="4"/>
  <c r="BX410" i="4"/>
  <c r="BR312" i="4"/>
  <c r="BX477" i="4"/>
  <c r="BR277" i="4"/>
  <c r="BS59" i="4"/>
  <c r="BS202" i="4"/>
  <c r="BW408" i="4"/>
  <c r="BW113" i="4"/>
  <c r="BX257" i="4"/>
  <c r="BU433" i="4"/>
  <c r="BU342" i="4"/>
  <c r="BR42" i="4"/>
  <c r="BX83" i="4"/>
  <c r="BX112" i="4"/>
  <c r="BR462" i="4"/>
  <c r="BU50" i="4"/>
  <c r="BR345" i="4"/>
  <c r="BS406" i="4"/>
  <c r="BQ389" i="4"/>
  <c r="CC343" i="4"/>
  <c r="BV547" i="4"/>
  <c r="BU293" i="4"/>
  <c r="BY262" i="4"/>
  <c r="CC154" i="4"/>
  <c r="BS228" i="4"/>
  <c r="BR72" i="4"/>
  <c r="BX559" i="4"/>
  <c r="BT399" i="4"/>
  <c r="BS225" i="4"/>
  <c r="CB302" i="4"/>
  <c r="CA548" i="4"/>
  <c r="CA292" i="4"/>
  <c r="BV59" i="4"/>
  <c r="BW492" i="4"/>
  <c r="BR275" i="4"/>
  <c r="BT332" i="4"/>
  <c r="BS344" i="4"/>
  <c r="BV60" i="4"/>
  <c r="BV482" i="4"/>
  <c r="CC498" i="4"/>
  <c r="BS303" i="4"/>
  <c r="BR199" i="4"/>
  <c r="BV369" i="4"/>
  <c r="BR385" i="4"/>
  <c r="BV385" i="4"/>
  <c r="BQ11" i="4"/>
  <c r="BT259" i="4"/>
  <c r="BR126" i="4"/>
  <c r="BX75" i="4"/>
  <c r="BZ513" i="4"/>
  <c r="BT168" i="4"/>
  <c r="BT179" i="4"/>
  <c r="CA447" i="4"/>
  <c r="BS350" i="4"/>
  <c r="BY361" i="4"/>
  <c r="BW215" i="4"/>
  <c r="CC330" i="4"/>
  <c r="BX352" i="4"/>
  <c r="BY392" i="4"/>
  <c r="BR508" i="4"/>
  <c r="BX249" i="4"/>
  <c r="BR83" i="4"/>
  <c r="BS73" i="4"/>
  <c r="BQ451" i="4"/>
  <c r="BS6" i="4"/>
  <c r="BW144" i="4"/>
  <c r="BR349" i="4"/>
  <c r="BW457" i="4"/>
  <c r="BZ343" i="4"/>
  <c r="BQ326" i="4"/>
  <c r="BX106" i="4"/>
  <c r="BX297" i="4"/>
  <c r="BT253" i="4"/>
  <c r="BT177" i="4"/>
  <c r="BQ177" i="4"/>
  <c r="BQ449" i="4"/>
  <c r="BT409" i="4"/>
  <c r="BQ437" i="4"/>
  <c r="BU202" i="4"/>
  <c r="CC236" i="4"/>
  <c r="CA491" i="4"/>
  <c r="BR445" i="4"/>
  <c r="BZ482" i="4"/>
  <c r="BS486" i="4"/>
  <c r="BX120" i="4"/>
  <c r="BX12" i="4"/>
  <c r="BW503" i="4"/>
  <c r="BU392" i="4"/>
  <c r="BV390" i="4"/>
  <c r="BV491" i="4"/>
  <c r="BS177" i="4"/>
  <c r="BS47" i="4"/>
  <c r="BT439" i="4"/>
  <c r="BS25" i="4"/>
  <c r="BT36" i="4"/>
  <c r="BV372" i="4"/>
  <c r="BX347" i="4"/>
  <c r="BV237" i="4"/>
  <c r="BR381" i="4"/>
  <c r="BX478" i="4"/>
  <c r="CA237" i="4"/>
  <c r="BX109" i="4"/>
  <c r="CB322" i="4"/>
  <c r="BT450" i="4"/>
  <c r="BU37" i="4"/>
  <c r="BX396" i="4"/>
  <c r="BS358" i="4"/>
  <c r="BQ64" i="4"/>
  <c r="CB253" i="4"/>
  <c r="BR35" i="4"/>
  <c r="BQ180" i="4"/>
  <c r="BV306" i="4"/>
  <c r="BQ120" i="4"/>
  <c r="BU84" i="4"/>
  <c r="CB235" i="4"/>
  <c r="BS4" i="4"/>
  <c r="BS235" i="4"/>
  <c r="BS452" i="4"/>
  <c r="BV106" i="4"/>
  <c r="BQ355" i="4"/>
  <c r="BR544" i="4"/>
  <c r="BS76" i="4"/>
  <c r="BY247" i="4"/>
  <c r="BW139" i="4"/>
  <c r="BQ458" i="4"/>
  <c r="BV450" i="4"/>
  <c r="BT180" i="4"/>
  <c r="BX131" i="4"/>
  <c r="BX486" i="4"/>
  <c r="BY49" i="4"/>
  <c r="BQ316" i="4"/>
  <c r="BQ161" i="4"/>
  <c r="BV144" i="4"/>
  <c r="CB425" i="4"/>
  <c r="BT194" i="4"/>
  <c r="BZ306" i="4"/>
  <c r="BQ100" i="4"/>
  <c r="BR44" i="4"/>
  <c r="BU24" i="4"/>
  <c r="BV521" i="4"/>
  <c r="BU251" i="4"/>
  <c r="BQ256" i="4"/>
  <c r="BQ401" i="4"/>
  <c r="V33" i="6"/>
  <c r="BQ171" i="4"/>
  <c r="BQ18" i="4"/>
  <c r="BZ496" i="4"/>
  <c r="BT318" i="4"/>
  <c r="BQ21" i="4"/>
  <c r="BQ154" i="4"/>
  <c r="BW211" i="4"/>
  <c r="CC552" i="4"/>
  <c r="BV328" i="4"/>
  <c r="BV109" i="4"/>
  <c r="BY386" i="4"/>
  <c r="BS435" i="4"/>
  <c r="BY100" i="4"/>
  <c r="BX462" i="4"/>
  <c r="BT105" i="4"/>
  <c r="CA408" i="4"/>
  <c r="CA492" i="4"/>
  <c r="BQ407" i="4"/>
  <c r="BZ559" i="4"/>
  <c r="BX39" i="4"/>
  <c r="BX526" i="4"/>
  <c r="BQ35" i="4"/>
  <c r="CC136" i="4"/>
  <c r="BV457" i="4"/>
  <c r="BX107" i="4"/>
  <c r="BW351" i="4"/>
  <c r="CC30" i="4"/>
  <c r="CB197" i="4"/>
  <c r="BT173" i="4"/>
  <c r="BR532" i="4"/>
  <c r="BS305" i="4"/>
  <c r="BS402" i="4"/>
  <c r="BS46" i="4"/>
  <c r="BU424" i="4"/>
  <c r="BV233" i="4"/>
  <c r="BV460" i="4"/>
  <c r="BS536" i="4"/>
  <c r="BU119" i="4"/>
  <c r="BX355" i="4"/>
  <c r="CC300" i="4"/>
  <c r="BS555" i="4"/>
  <c r="BV69" i="4"/>
  <c r="BZ548" i="4"/>
  <c r="BY407" i="4"/>
  <c r="BQ140" i="4"/>
  <c r="BV341" i="4"/>
  <c r="CA535" i="4"/>
  <c r="BV115" i="4"/>
  <c r="CA266" i="4"/>
  <c r="BX372" i="4"/>
  <c r="CB400" i="4"/>
  <c r="BT487" i="4"/>
  <c r="BV153" i="4"/>
  <c r="BW80" i="4"/>
  <c r="BU360" i="4"/>
  <c r="BS497" i="4"/>
  <c r="BU216" i="4"/>
  <c r="BX81" i="4"/>
  <c r="BV559" i="4"/>
  <c r="BS9" i="4"/>
  <c r="BX461" i="4"/>
  <c r="CC441" i="4"/>
  <c r="BS526" i="4"/>
  <c r="BV533" i="4"/>
  <c r="BS338" i="4"/>
  <c r="BS231" i="4"/>
  <c r="CC345" i="4"/>
  <c r="BR444" i="4"/>
  <c r="BW433" i="4"/>
  <c r="BV7" i="4"/>
  <c r="BZ233" i="4"/>
  <c r="BT381" i="4"/>
  <c r="BQ5" i="4"/>
  <c r="BQ145" i="4"/>
  <c r="BW365" i="4"/>
  <c r="BX104" i="4"/>
  <c r="BX339" i="4"/>
  <c r="CC475" i="4"/>
  <c r="CC315" i="4"/>
  <c r="BT540" i="4"/>
  <c r="BR412" i="4"/>
  <c r="CB365" i="4"/>
  <c r="BQ347" i="4"/>
  <c r="BW553" i="4"/>
  <c r="BS41" i="4"/>
  <c r="BR550" i="4"/>
  <c r="BU151" i="4"/>
  <c r="BQ250" i="4"/>
  <c r="BR198" i="4"/>
  <c r="BT32" i="4"/>
  <c r="BT392" i="4"/>
  <c r="BX68" i="4"/>
  <c r="CC108" i="4"/>
  <c r="BT155" i="4"/>
  <c r="BZ217" i="4"/>
  <c r="BW251" i="4"/>
  <c r="BR463" i="4"/>
  <c r="BR451" i="4"/>
  <c r="BU102" i="4"/>
  <c r="BQ60" i="4"/>
  <c r="BV514" i="4"/>
  <c r="BQ129" i="4"/>
  <c r="CA262" i="4"/>
  <c r="BR5" i="4"/>
  <c r="BQ42" i="4"/>
  <c r="BW109" i="4"/>
  <c r="BQ158" i="4"/>
  <c r="BV207" i="4"/>
  <c r="T156" i="11"/>
  <c r="BQ62" i="4"/>
  <c r="BY489" i="4"/>
  <c r="CA76" i="4"/>
  <c r="BX118" i="4"/>
  <c r="BV512" i="4"/>
  <c r="BR113" i="4"/>
  <c r="CA384" i="4"/>
  <c r="BW159" i="4"/>
  <c r="BY347" i="4"/>
  <c r="BR196" i="4"/>
  <c r="BX406" i="4"/>
  <c r="BV452" i="4"/>
  <c r="BW500" i="4"/>
  <c r="BU99" i="4"/>
  <c r="BW527" i="4"/>
  <c r="BU221" i="4"/>
  <c r="BW145" i="4"/>
  <c r="BT327" i="4"/>
  <c r="BV431" i="4"/>
  <c r="CC466" i="4"/>
  <c r="BV255" i="4"/>
  <c r="BV365" i="4"/>
  <c r="CC419" i="4"/>
  <c r="BW432" i="4"/>
  <c r="BV18" i="4"/>
  <c r="BT475" i="4"/>
  <c r="BQ318" i="4"/>
  <c r="X156" i="9"/>
  <c r="BR177" i="4"/>
  <c r="BZ12" i="4"/>
  <c r="BX206" i="4"/>
  <c r="BU460" i="4"/>
  <c r="CB271" i="4"/>
  <c r="BX135" i="4"/>
  <c r="BY102" i="4"/>
  <c r="BY547" i="4"/>
  <c r="BV557" i="4"/>
  <c r="BQ259" i="4"/>
  <c r="BV464" i="4"/>
  <c r="BS160" i="4"/>
  <c r="BQ277" i="4"/>
  <c r="BQ51" i="4"/>
  <c r="BU264" i="4"/>
  <c r="BT265" i="4"/>
  <c r="BT199" i="4"/>
  <c r="BV500" i="4"/>
  <c r="BT79" i="4"/>
  <c r="CC100" i="4"/>
  <c r="BW82" i="4"/>
  <c r="CB175" i="4"/>
  <c r="BR527" i="4"/>
  <c r="BZ142" i="4"/>
  <c r="BW202" i="4"/>
  <c r="BV337" i="4"/>
  <c r="BX318" i="4"/>
  <c r="BS547" i="4"/>
  <c r="BU39" i="4"/>
  <c r="BY382" i="4"/>
  <c r="BV14" i="4"/>
  <c r="BU47" i="4"/>
  <c r="BU311" i="4"/>
  <c r="BW556" i="4"/>
  <c r="BZ278" i="4"/>
  <c r="BS474" i="4"/>
  <c r="BU74" i="4"/>
  <c r="BV215" i="4"/>
  <c r="BR439" i="4"/>
  <c r="BS312" i="4"/>
  <c r="BS306" i="4"/>
  <c r="BU297" i="4"/>
  <c r="BS56" i="4"/>
  <c r="BQ424" i="4"/>
  <c r="BQ204" i="4"/>
  <c r="BW501" i="4"/>
  <c r="BS499" i="4"/>
  <c r="BU443" i="4"/>
  <c r="BR380" i="4"/>
  <c r="BQ395" i="4"/>
  <c r="BQ366" i="4"/>
  <c r="BS125" i="4"/>
  <c r="BT508" i="4"/>
  <c r="BW544" i="4"/>
  <c r="BX248" i="4"/>
  <c r="BS511" i="4"/>
  <c r="BY526" i="4"/>
  <c r="BS101" i="4"/>
  <c r="BT30" i="4"/>
  <c r="BU407" i="4"/>
  <c r="BR502" i="4"/>
  <c r="BR363" i="4"/>
  <c r="BV418" i="4"/>
  <c r="BS169" i="4"/>
  <c r="BS229" i="4"/>
  <c r="BQ165" i="4"/>
  <c r="BS532" i="4"/>
  <c r="BT455" i="4"/>
  <c r="BV105" i="4"/>
  <c r="BS418" i="4"/>
  <c r="BW255" i="4"/>
  <c r="BX291" i="4"/>
  <c r="BV503" i="4"/>
  <c r="BT369" i="4"/>
  <c r="BS246" i="4"/>
  <c r="BU250" i="4"/>
  <c r="BW292" i="4"/>
  <c r="BR11" i="4"/>
  <c r="BR548" i="4"/>
  <c r="BU372" i="4"/>
  <c r="BR535" i="4"/>
  <c r="BW221" i="4"/>
  <c r="CB222" i="4"/>
  <c r="BZ481" i="4"/>
  <c r="BX370" i="4"/>
  <c r="BQ152" i="4"/>
  <c r="BS222" i="4"/>
  <c r="BU304" i="4"/>
  <c r="BV510" i="4"/>
  <c r="BX506" i="4"/>
  <c r="BS263" i="4"/>
  <c r="BU256" i="4"/>
  <c r="BZ132" i="4"/>
  <c r="BW258" i="4"/>
  <c r="BZ344" i="4"/>
  <c r="BR179" i="4"/>
  <c r="BS18" i="4"/>
  <c r="CA547" i="4"/>
  <c r="BQ193" i="4"/>
  <c r="BX62" i="4"/>
  <c r="BW546" i="4"/>
  <c r="BR477" i="4"/>
  <c r="BT152" i="4"/>
  <c r="BR446" i="4"/>
  <c r="BW448" i="4"/>
  <c r="BQ169" i="4"/>
  <c r="CA421" i="4"/>
  <c r="CB231" i="4"/>
  <c r="BT252" i="4"/>
  <c r="BZ534" i="4"/>
  <c r="BV342" i="4"/>
  <c r="BR169" i="4"/>
  <c r="BV453" i="4"/>
  <c r="BU69" i="4"/>
  <c r="CC318" i="4"/>
  <c r="BW498" i="4"/>
  <c r="BT100" i="4"/>
  <c r="BW34" i="4"/>
  <c r="BW484" i="4"/>
  <c r="BS403" i="4"/>
  <c r="BR512" i="4"/>
  <c r="BV35" i="4"/>
  <c r="BW442" i="4"/>
  <c r="BZ416" i="4"/>
  <c r="BS449" i="4"/>
  <c r="BQ79" i="4"/>
  <c r="BQ255" i="4"/>
  <c r="BT531" i="4"/>
  <c r="BU414" i="4"/>
  <c r="BT543" i="4"/>
  <c r="BY234" i="4"/>
  <c r="BQ330" i="4"/>
  <c r="BS20" i="4"/>
  <c r="BW371" i="4"/>
  <c r="BQ25" i="4"/>
  <c r="BY494" i="4"/>
  <c r="BT494" i="4"/>
  <c r="BV490" i="4"/>
  <c r="BQ416" i="4"/>
  <c r="BW489" i="4"/>
  <c r="BR29" i="4"/>
  <c r="BQ160" i="4"/>
  <c r="BV292" i="4"/>
  <c r="CA288" i="4"/>
  <c r="BQ325" i="4"/>
  <c r="BW328" i="4"/>
  <c r="BT452" i="4"/>
  <c r="BW322" i="4"/>
  <c r="BW466" i="4"/>
  <c r="BV287" i="4"/>
  <c r="BU239" i="4"/>
  <c r="BR310" i="4"/>
  <c r="BT537" i="4"/>
  <c r="BV496" i="4"/>
  <c r="BX382" i="4"/>
  <c r="BV505" i="4"/>
  <c r="BQ24" i="4"/>
  <c r="BU270" i="4"/>
  <c r="BZ367" i="4"/>
  <c r="BQ157" i="4"/>
  <c r="BQ383" i="4"/>
  <c r="CA201" i="4"/>
  <c r="CC222" i="4"/>
  <c r="CA515" i="4"/>
  <c r="BZ70" i="4"/>
  <c r="BY45" i="4"/>
  <c r="CB442" i="4"/>
  <c r="CB403" i="4"/>
  <c r="BR509" i="4"/>
  <c r="BV455" i="4"/>
  <c r="BY181" i="4"/>
  <c r="BT276" i="4"/>
  <c r="BY116" i="4"/>
  <c r="BS504" i="4"/>
  <c r="BT402" i="4"/>
  <c r="BX228" i="4"/>
  <c r="CC410" i="4"/>
  <c r="BQ365" i="4"/>
  <c r="BR109" i="4"/>
  <c r="BS423" i="4"/>
  <c r="BQ269" i="4"/>
  <c r="BX450" i="4"/>
  <c r="BQ112" i="4"/>
  <c r="CC484" i="4"/>
  <c r="BY493" i="4"/>
  <c r="BY410" i="4"/>
  <c r="CB387" i="4"/>
  <c r="BZ352" i="4"/>
  <c r="BV351" i="4"/>
  <c r="BX441" i="4"/>
  <c r="BV169" i="4"/>
  <c r="BV120" i="4"/>
  <c r="BW431" i="4"/>
  <c r="BZ362" i="4"/>
  <c r="BR555" i="4"/>
  <c r="BX499" i="4"/>
  <c r="BW271" i="4"/>
  <c r="BX184" i="4"/>
  <c r="BS446" i="4"/>
  <c r="BS410" i="4"/>
  <c r="BR62" i="4"/>
  <c r="BR102" i="4"/>
  <c r="BQ295" i="4"/>
  <c r="BY261" i="4"/>
  <c r="CA488" i="4"/>
  <c r="BZ486" i="4"/>
  <c r="BX456" i="4"/>
  <c r="BZ339" i="4"/>
  <c r="BZ101" i="4"/>
  <c r="BX269" i="4"/>
  <c r="BV192" i="4"/>
  <c r="BS490" i="4"/>
  <c r="CA487" i="4"/>
  <c r="AA156" i="9"/>
  <c r="BX277" i="4"/>
  <c r="BV530" i="4"/>
  <c r="BR495" i="4"/>
  <c r="BR116" i="4"/>
  <c r="BT13" i="4"/>
  <c r="BQ135" i="4"/>
  <c r="BT530" i="4"/>
  <c r="BX56" i="4"/>
  <c r="BT293" i="4"/>
  <c r="BR441" i="4"/>
  <c r="BW68" i="4"/>
  <c r="BQ111" i="4"/>
  <c r="BQ434" i="4"/>
  <c r="BQ218" i="4"/>
  <c r="BU287" i="4"/>
  <c r="AC156" i="9"/>
  <c r="BR490" i="4"/>
  <c r="BX533" i="4"/>
  <c r="BQ172" i="4"/>
  <c r="BV139" i="4"/>
  <c r="BR513" i="4"/>
  <c r="BW153" i="4"/>
  <c r="BQ311" i="4"/>
  <c r="BV326" i="4"/>
  <c r="BT292" i="4"/>
  <c r="BR464" i="4"/>
  <c r="BR142" i="4"/>
  <c r="CC478" i="4"/>
  <c r="BY462" i="4"/>
  <c r="BW462" i="4"/>
  <c r="BW264" i="4"/>
  <c r="BS5" i="4"/>
  <c r="CA506" i="4"/>
  <c r="BV273" i="4"/>
  <c r="BQ27" i="4"/>
  <c r="BX113" i="4"/>
  <c r="BQ15" i="4"/>
  <c r="BR327" i="4"/>
  <c r="BU61" i="4"/>
  <c r="BQ450" i="4"/>
  <c r="BX401" i="4"/>
  <c r="BW540" i="4"/>
  <c r="CC198" i="4"/>
  <c r="BQ198" i="4"/>
  <c r="BV271" i="4"/>
  <c r="BT102" i="4"/>
  <c r="BW486" i="4"/>
  <c r="BR203" i="4"/>
  <c r="BS364" i="4"/>
  <c r="BU62" i="4"/>
  <c r="BW290" i="4"/>
  <c r="BR331" i="4"/>
  <c r="BU366" i="4"/>
  <c r="BQ28" i="4"/>
  <c r="BS209" i="4"/>
  <c r="BV181" i="4"/>
  <c r="BU38" i="4"/>
  <c r="BS368" i="4"/>
  <c r="BV433" i="4"/>
  <c r="BW353" i="4"/>
  <c r="BT255" i="4"/>
  <c r="CC444" i="4"/>
  <c r="BW487" i="4"/>
  <c r="BW475" i="4"/>
  <c r="BY325" i="4"/>
  <c r="BT362" i="4"/>
  <c r="BQ181" i="4"/>
  <c r="BT120" i="4"/>
  <c r="BQ119" i="4"/>
  <c r="BS505" i="4"/>
  <c r="BV504" i="4"/>
  <c r="BT167" i="4"/>
  <c r="BQ125" i="4"/>
  <c r="BW464" i="4"/>
  <c r="BR414" i="4"/>
  <c r="BY464" i="4"/>
  <c r="BV481" i="4"/>
  <c r="BU204" i="4"/>
  <c r="BT135" i="4"/>
  <c r="BX166" i="4"/>
  <c r="BW316" i="4"/>
  <c r="W156" i="9"/>
  <c r="BX42" i="4"/>
  <c r="Z156" i="9"/>
  <c r="BV289" i="4"/>
  <c r="BR542" i="4"/>
  <c r="BT101" i="4"/>
  <c r="BS116" i="4"/>
  <c r="AD156" i="11"/>
  <c r="BS286" i="4"/>
  <c r="BX434" i="4"/>
  <c r="BW69" i="4"/>
  <c r="BS539" i="4"/>
  <c r="CA387" i="4"/>
  <c r="CB452" i="4"/>
  <c r="BY287" i="4"/>
  <c r="BQ170" i="4"/>
  <c r="BY6" i="4"/>
  <c r="BU446" i="4"/>
  <c r="BW420" i="4"/>
  <c r="BW260" i="4"/>
  <c r="BV327" i="4"/>
  <c r="BS389" i="4"/>
  <c r="BV548" i="4"/>
  <c r="BT80" i="4"/>
  <c r="BT195" i="4"/>
  <c r="BU298" i="4"/>
  <c r="BU64" i="4"/>
  <c r="BT533" i="4"/>
  <c r="BV258" i="4"/>
  <c r="CB384" i="4"/>
  <c r="BQ149" i="4"/>
  <c r="BR151" i="4"/>
  <c r="BY244" i="4"/>
  <c r="BW405" i="4"/>
  <c r="BQ391" i="4"/>
  <c r="BX424" i="4"/>
  <c r="BY549" i="4"/>
  <c r="BQ327" i="4"/>
  <c r="CB404" i="4"/>
  <c r="BU215" i="4"/>
  <c r="BQ229" i="4"/>
  <c r="BX292" i="4"/>
  <c r="BR46" i="4"/>
  <c r="BS507" i="4"/>
  <c r="BT506" i="4"/>
  <c r="Y156" i="6"/>
  <c r="BS254" i="4"/>
  <c r="BS527" i="4"/>
  <c r="BR540" i="4"/>
  <c r="CB332" i="4"/>
  <c r="BW357" i="4"/>
  <c r="BQ210" i="4"/>
  <c r="BS353" i="4"/>
  <c r="BW324" i="4"/>
  <c r="BT328" i="4"/>
  <c r="BS243" i="4"/>
  <c r="BU150" i="4"/>
  <c r="BU195" i="4"/>
  <c r="BY399" i="4"/>
  <c r="BV264" i="4"/>
  <c r="BV5" i="4"/>
  <c r="BV425" i="4"/>
  <c r="BX294" i="4"/>
  <c r="BV43" i="4"/>
  <c r="BX164" i="4"/>
  <c r="BT171" i="4"/>
  <c r="BV483" i="4"/>
  <c r="BZ497" i="4"/>
  <c r="BS444" i="4"/>
  <c r="CA349" i="4"/>
  <c r="BT192" i="4"/>
  <c r="BW525" i="4"/>
  <c r="BQ33" i="4"/>
  <c r="BQ41" i="4"/>
  <c r="BT414" i="4"/>
  <c r="BT541" i="4"/>
  <c r="BX313" i="4"/>
  <c r="BR301" i="4"/>
  <c r="BW296" i="4"/>
  <c r="BS22" i="4"/>
  <c r="V156" i="6"/>
  <c r="BZ309" i="4"/>
  <c r="CA269" i="4"/>
  <c r="CA293" i="4"/>
  <c r="CB303" i="4"/>
  <c r="BR244" i="4"/>
  <c r="BV124" i="4"/>
  <c r="BR388" i="4"/>
  <c r="BT64" i="4"/>
  <c r="BX416" i="4"/>
  <c r="BX127" i="4"/>
  <c r="BW543" i="4"/>
  <c r="BW531" i="4"/>
  <c r="BW10" i="4"/>
  <c r="BQ440" i="4"/>
  <c r="BQ288" i="4"/>
  <c r="BZ245" i="4"/>
  <c r="BU83" i="4"/>
  <c r="BW332" i="4"/>
  <c r="CC342" i="4"/>
  <c r="BT250" i="4"/>
  <c r="BZ465" i="4"/>
  <c r="BV101" i="4"/>
  <c r="BS269" i="4"/>
  <c r="BX528" i="4"/>
  <c r="BT277" i="4"/>
  <c r="BU246" i="4"/>
  <c r="BX405" i="4"/>
  <c r="BQ43" i="4"/>
  <c r="BY324" i="4"/>
  <c r="CC32" i="4"/>
  <c r="BV370" i="4"/>
  <c r="BX223" i="4"/>
  <c r="BX252" i="4"/>
  <c r="BQ137" i="4"/>
  <c r="BQ130" i="4"/>
  <c r="BT263" i="4"/>
  <c r="BY502" i="4"/>
  <c r="BX238" i="4"/>
  <c r="BW352" i="4"/>
  <c r="BT560" i="4"/>
  <c r="BS157" i="4"/>
  <c r="BZ330" i="4"/>
  <c r="BV37" i="4"/>
  <c r="BR443" i="4"/>
  <c r="BW235" i="4"/>
  <c r="BT418" i="4"/>
  <c r="CB237" i="4"/>
  <c r="CA558" i="4"/>
  <c r="BW162" i="4"/>
  <c r="BT438" i="4"/>
  <c r="BS404" i="4"/>
  <c r="BX503" i="4"/>
  <c r="BX543" i="4"/>
  <c r="BQ230" i="4"/>
  <c r="BQ216" i="4"/>
  <c r="BU404" i="4"/>
  <c r="CC507" i="4"/>
  <c r="BR61" i="4"/>
  <c r="BW560" i="4"/>
  <c r="BR518" i="4"/>
  <c r="BX162" i="4"/>
  <c r="CA440" i="4"/>
  <c r="BQ205" i="4"/>
  <c r="BR543" i="4"/>
  <c r="BR390" i="4"/>
  <c r="BR140" i="4"/>
  <c r="BQ397" i="4"/>
  <c r="BW238" i="4"/>
  <c r="BT435" i="4"/>
  <c r="BQ45" i="4"/>
  <c r="BS484" i="4"/>
  <c r="U156" i="10"/>
  <c r="BQ298" i="4"/>
  <c r="BZ42" i="4"/>
  <c r="BS538" i="4"/>
  <c r="BX307" i="4"/>
  <c r="BX237" i="4"/>
  <c r="BW414" i="4"/>
  <c r="BQ236" i="4"/>
  <c r="BS290" i="4"/>
  <c r="BW463" i="4"/>
  <c r="BS274" i="4"/>
  <c r="BX494" i="4"/>
  <c r="BW21" i="4"/>
  <c r="BV130" i="4"/>
  <c r="BU413" i="4"/>
  <c r="BS131" i="4"/>
  <c r="CA532" i="4"/>
  <c r="CB394" i="4"/>
  <c r="BV261" i="4"/>
  <c r="AC156" i="6"/>
  <c r="BU265" i="4"/>
  <c r="CA540" i="4"/>
  <c r="BX226" i="4"/>
  <c r="BR84" i="4"/>
  <c r="BR7" i="4"/>
  <c r="BS342" i="4"/>
  <c r="BQ314" i="4"/>
  <c r="BV447" i="4"/>
  <c r="BW174" i="4"/>
  <c r="BS400" i="4"/>
  <c r="BU194" i="4"/>
  <c r="BX464" i="4"/>
  <c r="BV9" i="4"/>
  <c r="BX458" i="4"/>
  <c r="BQ63" i="4"/>
  <c r="CA475" i="4"/>
  <c r="BV545" i="4"/>
  <c r="CC406" i="4"/>
  <c r="CA70" i="4"/>
  <c r="CB312" i="4"/>
  <c r="CA413" i="4"/>
  <c r="BV466" i="4"/>
  <c r="BV368" i="4"/>
  <c r="BR547" i="4"/>
  <c r="BQ445" i="4"/>
  <c r="BQ159" i="4"/>
  <c r="BZ260" i="4"/>
  <c r="BQ340" i="4"/>
  <c r="BW79" i="4"/>
  <c r="BQ351" i="4"/>
  <c r="CB318" i="4"/>
  <c r="BX329" i="4"/>
  <c r="BW83" i="4"/>
  <c r="BU419" i="4"/>
  <c r="CA449" i="4"/>
  <c r="BS530" i="4"/>
  <c r="CB46" i="4"/>
  <c r="CB298" i="4"/>
  <c r="BX325" i="4"/>
  <c r="BT42" i="4"/>
  <c r="BS316" i="4"/>
  <c r="CC210" i="4"/>
  <c r="BW506" i="4"/>
  <c r="BY533" i="4"/>
  <c r="CB330" i="4"/>
  <c r="BX392" i="4"/>
  <c r="BV246" i="4"/>
  <c r="BU123" i="4"/>
  <c r="BV254" i="4"/>
  <c r="BX354" i="4"/>
  <c r="BW482" i="4"/>
  <c r="CA315" i="4"/>
  <c r="CA367" i="4"/>
  <c r="BQ102" i="4"/>
  <c r="Z156" i="12"/>
  <c r="BZ425" i="4"/>
  <c r="BW493" i="4"/>
  <c r="CC319" i="4"/>
  <c r="BY26" i="4"/>
  <c r="BV253" i="4"/>
  <c r="BV168" i="4"/>
  <c r="BX459" i="4"/>
  <c r="BV296" i="4"/>
  <c r="BZ500" i="4"/>
  <c r="BS462" i="4"/>
  <c r="BQ393" i="4"/>
  <c r="BS287" i="4"/>
  <c r="BR433" i="4"/>
  <c r="CC505" i="4"/>
  <c r="CC491" i="4"/>
  <c r="BY85" i="4"/>
  <c r="BS508" i="4"/>
  <c r="BT16" i="4"/>
  <c r="BX387" i="4"/>
  <c r="BW250" i="4"/>
  <c r="BT542" i="4"/>
  <c r="BV260" i="4"/>
  <c r="BR324" i="4"/>
  <c r="BS382" i="4"/>
  <c r="BW419" i="4"/>
  <c r="BW15" i="4"/>
  <c r="BS419" i="4"/>
  <c r="BR558" i="4"/>
  <c r="BT215" i="4"/>
  <c r="BT456" i="4"/>
  <c r="BR108" i="4"/>
  <c r="BS174" i="4"/>
  <c r="BT517" i="4"/>
  <c r="BT111" i="4"/>
  <c r="BW253" i="4"/>
  <c r="BS265" i="4"/>
  <c r="BX4" i="4"/>
  <c r="AB156" i="6"/>
  <c r="CB372" i="4"/>
  <c r="BT134" i="4"/>
  <c r="BV176" i="4"/>
  <c r="BQ278" i="4"/>
  <c r="BQ55" i="4"/>
  <c r="CC511" i="4"/>
  <c r="BR210" i="4"/>
  <c r="BQ132" i="4"/>
  <c r="BT343" i="4"/>
  <c r="BR262" i="4"/>
  <c r="BQ69" i="4"/>
  <c r="BQ459" i="4"/>
  <c r="CB458" i="4"/>
  <c r="CC539" i="4"/>
  <c r="BU346" i="4"/>
  <c r="CA44" i="4"/>
  <c r="BS324" i="4"/>
  <c r="BT417" i="4"/>
  <c r="CC21" i="4"/>
  <c r="BV248" i="4"/>
  <c r="BU299" i="4"/>
  <c r="BR315" i="4"/>
  <c r="BR234" i="4"/>
  <c r="CC525" i="4"/>
  <c r="BX440" i="4"/>
  <c r="BT492" i="4"/>
  <c r="BU219" i="4"/>
  <c r="BV39" i="4"/>
  <c r="BV218" i="4"/>
  <c r="BW400" i="4"/>
  <c r="BT68" i="4"/>
  <c r="BQ46" i="4"/>
  <c r="BU106" i="4"/>
  <c r="BS328" i="4"/>
  <c r="BV454" i="4"/>
  <c r="BQ83" i="4"/>
  <c r="BR149" i="4"/>
  <c r="BW166" i="4"/>
  <c r="BS483" i="4"/>
  <c r="BR55" i="4"/>
  <c r="BV57" i="4"/>
  <c r="BX22" i="4"/>
  <c r="BS248" i="4"/>
  <c r="BU43" i="4"/>
  <c r="BV399" i="4"/>
  <c r="AE156" i="6"/>
  <c r="CA380" i="4"/>
  <c r="BW9" i="4"/>
  <c r="BX47" i="4"/>
  <c r="BX553" i="4"/>
  <c r="BQ345" i="4"/>
  <c r="BV193" i="4"/>
  <c r="BQ113" i="4"/>
  <c r="BV427" i="4"/>
  <c r="CA9" i="4"/>
  <c r="BU116" i="4"/>
  <c r="BQ310" i="4"/>
  <c r="BU145" i="4"/>
  <c r="BS145" i="4"/>
  <c r="CA542" i="4"/>
  <c r="BW210" i="4"/>
  <c r="BV333" i="4"/>
  <c r="BS267" i="4"/>
  <c r="BQ81" i="4"/>
  <c r="BW392" i="4"/>
  <c r="BU100" i="4"/>
  <c r="BQ409" i="4"/>
  <c r="BW50" i="4"/>
  <c r="BW158" i="4"/>
  <c r="BT29" i="4"/>
  <c r="BZ549" i="4"/>
  <c r="BX262" i="4"/>
  <c r="BX87" i="4"/>
  <c r="BX439" i="4"/>
  <c r="BW333" i="4"/>
  <c r="BU248" i="4"/>
  <c r="AD156" i="10"/>
  <c r="BW64" i="4"/>
  <c r="BR449" i="4"/>
  <c r="BQ76" i="4"/>
  <c r="BQ195" i="4"/>
  <c r="BX341" i="4"/>
  <c r="BT416" i="4"/>
  <c r="BT488" i="4"/>
  <c r="BW5" i="4"/>
  <c r="BV303" i="4"/>
  <c r="BW124" i="4"/>
  <c r="BT396" i="4"/>
  <c r="X156" i="10"/>
  <c r="BR325" i="4"/>
  <c r="BV278" i="4"/>
  <c r="BQ404" i="4"/>
  <c r="U156" i="9"/>
  <c r="BS49" i="4"/>
  <c r="BR243" i="4"/>
  <c r="BZ420" i="4"/>
  <c r="BR461" i="4"/>
  <c r="BW49" i="4"/>
  <c r="BX422" i="4"/>
  <c r="BV361" i="4"/>
  <c r="BX350" i="4"/>
  <c r="BW490" i="4"/>
  <c r="BR409" i="4"/>
  <c r="BX137" i="4"/>
  <c r="BZ401" i="4"/>
  <c r="BW532" i="4"/>
  <c r="AB156" i="10"/>
  <c r="CA308" i="4"/>
  <c r="BR103" i="4"/>
  <c r="CC195" i="4"/>
  <c r="BR361" i="4"/>
  <c r="BY76" i="4"/>
  <c r="CB436" i="4"/>
  <c r="CC395" i="4"/>
  <c r="BU14" i="4"/>
  <c r="BZ345" i="4"/>
  <c r="BT67" i="4"/>
  <c r="BW75" i="4"/>
  <c r="CA328" i="4"/>
  <c r="BW554" i="4"/>
  <c r="BZ127" i="4"/>
  <c r="BT319" i="4"/>
  <c r="BR410" i="4"/>
  <c r="BY504" i="4"/>
  <c r="BV391" i="4"/>
  <c r="BS391" i="4"/>
  <c r="CC361" i="4"/>
  <c r="BS61" i="4"/>
  <c r="BV102" i="4"/>
  <c r="BR406" i="4"/>
  <c r="BU48" i="4"/>
  <c r="CA309" i="4"/>
  <c r="BQ153" i="4"/>
  <c r="CA182" i="4"/>
  <c r="BW505" i="4"/>
  <c r="CC167" i="4"/>
  <c r="BT310" i="4"/>
  <c r="BU447" i="4"/>
  <c r="BT211" i="4"/>
  <c r="BX554" i="4"/>
  <c r="BS72" i="4"/>
  <c r="CA552" i="4"/>
  <c r="CA410" i="4"/>
  <c r="BX449" i="4"/>
  <c r="BR384" i="4"/>
  <c r="BV542" i="4"/>
  <c r="BV480" i="4"/>
  <c r="BV363" i="4"/>
  <c r="BT77" i="4"/>
  <c r="BZ445" i="4"/>
  <c r="BT366" i="4"/>
  <c r="BU296" i="4"/>
  <c r="BS513" i="4"/>
  <c r="BS442" i="4"/>
  <c r="BW274" i="4"/>
  <c r="BR483" i="4"/>
  <c r="BW439" i="4"/>
  <c r="BV226" i="4"/>
  <c r="BS168" i="4"/>
  <c r="BR267" i="4"/>
  <c r="BY534" i="4"/>
  <c r="BU234" i="4"/>
  <c r="BU389" i="4"/>
  <c r="CA21" i="4"/>
  <c r="BR394" i="4"/>
  <c r="BT267" i="4"/>
  <c r="BX6" i="4"/>
  <c r="BU448" i="4"/>
  <c r="BX367" i="4"/>
  <c r="BT247" i="4"/>
  <c r="BZ159" i="4"/>
  <c r="BT449" i="4"/>
  <c r="BX315" i="4"/>
  <c r="BR133" i="4"/>
  <c r="BV239" i="4"/>
  <c r="BS40" i="4"/>
  <c r="Z156" i="6"/>
  <c r="BY330" i="4"/>
  <c r="BS30" i="4"/>
  <c r="BR434" i="4"/>
  <c r="BR545" i="4"/>
  <c r="BQ22" i="4"/>
  <c r="BQ150" i="4"/>
  <c r="BU154" i="4"/>
  <c r="BQ465" i="4"/>
  <c r="CA228" i="4"/>
  <c r="BX20" i="4"/>
  <c r="BV244" i="4"/>
  <c r="CB339" i="4"/>
  <c r="BS159" i="4"/>
  <c r="BW549" i="4"/>
  <c r="CA536" i="4"/>
  <c r="BU19" i="4"/>
  <c r="BU462" i="4"/>
  <c r="BV122" i="4"/>
  <c r="BV477" i="4"/>
  <c r="BY268" i="4"/>
  <c r="BR257" i="4"/>
  <c r="BX124" i="4"/>
  <c r="BW421" i="4"/>
  <c r="BV224" i="4"/>
  <c r="BQ40" i="4"/>
  <c r="BV462" i="4"/>
  <c r="BV214" i="4"/>
  <c r="BV179" i="4"/>
  <c r="BX266" i="4"/>
  <c r="BQ164" i="4"/>
  <c r="BS298" i="4"/>
  <c r="BV343" i="4"/>
  <c r="BQ251" i="4"/>
  <c r="CB407" i="4"/>
  <c r="BR400" i="4"/>
  <c r="BY73" i="4"/>
  <c r="BX509" i="4"/>
  <c r="CB465" i="4"/>
  <c r="CA38" i="4"/>
  <c r="BS383" i="4"/>
  <c r="BV305" i="4"/>
  <c r="BS415" i="4"/>
  <c r="BV414" i="4"/>
  <c r="BQ290" i="4"/>
  <c r="BR313" i="4"/>
  <c r="CB192" i="4"/>
  <c r="BW131" i="4"/>
  <c r="BZ355" i="4"/>
  <c r="BS454" i="4"/>
  <c r="CA18" i="4"/>
  <c r="BY401" i="4"/>
  <c r="BY286" i="4"/>
  <c r="CC500" i="4"/>
  <c r="BU200" i="4"/>
  <c r="BZ58" i="4"/>
  <c r="BV408" i="4"/>
  <c r="BU115" i="4"/>
  <c r="BV489" i="4"/>
  <c r="BQ321" i="4"/>
  <c r="BZ125" i="4"/>
  <c r="BV527" i="4"/>
  <c r="BX215" i="4"/>
  <c r="BZ121" i="4"/>
  <c r="BT47" i="4"/>
  <c r="CB39" i="4"/>
  <c r="BV135" i="4"/>
  <c r="BU254" i="4"/>
  <c r="BV49" i="4"/>
  <c r="BW538" i="4"/>
  <c r="BR303" i="4"/>
  <c r="BV315" i="4"/>
  <c r="BX479" i="4"/>
  <c r="BQ238" i="4"/>
  <c r="CA489" i="4"/>
  <c r="BT486" i="4"/>
  <c r="BW557" i="4"/>
  <c r="BZ458" i="4"/>
  <c r="BQ411" i="4"/>
  <c r="BT433" i="4"/>
  <c r="BS557" i="4"/>
  <c r="BT297" i="4"/>
  <c r="V156" i="9"/>
  <c r="BZ478" i="4"/>
  <c r="BU78" i="4"/>
  <c r="BQ124" i="4"/>
  <c r="CA474" i="4"/>
  <c r="BX492" i="4"/>
  <c r="BS534" i="4"/>
  <c r="BR57" i="4"/>
  <c r="CC405" i="4"/>
  <c r="BS559" i="4"/>
  <c r="BY227" i="4"/>
  <c r="BX446" i="4"/>
  <c r="BQ213" i="4"/>
  <c r="CC153" i="4"/>
  <c r="BQ144" i="4"/>
  <c r="CA75" i="4"/>
  <c r="CA397" i="4"/>
  <c r="CA438" i="4"/>
  <c r="BQ6" i="4"/>
  <c r="BW381" i="4"/>
  <c r="BX502" i="4"/>
  <c r="BT230" i="4"/>
  <c r="BQ70" i="4"/>
  <c r="BY413" i="4"/>
  <c r="BX259" i="4"/>
  <c r="BU36" i="4"/>
  <c r="BQ233" i="4"/>
  <c r="BT408" i="4"/>
  <c r="BQ90" i="4"/>
  <c r="BS501" i="4"/>
  <c r="BX11" i="4"/>
  <c r="BS295" i="4"/>
  <c r="BR500" i="4"/>
  <c r="BR299" i="4"/>
  <c r="BQ306" i="4"/>
  <c r="BR466" i="4"/>
  <c r="BT291" i="4"/>
  <c r="BU117" i="4"/>
  <c r="BR491" i="4"/>
  <c r="BQ222" i="4"/>
  <c r="BQ39" i="4"/>
  <c r="BV234" i="4"/>
  <c r="BS134" i="4"/>
  <c r="BQ431" i="4"/>
  <c r="BQ360" i="4"/>
  <c r="BV119" i="4"/>
  <c r="BR498" i="4"/>
  <c r="BT432" i="4"/>
  <c r="BR43" i="4"/>
  <c r="BW57" i="4"/>
  <c r="BZ438" i="4"/>
  <c r="BU164" i="4"/>
  <c r="BS42" i="4"/>
  <c r="BQ78" i="4"/>
  <c r="BW261" i="4"/>
  <c r="BS271" i="4"/>
  <c r="BR497" i="4"/>
  <c r="BX5" i="4"/>
  <c r="CC474" i="4"/>
  <c r="CA513" i="4"/>
  <c r="BZ384" i="4"/>
  <c r="BT221" i="4"/>
  <c r="BT466" i="4"/>
  <c r="BW418" i="4"/>
  <c r="BQ248" i="4"/>
  <c r="BW398" i="4"/>
  <c r="CA25" i="4"/>
  <c r="BX151" i="4"/>
  <c r="BV532" i="4"/>
  <c r="BW265" i="4"/>
  <c r="BQ220" i="4"/>
  <c r="BT352" i="4"/>
  <c r="BT133" i="4"/>
  <c r="BZ454" i="4"/>
  <c r="BU101" i="4"/>
  <c r="BV509" i="4"/>
  <c r="BX548" i="4"/>
  <c r="BY78" i="4"/>
  <c r="BX516" i="4"/>
  <c r="BX23" i="4"/>
  <c r="BQ381" i="4"/>
  <c r="BZ293" i="4"/>
  <c r="BX143" i="4"/>
  <c r="BX417" i="4"/>
  <c r="CC520" i="4"/>
  <c r="BW227" i="4"/>
  <c r="BR121" i="4"/>
  <c r="BW309" i="4"/>
  <c r="BS130" i="4"/>
  <c r="BR402" i="4"/>
  <c r="BX115" i="4"/>
  <c r="AD156" i="6"/>
  <c r="BQ448" i="4"/>
  <c r="CB211" i="4"/>
  <c r="BT104" i="4"/>
  <c r="BV156" i="4"/>
  <c r="BS115" i="4"/>
  <c r="BU387" i="4"/>
  <c r="BU261" i="4"/>
  <c r="CA401" i="4"/>
  <c r="BX63" i="4"/>
  <c r="BV415" i="4"/>
  <c r="BU143" i="4"/>
  <c r="BX521" i="4"/>
  <c r="BV345" i="4"/>
  <c r="BQ457" i="4"/>
  <c r="BT296" i="4"/>
  <c r="BR181" i="4"/>
  <c r="BV371" i="4"/>
  <c r="BZ392" i="4"/>
  <c r="BX275" i="4"/>
  <c r="BQ287" i="4"/>
  <c r="BW207" i="4"/>
  <c r="BU257" i="4"/>
  <c r="BX125" i="4"/>
  <c r="BQ139" i="4"/>
  <c r="BV356" i="4"/>
  <c r="BQ443" i="4"/>
  <c r="BU294" i="4"/>
  <c r="BU323" i="4"/>
  <c r="BW293" i="4"/>
  <c r="BY298" i="4"/>
  <c r="BS62" i="4"/>
  <c r="CA383" i="4"/>
  <c r="BX383" i="4"/>
  <c r="BT183" i="4"/>
  <c r="BX221" i="4"/>
  <c r="BQ59" i="4"/>
  <c r="BQ108" i="4"/>
  <c r="BR549" i="4"/>
  <c r="BU425" i="4"/>
  <c r="BU399" i="4"/>
  <c r="BS456" i="4"/>
  <c r="BT210" i="4"/>
  <c r="CA519" i="4"/>
  <c r="BS437" i="4"/>
  <c r="BR546" i="4"/>
  <c r="BT519" i="4"/>
  <c r="BX38" i="4"/>
  <c r="BQ264" i="4"/>
  <c r="BR166" i="4"/>
  <c r="BW224" i="4"/>
  <c r="BS461" i="4"/>
  <c r="BQ304" i="4"/>
  <c r="BU276" i="4"/>
  <c r="BQ142" i="4"/>
  <c r="BW515" i="4"/>
  <c r="BU442" i="4"/>
  <c r="BX183" i="4"/>
  <c r="CA171" i="4"/>
  <c r="BU341" i="4"/>
  <c r="BU127" i="4"/>
  <c r="CC262" i="4"/>
  <c r="BR261" i="4"/>
  <c r="CC527" i="4"/>
  <c r="BR536" i="4"/>
  <c r="CA271" i="4"/>
  <c r="CA412" i="4"/>
  <c r="BT480" i="4"/>
  <c r="BT266" i="4"/>
  <c r="BR10" i="4"/>
  <c r="BU321" i="4"/>
  <c r="BU105" i="4"/>
  <c r="BS111" i="4"/>
  <c r="BS457" i="4"/>
  <c r="BZ298" i="4"/>
  <c r="BS480" i="4"/>
  <c r="BQ299" i="4"/>
  <c r="BQ114" i="4"/>
  <c r="BW38" i="4"/>
  <c r="BW342" i="4"/>
  <c r="BQ7" i="4"/>
  <c r="BT311" i="4"/>
  <c r="CC205" i="4"/>
  <c r="BU381" i="4"/>
  <c r="BW181" i="4"/>
  <c r="BX174" i="4"/>
  <c r="BW337" i="4"/>
  <c r="CA478" i="4"/>
  <c r="BZ366" i="4"/>
  <c r="BT387" i="4"/>
  <c r="BW105" i="4"/>
  <c r="BU121" i="4"/>
  <c r="BT454" i="4"/>
  <c r="BQ58" i="4"/>
  <c r="BW142" i="4"/>
  <c r="BW223" i="4"/>
  <c r="BW35" i="4"/>
  <c r="BR427" i="4"/>
  <c r="BQ107" i="4"/>
  <c r="BQ260" i="4"/>
  <c r="CA342" i="4"/>
  <c r="BT498" i="4"/>
  <c r="CA8" i="4"/>
  <c r="BQ439" i="4"/>
  <c r="BX134" i="4"/>
  <c r="BW386" i="4"/>
  <c r="BV286" i="4"/>
  <c r="CB274" i="4"/>
  <c r="BW313" i="4"/>
  <c r="BT484" i="4"/>
  <c r="BR515" i="4"/>
  <c r="BW198" i="4"/>
  <c r="BW119" i="4"/>
  <c r="BS7" i="4"/>
  <c r="BQ270" i="4"/>
  <c r="BR74" i="4"/>
  <c r="BU6" i="4"/>
  <c r="BZ402" i="4"/>
  <c r="BX369" i="4"/>
  <c r="BW391" i="4"/>
  <c r="BS333" i="4"/>
  <c r="BQ312" i="4"/>
  <c r="BT175" i="4"/>
  <c r="BU4" i="4"/>
  <c r="X156" i="6" s="1"/>
  <c r="BU362" i="4"/>
  <c r="BW286" i="4"/>
  <c r="BR69" i="4"/>
  <c r="BU49" i="4"/>
  <c r="BQ274" i="4"/>
  <c r="BW232" i="4"/>
  <c r="BT41" i="4"/>
  <c r="BT234" i="4"/>
  <c r="BT235" i="4"/>
  <c r="CA530" i="4"/>
  <c r="BY463" i="4"/>
  <c r="BW133" i="4"/>
  <c r="BX60" i="4"/>
  <c r="BS425" i="4"/>
  <c r="BT525" i="4"/>
  <c r="BT344" i="4"/>
  <c r="BV543" i="4"/>
  <c r="BV235" i="4"/>
  <c r="BU210" i="4"/>
  <c r="BV142" i="4"/>
  <c r="CA180" i="4"/>
  <c r="BX415" i="4"/>
  <c r="BS311" i="4"/>
  <c r="BS558" i="4"/>
  <c r="BQ452" i="4"/>
  <c r="BT477" i="4"/>
  <c r="BW244" i="4"/>
  <c r="BY507" i="4"/>
  <c r="BQ460" i="4"/>
  <c r="BQ442" i="4"/>
  <c r="CA305" i="4"/>
  <c r="CB433" i="4"/>
  <c r="BT372" i="4"/>
  <c r="BR13" i="4"/>
  <c r="BZ502" i="4"/>
  <c r="BX540" i="4"/>
  <c r="BX198" i="4"/>
  <c r="BS537" i="4"/>
  <c r="CC487" i="4"/>
  <c r="BQ17" i="4"/>
  <c r="BQ87" i="4"/>
  <c r="BX431" i="4"/>
  <c r="BV397" i="4"/>
  <c r="BQ32" i="4"/>
  <c r="BX300" i="4"/>
  <c r="BW454" i="4"/>
  <c r="BU402" i="4"/>
  <c r="BV79" i="4"/>
  <c r="BS78" i="4"/>
  <c r="BS556" i="4"/>
  <c r="BS23" i="4"/>
  <c r="BV197" i="4"/>
  <c r="BW134" i="4"/>
  <c r="BV211" i="4"/>
  <c r="BW437" i="4"/>
  <c r="BT413" i="4"/>
  <c r="BW404" i="4"/>
  <c r="BX175" i="4"/>
  <c r="BR415" i="4"/>
  <c r="BV456" i="4"/>
  <c r="BS152" i="4"/>
  <c r="BQ197" i="4"/>
  <c r="BZ449" i="4"/>
  <c r="BX230" i="4"/>
  <c r="BV131" i="4"/>
  <c r="BV170" i="4"/>
  <c r="BY456" i="4"/>
  <c r="BT412" i="4"/>
  <c r="BS172" i="4"/>
  <c r="CA415" i="4"/>
  <c r="CB418" i="4"/>
  <c r="BR450" i="4"/>
  <c r="BT115" i="4"/>
  <c r="BW228" i="4"/>
  <c r="CA417" i="4"/>
  <c r="BV441" i="4"/>
  <c r="BQ117" i="4"/>
  <c r="BZ269" i="4"/>
  <c r="BW449" i="4"/>
  <c r="BS144" i="4"/>
  <c r="BW216" i="4"/>
  <c r="BU226" i="4"/>
  <c r="BS118" i="4"/>
  <c r="CC246" i="4"/>
  <c r="BQ208" i="4"/>
  <c r="BQ266" i="4"/>
  <c r="BZ442" i="4"/>
  <c r="BV209" i="4"/>
  <c r="BU140" i="4"/>
  <c r="BS114" i="4"/>
  <c r="BS318" i="4"/>
  <c r="BQ412" i="4"/>
  <c r="BQ432" i="4"/>
  <c r="BV167" i="4"/>
  <c r="CC251" i="4"/>
  <c r="BU32" i="4"/>
  <c r="BR139" i="4"/>
  <c r="BT299" i="4"/>
  <c r="BQ272" i="4"/>
  <c r="BU17" i="4"/>
  <c r="BT85" i="4"/>
  <c r="BR247" i="4"/>
  <c r="BW480" i="4"/>
  <c r="BS156" i="4"/>
  <c r="BV448" i="4"/>
  <c r="BZ296" i="4"/>
  <c r="BV208" i="4"/>
  <c r="BW465" i="4"/>
  <c r="CA220" i="4"/>
  <c r="BS29" i="4"/>
  <c r="BY302" i="4"/>
  <c r="BU158" i="4"/>
  <c r="CC495" i="4"/>
  <c r="BT444" i="4"/>
  <c r="BU306" i="4"/>
  <c r="BW450" i="4"/>
  <c r="BS405" i="4"/>
  <c r="BQ425" i="4"/>
  <c r="BS491" i="4"/>
  <c r="BS551" i="4"/>
  <c r="BQ464" i="4"/>
  <c r="BV40" i="4"/>
  <c r="BW108" i="4"/>
  <c r="BX209" i="4"/>
  <c r="BQ350" i="4"/>
  <c r="CB126" i="4"/>
  <c r="BS220" i="4"/>
  <c r="BR364" i="4"/>
  <c r="BS308" i="4"/>
  <c r="BY426" i="4"/>
  <c r="BW236" i="4"/>
  <c r="U156" i="11"/>
  <c r="BW237" i="4"/>
  <c r="BX260" i="4"/>
  <c r="Y156" i="9"/>
  <c r="BW517" i="4"/>
  <c r="BQ202" i="4"/>
  <c r="BQ178" i="4"/>
  <c r="BX110" i="4"/>
  <c r="BS13" i="4"/>
  <c r="BU395" i="4"/>
  <c r="CB203" i="4"/>
  <c r="CB195" i="4"/>
  <c r="BT66" i="4"/>
  <c r="BS166" i="4"/>
  <c r="BV165" i="4"/>
  <c r="CB453" i="4"/>
  <c r="CA481" i="4"/>
  <c r="BW300" i="4"/>
  <c r="BU233" i="4"/>
  <c r="CB435" i="4"/>
  <c r="BV151" i="4"/>
  <c r="CC277" i="4"/>
  <c r="BQ162" i="4"/>
  <c r="BX390" i="4"/>
  <c r="CC499" i="4"/>
  <c r="BX236" i="4"/>
  <c r="CA480" i="4"/>
  <c r="BQ50" i="4"/>
  <c r="BQ359" i="4"/>
  <c r="BV360" i="4"/>
  <c r="BQ232" i="4"/>
  <c r="CB64" i="4"/>
  <c r="BT7" i="4"/>
  <c r="BR269" i="4"/>
  <c r="BV324" i="4"/>
  <c r="BW551" i="4"/>
  <c r="BR339" i="4"/>
  <c r="BQ61" i="4"/>
  <c r="BR272" i="4"/>
  <c r="BS244" i="4"/>
  <c r="BW48" i="4"/>
  <c r="BR421" i="4"/>
  <c r="BS422" i="4"/>
  <c r="BV177" i="4"/>
  <c r="BR302" i="4"/>
  <c r="BR435" i="4"/>
  <c r="BW248" i="4"/>
  <c r="CA127" i="4"/>
  <c r="BR134" i="4"/>
  <c r="CC425" i="4"/>
  <c r="BU141" i="4"/>
  <c r="BS320" i="4"/>
  <c r="BQ291" i="4"/>
  <c r="CC404" i="4"/>
  <c r="BV366" i="4"/>
  <c r="BW243" i="4"/>
  <c r="BW155" i="4"/>
  <c r="BW138" i="4"/>
  <c r="CC304" i="4"/>
  <c r="BT128" i="4"/>
  <c r="BQ173" i="4"/>
  <c r="BX210" i="4"/>
  <c r="BW51" i="4"/>
  <c r="CC171" i="4"/>
  <c r="BW200" i="4"/>
  <c r="BX157" i="4"/>
  <c r="BT306" i="4"/>
  <c r="BW516" i="4"/>
  <c r="BQ419" i="4"/>
  <c r="BW367" i="4"/>
  <c r="BS412" i="4"/>
  <c r="BQ371" i="4"/>
  <c r="BU163" i="4"/>
  <c r="CA382" i="4"/>
  <c r="BR417" i="4"/>
  <c r="CC489" i="4"/>
  <c r="BW356" i="4"/>
  <c r="CA136" i="4"/>
  <c r="BX70" i="4"/>
  <c r="BS309" i="4"/>
  <c r="BQ227" i="4"/>
  <c r="BZ156" i="4"/>
  <c r="BT529" i="4"/>
  <c r="BR290" i="4"/>
  <c r="BX451" i="4"/>
  <c r="BQ257" i="4"/>
  <c r="CB205" i="4"/>
  <c r="BT347" i="4"/>
  <c r="BS441" i="4"/>
  <c r="BV537" i="4"/>
  <c r="BW542" i="4"/>
  <c r="BQ206" i="4"/>
  <c r="BQ184" i="4"/>
  <c r="BS343" i="4"/>
  <c r="BZ88" i="4"/>
  <c r="BU308" i="4"/>
  <c r="BV141" i="4"/>
  <c r="BZ312" i="4"/>
  <c r="BW477" i="4"/>
  <c r="BR173" i="4"/>
  <c r="BU359" i="4"/>
  <c r="BQ212" i="4"/>
  <c r="CA425" i="4"/>
  <c r="BX304" i="4"/>
  <c r="BQ67" i="4"/>
  <c r="BU418" i="4"/>
  <c r="BT474" i="4"/>
  <c r="BU267" i="4"/>
  <c r="BU386" i="4"/>
  <c r="BX27" i="4"/>
  <c r="CC230" i="4"/>
  <c r="BR323" i="4"/>
  <c r="BY326" i="4"/>
  <c r="BQ116" i="4"/>
  <c r="BV485" i="4"/>
  <c r="BS48" i="4"/>
  <c r="BQ57" i="4"/>
  <c r="BQ271" i="4"/>
  <c r="BT244" i="4"/>
  <c r="BQ47" i="4"/>
  <c r="BQ138" i="4"/>
  <c r="BQ38" i="4"/>
  <c r="BV162" i="4"/>
  <c r="BR192" i="4"/>
  <c r="AA156" i="10"/>
  <c r="BR200" i="4"/>
  <c r="BQ26" i="4"/>
  <c r="BQ175" i="4"/>
  <c r="T156" i="9"/>
  <c r="BQ126" i="4"/>
  <c r="CB409" i="4"/>
  <c r="BQ31" i="4"/>
  <c r="BT500" i="4"/>
  <c r="BQ115" i="4"/>
  <c r="BV402" i="4"/>
  <c r="BW252" i="4"/>
  <c r="BR90" i="4"/>
  <c r="BX324" i="4"/>
  <c r="BV314" i="4"/>
  <c r="BX481" i="4"/>
  <c r="CA560" i="4"/>
  <c r="BY82" i="4"/>
  <c r="BR557" i="4"/>
  <c r="BS304" i="4"/>
  <c r="BX547" i="4"/>
  <c r="BV163" i="4"/>
  <c r="BV525" i="4"/>
  <c r="BV270" i="4"/>
  <c r="BV128" i="4"/>
  <c r="BV495" i="4"/>
  <c r="CB397" i="4"/>
  <c r="BV544" i="4"/>
  <c r="BZ507" i="4"/>
  <c r="CA546" i="4"/>
  <c r="CA358" i="4"/>
  <c r="BQ438" i="4"/>
  <c r="BV249" i="4"/>
  <c r="CA331" i="4"/>
  <c r="BV16" i="4"/>
  <c r="BW219" i="4"/>
  <c r="BT497" i="4"/>
  <c r="BQ323" i="4"/>
  <c r="CA448" i="4"/>
  <c r="BT65" i="4"/>
  <c r="BT144" i="4"/>
  <c r="BZ301" i="4"/>
  <c r="BS433" i="4"/>
  <c r="BQ141" i="4"/>
  <c r="BR507" i="4"/>
  <c r="BU56" i="4"/>
  <c r="BX203" i="4"/>
  <c r="BQ402" i="4"/>
  <c r="BS133" i="4"/>
  <c r="BQ333" i="4"/>
  <c r="BQ80" i="4"/>
  <c r="BR8" i="4"/>
  <c r="CA499" i="4"/>
  <c r="BQ436" i="4"/>
  <c r="BY323" i="4"/>
  <c r="Y156" i="11"/>
  <c r="BW213" i="4"/>
  <c r="CB344" i="4"/>
  <c r="BR106" i="4"/>
  <c r="BR387" i="4"/>
  <c r="BV560" i="4"/>
  <c r="BX316" i="4"/>
  <c r="BQ121" i="4"/>
  <c r="CA517" i="4"/>
  <c r="BQ49" i="4"/>
  <c r="BR274" i="4"/>
  <c r="BY250" i="4"/>
  <c r="CC331" i="4"/>
  <c r="BX211" i="4"/>
  <c r="BY360" i="4"/>
  <c r="BX351" i="4"/>
  <c r="BW197" i="4"/>
  <c r="BQ98" i="4"/>
  <c r="T156" i="10" s="1"/>
  <c r="BX224" i="4"/>
  <c r="BZ543" i="4"/>
  <c r="BS163" i="4"/>
  <c r="BS552" i="4"/>
  <c r="BS450" i="4"/>
  <c r="BS421" i="4"/>
  <c r="BU344" i="4"/>
  <c r="BQ296" i="4"/>
  <c r="BX204" i="4"/>
  <c r="BT555" i="4"/>
  <c r="BT236" i="4"/>
  <c r="BR125" i="4"/>
  <c r="V156" i="12"/>
  <c r="BY421" i="4"/>
  <c r="BY272" i="4"/>
  <c r="BT196" i="4"/>
  <c r="BQ19" i="4"/>
  <c r="BT410" i="4"/>
  <c r="BW550" i="4"/>
  <c r="BT275" i="4"/>
  <c r="BX195" i="4"/>
  <c r="BU369" i="4"/>
  <c r="BT527" i="4"/>
  <c r="BW170" i="4"/>
  <c r="BR322" i="4"/>
  <c r="BT59" i="4"/>
  <c r="BX21" i="4"/>
  <c r="BQ155" i="4"/>
  <c r="BW315" i="4"/>
  <c r="BX552" i="4"/>
  <c r="CC273" i="4"/>
  <c r="BT390" i="4"/>
  <c r="BR120" i="4"/>
  <c r="BQ88" i="4"/>
  <c r="CA32" i="4"/>
  <c r="BT169" i="4"/>
  <c r="BV539" i="4"/>
  <c r="BZ447" i="4"/>
  <c r="AB156" i="11"/>
  <c r="BT205" i="4"/>
  <c r="BW403" i="4"/>
  <c r="BQ127" i="4"/>
  <c r="BQ363" i="4"/>
  <c r="BT90" i="4"/>
  <c r="AB156" i="12"/>
  <c r="BQ105" i="4"/>
  <c r="BQ179" i="4"/>
  <c r="BW11" i="4"/>
  <c r="CC393" i="4"/>
  <c r="BT106" i="4"/>
  <c r="BX278" i="4"/>
  <c r="BV114" i="4"/>
  <c r="BU291" i="4"/>
  <c r="BV294" i="4"/>
  <c r="BW298" i="4"/>
  <c r="BQ243" i="4"/>
  <c r="BX358" i="4"/>
  <c r="BQ86" i="4"/>
  <c r="BX89" i="4"/>
  <c r="CA409" i="4"/>
  <c r="BQ315" i="4"/>
  <c r="BS519" i="4"/>
  <c r="BR559" i="4"/>
  <c r="BQ273" i="4"/>
  <c r="BQ207" i="4"/>
  <c r="BS182" i="4"/>
  <c r="BU307" i="4"/>
  <c r="BX322" i="4"/>
  <c r="BV338" i="4"/>
  <c r="BT198" i="4"/>
  <c r="BX201" i="4"/>
  <c r="BZ286" i="4"/>
  <c r="BS366" i="4"/>
  <c r="BQ417" i="4"/>
  <c r="BW203" i="4"/>
  <c r="BR76" i="4"/>
  <c r="BS132" i="4"/>
  <c r="BQ319" i="4"/>
  <c r="BT184" i="4"/>
  <c r="BU384" i="4"/>
  <c r="BQ388" i="4"/>
  <c r="BV243" i="4"/>
  <c r="BS141" i="4"/>
  <c r="BT427" i="4"/>
  <c r="BS514" i="4"/>
  <c r="BV22" i="4"/>
  <c r="BQ302" i="4"/>
  <c r="BW320" i="4"/>
  <c r="BT516" i="4"/>
  <c r="BY385" i="4"/>
  <c r="U156" i="12"/>
  <c r="BZ198" i="4"/>
  <c r="BX302" i="4"/>
  <c r="CC106" i="4"/>
  <c r="CC386" i="4"/>
  <c r="BQ174" i="4"/>
  <c r="CC463" i="4"/>
  <c r="BR235" i="4"/>
  <c r="BU182" i="4"/>
  <c r="BR437" i="4"/>
  <c r="BQ453" i="4"/>
  <c r="BQ332" i="4"/>
  <c r="BS275" i="4"/>
  <c r="BS439" i="4"/>
  <c r="BR216" i="4"/>
  <c r="BX270" i="4"/>
  <c r="BV320" i="4"/>
  <c r="BT532" i="4"/>
  <c r="BQ368" i="4"/>
  <c r="BQ343" i="4"/>
  <c r="BT510" i="4"/>
  <c r="BQ265" i="4"/>
  <c r="W156" i="11"/>
  <c r="BS322" i="4"/>
  <c r="BQ358" i="4"/>
  <c r="BW101" i="4"/>
  <c r="BQ262" i="4"/>
  <c r="BQ192" i="4"/>
  <c r="CB123" i="4"/>
  <c r="CA260" i="4"/>
  <c r="CA455" i="4"/>
  <c r="BY172" i="4"/>
  <c r="CB132" i="4"/>
  <c r="BQ421" i="4"/>
  <c r="BV329" i="4"/>
  <c r="BY321" i="4"/>
  <c r="BU152" i="4"/>
  <c r="BV529" i="4"/>
  <c r="BR100" i="4"/>
  <c r="CA278" i="4"/>
  <c r="BS162" i="4"/>
  <c r="BT389" i="4"/>
  <c r="BU354" i="4"/>
  <c r="BU438" i="4"/>
  <c r="BW262" i="4"/>
  <c r="CC197" i="4"/>
  <c r="BQ339" i="4"/>
  <c r="BV528" i="4"/>
  <c r="BR39" i="4"/>
  <c r="BY476" i="4"/>
  <c r="BQ225" i="4"/>
  <c r="BQ134" i="4"/>
  <c r="BV421" i="4"/>
  <c r="BQ384" i="4"/>
  <c r="BT119" i="4"/>
  <c r="BV488" i="4"/>
  <c r="BX419" i="4"/>
  <c r="BV308" i="4"/>
  <c r="BQ396" i="4"/>
  <c r="CC337" i="4"/>
  <c r="BX64" i="4"/>
  <c r="BS349" i="4"/>
  <c r="BT476" i="4"/>
  <c r="BV133" i="4"/>
  <c r="BT393" i="4"/>
  <c r="BV442" i="4"/>
  <c r="BR475" i="4"/>
  <c r="BT445" i="4"/>
  <c r="BW222" i="4"/>
  <c r="BR422" i="4"/>
  <c r="BT83" i="4"/>
  <c r="BT261" i="4"/>
  <c r="CB223" i="4"/>
  <c r="BQ444" i="4"/>
  <c r="BT301" i="4"/>
  <c r="CA368" i="4"/>
  <c r="CB304" i="4"/>
  <c r="BW355" i="4"/>
  <c r="CB202" i="4"/>
  <c r="BU423" i="4"/>
  <c r="BW545" i="4"/>
  <c r="BS90" i="4"/>
  <c r="BU184" i="4"/>
  <c r="BV443" i="4"/>
  <c r="V156" i="11"/>
  <c r="T156" i="6"/>
  <c r="W156" i="12"/>
  <c r="T156" i="12"/>
  <c r="AA156" i="6"/>
  <c r="AA160" i="6" l="1"/>
  <c r="T112" i="9"/>
  <c r="U197" i="12"/>
  <c r="W160" i="11"/>
  <c r="W158" i="11"/>
  <c r="U163" i="11"/>
  <c r="E50" i="26" s="1"/>
  <c r="E53" i="26" s="1"/>
  <c r="T206" i="12"/>
  <c r="H116" i="16" s="1"/>
  <c r="T128" i="11"/>
  <c r="U158" i="12"/>
  <c r="U160" i="12"/>
  <c r="T99" i="11"/>
  <c r="T217" i="6"/>
  <c r="D148" i="16" s="1"/>
  <c r="T197" i="11"/>
  <c r="T219" i="12"/>
  <c r="H149" i="16" s="1"/>
  <c r="AB160" i="12"/>
  <c r="U82" i="9"/>
  <c r="AB160" i="11"/>
  <c r="AB158" i="11"/>
  <c r="U199" i="10"/>
  <c r="V158" i="12"/>
  <c r="T62" i="12"/>
  <c r="T160" i="10"/>
  <c r="T164" i="10"/>
  <c r="T158" i="10"/>
  <c r="T73" i="12"/>
  <c r="U75" i="12"/>
  <c r="Y158" i="11"/>
  <c r="Y159" i="11" s="1"/>
  <c r="Y160" i="11" s="1"/>
  <c r="U144" i="12"/>
  <c r="T111" i="11"/>
  <c r="T160" i="9"/>
  <c r="T163" i="9"/>
  <c r="D36" i="26" s="1"/>
  <c r="T158" i="9"/>
  <c r="AA160" i="10"/>
  <c r="T82" i="6"/>
  <c r="T72" i="11"/>
  <c r="T196" i="9"/>
  <c r="T17" i="10"/>
  <c r="U136" i="6"/>
  <c r="T72" i="12"/>
  <c r="U113" i="10"/>
  <c r="U16" i="10"/>
  <c r="U13" i="12"/>
  <c r="U133" i="6"/>
  <c r="T133" i="12"/>
  <c r="T129" i="9"/>
  <c r="T62" i="10"/>
  <c r="Y158" i="9"/>
  <c r="Y159" i="9" s="1"/>
  <c r="Y160" i="9" s="1"/>
  <c r="U134" i="12"/>
  <c r="U158" i="11"/>
  <c r="U160" i="11"/>
  <c r="U133" i="12"/>
  <c r="U129" i="10"/>
  <c r="U195" i="9"/>
  <c r="U216" i="9"/>
  <c r="U83" i="12"/>
  <c r="U194" i="9"/>
  <c r="U99" i="12"/>
  <c r="T111" i="12"/>
  <c r="T205" i="10"/>
  <c r="F115" i="16" s="1"/>
  <c r="U83" i="9"/>
  <c r="U16" i="9"/>
  <c r="U99" i="10"/>
  <c r="T13" i="9"/>
  <c r="AI13" i="9" s="1"/>
  <c r="T64" i="12"/>
  <c r="T98" i="9"/>
  <c r="U98" i="10"/>
  <c r="U113" i="12"/>
  <c r="X158" i="6"/>
  <c r="T214" i="11"/>
  <c r="G146" i="16" s="1"/>
  <c r="U75" i="10"/>
  <c r="U64" i="12"/>
  <c r="U64" i="9"/>
  <c r="T99" i="10"/>
  <c r="U133" i="10"/>
  <c r="U216" i="10"/>
  <c r="U97" i="6"/>
  <c r="T218" i="10"/>
  <c r="F148" i="16" s="1"/>
  <c r="T97" i="6"/>
  <c r="T146" i="12"/>
  <c r="T144" i="10"/>
  <c r="T216" i="12"/>
  <c r="H146" i="16" s="1"/>
  <c r="T17" i="6"/>
  <c r="AD160" i="6"/>
  <c r="AD158" i="6"/>
  <c r="U98" i="12"/>
  <c r="T100" i="9"/>
  <c r="T134" i="10"/>
  <c r="T73" i="6"/>
  <c r="T14" i="10"/>
  <c r="U72" i="9"/>
  <c r="U111" i="9"/>
  <c r="U196" i="12"/>
  <c r="U14" i="6"/>
  <c r="V160" i="9"/>
  <c r="V158" i="9"/>
  <c r="T82" i="12"/>
  <c r="U130" i="9"/>
  <c r="T128" i="6"/>
  <c r="Z158" i="6"/>
  <c r="Z159" i="6" s="1"/>
  <c r="Z160" i="6" s="1"/>
  <c r="T146" i="11"/>
  <c r="T207" i="11"/>
  <c r="G119" i="16" s="1"/>
  <c r="U17" i="9"/>
  <c r="U215" i="12"/>
  <c r="T194" i="9"/>
  <c r="AH194" i="9" s="1"/>
  <c r="U197" i="6"/>
  <c r="AB160" i="10"/>
  <c r="T112" i="10"/>
  <c r="T131" i="9"/>
  <c r="U134" i="6"/>
  <c r="U158" i="9"/>
  <c r="U160" i="9"/>
  <c r="X158" i="10"/>
  <c r="X159" i="10" s="1"/>
  <c r="X160" i="10" s="1"/>
  <c r="T15" i="11"/>
  <c r="AD160" i="10"/>
  <c r="T17" i="9"/>
  <c r="AI17" i="9" s="1"/>
  <c r="T215" i="6"/>
  <c r="D146" i="16" s="1"/>
  <c r="T197" i="12"/>
  <c r="U135" i="6"/>
  <c r="U62" i="9"/>
  <c r="U72" i="12"/>
  <c r="T132" i="6"/>
  <c r="AE158" i="6"/>
  <c r="AE160" i="6" s="1"/>
  <c r="T72" i="6"/>
  <c r="U74" i="9"/>
  <c r="AB158" i="6"/>
  <c r="AB160" i="6" s="1"/>
  <c r="T65" i="6"/>
  <c r="U112" i="9"/>
  <c r="T205" i="9"/>
  <c r="E117" i="16" s="1"/>
  <c r="Z158" i="12"/>
  <c r="Z159" i="12" s="1"/>
  <c r="Z160" i="12" s="1"/>
  <c r="V164" i="12"/>
  <c r="T62" i="9"/>
  <c r="T112" i="11"/>
  <c r="U206" i="6"/>
  <c r="T132" i="11"/>
  <c r="T204" i="9"/>
  <c r="E116" i="16" s="1"/>
  <c r="T215" i="9"/>
  <c r="E147" i="16" s="1"/>
  <c r="T97" i="12"/>
  <c r="AC160" i="6"/>
  <c r="AC158" i="6"/>
  <c r="U214" i="9"/>
  <c r="U97" i="9"/>
  <c r="T134" i="12"/>
  <c r="T75" i="11"/>
  <c r="U158" i="10"/>
  <c r="U160" i="10"/>
  <c r="U135" i="12"/>
  <c r="U132" i="12"/>
  <c r="T135" i="12"/>
  <c r="T143" i="9"/>
  <c r="U64" i="6"/>
  <c r="T146" i="10"/>
  <c r="T99" i="9"/>
  <c r="V160" i="6"/>
  <c r="V158" i="6"/>
  <c r="T144" i="11"/>
  <c r="Y158" i="6"/>
  <c r="Y159" i="6" s="1"/>
  <c r="Y160" i="6" s="1"/>
  <c r="T64" i="11"/>
  <c r="T133" i="9"/>
  <c r="U143" i="9"/>
  <c r="U113" i="9"/>
  <c r="AD160" i="11"/>
  <c r="AD158" i="11"/>
  <c r="Z158" i="9"/>
  <c r="Z159" i="9" s="1"/>
  <c r="Z160" i="9" s="1"/>
  <c r="V163" i="9"/>
  <c r="F36" i="26" s="1"/>
  <c r="F39" i="26" s="1"/>
  <c r="T111" i="6"/>
  <c r="U163" i="9"/>
  <c r="E36" i="26" s="1"/>
  <c r="E39" i="26" s="1"/>
  <c r="W160" i="9"/>
  <c r="W158" i="9"/>
  <c r="U215" i="9"/>
  <c r="T75" i="9"/>
  <c r="U199" i="12"/>
  <c r="U213" i="9"/>
  <c r="U15" i="10"/>
  <c r="AC158" i="9"/>
  <c r="AC160" i="9"/>
  <c r="T218" i="12"/>
  <c r="H148" i="16" s="1"/>
  <c r="AA158" i="9"/>
  <c r="AA160" i="9"/>
  <c r="T205" i="12"/>
  <c r="H115" i="16" s="1"/>
  <c r="T219" i="10"/>
  <c r="F149" i="16" s="1"/>
  <c r="U207" i="12"/>
  <c r="U13" i="9"/>
  <c r="AJ17" i="9" s="1"/>
  <c r="T195" i="9"/>
  <c r="L368" i="9" s="1"/>
  <c r="T99" i="12"/>
  <c r="U217" i="9"/>
  <c r="T215" i="11"/>
  <c r="G147" i="16" s="1"/>
  <c r="U146" i="12"/>
  <c r="AH146" i="12" s="1"/>
  <c r="U129" i="12"/>
  <c r="U205" i="6"/>
  <c r="T100" i="10"/>
  <c r="X158" i="9"/>
  <c r="X159" i="9" s="1"/>
  <c r="X160" i="9" s="1"/>
  <c r="U136" i="10"/>
  <c r="T74" i="10"/>
  <c r="T158" i="11"/>
  <c r="T160" i="11"/>
  <c r="U17" i="12"/>
  <c r="U25" i="12" s="1"/>
  <c r="T14" i="11"/>
  <c r="T64" i="10"/>
  <c r="U14" i="9"/>
  <c r="T207" i="9"/>
  <c r="E119" i="16" s="1"/>
  <c r="T204" i="6"/>
  <c r="D115" i="16" s="1"/>
  <c r="T217" i="11"/>
  <c r="G149" i="16" s="1"/>
  <c r="T194" i="11"/>
  <c r="T98" i="6"/>
  <c r="T213" i="9"/>
  <c r="E145" i="16" s="1"/>
  <c r="U73" i="12"/>
  <c r="L150" i="12" s="1"/>
  <c r="U130" i="10"/>
  <c r="T128" i="9"/>
  <c r="T81" i="10"/>
  <c r="U203" i="9"/>
  <c r="U135" i="10"/>
  <c r="T16" i="12"/>
  <c r="U82" i="12"/>
  <c r="T197" i="6"/>
  <c r="L370" i="6" s="1"/>
  <c r="T206" i="6"/>
  <c r="D117" i="16" s="1"/>
  <c r="U145" i="9"/>
  <c r="T133" i="6"/>
  <c r="U135" i="9"/>
  <c r="U62" i="6"/>
  <c r="T133" i="11"/>
  <c r="U204" i="9"/>
  <c r="T216" i="10"/>
  <c r="F146" i="16" s="1"/>
  <c r="U144" i="10"/>
  <c r="T62" i="11"/>
  <c r="T98" i="12"/>
  <c r="U144" i="6"/>
  <c r="AC160" i="10"/>
  <c r="W164" i="10"/>
  <c r="U64" i="10"/>
  <c r="U112" i="12"/>
  <c r="T216" i="6"/>
  <c r="D147" i="16" s="1"/>
  <c r="T197" i="9"/>
  <c r="T216" i="11"/>
  <c r="G148" i="16" s="1"/>
  <c r="U134" i="9"/>
  <c r="AE160" i="11"/>
  <c r="AE158" i="11"/>
  <c r="AA160" i="12"/>
  <c r="U17" i="6"/>
  <c r="AH17" i="6" s="1"/>
  <c r="T203" i="11"/>
  <c r="G115" i="16" s="1"/>
  <c r="U217" i="6"/>
  <c r="T82" i="10"/>
  <c r="U132" i="9"/>
  <c r="U143" i="6"/>
  <c r="T75" i="12"/>
  <c r="U207" i="10"/>
  <c r="T82" i="9"/>
  <c r="T113" i="10"/>
  <c r="U100" i="12"/>
  <c r="T131" i="11"/>
  <c r="U196" i="6"/>
  <c r="U208" i="6"/>
  <c r="U217" i="10"/>
  <c r="T145" i="9"/>
  <c r="U100" i="9"/>
  <c r="T127" i="10"/>
  <c r="T135" i="11"/>
  <c r="U216" i="6"/>
  <c r="U127" i="10"/>
  <c r="U81" i="6"/>
  <c r="U13" i="6"/>
  <c r="AJ13" i="6" s="1"/>
  <c r="T13" i="12"/>
  <c r="AI13" i="12" s="1"/>
  <c r="U82" i="6"/>
  <c r="L175" i="6" s="1"/>
  <c r="T83" i="9"/>
  <c r="U85" i="10"/>
  <c r="T75" i="6"/>
  <c r="AE158" i="9"/>
  <c r="AE160" i="9"/>
  <c r="T81" i="9"/>
  <c r="T74" i="11"/>
  <c r="T145" i="11"/>
  <c r="T74" i="12"/>
  <c r="AB160" i="9"/>
  <c r="AB158" i="9"/>
  <c r="T16" i="9"/>
  <c r="AH16" i="9" s="1"/>
  <c r="U16" i="6"/>
  <c r="T129" i="12"/>
  <c r="T132" i="9"/>
  <c r="U218" i="10"/>
  <c r="T64" i="6"/>
  <c r="U158" i="6"/>
  <c r="U160" i="6"/>
  <c r="U62" i="10"/>
  <c r="U128" i="6"/>
  <c r="T129" i="11"/>
  <c r="U15" i="9"/>
  <c r="T134" i="11"/>
  <c r="U74" i="10"/>
  <c r="U134" i="10"/>
  <c r="U136" i="12"/>
  <c r="T209" i="12"/>
  <c r="H119" i="16" s="1"/>
  <c r="T112" i="6"/>
  <c r="T196" i="6"/>
  <c r="AA160" i="11"/>
  <c r="T64" i="9"/>
  <c r="U164" i="10"/>
  <c r="W160" i="10"/>
  <c r="W158" i="10"/>
  <c r="U146" i="10"/>
  <c r="T112" i="12"/>
  <c r="T205" i="11"/>
  <c r="G117" i="16" s="1"/>
  <c r="W158" i="6"/>
  <c r="W160" i="6"/>
  <c r="T198" i="10"/>
  <c r="U205" i="12"/>
  <c r="T130" i="6"/>
  <c r="T195" i="11"/>
  <c r="U195" i="6"/>
  <c r="U206" i="12"/>
  <c r="T143" i="12"/>
  <c r="T198" i="12"/>
  <c r="V164" i="10"/>
  <c r="Z158" i="10"/>
  <c r="Z160" i="10" s="1"/>
  <c r="X158" i="11"/>
  <c r="X159" i="11" s="1"/>
  <c r="X160" i="11" s="1"/>
  <c r="T209" i="10"/>
  <c r="F119" i="16" s="1"/>
  <c r="V160" i="10"/>
  <c r="V158" i="10"/>
  <c r="U14" i="10"/>
  <c r="T130" i="10"/>
  <c r="X158" i="12"/>
  <c r="X159" i="12" s="1"/>
  <c r="X160" i="12" s="1"/>
  <c r="U16" i="12"/>
  <c r="U14" i="12"/>
  <c r="T214" i="9"/>
  <c r="E146" i="16" s="1"/>
  <c r="T134" i="9"/>
  <c r="AD160" i="12"/>
  <c r="T14" i="12"/>
  <c r="AH14" i="12" s="1"/>
  <c r="U75" i="9"/>
  <c r="L152" i="9" s="1"/>
  <c r="T83" i="12"/>
  <c r="U216" i="12"/>
  <c r="AH216" i="12" s="1"/>
  <c r="T127" i="9"/>
  <c r="AC160" i="12"/>
  <c r="U209" i="12"/>
  <c r="U130" i="12"/>
  <c r="U112" i="6"/>
  <c r="T136" i="9"/>
  <c r="T131" i="6"/>
  <c r="U196" i="9"/>
  <c r="L369" i="9" s="1"/>
  <c r="U113" i="6"/>
  <c r="U13" i="10"/>
  <c r="AJ13" i="10" s="1"/>
  <c r="T215" i="10"/>
  <c r="F145" i="16" s="1"/>
  <c r="T15" i="12"/>
  <c r="T113" i="12"/>
  <c r="T197" i="10"/>
  <c r="T127" i="11"/>
  <c r="U196" i="10"/>
  <c r="T143" i="11"/>
  <c r="U133" i="9"/>
  <c r="T207" i="10"/>
  <c r="F117" i="16" s="1"/>
  <c r="U83" i="6"/>
  <c r="U72" i="6"/>
  <c r="T113" i="9"/>
  <c r="T65" i="12"/>
  <c r="T63" i="12" s="1"/>
  <c r="AI63" i="12" s="1"/>
  <c r="T100" i="12"/>
  <c r="U198" i="12"/>
  <c r="T83" i="11"/>
  <c r="T81" i="6"/>
  <c r="L174" i="6" s="1"/>
  <c r="U197" i="10"/>
  <c r="U112" i="10"/>
  <c r="U81" i="12"/>
  <c r="U143" i="12"/>
  <c r="U206" i="9"/>
  <c r="T136" i="10"/>
  <c r="T206" i="9"/>
  <c r="E118" i="16" s="1"/>
  <c r="T218" i="6"/>
  <c r="D149" i="16" s="1"/>
  <c r="U129" i="6"/>
  <c r="U17" i="10"/>
  <c r="AH17" i="10" s="1"/>
  <c r="T135" i="9"/>
  <c r="U204" i="6"/>
  <c r="T83" i="10"/>
  <c r="T208" i="6"/>
  <c r="D119" i="16" s="1"/>
  <c r="T65" i="10"/>
  <c r="AI65" i="10" s="1"/>
  <c r="T82" i="11"/>
  <c r="U208" i="10"/>
  <c r="T132" i="12"/>
  <c r="U111" i="12"/>
  <c r="T127" i="12"/>
  <c r="T14" i="6"/>
  <c r="AE160" i="10"/>
  <c r="T144" i="12"/>
  <c r="U98" i="6"/>
  <c r="T130" i="9"/>
  <c r="T113" i="6"/>
  <c r="U145" i="10"/>
  <c r="U144" i="9"/>
  <c r="T129" i="6"/>
  <c r="T75" i="10"/>
  <c r="U15" i="12"/>
  <c r="AJ15" i="12" s="1"/>
  <c r="U132" i="10"/>
  <c r="U100" i="10"/>
  <c r="T81" i="12"/>
  <c r="T216" i="9"/>
  <c r="E148" i="16" s="1"/>
  <c r="T99" i="6"/>
  <c r="U207" i="9"/>
  <c r="AH207" i="9" s="1"/>
  <c r="U99" i="9"/>
  <c r="T97" i="10"/>
  <c r="U198" i="6"/>
  <c r="U209" i="10"/>
  <c r="U65" i="6"/>
  <c r="AJ65" i="6" s="1"/>
  <c r="T208" i="10"/>
  <c r="F118" i="16" s="1"/>
  <c r="T65" i="11"/>
  <c r="AI65" i="11" s="1"/>
  <c r="T17" i="11"/>
  <c r="U197" i="9"/>
  <c r="T143" i="6"/>
  <c r="T217" i="9"/>
  <c r="E149" i="16" s="1"/>
  <c r="T128" i="10"/>
  <c r="T100" i="11"/>
  <c r="U208" i="12"/>
  <c r="T97" i="9"/>
  <c r="T199" i="10"/>
  <c r="T97" i="11"/>
  <c r="T146" i="9"/>
  <c r="U207" i="6"/>
  <c r="U219" i="12"/>
  <c r="U128" i="12"/>
  <c r="T13" i="6"/>
  <c r="AI13" i="6" s="1"/>
  <c r="T13" i="10"/>
  <c r="AI13" i="10" s="1"/>
  <c r="U130" i="6"/>
  <c r="Y158" i="10"/>
  <c r="Y159" i="10" s="1"/>
  <c r="Y160" i="10" s="1"/>
  <c r="T13" i="11"/>
  <c r="AI13" i="11" s="1"/>
  <c r="T196" i="12"/>
  <c r="T217" i="12"/>
  <c r="H147" i="16" s="1"/>
  <c r="T203" i="9"/>
  <c r="E115" i="16" s="1"/>
  <c r="U127" i="12"/>
  <c r="T196" i="11"/>
  <c r="T14" i="9"/>
  <c r="T136" i="6"/>
  <c r="T132" i="10"/>
  <c r="U131" i="12"/>
  <c r="T204" i="11"/>
  <c r="G116" i="16" s="1"/>
  <c r="T131" i="12"/>
  <c r="T135" i="6"/>
  <c r="U73" i="10"/>
  <c r="U215" i="6"/>
  <c r="U81" i="10"/>
  <c r="T15" i="9"/>
  <c r="U62" i="12"/>
  <c r="AH62" i="12" s="1"/>
  <c r="T16" i="6"/>
  <c r="U98" i="9"/>
  <c r="T144" i="6"/>
  <c r="U97" i="12"/>
  <c r="U75" i="6"/>
  <c r="L154" i="6" s="1"/>
  <c r="T134" i="6"/>
  <c r="U74" i="12"/>
  <c r="T98" i="11"/>
  <c r="T130" i="11"/>
  <c r="U81" i="9"/>
  <c r="T136" i="11"/>
  <c r="U82" i="10"/>
  <c r="L172" i="10" s="1"/>
  <c r="U198" i="10"/>
  <c r="U218" i="6"/>
  <c r="U129" i="9"/>
  <c r="T65" i="9"/>
  <c r="AI65" i="9" s="1"/>
  <c r="U205" i="9"/>
  <c r="T195" i="6"/>
  <c r="T127" i="6"/>
  <c r="U73" i="9"/>
  <c r="U143" i="10"/>
  <c r="U111" i="6"/>
  <c r="U114" i="6" s="1"/>
  <c r="U72" i="10"/>
  <c r="U97" i="10"/>
  <c r="T73" i="11"/>
  <c r="U128" i="10"/>
  <c r="T74" i="9"/>
  <c r="T113" i="11"/>
  <c r="T206" i="11"/>
  <c r="G118" i="16" s="1"/>
  <c r="T196" i="10"/>
  <c r="T131" i="10"/>
  <c r="T146" i="6"/>
  <c r="U136" i="9"/>
  <c r="U15" i="6"/>
  <c r="T72" i="10"/>
  <c r="U217" i="12"/>
  <c r="T207" i="6"/>
  <c r="D118" i="16" s="1"/>
  <c r="U218" i="12"/>
  <c r="T15" i="6"/>
  <c r="T23" i="6" s="1"/>
  <c r="D17" i="16" s="1"/>
  <c r="T206" i="10"/>
  <c r="F116" i="16" s="1"/>
  <c r="T214" i="6"/>
  <c r="D145" i="16" s="1"/>
  <c r="T85" i="10"/>
  <c r="T91" i="10" s="1"/>
  <c r="U146" i="9"/>
  <c r="AH146" i="9" s="1"/>
  <c r="T213" i="11"/>
  <c r="G145" i="16" s="1"/>
  <c r="T144" i="9"/>
  <c r="T208" i="12"/>
  <c r="H118" i="16" s="1"/>
  <c r="U100" i="6"/>
  <c r="U73" i="6"/>
  <c r="U131" i="9"/>
  <c r="T100" i="6"/>
  <c r="U127" i="9"/>
  <c r="T135" i="10"/>
  <c r="U205" i="10"/>
  <c r="T199" i="12"/>
  <c r="U215" i="10"/>
  <c r="T111" i="9"/>
  <c r="T205" i="6"/>
  <c r="D116" i="16" s="1"/>
  <c r="T215" i="12"/>
  <c r="H145" i="16" s="1"/>
  <c r="T207" i="12"/>
  <c r="H117" i="16" s="1"/>
  <c r="T73" i="9"/>
  <c r="L150" i="9" s="1"/>
  <c r="T73" i="10"/>
  <c r="U74" i="6"/>
  <c r="T16" i="11"/>
  <c r="T24" i="11" s="1"/>
  <c r="G18" i="16" s="1"/>
  <c r="U128" i="9"/>
  <c r="T72" i="9"/>
  <c r="L149" i="9" s="1"/>
  <c r="U145" i="12"/>
  <c r="U132" i="6"/>
  <c r="U99" i="6"/>
  <c r="U127" i="6"/>
  <c r="T198" i="6"/>
  <c r="T145" i="6"/>
  <c r="T111" i="10"/>
  <c r="T217" i="10"/>
  <c r="F147" i="16" s="1"/>
  <c r="U65" i="10"/>
  <c r="T128" i="12"/>
  <c r="T130" i="12"/>
  <c r="T83" i="6"/>
  <c r="L176" i="6" s="1"/>
  <c r="U131" i="6"/>
  <c r="U65" i="12"/>
  <c r="U83" i="10"/>
  <c r="U146" i="6"/>
  <c r="T145" i="12"/>
  <c r="AH145" i="12" s="1"/>
  <c r="T145" i="10"/>
  <c r="T136" i="12"/>
  <c r="U131" i="10"/>
  <c r="T17" i="12"/>
  <c r="AI17" i="12" s="1"/>
  <c r="T129" i="10"/>
  <c r="U214" i="6"/>
  <c r="U219" i="10"/>
  <c r="T133" i="10"/>
  <c r="T143" i="10"/>
  <c r="T98" i="10"/>
  <c r="U65" i="9"/>
  <c r="T62" i="6"/>
  <c r="T16" i="10"/>
  <c r="AH16" i="10" s="1"/>
  <c r="U111" i="10"/>
  <c r="U145" i="6"/>
  <c r="T74" i="6"/>
  <c r="L153" i="6" s="1"/>
  <c r="U206" i="10"/>
  <c r="T81" i="11"/>
  <c r="T15" i="10"/>
  <c r="AH134" i="6"/>
  <c r="T158" i="12"/>
  <c r="T164" i="12"/>
  <c r="T160" i="12"/>
  <c r="T165" i="12" s="1"/>
  <c r="T158" i="6"/>
  <c r="T159" i="6" s="1"/>
  <c r="T160" i="6" s="1"/>
  <c r="V158" i="11"/>
  <c r="V160" i="11"/>
  <c r="T163" i="11"/>
  <c r="D50" i="26" s="1"/>
  <c r="W160" i="12"/>
  <c r="W158" i="12"/>
  <c r="T92" i="10"/>
  <c r="AI64" i="11"/>
  <c r="T22" i="12"/>
  <c r="H16" i="16" s="1"/>
  <c r="U214" i="11"/>
  <c r="AH214" i="11" s="1"/>
  <c r="U136" i="11"/>
  <c r="U194" i="11"/>
  <c r="U99" i="11"/>
  <c r="U74" i="11"/>
  <c r="L151" i="11" s="1"/>
  <c r="U143" i="11"/>
  <c r="T148" i="11" s="1"/>
  <c r="U73" i="11"/>
  <c r="U134" i="11"/>
  <c r="U17" i="11"/>
  <c r="U129" i="11"/>
  <c r="U64" i="11"/>
  <c r="AH64" i="11" s="1"/>
  <c r="U75" i="11"/>
  <c r="U205" i="11"/>
  <c r="U82" i="11"/>
  <c r="U81" i="11"/>
  <c r="U217" i="11"/>
  <c r="U112" i="11"/>
  <c r="U133" i="11"/>
  <c r="U72" i="11"/>
  <c r="U62" i="11"/>
  <c r="U14" i="11"/>
  <c r="AH14" i="11" s="1"/>
  <c r="U146" i="11"/>
  <c r="U131" i="11"/>
  <c r="U132" i="11"/>
  <c r="U130" i="11"/>
  <c r="U203" i="11"/>
  <c r="U97" i="11"/>
  <c r="U16" i="11"/>
  <c r="U15" i="11"/>
  <c r="U215" i="11"/>
  <c r="U100" i="11"/>
  <c r="U98" i="11"/>
  <c r="U13" i="11"/>
  <c r="U83" i="11"/>
  <c r="U206" i="11"/>
  <c r="U113" i="11"/>
  <c r="U195" i="11"/>
  <c r="U65" i="11"/>
  <c r="U135" i="11"/>
  <c r="U207" i="11"/>
  <c r="U111" i="11"/>
  <c r="U204" i="11"/>
  <c r="U213" i="11"/>
  <c r="U145" i="11"/>
  <c r="U127" i="11"/>
  <c r="U128" i="11"/>
  <c r="U144" i="11"/>
  <c r="U196" i="11"/>
  <c r="U216" i="11"/>
  <c r="AH216" i="11" s="1"/>
  <c r="U197" i="11"/>
  <c r="AH197" i="11" s="1"/>
  <c r="U163" i="6"/>
  <c r="E22" i="26" s="1"/>
  <c r="E25" i="26" s="1"/>
  <c r="W163" i="6"/>
  <c r="G22" i="26" s="1"/>
  <c r="G25" i="26" s="1"/>
  <c r="V163" i="6"/>
  <c r="F22" i="26" s="1"/>
  <c r="F25" i="26" s="1"/>
  <c r="T163" i="6"/>
  <c r="AH203" i="9"/>
  <c r="L171" i="10"/>
  <c r="AC35" i="23"/>
  <c r="AC34" i="23"/>
  <c r="AC32" i="23"/>
  <c r="AC30" i="23"/>
  <c r="AC31" i="23"/>
  <c r="AC33" i="23"/>
  <c r="AC29" i="23"/>
  <c r="AD28" i="23"/>
  <c r="AC27" i="23"/>
  <c r="AD19" i="23"/>
  <c r="AD21" i="23"/>
  <c r="AD18" i="23"/>
  <c r="AD16" i="23"/>
  <c r="AD17" i="23"/>
  <c r="AD15" i="23"/>
  <c r="AE14" i="23"/>
  <c r="AD20" i="23"/>
  <c r="AD12" i="23"/>
  <c r="DG19" i="23"/>
  <c r="DG20" i="23"/>
  <c r="DG18" i="23"/>
  <c r="DH14" i="23"/>
  <c r="DG17" i="23"/>
  <c r="DG21" i="23"/>
  <c r="DG15" i="23"/>
  <c r="DG12" i="23"/>
  <c r="DG16" i="23"/>
  <c r="DG34" i="23"/>
  <c r="DG35" i="23"/>
  <c r="DG31" i="23"/>
  <c r="DG32" i="23"/>
  <c r="DG30" i="23"/>
  <c r="DG29" i="23"/>
  <c r="DG33" i="23"/>
  <c r="DG27" i="23"/>
  <c r="DH28" i="23"/>
  <c r="Z156" i="11"/>
  <c r="AD156" i="9"/>
  <c r="AE156" i="12"/>
  <c r="Y156" i="12"/>
  <c r="AC156" i="11"/>
  <c r="AH65" i="6" l="1"/>
  <c r="U22" i="12"/>
  <c r="U25" i="10"/>
  <c r="AH197" i="6"/>
  <c r="AJ14" i="10"/>
  <c r="AH13" i="11"/>
  <c r="AI65" i="6"/>
  <c r="AJ13" i="9"/>
  <c r="AH207" i="12"/>
  <c r="AJ16" i="10"/>
  <c r="AJ13" i="12"/>
  <c r="T25" i="12"/>
  <c r="H19" i="16" s="1"/>
  <c r="T101" i="9"/>
  <c r="T106" i="9" s="1"/>
  <c r="AH143" i="9"/>
  <c r="V164" i="6"/>
  <c r="F24" i="26" s="1"/>
  <c r="F27" i="26" s="1"/>
  <c r="U23" i="10"/>
  <c r="U24" i="6"/>
  <c r="T164" i="11"/>
  <c r="D52" i="26" s="1"/>
  <c r="D55" i="26" s="1"/>
  <c r="AH13" i="6"/>
  <c r="AI15" i="6"/>
  <c r="T63" i="9"/>
  <c r="AI63" i="9" s="1"/>
  <c r="AI16" i="11"/>
  <c r="AH206" i="6"/>
  <c r="AI16" i="9"/>
  <c r="T63" i="10"/>
  <c r="AI63" i="10" s="1"/>
  <c r="T23" i="10"/>
  <c r="F17" i="16" s="1"/>
  <c r="AH145" i="6"/>
  <c r="U63" i="9"/>
  <c r="AJ63" i="9" s="1"/>
  <c r="AH146" i="6"/>
  <c r="AH127" i="6"/>
  <c r="AH143" i="10"/>
  <c r="L371" i="10"/>
  <c r="T24" i="6"/>
  <c r="D18" i="16" s="1"/>
  <c r="AI14" i="9"/>
  <c r="L372" i="10"/>
  <c r="T25" i="11"/>
  <c r="G19" i="16" s="1"/>
  <c r="AH209" i="10"/>
  <c r="T22" i="6"/>
  <c r="D16" i="16" s="1"/>
  <c r="AH208" i="10"/>
  <c r="T93" i="10"/>
  <c r="AH206" i="9"/>
  <c r="AH197" i="10"/>
  <c r="AI15" i="12"/>
  <c r="U165" i="10"/>
  <c r="U93" i="10"/>
  <c r="U101" i="12"/>
  <c r="U106" i="12" s="1"/>
  <c r="AI62" i="11"/>
  <c r="AH25" i="12"/>
  <c r="T114" i="11"/>
  <c r="T119" i="11" s="1"/>
  <c r="G82" i="16" s="1"/>
  <c r="AI64" i="12"/>
  <c r="U164" i="11"/>
  <c r="E52" i="26" s="1"/>
  <c r="E55" i="26" s="1"/>
  <c r="AH195" i="9"/>
  <c r="AH196" i="11"/>
  <c r="AH205" i="12"/>
  <c r="AH213" i="11"/>
  <c r="L169" i="11"/>
  <c r="L367" i="11"/>
  <c r="T25" i="10"/>
  <c r="F19" i="16" s="1"/>
  <c r="AI16" i="10"/>
  <c r="AJ64" i="12"/>
  <c r="AH215" i="10"/>
  <c r="AI64" i="10"/>
  <c r="AH64" i="6"/>
  <c r="AH13" i="10"/>
  <c r="U22" i="6"/>
  <c r="AI14" i="6"/>
  <c r="AI62" i="12"/>
  <c r="AH16" i="12"/>
  <c r="L151" i="9"/>
  <c r="AJ64" i="9"/>
  <c r="AH196" i="9"/>
  <c r="AH144" i="12"/>
  <c r="L367" i="9"/>
  <c r="AJ62" i="12"/>
  <c r="AH219" i="10"/>
  <c r="L173" i="10"/>
  <c r="AJ15" i="9"/>
  <c r="L171" i="11"/>
  <c r="AH215" i="11"/>
  <c r="AI14" i="11"/>
  <c r="T101" i="10"/>
  <c r="T105" i="10" s="1"/>
  <c r="AH65" i="9"/>
  <c r="U92" i="10"/>
  <c r="U63" i="12"/>
  <c r="AJ63" i="12" s="1"/>
  <c r="AH196" i="12"/>
  <c r="T63" i="11"/>
  <c r="AI63" i="11" s="1"/>
  <c r="L371" i="6"/>
  <c r="T165" i="10"/>
  <c r="AH195" i="6"/>
  <c r="AH128" i="6"/>
  <c r="AI64" i="6"/>
  <c r="AH143" i="6"/>
  <c r="V164" i="9"/>
  <c r="F38" i="26" s="1"/>
  <c r="F41" i="26" s="1"/>
  <c r="T164" i="9"/>
  <c r="D38" i="26" s="1"/>
  <c r="D41" i="26" s="1"/>
  <c r="W164" i="6"/>
  <c r="G24" i="26" s="1"/>
  <c r="G27" i="26" s="1"/>
  <c r="AH133" i="6"/>
  <c r="AJ65" i="12"/>
  <c r="AJ15" i="10"/>
  <c r="AJ16" i="9"/>
  <c r="U24" i="10"/>
  <c r="AH14" i="9"/>
  <c r="AH16" i="11"/>
  <c r="AH62" i="11"/>
  <c r="U101" i="6"/>
  <c r="U107" i="6" s="1"/>
  <c r="AI62" i="6"/>
  <c r="AH65" i="10"/>
  <c r="U101" i="9"/>
  <c r="U105" i="9" s="1"/>
  <c r="L171" i="12"/>
  <c r="AJ14" i="12"/>
  <c r="AJ14" i="6"/>
  <c r="T23" i="12"/>
  <c r="H17" i="16" s="1"/>
  <c r="AI16" i="12"/>
  <c r="L152" i="6"/>
  <c r="AI62" i="9"/>
  <c r="L173" i="12"/>
  <c r="AH65" i="12"/>
  <c r="AH64" i="9"/>
  <c r="AH16" i="6"/>
  <c r="AH214" i="6"/>
  <c r="L369" i="12"/>
  <c r="AH218" i="6"/>
  <c r="AJ65" i="9"/>
  <c r="AH204" i="11"/>
  <c r="AH65" i="11"/>
  <c r="T151" i="11"/>
  <c r="L170" i="11"/>
  <c r="T84" i="10"/>
  <c r="T90" i="10" s="1"/>
  <c r="F52" i="16" s="1"/>
  <c r="AI15" i="9"/>
  <c r="AI65" i="12"/>
  <c r="T24" i="10"/>
  <c r="F18" i="16" s="1"/>
  <c r="AI17" i="10"/>
  <c r="AI16" i="6"/>
  <c r="L151" i="12"/>
  <c r="L371" i="12"/>
  <c r="U164" i="6"/>
  <c r="E24" i="26" s="1"/>
  <c r="E27" i="26" s="1"/>
  <c r="AH146" i="10"/>
  <c r="AI64" i="9"/>
  <c r="AJ62" i="10"/>
  <c r="AH196" i="6"/>
  <c r="T84" i="9"/>
  <c r="T90" i="9" s="1"/>
  <c r="E52" i="16" s="1"/>
  <c r="U25" i="6"/>
  <c r="U114" i="12"/>
  <c r="U118" i="12" s="1"/>
  <c r="AH144" i="6"/>
  <c r="AH64" i="10"/>
  <c r="T25" i="6"/>
  <c r="D19" i="16" s="1"/>
  <c r="T101" i="6"/>
  <c r="T107" i="6" s="1"/>
  <c r="U101" i="10"/>
  <c r="U106" i="10" s="1"/>
  <c r="T114" i="12"/>
  <c r="T119" i="12" s="1"/>
  <c r="AH216" i="9"/>
  <c r="AI62" i="10"/>
  <c r="T84" i="6"/>
  <c r="T88" i="6" s="1"/>
  <c r="D50" i="16" s="1"/>
  <c r="L152" i="12"/>
  <c r="AJ16" i="6"/>
  <c r="AH217" i="6"/>
  <c r="AH64" i="12"/>
  <c r="AH144" i="10"/>
  <c r="U164" i="9"/>
  <c r="E38" i="26" s="1"/>
  <c r="E41" i="26" s="1"/>
  <c r="U114" i="9"/>
  <c r="U120" i="9" s="1"/>
  <c r="AH199" i="10"/>
  <c r="AH217" i="10"/>
  <c r="AH206" i="10"/>
  <c r="AH216" i="6"/>
  <c r="U84" i="12"/>
  <c r="U89" i="12" s="1"/>
  <c r="AH22" i="12"/>
  <c r="AH205" i="11"/>
  <c r="AH17" i="11"/>
  <c r="T22" i="10"/>
  <c r="F16" i="16" s="1"/>
  <c r="T22" i="9"/>
  <c r="E16" i="16" s="1"/>
  <c r="AH131" i="6"/>
  <c r="AH198" i="6"/>
  <c r="L372" i="12"/>
  <c r="AH218" i="12"/>
  <c r="U23" i="6"/>
  <c r="AH23" i="6" s="1"/>
  <c r="AH196" i="10"/>
  <c r="L368" i="6"/>
  <c r="U84" i="9"/>
  <c r="U89" i="9" s="1"/>
  <c r="U84" i="10"/>
  <c r="U88" i="10" s="1"/>
  <c r="T101" i="11"/>
  <c r="T106" i="11" s="1"/>
  <c r="AH197" i="9"/>
  <c r="T114" i="6"/>
  <c r="T120" i="6" s="1"/>
  <c r="U114" i="10"/>
  <c r="U119" i="10" s="1"/>
  <c r="L151" i="6"/>
  <c r="U22" i="10"/>
  <c r="AH22" i="10" s="1"/>
  <c r="AH130" i="6"/>
  <c r="AH15" i="9"/>
  <c r="AH207" i="10"/>
  <c r="T101" i="12"/>
  <c r="T105" i="12" s="1"/>
  <c r="L172" i="12"/>
  <c r="T22" i="11"/>
  <c r="G16" i="16" s="1"/>
  <c r="AH217" i="9"/>
  <c r="AH197" i="12"/>
  <c r="T23" i="11"/>
  <c r="G17" i="16" s="1"/>
  <c r="AI14" i="10"/>
  <c r="W163" i="11"/>
  <c r="G50" i="26" s="1"/>
  <c r="G53" i="26" s="1"/>
  <c r="AC160" i="11"/>
  <c r="W164" i="11" s="1"/>
  <c r="G52" i="26" s="1"/>
  <c r="G55" i="26" s="1"/>
  <c r="AC158" i="11"/>
  <c r="Y158" i="12"/>
  <c r="Y159" i="12" s="1"/>
  <c r="Y160" i="12" s="1"/>
  <c r="U165" i="12" s="1"/>
  <c r="U164" i="12"/>
  <c r="AE160" i="12"/>
  <c r="W164" i="12"/>
  <c r="AD158" i="9"/>
  <c r="AD160" i="9"/>
  <c r="W164" i="9" s="1"/>
  <c r="G38" i="26" s="1"/>
  <c r="G41" i="26" s="1"/>
  <c r="W163" i="9"/>
  <c r="G36" i="26" s="1"/>
  <c r="G39" i="26" s="1"/>
  <c r="Z158" i="11"/>
  <c r="Z159" i="11" s="1"/>
  <c r="V163" i="11"/>
  <c r="F50" i="26" s="1"/>
  <c r="F53" i="26" s="1"/>
  <c r="L369" i="6"/>
  <c r="AJ14" i="9"/>
  <c r="T24" i="9"/>
  <c r="E18" i="16" s="1"/>
  <c r="T84" i="12"/>
  <c r="T88" i="12" s="1"/>
  <c r="H50" i="16" s="1"/>
  <c r="AI17" i="6"/>
  <c r="AH13" i="12"/>
  <c r="AH62" i="6"/>
  <c r="AH204" i="6"/>
  <c r="AH218" i="10"/>
  <c r="AH15" i="12"/>
  <c r="L169" i="9"/>
  <c r="AH15" i="6"/>
  <c r="AH15" i="10"/>
  <c r="L369" i="10"/>
  <c r="AJ17" i="10"/>
  <c r="AH24" i="6"/>
  <c r="AH62" i="10"/>
  <c r="AJ65" i="10"/>
  <c r="AH219" i="12"/>
  <c r="AJ64" i="6"/>
  <c r="AH207" i="6"/>
  <c r="AH199" i="12"/>
  <c r="L370" i="12"/>
  <c r="AH204" i="9"/>
  <c r="AH206" i="12"/>
  <c r="AH198" i="12"/>
  <c r="AJ62" i="9"/>
  <c r="AH14" i="10"/>
  <c r="AJ17" i="6"/>
  <c r="AH205" i="6"/>
  <c r="AH215" i="6"/>
  <c r="L370" i="10"/>
  <c r="AJ17" i="12"/>
  <c r="L370" i="9"/>
  <c r="AH198" i="10"/>
  <c r="T150" i="11"/>
  <c r="AH207" i="11"/>
  <c r="AH217" i="11"/>
  <c r="L152" i="11"/>
  <c r="AI15" i="11"/>
  <c r="AI14" i="12"/>
  <c r="AI17" i="11"/>
  <c r="D39" i="26"/>
  <c r="T24" i="12"/>
  <c r="H18" i="16" s="1"/>
  <c r="AI15" i="10"/>
  <c r="T63" i="6"/>
  <c r="AI63" i="6" s="1"/>
  <c r="AH208" i="12"/>
  <c r="T84" i="11"/>
  <c r="T88" i="11" s="1"/>
  <c r="G50" i="16" s="1"/>
  <c r="T114" i="10"/>
  <c r="T120" i="10" s="1"/>
  <c r="F83" i="16" s="1"/>
  <c r="T114" i="9"/>
  <c r="T118" i="9" s="1"/>
  <c r="E81" i="16" s="1"/>
  <c r="L150" i="10"/>
  <c r="AH144" i="9"/>
  <c r="AH143" i="12"/>
  <c r="AH145" i="9"/>
  <c r="L152" i="10"/>
  <c r="AJ62" i="6"/>
  <c r="U63" i="6"/>
  <c r="AJ63" i="6" s="1"/>
  <c r="U91" i="10"/>
  <c r="AJ15" i="6"/>
  <c r="U84" i="6"/>
  <c r="U88" i="6" s="1"/>
  <c r="AH215" i="12"/>
  <c r="AH216" i="10"/>
  <c r="U63" i="10"/>
  <c r="AJ64" i="10"/>
  <c r="AH17" i="12"/>
  <c r="AH214" i="9"/>
  <c r="U22" i="9"/>
  <c r="AH208" i="6"/>
  <c r="U23" i="9"/>
  <c r="AH13" i="9"/>
  <c r="U25" i="9"/>
  <c r="AH195" i="11"/>
  <c r="AH15" i="11"/>
  <c r="T23" i="9"/>
  <c r="E17" i="16" s="1"/>
  <c r="AH129" i="6"/>
  <c r="L149" i="12"/>
  <c r="AH136" i="6"/>
  <c r="U23" i="12"/>
  <c r="AH205" i="9"/>
  <c r="U24" i="9"/>
  <c r="AJ16" i="12"/>
  <c r="AH217" i="12"/>
  <c r="AH209" i="12"/>
  <c r="AH62" i="9"/>
  <c r="AH14" i="6"/>
  <c r="AH205" i="10"/>
  <c r="AH213" i="9"/>
  <c r="T149" i="11"/>
  <c r="AH206" i="11"/>
  <c r="L149" i="11"/>
  <c r="L150" i="11"/>
  <c r="U24" i="12"/>
  <c r="T25" i="9"/>
  <c r="E19" i="16" s="1"/>
  <c r="T164" i="6"/>
  <c r="D24" i="26" s="1"/>
  <c r="D27" i="26" s="1"/>
  <c r="AH132" i="6"/>
  <c r="L149" i="10"/>
  <c r="AH145" i="10"/>
  <c r="L151" i="10"/>
  <c r="AH215" i="9"/>
  <c r="AH135" i="6"/>
  <c r="AH17" i="9"/>
  <c r="L171" i="9"/>
  <c r="L170" i="9"/>
  <c r="T107" i="9"/>
  <c r="T105" i="9"/>
  <c r="T120" i="11"/>
  <c r="G83" i="16" s="1"/>
  <c r="D53" i="26"/>
  <c r="L368" i="11"/>
  <c r="AJ65" i="11"/>
  <c r="AH194" i="11"/>
  <c r="L370" i="11"/>
  <c r="U101" i="11"/>
  <c r="U107" i="11" s="1"/>
  <c r="U24" i="11"/>
  <c r="AH24" i="11" s="1"/>
  <c r="AJ13" i="11"/>
  <c r="U22" i="11"/>
  <c r="AJ17" i="11"/>
  <c r="U23" i="11"/>
  <c r="AJ14" i="11"/>
  <c r="AJ16" i="11"/>
  <c r="AJ15" i="11"/>
  <c r="AH203" i="11"/>
  <c r="U25" i="11"/>
  <c r="U84" i="11"/>
  <c r="U88" i="11" s="1"/>
  <c r="AJ64" i="11"/>
  <c r="AJ62" i="11"/>
  <c r="U63" i="11"/>
  <c r="U114" i="11"/>
  <c r="U119" i="11" s="1"/>
  <c r="D22" i="26"/>
  <c r="U118" i="6"/>
  <c r="U120" i="6"/>
  <c r="U119" i="6"/>
  <c r="DH35" i="23"/>
  <c r="DH34" i="23"/>
  <c r="DH32" i="23"/>
  <c r="DH33" i="23"/>
  <c r="DH29" i="23"/>
  <c r="DH27" i="23"/>
  <c r="DH31" i="23"/>
  <c r="DH30" i="23"/>
  <c r="DI28" i="23"/>
  <c r="DH21" i="23"/>
  <c r="DH19" i="23"/>
  <c r="DH18" i="23"/>
  <c r="DH17" i="23"/>
  <c r="DH16" i="23"/>
  <c r="DH15" i="23"/>
  <c r="DH20" i="23"/>
  <c r="DI14" i="23"/>
  <c r="DH12" i="23"/>
  <c r="AE21" i="23"/>
  <c r="AE20" i="23"/>
  <c r="AE19" i="23"/>
  <c r="AE17" i="23"/>
  <c r="AE18" i="23"/>
  <c r="AE15" i="23"/>
  <c r="AE16" i="23"/>
  <c r="AE12" i="23"/>
  <c r="AF14" i="23"/>
  <c r="AD35" i="23"/>
  <c r="AD34" i="23"/>
  <c r="AD33" i="23"/>
  <c r="AD32" i="23"/>
  <c r="AD29" i="23"/>
  <c r="AD27" i="23"/>
  <c r="AD30" i="23"/>
  <c r="AE28" i="23"/>
  <c r="AD31" i="23"/>
  <c r="T105" i="6" l="1"/>
  <c r="T105" i="11"/>
  <c r="U107" i="9"/>
  <c r="T89" i="10"/>
  <c r="F51" i="16" s="1"/>
  <c r="U105" i="10"/>
  <c r="T118" i="11"/>
  <c r="G81" i="16" s="1"/>
  <c r="T104" i="9"/>
  <c r="U118" i="10"/>
  <c r="U119" i="9"/>
  <c r="T119" i="6"/>
  <c r="H82" i="16" s="1"/>
  <c r="AH25" i="11"/>
  <c r="T107" i="11"/>
  <c r="U104" i="10"/>
  <c r="AH63" i="9"/>
  <c r="U106" i="9"/>
  <c r="U105" i="6"/>
  <c r="T89" i="6"/>
  <c r="D51" i="16" s="1"/>
  <c r="AH23" i="11"/>
  <c r="U104" i="9"/>
  <c r="T104" i="12"/>
  <c r="AH23" i="12"/>
  <c r="L172" i="9"/>
  <c r="U89" i="10"/>
  <c r="U105" i="12"/>
  <c r="AH22" i="11"/>
  <c r="T89" i="12"/>
  <c r="H51" i="16" s="1"/>
  <c r="T107" i="10"/>
  <c r="L174" i="12"/>
  <c r="L174" i="10"/>
  <c r="U107" i="12"/>
  <c r="U119" i="12"/>
  <c r="AH25" i="10"/>
  <c r="AH22" i="6"/>
  <c r="U104" i="12"/>
  <c r="T106" i="6"/>
  <c r="AH25" i="9"/>
  <c r="AH63" i="10"/>
  <c r="AH23" i="10"/>
  <c r="U88" i="9"/>
  <c r="U90" i="9"/>
  <c r="AH63" i="12"/>
  <c r="T118" i="6"/>
  <c r="D81" i="16" s="1"/>
  <c r="T104" i="10"/>
  <c r="U90" i="6"/>
  <c r="T106" i="10"/>
  <c r="AH22" i="9"/>
  <c r="T118" i="12"/>
  <c r="U90" i="10"/>
  <c r="U118" i="9"/>
  <c r="U120" i="12"/>
  <c r="T104" i="6"/>
  <c r="U104" i="6"/>
  <c r="U120" i="10"/>
  <c r="U106" i="6"/>
  <c r="T90" i="12"/>
  <c r="H52" i="16" s="1"/>
  <c r="T119" i="10"/>
  <c r="F82" i="16" s="1"/>
  <c r="L177" i="6"/>
  <c r="T89" i="9"/>
  <c r="E51" i="16" s="1"/>
  <c r="H36" i="26"/>
  <c r="H39" i="26" s="1"/>
  <c r="U107" i="10"/>
  <c r="U90" i="12"/>
  <c r="AH63" i="6"/>
  <c r="AJ63" i="10"/>
  <c r="T120" i="12"/>
  <c r="T104" i="11"/>
  <c r="T90" i="6"/>
  <c r="D52" i="16" s="1"/>
  <c r="T107" i="12"/>
  <c r="T88" i="10"/>
  <c r="F50" i="16" s="1"/>
  <c r="T88" i="9"/>
  <c r="E50" i="16" s="1"/>
  <c r="AH24" i="10"/>
  <c r="U88" i="12"/>
  <c r="T106" i="12"/>
  <c r="U89" i="6"/>
  <c r="H38" i="26"/>
  <c r="H41" i="26" s="1"/>
  <c r="AH24" i="12"/>
  <c r="AH25" i="6"/>
  <c r="T120" i="9"/>
  <c r="E83" i="16" s="1"/>
  <c r="T119" i="9"/>
  <c r="E82" i="16" s="1"/>
  <c r="T90" i="11"/>
  <c r="G52" i="16" s="1"/>
  <c r="T89" i="11"/>
  <c r="G51" i="16" s="1"/>
  <c r="AH24" i="9"/>
  <c r="AH23" i="9"/>
  <c r="T118" i="10"/>
  <c r="F81" i="16" s="1"/>
  <c r="H24" i="26"/>
  <c r="H27" i="26" s="1"/>
  <c r="H50" i="26"/>
  <c r="H53" i="26" s="1"/>
  <c r="Z160" i="11"/>
  <c r="V164" i="11" s="1"/>
  <c r="F52" i="26" s="1"/>
  <c r="D83" i="16"/>
  <c r="H83" i="16"/>
  <c r="L369" i="11"/>
  <c r="U104" i="11"/>
  <c r="U106" i="11"/>
  <c r="U105" i="11"/>
  <c r="U89" i="11"/>
  <c r="U90" i="11"/>
  <c r="L172" i="11"/>
  <c r="AJ63" i="11"/>
  <c r="AH63" i="11"/>
  <c r="U118" i="11"/>
  <c r="U120" i="11"/>
  <c r="D25" i="26"/>
  <c r="H22" i="26"/>
  <c r="H25" i="26" s="1"/>
  <c r="AE35" i="23"/>
  <c r="AE32" i="23"/>
  <c r="AE34" i="23"/>
  <c r="AE33" i="23"/>
  <c r="AE31" i="23"/>
  <c r="AE29" i="23"/>
  <c r="AE30" i="23"/>
  <c r="AF28" i="23"/>
  <c r="AE27" i="23"/>
  <c r="AF21" i="23"/>
  <c r="AF20" i="23"/>
  <c r="AF18" i="23"/>
  <c r="AF19" i="23"/>
  <c r="AF17" i="23"/>
  <c r="AF15" i="23"/>
  <c r="AF16" i="23"/>
  <c r="AF12" i="23"/>
  <c r="AG14" i="23"/>
  <c r="DI21" i="23"/>
  <c r="DI20" i="23"/>
  <c r="DI19" i="23"/>
  <c r="DI17" i="23"/>
  <c r="DJ14" i="23"/>
  <c r="DI15" i="23"/>
  <c r="DI16" i="23"/>
  <c r="DI12" i="23"/>
  <c r="DI18" i="23"/>
  <c r="DI35" i="23"/>
  <c r="DI34" i="23"/>
  <c r="DI32" i="23"/>
  <c r="DI33" i="23"/>
  <c r="DI31" i="23"/>
  <c r="DI29" i="23"/>
  <c r="DI30" i="23"/>
  <c r="DJ28" i="23"/>
  <c r="DI27" i="23"/>
  <c r="D82" i="16" l="1"/>
  <c r="H81" i="16"/>
  <c r="F55" i="26"/>
  <c r="H52" i="26"/>
  <c r="H55" i="26" s="1"/>
  <c r="V128" i="6"/>
  <c r="V214" i="11"/>
  <c r="V217" i="10"/>
  <c r="V130" i="6"/>
  <c r="V17" i="6"/>
  <c r="V132" i="10"/>
  <c r="V15" i="6"/>
  <c r="V16" i="6"/>
  <c r="V146" i="10"/>
  <c r="V197" i="6"/>
  <c r="V111" i="10"/>
  <c r="V199" i="12"/>
  <c r="V214" i="6"/>
  <c r="V83" i="6"/>
  <c r="V64" i="6"/>
  <c r="V216" i="10"/>
  <c r="V100" i="6"/>
  <c r="V217" i="6"/>
  <c r="V219" i="12"/>
  <c r="V135" i="12"/>
  <c r="V112" i="12"/>
  <c r="V136" i="12"/>
  <c r="V204" i="6"/>
  <c r="V129" i="10"/>
  <c r="V72" i="6"/>
  <c r="V73" i="9"/>
  <c r="V81" i="10"/>
  <c r="V97" i="10"/>
  <c r="V131" i="12"/>
  <c r="V135" i="6"/>
  <c r="V198" i="10"/>
  <c r="V143" i="6"/>
  <c r="V85" i="10"/>
  <c r="V65" i="10"/>
  <c r="V15" i="10"/>
  <c r="V111" i="6"/>
  <c r="V215" i="6"/>
  <c r="V207" i="6"/>
  <c r="V81" i="6"/>
  <c r="V99" i="6"/>
  <c r="V199" i="10"/>
  <c r="V198" i="12"/>
  <c r="V75" i="6"/>
  <c r="V128" i="12"/>
  <c r="V74" i="11"/>
  <c r="V74" i="10"/>
  <c r="V73" i="10"/>
  <c r="V16" i="10"/>
  <c r="V196" i="10"/>
  <c r="V128" i="10"/>
  <c r="V65" i="12"/>
  <c r="V127" i="10"/>
  <c r="V62" i="10"/>
  <c r="V133" i="10"/>
  <c r="V62" i="6"/>
  <c r="V216" i="6"/>
  <c r="V194" i="11"/>
  <c r="V207" i="12"/>
  <c r="V113" i="6"/>
  <c r="V143" i="10"/>
  <c r="V128" i="9"/>
  <c r="V99" i="11"/>
  <c r="V65" i="6"/>
  <c r="V63" i="6" s="1"/>
  <c r="V82" i="6"/>
  <c r="V133" i="6"/>
  <c r="V144" i="10"/>
  <c r="V205" i="6"/>
  <c r="V206" i="6"/>
  <c r="V145" i="10"/>
  <c r="V127" i="6"/>
  <c r="V13" i="10"/>
  <c r="V131" i="6"/>
  <c r="V73" i="12"/>
  <c r="V208" i="6"/>
  <c r="V75" i="12"/>
  <c r="V83" i="12"/>
  <c r="V136" i="11"/>
  <c r="V145" i="6"/>
  <c r="V73" i="6"/>
  <c r="V144" i="12"/>
  <c r="V99" i="12"/>
  <c r="V17" i="10"/>
  <c r="V205" i="11"/>
  <c r="V134" i="12"/>
  <c r="V14" i="6"/>
  <c r="V17" i="11"/>
  <c r="V129" i="11"/>
  <c r="V16" i="12"/>
  <c r="V134" i="10"/>
  <c r="V75" i="11"/>
  <c r="V217" i="11"/>
  <c r="V143" i="11"/>
  <c r="V97" i="6"/>
  <c r="V196" i="6"/>
  <c r="V13" i="6"/>
  <c r="V127" i="12"/>
  <c r="V218" i="6"/>
  <c r="V14" i="12"/>
  <c r="V144" i="6"/>
  <c r="V203" i="9"/>
  <c r="V129" i="6"/>
  <c r="V207" i="10"/>
  <c r="V64" i="12"/>
  <c r="V100" i="10"/>
  <c r="V208" i="12"/>
  <c r="V215" i="10"/>
  <c r="V13" i="12"/>
  <c r="V132" i="6"/>
  <c r="V99" i="10"/>
  <c r="V72" i="11"/>
  <c r="V132" i="9"/>
  <c r="V64" i="11"/>
  <c r="V73" i="11"/>
  <c r="V136" i="10"/>
  <c r="V146" i="12"/>
  <c r="V129" i="12"/>
  <c r="V198" i="6"/>
  <c r="V130" i="12"/>
  <c r="V74" i="6"/>
  <c r="V218" i="10"/>
  <c r="V112" i="6"/>
  <c r="V113" i="10"/>
  <c r="V98" i="6"/>
  <c r="V196" i="12"/>
  <c r="V218" i="12"/>
  <c r="V215" i="12"/>
  <c r="V145" i="12"/>
  <c r="V97" i="12"/>
  <c r="V219" i="10"/>
  <c r="V82" i="12"/>
  <c r="V100" i="12"/>
  <c r="V112" i="10"/>
  <c r="V98" i="10"/>
  <c r="V64" i="10"/>
  <c r="V136" i="6"/>
  <c r="V130" i="10"/>
  <c r="V146" i="6"/>
  <c r="V112" i="11"/>
  <c r="V134" i="11"/>
  <c r="V74" i="9"/>
  <c r="V111" i="12"/>
  <c r="V133" i="11"/>
  <c r="V131" i="10"/>
  <c r="V206" i="9"/>
  <c r="V82" i="11"/>
  <c r="V135" i="10"/>
  <c r="V197" i="10"/>
  <c r="V205" i="9"/>
  <c r="V203" i="11"/>
  <c r="V195" i="6"/>
  <c r="V98" i="9"/>
  <c r="V132" i="12"/>
  <c r="V146" i="11"/>
  <c r="V62" i="12"/>
  <c r="V206" i="10"/>
  <c r="V15" i="11"/>
  <c r="V130" i="9"/>
  <c r="V62" i="11"/>
  <c r="V132" i="11"/>
  <c r="V215" i="11"/>
  <c r="V209" i="12"/>
  <c r="V113" i="11"/>
  <c r="V135" i="9"/>
  <c r="V207" i="9"/>
  <c r="V82" i="10"/>
  <c r="V196" i="11"/>
  <c r="V83" i="10"/>
  <c r="V130" i="11"/>
  <c r="V62" i="9"/>
  <c r="V75" i="9"/>
  <c r="V83" i="11"/>
  <c r="V72" i="10"/>
  <c r="V72" i="9"/>
  <c r="V83" i="9"/>
  <c r="V145" i="9"/>
  <c r="V206" i="11"/>
  <c r="V127" i="9"/>
  <c r="V15" i="12"/>
  <c r="V72" i="12"/>
  <c r="V194" i="9"/>
  <c r="V146" i="9"/>
  <c r="V213" i="9"/>
  <c r="V111" i="9"/>
  <c r="V197" i="12"/>
  <c r="V196" i="9"/>
  <c r="V112" i="9"/>
  <c r="V81" i="11"/>
  <c r="V74" i="12"/>
  <c r="V14" i="11"/>
  <c r="V133" i="12"/>
  <c r="V204" i="9"/>
  <c r="V216" i="12"/>
  <c r="V131" i="11"/>
  <c r="V16" i="11"/>
  <c r="V205" i="10"/>
  <c r="V113" i="12"/>
  <c r="V100" i="11"/>
  <c r="V98" i="11"/>
  <c r="V81" i="12"/>
  <c r="V16" i="9"/>
  <c r="V65" i="9"/>
  <c r="V14" i="9"/>
  <c r="V98" i="12"/>
  <c r="V127" i="11"/>
  <c r="V97" i="11"/>
  <c r="V17" i="12"/>
  <c r="V217" i="12"/>
  <c r="V75" i="10"/>
  <c r="V134" i="6"/>
  <c r="V205" i="12"/>
  <c r="V64" i="9"/>
  <c r="V206" i="12"/>
  <c r="V13" i="9"/>
  <c r="V144" i="9"/>
  <c r="V207" i="11"/>
  <c r="V65" i="11"/>
  <c r="V208" i="10"/>
  <c r="V13" i="11"/>
  <c r="V135" i="11"/>
  <c r="V213" i="11"/>
  <c r="V197" i="9"/>
  <c r="V195" i="11"/>
  <c r="V143" i="9"/>
  <c r="V209" i="10"/>
  <c r="V143" i="12"/>
  <c r="V111" i="11"/>
  <c r="V114" i="11" s="1"/>
  <c r="V119" i="11" s="1"/>
  <c r="V214" i="9"/>
  <c r="V15" i="9"/>
  <c r="V100" i="9"/>
  <c r="V204" i="11"/>
  <c r="V144" i="11"/>
  <c r="U149" i="11" s="1"/>
  <c r="V217" i="9"/>
  <c r="V113" i="9"/>
  <c r="V134" i="9"/>
  <c r="V17" i="9"/>
  <c r="V97" i="9"/>
  <c r="V216" i="9"/>
  <c r="V197" i="11"/>
  <c r="V215" i="9"/>
  <c r="V216" i="11"/>
  <c r="V14" i="10"/>
  <c r="V136" i="9"/>
  <c r="V82" i="9"/>
  <c r="V131" i="9"/>
  <c r="V145" i="11"/>
  <c r="U150" i="11" s="1"/>
  <c r="V129" i="9"/>
  <c r="V195" i="9"/>
  <c r="V128" i="11"/>
  <c r="V99" i="9"/>
  <c r="V133" i="9"/>
  <c r="V81" i="9"/>
  <c r="DJ34" i="23"/>
  <c r="DJ35" i="23"/>
  <c r="DJ33" i="23"/>
  <c r="DJ32" i="23"/>
  <c r="DJ31" i="23"/>
  <c r="DK28" i="23"/>
  <c r="DJ30" i="23"/>
  <c r="DJ27" i="23"/>
  <c r="DJ29" i="23"/>
  <c r="DJ21" i="23"/>
  <c r="DJ20" i="23"/>
  <c r="DJ18" i="23"/>
  <c r="DJ15" i="23"/>
  <c r="DJ19" i="23"/>
  <c r="DJ16" i="23"/>
  <c r="DJ12" i="23"/>
  <c r="DJ17" i="23"/>
  <c r="DK14" i="23"/>
  <c r="AG21" i="23"/>
  <c r="AG20" i="23"/>
  <c r="AG18" i="23"/>
  <c r="AH14" i="23"/>
  <c r="AG19" i="23"/>
  <c r="AG16" i="23"/>
  <c r="AG17" i="23"/>
  <c r="AG15" i="23"/>
  <c r="AG12" i="23"/>
  <c r="AF35" i="23"/>
  <c r="AF34" i="23"/>
  <c r="AF33" i="23"/>
  <c r="AG28" i="23"/>
  <c r="AF30" i="23"/>
  <c r="AF32" i="23"/>
  <c r="AF31" i="23"/>
  <c r="AF27" i="23"/>
  <c r="AF29" i="23"/>
  <c r="V63" i="9" l="1"/>
  <c r="V93" i="10"/>
  <c r="V22" i="6"/>
  <c r="V63" i="11"/>
  <c r="V22" i="10"/>
  <c r="V25" i="9"/>
  <c r="V24" i="6"/>
  <c r="V25" i="12"/>
  <c r="V23" i="12"/>
  <c r="V24" i="12"/>
  <c r="V25" i="10"/>
  <c r="V114" i="6"/>
  <c r="V118" i="6" s="1"/>
  <c r="V23" i="9"/>
  <c r="V24" i="9"/>
  <c r="V114" i="9"/>
  <c r="V118" i="9" s="1"/>
  <c r="V114" i="12"/>
  <c r="V120" i="12" s="1"/>
  <c r="V101" i="10"/>
  <c r="V106" i="10" s="1"/>
  <c r="V92" i="10"/>
  <c r="V84" i="10"/>
  <c r="V88" i="10" s="1"/>
  <c r="U151" i="11"/>
  <c r="V118" i="11"/>
  <c r="V84" i="12"/>
  <c r="V22" i="9"/>
  <c r="V120" i="11"/>
  <c r="V101" i="9"/>
  <c r="V106" i="9" s="1"/>
  <c r="V84" i="9"/>
  <c r="V88" i="9" s="1"/>
  <c r="V101" i="11"/>
  <c r="V22" i="11"/>
  <c r="V22" i="12"/>
  <c r="V101" i="6"/>
  <c r="V25" i="11"/>
  <c r="V63" i="12"/>
  <c r="V84" i="6"/>
  <c r="V90" i="6" s="1"/>
  <c r="V23" i="10"/>
  <c r="V63" i="10"/>
  <c r="V114" i="10"/>
  <c r="V101" i="12"/>
  <c r="V104" i="12" s="1"/>
  <c r="V24" i="11"/>
  <c r="V84" i="11"/>
  <c r="V23" i="11"/>
  <c r="U148" i="11"/>
  <c r="V24" i="10"/>
  <c r="V91" i="10"/>
  <c r="V23" i="6"/>
  <c r="V25" i="6"/>
  <c r="AG34" i="23"/>
  <c r="AG35" i="23"/>
  <c r="AG33" i="23"/>
  <c r="AG32" i="23"/>
  <c r="AG30" i="23"/>
  <c r="AH28" i="23"/>
  <c r="AG31" i="23"/>
  <c r="AG29" i="23"/>
  <c r="AG27" i="23"/>
  <c r="AH21" i="23"/>
  <c r="AH19" i="23"/>
  <c r="AH16" i="23"/>
  <c r="AH20" i="23"/>
  <c r="AH18" i="23"/>
  <c r="AH17" i="23"/>
  <c r="AH15" i="23"/>
  <c r="AI14" i="23"/>
  <c r="AH12" i="23"/>
  <c r="DK21" i="23"/>
  <c r="DK19" i="23"/>
  <c r="DK20" i="23"/>
  <c r="DK18" i="23"/>
  <c r="DL14" i="23"/>
  <c r="DK16" i="23"/>
  <c r="DK17" i="23"/>
  <c r="DK15" i="23"/>
  <c r="DK12" i="23"/>
  <c r="DK35" i="23"/>
  <c r="DK32" i="23"/>
  <c r="DK31" i="23"/>
  <c r="DK33" i="23"/>
  <c r="DK34" i="23"/>
  <c r="DK30" i="23"/>
  <c r="DL28" i="23"/>
  <c r="DK29" i="23"/>
  <c r="DK27" i="23"/>
  <c r="V119" i="6" l="1"/>
  <c r="V120" i="6"/>
  <c r="W217" i="10"/>
  <c r="W17" i="6"/>
  <c r="W64" i="6"/>
  <c r="W128" i="6"/>
  <c r="W15" i="6"/>
  <c r="W146" i="10"/>
  <c r="W214" i="11"/>
  <c r="W130" i="6"/>
  <c r="W111" i="10"/>
  <c r="W197" i="6"/>
  <c r="W111" i="6"/>
  <c r="W75" i="6"/>
  <c r="W74" i="11"/>
  <c r="W128" i="10"/>
  <c r="W65" i="10"/>
  <c r="W65" i="12"/>
  <c r="W194" i="11"/>
  <c r="W73" i="12"/>
  <c r="W73" i="6"/>
  <c r="W64" i="12"/>
  <c r="W13" i="10"/>
  <c r="W208" i="6"/>
  <c r="W136" i="11"/>
  <c r="W99" i="12"/>
  <c r="W205" i="11"/>
  <c r="W73" i="11"/>
  <c r="W130" i="12"/>
  <c r="W130" i="10"/>
  <c r="W146" i="6"/>
  <c r="W135" i="9"/>
  <c r="W127" i="9"/>
  <c r="W135" i="10"/>
  <c r="W209" i="10"/>
  <c r="W204" i="11"/>
  <c r="W112" i="12"/>
  <c r="W204" i="6"/>
  <c r="W129" i="10"/>
  <c r="W72" i="6"/>
  <c r="W81" i="10"/>
  <c r="W132" i="10"/>
  <c r="W16" i="6"/>
  <c r="W199" i="12"/>
  <c r="W81" i="6"/>
  <c r="W73" i="10"/>
  <c r="W133" i="10"/>
  <c r="W205" i="6"/>
  <c r="W75" i="12"/>
  <c r="W218" i="6"/>
  <c r="W216" i="10"/>
  <c r="W100" i="6"/>
  <c r="W219" i="12"/>
  <c r="W136" i="12"/>
  <c r="W207" i="6"/>
  <c r="W199" i="10"/>
  <c r="W198" i="12"/>
  <c r="W16" i="10"/>
  <c r="W196" i="10"/>
  <c r="W128" i="9"/>
  <c r="W65" i="6"/>
  <c r="W127" i="6"/>
  <c r="W144" i="6"/>
  <c r="W13" i="12"/>
  <c r="W206" i="6"/>
  <c r="W14" i="12"/>
  <c r="W207" i="10"/>
  <c r="W72" i="11"/>
  <c r="W132" i="9"/>
  <c r="W111" i="12"/>
  <c r="W133" i="11"/>
  <c r="W195" i="6"/>
  <c r="W206" i="11"/>
  <c r="W205" i="9"/>
  <c r="W98" i="9"/>
  <c r="W132" i="12"/>
  <c r="W62" i="11"/>
  <c r="W130" i="11"/>
  <c r="W65" i="9"/>
  <c r="W208" i="10"/>
  <c r="W214" i="6"/>
  <c r="W83" i="6"/>
  <c r="W217" i="6"/>
  <c r="W135" i="12"/>
  <c r="W97" i="10"/>
  <c r="W131" i="12"/>
  <c r="W135" i="6"/>
  <c r="W85" i="10"/>
  <c r="W99" i="6"/>
  <c r="W128" i="12"/>
  <c r="W62" i="10"/>
  <c r="W62" i="6"/>
  <c r="W207" i="12"/>
  <c r="W143" i="10"/>
  <c r="W99" i="11"/>
  <c r="W82" i="6"/>
  <c r="W144" i="10"/>
  <c r="W145" i="10"/>
  <c r="W83" i="12"/>
  <c r="W17" i="10"/>
  <c r="W134" i="12"/>
  <c r="W203" i="9"/>
  <c r="W129" i="12"/>
  <c r="W198" i="6"/>
  <c r="W98" i="10"/>
  <c r="W73" i="9"/>
  <c r="W198" i="10"/>
  <c r="W143" i="6"/>
  <c r="W15" i="10"/>
  <c r="W215" i="6"/>
  <c r="W74" i="10"/>
  <c r="W127" i="10"/>
  <c r="W216" i="6"/>
  <c r="W113" i="6"/>
  <c r="W133" i="6"/>
  <c r="W131" i="6"/>
  <c r="W145" i="6"/>
  <c r="W144" i="12"/>
  <c r="W134" i="10"/>
  <c r="W143" i="11"/>
  <c r="W13" i="6"/>
  <c r="W127" i="12"/>
  <c r="W113" i="10"/>
  <c r="W82" i="12"/>
  <c r="W15" i="11"/>
  <c r="W132" i="11"/>
  <c r="W75" i="9"/>
  <c r="W15" i="12"/>
  <c r="W23" i="12" s="1"/>
  <c r="W194" i="9"/>
  <c r="W131" i="11"/>
  <c r="W134" i="6"/>
  <c r="W17" i="11"/>
  <c r="W75" i="11"/>
  <c r="W97" i="6"/>
  <c r="W196" i="6"/>
  <c r="W208" i="12"/>
  <c r="W215" i="10"/>
  <c r="W132" i="6"/>
  <c r="W74" i="6"/>
  <c r="W218" i="10"/>
  <c r="W112" i="6"/>
  <c r="W98" i="6"/>
  <c r="W215" i="12"/>
  <c r="W145" i="12"/>
  <c r="W97" i="12"/>
  <c r="W219" i="10"/>
  <c r="W100" i="12"/>
  <c r="W112" i="10"/>
  <c r="W64" i="10"/>
  <c r="W134" i="11"/>
  <c r="W146" i="11"/>
  <c r="W130" i="9"/>
  <c r="W209" i="12"/>
  <c r="W83" i="11"/>
  <c r="W72" i="10"/>
  <c r="W83" i="9"/>
  <c r="W72" i="12"/>
  <c r="W203" i="11"/>
  <c r="W206" i="10"/>
  <c r="W215" i="11"/>
  <c r="W82" i="10"/>
  <c r="W83" i="10"/>
  <c r="W62" i="9"/>
  <c r="W146" i="9"/>
  <c r="W16" i="9"/>
  <c r="W14" i="6"/>
  <c r="W129" i="11"/>
  <c r="W16" i="12"/>
  <c r="W24" i="12" s="1"/>
  <c r="W217" i="11"/>
  <c r="W129" i="6"/>
  <c r="W100" i="10"/>
  <c r="W99" i="10"/>
  <c r="W64" i="11"/>
  <c r="W136" i="10"/>
  <c r="W146" i="12"/>
  <c r="W196" i="12"/>
  <c r="W218" i="12"/>
  <c r="W136" i="6"/>
  <c r="W112" i="11"/>
  <c r="W74" i="9"/>
  <c r="W131" i="10"/>
  <c r="W206" i="9"/>
  <c r="W82" i="11"/>
  <c r="W197" i="10"/>
  <c r="W62" i="12"/>
  <c r="W113" i="11"/>
  <c r="W207" i="9"/>
  <c r="W196" i="11"/>
  <c r="W72" i="9"/>
  <c r="W145" i="9"/>
  <c r="W14" i="11"/>
  <c r="W216" i="12"/>
  <c r="W98" i="11"/>
  <c r="W81" i="12"/>
  <c r="W144" i="9"/>
  <c r="W214" i="9"/>
  <c r="W15" i="9"/>
  <c r="W216" i="11"/>
  <c r="W82" i="9"/>
  <c r="W133" i="9"/>
  <c r="W196" i="9"/>
  <c r="W81" i="11"/>
  <c r="W74" i="12"/>
  <c r="W16" i="11"/>
  <c r="W113" i="12"/>
  <c r="W100" i="11"/>
  <c r="W98" i="12"/>
  <c r="W97" i="11"/>
  <c r="W217" i="12"/>
  <c r="W75" i="10"/>
  <c r="W195" i="11"/>
  <c r="W111" i="9"/>
  <c r="W133" i="12"/>
  <c r="W204" i="9"/>
  <c r="W205" i="10"/>
  <c r="W17" i="12"/>
  <c r="W207" i="11"/>
  <c r="W13" i="11"/>
  <c r="W213" i="11"/>
  <c r="W197" i="9"/>
  <c r="W143" i="12"/>
  <c r="W113" i="9"/>
  <c r="W97" i="9"/>
  <c r="W213" i="9"/>
  <c r="W197" i="12"/>
  <c r="W112" i="9"/>
  <c r="W14" i="9"/>
  <c r="W127" i="11"/>
  <c r="W205" i="12"/>
  <c r="W64" i="9"/>
  <c r="W206" i="12"/>
  <c r="W13" i="9"/>
  <c r="W65" i="11"/>
  <c r="W63" i="11" s="1"/>
  <c r="W135" i="11"/>
  <c r="W143" i="9"/>
  <c r="W100" i="9"/>
  <c r="W217" i="9"/>
  <c r="W134" i="9"/>
  <c r="W17" i="9"/>
  <c r="W216" i="9"/>
  <c r="W197" i="11"/>
  <c r="W215" i="9"/>
  <c r="W14" i="10"/>
  <c r="W22" i="10" s="1"/>
  <c r="W129" i="9"/>
  <c r="W195" i="9"/>
  <c r="W99" i="9"/>
  <c r="W111" i="11"/>
  <c r="W144" i="11"/>
  <c r="W145" i="11"/>
  <c r="V150" i="11" s="1"/>
  <c r="W136" i="9"/>
  <c r="W131" i="9"/>
  <c r="W128" i="11"/>
  <c r="W81" i="9"/>
  <c r="V104" i="10"/>
  <c r="V105" i="10"/>
  <c r="V107" i="10"/>
  <c r="V119" i="9"/>
  <c r="V120" i="9"/>
  <c r="V119" i="12"/>
  <c r="V118" i="12"/>
  <c r="V89" i="10"/>
  <c r="V90" i="10"/>
  <c r="V89" i="12"/>
  <c r="V88" i="12"/>
  <c r="V90" i="12"/>
  <c r="V107" i="9"/>
  <c r="V105" i="9"/>
  <c r="V104" i="9"/>
  <c r="V107" i="12"/>
  <c r="V90" i="9"/>
  <c r="V89" i="9"/>
  <c r="V104" i="11"/>
  <c r="V105" i="11"/>
  <c r="V107" i="11"/>
  <c r="V106" i="11"/>
  <c r="V88" i="11"/>
  <c r="V90" i="11"/>
  <c r="V89" i="11"/>
  <c r="V89" i="6"/>
  <c r="V106" i="12"/>
  <c r="V105" i="12"/>
  <c r="V120" i="10"/>
  <c r="V119" i="10"/>
  <c r="V118" i="10"/>
  <c r="V88" i="6"/>
  <c r="V107" i="6"/>
  <c r="V104" i="6"/>
  <c r="V106" i="6"/>
  <c r="V105" i="6"/>
  <c r="DL35" i="23"/>
  <c r="DL34" i="23"/>
  <c r="DL32" i="23"/>
  <c r="DL33" i="23"/>
  <c r="DL27" i="23"/>
  <c r="DL31" i="23"/>
  <c r="DL29" i="23"/>
  <c r="DM28" i="23"/>
  <c r="DL30" i="23"/>
  <c r="DL21" i="23"/>
  <c r="DL19" i="23"/>
  <c r="DL16" i="23"/>
  <c r="DL17" i="23"/>
  <c r="DL20" i="23"/>
  <c r="DL18" i="23"/>
  <c r="DL15" i="23"/>
  <c r="DM14" i="23"/>
  <c r="DL12" i="23"/>
  <c r="AI20" i="23"/>
  <c r="AI21" i="23"/>
  <c r="AI19" i="23"/>
  <c r="AI18" i="23"/>
  <c r="AI17" i="23"/>
  <c r="AJ14" i="23"/>
  <c r="AI12" i="23"/>
  <c r="AI16" i="23"/>
  <c r="AI15" i="23"/>
  <c r="AH35" i="23"/>
  <c r="AH34" i="23"/>
  <c r="AH33" i="23"/>
  <c r="AH32" i="23"/>
  <c r="AH31" i="23"/>
  <c r="AH27" i="23"/>
  <c r="AH29" i="23"/>
  <c r="AH30" i="23"/>
  <c r="AI28" i="23"/>
  <c r="W84" i="6" l="1"/>
  <c r="W88" i="6" s="1"/>
  <c r="W93" i="10"/>
  <c r="W92" i="10"/>
  <c r="W114" i="11"/>
  <c r="W119" i="11" s="1"/>
  <c r="W24" i="6"/>
  <c r="W22" i="6"/>
  <c r="W25" i="10"/>
  <c r="W101" i="6"/>
  <c r="W106" i="6" s="1"/>
  <c r="W84" i="9"/>
  <c r="W89" i="9" s="1"/>
  <c r="W114" i="6"/>
  <c r="W120" i="6" s="1"/>
  <c r="W101" i="11"/>
  <c r="W107" i="11" s="1"/>
  <c r="W23" i="9"/>
  <c r="W24" i="9"/>
  <c r="W84" i="11"/>
  <c r="W90" i="11" s="1"/>
  <c r="W114" i="10"/>
  <c r="W118" i="10" s="1"/>
  <c r="W114" i="12"/>
  <c r="W118" i="12" s="1"/>
  <c r="W25" i="6"/>
  <c r="W101" i="9"/>
  <c r="W104" i="9" s="1"/>
  <c r="W25" i="12"/>
  <c r="W84" i="12"/>
  <c r="W63" i="12"/>
  <c r="W23" i="10"/>
  <c r="W22" i="12"/>
  <c r="W24" i="10"/>
  <c r="V149" i="11"/>
  <c r="W25" i="9"/>
  <c r="W22" i="9"/>
  <c r="W24" i="11"/>
  <c r="W22" i="11"/>
  <c r="V151" i="11"/>
  <c r="W101" i="12"/>
  <c r="W25" i="11"/>
  <c r="V148" i="11"/>
  <c r="W101" i="10"/>
  <c r="W63" i="9"/>
  <c r="W63" i="10"/>
  <c r="W114" i="9"/>
  <c r="W23" i="11"/>
  <c r="W63" i="6"/>
  <c r="W84" i="10"/>
  <c r="W91" i="10"/>
  <c r="W23" i="6"/>
  <c r="AI34" i="23"/>
  <c r="AI35" i="23"/>
  <c r="AI33" i="23"/>
  <c r="AI32" i="23"/>
  <c r="AI31" i="23"/>
  <c r="AI29" i="23"/>
  <c r="AI30" i="23"/>
  <c r="AJ28" i="23"/>
  <c r="AI27" i="23"/>
  <c r="AJ21" i="23"/>
  <c r="AJ20" i="23"/>
  <c r="AJ18" i="23"/>
  <c r="AJ17" i="23"/>
  <c r="AJ15" i="23"/>
  <c r="AJ19" i="23"/>
  <c r="AJ16" i="23"/>
  <c r="AK14" i="23"/>
  <c r="AJ12" i="23"/>
  <c r="DM20" i="23"/>
  <c r="DM21" i="23"/>
  <c r="DM19" i="23"/>
  <c r="DM17" i="23"/>
  <c r="DM18" i="23"/>
  <c r="DN14" i="23"/>
  <c r="DM16" i="23"/>
  <c r="DM12" i="23"/>
  <c r="DM15" i="23"/>
  <c r="DM34" i="23"/>
  <c r="DM33" i="23"/>
  <c r="DM35" i="23"/>
  <c r="DM31" i="23"/>
  <c r="DM29" i="23"/>
  <c r="DM32" i="23"/>
  <c r="DM30" i="23"/>
  <c r="DN28" i="23"/>
  <c r="DM27" i="23"/>
  <c r="W89" i="6" l="1"/>
  <c r="W90" i="6"/>
  <c r="W120" i="11"/>
  <c r="W118" i="11"/>
  <c r="X217" i="10"/>
  <c r="X64" i="6"/>
  <c r="X15" i="6"/>
  <c r="X130" i="6"/>
  <c r="X17" i="6"/>
  <c r="X128" i="6"/>
  <c r="X146" i="10"/>
  <c r="X214" i="11"/>
  <c r="X75" i="6"/>
  <c r="X128" i="10"/>
  <c r="X208" i="6"/>
  <c r="X136" i="11"/>
  <c r="X130" i="12"/>
  <c r="X146" i="6"/>
  <c r="X204" i="6"/>
  <c r="X199" i="12"/>
  <c r="X205" i="6"/>
  <c r="X75" i="12"/>
  <c r="X16" i="10"/>
  <c r="X196" i="10"/>
  <c r="X144" i="6"/>
  <c r="X14" i="12"/>
  <c r="X132" i="9"/>
  <c r="X133" i="11"/>
  <c r="X130" i="11"/>
  <c r="X111" i="10"/>
  <c r="X194" i="11"/>
  <c r="X205" i="11"/>
  <c r="X73" i="11"/>
  <c r="X135" i="9"/>
  <c r="X129" i="10"/>
  <c r="X81" i="10"/>
  <c r="X219" i="12"/>
  <c r="X136" i="12"/>
  <c r="X128" i="9"/>
  <c r="X72" i="11"/>
  <c r="X111" i="6"/>
  <c r="X74" i="11"/>
  <c r="X130" i="10"/>
  <c r="X112" i="12"/>
  <c r="X72" i="6"/>
  <c r="X73" i="10"/>
  <c r="X133" i="10"/>
  <c r="X100" i="6"/>
  <c r="X207" i="6"/>
  <c r="X207" i="10"/>
  <c r="X195" i="6"/>
  <c r="X98" i="9"/>
  <c r="X197" i="6"/>
  <c r="X73" i="12"/>
  <c r="X73" i="6"/>
  <c r="X64" i="12"/>
  <c r="X99" i="12"/>
  <c r="X135" i="10"/>
  <c r="X209" i="10"/>
  <c r="X204" i="11"/>
  <c r="X132" i="10"/>
  <c r="X16" i="6"/>
  <c r="X81" i="6"/>
  <c r="X218" i="6"/>
  <c r="X216" i="10"/>
  <c r="X199" i="10"/>
  <c r="X198" i="12"/>
  <c r="X206" i="6"/>
  <c r="X111" i="12"/>
  <c r="X206" i="11"/>
  <c r="X205" i="9"/>
  <c r="X132" i="12"/>
  <c r="X62" i="11"/>
  <c r="X208" i="10"/>
  <c r="X214" i="6"/>
  <c r="X62" i="10"/>
  <c r="X145" i="10"/>
  <c r="X134" i="12"/>
  <c r="X203" i="9"/>
  <c r="X198" i="6"/>
  <c r="X73" i="9"/>
  <c r="X135" i="12"/>
  <c r="X97" i="10"/>
  <c r="X135" i="6"/>
  <c r="X128" i="12"/>
  <c r="X99" i="11"/>
  <c r="X82" i="6"/>
  <c r="X15" i="10"/>
  <c r="X74" i="10"/>
  <c r="X216" i="6"/>
  <c r="X145" i="6"/>
  <c r="X144" i="12"/>
  <c r="X132" i="11"/>
  <c r="X194" i="9"/>
  <c r="X134" i="6"/>
  <c r="X196" i="6"/>
  <c r="X83" i="10"/>
  <c r="X146" i="9"/>
  <c r="X16" i="12"/>
  <c r="X131" i="12"/>
  <c r="X99" i="6"/>
  <c r="X62" i="6"/>
  <c r="X207" i="12"/>
  <c r="X83" i="12"/>
  <c r="X98" i="10"/>
  <c r="X215" i="6"/>
  <c r="X113" i="6"/>
  <c r="X83" i="6"/>
  <c r="X217" i="6"/>
  <c r="X144" i="10"/>
  <c r="X17" i="10"/>
  <c r="X129" i="12"/>
  <c r="X198" i="10"/>
  <c r="X15" i="12"/>
  <c r="X98" i="6"/>
  <c r="X134" i="11"/>
  <c r="X203" i="11"/>
  <c r="X16" i="9"/>
  <c r="X129" i="6"/>
  <c r="X134" i="10"/>
  <c r="X15" i="11"/>
  <c r="X97" i="6"/>
  <c r="X132" i="6"/>
  <c r="X112" i="6"/>
  <c r="X97" i="12"/>
  <c r="X112" i="10"/>
  <c r="X146" i="11"/>
  <c r="W151" i="11" s="1"/>
  <c r="X130" i="9"/>
  <c r="X83" i="11"/>
  <c r="X72" i="12"/>
  <c r="X131" i="6"/>
  <c r="X113" i="10"/>
  <c r="X75" i="9"/>
  <c r="X17" i="11"/>
  <c r="X75" i="11"/>
  <c r="X74" i="6"/>
  <c r="X145" i="12"/>
  <c r="X219" i="10"/>
  <c r="X64" i="10"/>
  <c r="X72" i="10"/>
  <c r="X83" i="9"/>
  <c r="X206" i="10"/>
  <c r="X62" i="9"/>
  <c r="X133" i="6"/>
  <c r="X13" i="6"/>
  <c r="X82" i="12"/>
  <c r="X131" i="11"/>
  <c r="X208" i="12"/>
  <c r="X215" i="10"/>
  <c r="X218" i="10"/>
  <c r="X215" i="12"/>
  <c r="X100" i="12"/>
  <c r="X209" i="12"/>
  <c r="X215" i="11"/>
  <c r="X82" i="10"/>
  <c r="X14" i="6"/>
  <c r="X129" i="11"/>
  <c r="X64" i="11"/>
  <c r="X136" i="10"/>
  <c r="X146" i="12"/>
  <c r="X196" i="12"/>
  <c r="X218" i="12"/>
  <c r="X112" i="11"/>
  <c r="X206" i="9"/>
  <c r="X214" i="9"/>
  <c r="X74" i="12"/>
  <c r="X97" i="11"/>
  <c r="X81" i="12"/>
  <c r="X144" i="9"/>
  <c r="X15" i="9"/>
  <c r="X82" i="9"/>
  <c r="X133" i="9"/>
  <c r="X217" i="11"/>
  <c r="X100" i="10"/>
  <c r="X99" i="10"/>
  <c r="X74" i="9"/>
  <c r="X131" i="10"/>
  <c r="X197" i="10"/>
  <c r="X62" i="12"/>
  <c r="X207" i="9"/>
  <c r="X196" i="11"/>
  <c r="X72" i="9"/>
  <c r="X145" i="9"/>
  <c r="X14" i="11"/>
  <c r="X216" i="12"/>
  <c r="X16" i="11"/>
  <c r="X113" i="12"/>
  <c r="X217" i="12"/>
  <c r="X136" i="6"/>
  <c r="X82" i="11"/>
  <c r="X113" i="11"/>
  <c r="X98" i="11"/>
  <c r="X216" i="11"/>
  <c r="X81" i="11"/>
  <c r="X100" i="11"/>
  <c r="X98" i="12"/>
  <c r="X75" i="10"/>
  <c r="X195" i="11"/>
  <c r="X133" i="12"/>
  <c r="X204" i="9"/>
  <c r="X17" i="12"/>
  <c r="X207" i="11"/>
  <c r="X213" i="11"/>
  <c r="X14" i="9"/>
  <c r="X64" i="9"/>
  <c r="X197" i="11"/>
  <c r="X14" i="10"/>
  <c r="X111" i="9"/>
  <c r="X205" i="10"/>
  <c r="X113" i="9"/>
  <c r="X213" i="9"/>
  <c r="X206" i="12"/>
  <c r="X196" i="9"/>
  <c r="X197" i="9"/>
  <c r="X97" i="9"/>
  <c r="X112" i="9"/>
  <c r="X135" i="11"/>
  <c r="X100" i="9"/>
  <c r="X217" i="9"/>
  <c r="X216" i="9"/>
  <c r="X129" i="9"/>
  <c r="X99" i="9"/>
  <c r="X197" i="12"/>
  <c r="X205" i="12"/>
  <c r="X134" i="9"/>
  <c r="X65" i="10"/>
  <c r="X65" i="9"/>
  <c r="X63" i="9" s="1"/>
  <c r="X65" i="12"/>
  <c r="X13" i="10"/>
  <c r="X127" i="6"/>
  <c r="X127" i="9"/>
  <c r="X65" i="6"/>
  <c r="X13" i="12"/>
  <c r="X127" i="10"/>
  <c r="X143" i="10"/>
  <c r="X85" i="10"/>
  <c r="X91" i="10" s="1"/>
  <c r="X143" i="6"/>
  <c r="X143" i="11"/>
  <c r="X127" i="12"/>
  <c r="X143" i="12"/>
  <c r="X13" i="9"/>
  <c r="X127" i="11"/>
  <c r="X65" i="11"/>
  <c r="X143" i="9"/>
  <c r="X13" i="11"/>
  <c r="X111" i="11"/>
  <c r="X136" i="9"/>
  <c r="X81" i="9"/>
  <c r="X17" i="9"/>
  <c r="X215" i="9"/>
  <c r="X195" i="9"/>
  <c r="X144" i="11"/>
  <c r="W149" i="11" s="1"/>
  <c r="X145" i="11"/>
  <c r="X128" i="11"/>
  <c r="X131" i="9"/>
  <c r="W104" i="6"/>
  <c r="W88" i="11"/>
  <c r="W105" i="11"/>
  <c r="W88" i="9"/>
  <c r="W107" i="6"/>
  <c r="W90" i="9"/>
  <c r="W106" i="11"/>
  <c r="W104" i="11"/>
  <c r="W105" i="6"/>
  <c r="W120" i="12"/>
  <c r="W106" i="9"/>
  <c r="W118" i="6"/>
  <c r="W119" i="6"/>
  <c r="W105" i="9"/>
  <c r="W119" i="10"/>
  <c r="W120" i="10"/>
  <c r="W119" i="12"/>
  <c r="W89" i="11"/>
  <c r="W107" i="9"/>
  <c r="W88" i="12"/>
  <c r="W89" i="12"/>
  <c r="W90" i="12"/>
  <c r="W90" i="10"/>
  <c r="W88" i="10"/>
  <c r="W89" i="10"/>
  <c r="W104" i="12"/>
  <c r="W107" i="12"/>
  <c r="W106" i="12"/>
  <c r="W105" i="12"/>
  <c r="W119" i="9"/>
  <c r="W120" i="9"/>
  <c r="W118" i="9"/>
  <c r="W107" i="10"/>
  <c r="W105" i="10"/>
  <c r="W106" i="10"/>
  <c r="W104" i="10"/>
  <c r="DN34" i="23"/>
  <c r="DN35" i="23"/>
  <c r="DN33" i="23"/>
  <c r="DN32" i="23"/>
  <c r="DN31" i="23"/>
  <c r="DO28" i="23"/>
  <c r="DN29" i="23"/>
  <c r="DN30" i="23"/>
  <c r="DN27" i="23"/>
  <c r="DN21" i="23"/>
  <c r="DN20" i="23"/>
  <c r="DN18" i="23"/>
  <c r="DN17" i="23"/>
  <c r="DN15" i="23"/>
  <c r="DN19" i="23"/>
  <c r="DN16" i="23"/>
  <c r="DO14" i="23"/>
  <c r="DN12" i="23"/>
  <c r="AK20" i="23"/>
  <c r="AK18" i="23"/>
  <c r="AL14" i="23"/>
  <c r="AK19" i="23"/>
  <c r="AK17" i="23"/>
  <c r="AK21" i="23"/>
  <c r="AK15" i="23"/>
  <c r="AK12" i="23"/>
  <c r="AK16" i="23"/>
  <c r="AJ35" i="23"/>
  <c r="AJ33" i="23"/>
  <c r="AJ34" i="23"/>
  <c r="AK28" i="23"/>
  <c r="AJ29" i="23"/>
  <c r="AJ32" i="23"/>
  <c r="AJ30" i="23"/>
  <c r="AJ27" i="23"/>
  <c r="AJ31" i="23"/>
  <c r="X63" i="11" l="1"/>
  <c r="X25" i="10"/>
  <c r="X23" i="6"/>
  <c r="X114" i="12"/>
  <c r="X118" i="12" s="1"/>
  <c r="X63" i="10"/>
  <c r="X23" i="12"/>
  <c r="X22" i="12"/>
  <c r="X63" i="6"/>
  <c r="X84" i="6"/>
  <c r="X88" i="6" s="1"/>
  <c r="X24" i="6"/>
  <c r="X101" i="12"/>
  <c r="X104" i="12" s="1"/>
  <c r="X22" i="6"/>
  <c r="X101" i="10"/>
  <c r="X107" i="10" s="1"/>
  <c r="X24" i="9"/>
  <c r="X84" i="9"/>
  <c r="X90" i="9" s="1"/>
  <c r="X101" i="9"/>
  <c r="X105" i="9" s="1"/>
  <c r="X22" i="10"/>
  <c r="X23" i="10"/>
  <c r="X24" i="10"/>
  <c r="X114" i="11"/>
  <c r="X120" i="11" s="1"/>
  <c r="W148" i="11"/>
  <c r="X63" i="12"/>
  <c r="X84" i="12"/>
  <c r="X25" i="9"/>
  <c r="W150" i="11"/>
  <c r="X84" i="11"/>
  <c r="X24" i="11"/>
  <c r="X23" i="11"/>
  <c r="X25" i="11"/>
  <c r="X22" i="9"/>
  <c r="X25" i="12"/>
  <c r="X114" i="9"/>
  <c r="X22" i="11"/>
  <c r="X101" i="11"/>
  <c r="X24" i="12"/>
  <c r="X93" i="10"/>
  <c r="X114" i="6"/>
  <c r="X84" i="10"/>
  <c r="X25" i="6"/>
  <c r="X23" i="9"/>
  <c r="X92" i="10"/>
  <c r="X101" i="6"/>
  <c r="X107" i="6" s="1"/>
  <c r="X114" i="10"/>
  <c r="X119" i="12"/>
  <c r="AK35" i="23"/>
  <c r="AK34" i="23"/>
  <c r="AK32" i="23"/>
  <c r="AK30" i="23"/>
  <c r="AK33" i="23"/>
  <c r="AK31" i="23"/>
  <c r="AK29" i="23"/>
  <c r="AL28" i="23"/>
  <c r="AK27" i="23"/>
  <c r="AL21" i="23"/>
  <c r="AL19" i="23"/>
  <c r="AL18" i="23"/>
  <c r="AL16" i="23"/>
  <c r="AL20" i="23"/>
  <c r="AL17" i="23"/>
  <c r="AL15" i="23"/>
  <c r="AM14" i="23"/>
  <c r="AL12" i="23"/>
  <c r="DO19" i="23"/>
  <c r="DO20" i="23"/>
  <c r="DO18" i="23"/>
  <c r="DP14" i="23"/>
  <c r="DO21" i="23"/>
  <c r="DO16" i="23"/>
  <c r="DO15" i="23"/>
  <c r="DO12" i="23"/>
  <c r="DO17" i="23"/>
  <c r="DO34" i="23"/>
  <c r="DO35" i="23"/>
  <c r="DO31" i="23"/>
  <c r="DO32" i="23"/>
  <c r="DO30" i="23"/>
  <c r="DP28" i="23"/>
  <c r="DO33" i="23"/>
  <c r="DO29" i="23"/>
  <c r="DO27" i="23"/>
  <c r="X120" i="12" l="1"/>
  <c r="X90" i="6"/>
  <c r="X89" i="6"/>
  <c r="X107" i="12"/>
  <c r="X106" i="12"/>
  <c r="X105" i="12"/>
  <c r="X106" i="10"/>
  <c r="X104" i="10"/>
  <c r="X119" i="11"/>
  <c r="X106" i="9"/>
  <c r="X104" i="9"/>
  <c r="X118" i="11"/>
  <c r="X107" i="9"/>
  <c r="X89" i="12"/>
  <c r="X88" i="12"/>
  <c r="X90" i="12"/>
  <c r="X88" i="11"/>
  <c r="X90" i="11"/>
  <c r="X89" i="11"/>
  <c r="X118" i="10"/>
  <c r="X119" i="10"/>
  <c r="X120" i="10"/>
  <c r="X106" i="6"/>
  <c r="X104" i="6"/>
  <c r="X105" i="6"/>
  <c r="X88" i="10"/>
  <c r="X89" i="10"/>
  <c r="X90" i="10"/>
  <c r="X119" i="6"/>
  <c r="X118" i="6"/>
  <c r="X120" i="6"/>
  <c r="X105" i="11"/>
  <c r="X107" i="11"/>
  <c r="X106" i="11"/>
  <c r="X104" i="11"/>
  <c r="X119" i="9"/>
  <c r="X118" i="9"/>
  <c r="X120" i="9"/>
  <c r="DP35" i="23"/>
  <c r="DP34" i="23"/>
  <c r="DP32" i="23"/>
  <c r="DP33" i="23"/>
  <c r="DP31" i="23"/>
  <c r="DP30" i="23"/>
  <c r="DQ28" i="23"/>
  <c r="DP27" i="23"/>
  <c r="DP29" i="23"/>
  <c r="DP21" i="23"/>
  <c r="DP19" i="23"/>
  <c r="DP18" i="23"/>
  <c r="DP16" i="23"/>
  <c r="DP20" i="23"/>
  <c r="DP17" i="23"/>
  <c r="DP15" i="23"/>
  <c r="DQ14" i="23"/>
  <c r="DP12" i="23"/>
  <c r="AM21" i="23"/>
  <c r="AM20" i="23"/>
  <c r="AM19" i="23"/>
  <c r="AM17" i="23"/>
  <c r="AN14" i="23"/>
  <c r="AM15" i="23"/>
  <c r="AM16" i="23"/>
  <c r="AM12" i="23"/>
  <c r="AM18" i="23"/>
  <c r="AL35" i="23"/>
  <c r="AL34" i="23"/>
  <c r="AL33" i="23"/>
  <c r="AL32" i="23"/>
  <c r="AL30" i="23"/>
  <c r="AM28" i="23"/>
  <c r="AL27" i="23"/>
  <c r="AL31" i="23"/>
  <c r="AL29" i="23"/>
  <c r="Z64" i="6" l="1"/>
  <c r="Z133" i="6"/>
  <c r="Z112" i="6"/>
  <c r="Y15" i="6"/>
  <c r="Z197" i="6"/>
  <c r="Z113" i="6"/>
  <c r="Y128" i="6"/>
  <c r="Y144" i="6"/>
  <c r="Z62" i="6"/>
  <c r="Y195" i="6"/>
  <c r="Z130" i="6"/>
  <c r="Z83" i="6"/>
  <c r="Y130" i="6"/>
  <c r="Z127" i="6"/>
  <c r="Z75" i="6"/>
  <c r="Z206" i="6"/>
  <c r="Z100" i="6"/>
  <c r="Z131" i="6"/>
  <c r="Z16" i="6"/>
  <c r="Z196" i="6"/>
  <c r="Y205" i="6"/>
  <c r="Z17" i="6"/>
  <c r="Y214" i="6"/>
  <c r="Z144" i="6"/>
  <c r="Z111" i="6"/>
  <c r="Y145" i="6"/>
  <c r="Y206" i="6"/>
  <c r="Y99" i="6"/>
  <c r="Z216" i="6"/>
  <c r="Y73" i="6"/>
  <c r="Y81" i="6"/>
  <c r="Y146" i="6"/>
  <c r="Y111" i="6"/>
  <c r="Z217" i="6"/>
  <c r="Y72" i="6"/>
  <c r="Z204" i="6"/>
  <c r="Z146" i="6"/>
  <c r="Y64" i="6"/>
  <c r="Y17" i="6"/>
  <c r="Y208" i="6"/>
  <c r="Y204" i="6"/>
  <c r="Z132" i="6"/>
  <c r="Z65" i="6"/>
  <c r="Y127" i="6"/>
  <c r="Y197" i="6"/>
  <c r="Z198" i="6"/>
  <c r="Y75" i="6"/>
  <c r="Z215" i="6"/>
  <c r="Y100" i="6"/>
  <c r="Y196" i="6"/>
  <c r="Z73" i="6"/>
  <c r="Y134" i="6"/>
  <c r="Y215" i="6"/>
  <c r="Y83" i="6"/>
  <c r="Z98" i="6"/>
  <c r="Z13" i="6"/>
  <c r="Z218" i="6"/>
  <c r="Y16" i="6"/>
  <c r="Y218" i="6"/>
  <c r="Z129" i="6"/>
  <c r="Z143" i="6"/>
  <c r="Y82" i="6"/>
  <c r="Y216" i="6"/>
  <c r="Z207" i="6"/>
  <c r="Y62" i="6"/>
  <c r="Y113" i="6"/>
  <c r="Y217" i="6"/>
  <c r="Y143" i="6"/>
  <c r="Y133" i="6"/>
  <c r="Z205" i="6"/>
  <c r="Z136" i="6"/>
  <c r="Z135" i="6"/>
  <c r="Y207" i="6"/>
  <c r="Z15" i="6"/>
  <c r="Y65" i="6"/>
  <c r="Y198" i="6"/>
  <c r="Y135" i="6"/>
  <c r="Z145" i="6"/>
  <c r="Z214" i="6"/>
  <c r="Z74" i="6"/>
  <c r="Z97" i="6"/>
  <c r="Z82" i="6"/>
  <c r="Z81" i="6"/>
  <c r="Y13" i="6"/>
  <c r="Z128" i="6"/>
  <c r="Y129" i="6"/>
  <c r="Y112" i="6"/>
  <c r="Z208" i="6"/>
  <c r="Z72" i="6"/>
  <c r="Y97" i="6"/>
  <c r="Y132" i="6"/>
  <c r="Z14" i="6"/>
  <c r="Z22" i="6" s="1"/>
  <c r="Z99" i="6"/>
  <c r="Y14" i="6"/>
  <c r="Y98" i="6"/>
  <c r="Y131" i="6"/>
  <c r="Y74" i="6"/>
  <c r="Z134" i="6"/>
  <c r="Z195" i="6"/>
  <c r="Y136" i="6"/>
  <c r="X88" i="9"/>
  <c r="X105" i="10"/>
  <c r="X89" i="9"/>
  <c r="AM35" i="23"/>
  <c r="AM34" i="23"/>
  <c r="AM32" i="23"/>
  <c r="AM33" i="23"/>
  <c r="AM31" i="23"/>
  <c r="AM29" i="23"/>
  <c r="AM30" i="23"/>
  <c r="AN28" i="23"/>
  <c r="AM27" i="23"/>
  <c r="AN21" i="23"/>
  <c r="AN20" i="23"/>
  <c r="AN18" i="23"/>
  <c r="AN19" i="23"/>
  <c r="AN17" i="23"/>
  <c r="AN15" i="23"/>
  <c r="AN16" i="23"/>
  <c r="AN12" i="23"/>
  <c r="AO14" i="23"/>
  <c r="DQ21" i="23"/>
  <c r="DQ20" i="23"/>
  <c r="DQ19" i="23"/>
  <c r="DQ17" i="23"/>
  <c r="DR14" i="23"/>
  <c r="DQ15" i="23"/>
  <c r="DQ18" i="23"/>
  <c r="DQ12" i="23"/>
  <c r="DQ16" i="23"/>
  <c r="DQ35" i="23"/>
  <c r="DQ34" i="23"/>
  <c r="DQ32" i="23"/>
  <c r="DQ33" i="23"/>
  <c r="DQ31" i="23"/>
  <c r="DQ29" i="23"/>
  <c r="DR28" i="23"/>
  <c r="DQ30" i="23"/>
  <c r="DQ27" i="23"/>
  <c r="Z23" i="6" l="1"/>
  <c r="Y101" i="6"/>
  <c r="Y107" i="6" s="1"/>
  <c r="Y22" i="6"/>
  <c r="Y63" i="6"/>
  <c r="Y128" i="10"/>
  <c r="Z129" i="11"/>
  <c r="Y196" i="10"/>
  <c r="Z128" i="10"/>
  <c r="Y129" i="10"/>
  <c r="Y112" i="12"/>
  <c r="Y132" i="9"/>
  <c r="Y216" i="10"/>
  <c r="Y199" i="10"/>
  <c r="Z146" i="11"/>
  <c r="Z62" i="10"/>
  <c r="Z85" i="10"/>
  <c r="Y136" i="11"/>
  <c r="Z65" i="10"/>
  <c r="Y130" i="11"/>
  <c r="Z16" i="10"/>
  <c r="Z129" i="10"/>
  <c r="Z133" i="12"/>
  <c r="Y73" i="10"/>
  <c r="Y133" i="10"/>
  <c r="Y205" i="11"/>
  <c r="Z82" i="12"/>
  <c r="Z199" i="12"/>
  <c r="Y133" i="11"/>
  <c r="Y72" i="11"/>
  <c r="Y217" i="10"/>
  <c r="Z218" i="10"/>
  <c r="Z17" i="10"/>
  <c r="Y135" i="10"/>
  <c r="Z205" i="10"/>
  <c r="Y65" i="12"/>
  <c r="Y13" i="10"/>
  <c r="Z13" i="11"/>
  <c r="Z100" i="9"/>
  <c r="Y146" i="10"/>
  <c r="Y14" i="12"/>
  <c r="Z127" i="10"/>
  <c r="Y73" i="12"/>
  <c r="Y204" i="11"/>
  <c r="Y73" i="11"/>
  <c r="Z216" i="12"/>
  <c r="Y130" i="12"/>
  <c r="Z72" i="12"/>
  <c r="Z206" i="9"/>
  <c r="Z99" i="10"/>
  <c r="Z196" i="10"/>
  <c r="Y13" i="12"/>
  <c r="Z219" i="10"/>
  <c r="Y144" i="10"/>
  <c r="Z145" i="12"/>
  <c r="Z143" i="12"/>
  <c r="Y214" i="11"/>
  <c r="Z217" i="10"/>
  <c r="Y65" i="10"/>
  <c r="Y194" i="11"/>
  <c r="Z136" i="9"/>
  <c r="Y74" i="11"/>
  <c r="Z111" i="11"/>
  <c r="Z72" i="10"/>
  <c r="Z206" i="12"/>
  <c r="Y203" i="9"/>
  <c r="Y73" i="9"/>
  <c r="Y132" i="11"/>
  <c r="Y199" i="12"/>
  <c r="Y111" i="10"/>
  <c r="Y128" i="9"/>
  <c r="Z132" i="11"/>
  <c r="Z97" i="12"/>
  <c r="Z206" i="10"/>
  <c r="Z215" i="12"/>
  <c r="Y135" i="9"/>
  <c r="Y209" i="10"/>
  <c r="Z100" i="10"/>
  <c r="Y99" i="11"/>
  <c r="Z145" i="10"/>
  <c r="Y132" i="12"/>
  <c r="Y145" i="10"/>
  <c r="Y131" i="12"/>
  <c r="Z16" i="11"/>
  <c r="Y198" i="12"/>
  <c r="Y16" i="10"/>
  <c r="Z131" i="10"/>
  <c r="Y81" i="10"/>
  <c r="Y65" i="9"/>
  <c r="Z127" i="9"/>
  <c r="Y130" i="10"/>
  <c r="Y99" i="12"/>
  <c r="Y206" i="11"/>
  <c r="Y16" i="12"/>
  <c r="Z65" i="12"/>
  <c r="Z14" i="9"/>
  <c r="Z100" i="12"/>
  <c r="Z127" i="11"/>
  <c r="Y75" i="12"/>
  <c r="Y98" i="9"/>
  <c r="Z143" i="10"/>
  <c r="Z215" i="10"/>
  <c r="Y219" i="12"/>
  <c r="Z113" i="12"/>
  <c r="Z73" i="10"/>
  <c r="Y205" i="9"/>
  <c r="Z98" i="12"/>
  <c r="Z204" i="9"/>
  <c r="Y85" i="10"/>
  <c r="Z82" i="10"/>
  <c r="Z146" i="10"/>
  <c r="Y207" i="10"/>
  <c r="Z75" i="10"/>
  <c r="Y83" i="12"/>
  <c r="Z144" i="10"/>
  <c r="Y134" i="12"/>
  <c r="Z197" i="9"/>
  <c r="Z217" i="9"/>
  <c r="Z207" i="12"/>
  <c r="Y97" i="10"/>
  <c r="Z209" i="10"/>
  <c r="Z127" i="12"/>
  <c r="Y132" i="10"/>
  <c r="Y144" i="12"/>
  <c r="Z146" i="12"/>
  <c r="Z196" i="12"/>
  <c r="Z111" i="10"/>
  <c r="Z133" i="10"/>
  <c r="Z14" i="10"/>
  <c r="Y17" i="10"/>
  <c r="Z145" i="9"/>
  <c r="Z217" i="11"/>
  <c r="Y143" i="10"/>
  <c r="Z130" i="10"/>
  <c r="Y136" i="12"/>
  <c r="Z207" i="10"/>
  <c r="Z14" i="12"/>
  <c r="Y128" i="12"/>
  <c r="Z129" i="12"/>
  <c r="Y62" i="11"/>
  <c r="Y74" i="10"/>
  <c r="Z218" i="12"/>
  <c r="Z75" i="12"/>
  <c r="Z135" i="10"/>
  <c r="Y15" i="11"/>
  <c r="Z209" i="12"/>
  <c r="Z197" i="12"/>
  <c r="Z132" i="12"/>
  <c r="Y64" i="12"/>
  <c r="Y135" i="12"/>
  <c r="Z131" i="12"/>
  <c r="Y111" i="12"/>
  <c r="Y62" i="10"/>
  <c r="Z144" i="12"/>
  <c r="Y127" i="9"/>
  <c r="Z111" i="12"/>
  <c r="Y98" i="10"/>
  <c r="Z205" i="9"/>
  <c r="Y127" i="10"/>
  <c r="Z197" i="10"/>
  <c r="Y129" i="12"/>
  <c r="Z97" i="11"/>
  <c r="Z17" i="11"/>
  <c r="Z99" i="12"/>
  <c r="Y215" i="12"/>
  <c r="Z198" i="10"/>
  <c r="Z198" i="12"/>
  <c r="Z74" i="12"/>
  <c r="Z73" i="11"/>
  <c r="Z135" i="12"/>
  <c r="Z72" i="9"/>
  <c r="Y15" i="10"/>
  <c r="Y194" i="9"/>
  <c r="Z112" i="12"/>
  <c r="Y146" i="9"/>
  <c r="Y215" i="11"/>
  <c r="Z128" i="9"/>
  <c r="Y131" i="11"/>
  <c r="Y196" i="12"/>
  <c r="Z133" i="9"/>
  <c r="Y83" i="10"/>
  <c r="Z113" i="9"/>
  <c r="Z112" i="10"/>
  <c r="Z146" i="9"/>
  <c r="Y207" i="12"/>
  <c r="Z134" i="9"/>
  <c r="Y100" i="12"/>
  <c r="Z81" i="11"/>
  <c r="Y75" i="11"/>
  <c r="Y145" i="12"/>
  <c r="Z15" i="11"/>
  <c r="Z23" i="11" s="1"/>
  <c r="Z98" i="11"/>
  <c r="Z208" i="12"/>
  <c r="Y83" i="9"/>
  <c r="Z134" i="11"/>
  <c r="Y208" i="10"/>
  <c r="Z130" i="9"/>
  <c r="Z13" i="12"/>
  <c r="Z72" i="11"/>
  <c r="Y72" i="10"/>
  <c r="Z100" i="11"/>
  <c r="Y143" i="11"/>
  <c r="X148" i="11" s="1"/>
  <c r="Y17" i="11"/>
  <c r="Y64" i="10"/>
  <c r="Y208" i="12"/>
  <c r="Z17" i="12"/>
  <c r="Y82" i="12"/>
  <c r="Y218" i="10"/>
  <c r="Y136" i="10"/>
  <c r="Z214" i="11"/>
  <c r="Z132" i="10"/>
  <c r="Z130" i="12"/>
  <c r="Y203" i="11"/>
  <c r="Z206" i="11"/>
  <c r="Z15" i="12"/>
  <c r="Z81" i="12"/>
  <c r="Z74" i="11"/>
  <c r="Y214" i="9"/>
  <c r="Z64" i="11"/>
  <c r="Z219" i="12"/>
  <c r="Z75" i="11"/>
  <c r="Y15" i="12"/>
  <c r="Y113" i="10"/>
  <c r="Z64" i="12"/>
  <c r="Y133" i="12"/>
  <c r="Z14" i="11"/>
  <c r="Y146" i="11"/>
  <c r="Z97" i="10"/>
  <c r="Z98" i="10"/>
  <c r="Z65" i="9"/>
  <c r="Y198" i="10"/>
  <c r="Z199" i="10"/>
  <c r="Z205" i="11"/>
  <c r="Y112" i="10"/>
  <c r="Y72" i="12"/>
  <c r="Y62" i="9"/>
  <c r="Y215" i="10"/>
  <c r="Z81" i="10"/>
  <c r="Z215" i="9"/>
  <c r="Z130" i="11"/>
  <c r="Z196" i="9"/>
  <c r="Y64" i="11"/>
  <c r="Z75" i="9"/>
  <c r="Z143" i="11"/>
  <c r="Y97" i="11"/>
  <c r="Z195" i="11"/>
  <c r="Y16" i="11"/>
  <c r="Z83" i="10"/>
  <c r="Z216" i="10"/>
  <c r="Y83" i="11"/>
  <c r="Y75" i="9"/>
  <c r="Z135" i="9"/>
  <c r="Y97" i="12"/>
  <c r="Z145" i="11"/>
  <c r="Y82" i="10"/>
  <c r="Z17" i="9"/>
  <c r="Y134" i="10"/>
  <c r="Y206" i="10"/>
  <c r="Y100" i="10"/>
  <c r="Z216" i="9"/>
  <c r="Y14" i="11"/>
  <c r="Y75" i="10"/>
  <c r="Z15" i="9"/>
  <c r="Y129" i="11"/>
  <c r="Y134" i="11"/>
  <c r="Y146" i="12"/>
  <c r="Y218" i="12"/>
  <c r="Z217" i="12"/>
  <c r="Z83" i="12"/>
  <c r="Y127" i="12"/>
  <c r="Z134" i="12"/>
  <c r="Y112" i="11"/>
  <c r="Z129" i="9"/>
  <c r="Z132" i="9"/>
  <c r="Y133" i="9"/>
  <c r="Y217" i="11"/>
  <c r="Y216" i="11"/>
  <c r="Z195" i="9"/>
  <c r="Y195" i="11"/>
  <c r="Y82" i="11"/>
  <c r="Z204" i="11"/>
  <c r="Y98" i="11"/>
  <c r="Y81" i="11"/>
  <c r="Y14" i="10"/>
  <c r="Z133" i="11"/>
  <c r="Z62" i="11"/>
  <c r="Y65" i="11"/>
  <c r="Y216" i="9"/>
  <c r="Y127" i="11"/>
  <c r="Y16" i="9"/>
  <c r="Y219" i="10"/>
  <c r="Y209" i="12"/>
  <c r="Y81" i="12"/>
  <c r="Z15" i="10"/>
  <c r="Z64" i="10"/>
  <c r="Z196" i="11"/>
  <c r="Z213" i="9"/>
  <c r="Z131" i="11"/>
  <c r="Y207" i="11"/>
  <c r="Z73" i="12"/>
  <c r="Y74" i="12"/>
  <c r="Y72" i="9"/>
  <c r="Z131" i="9"/>
  <c r="Y135" i="11"/>
  <c r="Y196" i="9"/>
  <c r="Z205" i="12"/>
  <c r="Y130" i="9"/>
  <c r="Z98" i="9"/>
  <c r="Y145" i="9"/>
  <c r="Y113" i="12"/>
  <c r="Z99" i="11"/>
  <c r="Z128" i="12"/>
  <c r="Y131" i="10"/>
  <c r="Y216" i="12"/>
  <c r="Z194" i="11"/>
  <c r="Z83" i="9"/>
  <c r="Z81" i="9"/>
  <c r="Y144" i="9"/>
  <c r="Y197" i="10"/>
  <c r="Z113" i="10"/>
  <c r="Y204" i="9"/>
  <c r="Z136" i="11"/>
  <c r="Y13" i="11"/>
  <c r="Y197" i="12"/>
  <c r="Y205" i="10"/>
  <c r="Z197" i="11"/>
  <c r="Y206" i="9"/>
  <c r="Y82" i="9"/>
  <c r="Z136" i="10"/>
  <c r="Y207" i="9"/>
  <c r="Z62" i="12"/>
  <c r="Z63" i="12" s="1"/>
  <c r="Z194" i="9"/>
  <c r="Z134" i="10"/>
  <c r="Y17" i="12"/>
  <c r="Y99" i="10"/>
  <c r="Y74" i="9"/>
  <c r="Y15" i="9"/>
  <c r="Y98" i="12"/>
  <c r="Y143" i="9"/>
  <c r="Z62" i="9"/>
  <c r="Y197" i="9"/>
  <c r="Y213" i="9"/>
  <c r="Y196" i="11"/>
  <c r="Z13" i="9"/>
  <c r="Y217" i="12"/>
  <c r="Y113" i="11"/>
  <c r="Z83" i="11"/>
  <c r="Z207" i="9"/>
  <c r="Y205" i="12"/>
  <c r="Y111" i="11"/>
  <c r="Z135" i="11"/>
  <c r="Y100" i="11"/>
  <c r="Y143" i="12"/>
  <c r="Z214" i="9"/>
  <c r="Y112" i="9"/>
  <c r="Y217" i="9"/>
  <c r="Z74" i="10"/>
  <c r="Y14" i="9"/>
  <c r="Z144" i="9"/>
  <c r="Z73" i="9"/>
  <c r="Y62" i="12"/>
  <c r="Z82" i="9"/>
  <c r="Y100" i="9"/>
  <c r="Y99" i="9"/>
  <c r="Z64" i="9"/>
  <c r="Z112" i="9"/>
  <c r="Y213" i="11"/>
  <c r="Z216" i="11"/>
  <c r="Z13" i="10"/>
  <c r="Z144" i="11"/>
  <c r="Z113" i="11"/>
  <c r="Z82" i="11"/>
  <c r="Z136" i="12"/>
  <c r="Y111" i="9"/>
  <c r="Y134" i="9"/>
  <c r="Z111" i="9"/>
  <c r="Y128" i="11"/>
  <c r="Z97" i="9"/>
  <c r="Y13" i="9"/>
  <c r="Y197" i="11"/>
  <c r="Z16" i="9"/>
  <c r="Y113" i="9"/>
  <c r="Y145" i="11"/>
  <c r="Z207" i="11"/>
  <c r="Y136" i="9"/>
  <c r="Y97" i="9"/>
  <c r="Z203" i="11"/>
  <c r="Y131" i="9"/>
  <c r="Z143" i="9"/>
  <c r="Z213" i="11"/>
  <c r="Y81" i="9"/>
  <c r="Z112" i="11"/>
  <c r="Y215" i="9"/>
  <c r="Z74" i="9"/>
  <c r="Y195" i="9"/>
  <c r="Z65" i="11"/>
  <c r="Z215" i="11"/>
  <c r="Y17" i="9"/>
  <c r="Z208" i="10"/>
  <c r="Y144" i="11"/>
  <c r="Y64" i="9"/>
  <c r="Y206" i="12"/>
  <c r="Z16" i="12"/>
  <c r="Z24" i="12" s="1"/>
  <c r="Z99" i="9"/>
  <c r="Y129" i="9"/>
  <c r="Z203" i="9"/>
  <c r="Z128" i="11"/>
  <c r="Z84" i="6"/>
  <c r="Z88" i="6" s="1"/>
  <c r="Y24" i="6"/>
  <c r="Z24" i="6"/>
  <c r="Y23" i="6"/>
  <c r="Z101" i="6"/>
  <c r="Z104" i="6" s="1"/>
  <c r="Y25" i="6"/>
  <c r="Y114" i="6"/>
  <c r="Y118" i="6" s="1"/>
  <c r="Z114" i="6"/>
  <c r="Z118" i="6" s="1"/>
  <c r="Z63" i="6"/>
  <c r="Y84" i="6"/>
  <c r="Z25" i="6"/>
  <c r="Y106" i="6"/>
  <c r="DR34" i="23"/>
  <c r="DR35" i="23"/>
  <c r="DR33" i="23"/>
  <c r="DR32" i="23"/>
  <c r="DR31" i="23"/>
  <c r="DS28" i="23"/>
  <c r="DR29" i="23"/>
  <c r="DR30" i="23"/>
  <c r="DR27" i="23"/>
  <c r="DR21" i="23"/>
  <c r="DR20" i="23"/>
  <c r="DR18" i="23"/>
  <c r="DR19" i="23"/>
  <c r="DR15" i="23"/>
  <c r="DR17" i="23"/>
  <c r="DR16" i="23"/>
  <c r="DR12" i="23"/>
  <c r="DS14" i="23"/>
  <c r="AO21" i="23"/>
  <c r="AO20" i="23"/>
  <c r="AO18" i="23"/>
  <c r="AP14" i="23"/>
  <c r="AO16" i="23"/>
  <c r="AO19" i="23"/>
  <c r="AO17" i="23"/>
  <c r="AO15" i="23"/>
  <c r="AO12" i="23"/>
  <c r="AN35" i="23"/>
  <c r="AN33" i="23"/>
  <c r="AN34" i="23"/>
  <c r="AO28" i="23"/>
  <c r="AN32" i="23"/>
  <c r="AN31" i="23"/>
  <c r="AN29" i="23"/>
  <c r="AN30" i="23"/>
  <c r="AN27" i="23"/>
  <c r="Y104" i="6" l="1"/>
  <c r="Y105" i="6"/>
  <c r="Y22" i="10"/>
  <c r="Y25" i="10"/>
  <c r="Y24" i="10"/>
  <c r="Z24" i="9"/>
  <c r="Y63" i="10"/>
  <c r="Z101" i="12"/>
  <c r="Z105" i="12" s="1"/>
  <c r="Y93" i="10"/>
  <c r="Y114" i="12"/>
  <c r="Y120" i="12" s="1"/>
  <c r="Y63" i="9"/>
  <c r="Z84" i="10"/>
  <c r="Z90" i="10" s="1"/>
  <c r="Z84" i="9"/>
  <c r="Z88" i="9" s="1"/>
  <c r="Z63" i="9"/>
  <c r="Y148" i="11"/>
  <c r="Y101" i="11"/>
  <c r="Y104" i="11" s="1"/>
  <c r="Z23" i="9"/>
  <c r="Y22" i="12"/>
  <c r="Y114" i="10"/>
  <c r="Y120" i="10" s="1"/>
  <c r="Y23" i="10"/>
  <c r="Z91" i="10"/>
  <c r="Z24" i="10"/>
  <c r="Z93" i="10"/>
  <c r="Z92" i="10"/>
  <c r="Z101" i="11"/>
  <c r="Z105" i="11" s="1"/>
  <c r="Z25" i="11"/>
  <c r="Y23" i="12"/>
  <c r="Y63" i="12"/>
  <c r="Y84" i="11"/>
  <c r="Y89" i="11" s="1"/>
  <c r="Z114" i="12"/>
  <c r="Z119" i="12" s="1"/>
  <c r="Y114" i="11"/>
  <c r="Y119" i="11" s="1"/>
  <c r="Y25" i="12"/>
  <c r="Z22" i="11"/>
  <c r="Y84" i="12"/>
  <c r="Y90" i="12" s="1"/>
  <c r="Y92" i="10"/>
  <c r="Y25" i="9"/>
  <c r="Z114" i="11"/>
  <c r="Z118" i="11" s="1"/>
  <c r="Z114" i="9"/>
  <c r="Z120" i="9" s="1"/>
  <c r="Y101" i="9"/>
  <c r="Y107" i="9" s="1"/>
  <c r="Y22" i="9"/>
  <c r="Z84" i="12"/>
  <c r="Z101" i="9"/>
  <c r="Z104" i="9" s="1"/>
  <c r="Z101" i="10"/>
  <c r="Z107" i="10" s="1"/>
  <c r="Z120" i="6"/>
  <c r="Y114" i="9"/>
  <c r="Y120" i="9" s="1"/>
  <c r="Y101" i="12"/>
  <c r="Y104" i="12" s="1"/>
  <c r="Y22" i="11"/>
  <c r="Y24" i="11"/>
  <c r="Z22" i="12"/>
  <c r="Z63" i="10"/>
  <c r="Z90" i="6"/>
  <c r="X149" i="11"/>
  <c r="Y149" i="11"/>
  <c r="Y84" i="9"/>
  <c r="X150" i="11"/>
  <c r="Y150" i="11"/>
  <c r="Z22" i="10"/>
  <c r="Z114" i="10"/>
  <c r="Y23" i="9"/>
  <c r="Z23" i="10"/>
  <c r="Y24" i="9"/>
  <c r="Y63" i="11"/>
  <c r="Y151" i="11"/>
  <c r="X151" i="11"/>
  <c r="Y23" i="11"/>
  <c r="Y101" i="10"/>
  <c r="Y107" i="10" s="1"/>
  <c r="Z22" i="9"/>
  <c r="Z89" i="6"/>
  <c r="Z63" i="11"/>
  <c r="Z25" i="9"/>
  <c r="Z23" i="12"/>
  <c r="Z25" i="12"/>
  <c r="Y25" i="11"/>
  <c r="Z84" i="11"/>
  <c r="Y84" i="10"/>
  <c r="Y90" i="10" s="1"/>
  <c r="Y91" i="10"/>
  <c r="Z24" i="11"/>
  <c r="Y24" i="12"/>
  <c r="Z25" i="10"/>
  <c r="Z119" i="6"/>
  <c r="Y120" i="6"/>
  <c r="Y119" i="6"/>
  <c r="Y88" i="6"/>
  <c r="Y89" i="6"/>
  <c r="Z105" i="6"/>
  <c r="Z106" i="6"/>
  <c r="Z107" i="6"/>
  <c r="Y90" i="6"/>
  <c r="AO35" i="23"/>
  <c r="AO31" i="23"/>
  <c r="AO33" i="23"/>
  <c r="AO32" i="23"/>
  <c r="AO30" i="23"/>
  <c r="AO29" i="23"/>
  <c r="AO34" i="23"/>
  <c r="AP28" i="23"/>
  <c r="AO27" i="23"/>
  <c r="AP21" i="23"/>
  <c r="AP19" i="23"/>
  <c r="AP20" i="23"/>
  <c r="AP16" i="23"/>
  <c r="AP18" i="23"/>
  <c r="AP17" i="23"/>
  <c r="AP15" i="23"/>
  <c r="AQ14" i="23"/>
  <c r="AP12" i="23"/>
  <c r="DS21" i="23"/>
  <c r="DS19" i="23"/>
  <c r="DS20" i="23"/>
  <c r="DS18" i="23"/>
  <c r="DS17" i="23"/>
  <c r="DT14" i="23"/>
  <c r="DS16" i="23"/>
  <c r="DS15" i="23"/>
  <c r="DS12" i="23"/>
  <c r="DS35" i="23"/>
  <c r="DS32" i="23"/>
  <c r="DS31" i="23"/>
  <c r="DS34" i="23"/>
  <c r="DS33" i="23"/>
  <c r="DS30" i="23"/>
  <c r="DS29" i="23"/>
  <c r="DT28" i="23"/>
  <c r="DS27" i="23"/>
  <c r="AA199" i="10" l="1"/>
  <c r="AA144" i="6"/>
  <c r="AA17" i="6"/>
  <c r="AA74" i="11"/>
  <c r="AA132" i="9"/>
  <c r="AA72" i="11"/>
  <c r="AA217" i="10"/>
  <c r="AA194" i="11"/>
  <c r="AA146" i="10"/>
  <c r="AA129" i="10"/>
  <c r="AA205" i="11"/>
  <c r="AA136" i="11"/>
  <c r="AA112" i="12"/>
  <c r="AA133" i="10"/>
  <c r="AA135" i="10"/>
  <c r="AA204" i="11"/>
  <c r="AA65" i="10"/>
  <c r="AA15" i="6"/>
  <c r="AA73" i="12"/>
  <c r="AA130" i="12"/>
  <c r="AA13" i="12"/>
  <c r="AA146" i="6"/>
  <c r="AA111" i="6"/>
  <c r="AA14" i="12"/>
  <c r="AA72" i="6"/>
  <c r="AA216" i="10"/>
  <c r="AA196" i="10"/>
  <c r="AA144" i="10"/>
  <c r="AA130" i="6"/>
  <c r="AA13" i="10"/>
  <c r="AA73" i="11"/>
  <c r="AA128" i="10"/>
  <c r="AA130" i="11"/>
  <c r="AA214" i="11"/>
  <c r="AA73" i="10"/>
  <c r="AA65" i="12"/>
  <c r="AA208" i="6"/>
  <c r="AA133" i="11"/>
  <c r="AA195" i="6"/>
  <c r="AA128" i="6"/>
  <c r="AA81" i="6"/>
  <c r="AA81" i="10"/>
  <c r="AA130" i="10"/>
  <c r="AA219" i="12"/>
  <c r="AA64" i="6"/>
  <c r="AA75" i="12"/>
  <c r="AA85" i="10"/>
  <c r="AA73" i="9"/>
  <c r="AA83" i="12"/>
  <c r="AA97" i="10"/>
  <c r="AA135" i="12"/>
  <c r="AA206" i="6"/>
  <c r="AA62" i="6"/>
  <c r="AA209" i="10"/>
  <c r="AA145" i="6"/>
  <c r="AA135" i="9"/>
  <c r="AA198" i="12"/>
  <c r="AA132" i="12"/>
  <c r="AA64" i="12"/>
  <c r="AA128" i="9"/>
  <c r="AA127" i="6"/>
  <c r="AA98" i="9"/>
  <c r="AA205" i="9"/>
  <c r="AA204" i="6"/>
  <c r="AA197" i="6"/>
  <c r="AA134" i="12"/>
  <c r="AA111" i="10"/>
  <c r="AA99" i="12"/>
  <c r="AA214" i="6"/>
  <c r="AA199" i="12"/>
  <c r="AA131" i="12"/>
  <c r="AA215" i="6"/>
  <c r="AA65" i="9"/>
  <c r="AA99" i="6"/>
  <c r="AA99" i="11"/>
  <c r="AA16" i="12"/>
  <c r="AA145" i="10"/>
  <c r="AA207" i="10"/>
  <c r="AA100" i="6"/>
  <c r="AA132" i="10"/>
  <c r="AA16" i="6"/>
  <c r="AA62" i="11"/>
  <c r="AA74" i="10"/>
  <c r="AA194" i="9"/>
  <c r="AA207" i="6"/>
  <c r="AA62" i="10"/>
  <c r="AA215" i="11"/>
  <c r="AA198" i="6"/>
  <c r="AA132" i="11"/>
  <c r="AA73" i="6"/>
  <c r="AA205" i="6"/>
  <c r="AA206" i="11"/>
  <c r="AA113" i="6"/>
  <c r="AA128" i="12"/>
  <c r="AA134" i="6"/>
  <c r="AA83" i="6"/>
  <c r="AA17" i="10"/>
  <c r="AA143" i="10"/>
  <c r="AA127" i="9"/>
  <c r="AA129" i="12"/>
  <c r="AA203" i="9"/>
  <c r="AA16" i="10"/>
  <c r="AA131" i="11"/>
  <c r="AA217" i="6"/>
  <c r="AA196" i="6"/>
  <c r="AA111" i="12"/>
  <c r="AA127" i="10"/>
  <c r="AA144" i="12"/>
  <c r="AA215" i="12"/>
  <c r="AA135" i="6"/>
  <c r="AA15" i="10"/>
  <c r="AA15" i="11"/>
  <c r="AA136" i="12"/>
  <c r="AA216" i="6"/>
  <c r="AA98" i="10"/>
  <c r="AA13" i="6"/>
  <c r="AA207" i="12"/>
  <c r="AA203" i="11"/>
  <c r="AA196" i="12"/>
  <c r="AA72" i="10"/>
  <c r="AA82" i="12"/>
  <c r="AA208" i="10"/>
  <c r="AA208" i="12"/>
  <c r="AA75" i="6"/>
  <c r="AA218" i="6"/>
  <c r="AA143" i="6"/>
  <c r="AA82" i="6"/>
  <c r="AA129" i="6"/>
  <c r="AA218" i="10"/>
  <c r="AA65" i="6"/>
  <c r="AA146" i="9"/>
  <c r="AA133" i="6"/>
  <c r="AA83" i="10"/>
  <c r="AA112" i="6"/>
  <c r="AA75" i="11"/>
  <c r="AA143" i="11"/>
  <c r="Z148" i="11" s="1"/>
  <c r="AA17" i="11"/>
  <c r="AA100" i="10"/>
  <c r="AA133" i="12"/>
  <c r="AA62" i="9"/>
  <c r="AA83" i="9"/>
  <c r="AA83" i="11"/>
  <c r="AA132" i="6"/>
  <c r="AA75" i="9"/>
  <c r="AA214" i="9"/>
  <c r="AA100" i="12"/>
  <c r="AA136" i="10"/>
  <c r="AA98" i="6"/>
  <c r="AA74" i="6"/>
  <c r="AA82" i="10"/>
  <c r="AA134" i="11"/>
  <c r="AA131" i="6"/>
  <c r="AA15" i="12"/>
  <c r="AA146" i="11"/>
  <c r="AA145" i="12"/>
  <c r="AA64" i="10"/>
  <c r="AA198" i="10"/>
  <c r="AA112" i="10"/>
  <c r="AA16" i="11"/>
  <c r="AA113" i="10"/>
  <c r="AA97" i="12"/>
  <c r="AA196" i="9"/>
  <c r="AA131" i="10"/>
  <c r="AA127" i="12"/>
  <c r="AA217" i="11"/>
  <c r="AA81" i="11"/>
  <c r="AA209" i="12"/>
  <c r="AA143" i="9"/>
  <c r="AA216" i="12"/>
  <c r="AA204" i="9"/>
  <c r="AA14" i="6"/>
  <c r="AA134" i="10"/>
  <c r="AA129" i="11"/>
  <c r="AA16" i="9"/>
  <c r="AA74" i="12"/>
  <c r="AA113" i="12"/>
  <c r="AA98" i="12"/>
  <c r="AA197" i="9"/>
  <c r="AA218" i="12"/>
  <c r="AA216" i="9"/>
  <c r="AA219" i="10"/>
  <c r="AA136" i="6"/>
  <c r="AA97" i="6"/>
  <c r="AA97" i="11"/>
  <c r="AA75" i="10"/>
  <c r="AA72" i="9"/>
  <c r="AA145" i="9"/>
  <c r="AA205" i="10"/>
  <c r="AA99" i="10"/>
  <c r="AA98" i="11"/>
  <c r="AA207" i="11"/>
  <c r="AA72" i="12"/>
  <c r="AA215" i="10"/>
  <c r="AA64" i="11"/>
  <c r="AA206" i="10"/>
  <c r="AA14" i="11"/>
  <c r="AA146" i="12"/>
  <c r="AA81" i="12"/>
  <c r="AA144" i="9"/>
  <c r="AA15" i="9"/>
  <c r="AA112" i="11"/>
  <c r="AA216" i="11"/>
  <c r="AA197" i="10"/>
  <c r="AA13" i="11"/>
  <c r="AA17" i="12"/>
  <c r="AA25" i="12" s="1"/>
  <c r="AA197" i="12"/>
  <c r="AA206" i="9"/>
  <c r="AA62" i="12"/>
  <c r="AA99" i="9"/>
  <c r="AA82" i="9"/>
  <c r="AA74" i="9"/>
  <c r="AA133" i="9"/>
  <c r="AA82" i="11"/>
  <c r="AA130" i="9"/>
  <c r="AA207" i="9"/>
  <c r="AA113" i="11"/>
  <c r="AA205" i="12"/>
  <c r="AA196" i="11"/>
  <c r="AA65" i="11"/>
  <c r="AA195" i="11"/>
  <c r="AA14" i="10"/>
  <c r="AA127" i="11"/>
  <c r="AA135" i="11"/>
  <c r="AA143" i="12"/>
  <c r="AA100" i="9"/>
  <c r="AA213" i="9"/>
  <c r="AA217" i="12"/>
  <c r="AA217" i="9"/>
  <c r="AA134" i="9"/>
  <c r="AA14" i="9"/>
  <c r="AA213" i="11"/>
  <c r="AA111" i="11"/>
  <c r="AA112" i="9"/>
  <c r="AA128" i="11"/>
  <c r="AA197" i="11"/>
  <c r="AA97" i="9"/>
  <c r="AA100" i="11"/>
  <c r="AA111" i="9"/>
  <c r="AA113" i="9"/>
  <c r="AA145" i="11"/>
  <c r="AA215" i="9"/>
  <c r="AA13" i="9"/>
  <c r="AA136" i="9"/>
  <c r="AA131" i="9"/>
  <c r="AA17" i="9"/>
  <c r="AA81" i="9"/>
  <c r="AA64" i="9"/>
  <c r="AA206" i="12"/>
  <c r="AA195" i="9"/>
  <c r="AA144" i="11"/>
  <c r="Z149" i="11" s="1"/>
  <c r="AA129" i="9"/>
  <c r="Z120" i="11"/>
  <c r="Z107" i="12"/>
  <c r="Z106" i="12"/>
  <c r="Z104" i="12"/>
  <c r="Z89" i="9"/>
  <c r="Y118" i="12"/>
  <c r="Y119" i="12"/>
  <c r="Z90" i="9"/>
  <c r="Z88" i="10"/>
  <c r="Z89" i="10"/>
  <c r="Y106" i="11"/>
  <c r="Y118" i="10"/>
  <c r="Y105" i="11"/>
  <c r="Y107" i="11"/>
  <c r="Y119" i="10"/>
  <c r="Z106" i="11"/>
  <c r="Z107" i="11"/>
  <c r="Y89" i="12"/>
  <c r="Z120" i="12"/>
  <c r="Y88" i="11"/>
  <c r="Y104" i="9"/>
  <c r="Y106" i="9"/>
  <c r="Y90" i="11"/>
  <c r="Z104" i="11"/>
  <c r="Z105" i="10"/>
  <c r="Z118" i="12"/>
  <c r="Y120" i="11"/>
  <c r="Z106" i="9"/>
  <c r="Y118" i="11"/>
  <c r="Y105" i="9"/>
  <c r="Z106" i="10"/>
  <c r="Z104" i="10"/>
  <c r="Y88" i="12"/>
  <c r="Z119" i="11"/>
  <c r="Z118" i="9"/>
  <c r="Y107" i="12"/>
  <c r="Y119" i="9"/>
  <c r="Z119" i="9"/>
  <c r="Z107" i="9"/>
  <c r="Y105" i="12"/>
  <c r="Z105" i="9"/>
  <c r="Y106" i="12"/>
  <c r="Z88" i="12"/>
  <c r="Z90" i="12"/>
  <c r="Z89" i="12"/>
  <c r="Y118" i="9"/>
  <c r="Y88" i="10"/>
  <c r="Z88" i="11"/>
  <c r="Z90" i="11"/>
  <c r="Z119" i="10"/>
  <c r="Z120" i="10"/>
  <c r="Z118" i="10"/>
  <c r="Y88" i="9"/>
  <c r="Y90" i="9"/>
  <c r="Y104" i="10"/>
  <c r="Y105" i="10"/>
  <c r="Y89" i="10"/>
  <c r="Y89" i="9"/>
  <c r="Z89" i="11"/>
  <c r="Y106" i="10"/>
  <c r="DT35" i="23"/>
  <c r="DT34" i="23"/>
  <c r="DT32" i="23"/>
  <c r="DT33" i="23"/>
  <c r="DT27" i="23"/>
  <c r="DT30" i="23"/>
  <c r="DU28" i="23"/>
  <c r="DT29" i="23"/>
  <c r="DT31" i="23"/>
  <c r="DT21" i="23"/>
  <c r="DT19" i="23"/>
  <c r="DT20" i="23"/>
  <c r="DT16" i="23"/>
  <c r="DT18" i="23"/>
  <c r="DT15" i="23"/>
  <c r="DT17" i="23"/>
  <c r="DU14" i="23"/>
  <c r="DT12" i="23"/>
  <c r="AQ20" i="23"/>
  <c r="AQ21" i="23"/>
  <c r="AQ19" i="23"/>
  <c r="AQ18" i="23"/>
  <c r="AQ17" i="23"/>
  <c r="AR14" i="23"/>
  <c r="AQ12" i="23"/>
  <c r="AQ16" i="23"/>
  <c r="AQ15" i="23"/>
  <c r="AP35" i="23"/>
  <c r="AP34" i="23"/>
  <c r="AP33" i="23"/>
  <c r="AP32" i="23"/>
  <c r="AP27" i="23"/>
  <c r="AP30" i="23"/>
  <c r="AP31" i="23"/>
  <c r="AP29" i="23"/>
  <c r="AQ28" i="23"/>
  <c r="AA63" i="6" l="1"/>
  <c r="AA63" i="11"/>
  <c r="AA22" i="10"/>
  <c r="AA93" i="10"/>
  <c r="AA25" i="9"/>
  <c r="AA24" i="11"/>
  <c r="AA91" i="10"/>
  <c r="AA22" i="11"/>
  <c r="AA84" i="9"/>
  <c r="AA89" i="9" s="1"/>
  <c r="AA92" i="10"/>
  <c r="AA24" i="12"/>
  <c r="AA22" i="12"/>
  <c r="AA23" i="11"/>
  <c r="AA22" i="6"/>
  <c r="AA23" i="12"/>
  <c r="AA101" i="6"/>
  <c r="AA114" i="11"/>
  <c r="AA101" i="12"/>
  <c r="AA63" i="9"/>
  <c r="AA84" i="11"/>
  <c r="Z150" i="11"/>
  <c r="AA23" i="9"/>
  <c r="AA24" i="6"/>
  <c r="AA101" i="10"/>
  <c r="AA84" i="6"/>
  <c r="AA63" i="12"/>
  <c r="AA23" i="6"/>
  <c r="AA114" i="6"/>
  <c r="AA63" i="10"/>
  <c r="AA114" i="9"/>
  <c r="AA22" i="9"/>
  <c r="AA101" i="9"/>
  <c r="AA101" i="11"/>
  <c r="AA24" i="9"/>
  <c r="Z151" i="11"/>
  <c r="AA114" i="12"/>
  <c r="AA114" i="10"/>
  <c r="AA25" i="6"/>
  <c r="AA25" i="11"/>
  <c r="AA23" i="10"/>
  <c r="AA24" i="10"/>
  <c r="AA25" i="10"/>
  <c r="AA84" i="12"/>
  <c r="AA84" i="10"/>
  <c r="AQ34" i="23"/>
  <c r="AQ33" i="23"/>
  <c r="AQ32" i="23"/>
  <c r="AQ31" i="23"/>
  <c r="AQ29" i="23"/>
  <c r="AQ30" i="23"/>
  <c r="AR28" i="23"/>
  <c r="AQ35" i="23"/>
  <c r="AQ27" i="23"/>
  <c r="AR21" i="23"/>
  <c r="AR20" i="23"/>
  <c r="AR18" i="23"/>
  <c r="AR17" i="23"/>
  <c r="AR15" i="23"/>
  <c r="AR19" i="23"/>
  <c r="AR16" i="23"/>
  <c r="AS14" i="23"/>
  <c r="AR12" i="23"/>
  <c r="DU20" i="23"/>
  <c r="DU21" i="23"/>
  <c r="DU19" i="23"/>
  <c r="DU17" i="23"/>
  <c r="DU18" i="23"/>
  <c r="DV14" i="23"/>
  <c r="DU12" i="23"/>
  <c r="DU15" i="23"/>
  <c r="DU16" i="23"/>
  <c r="DU34" i="23"/>
  <c r="DU33" i="23"/>
  <c r="DU35" i="23"/>
  <c r="DU31" i="23"/>
  <c r="DU29" i="23"/>
  <c r="DU30" i="23"/>
  <c r="DV28" i="23"/>
  <c r="DU32" i="23"/>
  <c r="DU27" i="23"/>
  <c r="AA88" i="9" l="1"/>
  <c r="AA90" i="9"/>
  <c r="AA106" i="6"/>
  <c r="AA104" i="6"/>
  <c r="AA105" i="6"/>
  <c r="AA107" i="6"/>
  <c r="AA106" i="12"/>
  <c r="AA107" i="12"/>
  <c r="AA105" i="12"/>
  <c r="AA104" i="12"/>
  <c r="AA120" i="11"/>
  <c r="AA118" i="11"/>
  <c r="AA119" i="11"/>
  <c r="AA88" i="11"/>
  <c r="AA89" i="11"/>
  <c r="AA90" i="11"/>
  <c r="AA118" i="12"/>
  <c r="AA119" i="12"/>
  <c r="AA120" i="12"/>
  <c r="AA106" i="9"/>
  <c r="AA104" i="9"/>
  <c r="AA105" i="9"/>
  <c r="AA118" i="9"/>
  <c r="AA119" i="9"/>
  <c r="AA120" i="9"/>
  <c r="AA119" i="6"/>
  <c r="AA118" i="6"/>
  <c r="AA120" i="6"/>
  <c r="AA107" i="9"/>
  <c r="AA88" i="10"/>
  <c r="AA89" i="10"/>
  <c r="AA90" i="10"/>
  <c r="AA104" i="11"/>
  <c r="AA106" i="11"/>
  <c r="AA105" i="11"/>
  <c r="AA107" i="11"/>
  <c r="AA88" i="6"/>
  <c r="AA89" i="6"/>
  <c r="AA90" i="6"/>
  <c r="AA106" i="10"/>
  <c r="AA107" i="10"/>
  <c r="AA104" i="10"/>
  <c r="AA105" i="10"/>
  <c r="AA89" i="12"/>
  <c r="AA90" i="12"/>
  <c r="AA88" i="12"/>
  <c r="AA120" i="10"/>
  <c r="AA119" i="10"/>
  <c r="AA118" i="10"/>
  <c r="DV34" i="23"/>
  <c r="DV35" i="23"/>
  <c r="DV33" i="23"/>
  <c r="DV32" i="23"/>
  <c r="DV31" i="23"/>
  <c r="DW28" i="23"/>
  <c r="DV29" i="23"/>
  <c r="DV27" i="23"/>
  <c r="DV30" i="23"/>
  <c r="DV21" i="23"/>
  <c r="DV20" i="23"/>
  <c r="DV18" i="23"/>
  <c r="DV15" i="23"/>
  <c r="DV17" i="23"/>
  <c r="DV16" i="23"/>
  <c r="DW14" i="23"/>
  <c r="DV12" i="23"/>
  <c r="DV19" i="23"/>
  <c r="AS20" i="23"/>
  <c r="AS18" i="23"/>
  <c r="AT14" i="23"/>
  <c r="AS19" i="23"/>
  <c r="AS21" i="23"/>
  <c r="AS15" i="23"/>
  <c r="AS12" i="23"/>
  <c r="AS17" i="23"/>
  <c r="AS16" i="23"/>
  <c r="AR34" i="23"/>
  <c r="AR35" i="23"/>
  <c r="AR33" i="23"/>
  <c r="AS28" i="23"/>
  <c r="AR31" i="23"/>
  <c r="AR29" i="23"/>
  <c r="AR27" i="23"/>
  <c r="AR32" i="23"/>
  <c r="AR30" i="23"/>
  <c r="AS34" i="23" l="1"/>
  <c r="AS35" i="23"/>
  <c r="AS31" i="23"/>
  <c r="AS32" i="23"/>
  <c r="AS30" i="23"/>
  <c r="AS29" i="23"/>
  <c r="AS33" i="23"/>
  <c r="AS27" i="23"/>
  <c r="AT28" i="23"/>
  <c r="AT21" i="23"/>
  <c r="AT19" i="23"/>
  <c r="AT18" i="23"/>
  <c r="AT16" i="23"/>
  <c r="AT17" i="23"/>
  <c r="AT15" i="23"/>
  <c r="AT20" i="23"/>
  <c r="AU14" i="23"/>
  <c r="AT12" i="23"/>
  <c r="DW19" i="23"/>
  <c r="DW20" i="23"/>
  <c r="DW18" i="23"/>
  <c r="DW21" i="23"/>
  <c r="DX14" i="23"/>
  <c r="DW17" i="23"/>
  <c r="DW16" i="23"/>
  <c r="DW15" i="23"/>
  <c r="DW12" i="23"/>
  <c r="DW34" i="23"/>
  <c r="DW35" i="23"/>
  <c r="DW31" i="23"/>
  <c r="DW32" i="23"/>
  <c r="DW30" i="23"/>
  <c r="DW33" i="23"/>
  <c r="DW29" i="23"/>
  <c r="DX28" i="23"/>
  <c r="DW27" i="23"/>
  <c r="DX35" i="23" l="1"/>
  <c r="DX34" i="23"/>
  <c r="DX32" i="23"/>
  <c r="DX33" i="23"/>
  <c r="DX29" i="23"/>
  <c r="DX27" i="23"/>
  <c r="DX31" i="23"/>
  <c r="DX30" i="23"/>
  <c r="DY28" i="23"/>
  <c r="DX21" i="23"/>
  <c r="DX19" i="23"/>
  <c r="DX18" i="23"/>
  <c r="DX17" i="23"/>
  <c r="DX16" i="23"/>
  <c r="DX15" i="23"/>
  <c r="DX20" i="23"/>
  <c r="DY14" i="23"/>
  <c r="DX12" i="23"/>
  <c r="AU21" i="23"/>
  <c r="AU20" i="23"/>
  <c r="AU19" i="23"/>
  <c r="AU17" i="23"/>
  <c r="AV14" i="23"/>
  <c r="AU15" i="23"/>
  <c r="AU16" i="23"/>
  <c r="AU12" i="23"/>
  <c r="AU18" i="23"/>
  <c r="AT35" i="23"/>
  <c r="AT34" i="23"/>
  <c r="AT33" i="23"/>
  <c r="AT32" i="23"/>
  <c r="AT29" i="23"/>
  <c r="AT27" i="23"/>
  <c r="AT31" i="23"/>
  <c r="AT30" i="23"/>
  <c r="AU28" i="23"/>
  <c r="BC448" i="4"/>
  <c r="BF489" i="4"/>
  <c r="BF406" i="4"/>
  <c r="AT371" i="4"/>
  <c r="AS443" i="4"/>
  <c r="BB300" i="4"/>
  <c r="AA535" i="4"/>
  <c r="AN553" i="4"/>
  <c r="AY531" i="4"/>
  <c r="M500" i="4"/>
  <c r="R546" i="4"/>
  <c r="AG548" i="4"/>
  <c r="BM526" i="4"/>
  <c r="T445" i="4"/>
  <c r="BL465" i="4"/>
  <c r="U548" i="4"/>
  <c r="U490" i="4"/>
  <c r="O520" i="4"/>
  <c r="AD390" i="4"/>
  <c r="AK396" i="4"/>
  <c r="AH369" i="4"/>
  <c r="R521" i="4"/>
  <c r="Z446" i="4"/>
  <c r="BK534" i="4"/>
  <c r="P464" i="4"/>
  <c r="AX312" i="4"/>
  <c r="AT557" i="4"/>
  <c r="BE529" i="4"/>
  <c r="BN509" i="4"/>
  <c r="AH432" i="4"/>
  <c r="BC532" i="4"/>
  <c r="AT174" i="4"/>
  <c r="AP328" i="4"/>
  <c r="AF302" i="4"/>
  <c r="AL491" i="4"/>
  <c r="N475" i="4"/>
  <c r="AW426" i="4"/>
  <c r="Z409" i="4"/>
  <c r="BP402" i="4"/>
  <c r="R542" i="4"/>
  <c r="AQ506" i="4"/>
  <c r="K439" i="4"/>
  <c r="AY502" i="4"/>
  <c r="AT369" i="4"/>
  <c r="AX366" i="4"/>
  <c r="AO409" i="4"/>
  <c r="AV512" i="4"/>
  <c r="AM513" i="4"/>
  <c r="AM556" i="4"/>
  <c r="AX456" i="4"/>
  <c r="BO499" i="4"/>
  <c r="S419" i="4"/>
  <c r="AB247" i="4"/>
  <c r="Z313" i="4"/>
  <c r="AQ516" i="4"/>
  <c r="AX367" i="4"/>
  <c r="AO558" i="4"/>
  <c r="AK555" i="4"/>
  <c r="BG479" i="4"/>
  <c r="BL516" i="4"/>
  <c r="AK361" i="4"/>
  <c r="M526" i="4"/>
  <c r="AR442" i="4"/>
  <c r="AO128" i="4"/>
  <c r="BH548" i="4"/>
  <c r="AY537" i="4"/>
  <c r="AX433" i="4"/>
  <c r="BN502" i="4"/>
  <c r="AK551" i="4"/>
  <c r="AG301" i="4"/>
  <c r="AP338" i="4"/>
  <c r="BF342" i="4"/>
  <c r="AT549" i="4"/>
  <c r="W362" i="4"/>
  <c r="AZ539" i="4"/>
  <c r="R529" i="4"/>
  <c r="R525" i="4"/>
  <c r="X534" i="4"/>
  <c r="BA539" i="4"/>
  <c r="AD404" i="2"/>
  <c r="BB505" i="4"/>
  <c r="U553" i="4"/>
  <c r="AI531" i="4"/>
  <c r="AH509" i="4"/>
  <c r="BK480" i="4"/>
  <c r="AP547" i="4"/>
  <c r="BH514" i="4"/>
  <c r="AR491" i="4"/>
  <c r="U460" i="4"/>
  <c r="AG529" i="4"/>
  <c r="W529" i="4"/>
  <c r="U440" i="4"/>
  <c r="M466" i="4"/>
  <c r="R504" i="4"/>
  <c r="AY451" i="4"/>
  <c r="L534" i="4"/>
  <c r="AL322" i="4"/>
  <c r="AA370" i="4"/>
  <c r="Q297" i="4"/>
  <c r="AZ552" i="4"/>
  <c r="R422" i="4"/>
  <c r="BJ537" i="4"/>
  <c r="AM492" i="4"/>
  <c r="L482" i="4"/>
  <c r="M549" i="4"/>
  <c r="AA505" i="4"/>
  <c r="K396" i="4"/>
  <c r="AW394" i="4"/>
  <c r="AY516" i="4"/>
  <c r="AY512" i="4"/>
  <c r="AM545" i="4"/>
  <c r="K266" i="4"/>
  <c r="X382" i="4"/>
  <c r="AE388" i="4"/>
  <c r="AZ527" i="4"/>
  <c r="AA553" i="4"/>
  <c r="AU331" i="4"/>
  <c r="BH547" i="4"/>
  <c r="BH326" i="4"/>
  <c r="BG480" i="4"/>
  <c r="Q364" i="4"/>
  <c r="BA444" i="4"/>
  <c r="BI405" i="4"/>
  <c r="AQ56" i="4"/>
  <c r="AL411" i="4"/>
  <c r="BM547" i="4"/>
  <c r="BP450" i="4"/>
  <c r="BO416" i="4"/>
  <c r="BA420" i="4"/>
  <c r="AZ438" i="4"/>
  <c r="S438" i="4"/>
  <c r="AE520" i="4"/>
  <c r="BB305" i="4"/>
  <c r="Z457" i="4"/>
  <c r="BO497" i="4"/>
  <c r="AJ158" i="4"/>
  <c r="BP493" i="4"/>
  <c r="AE419" i="4"/>
  <c r="W57" i="10"/>
  <c r="U537" i="4"/>
  <c r="BI540" i="4"/>
  <c r="S327" i="4"/>
  <c r="X413" i="4"/>
  <c r="Y508" i="4"/>
  <c r="BK497" i="4"/>
  <c r="X33" i="12"/>
  <c r="W537" i="4"/>
  <c r="AD540" i="4"/>
  <c r="AT292" i="4"/>
  <c r="V520" i="4"/>
  <c r="R450" i="4"/>
  <c r="I371" i="4"/>
  <c r="Q548" i="4"/>
  <c r="AP494" i="4"/>
  <c r="AB500" i="4"/>
  <c r="AB456" i="4"/>
  <c r="BC352" i="4"/>
  <c r="BB200" i="4"/>
  <c r="T57" i="9"/>
  <c r="BD545" i="4"/>
  <c r="AJ359" i="4"/>
  <c r="AH541" i="4"/>
  <c r="AH421" i="4"/>
  <c r="AK528" i="4"/>
  <c r="R455" i="4"/>
  <c r="AZ560" i="4"/>
  <c r="AM554" i="4"/>
  <c r="BM490" i="4"/>
  <c r="AG390" i="4"/>
  <c r="BL456" i="4"/>
  <c r="AJ507" i="4"/>
  <c r="AG555" i="4"/>
  <c r="BJ348" i="4"/>
  <c r="AK493" i="4"/>
  <c r="BI322" i="4"/>
  <c r="AP419" i="4"/>
  <c r="AL486" i="4"/>
  <c r="AE475" i="4"/>
  <c r="AE389" i="4"/>
  <c r="O393" i="4"/>
  <c r="U365" i="4"/>
  <c r="X505" i="4"/>
  <c r="AQ552" i="4"/>
  <c r="P484" i="4"/>
  <c r="BO438" i="4"/>
  <c r="BH351" i="4"/>
  <c r="BH457" i="4"/>
  <c r="BG228" i="4"/>
  <c r="R223" i="4"/>
  <c r="AK521" i="4"/>
  <c r="AF506" i="4"/>
  <c r="BF538" i="4"/>
  <c r="AC435" i="4"/>
  <c r="BF509" i="4"/>
  <c r="AW541" i="4"/>
  <c r="AH254" i="4"/>
  <c r="BL511" i="4"/>
  <c r="BO286" i="4"/>
  <c r="T495" i="4"/>
  <c r="BD507" i="4"/>
  <c r="X506" i="4"/>
  <c r="BB491" i="4"/>
  <c r="J559" i="4"/>
  <c r="AG557" i="4"/>
  <c r="AV549" i="4"/>
  <c r="BO544" i="4"/>
  <c r="AT551" i="4"/>
  <c r="R486" i="4"/>
  <c r="AM318" i="4"/>
  <c r="BM541" i="4"/>
  <c r="AI393" i="4"/>
  <c r="AG527" i="4"/>
  <c r="AZ537" i="4"/>
  <c r="BJ529" i="4"/>
  <c r="AU554" i="4"/>
  <c r="BB508" i="4"/>
  <c r="BH446" i="4"/>
  <c r="BE384" i="4"/>
  <c r="AU385" i="4"/>
  <c r="L478" i="4"/>
  <c r="P402" i="4"/>
  <c r="Q414" i="4"/>
  <c r="P370" i="4"/>
  <c r="L537" i="4"/>
  <c r="AL540" i="4"/>
  <c r="AP554" i="4"/>
  <c r="AC526" i="4"/>
  <c r="AR477" i="4"/>
  <c r="AN547" i="4"/>
  <c r="X490" i="4"/>
  <c r="J510" i="4"/>
  <c r="BF505" i="4"/>
  <c r="BA527" i="4"/>
  <c r="AE549" i="4"/>
  <c r="BE479" i="4"/>
  <c r="BF558" i="4"/>
  <c r="BJ464" i="4"/>
  <c r="AF539" i="4"/>
  <c r="BL512" i="4"/>
  <c r="AC490" i="4"/>
  <c r="BC387" i="4"/>
  <c r="T560" i="4"/>
  <c r="AE483" i="4"/>
  <c r="AG345" i="4"/>
  <c r="BC484" i="4"/>
  <c r="AO398" i="4"/>
  <c r="AV368" i="4"/>
  <c r="BO309" i="4"/>
  <c r="BI464" i="4"/>
  <c r="AZ508" i="4"/>
  <c r="Q450" i="4"/>
  <c r="BP386" i="4"/>
  <c r="AP486" i="4"/>
  <c r="AL417" i="4"/>
  <c r="P459" i="4"/>
  <c r="AV503" i="4"/>
  <c r="AB446" i="4"/>
  <c r="AJ519" i="4"/>
  <c r="AG289" i="4"/>
  <c r="BD509" i="4"/>
  <c r="U515" i="4"/>
  <c r="BH544" i="4"/>
  <c r="BG466" i="4"/>
  <c r="BB516" i="4"/>
  <c r="O174" i="4"/>
  <c r="AI302" i="4"/>
  <c r="BI549" i="4"/>
  <c r="AH268" i="4"/>
  <c r="K415" i="4"/>
  <c r="AU553" i="4"/>
  <c r="BD513" i="4"/>
  <c r="R406" i="2"/>
  <c r="BI559" i="4"/>
  <c r="AY435" i="4"/>
  <c r="L431" i="4"/>
  <c r="R63" i="4"/>
  <c r="S464" i="4"/>
  <c r="AH460" i="4"/>
  <c r="AU308" i="4"/>
  <c r="AW417" i="4"/>
  <c r="W555" i="4"/>
  <c r="AI530" i="4"/>
  <c r="R485" i="4"/>
  <c r="BJ455" i="4"/>
  <c r="AO518" i="4"/>
  <c r="N513" i="4"/>
  <c r="AA320" i="4"/>
  <c r="BE518" i="4"/>
  <c r="T483" i="4"/>
  <c r="AS500" i="4"/>
  <c r="Q328" i="4"/>
  <c r="BE514" i="4"/>
  <c r="AF513" i="4"/>
  <c r="AC502" i="4"/>
  <c r="AO555" i="4"/>
  <c r="BL494" i="4"/>
  <c r="Z497" i="4"/>
  <c r="AX521" i="4"/>
  <c r="AG339" i="4"/>
  <c r="AV531" i="4"/>
  <c r="AA57" i="12"/>
  <c r="AF442" i="4"/>
  <c r="AM454" i="4"/>
  <c r="P397" i="4"/>
  <c r="Z425" i="4"/>
  <c r="AZ541" i="4"/>
  <c r="AD505" i="4"/>
  <c r="AS463" i="4"/>
  <c r="AA389" i="4"/>
  <c r="AN347" i="4"/>
  <c r="I521" i="4"/>
  <c r="BP447" i="4"/>
  <c r="X33" i="11"/>
  <c r="AS507" i="4"/>
  <c r="BF402" i="4"/>
  <c r="BF485" i="4"/>
  <c r="AM557" i="4"/>
  <c r="AE277" i="4"/>
  <c r="AK507" i="4"/>
  <c r="AH539" i="4"/>
  <c r="T511" i="4"/>
  <c r="R409" i="4"/>
  <c r="U357" i="4"/>
  <c r="AF318" i="4"/>
  <c r="AY526" i="4"/>
  <c r="BN517" i="4"/>
  <c r="BN554" i="4"/>
  <c r="V538" i="4"/>
  <c r="N528" i="4"/>
  <c r="I495" i="4"/>
  <c r="V559" i="4"/>
  <c r="BH412" i="4"/>
  <c r="BH552" i="4"/>
  <c r="AY560" i="4"/>
  <c r="BB416" i="4"/>
  <c r="AF501" i="4"/>
  <c r="AG498" i="4"/>
  <c r="AC57" i="20"/>
  <c r="AJ501" i="4"/>
  <c r="N558" i="4"/>
  <c r="J337" i="4"/>
  <c r="M180" i="4"/>
  <c r="AD510" i="4"/>
  <c r="AS508" i="4"/>
  <c r="W224" i="4"/>
  <c r="BO297" i="4"/>
  <c r="Y537" i="4"/>
  <c r="BH545" i="4"/>
  <c r="Y550" i="4"/>
  <c r="AA435" i="4"/>
  <c r="AM539" i="4"/>
  <c r="R559" i="4"/>
  <c r="M513" i="4"/>
  <c r="AV444" i="4"/>
  <c r="AR500" i="4"/>
  <c r="BH526" i="4"/>
  <c r="BG413" i="4"/>
  <c r="BB543" i="4"/>
  <c r="AT415" i="4"/>
  <c r="W111" i="4"/>
  <c r="BN316" i="4"/>
  <c r="K476" i="4"/>
  <c r="AI408" i="4"/>
  <c r="N323" i="4"/>
  <c r="BP544" i="4"/>
  <c r="BO399" i="4"/>
  <c r="BD544" i="4"/>
  <c r="AE358" i="2"/>
  <c r="BK502" i="4"/>
  <c r="AQ267" i="4"/>
  <c r="V542" i="4"/>
  <c r="AQ434" i="4"/>
  <c r="AB451" i="4"/>
  <c r="BH463" i="4"/>
  <c r="BG451" i="4"/>
  <c r="AP418" i="4"/>
  <c r="AV327" i="4"/>
  <c r="AH546" i="4"/>
  <c r="AP313" i="4"/>
  <c r="AX513" i="4"/>
  <c r="BD447" i="4"/>
  <c r="AJ520" i="4"/>
  <c r="BG555" i="4"/>
  <c r="AQ504" i="4"/>
  <c r="I511" i="4"/>
  <c r="BI459" i="4"/>
  <c r="V503" i="4"/>
  <c r="BG525" i="4"/>
  <c r="AX308" i="4"/>
  <c r="BC474" i="4"/>
  <c r="AI447" i="4"/>
  <c r="AZ558" i="4"/>
  <c r="L515" i="4"/>
  <c r="BB554" i="4"/>
  <c r="BL416" i="4"/>
  <c r="AX304" i="4"/>
  <c r="AI448" i="4"/>
  <c r="BL553" i="4"/>
  <c r="BE436" i="4"/>
  <c r="AZ535" i="4"/>
  <c r="BK380" i="4"/>
  <c r="AG207" i="4"/>
  <c r="BF540" i="4"/>
  <c r="Y443" i="4"/>
  <c r="AB495" i="4"/>
  <c r="Z341" i="4"/>
  <c r="AA560" i="4"/>
  <c r="BN530" i="4"/>
  <c r="BG389" i="4"/>
  <c r="P495" i="4"/>
  <c r="AN535" i="4"/>
  <c r="AH323" i="4"/>
  <c r="AL558" i="4"/>
  <c r="R314" i="4"/>
  <c r="AZ312" i="4"/>
  <c r="Y391" i="4"/>
  <c r="AV266" i="4"/>
  <c r="K124" i="4"/>
  <c r="AV501" i="4"/>
  <c r="AW427" i="4"/>
  <c r="AO559" i="4"/>
  <c r="AQ503" i="4"/>
  <c r="Y435" i="4"/>
  <c r="BF175" i="4"/>
  <c r="AQ449" i="4"/>
  <c r="Y160" i="4"/>
  <c r="W480" i="4"/>
  <c r="BJ459" i="4"/>
  <c r="AD33" i="9"/>
  <c r="AA308" i="4"/>
  <c r="AX265" i="4"/>
  <c r="AZ166" i="4"/>
  <c r="Y207" i="4"/>
  <c r="T488" i="4"/>
  <c r="V560" i="4"/>
  <c r="AS532" i="4"/>
  <c r="AH497" i="4"/>
  <c r="AO372" i="4"/>
  <c r="BO302" i="4"/>
  <c r="AU497" i="4"/>
  <c r="BH540" i="4"/>
  <c r="O550" i="4"/>
  <c r="AN260" i="4"/>
  <c r="AV294" i="4"/>
  <c r="BM391" i="4"/>
  <c r="V415" i="4"/>
  <c r="AF265" i="4"/>
  <c r="AB331" i="4"/>
  <c r="BM383" i="4"/>
  <c r="BI382" i="4"/>
  <c r="M496" i="4"/>
  <c r="BD442" i="4"/>
  <c r="BH401" i="4"/>
  <c r="AX460" i="4"/>
  <c r="BF491" i="4"/>
  <c r="AK479" i="4"/>
  <c r="BA347" i="4"/>
  <c r="BA477" i="4"/>
  <c r="AF495" i="4"/>
  <c r="BL466" i="4"/>
  <c r="AF560" i="4"/>
  <c r="AX511" i="4"/>
  <c r="AD317" i="4"/>
  <c r="BG301" i="4"/>
  <c r="AK512" i="4"/>
  <c r="AR357" i="4"/>
  <c r="AN542" i="4"/>
  <c r="P543" i="4"/>
  <c r="X537" i="4"/>
  <c r="L367" i="4"/>
  <c r="AE496" i="4"/>
  <c r="AT528" i="4"/>
  <c r="N435" i="4"/>
  <c r="AR264" i="4"/>
  <c r="V179" i="4"/>
  <c r="J486" i="4"/>
  <c r="AW560" i="4"/>
  <c r="BM510" i="4"/>
  <c r="W489" i="4"/>
  <c r="U491" i="4"/>
  <c r="W483" i="4"/>
  <c r="AJ194" i="4"/>
  <c r="BN521" i="4"/>
  <c r="I278" i="4"/>
  <c r="BC180" i="4"/>
  <c r="O368" i="4"/>
  <c r="AO324" i="4"/>
  <c r="W553" i="4"/>
  <c r="AF313" i="4"/>
  <c r="AV515" i="4"/>
  <c r="AH264" i="4"/>
  <c r="AL514" i="4"/>
  <c r="T388" i="4"/>
  <c r="AZ500" i="4"/>
  <c r="AS511" i="4"/>
  <c r="I486" i="4"/>
  <c r="U201" i="4"/>
  <c r="AW505" i="4"/>
  <c r="W306" i="2"/>
  <c r="BL545" i="4"/>
  <c r="AE517" i="4"/>
  <c r="AU534" i="4"/>
  <c r="AT559" i="4"/>
  <c r="BF528" i="4"/>
  <c r="L375" i="2"/>
  <c r="BG521" i="4"/>
  <c r="AO253" i="4"/>
  <c r="BL462" i="4"/>
  <c r="BF296" i="4"/>
  <c r="AP537" i="4"/>
  <c r="AU219" i="4"/>
  <c r="BF364" i="4"/>
  <c r="AQ554" i="4"/>
  <c r="BP389" i="4"/>
  <c r="AK437" i="4"/>
  <c r="AH515" i="4"/>
  <c r="P151" i="4"/>
  <c r="BI552" i="4"/>
  <c r="N511" i="4"/>
  <c r="L352" i="4"/>
  <c r="BJ538" i="4"/>
  <c r="T531" i="4"/>
  <c r="BB535" i="4"/>
  <c r="BD431" i="4"/>
  <c r="BA247" i="4"/>
  <c r="AO520" i="4"/>
  <c r="BH486" i="4"/>
  <c r="BI475" i="4"/>
  <c r="BA521" i="4"/>
  <c r="Y559" i="4"/>
  <c r="AS85" i="4"/>
  <c r="AA547" i="4"/>
  <c r="BC486" i="4"/>
  <c r="N465" i="4"/>
  <c r="V246" i="4"/>
  <c r="AC221" i="4"/>
  <c r="AS412" i="4"/>
  <c r="BN270" i="4"/>
  <c r="BD536" i="4"/>
  <c r="BL141" i="4"/>
  <c r="AM550" i="4"/>
  <c r="AC544" i="4"/>
  <c r="T57" i="11"/>
  <c r="AH297" i="4"/>
  <c r="BO476" i="4"/>
  <c r="AQ556" i="4"/>
  <c r="Z57" i="12"/>
  <c r="BE557" i="4"/>
  <c r="BC496" i="4"/>
  <c r="AP514" i="4"/>
  <c r="BL533" i="4"/>
  <c r="S140" i="4"/>
  <c r="AU398" i="4"/>
  <c r="BC462" i="4"/>
  <c r="AD515" i="4"/>
  <c r="Y477" i="4"/>
  <c r="N490" i="4"/>
  <c r="AN397" i="4"/>
  <c r="AI503" i="4"/>
  <c r="AC33" i="11"/>
  <c r="AQ466" i="4"/>
  <c r="AH338" i="4"/>
  <c r="AP489" i="4"/>
  <c r="BP439" i="4"/>
  <c r="BO325" i="4"/>
  <c r="BD506" i="4"/>
  <c r="BB312" i="4"/>
  <c r="AT439" i="4"/>
  <c r="BE512" i="4"/>
  <c r="AF502" i="4"/>
  <c r="V537" i="4"/>
  <c r="AI297" i="4"/>
  <c r="BE466" i="4"/>
  <c r="R549" i="4"/>
  <c r="W495" i="4"/>
  <c r="V263" i="4"/>
  <c r="BG366" i="4"/>
  <c r="AM491" i="4"/>
  <c r="O474" i="4"/>
  <c r="K546" i="4"/>
  <c r="Z307" i="4"/>
  <c r="AM109" i="4"/>
  <c r="BC238" i="4"/>
  <c r="BM492" i="4"/>
  <c r="AG543" i="4"/>
  <c r="AC440" i="4"/>
  <c r="BH502" i="4"/>
  <c r="AD551" i="4"/>
  <c r="BH509" i="4"/>
  <c r="AP365" i="4"/>
  <c r="AH450" i="4"/>
  <c r="BB418" i="2"/>
  <c r="M490" i="4"/>
  <c r="AL356" i="4"/>
  <c r="AF519" i="4"/>
  <c r="BL479" i="4"/>
  <c r="AC398" i="4"/>
  <c r="AO378" i="2"/>
  <c r="AU503" i="4"/>
  <c r="BK490" i="4"/>
  <c r="P413" i="4"/>
  <c r="BD451" i="4"/>
  <c r="Q551" i="4"/>
  <c r="AU82" i="4"/>
  <c r="BA463" i="4"/>
  <c r="X507" i="4"/>
  <c r="W404" i="4"/>
  <c r="AB162" i="4"/>
  <c r="AX422" i="4"/>
  <c r="BG446" i="4"/>
  <c r="BE504" i="4"/>
  <c r="AS494" i="4"/>
  <c r="AA409" i="4"/>
  <c r="BP349" i="4"/>
  <c r="N454" i="4"/>
  <c r="L225" i="4"/>
  <c r="BN485" i="4"/>
  <c r="Q505" i="4"/>
  <c r="AP310" i="4"/>
  <c r="U270" i="4"/>
  <c r="BH487" i="4"/>
  <c r="V435" i="4"/>
  <c r="AD539" i="4"/>
  <c r="BN178" i="4"/>
  <c r="M447" i="4"/>
  <c r="U325" i="4"/>
  <c r="Z245" i="4"/>
  <c r="BN434" i="4"/>
  <c r="BN385" i="4"/>
  <c r="AT387" i="4"/>
  <c r="BJ483" i="4"/>
  <c r="L58" i="4"/>
  <c r="BI303" i="4"/>
  <c r="BF499" i="4"/>
  <c r="Q538" i="4"/>
  <c r="AK515" i="4"/>
  <c r="AK484" i="4"/>
  <c r="AS268" i="4"/>
  <c r="AI511" i="4"/>
  <c r="R488" i="4"/>
  <c r="Z534" i="4"/>
  <c r="AH518" i="4"/>
  <c r="L438" i="4"/>
  <c r="M477" i="4"/>
  <c r="BM498" i="4"/>
  <c r="AF525" i="4"/>
  <c r="BN493" i="4"/>
  <c r="BM537" i="4"/>
  <c r="K549" i="4"/>
  <c r="I532" i="4"/>
  <c r="BA299" i="4"/>
  <c r="BB398" i="4"/>
  <c r="BK549" i="4"/>
  <c r="BD557" i="4"/>
  <c r="AZ246" i="4"/>
  <c r="AU477" i="4"/>
  <c r="BD464" i="4"/>
  <c r="BB446" i="4"/>
  <c r="AY104" i="4"/>
  <c r="S504" i="4"/>
  <c r="BM394" i="4"/>
  <c r="BF258" i="4"/>
  <c r="BC529" i="4"/>
  <c r="Z519" i="4"/>
  <c r="BJ513" i="4"/>
  <c r="BE519" i="4"/>
  <c r="BG535" i="4"/>
  <c r="M405" i="4"/>
  <c r="BJ298" i="4"/>
  <c r="I536" i="4"/>
  <c r="P398" i="4"/>
  <c r="Y405" i="4"/>
  <c r="AK529" i="4"/>
  <c r="V511" i="4"/>
  <c r="Z33" i="11"/>
  <c r="U405" i="4"/>
  <c r="T519" i="4"/>
  <c r="W264" i="2"/>
  <c r="AG32" i="4"/>
  <c r="BF504" i="4"/>
  <c r="X30" i="4"/>
  <c r="AV152" i="4"/>
  <c r="AL448" i="4"/>
  <c r="AA486" i="4"/>
  <c r="AA423" i="4"/>
  <c r="R419" i="4"/>
  <c r="AH492" i="4"/>
  <c r="AY490" i="4"/>
  <c r="BJ541" i="4"/>
  <c r="M546" i="4"/>
  <c r="BN560" i="4"/>
  <c r="S353" i="4"/>
  <c r="T533" i="4"/>
  <c r="AF163" i="4"/>
  <c r="W542" i="4"/>
  <c r="BB391" i="2"/>
  <c r="AK113" i="4"/>
  <c r="BP427" i="4"/>
  <c r="X514" i="4"/>
  <c r="AT510" i="4"/>
  <c r="BM515" i="4"/>
  <c r="BA548" i="4"/>
  <c r="AB511" i="4"/>
  <c r="BF260" i="4"/>
  <c r="AK517" i="4"/>
  <c r="BL439" i="4"/>
  <c r="AA550" i="4"/>
  <c r="X489" i="4"/>
  <c r="K483" i="4"/>
  <c r="AL419" i="4"/>
  <c r="AL527" i="4"/>
  <c r="BH556" i="4"/>
  <c r="J238" i="4"/>
  <c r="AS540" i="4"/>
  <c r="AY427" i="4"/>
  <c r="Y498" i="4"/>
  <c r="T451" i="4"/>
  <c r="AJ390" i="4"/>
  <c r="AE452" i="4"/>
  <c r="AY380" i="4"/>
  <c r="AS459" i="4"/>
  <c r="AC412" i="4"/>
  <c r="AF407" i="4"/>
  <c r="BH383" i="4"/>
  <c r="AH533" i="4"/>
  <c r="BO178" i="4"/>
  <c r="AX556" i="4"/>
  <c r="AI521" i="4"/>
  <c r="AV397" i="4"/>
  <c r="BL489" i="4"/>
  <c r="AK478" i="4"/>
  <c r="AU461" i="4"/>
  <c r="AS311" i="4"/>
  <c r="AM546" i="4"/>
  <c r="AF474" i="4"/>
  <c r="AQ229" i="4"/>
  <c r="Z507" i="4"/>
  <c r="AZ439" i="4"/>
  <c r="AO313" i="4"/>
  <c r="M519" i="4"/>
  <c r="AZ499" i="4"/>
  <c r="BI314" i="4"/>
  <c r="P553" i="4"/>
  <c r="AW555" i="4"/>
  <c r="AY418" i="4"/>
  <c r="AO456" i="4"/>
  <c r="I560" i="4"/>
  <c r="AJ547" i="4"/>
  <c r="Z547" i="4"/>
  <c r="AF494" i="4"/>
  <c r="AF488" i="4"/>
  <c r="Y292" i="4"/>
  <c r="T530" i="4"/>
  <c r="P531" i="4"/>
  <c r="AS558" i="4"/>
  <c r="AU513" i="4"/>
  <c r="AF396" i="4"/>
  <c r="BK526" i="4"/>
  <c r="AJ237" i="4"/>
  <c r="BF533" i="4"/>
  <c r="M341" i="4"/>
  <c r="AR508" i="4"/>
  <c r="AA497" i="4"/>
  <c r="BB408" i="4"/>
  <c r="N426" i="4"/>
  <c r="V426" i="4"/>
  <c r="AN386" i="4"/>
  <c r="BC536" i="4"/>
  <c r="AO532" i="4"/>
  <c r="BK485" i="4"/>
  <c r="AV464" i="4"/>
  <c r="BE536" i="4"/>
  <c r="BE482" i="4"/>
  <c r="BJ499" i="4"/>
  <c r="BM494" i="4"/>
  <c r="L456" i="4"/>
  <c r="AA514" i="4"/>
  <c r="AC517" i="4"/>
  <c r="BD495" i="4"/>
  <c r="M491" i="4"/>
  <c r="BP531" i="4"/>
  <c r="O543" i="4"/>
  <c r="BA530" i="4"/>
  <c r="AA33" i="10"/>
  <c r="Z551" i="4"/>
  <c r="AD552" i="4"/>
  <c r="AC33" i="10"/>
  <c r="BI508" i="4"/>
  <c r="AR209" i="4"/>
  <c r="BN139" i="4"/>
  <c r="Z302" i="4"/>
  <c r="AB439" i="4"/>
  <c r="R364" i="4"/>
  <c r="AX491" i="4"/>
  <c r="S433" i="4"/>
  <c r="S535" i="4"/>
  <c r="AE409" i="4"/>
  <c r="AJ419" i="4"/>
  <c r="AC358" i="4"/>
  <c r="AI419" i="4"/>
  <c r="N559" i="4"/>
  <c r="K407" i="4"/>
  <c r="M481" i="4"/>
  <c r="AS544" i="4"/>
  <c r="BH368" i="4"/>
  <c r="L520" i="4"/>
  <c r="AX530" i="4"/>
  <c r="AU484" i="4"/>
  <c r="AB57" i="9"/>
  <c r="AP501" i="4"/>
  <c r="O556" i="4"/>
  <c r="Y427" i="4"/>
  <c r="AR266" i="4"/>
  <c r="AB505" i="4"/>
  <c r="AQ550" i="4"/>
  <c r="AY546" i="4"/>
  <c r="AJ531" i="4"/>
  <c r="AB33" i="9"/>
  <c r="AU546" i="4"/>
  <c r="P294" i="4"/>
  <c r="AX494" i="4"/>
  <c r="I516" i="4"/>
  <c r="BE534" i="4"/>
  <c r="BB501" i="4"/>
  <c r="BH235" i="4"/>
  <c r="V57" i="11"/>
  <c r="BG502" i="4"/>
  <c r="AS457" i="4"/>
  <c r="U57" i="11"/>
  <c r="AN243" i="4"/>
  <c r="AA305" i="4"/>
  <c r="S439" i="4"/>
  <c r="AV398" i="4"/>
  <c r="BE256" i="4"/>
  <c r="BJ165" i="4"/>
  <c r="AJ398" i="4"/>
  <c r="BG18" i="4"/>
  <c r="P560" i="4"/>
  <c r="BK481" i="4"/>
  <c r="P23" i="4"/>
  <c r="AY476" i="4"/>
  <c r="AB438" i="4"/>
  <c r="M272" i="4"/>
  <c r="AO271" i="4"/>
  <c r="L480" i="4"/>
  <c r="K552" i="4"/>
  <c r="BA215" i="4"/>
  <c r="AN228" i="4"/>
  <c r="AC542" i="4"/>
  <c r="BL120" i="4"/>
  <c r="R547" i="4"/>
  <c r="BL498" i="4"/>
  <c r="AM384" i="4"/>
  <c r="Q386" i="4"/>
  <c r="BI441" i="4"/>
  <c r="N174" i="4"/>
  <c r="BM499" i="4"/>
  <c r="AS456" i="4"/>
  <c r="T344" i="4"/>
  <c r="Q521" i="4"/>
  <c r="AP531" i="4"/>
  <c r="AM397" i="4"/>
  <c r="Q559" i="4"/>
  <c r="AJ477" i="4"/>
  <c r="AM488" i="4"/>
  <c r="AG424" i="4"/>
  <c r="AY446" i="4"/>
  <c r="BG509" i="4"/>
  <c r="Q541" i="4"/>
  <c r="AI532" i="4"/>
  <c r="AQ479" i="4"/>
  <c r="P256" i="4"/>
  <c r="AR494" i="4"/>
  <c r="AD57" i="20"/>
  <c r="L371" i="4"/>
  <c r="Z558" i="4"/>
  <c r="AA498" i="4"/>
  <c r="AD178" i="4"/>
  <c r="AD558" i="4"/>
  <c r="BI499" i="4"/>
  <c r="AA531" i="4"/>
  <c r="AZ409" i="4"/>
  <c r="AO322" i="4"/>
  <c r="BJ485" i="4"/>
  <c r="W532" i="4"/>
  <c r="K519" i="4"/>
  <c r="AP529" i="4"/>
  <c r="AR487" i="4"/>
  <c r="BB528" i="4"/>
  <c r="AL31" i="4"/>
  <c r="AH451" i="4"/>
  <c r="AZ201" i="4"/>
  <c r="V508" i="4"/>
  <c r="BI457" i="4"/>
  <c r="AC355" i="2"/>
  <c r="AH341" i="4"/>
  <c r="AU463" i="2"/>
  <c r="AG463" i="4"/>
  <c r="BC422" i="4"/>
  <c r="BF508" i="4"/>
  <c r="BM333" i="4"/>
  <c r="BA516" i="4"/>
  <c r="BJ168" i="4"/>
  <c r="AQ535" i="4"/>
  <c r="BG409" i="4"/>
  <c r="U351" i="4"/>
  <c r="M51" i="4"/>
  <c r="AH199" i="4"/>
  <c r="Y475" i="4"/>
  <c r="AT556" i="4"/>
  <c r="W132" i="4"/>
  <c r="BN543" i="4"/>
  <c r="BG269" i="4"/>
  <c r="BF250" i="4"/>
  <c r="K144" i="4"/>
  <c r="BI489" i="4"/>
  <c r="M383" i="4"/>
  <c r="BJ503" i="4"/>
  <c r="AI250" i="4"/>
  <c r="AO474" i="4"/>
  <c r="BM521" i="4"/>
  <c r="BP526" i="4"/>
  <c r="AO347" i="4"/>
  <c r="AU354" i="4"/>
  <c r="BH339" i="4"/>
  <c r="BM546" i="4"/>
  <c r="AS510" i="4"/>
  <c r="AY341" i="4"/>
  <c r="AA445" i="4"/>
  <c r="AS489" i="4"/>
  <c r="AL520" i="4"/>
  <c r="AB560" i="4"/>
  <c r="S529" i="4"/>
  <c r="J424" i="4"/>
  <c r="AP545" i="4"/>
  <c r="BF511" i="4"/>
  <c r="V497" i="4"/>
  <c r="X531" i="4"/>
  <c r="N501" i="4"/>
  <c r="AJ445" i="4"/>
  <c r="AI271" i="4"/>
  <c r="AI528" i="4"/>
  <c r="BJ308" i="4"/>
  <c r="BI178" i="4"/>
  <c r="AJ341" i="4"/>
  <c r="AR421" i="4"/>
  <c r="BB435" i="4"/>
  <c r="AI454" i="4"/>
  <c r="AX410" i="4"/>
  <c r="I554" i="4"/>
  <c r="AN385" i="4"/>
  <c r="S543" i="4"/>
  <c r="AE497" i="4"/>
  <c r="BO513" i="4"/>
  <c r="AQ502" i="4"/>
  <c r="BI326" i="4"/>
  <c r="AI449" i="4"/>
  <c r="BG558" i="4"/>
  <c r="BJ536" i="4"/>
  <c r="AK544" i="4"/>
  <c r="R505" i="4"/>
  <c r="BO352" i="4"/>
  <c r="J504" i="4"/>
  <c r="S493" i="4"/>
  <c r="V314" i="4"/>
  <c r="AM559" i="4"/>
  <c r="BG495" i="4"/>
  <c r="AG559" i="4"/>
  <c r="BP502" i="4"/>
  <c r="N534" i="4"/>
  <c r="BN445" i="4"/>
  <c r="BA492" i="4"/>
  <c r="M321" i="4"/>
  <c r="V553" i="4"/>
  <c r="AW546" i="4"/>
  <c r="AN516" i="4"/>
  <c r="AM515" i="4"/>
  <c r="AD476" i="4"/>
  <c r="AE292" i="4"/>
  <c r="AZ322" i="4"/>
  <c r="K361" i="4"/>
  <c r="I403" i="4"/>
  <c r="J177" i="4"/>
  <c r="BN436" i="4"/>
  <c r="AE33" i="9"/>
  <c r="BJ558" i="4"/>
  <c r="AY508" i="4"/>
  <c r="BC545" i="4"/>
  <c r="AB299" i="4"/>
  <c r="AU520" i="4"/>
  <c r="AP510" i="4"/>
  <c r="W465" i="4"/>
  <c r="AK533" i="4"/>
  <c r="BH501" i="4"/>
  <c r="AG521" i="4"/>
  <c r="AR499" i="4"/>
  <c r="Q547" i="4"/>
  <c r="AA33" i="20"/>
  <c r="I233" i="4"/>
  <c r="AO546" i="4"/>
  <c r="BD481" i="4"/>
  <c r="AN517" i="4"/>
  <c r="AG519" i="4"/>
  <c r="AE539" i="4"/>
  <c r="O538" i="4"/>
  <c r="R558" i="4"/>
  <c r="BD405" i="2"/>
  <c r="S272" i="4"/>
  <c r="AK525" i="4"/>
  <c r="AT396" i="4"/>
  <c r="AD492" i="4"/>
  <c r="U383" i="4"/>
  <c r="BO368" i="4"/>
  <c r="M301" i="4"/>
  <c r="BE271" i="4"/>
  <c r="BD382" i="4"/>
  <c r="AJ556" i="4"/>
  <c r="AM407" i="4"/>
  <c r="AW440" i="4"/>
  <c r="V301" i="4"/>
  <c r="AN549" i="4"/>
  <c r="AV456" i="4"/>
  <c r="L505" i="4"/>
  <c r="R392" i="4"/>
  <c r="AP515" i="4"/>
  <c r="AI410" i="4"/>
  <c r="AY407" i="4"/>
  <c r="AQ557" i="4"/>
  <c r="BJ546" i="4"/>
  <c r="BP506" i="4"/>
  <c r="V33" i="10"/>
  <c r="BK557" i="4"/>
  <c r="U370" i="4"/>
  <c r="AR484" i="4"/>
  <c r="AS520" i="4"/>
  <c r="T481" i="4"/>
  <c r="BL548" i="4"/>
  <c r="AW551" i="4"/>
  <c r="AI540" i="4"/>
  <c r="BB345" i="4"/>
  <c r="AC507" i="4"/>
  <c r="BO479" i="4"/>
  <c r="BP559" i="4"/>
  <c r="BL546" i="4"/>
  <c r="AE347" i="4"/>
  <c r="AD537" i="4"/>
  <c r="AU371" i="4"/>
  <c r="AY500" i="4"/>
  <c r="I435" i="4"/>
  <c r="BM434" i="4"/>
  <c r="W440" i="4"/>
  <c r="BM530" i="4"/>
  <c r="BG506" i="4"/>
  <c r="U487" i="4"/>
  <c r="BL409" i="4"/>
  <c r="BA525" i="4"/>
  <c r="AN493" i="4"/>
  <c r="K463" i="4"/>
  <c r="P141" i="4"/>
  <c r="BC447" i="4"/>
  <c r="AF552" i="4"/>
  <c r="O545" i="4"/>
  <c r="BP412" i="4"/>
  <c r="Z504" i="4"/>
  <c r="BO556" i="4"/>
  <c r="AW277" i="4"/>
  <c r="AC276" i="4"/>
  <c r="AZ507" i="4"/>
  <c r="AI533" i="4"/>
  <c r="AL453" i="4"/>
  <c r="AL557" i="4"/>
  <c r="AZ382" i="4"/>
  <c r="AG520" i="4"/>
  <c r="AK431" i="4"/>
  <c r="AR252" i="4"/>
  <c r="AP359" i="4"/>
  <c r="Y506" i="4"/>
  <c r="BF553" i="4"/>
  <c r="AX499" i="4"/>
  <c r="BL307" i="4"/>
  <c r="AD509" i="4"/>
  <c r="AD494" i="4"/>
  <c r="AA419" i="4"/>
  <c r="AJ533" i="4"/>
  <c r="AR310" i="4"/>
  <c r="BP486" i="4"/>
  <c r="O551" i="4"/>
  <c r="AD128" i="4"/>
  <c r="AH345" i="4"/>
  <c r="BM531" i="4"/>
  <c r="AU466" i="4"/>
  <c r="W399" i="4"/>
  <c r="O357" i="4"/>
  <c r="BO457" i="4"/>
  <c r="BE499" i="4"/>
  <c r="BC409" i="4"/>
  <c r="AR454" i="4"/>
  <c r="AL530" i="4"/>
  <c r="R448" i="4"/>
  <c r="BC459" i="4"/>
  <c r="AV526" i="4"/>
  <c r="BB426" i="4"/>
  <c r="K457" i="4"/>
  <c r="AB504" i="4"/>
  <c r="S547" i="4"/>
  <c r="Y104" i="4"/>
  <c r="AX493" i="4"/>
  <c r="L337" i="4"/>
  <c r="M413" i="4"/>
  <c r="R519" i="4"/>
  <c r="V345" i="4"/>
  <c r="BD297" i="4"/>
  <c r="AR389" i="4"/>
  <c r="M461" i="4"/>
  <c r="X138" i="4"/>
  <c r="T532" i="4"/>
  <c r="AH322" i="4"/>
  <c r="AC478" i="4"/>
  <c r="X372" i="4"/>
  <c r="AC496" i="4"/>
  <c r="AS526" i="4"/>
  <c r="Q533" i="4"/>
  <c r="V461" i="4"/>
  <c r="AL553" i="4"/>
  <c r="Y543" i="4"/>
  <c r="T557" i="4"/>
  <c r="AV481" i="4"/>
  <c r="BO518" i="4"/>
  <c r="AJ528" i="4"/>
  <c r="AX532" i="4"/>
  <c r="AQ515" i="4"/>
  <c r="AY474" i="4"/>
  <c r="AX447" i="4"/>
  <c r="AP350" i="4"/>
  <c r="W540" i="4"/>
  <c r="S497" i="4"/>
  <c r="Q488" i="4"/>
  <c r="AF465" i="4"/>
  <c r="AX519" i="4"/>
  <c r="U438" i="4"/>
  <c r="I515" i="4"/>
  <c r="AF477" i="4"/>
  <c r="BI560" i="4"/>
  <c r="O341" i="4"/>
  <c r="Y497" i="4"/>
  <c r="AS413" i="4"/>
  <c r="O542" i="4"/>
  <c r="P507" i="4"/>
  <c r="I227" i="4"/>
  <c r="BI332" i="4"/>
  <c r="AB515" i="4"/>
  <c r="AM553" i="4"/>
  <c r="M552" i="4"/>
  <c r="AX504" i="4"/>
  <c r="AJ506" i="4"/>
  <c r="AB493" i="4"/>
  <c r="AP543" i="4"/>
  <c r="Y514" i="4"/>
  <c r="T510" i="4"/>
  <c r="AU488" i="4"/>
  <c r="BA549" i="4"/>
  <c r="BA307" i="4"/>
  <c r="P363" i="4"/>
  <c r="AA43" i="4"/>
  <c r="AY549" i="4"/>
  <c r="Q321" i="4"/>
  <c r="AY528" i="4"/>
  <c r="BF413" i="4"/>
  <c r="AJ393" i="4"/>
  <c r="BH551" i="4"/>
  <c r="AT348" i="4"/>
  <c r="W497" i="4"/>
  <c r="BC539" i="4"/>
  <c r="AZ442" i="4"/>
  <c r="AM540" i="4"/>
  <c r="P401" i="4"/>
  <c r="V172" i="4"/>
  <c r="AE544" i="4"/>
  <c r="BD488" i="4"/>
  <c r="AD550" i="4"/>
  <c r="BN500" i="4"/>
  <c r="BL338" i="4"/>
  <c r="AZ48" i="4"/>
  <c r="BE163" i="4"/>
  <c r="AY205" i="4"/>
  <c r="J526" i="4"/>
  <c r="BA309" i="4"/>
  <c r="Z511" i="4"/>
  <c r="U368" i="4"/>
  <c r="AS548" i="4"/>
  <c r="Y222" i="4"/>
  <c r="AC346" i="2"/>
  <c r="AA367" i="4"/>
  <c r="Z444" i="4"/>
  <c r="AA205" i="4"/>
  <c r="BP417" i="4"/>
  <c r="AZ502" i="4"/>
  <c r="BH508" i="4"/>
  <c r="BG263" i="4"/>
  <c r="AZ277" i="4"/>
  <c r="AD501" i="4"/>
  <c r="BM544" i="4"/>
  <c r="AN382" i="4"/>
  <c r="U369" i="4"/>
  <c r="AF408" i="2"/>
  <c r="AB57" i="12"/>
  <c r="BH419" i="4"/>
  <c r="AC319" i="4"/>
  <c r="AW170" i="2"/>
  <c r="N399" i="4"/>
  <c r="M281" i="2"/>
  <c r="AZ347" i="4"/>
  <c r="T506" i="4"/>
  <c r="AN464" i="4"/>
  <c r="N395" i="4"/>
  <c r="L517" i="4"/>
  <c r="Y554" i="4"/>
  <c r="O505" i="4"/>
  <c r="W509" i="4"/>
  <c r="X394" i="4"/>
  <c r="AP260" i="4"/>
  <c r="W342" i="4"/>
  <c r="BD448" i="4"/>
  <c r="J359" i="4"/>
  <c r="AT293" i="4"/>
  <c r="BC499" i="4"/>
  <c r="Y340" i="4"/>
  <c r="AH381" i="4"/>
  <c r="BE515" i="4"/>
  <c r="AP549" i="4"/>
  <c r="BG439" i="4"/>
  <c r="BE543" i="4"/>
  <c r="BD518" i="4"/>
  <c r="N498" i="4"/>
  <c r="AS487" i="4"/>
  <c r="Z33" i="10"/>
  <c r="BO367" i="4"/>
  <c r="AR538" i="4"/>
  <c r="AZ343" i="4"/>
  <c r="R405" i="4"/>
  <c r="BE560" i="4"/>
  <c r="S286" i="4"/>
  <c r="AY381" i="4"/>
  <c r="AO384" i="4"/>
  <c r="BK325" i="4"/>
  <c r="BG462" i="4"/>
  <c r="AP371" i="4"/>
  <c r="AE57" i="11"/>
  <c r="I457" i="4"/>
  <c r="T460" i="4"/>
  <c r="AG405" i="4"/>
  <c r="BB558" i="4"/>
  <c r="BB395" i="4"/>
  <c r="AZ408" i="4"/>
  <c r="O464" i="4"/>
  <c r="AU551" i="4"/>
  <c r="AV544" i="4"/>
  <c r="AV554" i="4"/>
  <c r="L485" i="4"/>
  <c r="S393" i="4"/>
  <c r="I550" i="4"/>
  <c r="AL416" i="4"/>
  <c r="W559" i="4"/>
  <c r="AF108" i="4"/>
  <c r="J557" i="4"/>
  <c r="AJ458" i="4"/>
  <c r="AV354" i="4"/>
  <c r="AQ459" i="4"/>
  <c r="AD529" i="4"/>
  <c r="AL488" i="4"/>
  <c r="S499" i="4"/>
  <c r="N442" i="4"/>
  <c r="AD57" i="11"/>
  <c r="AQ404" i="4"/>
  <c r="V408" i="2"/>
  <c r="BG418" i="4"/>
  <c r="R329" i="4"/>
  <c r="P431" i="4"/>
  <c r="AV301" i="4"/>
  <c r="L117" i="4"/>
  <c r="K205" i="4"/>
  <c r="BB529" i="4"/>
  <c r="AI412" i="4"/>
  <c r="Z387" i="4"/>
  <c r="P478" i="4"/>
  <c r="AG234" i="4"/>
  <c r="AZ466" i="4"/>
  <c r="AV237" i="4"/>
  <c r="AZ544" i="4"/>
  <c r="BK531" i="4"/>
  <c r="Z530" i="4"/>
  <c r="AM504" i="4"/>
  <c r="L475" i="4"/>
  <c r="AY441" i="4"/>
  <c r="AC341" i="4"/>
  <c r="BG536" i="4"/>
  <c r="BA437" i="4"/>
  <c r="T543" i="4"/>
  <c r="L396" i="4"/>
  <c r="Z278" i="4"/>
  <c r="U354" i="4"/>
  <c r="AY318" i="4"/>
  <c r="BG291" i="4"/>
  <c r="R535" i="4"/>
  <c r="K503" i="4"/>
  <c r="Q482" i="4"/>
  <c r="BI536" i="4"/>
  <c r="BH513" i="4"/>
  <c r="Z556" i="4"/>
  <c r="AH550" i="4"/>
  <c r="AY367" i="4"/>
  <c r="AO351" i="4"/>
  <c r="U559" i="4"/>
  <c r="T446" i="4"/>
  <c r="AF507" i="4"/>
  <c r="BL261" i="4"/>
  <c r="Y308" i="4"/>
  <c r="AS515" i="4"/>
  <c r="L316" i="4"/>
  <c r="Z426" i="4"/>
  <c r="AS461" i="4"/>
  <c r="AX350" i="4"/>
  <c r="AC330" i="4"/>
  <c r="L452" i="4"/>
  <c r="AW557" i="4"/>
  <c r="AS399" i="4"/>
  <c r="N507" i="4"/>
  <c r="V308" i="4"/>
  <c r="U485" i="4"/>
  <c r="N494" i="4"/>
  <c r="Q213" i="4"/>
  <c r="P208" i="4"/>
  <c r="Y492" i="4"/>
  <c r="M497" i="4"/>
  <c r="R517" i="4"/>
  <c r="T507" i="4"/>
  <c r="U343" i="4"/>
  <c r="AS183" i="4"/>
  <c r="V507" i="4"/>
  <c r="AS537" i="4"/>
  <c r="AK480" i="4"/>
  <c r="AR340" i="4"/>
  <c r="AL421" i="4"/>
  <c r="P409" i="4"/>
  <c r="AU507" i="4"/>
  <c r="P515" i="4"/>
  <c r="Y496" i="4"/>
  <c r="U466" i="4"/>
  <c r="AO556" i="4"/>
  <c r="J507" i="4"/>
  <c r="AR465" i="4"/>
  <c r="BC350" i="4"/>
  <c r="AM420" i="4"/>
  <c r="R79" i="4"/>
  <c r="AY405" i="4"/>
  <c r="S527" i="4"/>
  <c r="AH490" i="4"/>
  <c r="BB527" i="4"/>
  <c r="V493" i="4"/>
  <c r="AZ498" i="4"/>
  <c r="Z33" i="6"/>
  <c r="AF480" i="4"/>
  <c r="BA433" i="4"/>
  <c r="BM538" i="4"/>
  <c r="BO386" i="4"/>
  <c r="AY412" i="4"/>
  <c r="BN163" i="4"/>
  <c r="BF161" i="4"/>
  <c r="K452" i="2"/>
  <c r="BI426" i="4"/>
  <c r="BK516" i="4"/>
  <c r="BJ476" i="4"/>
  <c r="BP499" i="4"/>
  <c r="V504" i="4"/>
  <c r="AW490" i="4"/>
  <c r="AE57" i="12"/>
  <c r="K443" i="4"/>
  <c r="V391" i="4"/>
  <c r="AN307" i="4"/>
  <c r="K419" i="4"/>
  <c r="AD404" i="4"/>
  <c r="BG543" i="4"/>
  <c r="BD300" i="2"/>
  <c r="BA418" i="4"/>
  <c r="AV122" i="4"/>
  <c r="AL506" i="4"/>
  <c r="AE293" i="4"/>
  <c r="U527" i="4"/>
  <c r="R373" i="2"/>
  <c r="AD516" i="4"/>
  <c r="AZ332" i="4"/>
  <c r="AJ543" i="4"/>
  <c r="BB312" i="2"/>
  <c r="AU436" i="4"/>
  <c r="T33" i="20"/>
  <c r="BG457" i="4"/>
  <c r="BO493" i="4"/>
  <c r="AK265" i="4"/>
  <c r="S474" i="4"/>
  <c r="AT204" i="4"/>
  <c r="U502" i="4"/>
  <c r="BF450" i="4"/>
  <c r="BF484" i="4"/>
  <c r="T534" i="4"/>
  <c r="N289" i="4"/>
  <c r="P480" i="4"/>
  <c r="AT383" i="4"/>
  <c r="I475" i="4"/>
  <c r="AY541" i="4"/>
  <c r="P528" i="4"/>
  <c r="AK532" i="4"/>
  <c r="Q170" i="4"/>
  <c r="AD438" i="4"/>
  <c r="AT452" i="4"/>
  <c r="N545" i="4"/>
  <c r="BO508" i="4"/>
  <c r="AB312" i="4"/>
  <c r="BG461" i="4"/>
  <c r="AW451" i="4"/>
  <c r="AM442" i="4"/>
  <c r="BJ552" i="4"/>
  <c r="AY320" i="4"/>
  <c r="S384" i="4"/>
  <c r="BG476" i="4"/>
  <c r="I449" i="4"/>
  <c r="AN391" i="4"/>
  <c r="N337" i="4"/>
  <c r="AE57" i="6"/>
  <c r="BP270" i="4"/>
  <c r="X426" i="4"/>
  <c r="R318" i="4"/>
  <c r="AQ435" i="4"/>
  <c r="J521" i="4"/>
  <c r="Q514" i="4"/>
  <c r="BL518" i="4"/>
  <c r="AW226" i="4"/>
  <c r="AR372" i="4"/>
  <c r="BO239" i="4"/>
  <c r="V519" i="4"/>
  <c r="S331" i="4"/>
  <c r="J558" i="4"/>
  <c r="W446" i="4"/>
  <c r="AD442" i="2"/>
  <c r="W468" i="2"/>
  <c r="I184" i="4"/>
  <c r="BH438" i="4"/>
  <c r="AA555" i="4"/>
  <c r="AM441" i="4"/>
  <c r="AN557" i="4"/>
  <c r="BE530" i="4"/>
  <c r="AI312" i="4"/>
  <c r="AF144" i="4"/>
  <c r="BO249" i="4"/>
  <c r="BB504" i="4"/>
  <c r="AA543" i="4"/>
  <c r="AU446" i="4"/>
  <c r="AL541" i="4"/>
  <c r="BL527" i="4"/>
  <c r="BG526" i="4"/>
  <c r="I502" i="4"/>
  <c r="I356" i="4"/>
  <c r="AR229" i="4"/>
  <c r="BA504" i="4"/>
  <c r="AE552" i="4"/>
  <c r="AM547" i="4"/>
  <c r="J532" i="4"/>
  <c r="Y325" i="4"/>
  <c r="BL502" i="4"/>
  <c r="AQ418" i="4"/>
  <c r="I510" i="4"/>
  <c r="BH135" i="4"/>
  <c r="BC441" i="4"/>
  <c r="BE502" i="4"/>
  <c r="AK552" i="4"/>
  <c r="Y453" i="4"/>
  <c r="AK477" i="4"/>
  <c r="Z57" i="9"/>
  <c r="AE385" i="4"/>
  <c r="BB556" i="4"/>
  <c r="O503" i="4"/>
  <c r="K527" i="4"/>
  <c r="AN388" i="4"/>
  <c r="AM418" i="4"/>
  <c r="AR474" i="2"/>
  <c r="BE112" i="4"/>
  <c r="AT416" i="4"/>
  <c r="K441" i="4"/>
  <c r="Q558" i="4"/>
  <c r="BE423" i="4"/>
  <c r="U477" i="4"/>
  <c r="AG369" i="4"/>
  <c r="K475" i="4"/>
  <c r="AI552" i="4"/>
  <c r="BA403" i="4"/>
  <c r="AO478" i="4"/>
  <c r="BI263" i="4"/>
  <c r="T407" i="4"/>
  <c r="AG495" i="4"/>
  <c r="BM295" i="4"/>
  <c r="W435" i="4"/>
  <c r="BC315" i="4"/>
  <c r="AF433" i="4"/>
  <c r="V536" i="4"/>
  <c r="AZ488" i="4"/>
  <c r="N293" i="4"/>
  <c r="AZ511" i="4"/>
  <c r="AY542" i="4"/>
  <c r="AJ552" i="4"/>
  <c r="V555" i="4"/>
  <c r="R480" i="4"/>
  <c r="AT548" i="4"/>
  <c r="BF184" i="4"/>
  <c r="M275" i="4"/>
  <c r="AF551" i="4"/>
  <c r="W33" i="12"/>
  <c r="AU294" i="4"/>
  <c r="BG347" i="4"/>
  <c r="AM221" i="4"/>
  <c r="AO331" i="4"/>
  <c r="AW372" i="4"/>
  <c r="BE538" i="4"/>
  <c r="R465" i="4"/>
  <c r="K444" i="2"/>
  <c r="AQ511" i="4"/>
  <c r="AU560" i="4"/>
  <c r="AA474" i="4"/>
  <c r="AC557" i="4"/>
  <c r="AR290" i="4"/>
  <c r="AU381" i="4"/>
  <c r="T355" i="4"/>
  <c r="Z480" i="4"/>
  <c r="Q437" i="4"/>
  <c r="L557" i="4"/>
  <c r="L439" i="4"/>
  <c r="J29" i="4"/>
  <c r="Z57" i="6"/>
  <c r="U300" i="4"/>
  <c r="AR512" i="4"/>
  <c r="BE550" i="4"/>
  <c r="AR551" i="4"/>
  <c r="AH498" i="4"/>
  <c r="AF385" i="4"/>
  <c r="AD544" i="4"/>
  <c r="X243" i="4"/>
  <c r="L530" i="4"/>
  <c r="AM413" i="4"/>
  <c r="BI463" i="4"/>
  <c r="BH403" i="4"/>
  <c r="AF538" i="4"/>
  <c r="X543" i="4"/>
  <c r="N71" i="2"/>
  <c r="BN538" i="4"/>
  <c r="Z520" i="4"/>
  <c r="AL500" i="4"/>
  <c r="BJ426" i="4"/>
  <c r="BE87" i="4"/>
  <c r="R238" i="4"/>
  <c r="Z521" i="4"/>
  <c r="AU174" i="4"/>
  <c r="O8" i="4"/>
  <c r="W38" i="4"/>
  <c r="O560" i="4"/>
  <c r="AM477" i="4"/>
  <c r="Z342" i="4"/>
  <c r="BO535" i="4"/>
  <c r="AV163" i="4"/>
  <c r="AG229" i="4"/>
  <c r="Y327" i="4"/>
  <c r="BE397" i="4"/>
  <c r="BC531" i="4"/>
  <c r="BM459" i="4"/>
  <c r="N224" i="4"/>
  <c r="M538" i="4"/>
  <c r="R132" i="4"/>
  <c r="BK416" i="4"/>
  <c r="AC245" i="4"/>
  <c r="AB312" i="2"/>
  <c r="AF500" i="4"/>
  <c r="AP452" i="4"/>
  <c r="Y57" i="20"/>
  <c r="AJ173" i="4"/>
  <c r="AH411" i="4"/>
  <c r="L553" i="4"/>
  <c r="AS76" i="2"/>
  <c r="Z427" i="4"/>
  <c r="AA24" i="2"/>
  <c r="M366" i="4"/>
  <c r="Y330" i="4"/>
  <c r="V483" i="4"/>
  <c r="AV419" i="4"/>
  <c r="AB195" i="4"/>
  <c r="J229" i="4"/>
  <c r="AK333" i="4"/>
  <c r="AD14" i="4"/>
  <c r="AN504" i="4"/>
  <c r="AD173" i="4"/>
  <c r="AR419" i="4"/>
  <c r="J325" i="2"/>
  <c r="N225" i="4"/>
  <c r="R405" i="2"/>
  <c r="S170" i="4"/>
  <c r="AX264" i="4"/>
  <c r="X481" i="4"/>
  <c r="J231" i="4"/>
  <c r="AT459" i="4"/>
  <c r="AB541" i="4"/>
  <c r="T425" i="4"/>
  <c r="AB33" i="6"/>
  <c r="S537" i="4"/>
  <c r="AY294" i="4"/>
  <c r="U170" i="4"/>
  <c r="BH549" i="4"/>
  <c r="BJ383" i="4"/>
  <c r="AE532" i="4"/>
  <c r="BN489" i="4"/>
  <c r="BN559" i="4"/>
  <c r="V152" i="4"/>
  <c r="R518" i="4"/>
  <c r="AH392" i="4"/>
  <c r="BH251" i="4"/>
  <c r="AY274" i="4"/>
  <c r="R527" i="4"/>
  <c r="AT543" i="4"/>
  <c r="BM175" i="4"/>
  <c r="S445" i="4"/>
  <c r="AQ546" i="4"/>
  <c r="Z454" i="4"/>
  <c r="BJ406" i="4"/>
  <c r="AG211" i="4"/>
  <c r="T520" i="4"/>
  <c r="AD521" i="4"/>
  <c r="AO529" i="4"/>
  <c r="W431" i="4"/>
  <c r="AB318" i="4"/>
  <c r="AU533" i="4"/>
  <c r="AV506" i="4"/>
  <c r="AQ369" i="4"/>
  <c r="BC507" i="4"/>
  <c r="BG349" i="4"/>
  <c r="BK341" i="4"/>
  <c r="BL477" i="4"/>
  <c r="V530" i="4"/>
  <c r="BI311" i="4"/>
  <c r="BH535" i="4"/>
  <c r="BM511" i="4"/>
  <c r="AC261" i="4"/>
  <c r="V557" i="4"/>
  <c r="AJ404" i="4"/>
  <c r="BL419" i="4"/>
  <c r="Q402" i="4"/>
  <c r="AJ407" i="4"/>
  <c r="W548" i="4"/>
  <c r="L547" i="4"/>
  <c r="BF556" i="4"/>
  <c r="AT402" i="4"/>
  <c r="BN407" i="4"/>
  <c r="AJ515" i="4"/>
  <c r="AR462" i="4"/>
  <c r="W518" i="4"/>
  <c r="AA417" i="4"/>
  <c r="J505" i="4"/>
  <c r="AD432" i="4"/>
  <c r="N381" i="4"/>
  <c r="AI327" i="4"/>
  <c r="AF484" i="4"/>
  <c r="N274" i="4"/>
  <c r="N347" i="4"/>
  <c r="AM555" i="4"/>
  <c r="AL277" i="4"/>
  <c r="AG312" i="4"/>
  <c r="BD456" i="4"/>
  <c r="AD416" i="4"/>
  <c r="BK203" i="4"/>
  <c r="AG466" i="4"/>
  <c r="N301" i="2"/>
  <c r="K510" i="4"/>
  <c r="AJ420" i="4"/>
  <c r="AN381" i="4"/>
  <c r="AV431" i="4"/>
  <c r="BI436" i="4"/>
  <c r="AG494" i="4"/>
  <c r="AI483" i="4"/>
  <c r="AO141" i="4"/>
  <c r="S423" i="4"/>
  <c r="Y312" i="4"/>
  <c r="AW548" i="4"/>
  <c r="O26" i="4"/>
  <c r="AD397" i="4"/>
  <c r="O437" i="4"/>
  <c r="AJ481" i="4"/>
  <c r="M211" i="4"/>
  <c r="I302" i="4"/>
  <c r="AQ239" i="4"/>
  <c r="AH519" i="4"/>
  <c r="BM508" i="4"/>
  <c r="AH427" i="4"/>
  <c r="AD274" i="4"/>
  <c r="AB18" i="4"/>
  <c r="BF247" i="4"/>
  <c r="AU208" i="4"/>
  <c r="R298" i="4"/>
  <c r="AZ359" i="4"/>
  <c r="AO540" i="4"/>
  <c r="BB399" i="4"/>
  <c r="U265" i="4"/>
  <c r="Q343" i="4"/>
  <c r="AL463" i="4"/>
  <c r="BL66" i="4"/>
  <c r="Q313" i="4"/>
  <c r="AN486" i="4"/>
  <c r="BP419" i="4"/>
  <c r="AC446" i="4"/>
  <c r="AS288" i="4"/>
  <c r="AV264" i="4"/>
  <c r="BJ333" i="4"/>
  <c r="O30" i="4"/>
  <c r="BM204" i="4"/>
  <c r="Z322" i="4"/>
  <c r="AI554" i="4"/>
  <c r="L245" i="4"/>
  <c r="AS529" i="4"/>
  <c r="AX156" i="4"/>
  <c r="BL532" i="4"/>
  <c r="AJ532" i="4"/>
  <c r="Q109" i="4"/>
  <c r="R536" i="4"/>
  <c r="J529" i="4"/>
  <c r="Q481" i="4"/>
  <c r="AL543" i="4"/>
  <c r="Z537" i="4"/>
  <c r="AR418" i="4"/>
  <c r="W448" i="4"/>
  <c r="J549" i="4"/>
  <c r="L420" i="4"/>
  <c r="BP302" i="4"/>
  <c r="AI548" i="4"/>
  <c r="AZ434" i="4"/>
  <c r="BB413" i="4"/>
  <c r="BC255" i="4"/>
  <c r="AE332" i="4"/>
  <c r="AO317" i="4"/>
  <c r="AT395" i="4"/>
  <c r="S137" i="4"/>
  <c r="BM447" i="4"/>
  <c r="BO484" i="4"/>
  <c r="BN63" i="4"/>
  <c r="AU438" i="4"/>
  <c r="U172" i="4"/>
  <c r="L328" i="4"/>
  <c r="BJ532" i="4"/>
  <c r="AE33" i="11"/>
  <c r="J395" i="4"/>
  <c r="AN368" i="4"/>
  <c r="AA484" i="4"/>
  <c r="AS293" i="4"/>
  <c r="BN444" i="4"/>
  <c r="BJ489" i="4"/>
  <c r="AL380" i="4"/>
  <c r="O207" i="4"/>
  <c r="AL404" i="4"/>
  <c r="BP410" i="4"/>
  <c r="AP314" i="4"/>
  <c r="N395" i="2"/>
  <c r="X348" i="4"/>
  <c r="AK343" i="4"/>
  <c r="T504" i="4"/>
  <c r="AJ397" i="2"/>
  <c r="V385" i="4"/>
  <c r="I82" i="4"/>
  <c r="BE393" i="4"/>
  <c r="AU290" i="4"/>
  <c r="AL456" i="4"/>
  <c r="T485" i="4"/>
  <c r="AZ550" i="4"/>
  <c r="K300" i="4"/>
  <c r="BG424" i="4"/>
  <c r="BN288" i="4"/>
  <c r="Z557" i="4"/>
  <c r="BF497" i="4"/>
  <c r="AB531" i="4"/>
  <c r="V527" i="4"/>
  <c r="AJ527" i="4"/>
  <c r="U382" i="4"/>
  <c r="AB557" i="4"/>
  <c r="AD442" i="4"/>
  <c r="BO406" i="4"/>
  <c r="J447" i="4"/>
  <c r="BG545" i="4"/>
  <c r="AE170" i="4"/>
  <c r="BB511" i="4"/>
  <c r="AQ169" i="4"/>
  <c r="W551" i="4"/>
  <c r="W268" i="4"/>
  <c r="AU501" i="4"/>
  <c r="AH390" i="4"/>
  <c r="T311" i="4"/>
  <c r="L296" i="4"/>
  <c r="L263" i="4"/>
  <c r="AU315" i="4"/>
  <c r="O458" i="4"/>
  <c r="AH455" i="4"/>
  <c r="AQ452" i="4"/>
  <c r="BI493" i="4"/>
  <c r="AY331" i="4"/>
  <c r="AF505" i="4"/>
  <c r="AY88" i="4"/>
  <c r="AO531" i="4"/>
  <c r="AG362" i="4"/>
  <c r="X487" i="4"/>
  <c r="AX487" i="4"/>
  <c r="AQ130" i="4"/>
  <c r="V350" i="4"/>
  <c r="BD458" i="4"/>
  <c r="O239" i="4"/>
  <c r="K239" i="4"/>
  <c r="AW444" i="4"/>
  <c r="L165" i="4"/>
  <c r="U489" i="4"/>
  <c r="BB477" i="4"/>
  <c r="W444" i="4"/>
  <c r="BK32" i="4"/>
  <c r="AV316" i="4"/>
  <c r="O405" i="4"/>
  <c r="BK343" i="4"/>
  <c r="Y527" i="4"/>
  <c r="Q425" i="4"/>
  <c r="AK395" i="4"/>
  <c r="AM537" i="4"/>
  <c r="AJ337" i="4"/>
  <c r="J304" i="4"/>
  <c r="AT220" i="4"/>
  <c r="W67" i="2"/>
  <c r="BE542" i="4"/>
  <c r="AV251" i="4"/>
  <c r="BC388" i="4"/>
  <c r="AA73" i="4"/>
  <c r="AD399" i="4"/>
  <c r="Q539" i="4"/>
  <c r="BO539" i="4"/>
  <c r="X462" i="4"/>
  <c r="Q345" i="2"/>
  <c r="S119" i="2"/>
  <c r="AN531" i="4"/>
  <c r="BG71" i="4"/>
  <c r="V352" i="2"/>
  <c r="AR422" i="4"/>
  <c r="AS324" i="2"/>
  <c r="AK20" i="4"/>
  <c r="BP193" i="4"/>
  <c r="P521" i="4"/>
  <c r="BM542" i="4"/>
  <c r="T525" i="4"/>
  <c r="Z294" i="4"/>
  <c r="AT503" i="4"/>
  <c r="BJ520" i="4"/>
  <c r="BG364" i="4"/>
  <c r="BI546" i="4"/>
  <c r="AX486" i="4"/>
  <c r="AB57" i="10"/>
  <c r="AE337" i="4"/>
  <c r="R353" i="4"/>
  <c r="BA210" i="4"/>
  <c r="N423" i="4"/>
  <c r="AG274" i="4"/>
  <c r="R145" i="4"/>
  <c r="BO328" i="4"/>
  <c r="BB560" i="4"/>
  <c r="AL331" i="4"/>
  <c r="AH417" i="4"/>
  <c r="AM305" i="4"/>
  <c r="BH479" i="4"/>
  <c r="BP557" i="4"/>
  <c r="O425" i="4"/>
  <c r="I237" i="4"/>
  <c r="S531" i="4"/>
  <c r="BM485" i="4"/>
  <c r="AL426" i="4"/>
  <c r="BH259" i="4"/>
  <c r="BM449" i="4"/>
  <c r="L413" i="4"/>
  <c r="AG404" i="4"/>
  <c r="BE463" i="4"/>
  <c r="V554" i="4"/>
  <c r="AP302" i="4"/>
  <c r="AZ493" i="4"/>
  <c r="AD496" i="4"/>
  <c r="AL399" i="4"/>
  <c r="S171" i="4"/>
  <c r="BM206" i="4"/>
  <c r="U462" i="4"/>
  <c r="AL238" i="4"/>
  <c r="N239" i="4"/>
  <c r="Z237" i="4"/>
  <c r="K556" i="4"/>
  <c r="BC504" i="4"/>
  <c r="AZ548" i="4"/>
  <c r="BB33" i="2"/>
  <c r="Z57" i="10"/>
  <c r="BE554" i="4"/>
  <c r="P362" i="4"/>
  <c r="BE402" i="4"/>
  <c r="AQ301" i="4"/>
  <c r="P308" i="4"/>
  <c r="T181" i="4"/>
  <c r="K318" i="4"/>
  <c r="BD273" i="4"/>
  <c r="AQ390" i="2"/>
  <c r="AL460" i="4"/>
  <c r="BD271" i="4"/>
  <c r="AM404" i="4"/>
  <c r="BP269" i="4"/>
  <c r="P444" i="4"/>
  <c r="R172" i="4"/>
  <c r="AO491" i="4"/>
  <c r="J525" i="4"/>
  <c r="BP528" i="4"/>
  <c r="AA360" i="4"/>
  <c r="R170" i="4"/>
  <c r="R548" i="4"/>
  <c r="AN454" i="4"/>
  <c r="X118" i="4"/>
  <c r="AF170" i="4"/>
  <c r="BM441" i="4"/>
  <c r="BG431" i="4"/>
  <c r="AC128" i="4"/>
  <c r="AX475" i="4"/>
  <c r="BP556" i="4"/>
  <c r="AO408" i="4"/>
  <c r="AK308" i="4"/>
  <c r="Z391" i="4"/>
  <c r="Z490" i="4"/>
  <c r="BK486" i="4"/>
  <c r="I359" i="4"/>
  <c r="AX549" i="4"/>
  <c r="BB442" i="4"/>
  <c r="AD534" i="4"/>
  <c r="AF162" i="4"/>
  <c r="AI385" i="4"/>
  <c r="AU505" i="4"/>
  <c r="AB424" i="4"/>
  <c r="AC427" i="4"/>
  <c r="O504" i="4"/>
  <c r="AA276" i="4"/>
  <c r="W33" i="11"/>
  <c r="U552" i="4"/>
  <c r="AG397" i="4"/>
  <c r="BC461" i="4"/>
  <c r="O535" i="4"/>
  <c r="U505" i="4"/>
  <c r="Y399" i="4"/>
  <c r="BG115" i="4"/>
  <c r="AF546" i="4"/>
  <c r="AR440" i="4"/>
  <c r="R531" i="4"/>
  <c r="AX113" i="4"/>
  <c r="BH165" i="4"/>
  <c r="AE311" i="4"/>
  <c r="BA183" i="4"/>
  <c r="T448" i="4"/>
  <c r="AW459" i="4"/>
  <c r="W134" i="4"/>
  <c r="X409" i="4"/>
  <c r="I400" i="4"/>
  <c r="AM311" i="4"/>
  <c r="AC554" i="4"/>
  <c r="BI557" i="4"/>
  <c r="M208" i="4"/>
  <c r="Y557" i="4"/>
  <c r="BD112" i="4"/>
  <c r="AM544" i="4"/>
  <c r="AD548" i="4"/>
  <c r="Y136" i="2"/>
  <c r="Q153" i="4"/>
  <c r="AS439" i="4"/>
  <c r="O384" i="4"/>
  <c r="AR510" i="4"/>
  <c r="AI492" i="4"/>
  <c r="AM193" i="4"/>
  <c r="Y481" i="4"/>
  <c r="BI149" i="4"/>
  <c r="AT272" i="4"/>
  <c r="Q554" i="4"/>
  <c r="AW292" i="4"/>
  <c r="AO483" i="4"/>
  <c r="BM392" i="4"/>
  <c r="P371" i="4"/>
  <c r="AK367" i="4"/>
  <c r="BK517" i="4"/>
  <c r="BO237" i="4"/>
  <c r="S507" i="4"/>
  <c r="AL545" i="4"/>
  <c r="BJ213" i="4"/>
  <c r="BB495" i="4"/>
  <c r="BK122" i="4"/>
  <c r="W556" i="4"/>
  <c r="Z465" i="4"/>
  <c r="L512" i="4"/>
  <c r="AC294" i="4"/>
  <c r="L398" i="4"/>
  <c r="AG536" i="4"/>
  <c r="J475" i="4"/>
  <c r="AE224" i="4"/>
  <c r="V307" i="4"/>
  <c r="M484" i="4"/>
  <c r="BC329" i="4"/>
  <c r="BA10" i="4"/>
  <c r="BC488" i="4"/>
  <c r="BO313" i="4"/>
  <c r="Y372" i="4"/>
  <c r="BA438" i="4"/>
  <c r="O311" i="4"/>
  <c r="BB384" i="4"/>
  <c r="BJ172" i="4"/>
  <c r="AC518" i="4"/>
  <c r="BB493" i="4"/>
  <c r="AN510" i="4"/>
  <c r="AI425" i="4"/>
  <c r="BB462" i="4"/>
  <c r="BG262" i="4"/>
  <c r="AR460" i="4"/>
  <c r="AH502" i="4"/>
  <c r="T57" i="10"/>
  <c r="AG79" i="4"/>
  <c r="O516" i="4"/>
  <c r="K221" i="4"/>
  <c r="BC464" i="4"/>
  <c r="BA237" i="4"/>
  <c r="AA297" i="4"/>
  <c r="BK321" i="4"/>
  <c r="BC196" i="4"/>
  <c r="AI261" i="4"/>
  <c r="AW438" i="4"/>
  <c r="AX453" i="2"/>
  <c r="BM535" i="4"/>
  <c r="BJ405" i="4"/>
  <c r="AE330" i="4"/>
  <c r="AN393" i="2"/>
  <c r="AU559" i="4"/>
  <c r="BJ366" i="4"/>
  <c r="AP235" i="4"/>
  <c r="Z4" i="4"/>
  <c r="BE474" i="4"/>
  <c r="AK201" i="4"/>
  <c r="R384" i="4"/>
  <c r="AU227" i="4"/>
  <c r="BA390" i="4"/>
  <c r="AV390" i="4"/>
  <c r="BJ446" i="4"/>
  <c r="I529" i="4"/>
  <c r="BO456" i="4"/>
  <c r="AX529" i="4"/>
  <c r="AJ534" i="4"/>
  <c r="AF515" i="4"/>
  <c r="AT511" i="4"/>
  <c r="AX533" i="4"/>
  <c r="K535" i="4"/>
  <c r="BF521" i="4"/>
  <c r="BI433" i="4"/>
  <c r="AY463" i="4"/>
  <c r="AX83" i="4"/>
  <c r="X57" i="10"/>
  <c r="BK518" i="4"/>
  <c r="AC537" i="4"/>
  <c r="AR532" i="4"/>
  <c r="BP534" i="4"/>
  <c r="AW482" i="4"/>
  <c r="X535" i="4"/>
  <c r="N345" i="4"/>
  <c r="AW511" i="4"/>
  <c r="I345" i="4"/>
  <c r="W501" i="4"/>
  <c r="U176" i="4"/>
  <c r="L518" i="4"/>
  <c r="AF542" i="4"/>
  <c r="AL459" i="4"/>
  <c r="BC506" i="4"/>
  <c r="T33" i="10"/>
  <c r="N520" i="4"/>
  <c r="BO520" i="4"/>
  <c r="AH505" i="4"/>
  <c r="AJ119" i="4"/>
  <c r="AT214" i="4"/>
  <c r="BM480" i="4"/>
  <c r="R490" i="4"/>
  <c r="BM519" i="4"/>
  <c r="T342" i="4"/>
  <c r="AK442" i="4"/>
  <c r="AE33" i="20"/>
  <c r="BG206" i="4"/>
  <c r="AB323" i="4"/>
  <c r="BE36" i="4"/>
  <c r="Y485" i="4"/>
  <c r="AO521" i="4"/>
  <c r="S459" i="4"/>
  <c r="AH464" i="4"/>
  <c r="AY548" i="4"/>
  <c r="Y398" i="4"/>
  <c r="X457" i="4"/>
  <c r="AF81" i="4"/>
  <c r="BB396" i="4"/>
  <c r="BJ394" i="4"/>
  <c r="BL460" i="4"/>
  <c r="J543" i="4"/>
  <c r="Z481" i="4"/>
  <c r="Y438" i="4"/>
  <c r="BF385" i="4"/>
  <c r="P559" i="4"/>
  <c r="AC439" i="4"/>
  <c r="BB525" i="4"/>
  <c r="AD546" i="4"/>
  <c r="W406" i="2"/>
  <c r="AA558" i="4"/>
  <c r="AO504" i="4"/>
  <c r="AP508" i="4"/>
  <c r="AO514" i="4"/>
  <c r="AX534" i="4"/>
  <c r="BC519" i="4"/>
  <c r="L554" i="4"/>
  <c r="T509" i="4"/>
  <c r="AQ478" i="4"/>
  <c r="AV477" i="4"/>
  <c r="R556" i="4"/>
  <c r="BE496" i="4"/>
  <c r="L457" i="4"/>
  <c r="J541" i="4"/>
  <c r="N516" i="4"/>
  <c r="BM507" i="4"/>
  <c r="P505" i="4"/>
  <c r="AV158" i="4"/>
  <c r="Y531" i="4"/>
  <c r="AP517" i="4"/>
  <c r="AC409" i="4"/>
  <c r="BB557" i="4"/>
  <c r="BG440" i="4"/>
  <c r="AY530" i="4"/>
  <c r="K452" i="4"/>
  <c r="AA57" i="6"/>
  <c r="BE404" i="4"/>
  <c r="AN364" i="4"/>
  <c r="AZ394" i="4"/>
  <c r="AL550" i="4"/>
  <c r="K262" i="4"/>
  <c r="BM412" i="4"/>
  <c r="AQ525" i="4"/>
  <c r="J437" i="4"/>
  <c r="AE484" i="4"/>
  <c r="AD445" i="4"/>
  <c r="L421" i="4"/>
  <c r="BJ512" i="4"/>
  <c r="BC525" i="4"/>
  <c r="BP390" i="4"/>
  <c r="U363" i="4"/>
  <c r="BK512" i="4"/>
  <c r="AW534" i="4"/>
  <c r="BM502" i="4"/>
  <c r="L481" i="4"/>
  <c r="BG438" i="4"/>
  <c r="L483" i="4"/>
  <c r="AE508" i="4"/>
  <c r="AY453" i="4"/>
  <c r="BM268" i="4"/>
  <c r="BK318" i="4"/>
  <c r="BP519" i="4"/>
  <c r="BC457" i="4"/>
  <c r="BL560" i="4"/>
  <c r="V545" i="4"/>
  <c r="AF415" i="4"/>
  <c r="AK548" i="4"/>
  <c r="BL433" i="4"/>
  <c r="BL551" i="4"/>
  <c r="AE361" i="4"/>
  <c r="BK350" i="4"/>
  <c r="AG113" i="4"/>
  <c r="AX497" i="4"/>
  <c r="M445" i="4"/>
  <c r="J539" i="4"/>
  <c r="O435" i="4"/>
  <c r="AY350" i="4"/>
  <c r="BH536" i="4"/>
  <c r="N535" i="4"/>
  <c r="AG541" i="4"/>
  <c r="V33" i="12"/>
  <c r="AR543" i="4"/>
  <c r="AL499" i="4"/>
  <c r="BH537" i="4"/>
  <c r="AM392" i="4"/>
  <c r="Z510" i="4"/>
  <c r="O488" i="4"/>
  <c r="O178" i="4"/>
  <c r="BO370" i="4"/>
  <c r="AU325" i="4"/>
  <c r="BH456" i="4"/>
  <c r="W354" i="4"/>
  <c r="I533" i="4"/>
  <c r="AB482" i="4"/>
  <c r="BG453" i="4"/>
  <c r="BG498" i="4"/>
  <c r="BO557" i="4"/>
  <c r="S350" i="4"/>
  <c r="BN510" i="4"/>
  <c r="V33" i="11"/>
  <c r="BD541" i="4"/>
  <c r="BC526" i="4"/>
  <c r="BA385" i="4"/>
  <c r="BJ454" i="4"/>
  <c r="AE237" i="4"/>
  <c r="R207" i="4"/>
  <c r="BL393" i="4"/>
  <c r="BO560" i="4"/>
  <c r="AQ501" i="4"/>
  <c r="BC518" i="4"/>
  <c r="N540" i="4"/>
  <c r="AB420" i="4"/>
  <c r="AX412" i="4"/>
  <c r="R540" i="4"/>
  <c r="V399" i="4"/>
  <c r="BL536" i="4"/>
  <c r="AS452" i="4"/>
  <c r="AF496" i="4"/>
  <c r="AF503" i="4"/>
  <c r="AO460" i="4"/>
  <c r="AM480" i="4"/>
  <c r="BD532" i="4"/>
  <c r="L459" i="4"/>
  <c r="N290" i="4"/>
  <c r="AC320" i="4"/>
  <c r="AF112" i="4"/>
  <c r="AK554" i="4"/>
  <c r="BJ273" i="4"/>
  <c r="R454" i="4"/>
  <c r="Z325" i="4"/>
  <c r="V57" i="12"/>
  <c r="AB236" i="4"/>
  <c r="J478" i="4"/>
  <c r="BG370" i="4"/>
  <c r="Y409" i="4"/>
  <c r="M557" i="4"/>
  <c r="K560" i="4"/>
  <c r="O519" i="4"/>
  <c r="AY293" i="4"/>
  <c r="AX310" i="4"/>
  <c r="AH312" i="4"/>
  <c r="AS340" i="4"/>
  <c r="AX170" i="4"/>
  <c r="AH85" i="4"/>
  <c r="AU374" i="2"/>
  <c r="BN484" i="4"/>
  <c r="K447" i="4"/>
  <c r="AH528" i="4"/>
  <c r="AN327" i="4"/>
  <c r="AG421" i="4"/>
  <c r="BJ391" i="4"/>
  <c r="BA556" i="4"/>
  <c r="AA312" i="4"/>
  <c r="K515" i="4"/>
  <c r="T381" i="4"/>
  <c r="BD401" i="4"/>
  <c r="AM516" i="4"/>
  <c r="BL458" i="4"/>
  <c r="AG414" i="4"/>
  <c r="J508" i="4"/>
  <c r="AB554" i="4"/>
  <c r="BL381" i="4"/>
  <c r="AO203" i="4"/>
  <c r="V479" i="4"/>
  <c r="BA474" i="4"/>
  <c r="BN398" i="4"/>
  <c r="R208" i="4"/>
  <c r="AQ513" i="4"/>
  <c r="BF537" i="4"/>
  <c r="N364" i="4"/>
  <c r="T492" i="4"/>
  <c r="AR544" i="4"/>
  <c r="BO543" i="4"/>
  <c r="AB487" i="4"/>
  <c r="AI339" i="4"/>
  <c r="AZ474" i="4"/>
  <c r="AU532" i="4"/>
  <c r="W510" i="4"/>
  <c r="BJ554" i="4"/>
  <c r="U323" i="4"/>
  <c r="AF423" i="4"/>
  <c r="AC257" i="4"/>
  <c r="BF529" i="4"/>
  <c r="BA514" i="4"/>
  <c r="BG432" i="4"/>
  <c r="AO348" i="2"/>
  <c r="BG423" i="4"/>
  <c r="AC33" i="6"/>
  <c r="O558" i="4"/>
  <c r="BD438" i="4"/>
  <c r="AA494" i="4"/>
  <c r="AU388" i="4"/>
  <c r="AE551" i="4"/>
  <c r="BG516" i="4"/>
  <c r="BD548" i="4"/>
  <c r="U324" i="4"/>
  <c r="I396" i="4"/>
  <c r="BN312" i="4"/>
  <c r="Z445" i="4"/>
  <c r="BK494" i="4"/>
  <c r="M554" i="4"/>
  <c r="S439" i="2"/>
  <c r="Z220" i="2"/>
  <c r="BB307" i="4"/>
  <c r="AW341" i="4"/>
  <c r="AK454" i="4"/>
  <c r="BB253" i="4"/>
  <c r="P348" i="4"/>
  <c r="I447" i="4"/>
  <c r="BD459" i="4"/>
  <c r="O125" i="4"/>
  <c r="AO548" i="4"/>
  <c r="AS543" i="4"/>
  <c r="V439" i="4"/>
  <c r="AO502" i="4"/>
  <c r="BJ344" i="4"/>
  <c r="Z512" i="4"/>
  <c r="AI350" i="4"/>
  <c r="Q453" i="4"/>
  <c r="N510" i="4"/>
  <c r="J511" i="4"/>
  <c r="AC292" i="4"/>
  <c r="BA486" i="4"/>
  <c r="I346" i="4"/>
  <c r="BJ113" i="4"/>
  <c r="S514" i="4"/>
  <c r="AV51" i="4"/>
  <c r="AT488" i="4"/>
  <c r="AW461" i="4"/>
  <c r="BD480" i="4"/>
  <c r="P541" i="4"/>
  <c r="M530" i="4"/>
  <c r="AM431" i="4"/>
  <c r="AW194" i="4"/>
  <c r="AA403" i="2"/>
  <c r="AH499" i="4"/>
  <c r="AB205" i="4"/>
  <c r="AM558" i="4"/>
  <c r="AN255" i="4"/>
  <c r="AK453" i="4"/>
  <c r="U484" i="4"/>
  <c r="K341" i="4"/>
  <c r="AX406" i="4"/>
  <c r="AL516" i="4"/>
  <c r="AD504" i="4"/>
  <c r="AF424" i="4"/>
  <c r="BA550" i="4"/>
  <c r="BN548" i="4"/>
  <c r="AV543" i="4"/>
  <c r="AW476" i="4"/>
  <c r="BA552" i="4"/>
  <c r="AN551" i="4"/>
  <c r="AA489" i="4"/>
  <c r="AQ380" i="4"/>
  <c r="BG402" i="4"/>
  <c r="X553" i="4"/>
  <c r="U551" i="4"/>
  <c r="AQ381" i="4"/>
  <c r="BO441" i="4"/>
  <c r="AI506" i="4"/>
  <c r="BM308" i="4"/>
  <c r="BG513" i="4"/>
  <c r="AA527" i="4"/>
  <c r="W408" i="4"/>
  <c r="BP440" i="4"/>
  <c r="BI515" i="4"/>
  <c r="AT121" i="4"/>
  <c r="BN478" i="4"/>
  <c r="P535" i="4"/>
  <c r="BL526" i="4"/>
  <c r="Q203" i="4"/>
  <c r="N437" i="4"/>
  <c r="T540" i="4"/>
  <c r="AT353" i="4"/>
  <c r="AT136" i="4"/>
  <c r="U464" i="4"/>
  <c r="BB328" i="4"/>
  <c r="AD538" i="4"/>
  <c r="Z527" i="4"/>
  <c r="L220" i="4"/>
  <c r="AG535" i="4"/>
  <c r="AH516" i="4"/>
  <c r="Z320" i="4"/>
  <c r="I485" i="4"/>
  <c r="AB408" i="4"/>
  <c r="AS559" i="4"/>
  <c r="BC552" i="4"/>
  <c r="J476" i="4"/>
  <c r="AZ338" i="4"/>
  <c r="AZ287" i="4"/>
  <c r="V329" i="4"/>
  <c r="AA278" i="4"/>
  <c r="AY514" i="4"/>
  <c r="AR198" i="4"/>
  <c r="BD435" i="4"/>
  <c r="AR425" i="4"/>
  <c r="AH353" i="4"/>
  <c r="AO515" i="4"/>
  <c r="AV367" i="4"/>
  <c r="V362" i="4"/>
  <c r="AW384" i="4"/>
  <c r="BB437" i="4"/>
  <c r="J178" i="4"/>
  <c r="AK455" i="4"/>
  <c r="K507" i="4"/>
  <c r="AA540" i="4"/>
  <c r="BH296" i="4"/>
  <c r="BJ436" i="4"/>
  <c r="M370" i="4"/>
  <c r="AN507" i="4"/>
  <c r="AQ539" i="4"/>
  <c r="BO532" i="4"/>
  <c r="BL398" i="4"/>
  <c r="AR352" i="4"/>
  <c r="X395" i="4"/>
  <c r="AZ170" i="4"/>
  <c r="AY489" i="4"/>
  <c r="AN434" i="4"/>
  <c r="J545" i="4"/>
  <c r="AT149" i="4"/>
  <c r="AF462" i="4"/>
  <c r="BH386" i="4"/>
  <c r="AF516" i="4"/>
  <c r="L158" i="4"/>
  <c r="AO448" i="4"/>
  <c r="BP542" i="4"/>
  <c r="Z392" i="4"/>
  <c r="BF517" i="4"/>
  <c r="BP425" i="4"/>
  <c r="AZ505" i="4"/>
  <c r="AG488" i="4"/>
  <c r="BD542" i="4"/>
  <c r="AY552" i="4"/>
  <c r="AX492" i="4"/>
  <c r="O559" i="4"/>
  <c r="M493" i="4"/>
  <c r="X386" i="4"/>
  <c r="AV485" i="4"/>
  <c r="AM543" i="4"/>
  <c r="BM380" i="4"/>
  <c r="AC500" i="4"/>
  <c r="AT445" i="4"/>
  <c r="AQ507" i="4"/>
  <c r="V33" i="9"/>
  <c r="BI364" i="4"/>
  <c r="AK332" i="4"/>
  <c r="AI517" i="4"/>
  <c r="BE487" i="4"/>
  <c r="AJ560" i="4"/>
  <c r="U33" i="12"/>
  <c r="AN460" i="4"/>
  <c r="S398" i="4"/>
  <c r="AN333" i="4"/>
  <c r="AH370" i="4"/>
  <c r="W511" i="4"/>
  <c r="BL342" i="4"/>
  <c r="AI463" i="4"/>
  <c r="BD526" i="4"/>
  <c r="Z546" i="4"/>
  <c r="AV541" i="4"/>
  <c r="AD543" i="4"/>
  <c r="AL435" i="4"/>
  <c r="AG507" i="4"/>
  <c r="AL487" i="4"/>
  <c r="BJ497" i="4"/>
  <c r="BM426" i="4"/>
  <c r="BE342" i="4"/>
  <c r="AW515" i="4"/>
  <c r="Q506" i="4"/>
  <c r="AY384" i="4"/>
  <c r="AQ433" i="4"/>
  <c r="BA510" i="4"/>
  <c r="AJ446" i="4"/>
  <c r="AU343" i="4"/>
  <c r="AG518" i="4"/>
  <c r="BA436" i="4"/>
  <c r="BD452" i="4"/>
  <c r="BK400" i="4"/>
  <c r="X513" i="4"/>
  <c r="X459" i="4"/>
  <c r="AJ371" i="4"/>
  <c r="AP553" i="4"/>
  <c r="AT515" i="4"/>
  <c r="L403" i="4"/>
  <c r="AJ417" i="4"/>
  <c r="BC423" i="4"/>
  <c r="J512" i="4"/>
  <c r="T528" i="4"/>
  <c r="Q459" i="4"/>
  <c r="Y33" i="9"/>
  <c r="AV348" i="4"/>
  <c r="AT251" i="4"/>
  <c r="BH460" i="4"/>
  <c r="BK35" i="4"/>
  <c r="BF114" i="4"/>
  <c r="M309" i="4"/>
  <c r="AB178" i="4"/>
  <c r="AY525" i="4"/>
  <c r="AU555" i="4"/>
  <c r="AK550" i="4"/>
  <c r="M369" i="4"/>
  <c r="R390" i="4"/>
  <c r="J410" i="4"/>
  <c r="BE490" i="4"/>
  <c r="BD170" i="4"/>
  <c r="AH316" i="4"/>
  <c r="AA490" i="4"/>
  <c r="AI529" i="4"/>
  <c r="BD485" i="4"/>
  <c r="AR502" i="4"/>
  <c r="AS260" i="4"/>
  <c r="O443" i="4"/>
  <c r="AP480" i="4"/>
  <c r="AA364" i="4"/>
  <c r="AW475" i="4"/>
  <c r="BD351" i="4"/>
  <c r="BP497" i="4"/>
  <c r="AZ386" i="4"/>
  <c r="AG403" i="4"/>
  <c r="Q206" i="4"/>
  <c r="K387" i="4"/>
  <c r="J483" i="4"/>
  <c r="AQ442" i="4"/>
  <c r="AL305" i="4"/>
  <c r="AR480" i="4"/>
  <c r="BO514" i="4"/>
  <c r="BH444" i="4"/>
  <c r="BE235" i="4"/>
  <c r="BA207" i="4"/>
  <c r="AV529" i="4"/>
  <c r="AY344" i="4"/>
  <c r="AF422" i="4"/>
  <c r="BK177" i="4"/>
  <c r="I540" i="4"/>
  <c r="BF305" i="4"/>
  <c r="AK292" i="4"/>
  <c r="AY538" i="4"/>
  <c r="AU392" i="4"/>
  <c r="AH526" i="4"/>
  <c r="Z331" i="4"/>
  <c r="Q519" i="4"/>
  <c r="BH245" i="4"/>
  <c r="X520" i="4"/>
  <c r="BK551" i="4"/>
  <c r="AB501" i="4"/>
  <c r="I460" i="4"/>
  <c r="AK420" i="4"/>
  <c r="AM520" i="4"/>
  <c r="AW389" i="4"/>
  <c r="V63" i="4"/>
  <c r="AY521" i="4"/>
  <c r="BM169" i="4"/>
  <c r="M431" i="4"/>
  <c r="Y490" i="4"/>
  <c r="R451" i="2"/>
  <c r="AL85" i="4"/>
  <c r="U390" i="4"/>
  <c r="AL439" i="4"/>
  <c r="AK530" i="4"/>
  <c r="O444" i="4"/>
  <c r="BF554" i="4"/>
  <c r="X33" i="9"/>
  <c r="S449" i="4"/>
  <c r="AA503" i="4"/>
  <c r="AO447" i="4"/>
  <c r="Z489" i="4"/>
  <c r="W452" i="4"/>
  <c r="O449" i="4"/>
  <c r="AO541" i="4"/>
  <c r="AT486" i="4"/>
  <c r="BN311" i="4"/>
  <c r="W299" i="4"/>
  <c r="J222" i="4"/>
  <c r="AJ478" i="4"/>
  <c r="AT120" i="4"/>
  <c r="AD514" i="4"/>
  <c r="BD434" i="4"/>
  <c r="BK297" i="4"/>
  <c r="T458" i="4"/>
  <c r="AL464" i="4"/>
  <c r="AY465" i="4"/>
  <c r="AZ371" i="4"/>
  <c r="AR124" i="2"/>
  <c r="BA551" i="4"/>
  <c r="BA382" i="4"/>
  <c r="BH88" i="4"/>
  <c r="L314" i="4"/>
  <c r="BC380" i="4"/>
  <c r="T192" i="4"/>
  <c r="O369" i="4"/>
  <c r="P490" i="4"/>
  <c r="AR519" i="4"/>
  <c r="AZ313" i="2"/>
  <c r="AN376" i="2"/>
  <c r="O351" i="4"/>
  <c r="M286" i="4"/>
  <c r="AJ260" i="4"/>
  <c r="AY50" i="4"/>
  <c r="AN329" i="4"/>
  <c r="BI404" i="4"/>
  <c r="V352" i="4"/>
  <c r="BE510" i="4"/>
  <c r="AP227" i="4"/>
  <c r="L330" i="4"/>
  <c r="AN480" i="4"/>
  <c r="AY484" i="4"/>
  <c r="AG479" i="4"/>
  <c r="AC314" i="4"/>
  <c r="O475" i="4"/>
  <c r="AK233" i="4"/>
  <c r="BA508" i="4"/>
  <c r="Z422" i="4"/>
  <c r="AT202" i="4"/>
  <c r="AV540" i="4"/>
  <c r="AP158" i="4"/>
  <c r="BD66" i="4"/>
  <c r="V475" i="4"/>
  <c r="X307" i="4"/>
  <c r="P167" i="2"/>
  <c r="BN243" i="4"/>
  <c r="W101" i="4"/>
  <c r="BP535" i="4"/>
  <c r="Q418" i="4"/>
  <c r="T356" i="4"/>
  <c r="AN366" i="4"/>
  <c r="V303" i="4"/>
  <c r="BH418" i="4"/>
  <c r="Z555" i="4"/>
  <c r="V218" i="4"/>
  <c r="AT422" i="4"/>
  <c r="AQ490" i="4"/>
  <c r="AY450" i="4"/>
  <c r="K416" i="4"/>
  <c r="AK418" i="4"/>
  <c r="AF417" i="4"/>
  <c r="J485" i="4"/>
  <c r="AM135" i="4"/>
  <c r="AX541" i="4"/>
  <c r="R170" i="2"/>
  <c r="AI455" i="4"/>
  <c r="AP178" i="4"/>
  <c r="BC445" i="4"/>
  <c r="J77" i="2"/>
  <c r="X542" i="4"/>
  <c r="R391" i="4"/>
  <c r="AP484" i="4"/>
  <c r="Y33" i="11"/>
  <c r="L48" i="4"/>
  <c r="BD78" i="4"/>
  <c r="BP490" i="4"/>
  <c r="BB441" i="4"/>
  <c r="Q462" i="4"/>
  <c r="AS546" i="4"/>
  <c r="J418" i="4"/>
  <c r="BP313" i="4"/>
  <c r="AN412" i="4"/>
  <c r="AX516" i="4"/>
  <c r="L484" i="4"/>
  <c r="AW349" i="4"/>
  <c r="AK474" i="4"/>
  <c r="BO389" i="4"/>
  <c r="L332" i="4"/>
  <c r="AO463" i="4"/>
  <c r="AR537" i="4"/>
  <c r="Q499" i="4"/>
  <c r="BK547" i="4"/>
  <c r="AA266" i="4"/>
  <c r="AY517" i="4"/>
  <c r="Y560" i="4"/>
  <c r="BG530" i="4"/>
  <c r="AJ455" i="4"/>
  <c r="AG199" i="4"/>
  <c r="BI474" i="4"/>
  <c r="BJ500" i="4"/>
  <c r="AM529" i="4"/>
  <c r="BI58" i="4"/>
  <c r="BI310" i="4"/>
  <c r="AV484" i="4"/>
  <c r="M347" i="4"/>
  <c r="AN431" i="4"/>
  <c r="BL171" i="4"/>
  <c r="X533" i="4"/>
  <c r="AN543" i="4"/>
  <c r="AN445" i="4"/>
  <c r="BC369" i="4"/>
  <c r="BE545" i="4"/>
  <c r="AP459" i="4"/>
  <c r="BI521" i="4"/>
  <c r="Q7" i="4"/>
  <c r="Y518" i="4"/>
  <c r="AB384" i="4"/>
  <c r="N265" i="4"/>
  <c r="BF490" i="4"/>
  <c r="AH416" i="4"/>
  <c r="AA247" i="4"/>
  <c r="L390" i="4"/>
  <c r="I142" i="4"/>
  <c r="BH450" i="4"/>
  <c r="BJ211" i="4"/>
  <c r="J520" i="4"/>
  <c r="AV330" i="4"/>
  <c r="AO296" i="4"/>
  <c r="AX368" i="4"/>
  <c r="BL363" i="4"/>
  <c r="K327" i="4"/>
  <c r="BH505" i="4"/>
  <c r="S224" i="4"/>
  <c r="AV303" i="4"/>
  <c r="Q332" i="4"/>
  <c r="N318" i="4"/>
  <c r="AK180" i="2"/>
  <c r="AC459" i="4"/>
  <c r="AU407" i="4"/>
  <c r="O161" i="2"/>
  <c r="AI382" i="4"/>
  <c r="J484" i="4"/>
  <c r="P405" i="4"/>
  <c r="BA349" i="4"/>
  <c r="Q452" i="4"/>
  <c r="Y558" i="4"/>
  <c r="L510" i="4"/>
  <c r="K76" i="4"/>
  <c r="BA423" i="4"/>
  <c r="BO488" i="4"/>
  <c r="BN533" i="4"/>
  <c r="AR437" i="4"/>
  <c r="AS229" i="4"/>
  <c r="AN528" i="4"/>
  <c r="BI217" i="4"/>
  <c r="X438" i="4"/>
  <c r="T230" i="4"/>
  <c r="Q276" i="4"/>
  <c r="BF410" i="4"/>
  <c r="BA466" i="4"/>
  <c r="V480" i="4"/>
  <c r="S556" i="4"/>
  <c r="Q353" i="4"/>
  <c r="N497" i="4"/>
  <c r="AF532" i="4"/>
  <c r="AO413" i="4"/>
  <c r="AB298" i="4"/>
  <c r="AA478" i="4"/>
  <c r="AE509" i="4"/>
  <c r="R438" i="4"/>
  <c r="L492" i="4"/>
  <c r="AR531" i="4"/>
  <c r="M328" i="4"/>
  <c r="AB308" i="4"/>
  <c r="J555" i="4"/>
  <c r="AG515" i="4"/>
  <c r="U4" i="4"/>
  <c r="BB555" i="4"/>
  <c r="AC539" i="4"/>
  <c r="V437" i="4"/>
  <c r="BO559" i="4"/>
  <c r="AM530" i="4"/>
  <c r="W77" i="4"/>
  <c r="Q150" i="4"/>
  <c r="O423" i="4"/>
  <c r="T260" i="4"/>
  <c r="AE535" i="4"/>
  <c r="Y156" i="4"/>
  <c r="R299" i="4"/>
  <c r="BF372" i="4"/>
  <c r="AW506" i="4"/>
  <c r="AS553" i="4"/>
  <c r="Q552" i="4"/>
  <c r="BN501" i="4"/>
  <c r="AI369" i="4"/>
  <c r="BK328" i="4"/>
  <c r="AI340" i="4"/>
  <c r="AK546" i="4"/>
  <c r="S532" i="4"/>
  <c r="Z501" i="4"/>
  <c r="AC482" i="4"/>
  <c r="BE451" i="2"/>
  <c r="AU478" i="4"/>
  <c r="BC560" i="4"/>
  <c r="AD234" i="4"/>
  <c r="V465" i="4"/>
  <c r="K558" i="4"/>
  <c r="AE226" i="4"/>
  <c r="AT546" i="4"/>
  <c r="AX558" i="4"/>
  <c r="U57" i="20"/>
  <c r="AH315" i="4"/>
  <c r="AV482" i="4"/>
  <c r="BE533" i="4"/>
  <c r="BK541" i="4"/>
  <c r="Y462" i="4"/>
  <c r="Z509" i="4"/>
  <c r="AQ355" i="4"/>
  <c r="N448" i="4"/>
  <c r="O419" i="2"/>
  <c r="M78" i="4"/>
  <c r="BP466" i="4"/>
  <c r="AE560" i="4"/>
  <c r="AA328" i="4"/>
  <c r="AF559" i="4"/>
  <c r="BF543" i="4"/>
  <c r="AY233" i="4"/>
  <c r="BK27" i="4"/>
  <c r="BE492" i="4"/>
  <c r="BP288" i="4"/>
  <c r="AP555" i="4"/>
  <c r="AB507" i="4"/>
  <c r="R291" i="4"/>
  <c r="AG449" i="4"/>
  <c r="S420" i="4"/>
  <c r="AU540" i="4"/>
  <c r="BB514" i="4"/>
  <c r="K548" i="4"/>
  <c r="BF539" i="4"/>
  <c r="U545" i="4"/>
  <c r="M423" i="4"/>
  <c r="BP521" i="4"/>
  <c r="P558" i="4"/>
  <c r="AD324" i="4"/>
  <c r="U531" i="4"/>
  <c r="N324" i="4"/>
  <c r="N503" i="4"/>
  <c r="AX507" i="4"/>
  <c r="AV476" i="4"/>
  <c r="BL517" i="4"/>
  <c r="AX383" i="4"/>
  <c r="BH257" i="4"/>
  <c r="AP397" i="4"/>
  <c r="BE83" i="4"/>
  <c r="AU506" i="4"/>
  <c r="AQ337" i="4"/>
  <c r="AJ406" i="4"/>
  <c r="U259" i="4"/>
  <c r="BA443" i="4"/>
  <c r="BF188" i="2"/>
  <c r="AJ391" i="4"/>
  <c r="BG155" i="4"/>
  <c r="AK160" i="4"/>
  <c r="AF540" i="4"/>
  <c r="AR493" i="4"/>
  <c r="I452" i="4"/>
  <c r="Z559" i="4"/>
  <c r="AB326" i="4"/>
  <c r="AK277" i="4"/>
  <c r="U480" i="4"/>
  <c r="AJ424" i="4"/>
  <c r="Z324" i="4"/>
  <c r="AD512" i="4"/>
  <c r="AM169" i="4"/>
  <c r="S213" i="4"/>
  <c r="T513" i="4"/>
  <c r="J76" i="4"/>
  <c r="T411" i="4"/>
  <c r="BH112" i="4"/>
  <c r="BD439" i="4"/>
  <c r="BG289" i="4"/>
  <c r="BP540" i="4"/>
  <c r="BJ208" i="4"/>
  <c r="Y346" i="4"/>
  <c r="AH21" i="4"/>
  <c r="AA355" i="4"/>
  <c r="M354" i="2"/>
  <c r="BD419" i="4"/>
  <c r="Q531" i="4"/>
  <c r="AE415" i="4"/>
  <c r="T324" i="4"/>
  <c r="AR443" i="2"/>
  <c r="O136" i="4"/>
  <c r="BK394" i="4"/>
  <c r="BJ526" i="4"/>
  <c r="O493" i="4"/>
  <c r="AA354" i="4"/>
  <c r="AU358" i="4"/>
  <c r="BF327" i="4"/>
  <c r="AQ547" i="4"/>
  <c r="AV479" i="4"/>
  <c r="BL510" i="4"/>
  <c r="O508" i="4"/>
  <c r="BF546" i="4"/>
  <c r="X57" i="11"/>
  <c r="V518" i="4"/>
  <c r="L527" i="4"/>
  <c r="AS355" i="4"/>
  <c r="BM303" i="4"/>
  <c r="BO542" i="4"/>
  <c r="W484" i="4"/>
  <c r="BD508" i="4"/>
  <c r="AN410" i="4"/>
  <c r="M38" i="4"/>
  <c r="P488" i="4"/>
  <c r="Z399" i="4"/>
  <c r="AJ408" i="4"/>
  <c r="L308" i="4"/>
  <c r="AX480" i="4"/>
  <c r="AC274" i="4"/>
  <c r="BN275" i="4"/>
  <c r="BG494" i="4"/>
  <c r="R196" i="4"/>
  <c r="AH247" i="4"/>
  <c r="AN426" i="4"/>
  <c r="T433" i="4"/>
  <c r="AC512" i="4"/>
  <c r="P533" i="4"/>
  <c r="AO205" i="4"/>
  <c r="BA555" i="4"/>
  <c r="U451" i="4"/>
  <c r="AU366" i="4"/>
  <c r="M233" i="4"/>
  <c r="AJ232" i="4"/>
  <c r="AN409" i="4"/>
  <c r="BB438" i="4"/>
  <c r="J436" i="4"/>
  <c r="AK488" i="4"/>
  <c r="N400" i="4"/>
  <c r="BB549" i="4"/>
  <c r="BE544" i="4"/>
  <c r="T550" i="4"/>
  <c r="BO506" i="4"/>
  <c r="T434" i="4"/>
  <c r="AD337" i="4"/>
  <c r="BK465" i="4"/>
  <c r="BN340" i="4"/>
  <c r="BD489" i="4"/>
  <c r="BE444" i="4"/>
  <c r="AX544" i="4"/>
  <c r="AV319" i="4"/>
  <c r="AS432" i="4"/>
  <c r="AT410" i="4"/>
  <c r="T499" i="4"/>
  <c r="AE437" i="4"/>
  <c r="AA31" i="4"/>
  <c r="BP555" i="4"/>
  <c r="AB329" i="4"/>
  <c r="U411" i="4"/>
  <c r="N361" i="4"/>
  <c r="AF323" i="4"/>
  <c r="BA554" i="4"/>
  <c r="AE541" i="4"/>
  <c r="AJ14" i="2"/>
  <c r="AJ494" i="4"/>
  <c r="BO294" i="4"/>
  <c r="BB346" i="4"/>
  <c r="BH343" i="4"/>
  <c r="BD478" i="4"/>
  <c r="Y448" i="4"/>
  <c r="BP551" i="4"/>
  <c r="BP444" i="4"/>
  <c r="Q479" i="4"/>
  <c r="AH540" i="4"/>
  <c r="BN416" i="4"/>
  <c r="AN489" i="4"/>
  <c r="BI461" i="4"/>
  <c r="AO454" i="4"/>
  <c r="BG133" i="4"/>
  <c r="L535" i="4"/>
  <c r="BG463" i="4"/>
  <c r="BI504" i="4"/>
  <c r="AD167" i="4"/>
  <c r="AX362" i="4"/>
  <c r="AH50" i="4"/>
  <c r="I418" i="2"/>
  <c r="BM479" i="4"/>
  <c r="Z432" i="4"/>
  <c r="K408" i="2"/>
  <c r="T439" i="4"/>
  <c r="AM394" i="4"/>
  <c r="AT478" i="4"/>
  <c r="AN530" i="4"/>
  <c r="K216" i="4"/>
  <c r="AG458" i="4"/>
  <c r="AE57" i="20"/>
  <c r="BA300" i="4"/>
  <c r="BF507" i="4"/>
  <c r="BN550" i="4"/>
  <c r="AW556" i="4"/>
  <c r="AM433" i="4"/>
  <c r="BO431" i="4"/>
  <c r="AO525" i="4"/>
  <c r="P477" i="4"/>
  <c r="AD422" i="4"/>
  <c r="BG534" i="4"/>
  <c r="BO358" i="4"/>
  <c r="BK418" i="4"/>
  <c r="BB220" i="4"/>
  <c r="Z45" i="4"/>
  <c r="BB440" i="4"/>
  <c r="AA263" i="4"/>
  <c r="AH452" i="4"/>
  <c r="R215" i="4"/>
  <c r="AO243" i="4"/>
  <c r="BD48" i="4"/>
  <c r="BF560" i="4"/>
  <c r="X544" i="4"/>
  <c r="BG529" i="4"/>
  <c r="O172" i="4"/>
  <c r="Z540" i="4"/>
  <c r="Y502" i="4"/>
  <c r="AU339" i="4"/>
  <c r="AR498" i="4"/>
  <c r="AU548" i="4"/>
  <c r="W356" i="4"/>
  <c r="AO499" i="4"/>
  <c r="AR416" i="4"/>
  <c r="BK533" i="4"/>
  <c r="AJ463" i="4"/>
  <c r="N481" i="4"/>
  <c r="AO505" i="4"/>
  <c r="AI437" i="4"/>
  <c r="AD357" i="4"/>
  <c r="R511" i="4"/>
  <c r="J174" i="4"/>
  <c r="AQ517" i="4"/>
  <c r="V445" i="4"/>
  <c r="BC399" i="4"/>
  <c r="M228" i="4"/>
  <c r="Q314" i="4"/>
  <c r="AF526" i="4"/>
  <c r="AM343" i="4"/>
  <c r="BK422" i="4"/>
  <c r="BE371" i="4"/>
  <c r="AJ483" i="4"/>
  <c r="AI116" i="4"/>
  <c r="BJ416" i="4"/>
  <c r="L321" i="4"/>
  <c r="Y424" i="4"/>
  <c r="J407" i="2"/>
  <c r="BK449" i="4"/>
  <c r="AX356" i="4"/>
  <c r="AG423" i="4"/>
  <c r="BE356" i="4"/>
  <c r="Z541" i="4"/>
  <c r="AF362" i="4"/>
  <c r="BI458" i="4"/>
  <c r="AG460" i="4"/>
  <c r="AI133" i="4"/>
  <c r="AX537" i="4"/>
  <c r="BJ414" i="4"/>
  <c r="AW494" i="4"/>
  <c r="AT526" i="4"/>
  <c r="AU530" i="4"/>
  <c r="AE478" i="4"/>
  <c r="BD437" i="4"/>
  <c r="AI512" i="4"/>
  <c r="W330" i="4"/>
  <c r="AG550" i="4"/>
  <c r="AJ303" i="4"/>
  <c r="AY389" i="4"/>
  <c r="BK385" i="4"/>
  <c r="BO547" i="4"/>
  <c r="BO310" i="4"/>
  <c r="I269" i="4"/>
  <c r="AB183" i="4"/>
  <c r="AI513" i="4"/>
  <c r="AZ361" i="4"/>
  <c r="Z227" i="4"/>
  <c r="BF423" i="4"/>
  <c r="AZ305" i="2"/>
  <c r="BF516" i="4"/>
  <c r="V259" i="2"/>
  <c r="AC466" i="4"/>
  <c r="W498" i="4"/>
  <c r="M176" i="4"/>
  <c r="BP424" i="4"/>
  <c r="BH289" i="4"/>
  <c r="AP457" i="4"/>
  <c r="AL478" i="4"/>
  <c r="BB537" i="4"/>
  <c r="AI553" i="4"/>
  <c r="X292" i="4"/>
  <c r="R410" i="4"/>
  <c r="AO451" i="4"/>
  <c r="AD478" i="4"/>
  <c r="BF552" i="4"/>
  <c r="BE516" i="4"/>
  <c r="M510" i="4"/>
  <c r="BF314" i="4"/>
  <c r="BF503" i="4"/>
  <c r="AK304" i="4"/>
  <c r="BK457" i="4"/>
  <c r="BE390" i="4"/>
  <c r="BC556" i="4"/>
  <c r="AJ503" i="4"/>
  <c r="BK302" i="4"/>
  <c r="BD515" i="4"/>
  <c r="AK423" i="4"/>
  <c r="Z411" i="4"/>
  <c r="AV489" i="4"/>
  <c r="AJ479" i="4"/>
  <c r="BB487" i="4"/>
  <c r="T515" i="4"/>
  <c r="BI548" i="4"/>
  <c r="AQ540" i="4"/>
  <c r="X547" i="4"/>
  <c r="S349" i="4"/>
  <c r="T512" i="4"/>
  <c r="AW383" i="4"/>
  <c r="BG549" i="4"/>
  <c r="BN304" i="4"/>
  <c r="AZ559" i="4"/>
  <c r="AO487" i="4"/>
  <c r="BK489" i="4"/>
  <c r="AH387" i="4"/>
  <c r="AW386" i="4"/>
  <c r="AC289" i="4"/>
  <c r="AD530" i="4"/>
  <c r="S382" i="4"/>
  <c r="Q501" i="4"/>
  <c r="AM408" i="4"/>
  <c r="AT370" i="4"/>
  <c r="AC453" i="4"/>
  <c r="AS533" i="4"/>
  <c r="BD465" i="4"/>
  <c r="BI249" i="4"/>
  <c r="AK264" i="4"/>
  <c r="AK339" i="4"/>
  <c r="AC553" i="4"/>
  <c r="L463" i="4"/>
  <c r="N499" i="4"/>
  <c r="BJ542" i="4"/>
  <c r="AL521" i="4"/>
  <c r="AZ480" i="4"/>
  <c r="BA505" i="4"/>
  <c r="AW518" i="4"/>
  <c r="BH531" i="4"/>
  <c r="AR398" i="4"/>
  <c r="I552" i="4"/>
  <c r="AM498" i="4"/>
  <c r="BP554" i="4"/>
  <c r="AZ458" i="4"/>
  <c r="AI330" i="4"/>
  <c r="BJ461" i="4"/>
  <c r="AS276" i="4"/>
  <c r="AC295" i="4"/>
  <c r="BC546" i="4"/>
  <c r="BF559" i="4"/>
  <c r="BN546" i="4"/>
  <c r="U57" i="6"/>
  <c r="BJ496" i="4"/>
  <c r="AQ456" i="4"/>
  <c r="BC254" i="4"/>
  <c r="BJ502" i="4"/>
  <c r="AN337" i="4"/>
  <c r="AA33" i="6"/>
  <c r="AY558" i="4"/>
  <c r="AB547" i="4"/>
  <c r="Y525" i="4"/>
  <c r="AD449" i="4"/>
  <c r="AK486" i="4"/>
  <c r="U479" i="4"/>
  <c r="AY455" i="4"/>
  <c r="X458" i="4"/>
  <c r="AD33" i="11"/>
  <c r="BD553" i="4"/>
  <c r="AT495" i="4"/>
  <c r="K380" i="4"/>
  <c r="BC512" i="4"/>
  <c r="AT110" i="4"/>
  <c r="BN309" i="4"/>
  <c r="Y521" i="4"/>
  <c r="AZ487" i="4"/>
  <c r="V404" i="4"/>
  <c r="BE338" i="4"/>
  <c r="R478" i="4"/>
  <c r="X492" i="4"/>
  <c r="W239" i="4"/>
  <c r="BC367" i="4"/>
  <c r="P296" i="4"/>
  <c r="AS482" i="4"/>
  <c r="R385" i="4"/>
  <c r="BL474" i="4"/>
  <c r="AF555" i="4"/>
  <c r="AX515" i="4"/>
  <c r="AG327" i="4"/>
  <c r="AL319" i="4"/>
  <c r="AX328" i="4"/>
  <c r="V489" i="4"/>
  <c r="BB327" i="4"/>
  <c r="P510" i="4"/>
  <c r="AP483" i="4"/>
  <c r="U291" i="4"/>
  <c r="BA346" i="4"/>
  <c r="BM423" i="4"/>
  <c r="BM463" i="4"/>
  <c r="AV458" i="4"/>
  <c r="BF352" i="4"/>
  <c r="AH553" i="4"/>
  <c r="BH420" i="4"/>
  <c r="AT320" i="4"/>
  <c r="AS513" i="4"/>
  <c r="AU417" i="4"/>
  <c r="BB387" i="4"/>
  <c r="BD547" i="4"/>
  <c r="Q509" i="4"/>
  <c r="BN440" i="4"/>
  <c r="AE445" i="4"/>
  <c r="BO394" i="4"/>
  <c r="R534" i="4"/>
  <c r="M476" i="4"/>
  <c r="BE437" i="4"/>
  <c r="BB316" i="4"/>
  <c r="AB489" i="4"/>
  <c r="BB402" i="4"/>
  <c r="AR388" i="4"/>
  <c r="AZ449" i="4"/>
  <c r="AY346" i="4"/>
  <c r="N415" i="4"/>
  <c r="BM196" i="4"/>
  <c r="AZ393" i="4"/>
  <c r="BN476" i="4"/>
  <c r="AQ394" i="4"/>
  <c r="AB533" i="4"/>
  <c r="AA512" i="4"/>
  <c r="AI461" i="4"/>
  <c r="U503" i="4"/>
  <c r="BJ438" i="4"/>
  <c r="BM347" i="4"/>
  <c r="BE525" i="4"/>
  <c r="AJ364" i="4"/>
  <c r="BP527" i="4"/>
  <c r="V421" i="4"/>
  <c r="AR492" i="4"/>
  <c r="BB551" i="4"/>
  <c r="AV463" i="4"/>
  <c r="AB499" i="4"/>
  <c r="U518" i="4"/>
  <c r="W549" i="4"/>
  <c r="AH433" i="4"/>
  <c r="X329" i="4"/>
  <c r="P552" i="4"/>
  <c r="AQ425" i="4"/>
  <c r="AK276" i="4"/>
  <c r="AZ516" i="4"/>
  <c r="BB344" i="4"/>
  <c r="X305" i="4"/>
  <c r="L543" i="4"/>
  <c r="AC559" i="4"/>
  <c r="AP466" i="4"/>
  <c r="AA183" i="4"/>
  <c r="AU205" i="4"/>
  <c r="M508" i="4"/>
  <c r="AS531" i="4"/>
  <c r="O212" i="4"/>
  <c r="W82" i="2"/>
  <c r="W398" i="4"/>
  <c r="AG419" i="4"/>
  <c r="BI482" i="4"/>
  <c r="V494" i="4"/>
  <c r="BE407" i="4"/>
  <c r="O372" i="4"/>
  <c r="AE404" i="4"/>
  <c r="AW90" i="2"/>
  <c r="J458" i="4"/>
  <c r="L359" i="4"/>
  <c r="O407" i="4"/>
  <c r="AY155" i="4"/>
  <c r="I481" i="4"/>
  <c r="V515" i="4"/>
  <c r="AQ351" i="4"/>
  <c r="AB405" i="4"/>
  <c r="AB347" i="4"/>
  <c r="AQ464" i="4"/>
  <c r="U157" i="4"/>
  <c r="AM521" i="4"/>
  <c r="BK329" i="4"/>
  <c r="AG436" i="4"/>
  <c r="AW477" i="4"/>
  <c r="AH510" i="4"/>
  <c r="BG445" i="4"/>
  <c r="BN422" i="4"/>
  <c r="BK453" i="4"/>
  <c r="BF547" i="4"/>
  <c r="BE503" i="4"/>
  <c r="AY403" i="4"/>
  <c r="Z483" i="4"/>
  <c r="V543" i="4"/>
  <c r="AO547" i="4"/>
  <c r="BD531" i="4"/>
  <c r="Q556" i="4"/>
  <c r="AU440" i="4"/>
  <c r="AG367" i="4"/>
  <c r="J416" i="4"/>
  <c r="AQ494" i="4"/>
  <c r="X515" i="4"/>
  <c r="AD487" i="4"/>
  <c r="O515" i="4"/>
  <c r="AD464" i="4"/>
  <c r="BG511" i="4"/>
  <c r="L531" i="4"/>
  <c r="BL543" i="4"/>
  <c r="P143" i="4"/>
  <c r="BF512" i="4"/>
  <c r="S542" i="4"/>
  <c r="AT541" i="4"/>
  <c r="AX401" i="4"/>
  <c r="AU441" i="4"/>
  <c r="T394" i="4"/>
  <c r="AH465" i="4"/>
  <c r="Q399" i="4"/>
  <c r="BF300" i="4"/>
  <c r="AY296" i="4"/>
  <c r="BJ418" i="4"/>
  <c r="BK390" i="4"/>
  <c r="AY491" i="4"/>
  <c r="BF444" i="4"/>
  <c r="AG401" i="4"/>
  <c r="T494" i="4"/>
  <c r="M217" i="4"/>
  <c r="V452" i="4"/>
  <c r="L300" i="4"/>
  <c r="BI478" i="4"/>
  <c r="W415" i="4"/>
  <c r="N554" i="4"/>
  <c r="AB135" i="4"/>
  <c r="AK194" i="4"/>
  <c r="AZ534" i="4"/>
  <c r="AO530" i="4"/>
  <c r="AE507" i="4"/>
  <c r="AG506" i="4"/>
  <c r="V338" i="4"/>
  <c r="T348" i="4"/>
  <c r="AB556" i="4"/>
  <c r="AB527" i="4"/>
  <c r="AC395" i="4"/>
  <c r="AZ463" i="4"/>
  <c r="P372" i="4"/>
  <c r="AR507" i="4"/>
  <c r="S485" i="4"/>
  <c r="AG391" i="4"/>
  <c r="AR486" i="4"/>
  <c r="W33" i="20"/>
  <c r="L509" i="4"/>
  <c r="BN539" i="4"/>
  <c r="BG518" i="4"/>
  <c r="AH61" i="4"/>
  <c r="BI397" i="4"/>
  <c r="BO461" i="4"/>
  <c r="AQ371" i="4"/>
  <c r="BP164" i="4"/>
  <c r="AW509" i="4"/>
  <c r="BC554" i="4"/>
  <c r="V258" i="4"/>
  <c r="BP382" i="4"/>
  <c r="AS509" i="4"/>
  <c r="L511" i="4"/>
  <c r="BG539" i="4"/>
  <c r="AS403" i="4"/>
  <c r="AM303" i="4"/>
  <c r="AO550" i="4"/>
  <c r="AS478" i="4"/>
  <c r="BG343" i="4"/>
  <c r="BP558" i="4"/>
  <c r="L333" i="4"/>
  <c r="AJ459" i="4"/>
  <c r="BD263" i="4"/>
  <c r="BP460" i="4"/>
  <c r="AR556" i="4"/>
  <c r="BM200" i="4"/>
  <c r="BH354" i="4"/>
  <c r="AR464" i="4"/>
  <c r="AP326" i="2"/>
  <c r="X464" i="4"/>
  <c r="BG487" i="4"/>
  <c r="AK549" i="4"/>
  <c r="H191" i="2"/>
  <c r="AY393" i="4"/>
  <c r="BC501" i="4"/>
  <c r="T275" i="4"/>
  <c r="AD542" i="4"/>
  <c r="AQ368" i="4"/>
  <c r="T447" i="4"/>
  <c r="BF477" i="4"/>
  <c r="BH348" i="4"/>
  <c r="BA537" i="4"/>
  <c r="BA384" i="4"/>
  <c r="BG554" i="4"/>
  <c r="BM513" i="4"/>
  <c r="AG554" i="4"/>
  <c r="BD403" i="4"/>
  <c r="I505" i="4"/>
  <c r="BE476" i="4"/>
  <c r="AT552" i="4"/>
  <c r="X57" i="9"/>
  <c r="AD345" i="4"/>
  <c r="AH549" i="4"/>
  <c r="P360" i="4"/>
  <c r="BM476" i="4"/>
  <c r="AZ484" i="4"/>
  <c r="X480" i="4"/>
  <c r="AO526" i="4"/>
  <c r="Y49" i="4"/>
  <c r="P540" i="4"/>
  <c r="AX452" i="4"/>
  <c r="AC393" i="4"/>
  <c r="BI248" i="4"/>
  <c r="BF158" i="4"/>
  <c r="BN400" i="4"/>
  <c r="BO355" i="4"/>
  <c r="BM5" i="4"/>
  <c r="L138" i="4"/>
  <c r="Z552" i="4"/>
  <c r="AM400" i="4"/>
  <c r="R462" i="4"/>
  <c r="AJ508" i="4"/>
  <c r="Y479" i="4"/>
  <c r="X504" i="4"/>
  <c r="BH534" i="4"/>
  <c r="AT226" i="4"/>
  <c r="K446" i="4"/>
  <c r="T476" i="4"/>
  <c r="BG426" i="4"/>
  <c r="U295" i="4"/>
  <c r="AC450" i="4"/>
  <c r="AQ349" i="4"/>
  <c r="R386" i="4"/>
  <c r="V223" i="4"/>
  <c r="N421" i="4"/>
  <c r="AJ26" i="4"/>
  <c r="BN172" i="4"/>
  <c r="BK445" i="4"/>
  <c r="Q504" i="4"/>
  <c r="AG446" i="4"/>
  <c r="BJ509" i="4"/>
  <c r="Z514" i="4"/>
  <c r="AU511" i="4"/>
  <c r="AU453" i="4"/>
  <c r="BE509" i="4"/>
  <c r="BL556" i="4"/>
  <c r="AH362" i="4"/>
  <c r="AI421" i="4"/>
  <c r="BG478" i="4"/>
  <c r="Y553" i="4"/>
  <c r="BJ549" i="4"/>
  <c r="BH372" i="4"/>
  <c r="J517" i="4"/>
  <c r="AU380" i="4"/>
  <c r="AM228" i="4"/>
  <c r="AW382" i="4"/>
  <c r="AU557" i="4"/>
  <c r="V533" i="4"/>
  <c r="AU182" i="4"/>
  <c r="R436" i="4"/>
  <c r="T559" i="4"/>
  <c r="R367" i="4"/>
  <c r="AX319" i="4"/>
  <c r="AC528" i="4"/>
  <c r="BI124" i="4"/>
  <c r="AP560" i="4"/>
  <c r="P489" i="4"/>
  <c r="X526" i="4"/>
  <c r="AW554" i="4"/>
  <c r="BC475" i="4"/>
  <c r="AN296" i="4"/>
  <c r="AX399" i="4"/>
  <c r="BJ442" i="4"/>
  <c r="AS483" i="4"/>
  <c r="Y357" i="4"/>
  <c r="BC312" i="2"/>
  <c r="AX403" i="4"/>
  <c r="BP400" i="4"/>
  <c r="BC33" i="4"/>
  <c r="AF310" i="4"/>
  <c r="AS444" i="4"/>
  <c r="BP416" i="4"/>
  <c r="I509" i="4"/>
  <c r="BB204" i="4"/>
  <c r="BK235" i="4"/>
  <c r="BB317" i="4"/>
  <c r="BD405" i="4"/>
  <c r="AP295" i="2"/>
  <c r="AZ546" i="4"/>
  <c r="BC490" i="4"/>
  <c r="AO381" i="4"/>
  <c r="BM448" i="4"/>
  <c r="AP344" i="4"/>
  <c r="BJ487" i="4"/>
  <c r="X295" i="4"/>
  <c r="S489" i="4"/>
  <c r="AJ324" i="4"/>
  <c r="BO332" i="4"/>
  <c r="T119" i="2"/>
  <c r="AH513" i="4"/>
  <c r="AE554" i="4"/>
  <c r="BO507" i="4"/>
  <c r="P532" i="4"/>
  <c r="BP533" i="4"/>
  <c r="AP416" i="4"/>
  <c r="AR404" i="4"/>
  <c r="BB526" i="4"/>
  <c r="AA454" i="4"/>
  <c r="AU421" i="4"/>
  <c r="Y128" i="4"/>
  <c r="AV533" i="4"/>
  <c r="BL268" i="4"/>
  <c r="AZ506" i="4"/>
  <c r="AX82" i="4"/>
  <c r="BE257" i="4"/>
  <c r="AB365" i="4"/>
  <c r="AJ539" i="4"/>
  <c r="BE248" i="4"/>
  <c r="AU500" i="4"/>
  <c r="AU310" i="4"/>
  <c r="AP114" i="4"/>
  <c r="AO396" i="2"/>
  <c r="P516" i="4"/>
  <c r="BK483" i="4"/>
  <c r="BP548" i="4"/>
  <c r="N343" i="4"/>
  <c r="BH272" i="4"/>
  <c r="I541" i="4"/>
  <c r="J553" i="4"/>
  <c r="AW437" i="4"/>
  <c r="BA540" i="4"/>
  <c r="BK320" i="4"/>
  <c r="AE525" i="4"/>
  <c r="AR439" i="4"/>
  <c r="O183" i="4"/>
  <c r="T500" i="4"/>
  <c r="BE239" i="4"/>
  <c r="AE493" i="4"/>
  <c r="W506" i="4"/>
  <c r="U517" i="4"/>
  <c r="AC255" i="4"/>
  <c r="AN198" i="4"/>
  <c r="AQ299" i="4"/>
  <c r="AS170" i="4"/>
  <c r="BH299" i="4"/>
  <c r="BO244" i="4"/>
  <c r="AI456" i="4"/>
  <c r="AI132" i="4"/>
  <c r="AR133" i="4"/>
  <c r="BI141" i="4"/>
  <c r="AQ305" i="4"/>
  <c r="AT360" i="4"/>
  <c r="BA253" i="4"/>
  <c r="BD404" i="4"/>
  <c r="BG447" i="4"/>
  <c r="BD397" i="4"/>
  <c r="AF547" i="4"/>
  <c r="AD500" i="4"/>
  <c r="AP550" i="4"/>
  <c r="W516" i="4"/>
  <c r="BN205" i="4"/>
  <c r="P271" i="4"/>
  <c r="AM371" i="4"/>
  <c r="AB538" i="4"/>
  <c r="BK153" i="4"/>
  <c r="S528" i="4"/>
  <c r="AD228" i="4"/>
  <c r="AS550" i="4"/>
  <c r="BA55" i="4"/>
  <c r="AM197" i="4"/>
  <c r="BA303" i="4"/>
  <c r="AV313" i="4"/>
  <c r="AD415" i="4"/>
  <c r="AS495" i="4"/>
  <c r="BA295" i="4"/>
  <c r="L368" i="4"/>
  <c r="Z488" i="4"/>
  <c r="AK325" i="4"/>
  <c r="BD477" i="4"/>
  <c r="BM444" i="4"/>
  <c r="I517" i="4"/>
  <c r="BA291" i="4"/>
  <c r="BO403" i="4"/>
  <c r="W558" i="4"/>
  <c r="BG533" i="4"/>
  <c r="AL437" i="4"/>
  <c r="AV509" i="4"/>
  <c r="AW85" i="4"/>
  <c r="P380" i="4"/>
  <c r="AH67" i="4"/>
  <c r="V203" i="4"/>
  <c r="AV527" i="4"/>
  <c r="V268" i="4"/>
  <c r="BM487" i="4"/>
  <c r="V230" i="4"/>
  <c r="AP498" i="4"/>
  <c r="AG305" i="4"/>
  <c r="AI551" i="4"/>
  <c r="K39" i="4"/>
  <c r="AH28" i="4"/>
  <c r="BF506" i="4"/>
  <c r="AT540" i="4"/>
  <c r="BG50" i="4"/>
  <c r="BO252" i="4"/>
  <c r="AU452" i="4"/>
  <c r="AP404" i="4"/>
  <c r="AQ372" i="4"/>
  <c r="BN218" i="4"/>
  <c r="BG454" i="4"/>
  <c r="AZ111" i="4"/>
  <c r="P252" i="4"/>
  <c r="BM43" i="4"/>
  <c r="AM238" i="4"/>
  <c r="Q347" i="2"/>
  <c r="S456" i="2"/>
  <c r="BL538" i="4"/>
  <c r="BP509" i="4"/>
  <c r="BN315" i="4"/>
  <c r="AF90" i="4"/>
  <c r="AX439" i="4"/>
  <c r="AC498" i="4"/>
  <c r="AT69" i="4"/>
  <c r="AD57" i="4"/>
  <c r="BF399" i="4"/>
  <c r="AI353" i="4"/>
  <c r="AF255" i="4"/>
  <c r="BC555" i="4"/>
  <c r="BJ160" i="4"/>
  <c r="N393" i="4"/>
  <c r="AS362" i="4"/>
  <c r="BH106" i="4"/>
  <c r="AW322" i="4"/>
  <c r="M454" i="2"/>
  <c r="R387" i="4"/>
  <c r="BN265" i="4"/>
  <c r="AP154" i="4"/>
  <c r="BK456" i="4"/>
  <c r="M102" i="4"/>
  <c r="K435" i="4"/>
  <c r="W305" i="4"/>
  <c r="AK228" i="4"/>
  <c r="Y415" i="4"/>
  <c r="BF308" i="4"/>
  <c r="AF123" i="4"/>
  <c r="W162" i="4"/>
  <c r="AL121" i="4"/>
  <c r="AZ204" i="4"/>
  <c r="AK142" i="4"/>
  <c r="BH400" i="4"/>
  <c r="AB462" i="4"/>
  <c r="Z343" i="4"/>
  <c r="L355" i="4"/>
  <c r="U286" i="4"/>
  <c r="BO17" i="4"/>
  <c r="Z136" i="4"/>
  <c r="AP453" i="4"/>
  <c r="BB322" i="4"/>
  <c r="BA306" i="4"/>
  <c r="AU556" i="4"/>
  <c r="BE199" i="4"/>
  <c r="L341" i="4"/>
  <c r="L228" i="4"/>
  <c r="AN224" i="4"/>
  <c r="BP501" i="4"/>
  <c r="I528" i="4"/>
  <c r="AM22" i="4"/>
  <c r="AF447" i="4"/>
  <c r="BB371" i="4"/>
  <c r="Y193" i="4"/>
  <c r="H345" i="2"/>
  <c r="M353" i="2"/>
  <c r="AR560" i="4"/>
  <c r="Q204" i="4"/>
  <c r="BF535" i="4"/>
  <c r="Y60" i="4"/>
  <c r="S519" i="4"/>
  <c r="Z413" i="4"/>
  <c r="I537" i="4"/>
  <c r="AL450" i="2"/>
  <c r="AM552" i="4"/>
  <c r="AZ450" i="4"/>
  <c r="BG278" i="4"/>
  <c r="AJ340" i="4"/>
  <c r="AB220" i="4"/>
  <c r="AF401" i="4"/>
  <c r="AS309" i="4"/>
  <c r="L366" i="4"/>
  <c r="BB403" i="4"/>
  <c r="AU71" i="4"/>
  <c r="Z312" i="4"/>
  <c r="AF553" i="4"/>
  <c r="M436" i="4"/>
  <c r="BP252" i="4"/>
  <c r="T440" i="4"/>
  <c r="AF510" i="4"/>
  <c r="BK463" i="4"/>
  <c r="AK338" i="4"/>
  <c r="BP543" i="4"/>
  <c r="BN404" i="4"/>
  <c r="BA500" i="4"/>
  <c r="BM465" i="4"/>
  <c r="I203" i="2"/>
  <c r="AQ448" i="4"/>
  <c r="BJ347" i="4"/>
  <c r="L381" i="4"/>
  <c r="AQ437" i="4"/>
  <c r="Y545" i="4"/>
  <c r="K427" i="4"/>
  <c r="AC505" i="4"/>
  <c r="AA19" i="4"/>
  <c r="AG394" i="4"/>
  <c r="AS535" i="4"/>
  <c r="Q464" i="4"/>
  <c r="AU370" i="4"/>
  <c r="J167" i="2"/>
  <c r="Z495" i="4"/>
  <c r="AJ251" i="4"/>
  <c r="X119" i="4"/>
  <c r="AL196" i="4"/>
  <c r="BI525" i="4"/>
  <c r="T449" i="4"/>
  <c r="AB426" i="4"/>
  <c r="AG326" i="4"/>
  <c r="K368" i="4"/>
  <c r="V449" i="4"/>
  <c r="AP405" i="4"/>
  <c r="AQ357" i="4"/>
  <c r="M444" i="4"/>
  <c r="AC400" i="2"/>
  <c r="BB392" i="4"/>
  <c r="V422" i="4"/>
  <c r="BN508" i="4"/>
  <c r="J307" i="4"/>
  <c r="X154" i="4"/>
  <c r="AN521" i="4"/>
  <c r="BI483" i="4"/>
  <c r="BF257" i="4"/>
  <c r="AJ510" i="4"/>
  <c r="BB319" i="4"/>
  <c r="AK458" i="4"/>
  <c r="W487" i="4"/>
  <c r="BD444" i="4"/>
  <c r="AH408" i="4"/>
  <c r="Y126" i="4"/>
  <c r="BL443" i="4"/>
  <c r="AF300" i="2"/>
  <c r="AM266" i="4"/>
  <c r="BA365" i="4"/>
  <c r="BC269" i="4"/>
  <c r="AN66" i="4"/>
  <c r="BP163" i="4"/>
  <c r="BA424" i="4"/>
  <c r="BI498" i="4"/>
  <c r="BJ407" i="4"/>
  <c r="AC403" i="4"/>
  <c r="AX512" i="4"/>
  <c r="AF23" i="4"/>
  <c r="P323" i="4"/>
  <c r="AG364" i="4"/>
  <c r="AD403" i="4"/>
  <c r="BO130" i="4"/>
  <c r="Q271" i="4"/>
  <c r="AX390" i="4"/>
  <c r="BA506" i="4"/>
  <c r="M446" i="4"/>
  <c r="Y466" i="4"/>
  <c r="V322" i="4"/>
  <c r="BH411" i="4"/>
  <c r="R459" i="4"/>
  <c r="BI370" i="4"/>
  <c r="BO450" i="4"/>
  <c r="J328" i="4"/>
  <c r="X387" i="4"/>
  <c r="BG361" i="4"/>
  <c r="AV328" i="4"/>
  <c r="AC258" i="2"/>
  <c r="AB127" i="4"/>
  <c r="AB510" i="4"/>
  <c r="W57" i="11"/>
  <c r="AO439" i="4"/>
  <c r="AC304" i="4"/>
  <c r="N178" i="4"/>
  <c r="BM105" i="4"/>
  <c r="AM484" i="4"/>
  <c r="BD182" i="4"/>
  <c r="BF446" i="4"/>
  <c r="T545" i="4"/>
  <c r="AL549" i="4"/>
  <c r="AL444" i="4"/>
  <c r="AK434" i="4"/>
  <c r="J128" i="4"/>
  <c r="AJ431" i="4"/>
  <c r="AE145" i="4"/>
  <c r="AD503" i="4"/>
  <c r="Y488" i="4"/>
  <c r="AR506" i="4"/>
  <c r="BB80" i="2"/>
  <c r="R275" i="4"/>
  <c r="AV128" i="4"/>
  <c r="AK145" i="4"/>
  <c r="AG124" i="4"/>
  <c r="J216" i="4"/>
  <c r="BK437" i="4"/>
  <c r="AJ435" i="4"/>
  <c r="AD410" i="4"/>
  <c r="BI385" i="4"/>
  <c r="AD332" i="4"/>
  <c r="AK420" i="2"/>
  <c r="BC379" i="2"/>
  <c r="AN380" i="4"/>
  <c r="U519" i="4"/>
  <c r="AT435" i="4"/>
  <c r="N418" i="2"/>
  <c r="BI333" i="4"/>
  <c r="BC247" i="4"/>
  <c r="X170" i="4"/>
  <c r="N121" i="4"/>
  <c r="R440" i="4"/>
  <c r="S539" i="4"/>
  <c r="AU341" i="4"/>
  <c r="BE547" i="4"/>
  <c r="U360" i="4"/>
  <c r="AN503" i="4"/>
  <c r="Z214" i="4"/>
  <c r="AP238" i="4"/>
  <c r="BG193" i="4"/>
  <c r="S509" i="4"/>
  <c r="P487" i="4"/>
  <c r="AA392" i="4"/>
  <c r="AW465" i="4"/>
  <c r="AB418" i="4"/>
  <c r="BA531" i="4"/>
  <c r="N560" i="4"/>
  <c r="Z249" i="4"/>
  <c r="AR529" i="4"/>
  <c r="J400" i="4"/>
  <c r="AG407" i="2"/>
  <c r="BN396" i="4"/>
  <c r="BG456" i="4"/>
  <c r="P341" i="4"/>
  <c r="Y5" i="4"/>
  <c r="AQ324" i="4"/>
  <c r="BH435" i="4"/>
  <c r="AW395" i="4"/>
  <c r="BK267" i="4"/>
  <c r="BE458" i="4"/>
  <c r="BP483" i="4"/>
  <c r="N354" i="4"/>
  <c r="BD381" i="4"/>
  <c r="W269" i="4"/>
  <c r="AR301" i="4"/>
  <c r="AL526" i="4"/>
  <c r="BI277" i="4"/>
  <c r="BH61" i="4"/>
  <c r="AC230" i="4"/>
  <c r="BO536" i="4"/>
  <c r="AA415" i="4"/>
  <c r="W33" i="6"/>
  <c r="S479" i="4"/>
  <c r="AN537" i="4"/>
  <c r="M512" i="4"/>
  <c r="AU270" i="4"/>
  <c r="BE421" i="4"/>
  <c r="AT560" i="4"/>
  <c r="AF292" i="4"/>
  <c r="AO496" i="4"/>
  <c r="Q316" i="4"/>
  <c r="BC481" i="4"/>
  <c r="T35" i="4"/>
  <c r="AF159" i="4"/>
  <c r="K393" i="4"/>
  <c r="AE511" i="4"/>
  <c r="Q413" i="4"/>
  <c r="AO552" i="4"/>
  <c r="AQ364" i="4"/>
  <c r="N538" i="4"/>
  <c r="U412" i="4"/>
  <c r="AQ414" i="4"/>
  <c r="AA536" i="4"/>
  <c r="AR515" i="4"/>
  <c r="BM249" i="4"/>
  <c r="L461" i="4"/>
  <c r="AF338" i="4"/>
  <c r="U528" i="4"/>
  <c r="AS107" i="4"/>
  <c r="BK536" i="4"/>
  <c r="BO491" i="4"/>
  <c r="AR118" i="4"/>
  <c r="BF392" i="4"/>
  <c r="BH432" i="4"/>
  <c r="BG238" i="4"/>
  <c r="BP292" i="4"/>
  <c r="BG21" i="4"/>
  <c r="S506" i="4"/>
  <c r="M542" i="4"/>
  <c r="AL305" i="2"/>
  <c r="AI405" i="4"/>
  <c r="BN449" i="4"/>
  <c r="AZ383" i="4"/>
  <c r="BB271" i="4"/>
  <c r="BD521" i="4"/>
  <c r="BD320" i="4"/>
  <c r="AM437" i="4"/>
  <c r="AW533" i="4"/>
  <c r="AB409" i="2"/>
  <c r="AE246" i="4"/>
  <c r="J181" i="4"/>
  <c r="AH105" i="4"/>
  <c r="Z271" i="4"/>
  <c r="BA192" i="4"/>
  <c r="AC494" i="4"/>
  <c r="BK205" i="4"/>
  <c r="AX193" i="4"/>
  <c r="AD183" i="4"/>
  <c r="N332" i="4"/>
  <c r="AG183" i="4"/>
  <c r="P550" i="4"/>
  <c r="BP291" i="4"/>
  <c r="J262" i="4"/>
  <c r="AV450" i="4"/>
  <c r="AI89" i="4"/>
  <c r="AL357" i="2"/>
  <c r="AY495" i="4"/>
  <c r="AT440" i="4"/>
  <c r="AS216" i="4"/>
  <c r="O363" i="4"/>
  <c r="J158" i="4"/>
  <c r="BM536" i="4"/>
  <c r="BE339" i="4"/>
  <c r="AX248" i="4"/>
  <c r="BF231" i="4"/>
  <c r="BK477" i="4"/>
  <c r="M345" i="4"/>
  <c r="AV325" i="4"/>
  <c r="AH458" i="4"/>
  <c r="AA124" i="2"/>
  <c r="AO206" i="4"/>
  <c r="AQ347" i="4"/>
  <c r="R412" i="4"/>
  <c r="AA186" i="2"/>
  <c r="I87" i="4"/>
  <c r="AE339" i="4"/>
  <c r="BC528" i="4"/>
  <c r="V57" i="10"/>
  <c r="AQ46" i="4"/>
  <c r="X203" i="4"/>
  <c r="AM490" i="4"/>
  <c r="AN357" i="4"/>
  <c r="Z405" i="4"/>
  <c r="BK58" i="4"/>
  <c r="AS437" i="4"/>
  <c r="BN307" i="4"/>
  <c r="AX462" i="4"/>
  <c r="AU346" i="2"/>
  <c r="AR24" i="4"/>
  <c r="BB482" i="4"/>
  <c r="P220" i="4"/>
  <c r="AK270" i="4"/>
  <c r="U444" i="4"/>
  <c r="AL128" i="4"/>
  <c r="V457" i="4"/>
  <c r="BH360" i="4"/>
  <c r="BM559" i="4"/>
  <c r="AX449" i="4"/>
  <c r="J431" i="4"/>
  <c r="BE405" i="4"/>
  <c r="BN537" i="4"/>
  <c r="X397" i="4"/>
  <c r="BF288" i="4"/>
  <c r="AY127" i="2"/>
  <c r="AM527" i="4"/>
  <c r="AY481" i="4"/>
  <c r="U538" i="4"/>
  <c r="W538" i="4"/>
  <c r="BM514" i="4"/>
  <c r="AN346" i="4"/>
  <c r="Y495" i="4"/>
  <c r="BA337" i="4"/>
  <c r="AT505" i="4"/>
  <c r="P389" i="4"/>
  <c r="AI173" i="4"/>
  <c r="AG553" i="4"/>
  <c r="AM447" i="4"/>
  <c r="AU479" i="4"/>
  <c r="M89" i="4"/>
  <c r="AL449" i="4"/>
  <c r="X359" i="4"/>
  <c r="AB346" i="4"/>
  <c r="AN406" i="4"/>
  <c r="Q82" i="2"/>
  <c r="X500" i="4"/>
  <c r="Z417" i="4"/>
  <c r="T526" i="4"/>
  <c r="W474" i="4"/>
  <c r="AH551" i="4"/>
  <c r="BD402" i="4"/>
  <c r="AU43" i="4"/>
  <c r="AU209" i="4"/>
  <c r="BN353" i="4"/>
  <c r="BD479" i="4"/>
  <c r="W405" i="4"/>
  <c r="AP337" i="4"/>
  <c r="AN560" i="4"/>
  <c r="AB436" i="4"/>
  <c r="S16" i="2"/>
  <c r="AR298" i="4"/>
  <c r="BG437" i="4"/>
  <c r="X434" i="4"/>
  <c r="BJ557" i="4"/>
  <c r="AZ531" i="4"/>
  <c r="M560" i="4"/>
  <c r="AF305" i="4"/>
  <c r="J312" i="4"/>
  <c r="BF422" i="4"/>
  <c r="M437" i="4"/>
  <c r="AP306" i="4"/>
  <c r="BD498" i="4"/>
  <c r="Z366" i="4"/>
  <c r="AI416" i="4"/>
  <c r="J440" i="4"/>
  <c r="AW432" i="4"/>
  <c r="AI544" i="4"/>
  <c r="BK501" i="4"/>
  <c r="AY460" i="4"/>
  <c r="Q382" i="4"/>
  <c r="AC386" i="4"/>
  <c r="BD321" i="4"/>
  <c r="AW520" i="4"/>
  <c r="X326" i="4"/>
  <c r="AQ101" i="4"/>
  <c r="AE433" i="4"/>
  <c r="AT537" i="4"/>
  <c r="AS415" i="4"/>
  <c r="Y484" i="4"/>
  <c r="R423" i="4"/>
  <c r="S106" i="4"/>
  <c r="AY520" i="4"/>
  <c r="BL411" i="4"/>
  <c r="L4" i="4"/>
  <c r="Q217" i="4"/>
  <c r="W170" i="4"/>
  <c r="AX440" i="2"/>
  <c r="AB79" i="4"/>
  <c r="BD304" i="4"/>
  <c r="AU161" i="4"/>
  <c r="AJ559" i="4"/>
  <c r="AA427" i="4"/>
  <c r="BN541" i="4"/>
  <c r="AQ389" i="4"/>
  <c r="Y116" i="4"/>
  <c r="O478" i="4"/>
  <c r="BF387" i="4"/>
  <c r="AQ367" i="4"/>
  <c r="BM302" i="4"/>
  <c r="L559" i="4"/>
  <c r="AG434" i="4"/>
  <c r="AS421" i="4"/>
  <c r="N406" i="4"/>
  <c r="T527" i="4"/>
  <c r="AI452" i="4"/>
  <c r="AQ477" i="4"/>
  <c r="T164" i="4"/>
  <c r="V514" i="4"/>
  <c r="BD128" i="4"/>
  <c r="S526" i="4"/>
  <c r="AV369" i="4"/>
  <c r="BD519" i="4"/>
  <c r="AL34" i="2"/>
  <c r="AG70" i="2"/>
  <c r="AT34" i="4"/>
  <c r="BE156" i="4"/>
  <c r="BA405" i="2"/>
  <c r="AT532" i="4"/>
  <c r="Z442" i="4"/>
  <c r="BD150" i="4"/>
  <c r="BJ528" i="4"/>
  <c r="AI438" i="4"/>
  <c r="AJ301" i="4"/>
  <c r="AR553" i="4"/>
  <c r="BE293" i="4"/>
  <c r="AW521" i="4"/>
  <c r="BA36" i="4"/>
  <c r="O411" i="4"/>
  <c r="BI450" i="4"/>
  <c r="AZ330" i="4"/>
  <c r="AG540" i="4"/>
  <c r="AY510" i="4"/>
  <c r="V226" i="4"/>
  <c r="AW504" i="4"/>
  <c r="AE399" i="4"/>
  <c r="S325" i="4"/>
  <c r="N515" i="4"/>
  <c r="W321" i="4"/>
  <c r="Y256" i="4"/>
  <c r="Y383" i="4"/>
  <c r="AV557" i="4"/>
  <c r="AF449" i="4"/>
  <c r="L230" i="4"/>
  <c r="BI301" i="4"/>
  <c r="BL503" i="4"/>
  <c r="BL451" i="4"/>
  <c r="BA302" i="4"/>
  <c r="AL296" i="4"/>
  <c r="AJ329" i="4"/>
  <c r="BO550" i="4"/>
  <c r="AS419" i="4"/>
  <c r="AD549" i="4"/>
  <c r="AG298" i="2"/>
  <c r="AO343" i="4"/>
  <c r="AG392" i="2"/>
  <c r="AK345" i="4"/>
  <c r="M533" i="4"/>
  <c r="BB541" i="4"/>
  <c r="AE381" i="4"/>
  <c r="AN506" i="4"/>
  <c r="AT514" i="4"/>
  <c r="AE559" i="4"/>
  <c r="L329" i="4"/>
  <c r="Q495" i="4"/>
  <c r="L549" i="4"/>
  <c r="Z548" i="4"/>
  <c r="AK135" i="4"/>
  <c r="BC392" i="4"/>
  <c r="BN535" i="4"/>
  <c r="AG517" i="4"/>
  <c r="R411" i="4"/>
  <c r="AJ521" i="4"/>
  <c r="O528" i="4"/>
  <c r="I153" i="4"/>
  <c r="AE183" i="4"/>
  <c r="BP513" i="4"/>
  <c r="K511" i="4"/>
  <c r="BJ220" i="4"/>
  <c r="AG228" i="4"/>
  <c r="BA547" i="4"/>
  <c r="BH492" i="4"/>
  <c r="AR328" i="4"/>
  <c r="X175" i="4"/>
  <c r="AC551" i="4"/>
  <c r="M443" i="4"/>
  <c r="K544" i="4"/>
  <c r="J495" i="4"/>
  <c r="AN529" i="4"/>
  <c r="Z219" i="4"/>
  <c r="AC57" i="10"/>
  <c r="BK528" i="4"/>
  <c r="AP490" i="4"/>
  <c r="AN525" i="4"/>
  <c r="I422" i="4"/>
  <c r="U560" i="4"/>
  <c r="AR518" i="4"/>
  <c r="BH557" i="4"/>
  <c r="Z57" i="20"/>
  <c r="AT363" i="4"/>
  <c r="AA449" i="4"/>
  <c r="AC474" i="4"/>
  <c r="BL329" i="4"/>
  <c r="BJ392" i="4"/>
  <c r="BG527" i="4"/>
  <c r="AI244" i="4"/>
  <c r="AL560" i="4"/>
  <c r="X333" i="4"/>
  <c r="AY394" i="4"/>
  <c r="M407" i="4"/>
  <c r="Y548" i="4"/>
  <c r="AP357" i="4"/>
  <c r="S184" i="4"/>
  <c r="AN558" i="4"/>
  <c r="U268" i="4"/>
  <c r="Z337" i="4"/>
  <c r="I514" i="4"/>
  <c r="BD549" i="4"/>
  <c r="BC412" i="4"/>
  <c r="O509" i="4"/>
  <c r="BM410" i="4"/>
  <c r="O424" i="4"/>
  <c r="S520" i="4"/>
  <c r="P499" i="4"/>
  <c r="AY503" i="4"/>
  <c r="Q502" i="4"/>
  <c r="K421" i="4"/>
  <c r="R38" i="4"/>
  <c r="AC354" i="4"/>
  <c r="AL457" i="4"/>
  <c r="BO504" i="4"/>
  <c r="AR346" i="4"/>
  <c r="BD497" i="4"/>
  <c r="BL492" i="4"/>
  <c r="X558" i="4"/>
  <c r="AD318" i="4"/>
  <c r="BG141" i="4"/>
  <c r="BH542" i="4"/>
  <c r="BL362" i="4"/>
  <c r="AD482" i="4"/>
  <c r="AQ358" i="4"/>
  <c r="AS519" i="4"/>
  <c r="R394" i="4"/>
  <c r="AR347" i="4"/>
  <c r="BK504" i="4"/>
  <c r="M506" i="4"/>
  <c r="R526" i="4"/>
  <c r="O380" i="4"/>
  <c r="BJ154" i="4"/>
  <c r="L269" i="4"/>
  <c r="AB434" i="4"/>
  <c r="BI444" i="4"/>
  <c r="AT346" i="4"/>
  <c r="T542" i="4"/>
  <c r="AV451" i="4"/>
  <c r="BJ393" i="4"/>
  <c r="BG560" i="4"/>
  <c r="AZ532" i="4"/>
  <c r="AZ368" i="4"/>
  <c r="AC57" i="11"/>
  <c r="BO515" i="4"/>
  <c r="AG551" i="4"/>
  <c r="I326" i="4"/>
  <c r="O537" i="4"/>
  <c r="U546" i="4"/>
  <c r="AE453" i="4"/>
  <c r="AB310" i="4"/>
  <c r="BP484" i="4"/>
  <c r="W488" i="4"/>
  <c r="AB466" i="4"/>
  <c r="AC556" i="4"/>
  <c r="AE528" i="4"/>
  <c r="AD460" i="4"/>
  <c r="BI530" i="4"/>
  <c r="BN534" i="4"/>
  <c r="AA511" i="4"/>
  <c r="S546" i="4"/>
  <c r="AA313" i="4"/>
  <c r="BH511" i="4"/>
  <c r="BE535" i="4"/>
  <c r="AU404" i="4"/>
  <c r="BD503" i="4"/>
  <c r="L389" i="4"/>
  <c r="BI399" i="4"/>
  <c r="BE45" i="4"/>
  <c r="AR318" i="4"/>
  <c r="U488" i="4"/>
  <c r="X540" i="4"/>
  <c r="AJ504" i="4"/>
  <c r="X160" i="4"/>
  <c r="AS254" i="4"/>
  <c r="AP476" i="4"/>
  <c r="AX528" i="4"/>
  <c r="AF309" i="4"/>
  <c r="AP520" i="4"/>
  <c r="AB300" i="2"/>
  <c r="BB447" i="4"/>
  <c r="AX434" i="4"/>
  <c r="AF413" i="4"/>
  <c r="BK436" i="4"/>
  <c r="AI481" i="4"/>
  <c r="BJ441" i="4"/>
  <c r="AY535" i="4"/>
  <c r="BL559" i="4"/>
  <c r="BN497" i="4"/>
  <c r="BC450" i="4"/>
  <c r="AY556" i="4"/>
  <c r="BN527" i="4"/>
  <c r="BO363" i="4"/>
  <c r="BI443" i="4"/>
  <c r="T496" i="4"/>
  <c r="AR539" i="4"/>
  <c r="Z269" i="4"/>
  <c r="BO503" i="4"/>
  <c r="AM337" i="4"/>
  <c r="AJ530" i="4"/>
  <c r="BL403" i="4"/>
  <c r="AA293" i="4"/>
  <c r="BB290" i="4"/>
  <c r="AJ352" i="4"/>
  <c r="BA558" i="4"/>
  <c r="BB333" i="4"/>
  <c r="BK206" i="4"/>
  <c r="BA459" i="4"/>
  <c r="AN361" i="4"/>
  <c r="AQ543" i="4"/>
  <c r="V462" i="4"/>
  <c r="S560" i="4"/>
  <c r="W527" i="4"/>
  <c r="AH406" i="4"/>
  <c r="AB548" i="4"/>
  <c r="K482" i="4"/>
  <c r="U461" i="4"/>
  <c r="S340" i="4"/>
  <c r="P443" i="4"/>
  <c r="BM554" i="4"/>
  <c r="AG407" i="4"/>
  <c r="AP503" i="4"/>
  <c r="BP545" i="4"/>
  <c r="BD390" i="4"/>
  <c r="AJ361" i="4"/>
  <c r="BC206" i="4"/>
  <c r="AG459" i="4"/>
  <c r="BP520" i="4"/>
  <c r="AI396" i="4"/>
  <c r="S502" i="4"/>
  <c r="V316" i="4"/>
  <c r="BO480" i="4"/>
  <c r="AK331" i="4"/>
  <c r="BG520" i="4"/>
  <c r="T308" i="4"/>
  <c r="AE516" i="4"/>
  <c r="U509" i="4"/>
  <c r="K182" i="4"/>
  <c r="BM483" i="4"/>
  <c r="AV542" i="4"/>
  <c r="AE547" i="4"/>
  <c r="AS423" i="4"/>
  <c r="BK540" i="4"/>
  <c r="BG408" i="4"/>
  <c r="BB356" i="4"/>
  <c r="AO371" i="4"/>
  <c r="AX490" i="4"/>
  <c r="AD414" i="4"/>
  <c r="N537" i="4"/>
  <c r="V529" i="4"/>
  <c r="AD502" i="4"/>
  <c r="AD488" i="4"/>
  <c r="AW225" i="4"/>
  <c r="Y446" i="4"/>
  <c r="BI403" i="4"/>
  <c r="BO500" i="4"/>
  <c r="AI388" i="4"/>
  <c r="AH383" i="4"/>
  <c r="Z318" i="4"/>
  <c r="AY497" i="4"/>
  <c r="U493" i="4"/>
  <c r="K425" i="4"/>
  <c r="AP196" i="4"/>
  <c r="K512" i="4"/>
  <c r="AC324" i="4"/>
  <c r="AH173" i="4"/>
  <c r="BF549" i="4"/>
  <c r="BE289" i="4"/>
  <c r="AA544" i="4"/>
  <c r="J445" i="4"/>
  <c r="R509" i="4"/>
  <c r="BF438" i="4"/>
  <c r="AT432" i="4"/>
  <c r="AV372" i="4"/>
  <c r="AL519" i="4"/>
  <c r="BC318" i="4"/>
  <c r="AD462" i="4"/>
  <c r="BD462" i="4"/>
  <c r="X33" i="10"/>
  <c r="BM555" i="4"/>
  <c r="BP361" i="4"/>
  <c r="AT460" i="4"/>
  <c r="BB550" i="4"/>
  <c r="L309" i="4"/>
  <c r="BJ201" i="4"/>
  <c r="Q265" i="4"/>
  <c r="BN518" i="4"/>
  <c r="AY532" i="4"/>
  <c r="N476" i="4"/>
  <c r="AN394" i="4"/>
  <c r="BB490" i="4"/>
  <c r="AJ499" i="4"/>
  <c r="AX258" i="4"/>
  <c r="BL386" i="4"/>
  <c r="P476" i="4"/>
  <c r="Z500" i="4"/>
  <c r="R431" i="4"/>
  <c r="AU327" i="4"/>
  <c r="AE464" i="4"/>
  <c r="BL396" i="4"/>
  <c r="AN546" i="4"/>
  <c r="BD533" i="4"/>
  <c r="I558" i="4"/>
  <c r="W557" i="4"/>
  <c r="R543" i="4"/>
  <c r="BM517" i="4"/>
  <c r="AT494" i="4"/>
  <c r="N450" i="4"/>
  <c r="V447" i="4"/>
  <c r="BM408" i="4"/>
  <c r="AD360" i="4"/>
  <c r="BH293" i="4"/>
  <c r="AA57" i="10"/>
  <c r="AO199" i="4"/>
  <c r="AB526" i="4"/>
  <c r="Z298" i="4"/>
  <c r="J487" i="4"/>
  <c r="O502" i="4"/>
  <c r="J550" i="4"/>
  <c r="BI409" i="4"/>
  <c r="K369" i="4"/>
  <c r="AY183" i="4"/>
  <c r="AB364" i="4"/>
  <c r="AH232" i="2"/>
  <c r="AK460" i="4"/>
  <c r="BA485" i="4"/>
  <c r="AA159" i="4"/>
  <c r="BH177" i="4"/>
  <c r="AU439" i="4"/>
  <c r="AN87" i="2"/>
  <c r="T409" i="4"/>
  <c r="AM395" i="2"/>
  <c r="X325" i="4"/>
  <c r="AU538" i="4"/>
  <c r="BH398" i="4"/>
  <c r="BD492" i="4"/>
  <c r="AT481" i="4"/>
  <c r="AI205" i="4"/>
  <c r="AP408" i="4"/>
  <c r="AK165" i="4"/>
  <c r="AH476" i="4"/>
  <c r="S534" i="4"/>
  <c r="AG499" i="4"/>
  <c r="W466" i="4"/>
  <c r="Y500" i="4"/>
  <c r="BC424" i="4"/>
  <c r="AE206" i="4"/>
  <c r="AT108" i="4"/>
  <c r="BE546" i="4"/>
  <c r="AM455" i="4"/>
  <c r="AF536" i="4"/>
  <c r="T459" i="4"/>
  <c r="BI537" i="4"/>
  <c r="Q383" i="4"/>
  <c r="P214" i="2"/>
  <c r="BG514" i="4"/>
  <c r="AR552" i="4"/>
  <c r="V274" i="4"/>
  <c r="P432" i="4"/>
  <c r="BI413" i="4"/>
  <c r="V414" i="4"/>
  <c r="J412" i="4"/>
  <c r="T254" i="4"/>
  <c r="O441" i="4"/>
  <c r="M212" i="4"/>
  <c r="BG215" i="4"/>
  <c r="AP302" i="2"/>
  <c r="BB536" i="4"/>
  <c r="AY292" i="4"/>
  <c r="AE299" i="2"/>
  <c r="AM282" i="2"/>
  <c r="BD275" i="4"/>
  <c r="S28" i="4"/>
  <c r="S494" i="4"/>
  <c r="Z434" i="4"/>
  <c r="AD536" i="4"/>
  <c r="BA112" i="4"/>
  <c r="BO193" i="4"/>
  <c r="AD33" i="12"/>
  <c r="AC163" i="2"/>
  <c r="AU350" i="4"/>
  <c r="I175" i="4"/>
  <c r="AZ447" i="2"/>
  <c r="AZ514" i="4"/>
  <c r="BN557" i="4"/>
  <c r="U366" i="4"/>
  <c r="AZ125" i="4"/>
  <c r="K533" i="4"/>
  <c r="AJ416" i="4"/>
  <c r="J117" i="4"/>
  <c r="BK149" i="4"/>
  <c r="N532" i="4"/>
  <c r="O248" i="4"/>
  <c r="X388" i="4"/>
  <c r="X404" i="4"/>
  <c r="T269" i="4"/>
  <c r="AW503" i="4"/>
  <c r="AX407" i="4"/>
  <c r="BP517" i="4"/>
  <c r="O293" i="4"/>
  <c r="BM339" i="4"/>
  <c r="AP208" i="4"/>
  <c r="P388" i="4"/>
  <c r="L529" i="4"/>
  <c r="AB320" i="4"/>
  <c r="P527" i="4"/>
  <c r="BJ222" i="4"/>
  <c r="BB503" i="4"/>
  <c r="BE372" i="4"/>
  <c r="R396" i="4"/>
  <c r="I549" i="4"/>
  <c r="AA501" i="4"/>
  <c r="BJ395" i="4"/>
  <c r="M518" i="4"/>
  <c r="BI509" i="4"/>
  <c r="U475" i="4"/>
  <c r="BA441" i="4"/>
  <c r="AP324" i="4"/>
  <c r="BF369" i="4"/>
  <c r="AK506" i="4"/>
  <c r="V450" i="4"/>
  <c r="BA499" i="4"/>
  <c r="O484" i="4"/>
  <c r="AE542" i="4"/>
  <c r="Y57" i="9"/>
  <c r="AI431" i="4"/>
  <c r="BM475" i="4"/>
  <c r="AO437" i="4"/>
  <c r="AP432" i="4"/>
  <c r="AC558" i="4"/>
  <c r="AF382" i="4"/>
  <c r="Z381" i="4"/>
  <c r="BE277" i="4"/>
  <c r="AE555" i="4"/>
  <c r="BJ31" i="4"/>
  <c r="BM310" i="4"/>
  <c r="AQ444" i="4"/>
  <c r="BN292" i="4"/>
  <c r="AB529" i="4"/>
  <c r="BB455" i="4"/>
  <c r="W303" i="2"/>
  <c r="BO530" i="4"/>
  <c r="AY408" i="4"/>
  <c r="AA271" i="4"/>
  <c r="AH547" i="4"/>
  <c r="AI310" i="4"/>
  <c r="I553" i="4"/>
  <c r="AB101" i="4"/>
  <c r="BN446" i="4"/>
  <c r="AF203" i="4"/>
  <c r="BO462" i="4"/>
  <c r="AL341" i="4"/>
  <c r="AM493" i="4"/>
  <c r="AC423" i="4"/>
  <c r="BK425" i="4"/>
  <c r="P536" i="4"/>
  <c r="BI543" i="4"/>
  <c r="BP525" i="4"/>
  <c r="AD417" i="4"/>
  <c r="X441" i="4"/>
  <c r="AS484" i="4"/>
  <c r="AB516" i="4"/>
  <c r="AR436" i="4"/>
  <c r="AP502" i="4"/>
  <c r="AL47" i="4"/>
  <c r="AK249" i="4"/>
  <c r="AZ261" i="4"/>
  <c r="AP511" i="4"/>
  <c r="AD470" i="2"/>
  <c r="BJ384" i="4"/>
  <c r="AQ526" i="4"/>
  <c r="W402" i="4"/>
  <c r="BJ219" i="4"/>
  <c r="M450" i="4"/>
  <c r="BI435" i="4"/>
  <c r="S424" i="4"/>
  <c r="BJ274" i="4"/>
  <c r="AS246" i="4"/>
  <c r="AZ437" i="4"/>
  <c r="Y248" i="4"/>
  <c r="AJ557" i="4"/>
  <c r="AF41" i="4"/>
  <c r="W311" i="4"/>
  <c r="Z292" i="4"/>
  <c r="Z357" i="4"/>
  <c r="N543" i="4"/>
  <c r="AD474" i="4"/>
  <c r="Q553" i="4"/>
  <c r="S451" i="4"/>
  <c r="K290" i="4"/>
  <c r="AT106" i="4"/>
  <c r="AT67" i="4"/>
  <c r="P547" i="4"/>
  <c r="BP168" i="4"/>
  <c r="L27" i="4"/>
  <c r="BJ329" i="4"/>
  <c r="N495" i="4"/>
  <c r="Z167" i="4"/>
  <c r="AF434" i="4"/>
  <c r="V534" i="4"/>
  <c r="AR461" i="4"/>
  <c r="BM261" i="4"/>
  <c r="BF31" i="4"/>
  <c r="AI262" i="4"/>
  <c r="K530" i="4"/>
  <c r="AP488" i="4"/>
  <c r="AH508" i="4"/>
  <c r="S380" i="4"/>
  <c r="AB536" i="4"/>
  <c r="BA501" i="4"/>
  <c r="BH361" i="4"/>
  <c r="AI489" i="4"/>
  <c r="AR536" i="4"/>
  <c r="AT496" i="4"/>
  <c r="AT501" i="4"/>
  <c r="W244" i="4"/>
  <c r="R484" i="4"/>
  <c r="AA269" i="4"/>
  <c r="AF406" i="4"/>
  <c r="AN118" i="4"/>
  <c r="R60" i="4"/>
  <c r="O389" i="4"/>
  <c r="O532" i="4"/>
  <c r="T541" i="4"/>
  <c r="AQ498" i="4"/>
  <c r="BC120" i="4"/>
  <c r="S452" i="2"/>
  <c r="BF124" i="4"/>
  <c r="AV351" i="4"/>
  <c r="AZ244" i="4"/>
  <c r="AQ398" i="4"/>
  <c r="J349" i="2"/>
  <c r="Q245" i="4"/>
  <c r="AT158" i="2"/>
  <c r="AB239" i="4"/>
  <c r="BE274" i="4"/>
  <c r="O366" i="4"/>
  <c r="AT287" i="4"/>
  <c r="AE29" i="4"/>
  <c r="W449" i="4"/>
  <c r="X525" i="4"/>
  <c r="J554" i="4"/>
  <c r="AG273" i="4"/>
  <c r="AO492" i="4"/>
  <c r="Y135" i="4"/>
  <c r="BE164" i="4"/>
  <c r="BD550" i="4"/>
  <c r="V546" i="4"/>
  <c r="AK505" i="4"/>
  <c r="AX400" i="4"/>
  <c r="AT554" i="4"/>
  <c r="AB445" i="4"/>
  <c r="W417" i="4"/>
  <c r="AW387" i="4"/>
  <c r="AT291" i="4"/>
  <c r="AB486" i="4"/>
  <c r="AL81" i="4"/>
  <c r="N445" i="4"/>
  <c r="M458" i="4"/>
  <c r="AW388" i="4"/>
  <c r="N145" i="4"/>
  <c r="AW328" i="4"/>
  <c r="AJ193" i="4"/>
  <c r="AI296" i="2"/>
  <c r="BO64" i="4"/>
  <c r="AA420" i="4"/>
  <c r="Z458" i="4"/>
  <c r="AC301" i="2"/>
  <c r="BP214" i="4"/>
  <c r="L129" i="4"/>
  <c r="AE357" i="4"/>
  <c r="V173" i="2"/>
  <c r="Q143" i="4"/>
  <c r="W478" i="4"/>
  <c r="AO424" i="4"/>
  <c r="I389" i="2"/>
  <c r="BP224" i="4"/>
  <c r="Z131" i="4"/>
  <c r="BC485" i="4"/>
  <c r="BF395" i="4"/>
  <c r="AJ434" i="4"/>
  <c r="AH292" i="4"/>
  <c r="Y216" i="4"/>
  <c r="L251" i="4"/>
  <c r="BJ508" i="4"/>
  <c r="BN495" i="4"/>
  <c r="AX476" i="4"/>
  <c r="AB203" i="4"/>
  <c r="Z176" i="4"/>
  <c r="AJ486" i="4"/>
  <c r="AC110" i="2"/>
  <c r="V460" i="4"/>
  <c r="Q322" i="4"/>
  <c r="AE200" i="2"/>
  <c r="R128" i="4"/>
  <c r="BC426" i="4"/>
  <c r="J453" i="4"/>
  <c r="AQ208" i="2"/>
  <c r="P195" i="4"/>
  <c r="AH143" i="4"/>
  <c r="O232" i="4"/>
  <c r="BA180" i="4"/>
  <c r="BC119" i="4"/>
  <c r="N325" i="4"/>
  <c r="Y501" i="4"/>
  <c r="AY218" i="2"/>
  <c r="BH294" i="4"/>
  <c r="BE142" i="4"/>
  <c r="M295" i="4"/>
  <c r="AW247" i="4"/>
  <c r="I216" i="4"/>
  <c r="AZ515" i="4"/>
  <c r="BE305" i="4"/>
  <c r="AU449" i="4"/>
  <c r="L108" i="4"/>
  <c r="V208" i="4"/>
  <c r="P554" i="4"/>
  <c r="AB485" i="4"/>
  <c r="R263" i="4"/>
  <c r="J394" i="2"/>
  <c r="BC401" i="4"/>
  <c r="P362" i="2"/>
  <c r="AE268" i="2"/>
  <c r="J443" i="4"/>
  <c r="AF390" i="4"/>
  <c r="AC535" i="4"/>
  <c r="M296" i="4"/>
  <c r="AL481" i="4"/>
  <c r="O500" i="4"/>
  <c r="AK545" i="4"/>
  <c r="Y296" i="4"/>
  <c r="BM358" i="4"/>
  <c r="BA422" i="4"/>
  <c r="AA6" i="4"/>
  <c r="AS301" i="2"/>
  <c r="AI293" i="4"/>
  <c r="BC386" i="4"/>
  <c r="BA208" i="4"/>
  <c r="BD496" i="4"/>
  <c r="AQ141" i="4"/>
  <c r="BF210" i="4"/>
  <c r="AD34" i="4"/>
  <c r="AJ450" i="4"/>
  <c r="N555" i="4"/>
  <c r="BN319" i="4"/>
  <c r="O347" i="4"/>
  <c r="AT368" i="4"/>
  <c r="AP323" i="4"/>
  <c r="Z528" i="4"/>
  <c r="X405" i="4"/>
  <c r="X368" i="4"/>
  <c r="AK447" i="4"/>
  <c r="AG155" i="4"/>
  <c r="Q463" i="4"/>
  <c r="BC343" i="4"/>
  <c r="J195" i="4"/>
  <c r="AY349" i="4"/>
  <c r="BK552" i="4"/>
  <c r="BB457" i="4"/>
  <c r="AI482" i="4"/>
  <c r="AR525" i="4"/>
  <c r="BJ490" i="4"/>
  <c r="AJ490" i="4"/>
  <c r="BP217" i="4"/>
  <c r="AT491" i="4"/>
  <c r="AW306" i="4"/>
  <c r="W400" i="4"/>
  <c r="BI412" i="4"/>
  <c r="BF328" i="4"/>
  <c r="BM299" i="4"/>
  <c r="AV494" i="4"/>
  <c r="BF534" i="4"/>
  <c r="AA495" i="4"/>
  <c r="AO553" i="4"/>
  <c r="BH498" i="4"/>
  <c r="M532" i="4"/>
  <c r="AF497" i="4"/>
  <c r="AI343" i="4"/>
  <c r="AX354" i="4"/>
  <c r="AR322" i="4"/>
  <c r="BM534" i="4"/>
  <c r="L104" i="4"/>
  <c r="AP391" i="4"/>
  <c r="I272" i="4"/>
  <c r="AF215" i="4"/>
  <c r="K540" i="4"/>
  <c r="L99" i="4"/>
  <c r="S530" i="4"/>
  <c r="P312" i="4"/>
  <c r="AP303" i="2"/>
  <c r="AO118" i="4"/>
  <c r="P188" i="2"/>
  <c r="AK141" i="4"/>
  <c r="J491" i="4"/>
  <c r="AC173" i="4"/>
  <c r="AO362" i="4"/>
  <c r="U328" i="4"/>
  <c r="J258" i="2"/>
  <c r="O251" i="4"/>
  <c r="BI5" i="4"/>
  <c r="AW300" i="4"/>
  <c r="AR213" i="4"/>
  <c r="O326" i="4"/>
  <c r="S521" i="4"/>
  <c r="BP530" i="4"/>
  <c r="AP87" i="4"/>
  <c r="X199" i="4"/>
  <c r="R247" i="4"/>
  <c r="W517" i="4"/>
  <c r="AY544" i="4"/>
  <c r="AD407" i="2"/>
  <c r="AR482" i="4"/>
  <c r="BN540" i="4"/>
  <c r="BF501" i="4"/>
  <c r="Z344" i="4"/>
  <c r="Z408" i="4"/>
  <c r="AA509" i="4"/>
  <c r="AU495" i="4"/>
  <c r="Z207" i="4"/>
  <c r="J477" i="4"/>
  <c r="BK363" i="4"/>
  <c r="K506" i="4"/>
  <c r="Q408" i="4"/>
  <c r="Z395" i="4"/>
  <c r="W18" i="4"/>
  <c r="O295" i="4"/>
  <c r="BD466" i="4"/>
  <c r="AK483" i="4"/>
  <c r="AK541" i="4"/>
  <c r="AF437" i="4"/>
  <c r="J125" i="4"/>
  <c r="BA526" i="4"/>
  <c r="AS199" i="4"/>
  <c r="BN318" i="4"/>
  <c r="AT321" i="4"/>
  <c r="AI534" i="4"/>
  <c r="Q490" i="4"/>
  <c r="O47" i="4"/>
  <c r="AF514" i="4"/>
  <c r="AI560" i="4"/>
  <c r="W390" i="4"/>
  <c r="Q515" i="4"/>
  <c r="K420" i="4"/>
  <c r="U58" i="4"/>
  <c r="BK438" i="4"/>
  <c r="X308" i="4"/>
  <c r="AP384" i="4"/>
  <c r="AB352" i="4"/>
  <c r="AJ449" i="4"/>
  <c r="N372" i="4"/>
  <c r="BM124" i="4"/>
  <c r="J270" i="4"/>
  <c r="X460" i="4"/>
  <c r="AC525" i="4"/>
  <c r="BK105" i="4"/>
  <c r="BJ410" i="4"/>
  <c r="BA152" i="4"/>
  <c r="AE480" i="4"/>
  <c r="P332" i="4"/>
  <c r="BC313" i="4"/>
  <c r="T465" i="4"/>
  <c r="BA529" i="4"/>
  <c r="L399" i="4"/>
  <c r="AP440" i="4"/>
  <c r="AQ289" i="4"/>
  <c r="AQ81" i="2"/>
  <c r="BG540" i="4"/>
  <c r="AF482" i="4"/>
  <c r="AV178" i="4"/>
  <c r="BI501" i="4"/>
  <c r="BI352" i="4"/>
  <c r="M531" i="4"/>
  <c r="BG433" i="4"/>
  <c r="AQ166" i="4"/>
  <c r="I462" i="4"/>
  <c r="AE432" i="4"/>
  <c r="M534" i="4"/>
  <c r="AW544" i="4"/>
  <c r="AE204" i="4"/>
  <c r="BJ517" i="4"/>
  <c r="AQ461" i="4"/>
  <c r="K301" i="4"/>
  <c r="Q560" i="4"/>
  <c r="BP251" i="4"/>
  <c r="AA384" i="4"/>
  <c r="AV552" i="4"/>
  <c r="AH154" i="4"/>
  <c r="T474" i="4"/>
  <c r="AE536" i="4"/>
  <c r="BN431" i="4"/>
  <c r="O60" i="4"/>
  <c r="BH358" i="4"/>
  <c r="BC235" i="4"/>
  <c r="AF193" i="4"/>
  <c r="AF62" i="4"/>
  <c r="AD385" i="4"/>
  <c r="AO394" i="4"/>
  <c r="I477" i="4"/>
  <c r="R557" i="4"/>
  <c r="X345" i="4"/>
  <c r="BO405" i="4"/>
  <c r="BL491" i="4"/>
  <c r="AW198" i="4"/>
  <c r="BF458" i="4"/>
  <c r="Z513" i="4"/>
  <c r="M412" i="4"/>
  <c r="AZ387" i="4"/>
  <c r="AM192" i="4"/>
  <c r="P354" i="4"/>
  <c r="BH541" i="4"/>
  <c r="N529" i="4"/>
  <c r="BK362" i="4"/>
  <c r="Q404" i="2"/>
  <c r="AS448" i="4"/>
  <c r="AY402" i="2"/>
  <c r="AR520" i="4"/>
  <c r="AI7" i="4"/>
  <c r="AQ553" i="4"/>
  <c r="BK208" i="4"/>
  <c r="BP433" i="4"/>
  <c r="AA202" i="2"/>
  <c r="AR409" i="4"/>
  <c r="AH90" i="4"/>
  <c r="BF329" i="4"/>
  <c r="BJ216" i="4"/>
  <c r="AQ415" i="4"/>
  <c r="BN414" i="4"/>
  <c r="BJ481" i="4"/>
  <c r="AC258" i="4"/>
  <c r="BF555" i="4"/>
  <c r="AG118" i="4"/>
  <c r="AF416" i="4"/>
  <c r="AG311" i="4"/>
  <c r="J481" i="4"/>
  <c r="Y418" i="4"/>
  <c r="BJ514" i="4"/>
  <c r="AL360" i="4"/>
  <c r="U161" i="2"/>
  <c r="BB545" i="4"/>
  <c r="V406" i="4"/>
  <c r="AB359" i="4"/>
  <c r="AF386" i="4"/>
  <c r="M325" i="4"/>
  <c r="K367" i="4"/>
  <c r="L436" i="4"/>
  <c r="BE464" i="2"/>
  <c r="N155" i="4"/>
  <c r="V412" i="4"/>
  <c r="K113" i="4"/>
  <c r="BM440" i="4"/>
  <c r="AH272" i="4"/>
  <c r="AA556" i="4"/>
  <c r="AP330" i="4"/>
  <c r="S134" i="4"/>
  <c r="AF319" i="4"/>
  <c r="V441" i="4"/>
  <c r="BL234" i="4"/>
  <c r="AZ405" i="4"/>
  <c r="AJ207" i="4"/>
  <c r="AL316" i="4"/>
  <c r="BE8" i="4"/>
  <c r="BG548" i="4"/>
  <c r="I390" i="4"/>
  <c r="BN417" i="4"/>
  <c r="V49" i="4"/>
  <c r="AV170" i="4"/>
  <c r="AA347" i="2"/>
  <c r="L303" i="4"/>
  <c r="AD559" i="4"/>
  <c r="J497" i="4"/>
  <c r="AZ494" i="4"/>
  <c r="AW435" i="4"/>
  <c r="BA216" i="4"/>
  <c r="AF369" i="4"/>
  <c r="I304" i="4"/>
  <c r="AN389" i="4"/>
  <c r="AT418" i="4"/>
  <c r="BP453" i="4"/>
  <c r="N402" i="4"/>
  <c r="S368" i="4"/>
  <c r="AR258" i="4"/>
  <c r="AR424" i="4"/>
  <c r="AF290" i="4"/>
  <c r="O555" i="4"/>
  <c r="M193" i="4"/>
  <c r="Q225" i="4"/>
  <c r="BD484" i="4"/>
  <c r="AM76" i="2"/>
  <c r="BE111" i="4"/>
  <c r="AV505" i="4"/>
  <c r="AH119" i="4"/>
  <c r="BD324" i="4"/>
  <c r="W13" i="4"/>
  <c r="AI195" i="4"/>
  <c r="AQ395" i="4"/>
  <c r="BA538" i="4"/>
  <c r="BD504" i="4"/>
  <c r="AM466" i="4"/>
  <c r="AV453" i="4"/>
  <c r="AK487" i="4"/>
  <c r="M515" i="4"/>
  <c r="BB518" i="4"/>
  <c r="AO446" i="4"/>
  <c r="S392" i="4"/>
  <c r="Q537" i="4"/>
  <c r="AG56" i="4"/>
  <c r="AS277" i="4"/>
  <c r="BB460" i="4"/>
  <c r="L354" i="4"/>
  <c r="BE508" i="4"/>
  <c r="O483" i="4"/>
  <c r="X483" i="4"/>
  <c r="AS514" i="4"/>
  <c r="AY507" i="4"/>
  <c r="AE512" i="4"/>
  <c r="BG150" i="4"/>
  <c r="AK536" i="4"/>
  <c r="Q323" i="4"/>
  <c r="J551" i="4"/>
  <c r="I483" i="4"/>
  <c r="AC110" i="4"/>
  <c r="BE306" i="4"/>
  <c r="AK481" i="4"/>
  <c r="O546" i="4"/>
  <c r="K465" i="4"/>
  <c r="M327" i="4"/>
  <c r="BF365" i="4"/>
  <c r="AQ360" i="4"/>
  <c r="J253" i="4"/>
  <c r="J402" i="4"/>
  <c r="AD204" i="4"/>
  <c r="W409" i="4"/>
  <c r="AN508" i="4"/>
  <c r="Y209" i="4"/>
  <c r="Q67" i="4"/>
  <c r="AU406" i="4"/>
  <c r="BH163" i="4"/>
  <c r="S465" i="4"/>
  <c r="BF443" i="4"/>
  <c r="L297" i="4"/>
  <c r="AA332" i="4"/>
  <c r="BP262" i="4"/>
  <c r="AL106" i="4"/>
  <c r="AI166" i="4"/>
  <c r="T399" i="4"/>
  <c r="AH545" i="4"/>
  <c r="Y493" i="4"/>
  <c r="AG530" i="4"/>
  <c r="T400" i="4"/>
  <c r="AB475" i="4"/>
  <c r="AW159" i="4"/>
  <c r="BK174" i="4"/>
  <c r="Z157" i="4"/>
  <c r="AU464" i="4"/>
  <c r="AE446" i="4"/>
  <c r="AB57" i="20"/>
  <c r="AQ205" i="4"/>
  <c r="AQ310" i="4"/>
  <c r="AQ370" i="2"/>
  <c r="AX157" i="4"/>
  <c r="V458" i="4"/>
  <c r="AD483" i="4"/>
  <c r="W341" i="4"/>
  <c r="AL508" i="4"/>
  <c r="AP410" i="4"/>
  <c r="BH268" i="4"/>
  <c r="BP508" i="4"/>
  <c r="AN483" i="4"/>
  <c r="BM407" i="4"/>
  <c r="AK510" i="4"/>
  <c r="BF367" i="4"/>
  <c r="W316" i="4"/>
  <c r="L446" i="4"/>
  <c r="AH438" i="4"/>
  <c r="AS504" i="4"/>
  <c r="V477" i="4"/>
  <c r="BP323" i="4"/>
  <c r="U349" i="4"/>
  <c r="R474" i="4"/>
  <c r="W232" i="2"/>
  <c r="BF493" i="4"/>
  <c r="BD400" i="4"/>
  <c r="BG499" i="4"/>
  <c r="BA139" i="4"/>
  <c r="AM354" i="4"/>
  <c r="P391" i="4"/>
  <c r="AJ152" i="4"/>
  <c r="R495" i="4"/>
  <c r="S306" i="4"/>
  <c r="U317" i="4"/>
  <c r="BA541" i="4"/>
  <c r="I538" i="4"/>
  <c r="AF233" i="4"/>
  <c r="AJ397" i="4"/>
  <c r="AA351" i="4"/>
  <c r="BG531" i="4"/>
  <c r="AO212" i="4"/>
  <c r="BF105" i="4"/>
  <c r="AK12" i="4"/>
  <c r="AP166" i="4"/>
  <c r="Y77" i="4"/>
  <c r="BP462" i="4"/>
  <c r="BG363" i="4"/>
  <c r="AU419" i="2"/>
  <c r="BN453" i="4"/>
  <c r="BO357" i="4"/>
  <c r="AU393" i="4"/>
  <c r="T480" i="4"/>
  <c r="BF527" i="4"/>
  <c r="BA533" i="4"/>
  <c r="AM411" i="4"/>
  <c r="BA78" i="2"/>
  <c r="BK382" i="4"/>
  <c r="BE171" i="4"/>
  <c r="AX446" i="4"/>
  <c r="T302" i="4"/>
  <c r="BE321" i="4"/>
  <c r="I337" i="4"/>
  <c r="Q218" i="4"/>
  <c r="V359" i="4"/>
  <c r="AH249" i="4"/>
  <c r="P514" i="4"/>
  <c r="BL244" i="4"/>
  <c r="BL558" i="4"/>
  <c r="AR549" i="4"/>
  <c r="K274" i="4"/>
  <c r="AL546" i="4"/>
  <c r="BJ117" i="4"/>
  <c r="BB368" i="4"/>
  <c r="BA328" i="4"/>
  <c r="AA387" i="4"/>
  <c r="BJ231" i="4"/>
  <c r="AF409" i="4"/>
  <c r="BO490" i="4"/>
  <c r="BN448" i="4"/>
  <c r="O418" i="4"/>
  <c r="AW309" i="4"/>
  <c r="Q160" i="4"/>
  <c r="T393" i="4"/>
  <c r="BA67" i="4"/>
  <c r="BK133" i="4"/>
  <c r="BN121" i="4"/>
  <c r="AK416" i="4"/>
  <c r="T535" i="4"/>
  <c r="AP504" i="4"/>
  <c r="AU528" i="4"/>
  <c r="BJ359" i="4"/>
  <c r="Q303" i="2"/>
  <c r="AQ475" i="4"/>
  <c r="AL267" i="4"/>
  <c r="AI322" i="4"/>
  <c r="AM333" i="4"/>
  <c r="AN216" i="4"/>
  <c r="L397" i="4"/>
  <c r="AM519" i="4"/>
  <c r="K372" i="4"/>
  <c r="BA383" i="4"/>
  <c r="BO397" i="4"/>
  <c r="AG384" i="4"/>
  <c r="AB358" i="4"/>
  <c r="BF357" i="4"/>
  <c r="AW346" i="4"/>
  <c r="BB108" i="4"/>
  <c r="Y302" i="4"/>
  <c r="BM556" i="4"/>
  <c r="AY555" i="4"/>
  <c r="AH487" i="4"/>
  <c r="AH367" i="4"/>
  <c r="R481" i="4"/>
  <c r="AD485" i="4"/>
  <c r="AU387" i="4"/>
  <c r="AW538" i="4"/>
  <c r="AS18" i="4"/>
  <c r="AH532" i="4"/>
  <c r="AI76" i="4"/>
  <c r="U554" i="4"/>
  <c r="BG311" i="4"/>
  <c r="AR511" i="4"/>
  <c r="AC188" i="2"/>
  <c r="AA412" i="4"/>
  <c r="M521" i="4"/>
  <c r="X328" i="4"/>
  <c r="BD512" i="4"/>
  <c r="P425" i="4"/>
  <c r="P381" i="4"/>
  <c r="AV528" i="4"/>
  <c r="AQ505" i="4"/>
  <c r="BL475" i="4"/>
  <c r="I444" i="4"/>
  <c r="AN538" i="4"/>
  <c r="BO442" i="4"/>
  <c r="AZ447" i="4"/>
  <c r="AB543" i="4"/>
  <c r="AN512" i="4"/>
  <c r="I372" i="4"/>
  <c r="AC547" i="4"/>
  <c r="AF511" i="4"/>
  <c r="BM354" i="4"/>
  <c r="AQ487" i="4"/>
  <c r="BP422" i="4"/>
  <c r="BJ533" i="4"/>
  <c r="X493" i="4"/>
  <c r="BL478" i="4"/>
  <c r="AS182" i="4"/>
  <c r="S555" i="4"/>
  <c r="AS222" i="4"/>
  <c r="Y382" i="4"/>
  <c r="J501" i="4"/>
  <c r="Z526" i="4"/>
  <c r="AW545" i="4"/>
  <c r="BC478" i="4"/>
  <c r="R537" i="4"/>
  <c r="AM486" i="4"/>
  <c r="AV400" i="4"/>
  <c r="BD412" i="4"/>
  <c r="AN498" i="4"/>
  <c r="AT414" i="4"/>
  <c r="AH548" i="4"/>
  <c r="AJ422" i="4"/>
  <c r="W370" i="4"/>
  <c r="Y410" i="4"/>
  <c r="BO510" i="4"/>
  <c r="BF495" i="4"/>
  <c r="N101" i="4"/>
  <c r="AX478" i="4"/>
  <c r="J535" i="4"/>
  <c r="BA481" i="4"/>
  <c r="AD222" i="4"/>
  <c r="AE383" i="4"/>
  <c r="N234" i="4"/>
  <c r="AT167" i="4"/>
  <c r="AB344" i="4"/>
  <c r="Y476" i="4"/>
  <c r="BA223" i="4"/>
  <c r="R552" i="4"/>
  <c r="BJ432" i="4"/>
  <c r="AC270" i="4"/>
  <c r="V365" i="4"/>
  <c r="BE552" i="4"/>
  <c r="Z306" i="4"/>
  <c r="BM529" i="4"/>
  <c r="AA552" i="4"/>
  <c r="AF521" i="4"/>
  <c r="AQ362" i="4"/>
  <c r="AN448" i="4"/>
  <c r="AZ179" i="4"/>
  <c r="AJ465" i="4"/>
  <c r="AJ348" i="4"/>
  <c r="AC546" i="4"/>
  <c r="AM346" i="4"/>
  <c r="AL511" i="4"/>
  <c r="AF479" i="4"/>
  <c r="AZ320" i="4"/>
  <c r="Y510" i="4"/>
  <c r="T33" i="11"/>
  <c r="AP464" i="4"/>
  <c r="AQ407" i="4"/>
  <c r="T521" i="4"/>
  <c r="V387" i="4"/>
  <c r="AC421" i="4"/>
  <c r="AG502" i="4"/>
  <c r="BH527" i="4"/>
  <c r="N451" i="4"/>
  <c r="AZ517" i="4"/>
  <c r="R545" i="4"/>
  <c r="AG343" i="4"/>
  <c r="BA498" i="4"/>
  <c r="AB558" i="4"/>
  <c r="AM251" i="4"/>
  <c r="AN540" i="4"/>
  <c r="BJ480" i="4"/>
  <c r="AX479" i="4"/>
  <c r="BD322" i="4"/>
  <c r="AN502" i="4"/>
  <c r="AO545" i="4"/>
  <c r="AT553" i="4"/>
  <c r="BK560" i="4"/>
  <c r="L558" i="4"/>
  <c r="AO366" i="4"/>
  <c r="K543" i="4"/>
  <c r="BI411" i="4"/>
  <c r="J503" i="4"/>
  <c r="AQ388" i="4"/>
  <c r="BB500" i="4"/>
  <c r="BG422" i="4"/>
  <c r="AW510" i="4"/>
  <c r="AK501" i="4"/>
  <c r="AR526" i="4"/>
  <c r="AK274" i="4"/>
  <c r="P263" i="4"/>
  <c r="Z66" i="2"/>
  <c r="BF525" i="4"/>
  <c r="Y33" i="20"/>
  <c r="BI448" i="4"/>
  <c r="AW398" i="4"/>
  <c r="BN516" i="4"/>
  <c r="Z68" i="4"/>
  <c r="BO326" i="4"/>
  <c r="BO437" i="4"/>
  <c r="M144" i="4"/>
  <c r="BI456" i="4"/>
  <c r="U497" i="4"/>
  <c r="AT212" i="4"/>
  <c r="AE486" i="4"/>
  <c r="BK462" i="4"/>
  <c r="BB515" i="4"/>
  <c r="AH444" i="4"/>
  <c r="L495" i="4"/>
  <c r="M356" i="4"/>
  <c r="J427" i="4"/>
  <c r="U533" i="4"/>
  <c r="BO533" i="4"/>
  <c r="V532" i="4"/>
  <c r="V526" i="4"/>
  <c r="BN289" i="4"/>
  <c r="AV496" i="4"/>
  <c r="BB507" i="4"/>
  <c r="BK510" i="4"/>
  <c r="AX518" i="4"/>
  <c r="BF488" i="4"/>
  <c r="W220" i="4"/>
  <c r="BC489" i="4"/>
  <c r="AB492" i="4"/>
  <c r="AQ363" i="4"/>
  <c r="AV560" i="4"/>
  <c r="BI347" i="4"/>
  <c r="AU493" i="4"/>
  <c r="BF388" i="4"/>
  <c r="BP403" i="4"/>
  <c r="AS552" i="4"/>
  <c r="AH403" i="4"/>
  <c r="BD556" i="4"/>
  <c r="V321" i="4"/>
  <c r="BC10" i="4"/>
  <c r="I453" i="4"/>
  <c r="BH347" i="4"/>
  <c r="T544" i="4"/>
  <c r="AN356" i="4"/>
  <c r="U33" i="9"/>
  <c r="BB380" i="4"/>
  <c r="U57" i="10"/>
  <c r="AT453" i="4"/>
  <c r="V502" i="4"/>
  <c r="BD511" i="4"/>
  <c r="AO535" i="4"/>
  <c r="AN482" i="4"/>
  <c r="BD413" i="4"/>
  <c r="P548" i="4"/>
  <c r="BB480" i="4"/>
  <c r="AB555" i="4"/>
  <c r="AK403" i="4"/>
  <c r="W512" i="4"/>
  <c r="BL550" i="4"/>
  <c r="Q497" i="4"/>
  <c r="AC549" i="4"/>
  <c r="AD452" i="2"/>
  <c r="BI532" i="4"/>
  <c r="Y355" i="4"/>
  <c r="BB296" i="4"/>
  <c r="J59" i="4"/>
  <c r="BE319" i="4"/>
  <c r="BO525" i="4"/>
  <c r="BP367" i="4"/>
  <c r="W71" i="4"/>
  <c r="Q165" i="4"/>
  <c r="Y456" i="4"/>
  <c r="AT475" i="4"/>
  <c r="AC332" i="4"/>
  <c r="AW286" i="2"/>
  <c r="AE365" i="4"/>
  <c r="AU404" i="2"/>
  <c r="AI475" i="4"/>
  <c r="BM505" i="4"/>
  <c r="S27" i="4"/>
  <c r="AQ88" i="4"/>
  <c r="P111" i="4"/>
  <c r="BB369" i="4"/>
  <c r="N380" i="4"/>
  <c r="AD177" i="4"/>
  <c r="AA534" i="4"/>
  <c r="AQ485" i="4"/>
  <c r="AL142" i="4"/>
  <c r="BC407" i="4"/>
  <c r="BD546" i="4"/>
  <c r="BK392" i="4"/>
  <c r="AF392" i="2"/>
  <c r="AY518" i="4"/>
  <c r="N63" i="4"/>
  <c r="AI547" i="4"/>
  <c r="BI539" i="4"/>
  <c r="AE314" i="2"/>
  <c r="P393" i="4"/>
  <c r="BE555" i="4"/>
  <c r="BG293" i="4"/>
  <c r="AQ397" i="4"/>
  <c r="Y343" i="4"/>
  <c r="Y179" i="4"/>
  <c r="AX295" i="4"/>
  <c r="W319" i="4"/>
  <c r="R532" i="4"/>
  <c r="J162" i="4"/>
  <c r="BC548" i="4"/>
  <c r="BG312" i="4"/>
  <c r="U539" i="4"/>
  <c r="L408" i="4"/>
  <c r="Z351" i="4"/>
  <c r="AZ71" i="2"/>
  <c r="Q231" i="2"/>
  <c r="AO164" i="4"/>
  <c r="S359" i="4"/>
  <c r="S388" i="2"/>
  <c r="BG369" i="4"/>
  <c r="AA33" i="9"/>
  <c r="BJ474" i="4"/>
  <c r="AF554" i="4"/>
  <c r="BP461" i="4"/>
  <c r="AN420" i="4"/>
  <c r="AZ556" i="4"/>
  <c r="AE380" i="4"/>
  <c r="AV502" i="4"/>
  <c r="R541" i="4"/>
  <c r="W339" i="4"/>
  <c r="L539" i="4"/>
  <c r="M340" i="4"/>
  <c r="BL495" i="4"/>
  <c r="O19" i="2"/>
  <c r="AJ466" i="4"/>
  <c r="AZ348" i="4"/>
  <c r="BP255" i="4"/>
  <c r="AD348" i="2"/>
  <c r="AO412" i="4"/>
  <c r="AJ113" i="2"/>
  <c r="BG270" i="4"/>
  <c r="O138" i="4"/>
  <c r="AG380" i="2"/>
  <c r="AP307" i="4"/>
  <c r="AC101" i="4"/>
  <c r="W427" i="4"/>
  <c r="BH369" i="4"/>
  <c r="N333" i="4"/>
  <c r="AP349" i="4"/>
  <c r="AT298" i="4"/>
  <c r="AW229" i="4"/>
  <c r="AI392" i="2"/>
  <c r="AK16" i="4"/>
  <c r="BL107" i="4"/>
  <c r="BF399" i="2"/>
  <c r="AW78" i="2"/>
  <c r="AH257" i="4"/>
  <c r="BD311" i="4"/>
  <c r="AK406" i="4"/>
  <c r="BF541" i="4"/>
  <c r="BO519" i="4"/>
  <c r="AG13" i="2"/>
  <c r="AL89" i="2"/>
  <c r="BB245" i="4"/>
  <c r="AO286" i="4"/>
  <c r="BI516" i="4"/>
  <c r="AP237" i="4"/>
  <c r="AC384" i="4"/>
  <c r="BI307" i="4"/>
  <c r="Q166" i="4"/>
  <c r="AK491" i="4"/>
  <c r="AM378" i="2"/>
  <c r="AM366" i="4"/>
  <c r="BF362" i="2"/>
  <c r="BD296" i="2"/>
  <c r="AC503" i="4"/>
  <c r="AQ384" i="4"/>
  <c r="U5" i="4"/>
  <c r="BF439" i="4"/>
  <c r="N220" i="4"/>
  <c r="AQ445" i="4"/>
  <c r="W528" i="4"/>
  <c r="BG98" i="4"/>
  <c r="AH184" i="4"/>
  <c r="BH533" i="4"/>
  <c r="AP172" i="4"/>
  <c r="O342" i="4"/>
  <c r="AK558" i="4"/>
  <c r="BI296" i="4"/>
  <c r="AB416" i="4"/>
  <c r="BB152" i="4"/>
  <c r="O496" i="4"/>
  <c r="Y520" i="4"/>
  <c r="AF537" i="4"/>
  <c r="BD358" i="2"/>
  <c r="BL163" i="4"/>
  <c r="BM277" i="4"/>
  <c r="AC273" i="4"/>
  <c r="AS218" i="2"/>
  <c r="X350" i="4"/>
  <c r="AL420" i="2"/>
  <c r="R22" i="4"/>
  <c r="AF26" i="2"/>
  <c r="AT196" i="4"/>
  <c r="BN262" i="4"/>
  <c r="BL438" i="4"/>
  <c r="AD57" i="9"/>
  <c r="R463" i="4"/>
  <c r="AQ47" i="4"/>
  <c r="AJ338" i="4"/>
  <c r="X555" i="4"/>
  <c r="AX538" i="4"/>
  <c r="J299" i="4"/>
  <c r="X412" i="4"/>
  <c r="BE264" i="4"/>
  <c r="AI450" i="4"/>
  <c r="BF432" i="4"/>
  <c r="W297" i="4"/>
  <c r="AI332" i="4"/>
  <c r="AP181" i="4"/>
  <c r="AX58" i="4"/>
  <c r="AF347" i="4"/>
  <c r="AA406" i="2"/>
  <c r="AX531" i="4"/>
  <c r="W547" i="4"/>
  <c r="AB441" i="4"/>
  <c r="AC506" i="4"/>
  <c r="AE489" i="4"/>
  <c r="BA203" i="4"/>
  <c r="BF310" i="4"/>
  <c r="BH521" i="4"/>
  <c r="AE518" i="4"/>
  <c r="O445" i="4"/>
  <c r="AU159" i="4"/>
  <c r="AX501" i="4"/>
  <c r="N413" i="4"/>
  <c r="BM548" i="4"/>
  <c r="O557" i="4"/>
  <c r="M222" i="4"/>
  <c r="V558" i="4"/>
  <c r="BN399" i="4"/>
  <c r="AU80" i="4"/>
  <c r="AC451" i="4"/>
  <c r="BN234" i="4"/>
  <c r="AF263" i="4"/>
  <c r="AL176" i="4"/>
  <c r="BA358" i="4"/>
  <c r="AG508" i="4"/>
  <c r="BD418" i="4"/>
  <c r="BB444" i="4"/>
  <c r="R560" i="4"/>
  <c r="AL308" i="4"/>
  <c r="BP204" i="4"/>
  <c r="AO486" i="4"/>
  <c r="BB320" i="4"/>
  <c r="V325" i="4"/>
  <c r="BK520" i="4"/>
  <c r="AY417" i="4"/>
  <c r="Y444" i="4"/>
  <c r="AT55" i="4"/>
  <c r="AQ245" i="4"/>
  <c r="R441" i="4"/>
  <c r="AW431" i="4"/>
  <c r="BB492" i="4"/>
  <c r="Z543" i="4"/>
  <c r="AS156" i="4"/>
  <c r="BD328" i="4"/>
  <c r="BG435" i="4"/>
  <c r="AJ163" i="4"/>
  <c r="AO320" i="4"/>
  <c r="BP158" i="4"/>
  <c r="Q330" i="4"/>
  <c r="AT403" i="4"/>
  <c r="BA488" i="4"/>
  <c r="AB44" i="4"/>
  <c r="AW16" i="4"/>
  <c r="AS498" i="4"/>
  <c r="M545" i="4"/>
  <c r="AT545" i="4"/>
  <c r="BL447" i="4"/>
  <c r="AJ339" i="4"/>
  <c r="N326" i="4"/>
  <c r="AK425" i="4"/>
  <c r="AX315" i="4"/>
  <c r="AG483" i="4"/>
  <c r="R399" i="4"/>
  <c r="N383" i="4"/>
  <c r="BP222" i="4"/>
  <c r="AB397" i="4"/>
  <c r="BM167" i="4"/>
  <c r="Y206" i="4"/>
  <c r="L503" i="4"/>
  <c r="BN457" i="4"/>
  <c r="AT312" i="4"/>
  <c r="AO219" i="4"/>
  <c r="BC498" i="4"/>
  <c r="AK244" i="4"/>
  <c r="AA397" i="4"/>
  <c r="AG487" i="4"/>
  <c r="BB406" i="4"/>
  <c r="BH346" i="4"/>
  <c r="I321" i="4"/>
  <c r="L236" i="4"/>
  <c r="AP369" i="4"/>
  <c r="BN159" i="4"/>
  <c r="AL493" i="4"/>
  <c r="AV298" i="2"/>
  <c r="T237" i="4"/>
  <c r="N484" i="4"/>
  <c r="BF513" i="4"/>
  <c r="BO423" i="4"/>
  <c r="P452" i="4"/>
  <c r="U287" i="4"/>
  <c r="AP180" i="4"/>
  <c r="R92" i="2"/>
  <c r="L120" i="2"/>
  <c r="AO363" i="4"/>
  <c r="AB77" i="4"/>
  <c r="W519" i="4"/>
  <c r="AP375" i="2"/>
  <c r="W413" i="4"/>
  <c r="M402" i="2"/>
  <c r="M45" i="4"/>
  <c r="AG230" i="4"/>
  <c r="BO209" i="4"/>
  <c r="AY404" i="4"/>
  <c r="X347" i="4"/>
  <c r="AG425" i="4"/>
  <c r="BA234" i="4"/>
  <c r="AV307" i="4"/>
  <c r="AH266" i="4"/>
  <c r="V425" i="4"/>
  <c r="AB551" i="4"/>
  <c r="X498" i="4"/>
  <c r="Z403" i="4"/>
  <c r="AB513" i="4"/>
  <c r="BP420" i="4"/>
  <c r="R321" i="4"/>
  <c r="AE176" i="4"/>
  <c r="N226" i="4"/>
  <c r="AX323" i="4"/>
  <c r="AJ223" i="4"/>
  <c r="AO135" i="4"/>
  <c r="BH466" i="4"/>
  <c r="BC413" i="4"/>
  <c r="U521" i="4"/>
  <c r="BO104" i="4"/>
  <c r="AN496" i="4"/>
  <c r="BH309" i="4"/>
  <c r="X488" i="4"/>
  <c r="T58" i="4"/>
  <c r="I441" i="4"/>
  <c r="AE384" i="4"/>
  <c r="AP509" i="4"/>
  <c r="Z553" i="4"/>
  <c r="P158" i="2"/>
  <c r="BB520" i="4"/>
  <c r="V418" i="4"/>
  <c r="AX526" i="4"/>
  <c r="T46" i="2"/>
  <c r="AC228" i="4"/>
  <c r="R64" i="4"/>
  <c r="BD318" i="4"/>
  <c r="AG243" i="4"/>
  <c r="X521" i="4"/>
  <c r="AB32" i="4"/>
  <c r="BK427" i="4"/>
  <c r="I482" i="4"/>
  <c r="Z144" i="4"/>
  <c r="Q518" i="4"/>
  <c r="AC143" i="4"/>
  <c r="BM256" i="4"/>
  <c r="BH157" i="4"/>
  <c r="N541" i="4"/>
  <c r="AS164" i="2"/>
  <c r="AV154" i="4"/>
  <c r="AX349" i="4"/>
  <c r="AP493" i="4"/>
  <c r="AD308" i="4"/>
  <c r="AG526" i="4"/>
  <c r="BF166" i="4"/>
  <c r="BL265" i="4"/>
  <c r="AS136" i="4"/>
  <c r="AI520" i="4"/>
  <c r="AQ483" i="4"/>
  <c r="AW516" i="4"/>
  <c r="AA542" i="4"/>
  <c r="AA499" i="4"/>
  <c r="BG396" i="4"/>
  <c r="BM263" i="4"/>
  <c r="AY485" i="4"/>
  <c r="AV288" i="4"/>
  <c r="S552" i="4"/>
  <c r="X304" i="4"/>
  <c r="AN532" i="4"/>
  <c r="AB461" i="4"/>
  <c r="AC460" i="4"/>
  <c r="BA196" i="4"/>
  <c r="BM385" i="4"/>
  <c r="AG141" i="4"/>
  <c r="J514" i="4"/>
  <c r="U436" i="4"/>
  <c r="BJ361" i="4"/>
  <c r="I474" i="4"/>
  <c r="AR400" i="4"/>
  <c r="W308" i="2"/>
  <c r="AO306" i="4"/>
  <c r="AG219" i="4"/>
  <c r="AI400" i="4"/>
  <c r="BF232" i="4"/>
  <c r="AZ286" i="4"/>
  <c r="J308" i="2"/>
  <c r="AW559" i="4"/>
  <c r="BA490" i="4"/>
  <c r="S332" i="4"/>
  <c r="BI416" i="4"/>
  <c r="AG549" i="4"/>
  <c r="BN258" i="4"/>
  <c r="O531" i="4"/>
  <c r="AM405" i="4"/>
  <c r="AQ555" i="4"/>
  <c r="BL320" i="4"/>
  <c r="V512" i="4"/>
  <c r="BH390" i="4"/>
  <c r="V38" i="4"/>
  <c r="AC306" i="4"/>
  <c r="AQ551" i="4"/>
  <c r="AV379" i="2"/>
  <c r="BN442" i="4"/>
  <c r="AM460" i="4"/>
  <c r="N410" i="4"/>
  <c r="BA266" i="2"/>
  <c r="M388" i="4"/>
  <c r="W130" i="4"/>
  <c r="AN211" i="4"/>
  <c r="S167" i="2"/>
  <c r="AC29" i="4"/>
  <c r="AQ306" i="4"/>
  <c r="AD533" i="4"/>
  <c r="AE308" i="4"/>
  <c r="I256" i="4"/>
  <c r="BF47" i="4"/>
  <c r="AM383" i="4"/>
  <c r="AW530" i="4"/>
  <c r="BM198" i="4"/>
  <c r="X528" i="4"/>
  <c r="BJ173" i="4"/>
  <c r="K78" i="2"/>
  <c r="BJ387" i="4"/>
  <c r="AB274" i="4"/>
  <c r="N379" i="2"/>
  <c r="AA251" i="4"/>
  <c r="AL114" i="4"/>
  <c r="T293" i="4"/>
  <c r="X358" i="4"/>
  <c r="BA175" i="2"/>
  <c r="BP532" i="4"/>
  <c r="AO291" i="4"/>
  <c r="AN298" i="4"/>
  <c r="BK491" i="4"/>
  <c r="BF207" i="4"/>
  <c r="N153" i="4"/>
  <c r="Y294" i="2"/>
  <c r="AG117" i="2"/>
  <c r="BD385" i="4"/>
  <c r="BL249" i="4"/>
  <c r="AL17" i="4"/>
  <c r="BB142" i="4"/>
  <c r="BH416" i="4"/>
  <c r="AD184" i="4"/>
  <c r="O540" i="4"/>
  <c r="AK371" i="4"/>
  <c r="AV530" i="4"/>
  <c r="S440" i="2"/>
  <c r="AH480" i="4"/>
  <c r="N444" i="4"/>
  <c r="BF421" i="4"/>
  <c r="AT384" i="4"/>
  <c r="N482" i="4"/>
  <c r="AF452" i="4"/>
  <c r="AK511" i="4"/>
  <c r="AW547" i="4"/>
  <c r="Q209" i="4"/>
  <c r="AD244" i="4"/>
  <c r="AJ385" i="4"/>
  <c r="AG307" i="4"/>
  <c r="AJ351" i="4"/>
  <c r="U544" i="4"/>
  <c r="BI528" i="4"/>
  <c r="AH321" i="4"/>
  <c r="AQ518" i="4"/>
  <c r="P419" i="4"/>
  <c r="AB339" i="4"/>
  <c r="AX404" i="4"/>
  <c r="AQ529" i="4"/>
  <c r="BO494" i="4"/>
  <c r="AV72" i="4"/>
  <c r="V27" i="4"/>
  <c r="N455" i="2"/>
  <c r="S266" i="4"/>
  <c r="AK263" i="2"/>
  <c r="W99" i="4"/>
  <c r="N236" i="4"/>
  <c r="X418" i="4"/>
  <c r="BC515" i="4"/>
  <c r="AY511" i="4"/>
  <c r="AI477" i="4"/>
  <c r="BH328" i="4"/>
  <c r="BC228" i="4"/>
  <c r="AL490" i="4"/>
  <c r="BK408" i="4"/>
  <c r="BD308" i="4"/>
  <c r="AK196" i="4"/>
  <c r="T456" i="4"/>
  <c r="AK513" i="4"/>
  <c r="AN166" i="4"/>
  <c r="P221" i="4"/>
  <c r="Q349" i="4"/>
  <c r="N370" i="4"/>
  <c r="AJ95" i="2"/>
  <c r="AG547" i="4"/>
  <c r="L404" i="2"/>
  <c r="AB182" i="4"/>
  <c r="AH326" i="4"/>
  <c r="AL163" i="2"/>
  <c r="BO85" i="4"/>
  <c r="AP82" i="4"/>
  <c r="J51" i="4"/>
  <c r="AF76" i="4"/>
  <c r="AP441" i="2"/>
  <c r="BE76" i="4"/>
  <c r="AJ357" i="4"/>
  <c r="BI400" i="4"/>
  <c r="R482" i="4"/>
  <c r="AG338" i="4"/>
  <c r="AG76" i="4"/>
  <c r="N339" i="4"/>
  <c r="AE193" i="4"/>
  <c r="AH422" i="4"/>
  <c r="S478" i="4"/>
  <c r="S431" i="4"/>
  <c r="AV338" i="4"/>
  <c r="AA451" i="4"/>
  <c r="AU482" i="4"/>
  <c r="AI309" i="4"/>
  <c r="W397" i="4"/>
  <c r="AL548" i="4"/>
  <c r="BJ301" i="4"/>
  <c r="AA382" i="4"/>
  <c r="AG558" i="4"/>
  <c r="J159" i="4"/>
  <c r="S220" i="4"/>
  <c r="BB360" i="4"/>
  <c r="BK288" i="4"/>
  <c r="BD198" i="4"/>
  <c r="AX207" i="4"/>
  <c r="T404" i="4"/>
  <c r="BG298" i="4"/>
  <c r="AL339" i="4"/>
  <c r="T290" i="4"/>
  <c r="BG170" i="4"/>
  <c r="AX370" i="2"/>
  <c r="AE391" i="2"/>
  <c r="AJ382" i="4"/>
  <c r="L123" i="4"/>
  <c r="BE477" i="4"/>
  <c r="AM443" i="4"/>
  <c r="BM66" i="4"/>
  <c r="K78" i="4"/>
  <c r="AH488" i="4"/>
  <c r="AS442" i="4"/>
  <c r="R538" i="4"/>
  <c r="BN452" i="4"/>
  <c r="AB380" i="4"/>
  <c r="AK30" i="4"/>
  <c r="X274" i="4"/>
  <c r="BP47" i="4"/>
  <c r="AF266" i="4"/>
  <c r="AT125" i="4"/>
  <c r="K171" i="4"/>
  <c r="BI348" i="4"/>
  <c r="BM413" i="4"/>
  <c r="Z126" i="4"/>
  <c r="AH109" i="4"/>
  <c r="AK68" i="4"/>
  <c r="BN486" i="4"/>
  <c r="AT444" i="4"/>
  <c r="AP372" i="4"/>
  <c r="AJ277" i="4"/>
  <c r="BA559" i="4"/>
  <c r="BB262" i="4"/>
  <c r="AS315" i="4"/>
  <c r="AU272" i="4"/>
  <c r="BP221" i="4"/>
  <c r="AZ525" i="4"/>
  <c r="AF371" i="4"/>
  <c r="AO273" i="4"/>
  <c r="AY419" i="4"/>
  <c r="BO333" i="4"/>
  <c r="AR358" i="4"/>
  <c r="K390" i="4"/>
  <c r="AN287" i="4"/>
  <c r="T313" i="4"/>
  <c r="BL312" i="4"/>
  <c r="L302" i="4"/>
  <c r="AP310" i="2"/>
  <c r="AA107" i="4"/>
  <c r="AZ528" i="4"/>
  <c r="L383" i="4"/>
  <c r="BA447" i="4"/>
  <c r="AB330" i="4"/>
  <c r="AS296" i="4"/>
  <c r="AV257" i="4"/>
  <c r="X33" i="20"/>
  <c r="O135" i="4"/>
  <c r="BE268" i="4"/>
  <c r="I315" i="4"/>
  <c r="AM124" i="2"/>
  <c r="AY436" i="4"/>
  <c r="AC316" i="4"/>
  <c r="AA57" i="11"/>
  <c r="BL296" i="4"/>
  <c r="BF119" i="2"/>
  <c r="L545" i="4"/>
  <c r="BL274" i="4"/>
  <c r="Y345" i="4"/>
  <c r="BD125" i="2"/>
  <c r="U329" i="4"/>
  <c r="W103" i="4"/>
  <c r="Q310" i="4"/>
  <c r="BM254" i="4"/>
  <c r="AU43" i="2"/>
  <c r="AD109" i="4"/>
  <c r="AP367" i="4"/>
  <c r="AB284" i="2"/>
  <c r="R108" i="2"/>
  <c r="BP296" i="4"/>
  <c r="BP342" i="4"/>
  <c r="BC389" i="4"/>
  <c r="S397" i="4"/>
  <c r="BB330" i="4"/>
  <c r="AG462" i="4"/>
  <c r="BD402" i="2"/>
  <c r="N294" i="4"/>
  <c r="BA304" i="4"/>
  <c r="AG349" i="4"/>
  <c r="BB277" i="2"/>
  <c r="AI221" i="4"/>
  <c r="AL88" i="2"/>
  <c r="AJ536" i="4"/>
  <c r="BB173" i="4"/>
  <c r="BI98" i="4"/>
  <c r="BF452" i="4"/>
  <c r="U133" i="4"/>
  <c r="BB315" i="4"/>
  <c r="I289" i="4"/>
  <c r="O226" i="4"/>
  <c r="W235" i="4"/>
  <c r="BK47" i="4"/>
  <c r="S455" i="2"/>
  <c r="P498" i="4"/>
  <c r="Y194" i="4"/>
  <c r="Z400" i="4"/>
  <c r="R120" i="4"/>
  <c r="AJ451" i="4"/>
  <c r="AV424" i="4"/>
  <c r="AA167" i="4"/>
  <c r="W237" i="4"/>
  <c r="AZ14" i="4"/>
  <c r="BH75" i="4"/>
  <c r="AU5" i="4"/>
  <c r="AF246" i="4"/>
  <c r="M8" i="4"/>
  <c r="BI195" i="4"/>
  <c r="T33" i="9"/>
  <c r="AS445" i="2"/>
  <c r="BH442" i="4"/>
  <c r="BL506" i="4"/>
  <c r="I115" i="4"/>
  <c r="BC352" i="2"/>
  <c r="R115" i="4"/>
  <c r="Q463" i="2"/>
  <c r="L450" i="4"/>
  <c r="I268" i="4"/>
  <c r="BM551" i="4"/>
  <c r="M485" i="4"/>
  <c r="AL212" i="4"/>
  <c r="AJ202" i="4"/>
  <c r="AR354" i="4"/>
  <c r="Y489" i="4"/>
  <c r="M175" i="4"/>
  <c r="AB4" i="4"/>
  <c r="O66" i="4"/>
  <c r="AT209" i="4"/>
  <c r="AW45" i="4"/>
  <c r="AC415" i="4"/>
  <c r="O84" i="4"/>
  <c r="AL347" i="4"/>
  <c r="AM309" i="2"/>
  <c r="AZ72" i="4"/>
  <c r="AO472" i="2"/>
  <c r="AT84" i="4"/>
  <c r="S432" i="4"/>
  <c r="AB120" i="4"/>
  <c r="K232" i="2"/>
  <c r="AE210" i="4"/>
  <c r="S301" i="2"/>
  <c r="AY363" i="2"/>
  <c r="BO225" i="4"/>
  <c r="AF403" i="2"/>
  <c r="BI120" i="4"/>
  <c r="Z14" i="4"/>
  <c r="AI407" i="2"/>
  <c r="BO464" i="4"/>
  <c r="AJ136" i="2"/>
  <c r="AG464" i="2"/>
  <c r="BJ492" i="4"/>
  <c r="W10" i="4"/>
  <c r="AD116" i="2"/>
  <c r="O209" i="4"/>
  <c r="BE219" i="2"/>
  <c r="M120" i="4"/>
  <c r="P255" i="4"/>
  <c r="AR310" i="2"/>
  <c r="AU491" i="4"/>
  <c r="I501" i="4"/>
  <c r="BM329" i="4"/>
  <c r="Z485" i="4"/>
  <c r="W107" i="4"/>
  <c r="AL170" i="4"/>
  <c r="R26" i="4"/>
  <c r="AR449" i="2"/>
  <c r="BP276" i="4"/>
  <c r="T256" i="4"/>
  <c r="AH55" i="4"/>
  <c r="O197" i="4"/>
  <c r="T432" i="4"/>
  <c r="O214" i="4"/>
  <c r="BA218" i="4"/>
  <c r="K541" i="4"/>
  <c r="BG490" i="4"/>
  <c r="BD348" i="4"/>
  <c r="BB154" i="4"/>
  <c r="N526" i="4"/>
  <c r="BP357" i="4"/>
  <c r="AN355" i="4"/>
  <c r="M365" i="4"/>
  <c r="AT193" i="4"/>
  <c r="BF330" i="4"/>
  <c r="BL233" i="4"/>
  <c r="BL549" i="4"/>
  <c r="AH275" i="4"/>
  <c r="K488" i="4"/>
  <c r="AK314" i="4"/>
  <c r="T482" i="4"/>
  <c r="AK363" i="4"/>
  <c r="M276" i="4"/>
  <c r="BP268" i="4"/>
  <c r="AO442" i="4"/>
  <c r="AA57" i="9"/>
  <c r="AZ554" i="4"/>
  <c r="AG104" i="4"/>
  <c r="BD127" i="4"/>
  <c r="AL533" i="4"/>
  <c r="AS264" i="4"/>
  <c r="AE231" i="4"/>
  <c r="AF207" i="4"/>
  <c r="AS263" i="4"/>
  <c r="BM101" i="4"/>
  <c r="L226" i="4"/>
  <c r="AZ342" i="4"/>
  <c r="AG452" i="4"/>
  <c r="AP527" i="4"/>
  <c r="AP28" i="4"/>
  <c r="N43" i="4"/>
  <c r="BL32" i="4"/>
  <c r="BD534" i="4"/>
  <c r="AN478" i="4"/>
  <c r="AA324" i="4"/>
  <c r="AN411" i="4"/>
  <c r="AX227" i="4"/>
  <c r="BG308" i="4"/>
  <c r="BL424" i="4"/>
  <c r="AQ275" i="4"/>
  <c r="M442" i="4"/>
  <c r="AC136" i="4"/>
  <c r="AG542" i="4"/>
  <c r="AJ88" i="4"/>
  <c r="BD167" i="4"/>
  <c r="U449" i="2"/>
  <c r="BF129" i="4"/>
  <c r="BJ380" i="4"/>
  <c r="AX210" i="4"/>
  <c r="AI180" i="4"/>
  <c r="BG384" i="4"/>
  <c r="N117" i="4"/>
  <c r="BJ341" i="4"/>
  <c r="BD502" i="4"/>
  <c r="AB390" i="4"/>
  <c r="K303" i="4"/>
  <c r="T354" i="4"/>
  <c r="BK443" i="4"/>
  <c r="AK29" i="4"/>
  <c r="T207" i="4"/>
  <c r="BD347" i="4"/>
  <c r="BA239" i="4"/>
  <c r="BE86" i="2"/>
  <c r="BC439" i="4"/>
  <c r="AV78" i="4"/>
  <c r="AG461" i="4"/>
  <c r="AG516" i="4"/>
  <c r="AL373" i="2"/>
  <c r="U543" i="4"/>
  <c r="BF383" i="4"/>
  <c r="W85" i="4"/>
  <c r="AD365" i="4"/>
  <c r="M330" i="4"/>
  <c r="AM449" i="4"/>
  <c r="AY399" i="4"/>
  <c r="AU476" i="4"/>
  <c r="BK80" i="4"/>
  <c r="AV449" i="4"/>
  <c r="Y441" i="2"/>
  <c r="AK66" i="4"/>
  <c r="AF543" i="4"/>
  <c r="BK157" i="4"/>
  <c r="AW101" i="4"/>
  <c r="X539" i="4"/>
  <c r="Y386" i="4"/>
  <c r="AI337" i="4"/>
  <c r="AV555" i="4"/>
  <c r="AK313" i="4"/>
  <c r="AW496" i="4"/>
  <c r="AL551" i="4"/>
  <c r="Q27" i="4"/>
  <c r="BN505" i="4"/>
  <c r="AN227" i="4"/>
  <c r="BH140" i="4"/>
  <c r="Z37" i="4"/>
  <c r="AB352" i="2"/>
  <c r="BE346" i="4"/>
  <c r="Q190" i="2"/>
  <c r="AO341" i="4"/>
  <c r="AK155" i="4"/>
  <c r="BJ511" i="4"/>
  <c r="BO475" i="4"/>
  <c r="AP533" i="4"/>
  <c r="AF457" i="4"/>
  <c r="AZ224" i="4"/>
  <c r="N288" i="4"/>
  <c r="AW381" i="4"/>
  <c r="N496" i="4"/>
  <c r="Q416" i="4"/>
  <c r="BG556" i="4"/>
  <c r="T491" i="4"/>
  <c r="J383" i="4"/>
  <c r="AO440" i="4"/>
  <c r="T57" i="6"/>
  <c r="BE396" i="4"/>
  <c r="BL493" i="4"/>
  <c r="AE557" i="4"/>
  <c r="AM416" i="4"/>
  <c r="BI219" i="4"/>
  <c r="BJ291" i="4"/>
  <c r="AQ244" i="4"/>
  <c r="AZ478" i="4"/>
  <c r="BJ501" i="4"/>
  <c r="AM295" i="4"/>
  <c r="BM477" i="4"/>
  <c r="BE345" i="4"/>
  <c r="Y175" i="4"/>
  <c r="AF405" i="4"/>
  <c r="M440" i="4"/>
  <c r="AF299" i="2"/>
  <c r="BA462" i="4"/>
  <c r="AP150" i="4"/>
  <c r="BP277" i="4"/>
  <c r="I542" i="4"/>
  <c r="BK353" i="4"/>
  <c r="BJ351" i="4"/>
  <c r="BP456" i="4"/>
  <c r="AP322" i="4"/>
  <c r="BK447" i="4"/>
  <c r="AC540" i="4"/>
  <c r="U500" i="4"/>
  <c r="BI40" i="4"/>
  <c r="M422" i="4"/>
  <c r="BP321" i="4"/>
  <c r="AG325" i="4"/>
  <c r="AT231" i="4"/>
  <c r="Q178" i="4"/>
  <c r="AJ81" i="4"/>
  <c r="AZ220" i="4"/>
  <c r="BE537" i="4"/>
  <c r="AB407" i="2"/>
  <c r="T413" i="4"/>
  <c r="AJ126" i="4"/>
  <c r="BG76" i="4"/>
  <c r="V369" i="4"/>
  <c r="BA17" i="2"/>
  <c r="AT260" i="2"/>
  <c r="BK358" i="4"/>
  <c r="O297" i="2"/>
  <c r="AK78" i="4"/>
  <c r="I248" i="4"/>
  <c r="K364" i="4"/>
  <c r="AC158" i="2"/>
  <c r="L353" i="4"/>
  <c r="W248" i="4"/>
  <c r="AS226" i="4"/>
  <c r="AR361" i="2"/>
  <c r="AI190" i="2"/>
  <c r="BE188" i="2"/>
  <c r="BK163" i="4"/>
  <c r="AQ106" i="2"/>
  <c r="AG323" i="4"/>
  <c r="BA66" i="4"/>
  <c r="V271" i="4"/>
  <c r="AW513" i="4"/>
  <c r="BN193" i="4"/>
  <c r="AO325" i="4"/>
  <c r="BA121" i="4"/>
  <c r="AS368" i="4"/>
  <c r="T387" i="4"/>
  <c r="P457" i="4"/>
  <c r="BA315" i="4"/>
  <c r="Y376" i="2"/>
  <c r="AO122" i="4"/>
  <c r="BK499" i="4"/>
  <c r="AZ198" i="4"/>
  <c r="T502" i="4"/>
  <c r="AC532" i="4"/>
  <c r="AT115" i="4"/>
  <c r="AQ390" i="4"/>
  <c r="AX463" i="4"/>
  <c r="AK156" i="4"/>
  <c r="AY149" i="4"/>
  <c r="AR356" i="4"/>
  <c r="AQ462" i="4"/>
  <c r="S395" i="4"/>
  <c r="BC299" i="4"/>
  <c r="BL253" i="4"/>
  <c r="BN299" i="4"/>
  <c r="K67" i="4"/>
  <c r="AH398" i="4"/>
  <c r="AL300" i="4"/>
  <c r="BO22" i="4"/>
  <c r="AN350" i="2"/>
  <c r="Z206" i="4"/>
  <c r="BE527" i="4"/>
  <c r="AA8" i="4"/>
  <c r="AG82" i="4"/>
  <c r="AH483" i="4"/>
  <c r="AR540" i="4"/>
  <c r="AW359" i="4"/>
  <c r="L324" i="4"/>
  <c r="L453" i="4"/>
  <c r="U376" i="2"/>
  <c r="AV347" i="2"/>
  <c r="BM431" i="4"/>
  <c r="AW365" i="4"/>
  <c r="BN13" i="4"/>
  <c r="AF86" i="4"/>
  <c r="BL326" i="4"/>
  <c r="X164" i="4"/>
  <c r="L441" i="4"/>
  <c r="M165" i="4"/>
  <c r="AJ149" i="4"/>
  <c r="BO254" i="4"/>
  <c r="AX451" i="2"/>
  <c r="Y462" i="2"/>
  <c r="S182" i="4"/>
  <c r="AP80" i="4"/>
  <c r="K539" i="4"/>
  <c r="L346" i="4"/>
  <c r="AJ505" i="4"/>
  <c r="BD391" i="4"/>
  <c r="BN410" i="4"/>
  <c r="AO466" i="4"/>
  <c r="BN460" i="4"/>
  <c r="AE488" i="4"/>
  <c r="AE370" i="4"/>
  <c r="AP401" i="4"/>
  <c r="AC337" i="4"/>
  <c r="BN456" i="4"/>
  <c r="AM292" i="4"/>
  <c r="M543" i="4"/>
  <c r="BO551" i="4"/>
  <c r="BP406" i="4"/>
  <c r="AX329" i="4"/>
  <c r="AB417" i="4"/>
  <c r="P329" i="4"/>
  <c r="BM455" i="4"/>
  <c r="X356" i="4"/>
  <c r="AA518" i="4"/>
  <c r="P492" i="4"/>
  <c r="T236" i="4"/>
  <c r="Z356" i="4"/>
  <c r="T268" i="4"/>
  <c r="AL390" i="4"/>
  <c r="AZ358" i="4"/>
  <c r="Y451" i="4"/>
  <c r="BL480" i="4"/>
  <c r="BO509" i="4"/>
  <c r="BJ425" i="4"/>
  <c r="AR505" i="4"/>
  <c r="Q354" i="4"/>
  <c r="AA476" i="4"/>
  <c r="AE526" i="4"/>
  <c r="AR490" i="4"/>
  <c r="M548" i="4"/>
  <c r="U447" i="2"/>
  <c r="BI78" i="4"/>
  <c r="AE462" i="4"/>
  <c r="BI266" i="4"/>
  <c r="X482" i="4"/>
  <c r="BE395" i="4"/>
  <c r="S230" i="4"/>
  <c r="BC154" i="4"/>
  <c r="BH423" i="4"/>
  <c r="AL260" i="4"/>
  <c r="AB550" i="4"/>
  <c r="AM322" i="4"/>
  <c r="X252" i="4"/>
  <c r="K26" i="4"/>
  <c r="AY61" i="4"/>
  <c r="AU516" i="4"/>
  <c r="AP552" i="4"/>
  <c r="AO448" i="2"/>
  <c r="AM256" i="4"/>
  <c r="W165" i="4"/>
  <c r="AW348" i="2"/>
  <c r="U406" i="4"/>
  <c r="X360" i="4"/>
  <c r="AE177" i="4"/>
  <c r="V510" i="4"/>
  <c r="P278" i="4"/>
  <c r="AL180" i="4"/>
  <c r="N272" i="4"/>
  <c r="AB192" i="4"/>
  <c r="AX326" i="2"/>
  <c r="BO208" i="4"/>
  <c r="U381" i="4"/>
  <c r="AT138" i="4"/>
  <c r="AJ548" i="4"/>
  <c r="AG153" i="4"/>
  <c r="AK73" i="2"/>
  <c r="N443" i="4"/>
  <c r="AI519" i="4"/>
  <c r="O329" i="4"/>
  <c r="X312" i="4"/>
  <c r="BC350" i="2"/>
  <c r="AM98" i="4"/>
  <c r="AT390" i="4"/>
  <c r="BN267" i="4"/>
  <c r="K192" i="4"/>
  <c r="BO349" i="4"/>
  <c r="L382" i="4"/>
  <c r="AD157" i="4"/>
  <c r="AI462" i="4"/>
  <c r="P206" i="2"/>
  <c r="AG509" i="4"/>
  <c r="AV158" i="2"/>
  <c r="AW301" i="4"/>
  <c r="I313" i="4"/>
  <c r="BE475" i="4"/>
  <c r="AD346" i="2"/>
  <c r="BN126" i="4"/>
  <c r="AA275" i="4"/>
  <c r="BA267" i="4"/>
  <c r="BF82" i="2"/>
  <c r="AS207" i="2"/>
  <c r="S501" i="4"/>
  <c r="AZ427" i="4"/>
  <c r="AH478" i="4"/>
  <c r="BJ360" i="4"/>
  <c r="BE493" i="4"/>
  <c r="AH251" i="4"/>
  <c r="T266" i="4"/>
  <c r="AQ450" i="4"/>
  <c r="AW388" i="2"/>
  <c r="Y385" i="4"/>
  <c r="AZ503" i="4"/>
  <c r="AH425" i="4"/>
  <c r="H397" i="2"/>
  <c r="AZ367" i="4"/>
  <c r="I415" i="4"/>
  <c r="AO211" i="2"/>
  <c r="AP37" i="4"/>
  <c r="BP391" i="4"/>
  <c r="AU109" i="4"/>
  <c r="BO483" i="4"/>
  <c r="AP345" i="4"/>
  <c r="U142" i="4"/>
  <c r="BG442" i="4"/>
  <c r="AO498" i="4"/>
  <c r="AD139" i="4"/>
  <c r="AD116" i="4"/>
  <c r="AZ226" i="4"/>
  <c r="BC155" i="4"/>
  <c r="AI201" i="4"/>
  <c r="AT170" i="4"/>
  <c r="P244" i="4"/>
  <c r="W33" i="10"/>
  <c r="N133" i="4"/>
  <c r="BK450" i="4"/>
  <c r="AC552" i="4"/>
  <c r="AL427" i="4"/>
  <c r="AU541" i="4"/>
  <c r="AA213" i="4"/>
  <c r="AL534" i="4"/>
  <c r="BO295" i="4"/>
  <c r="AF238" i="4"/>
  <c r="AB360" i="4"/>
  <c r="J95" i="2"/>
  <c r="BJ525" i="4"/>
  <c r="BN327" i="4"/>
  <c r="AV312" i="4"/>
  <c r="AN556" i="4"/>
  <c r="BC543" i="4"/>
  <c r="AD353" i="4"/>
  <c r="BG553" i="4"/>
  <c r="BA456" i="4"/>
  <c r="AT489" i="4"/>
  <c r="AB525" i="4"/>
  <c r="BA263" i="4"/>
  <c r="BC356" i="4"/>
  <c r="AP308" i="4"/>
  <c r="AY449" i="4"/>
  <c r="AG511" i="4"/>
  <c r="AN253" i="4"/>
  <c r="AB90" i="4"/>
  <c r="AI508" i="4"/>
  <c r="BN403" i="4"/>
  <c r="K294" i="4"/>
  <c r="BF4" i="4"/>
  <c r="AO295" i="4"/>
  <c r="V214" i="4"/>
  <c r="AI217" i="2"/>
  <c r="AI72" i="4"/>
  <c r="O517" i="4"/>
  <c r="AB255" i="4"/>
  <c r="Y449" i="4"/>
  <c r="AX180" i="4"/>
  <c r="AG18" i="4"/>
  <c r="BO35" i="4"/>
  <c r="AB31" i="2"/>
  <c r="AM137" i="4"/>
  <c r="BL26" i="4"/>
  <c r="AB294" i="2"/>
  <c r="AM312" i="2"/>
  <c r="AQ18" i="4"/>
  <c r="AF393" i="2"/>
  <c r="BB345" i="2"/>
  <c r="BC210" i="4"/>
  <c r="J160" i="4"/>
  <c r="BF121" i="4"/>
  <c r="AR319" i="4"/>
  <c r="BI204" i="4"/>
  <c r="O13" i="4"/>
  <c r="Z201" i="2"/>
  <c r="X25" i="4"/>
  <c r="AC357" i="4"/>
  <c r="I308" i="4"/>
  <c r="BN255" i="4"/>
  <c r="AW289" i="4"/>
  <c r="M544" i="4"/>
  <c r="AO41" i="4"/>
  <c r="S166" i="4"/>
  <c r="AQ519" i="4"/>
  <c r="M432" i="4"/>
  <c r="AZ353" i="4"/>
  <c r="BN166" i="4"/>
  <c r="AY288" i="4"/>
  <c r="AZ302" i="4"/>
  <c r="BN482" i="4"/>
  <c r="BL539" i="4"/>
  <c r="BJ433" i="4"/>
  <c r="N517" i="4"/>
  <c r="BL306" i="4"/>
  <c r="W491" i="4"/>
  <c r="V551" i="4"/>
  <c r="U232" i="4"/>
  <c r="AW481" i="4"/>
  <c r="AW514" i="4"/>
  <c r="O382" i="4"/>
  <c r="T457" i="4"/>
  <c r="AQ269" i="4"/>
  <c r="BC175" i="4"/>
  <c r="AK312" i="4"/>
  <c r="BL437" i="4"/>
  <c r="BP247" i="4"/>
  <c r="AE273" i="4"/>
  <c r="P85" i="4"/>
  <c r="BA475" i="4"/>
  <c r="AL425" i="4"/>
  <c r="R388" i="4"/>
  <c r="BN352" i="4"/>
  <c r="AX114" i="4"/>
  <c r="BG338" i="4"/>
  <c r="AJ274" i="4"/>
  <c r="BD124" i="2"/>
  <c r="Z160" i="2"/>
  <c r="AK198" i="4"/>
  <c r="AQ121" i="2"/>
  <c r="AD526" i="4"/>
  <c r="AR450" i="4"/>
  <c r="AC407" i="4"/>
  <c r="K399" i="4"/>
  <c r="AL149" i="4"/>
  <c r="BK401" i="4"/>
  <c r="V310" i="4"/>
  <c r="AE156" i="4"/>
  <c r="Z474" i="2"/>
  <c r="AS267" i="4"/>
  <c r="BO292" i="4"/>
  <c r="BN345" i="4"/>
  <c r="AW209" i="4"/>
  <c r="AR296" i="2"/>
  <c r="AK449" i="4"/>
  <c r="AQ351" i="2"/>
  <c r="O399" i="4"/>
  <c r="BB475" i="4"/>
  <c r="BN492" i="4"/>
  <c r="I341" i="4"/>
  <c r="L516" i="4"/>
  <c r="BP381" i="4"/>
  <c r="BG274" i="4"/>
  <c r="BF345" i="2"/>
  <c r="O547" i="4"/>
  <c r="AV174" i="4"/>
  <c r="AW549" i="4"/>
  <c r="BF415" i="4"/>
  <c r="O501" i="4"/>
  <c r="U217" i="4"/>
  <c r="BA329" i="4"/>
  <c r="AX388" i="4"/>
  <c r="R288" i="4"/>
  <c r="AT361" i="4"/>
  <c r="AQ509" i="4"/>
  <c r="AH211" i="4"/>
  <c r="AQ129" i="4"/>
  <c r="K520" i="4"/>
  <c r="N552" i="4"/>
  <c r="L538" i="4"/>
  <c r="U550" i="4"/>
  <c r="BI338" i="4"/>
  <c r="AH557" i="4"/>
  <c r="BE330" i="4"/>
  <c r="BI290" i="4"/>
  <c r="BC268" i="4"/>
  <c r="AL554" i="4"/>
  <c r="AX426" i="4"/>
  <c r="AA14" i="4"/>
  <c r="AD491" i="4"/>
  <c r="AW495" i="4"/>
  <c r="J295" i="4"/>
  <c r="J353" i="4"/>
  <c r="AQ174" i="4"/>
  <c r="BD538" i="4"/>
  <c r="T214" i="4"/>
  <c r="BB461" i="2"/>
  <c r="AH461" i="4"/>
  <c r="AW360" i="4"/>
  <c r="Y287" i="4"/>
  <c r="R258" i="4"/>
  <c r="BG551" i="4"/>
  <c r="M400" i="4"/>
  <c r="N326" i="2"/>
  <c r="AD461" i="4"/>
  <c r="AP393" i="4"/>
  <c r="AD327" i="2"/>
  <c r="AC321" i="4"/>
  <c r="AR180" i="4"/>
  <c r="AC369" i="2"/>
  <c r="AY154" i="4"/>
  <c r="AM499" i="4"/>
  <c r="U10" i="4"/>
  <c r="AF211" i="4"/>
  <c r="R341" i="4"/>
  <c r="BP458" i="4"/>
  <c r="Z203" i="4"/>
  <c r="BA406" i="4"/>
  <c r="BD554" i="4"/>
  <c r="P408" i="4"/>
  <c r="BE380" i="4"/>
  <c r="I394" i="2"/>
  <c r="BE174" i="4"/>
  <c r="M329" i="4"/>
  <c r="AN398" i="4"/>
  <c r="BH87" i="4"/>
  <c r="T464" i="4"/>
  <c r="H16" i="2"/>
  <c r="AV274" i="4"/>
  <c r="AM372" i="4"/>
  <c r="W214" i="2"/>
  <c r="AW276" i="4"/>
  <c r="BD279" i="2"/>
  <c r="BI251" i="4"/>
  <c r="O233" i="4"/>
  <c r="J413" i="4"/>
  <c r="AV324" i="4"/>
  <c r="P107" i="4"/>
  <c r="AB431" i="4"/>
  <c r="BK554" i="4"/>
  <c r="BD421" i="2"/>
  <c r="AT13" i="2"/>
  <c r="AW70" i="2"/>
  <c r="AM258" i="4"/>
  <c r="BE108" i="4"/>
  <c r="AR226" i="4"/>
  <c r="BJ133" i="4"/>
  <c r="BP312" i="4"/>
  <c r="Z41" i="4"/>
  <c r="N243" i="4"/>
  <c r="W289" i="4"/>
  <c r="AO21" i="2"/>
  <c r="S374" i="2"/>
  <c r="AB363" i="2"/>
  <c r="BH455" i="4"/>
  <c r="BL387" i="4"/>
  <c r="V107" i="2"/>
  <c r="BK275" i="4"/>
  <c r="BP104" i="4"/>
  <c r="AR509" i="4"/>
  <c r="BF259" i="2"/>
  <c r="J348" i="4"/>
  <c r="X551" i="4"/>
  <c r="BI339" i="4"/>
  <c r="BN110" i="4"/>
  <c r="AE125" i="4"/>
  <c r="X342" i="4"/>
  <c r="AJ268" i="4"/>
  <c r="AM178" i="4"/>
  <c r="U293" i="4"/>
  <c r="AR300" i="4"/>
  <c r="R66" i="4"/>
  <c r="AW357" i="4"/>
  <c r="T423" i="4"/>
  <c r="BP184" i="4"/>
  <c r="BP446" i="4"/>
  <c r="BE353" i="2"/>
  <c r="R227" i="4"/>
  <c r="Z440" i="2"/>
  <c r="BE352" i="4"/>
  <c r="P368" i="4"/>
  <c r="BL84" i="4"/>
  <c r="AP546" i="4"/>
  <c r="AU450" i="2"/>
  <c r="AN442" i="2"/>
  <c r="N550" i="4"/>
  <c r="AI320" i="4"/>
  <c r="AL251" i="4"/>
  <c r="BO26" i="4"/>
  <c r="Q23" i="4"/>
  <c r="AC210" i="4"/>
  <c r="AJ24" i="2"/>
  <c r="AV465" i="4"/>
  <c r="AV345" i="4"/>
  <c r="BC453" i="4"/>
  <c r="AR399" i="2"/>
  <c r="R500" i="4"/>
  <c r="S12" i="4"/>
  <c r="Q306" i="4"/>
  <c r="BL367" i="4"/>
  <c r="Y393" i="4"/>
  <c r="BA353" i="4"/>
  <c r="AU264" i="2"/>
  <c r="J350" i="4"/>
  <c r="AH396" i="2"/>
  <c r="AW304" i="4"/>
  <c r="BF391" i="2"/>
  <c r="AD486" i="4"/>
  <c r="AC362" i="4"/>
  <c r="T464" i="2"/>
  <c r="AN154" i="4"/>
  <c r="I463" i="4"/>
  <c r="AU419" i="4"/>
  <c r="AS118" i="4"/>
  <c r="AR228" i="4"/>
  <c r="AO511" i="4"/>
  <c r="AW526" i="4"/>
  <c r="AK71" i="4"/>
  <c r="J464" i="4"/>
  <c r="AL344" i="4"/>
  <c r="M410" i="4"/>
  <c r="Q381" i="4"/>
  <c r="AQ34" i="4"/>
  <c r="AT446" i="4"/>
  <c r="AH300" i="4"/>
  <c r="P344" i="4"/>
  <c r="AC401" i="2"/>
  <c r="BH306" i="4"/>
  <c r="BF301" i="2"/>
  <c r="AY504" i="4"/>
  <c r="BO347" i="4"/>
  <c r="AC462" i="4"/>
  <c r="R497" i="4"/>
  <c r="BE225" i="4"/>
  <c r="N205" i="4"/>
  <c r="J224" i="4"/>
  <c r="AQ231" i="4"/>
  <c r="S172" i="4"/>
  <c r="AD59" i="4"/>
  <c r="AU136" i="2"/>
  <c r="W256" i="4"/>
  <c r="T31" i="4"/>
  <c r="BJ318" i="4"/>
  <c r="T271" i="4"/>
  <c r="AQ548" i="4"/>
  <c r="AO90" i="4"/>
  <c r="U384" i="4"/>
  <c r="AH211" i="2"/>
  <c r="BC179" i="4"/>
  <c r="AB311" i="4"/>
  <c r="AE183" i="2"/>
  <c r="V80" i="2"/>
  <c r="I456" i="4"/>
  <c r="U253" i="4"/>
  <c r="BD445" i="2"/>
  <c r="AN61" i="4"/>
  <c r="AR244" i="4"/>
  <c r="AP465" i="2"/>
  <c r="AJ142" i="4"/>
  <c r="AS539" i="4"/>
  <c r="AJ409" i="4"/>
  <c r="BF514" i="4"/>
  <c r="BP371" i="4"/>
  <c r="AC348" i="4"/>
  <c r="J390" i="4"/>
  <c r="AT296" i="4"/>
  <c r="AV322" i="4"/>
  <c r="P338" i="4"/>
  <c r="BK355" i="4"/>
  <c r="BO138" i="4"/>
  <c r="Z319" i="4"/>
  <c r="AY464" i="4"/>
  <c r="K309" i="4"/>
  <c r="S364" i="4"/>
  <c r="AX547" i="4"/>
  <c r="AB443" i="4"/>
  <c r="AW337" i="4"/>
  <c r="AT405" i="2"/>
  <c r="K487" i="4"/>
  <c r="AE92" i="2"/>
  <c r="I193" i="4"/>
  <c r="S363" i="4"/>
  <c r="AD358" i="4"/>
  <c r="M268" i="4"/>
  <c r="V56" i="4"/>
  <c r="I20" i="4"/>
  <c r="BL116" i="4"/>
  <c r="BH142" i="4"/>
  <c r="BA24" i="4"/>
  <c r="BN211" i="4"/>
  <c r="M360" i="4"/>
  <c r="AD295" i="4"/>
  <c r="S456" i="4"/>
  <c r="K431" i="4"/>
  <c r="M313" i="4"/>
  <c r="BD468" i="2"/>
  <c r="I250" i="4"/>
  <c r="M20" i="2"/>
  <c r="AH496" i="4"/>
  <c r="AU198" i="4"/>
  <c r="AC135" i="4"/>
  <c r="Y536" i="4"/>
  <c r="AJ395" i="2"/>
  <c r="AP461" i="4"/>
  <c r="AE545" i="4"/>
  <c r="AX342" i="4"/>
  <c r="AR59" i="4"/>
  <c r="AE431" i="4"/>
  <c r="AT38" i="4"/>
  <c r="AS506" i="4"/>
  <c r="AI298" i="4"/>
  <c r="BF109" i="4"/>
  <c r="AN456" i="4"/>
  <c r="AP13" i="4"/>
  <c r="AE355" i="2"/>
  <c r="J361" i="4"/>
  <c r="AV500" i="4"/>
  <c r="AJ380" i="4"/>
  <c r="I364" i="4"/>
  <c r="L548" i="4"/>
  <c r="N384" i="4"/>
  <c r="Q199" i="4"/>
  <c r="AO304" i="4"/>
  <c r="S135" i="4"/>
  <c r="AM314" i="4"/>
  <c r="AF535" i="4"/>
  <c r="AB449" i="2"/>
  <c r="N387" i="4"/>
  <c r="N256" i="4"/>
  <c r="BC434" i="4"/>
  <c r="AG217" i="4"/>
  <c r="V498" i="4"/>
  <c r="H391" i="2"/>
  <c r="L64" i="4"/>
  <c r="BD313" i="4"/>
  <c r="AQ424" i="4"/>
  <c r="V264" i="4"/>
  <c r="AR200" i="4"/>
  <c r="K516" i="4"/>
  <c r="L488" i="4"/>
  <c r="AU204" i="2"/>
  <c r="BH317" i="4"/>
  <c r="BE68" i="2"/>
  <c r="AK232" i="2"/>
  <c r="AS259" i="4"/>
  <c r="BH81" i="4"/>
  <c r="K418" i="4"/>
  <c r="P137" i="2"/>
  <c r="K29" i="2"/>
  <c r="BB126" i="2"/>
  <c r="AN450" i="4"/>
  <c r="O431" i="4"/>
  <c r="AY422" i="4"/>
  <c r="BO118" i="4"/>
  <c r="BA518" i="4"/>
  <c r="J228" i="4"/>
  <c r="Q327" i="2"/>
  <c r="J449" i="4"/>
  <c r="V254" i="4"/>
  <c r="Q273" i="2"/>
  <c r="J462" i="2"/>
  <c r="I436" i="4"/>
  <c r="AX495" i="4"/>
  <c r="AD434" i="4"/>
  <c r="BC521" i="4"/>
  <c r="AA557" i="4"/>
  <c r="AH296" i="4"/>
  <c r="R119" i="4"/>
  <c r="AV310" i="4"/>
  <c r="AL266" i="4"/>
  <c r="BA317" i="4"/>
  <c r="BA296" i="2"/>
  <c r="K323" i="4"/>
  <c r="BC383" i="4"/>
  <c r="T244" i="4"/>
  <c r="AV386" i="4"/>
  <c r="AK309" i="4"/>
  <c r="AF391" i="4"/>
  <c r="AA289" i="4"/>
  <c r="AW287" i="4"/>
  <c r="AM56" i="4"/>
  <c r="N210" i="4"/>
  <c r="AD527" i="4"/>
  <c r="O206" i="2"/>
  <c r="BI144" i="4"/>
  <c r="Q279" i="2"/>
  <c r="AG37" i="4"/>
  <c r="AZ169" i="4"/>
  <c r="AG89" i="2"/>
  <c r="R6" i="4"/>
  <c r="AD123" i="2"/>
  <c r="P104" i="4"/>
  <c r="AV420" i="2"/>
  <c r="BC476" i="4"/>
  <c r="T111" i="4"/>
  <c r="AP127" i="4"/>
  <c r="BL195" i="4"/>
  <c r="BE179" i="4"/>
  <c r="M385" i="4"/>
  <c r="AI193" i="4"/>
  <c r="BE478" i="4"/>
  <c r="Z33" i="4"/>
  <c r="AC207" i="2"/>
  <c r="BA24" i="2"/>
  <c r="AQ57" i="4"/>
  <c r="BF144" i="4"/>
  <c r="BE364" i="4"/>
  <c r="AZ161" i="2"/>
  <c r="BM397" i="4"/>
  <c r="BP488" i="4"/>
  <c r="AO272" i="4"/>
  <c r="AS388" i="4"/>
  <c r="U144" i="4"/>
  <c r="AR124" i="4"/>
  <c r="AB509" i="4"/>
  <c r="AT362" i="4"/>
  <c r="O356" i="4"/>
  <c r="AC33" i="20"/>
  <c r="S316" i="4"/>
  <c r="AK209" i="4"/>
  <c r="BE252" i="4"/>
  <c r="Z544" i="4"/>
  <c r="AK535" i="4"/>
  <c r="R515" i="4"/>
  <c r="P316" i="4"/>
  <c r="N504" i="4"/>
  <c r="BM371" i="4"/>
  <c r="BG236" i="4"/>
  <c r="N194" i="4"/>
  <c r="BF531" i="4"/>
  <c r="N436" i="4"/>
  <c r="X519" i="4"/>
  <c r="AK195" i="4"/>
  <c r="BD220" i="4"/>
  <c r="BP259" i="4"/>
  <c r="BB207" i="4"/>
  <c r="AX348" i="2"/>
  <c r="AG418" i="4"/>
  <c r="BH491" i="4"/>
  <c r="BN364" i="4"/>
  <c r="BK460" i="4"/>
  <c r="U435" i="4"/>
  <c r="S351" i="4"/>
  <c r="BA157" i="4"/>
  <c r="AF360" i="4"/>
  <c r="U45" i="2"/>
  <c r="AQ102" i="4"/>
  <c r="W125" i="4"/>
  <c r="T16" i="2"/>
  <c r="AE9" i="4"/>
  <c r="AR282" i="2"/>
  <c r="O303" i="2"/>
  <c r="BA398" i="2"/>
  <c r="S267" i="4"/>
  <c r="R32" i="4"/>
  <c r="W138" i="2"/>
  <c r="AS333" i="4"/>
  <c r="I67" i="4"/>
  <c r="M346" i="4"/>
  <c r="AK299" i="4"/>
  <c r="AW327" i="4"/>
  <c r="AJ71" i="4"/>
  <c r="BH288" i="4"/>
  <c r="AG351" i="4"/>
  <c r="BD258" i="2"/>
  <c r="AD215" i="2"/>
  <c r="Q50" i="4"/>
  <c r="BF455" i="2"/>
  <c r="AT208" i="2"/>
  <c r="BN101" i="4"/>
  <c r="BB486" i="4"/>
  <c r="AF402" i="2"/>
  <c r="Z482" i="4"/>
  <c r="S557" i="4"/>
  <c r="BJ227" i="4"/>
  <c r="AI113" i="4"/>
  <c r="AM551" i="4"/>
  <c r="S380" i="2"/>
  <c r="BA534" i="4"/>
  <c r="R164" i="4"/>
  <c r="AC476" i="4"/>
  <c r="AE350" i="4"/>
  <c r="Z68" i="2"/>
  <c r="AA134" i="4"/>
  <c r="BA181" i="2"/>
  <c r="AB104" i="4"/>
  <c r="AP187" i="2"/>
  <c r="AR383" i="4"/>
  <c r="BG465" i="4"/>
  <c r="S121" i="2"/>
  <c r="S457" i="2"/>
  <c r="BK195" i="4"/>
  <c r="AC266" i="4"/>
  <c r="BI168" i="4"/>
  <c r="AD350" i="4"/>
  <c r="AP261" i="2"/>
  <c r="U431" i="4"/>
  <c r="AG369" i="2"/>
  <c r="AS303" i="2"/>
  <c r="W196" i="4"/>
  <c r="P180" i="2"/>
  <c r="AD232" i="4"/>
  <c r="BA392" i="4"/>
  <c r="AI518" i="4"/>
  <c r="AA106" i="4"/>
  <c r="I120" i="4"/>
  <c r="AM439" i="2"/>
  <c r="BC98" i="4"/>
  <c r="BA292" i="4"/>
  <c r="AT138" i="2"/>
  <c r="AM14" i="4"/>
  <c r="BL166" i="4"/>
  <c r="AS497" i="4"/>
  <c r="AK127" i="4"/>
  <c r="BD325" i="4"/>
  <c r="Q113" i="4"/>
  <c r="BB204" i="2"/>
  <c r="W476" i="4"/>
  <c r="BM306" i="4"/>
  <c r="BF265" i="2"/>
  <c r="BD174" i="4"/>
  <c r="K57" i="4"/>
  <c r="AC328" i="4"/>
  <c r="BN143" i="4"/>
  <c r="BP356" i="4"/>
  <c r="AR257" i="4"/>
  <c r="BF420" i="4"/>
  <c r="AS231" i="4"/>
  <c r="I405" i="4"/>
  <c r="S246" i="4"/>
  <c r="L264" i="4"/>
  <c r="AC534" i="4"/>
  <c r="Q462" i="2"/>
  <c r="M384" i="4"/>
  <c r="BB211" i="4"/>
  <c r="AZ150" i="4"/>
  <c r="T475" i="4"/>
  <c r="AI8" i="4"/>
  <c r="BI16" i="4"/>
  <c r="AC136" i="2"/>
  <c r="BO481" i="4"/>
  <c r="P386" i="4"/>
  <c r="Y304" i="4"/>
  <c r="AL391" i="4"/>
  <c r="AR185" i="2"/>
  <c r="J327" i="2"/>
  <c r="T350" i="4"/>
  <c r="AZ31" i="4"/>
  <c r="BF557" i="4"/>
  <c r="BF338" i="4"/>
  <c r="AG504" i="4"/>
  <c r="W7" i="4"/>
  <c r="BO216" i="4"/>
  <c r="BI350" i="4"/>
  <c r="AI309" i="2"/>
  <c r="BN480" i="4"/>
  <c r="AY450" i="2"/>
  <c r="AK502" i="4"/>
  <c r="AN408" i="4"/>
  <c r="Y517" i="4"/>
  <c r="Q9" i="4"/>
  <c r="J341" i="4"/>
  <c r="AK297" i="4"/>
  <c r="AP358" i="4"/>
  <c r="K462" i="4"/>
  <c r="Q477" i="4"/>
  <c r="L407" i="4"/>
  <c r="V88" i="4"/>
  <c r="AQ350" i="4"/>
  <c r="L200" i="4"/>
  <c r="O346" i="4"/>
  <c r="W346" i="2"/>
  <c r="S79" i="4"/>
  <c r="AW366" i="4"/>
  <c r="AX270" i="4"/>
  <c r="M495" i="4"/>
  <c r="T453" i="4"/>
  <c r="AU486" i="4"/>
  <c r="AY406" i="4"/>
  <c r="AA77" i="4"/>
  <c r="AB407" i="4"/>
  <c r="I306" i="4"/>
  <c r="AG268" i="4"/>
  <c r="BF307" i="4"/>
  <c r="T386" i="4"/>
  <c r="X327" i="4"/>
  <c r="AV301" i="2"/>
  <c r="T498" i="4"/>
  <c r="AF384" i="4"/>
  <c r="K353" i="4"/>
  <c r="BA354" i="4"/>
  <c r="R61" i="4"/>
  <c r="AN534" i="4"/>
  <c r="Z206" i="2"/>
  <c r="BK33" i="4"/>
  <c r="J546" i="4"/>
  <c r="Z272" i="4"/>
  <c r="AT151" i="4"/>
  <c r="AZ270" i="4"/>
  <c r="AZ135" i="4"/>
  <c r="T13" i="4"/>
  <c r="AF459" i="4"/>
  <c r="AM419" i="4"/>
  <c r="AC232" i="4"/>
  <c r="AS318" i="4"/>
  <c r="Y460" i="4"/>
  <c r="AJ306" i="4"/>
  <c r="AG417" i="4"/>
  <c r="AC16" i="4"/>
  <c r="AO207" i="4"/>
  <c r="AX216" i="4"/>
  <c r="AX263" i="4"/>
  <c r="W214" i="4"/>
  <c r="AQ89" i="4"/>
  <c r="AX14" i="2"/>
  <c r="V389" i="2"/>
  <c r="BP180" i="4"/>
  <c r="AK440" i="4"/>
  <c r="S356" i="2"/>
  <c r="AZ461" i="2"/>
  <c r="W463" i="2"/>
  <c r="BO40" i="4"/>
  <c r="AH437" i="4"/>
  <c r="J163" i="4"/>
  <c r="AH359" i="4"/>
  <c r="O102" i="4"/>
  <c r="AD388" i="4"/>
  <c r="AR371" i="2"/>
  <c r="BC451" i="4"/>
  <c r="X267" i="4"/>
  <c r="S302" i="4"/>
  <c r="Q68" i="2"/>
  <c r="S415" i="4"/>
  <c r="AZ22" i="2"/>
  <c r="J472" i="2"/>
  <c r="S115" i="4"/>
  <c r="R426" i="4"/>
  <c r="BF195" i="4"/>
  <c r="K474" i="4"/>
  <c r="L166" i="4"/>
  <c r="AT379" i="2"/>
  <c r="W441" i="4"/>
  <c r="Z219" i="2"/>
  <c r="Y56" i="9"/>
  <c r="AH13" i="2"/>
  <c r="AB48" i="4"/>
  <c r="BK478" i="4"/>
  <c r="K355" i="4"/>
  <c r="AG376" i="2"/>
  <c r="BH413" i="4"/>
  <c r="BE268" i="2"/>
  <c r="BL30" i="4"/>
  <c r="BB226" i="4"/>
  <c r="AS11" i="4"/>
  <c r="K225" i="4"/>
  <c r="BF333" i="4"/>
  <c r="BG302" i="4"/>
  <c r="BN50" i="4"/>
  <c r="AF89" i="4"/>
  <c r="BB450" i="4"/>
  <c r="BO234" i="4"/>
  <c r="AJ170" i="4"/>
  <c r="H389" i="2"/>
  <c r="AA487" i="4"/>
  <c r="AP331" i="4"/>
  <c r="AU318" i="4"/>
  <c r="Z406" i="4"/>
  <c r="BE139" i="2"/>
  <c r="AN263" i="4"/>
  <c r="AU262" i="4"/>
  <c r="AS110" i="4"/>
  <c r="BA195" i="4"/>
  <c r="AY420" i="4"/>
  <c r="J488" i="4"/>
  <c r="AE66" i="2"/>
  <c r="R243" i="4"/>
  <c r="L444" i="4"/>
  <c r="BJ382" i="4"/>
  <c r="AC449" i="4"/>
  <c r="AQ115" i="2"/>
  <c r="W57" i="20"/>
  <c r="AO301" i="4"/>
  <c r="BO211" i="4"/>
  <c r="AR489" i="4"/>
  <c r="U514" i="4"/>
  <c r="Z549" i="4"/>
  <c r="AV23" i="4"/>
  <c r="AE387" i="4"/>
  <c r="AC141" i="4"/>
  <c r="T406" i="4"/>
  <c r="AI371" i="4"/>
  <c r="N106" i="2"/>
  <c r="W277" i="4"/>
  <c r="AR363" i="4"/>
  <c r="BK129" i="4"/>
  <c r="S216" i="4"/>
  <c r="R424" i="4"/>
  <c r="BO422" i="4"/>
  <c r="AE121" i="2"/>
  <c r="BO318" i="4"/>
  <c r="AL525" i="4"/>
  <c r="AF490" i="4"/>
  <c r="AX559" i="4"/>
  <c r="P311" i="2"/>
  <c r="U125" i="4"/>
  <c r="BG246" i="4"/>
  <c r="BI157" i="4"/>
  <c r="AU369" i="2"/>
  <c r="AJ489" i="4"/>
  <c r="BE355" i="4"/>
  <c r="BA331" i="4"/>
  <c r="M232" i="4"/>
  <c r="BJ302" i="4"/>
  <c r="U223" i="4"/>
  <c r="BE109" i="2"/>
  <c r="AF82" i="4"/>
  <c r="AC511" i="4"/>
  <c r="P333" i="4"/>
  <c r="AT499" i="4"/>
  <c r="AH180" i="4"/>
  <c r="AS427" i="4"/>
  <c r="BM28" i="4"/>
  <c r="BO9" i="4"/>
  <c r="AR252" i="2"/>
  <c r="AD209" i="2"/>
  <c r="BI121" i="4"/>
  <c r="BJ112" i="4"/>
  <c r="BD374" i="2"/>
  <c r="W15" i="4"/>
  <c r="U549" i="4"/>
  <c r="AG292" i="4"/>
  <c r="BE394" i="2"/>
  <c r="BK454" i="4"/>
  <c r="AF350" i="4"/>
  <c r="W352" i="4"/>
  <c r="AW256" i="2"/>
  <c r="AE17" i="4"/>
  <c r="AA360" i="2"/>
  <c r="BA46" i="4"/>
  <c r="BO261" i="4"/>
  <c r="BC12" i="4"/>
  <c r="BE102" i="4"/>
  <c r="BJ309" i="4"/>
  <c r="BI477" i="4"/>
  <c r="I325" i="2"/>
  <c r="AP413" i="4"/>
  <c r="AY487" i="4"/>
  <c r="AB214" i="4"/>
  <c r="AQ232" i="2"/>
  <c r="AL113" i="4"/>
  <c r="W36" i="4"/>
  <c r="AZ164" i="4"/>
  <c r="W544" i="4"/>
  <c r="I232" i="2"/>
  <c r="AP496" i="4"/>
  <c r="O364" i="4"/>
  <c r="Y516" i="4"/>
  <c r="BL271" i="4"/>
  <c r="AL461" i="4"/>
  <c r="AK534" i="4"/>
  <c r="BL180" i="4"/>
  <c r="AZ321" i="4"/>
  <c r="AZ310" i="4"/>
  <c r="AV317" i="4"/>
  <c r="AO365" i="4"/>
  <c r="AL438" i="4"/>
  <c r="BF341" i="4"/>
  <c r="L491" i="4"/>
  <c r="AQ162" i="4"/>
  <c r="BG427" i="4"/>
  <c r="AZ521" i="4"/>
  <c r="AH517" i="4"/>
  <c r="AT527" i="4"/>
  <c r="AG337" i="4"/>
  <c r="AP497" i="4"/>
  <c r="AD351" i="4"/>
  <c r="V327" i="4"/>
  <c r="BG512" i="4"/>
  <c r="T372" i="4"/>
  <c r="AJ440" i="4"/>
  <c r="X435" i="4"/>
  <c r="AI538" i="4"/>
  <c r="AH529" i="4"/>
  <c r="AD33" i="10"/>
  <c r="AK560" i="4"/>
  <c r="AG493" i="4"/>
  <c r="AU552" i="4"/>
  <c r="H463" i="2"/>
  <c r="AR420" i="4"/>
  <c r="W533" i="4"/>
  <c r="AJ402" i="4"/>
  <c r="BJ498" i="4"/>
  <c r="V505" i="4"/>
  <c r="R141" i="4"/>
  <c r="AF528" i="4"/>
  <c r="AT534" i="4"/>
  <c r="Y195" i="4"/>
  <c r="AQ545" i="4"/>
  <c r="BL504" i="4"/>
  <c r="AJ511" i="4"/>
  <c r="O486" i="4"/>
  <c r="BK537" i="4"/>
  <c r="O156" i="4"/>
  <c r="BJ535" i="4"/>
  <c r="N449" i="4"/>
  <c r="BK114" i="4"/>
  <c r="BI535" i="4"/>
  <c r="AA407" i="4"/>
  <c r="W485" i="4"/>
  <c r="BN504" i="4"/>
  <c r="AR463" i="4"/>
  <c r="BI460" i="4"/>
  <c r="AG388" i="4"/>
  <c r="AE33" i="10"/>
  <c r="Y494" i="4"/>
  <c r="AP542" i="4"/>
  <c r="BE521" i="4"/>
  <c r="BB476" i="4"/>
  <c r="BO455" i="4"/>
  <c r="Q447" i="4"/>
  <c r="AK518" i="4"/>
  <c r="W426" i="4"/>
  <c r="AK503" i="4"/>
  <c r="BK535" i="4"/>
  <c r="AR516" i="4"/>
  <c r="J367" i="4"/>
  <c r="J533" i="4"/>
  <c r="BG401" i="4"/>
  <c r="BK514" i="4"/>
  <c r="AV547" i="4"/>
  <c r="S487" i="4"/>
  <c r="AL323" i="4"/>
  <c r="AT508" i="4"/>
  <c r="AY494" i="4"/>
  <c r="AC513" i="4"/>
  <c r="BO418" i="4"/>
  <c r="AX548" i="4"/>
  <c r="BI422" i="4"/>
  <c r="Z383" i="4"/>
  <c r="BE491" i="4"/>
  <c r="I466" i="4"/>
  <c r="K454" i="4"/>
  <c r="BP368" i="4"/>
  <c r="L546" i="4"/>
  <c r="N508" i="4"/>
  <c r="AA539" i="4"/>
  <c r="AU531" i="4"/>
  <c r="AF438" i="4"/>
  <c r="BD475" i="4"/>
  <c r="AP492" i="4"/>
  <c r="P318" i="4"/>
  <c r="R489" i="4"/>
  <c r="Q550" i="4"/>
  <c r="BH484" i="4"/>
  <c r="BB510" i="4"/>
  <c r="AF475" i="4"/>
  <c r="AQ343" i="4"/>
  <c r="U540" i="4"/>
  <c r="L514" i="4"/>
  <c r="AN421" i="4"/>
  <c r="BN418" i="4"/>
  <c r="BK359" i="4"/>
  <c r="AT337" i="4"/>
  <c r="AS499" i="4"/>
  <c r="BL557" i="4"/>
  <c r="AD519" i="4"/>
  <c r="AQ448" i="2"/>
  <c r="AL441" i="4"/>
  <c r="L259" i="4"/>
  <c r="AC458" i="4"/>
  <c r="AZ489" i="4"/>
  <c r="AW355" i="4"/>
  <c r="BM362" i="4"/>
  <c r="P448" i="4"/>
  <c r="AV553" i="4"/>
  <c r="AN325" i="4"/>
  <c r="AV168" i="4"/>
  <c r="N452" i="4"/>
  <c r="AG538" i="4"/>
  <c r="X486" i="4"/>
  <c r="AS547" i="4"/>
  <c r="T27" i="4"/>
  <c r="U535" i="4"/>
  <c r="S366" i="4"/>
  <c r="AX435" i="4"/>
  <c r="AD560" i="4"/>
  <c r="AP390" i="4"/>
  <c r="AP9" i="4"/>
  <c r="AP521" i="4"/>
  <c r="BB483" i="4"/>
  <c r="AQ531" i="4"/>
  <c r="M124" i="4"/>
  <c r="W228" i="4"/>
  <c r="Z348" i="4"/>
  <c r="BC264" i="2"/>
  <c r="AL216" i="4"/>
  <c r="AO344" i="4"/>
  <c r="BB116" i="2"/>
  <c r="AZ392" i="2"/>
  <c r="Z440" i="4"/>
  <c r="J540" i="4"/>
  <c r="AN332" i="4"/>
  <c r="K445" i="4"/>
  <c r="W19" i="4"/>
  <c r="AY539" i="4"/>
  <c r="BH538" i="4"/>
  <c r="Z550" i="4"/>
  <c r="X381" i="4"/>
  <c r="AR559" i="4"/>
  <c r="AZ357" i="4"/>
  <c r="AS464" i="4"/>
  <c r="AD528" i="4"/>
  <c r="AM395" i="4"/>
  <c r="AZ116" i="2"/>
  <c r="S508" i="4"/>
  <c r="AZ154" i="4"/>
  <c r="AE252" i="4"/>
  <c r="AS414" i="4"/>
  <c r="AX348" i="4"/>
  <c r="AE262" i="4"/>
  <c r="P382" i="4"/>
  <c r="BH71" i="4"/>
  <c r="BL388" i="4"/>
  <c r="AX271" i="4"/>
  <c r="AM438" i="4"/>
  <c r="AH333" i="4"/>
  <c r="AV259" i="4"/>
  <c r="N547" i="4"/>
  <c r="BE517" i="4"/>
  <c r="AA532" i="4"/>
  <c r="Z529" i="4"/>
  <c r="AH537" i="4"/>
  <c r="AC510" i="4"/>
  <c r="BG519" i="4"/>
  <c r="P530" i="4"/>
  <c r="AB402" i="4"/>
  <c r="V337" i="4"/>
  <c r="BB494" i="4"/>
  <c r="AZ557" i="4"/>
  <c r="Q484" i="4"/>
  <c r="T326" i="4"/>
  <c r="N460" i="4"/>
  <c r="BF171" i="4"/>
  <c r="K529" i="4"/>
  <c r="I551" i="4"/>
  <c r="L493" i="4"/>
  <c r="BO548" i="4"/>
  <c r="AZ518" i="4"/>
  <c r="AO508" i="4"/>
  <c r="AD517" i="4"/>
  <c r="P479" i="4"/>
  <c r="Q510" i="4"/>
  <c r="AA416" i="4"/>
  <c r="AX543" i="4"/>
  <c r="AG545" i="4"/>
  <c r="AO411" i="4"/>
  <c r="BP405" i="4"/>
  <c r="AY454" i="4"/>
  <c r="BE388" i="4"/>
  <c r="BK391" i="4"/>
  <c r="BI74" i="4"/>
  <c r="BN331" i="4"/>
  <c r="BL481" i="4"/>
  <c r="BN483" i="4"/>
  <c r="P465" i="4"/>
  <c r="AD366" i="4"/>
  <c r="AX365" i="4"/>
  <c r="AG505" i="4"/>
  <c r="BP494" i="4"/>
  <c r="BO364" i="4"/>
  <c r="O306" i="4"/>
  <c r="AD466" i="4"/>
  <c r="Y519" i="4"/>
  <c r="AT443" i="2"/>
  <c r="K316" i="4"/>
  <c r="AT19" i="4"/>
  <c r="L498" i="4"/>
  <c r="AW529" i="4"/>
  <c r="M462" i="4"/>
  <c r="AW422" i="4"/>
  <c r="AB508" i="4"/>
  <c r="BF196" i="4"/>
  <c r="T345" i="4"/>
  <c r="L270" i="4"/>
  <c r="I448" i="4"/>
  <c r="AL383" i="4"/>
  <c r="AZ483" i="4"/>
  <c r="AR90" i="2"/>
  <c r="BO549" i="4"/>
  <c r="AB410" i="4"/>
  <c r="Z380" i="4"/>
  <c r="L466" i="4"/>
  <c r="AA371" i="4"/>
  <c r="AR345" i="4"/>
  <c r="AB483" i="4"/>
  <c r="V297" i="4"/>
  <c r="AO476" i="4"/>
  <c r="P420" i="4"/>
  <c r="AZ497" i="4"/>
  <c r="AD518" i="4"/>
  <c r="AY540" i="4"/>
  <c r="P539" i="4"/>
  <c r="BB498" i="4"/>
  <c r="AN365" i="4"/>
  <c r="AI451" i="4"/>
  <c r="BP256" i="4"/>
  <c r="AK538" i="4"/>
  <c r="I559" i="4"/>
  <c r="AN150" i="4"/>
  <c r="Y395" i="4"/>
  <c r="AD218" i="4"/>
  <c r="BK319" i="4"/>
  <c r="R502" i="4"/>
  <c r="BG403" i="4"/>
  <c r="AS462" i="4"/>
  <c r="AN475" i="4"/>
  <c r="AP463" i="4"/>
  <c r="BA243" i="4"/>
  <c r="AV82" i="4"/>
  <c r="R487" i="4"/>
  <c r="K206" i="4"/>
  <c r="BL547" i="4"/>
  <c r="W554" i="4"/>
  <c r="AI372" i="4"/>
  <c r="S360" i="4"/>
  <c r="AY414" i="4"/>
  <c r="Z443" i="4"/>
  <c r="AX411" i="4"/>
  <c r="AG513" i="4"/>
  <c r="AD457" i="4"/>
  <c r="AE305" i="4"/>
  <c r="AK104" i="4"/>
  <c r="BN528" i="4"/>
  <c r="AL156" i="4"/>
  <c r="U49" i="4"/>
  <c r="R425" i="4"/>
  <c r="BB106" i="4"/>
  <c r="BP310" i="4"/>
  <c r="R9" i="4"/>
  <c r="AY165" i="4"/>
  <c r="N553" i="4"/>
  <c r="BC491" i="4"/>
  <c r="AE398" i="4"/>
  <c r="BC452" i="4"/>
  <c r="BN411" i="4"/>
  <c r="AG304" i="4"/>
  <c r="BM165" i="4"/>
  <c r="S533" i="4"/>
  <c r="BF416" i="4"/>
  <c r="AB28" i="4"/>
  <c r="AN354" i="4"/>
  <c r="AH405" i="4"/>
  <c r="BG169" i="4"/>
  <c r="BJ479" i="4"/>
  <c r="AE396" i="4"/>
  <c r="BP394" i="4"/>
  <c r="AJ366" i="4"/>
  <c r="BP337" i="4"/>
  <c r="BJ484" i="4"/>
  <c r="AU514" i="4"/>
  <c r="BC479" i="4"/>
  <c r="N487" i="4"/>
  <c r="I555" i="4"/>
  <c r="Y310" i="4"/>
  <c r="BI71" i="4"/>
  <c r="W472" i="2"/>
  <c r="L528" i="4"/>
  <c r="BN347" i="4"/>
  <c r="AF411" i="4"/>
  <c r="AQ536" i="4"/>
  <c r="BP326" i="4"/>
  <c r="AB503" i="4"/>
  <c r="AJ172" i="4"/>
  <c r="Z450" i="4"/>
  <c r="AW391" i="4"/>
  <c r="AH351" i="4"/>
  <c r="AO455" i="4"/>
  <c r="BI297" i="4"/>
  <c r="M156" i="4"/>
  <c r="S196" i="4"/>
  <c r="O160" i="4"/>
  <c r="AY158" i="4"/>
  <c r="I507" i="4"/>
  <c r="T366" i="4"/>
  <c r="BP485" i="4"/>
  <c r="AW75" i="4"/>
  <c r="L540" i="4"/>
  <c r="AG560" i="4"/>
  <c r="BD339" i="4"/>
  <c r="I526" i="4"/>
  <c r="AZ406" i="4"/>
  <c r="BH499" i="4"/>
  <c r="BO65" i="4"/>
  <c r="BE272" i="4"/>
  <c r="P509" i="4"/>
  <c r="BL369" i="4"/>
  <c r="BH397" i="4"/>
  <c r="BD474" i="4"/>
  <c r="AW552" i="4"/>
  <c r="AY55" i="4"/>
  <c r="BK407" i="4"/>
  <c r="R452" i="4"/>
  <c r="V531" i="4"/>
  <c r="T8" i="4"/>
  <c r="BB359" i="2"/>
  <c r="K514" i="4"/>
  <c r="BJ178" i="4"/>
  <c r="V382" i="4"/>
  <c r="M362" i="4"/>
  <c r="AE338" i="4"/>
  <c r="AF544" i="4"/>
  <c r="Y491" i="4"/>
  <c r="BD529" i="4"/>
  <c r="AM301" i="4"/>
  <c r="BL179" i="4"/>
  <c r="O482" i="4"/>
  <c r="AM367" i="4"/>
  <c r="AP491" i="4"/>
  <c r="BM543" i="4"/>
  <c r="BA409" i="4"/>
  <c r="K424" i="4"/>
  <c r="AQ460" i="4"/>
  <c r="BK519" i="4"/>
  <c r="AV418" i="4"/>
  <c r="AN277" i="4"/>
  <c r="BN514" i="4"/>
  <c r="AJ516" i="4"/>
  <c r="U534" i="4"/>
  <c r="X296" i="2"/>
  <c r="BH503" i="4"/>
  <c r="AE118" i="4"/>
  <c r="S173" i="4"/>
  <c r="AI279" i="2"/>
  <c r="M487" i="4"/>
  <c r="X340" i="4"/>
  <c r="K490" i="4"/>
  <c r="AV239" i="4"/>
  <c r="BK495" i="4"/>
  <c r="AB340" i="4"/>
  <c r="AE494" i="4"/>
  <c r="AW517" i="4"/>
  <c r="T175" i="2"/>
  <c r="AZ407" i="4"/>
  <c r="BF321" i="4"/>
  <c r="J552" i="4"/>
  <c r="AQ207" i="4"/>
  <c r="AK540" i="4"/>
  <c r="P383" i="4"/>
  <c r="AL507" i="4"/>
  <c r="AS549" i="4"/>
  <c r="AC344" i="4"/>
  <c r="BP529" i="4"/>
  <c r="BP464" i="4"/>
  <c r="AE46" i="4"/>
  <c r="N369" i="4"/>
  <c r="AT490" i="4"/>
  <c r="AT493" i="4"/>
  <c r="BC557" i="4"/>
  <c r="BM262" i="4"/>
  <c r="BJ265" i="4"/>
  <c r="AJ181" i="2"/>
  <c r="AE309" i="4"/>
  <c r="P108" i="4"/>
  <c r="J434" i="4"/>
  <c r="BE486" i="4"/>
  <c r="AK433" i="4"/>
  <c r="AY509" i="4"/>
  <c r="O511" i="4"/>
  <c r="R176" i="4"/>
  <c r="K247" i="4"/>
  <c r="AC439" i="2"/>
  <c r="AY413" i="4"/>
  <c r="AS210" i="4"/>
  <c r="AY557" i="4"/>
  <c r="M183" i="4"/>
  <c r="AT407" i="2"/>
  <c r="BH404" i="4"/>
  <c r="BK412" i="4"/>
  <c r="AG140" i="4"/>
  <c r="AV450" i="2"/>
  <c r="AF443" i="4"/>
  <c r="AZ331" i="4"/>
  <c r="AL98" i="4"/>
  <c r="BE559" i="4"/>
  <c r="AW320" i="4"/>
  <c r="P251" i="4"/>
  <c r="AL451" i="4"/>
  <c r="AM514" i="4"/>
  <c r="H379" i="2"/>
  <c r="AU410" i="4"/>
  <c r="BM457" i="4"/>
  <c r="AJ551" i="4"/>
  <c r="AE546" i="4"/>
  <c r="AZ364" i="4"/>
  <c r="Q436" i="4"/>
  <c r="K497" i="4"/>
  <c r="BF278" i="4"/>
  <c r="AO461" i="4"/>
  <c r="AB286" i="4"/>
  <c r="L362" i="4"/>
  <c r="AT492" i="4"/>
  <c r="L392" i="4"/>
  <c r="BD312" i="4"/>
  <c r="K388" i="4"/>
  <c r="AR346" i="2"/>
  <c r="Q507" i="4"/>
  <c r="AN230" i="2"/>
  <c r="L271" i="4"/>
  <c r="BF389" i="2"/>
  <c r="AY166" i="4"/>
  <c r="BJ516" i="4"/>
  <c r="AA80" i="4"/>
  <c r="Q87" i="2"/>
  <c r="V14" i="4"/>
  <c r="Q511" i="4"/>
  <c r="K253" i="4"/>
  <c r="AZ543" i="4"/>
  <c r="AG480" i="4"/>
  <c r="AX307" i="4"/>
  <c r="AG537" i="4"/>
  <c r="AH318" i="4"/>
  <c r="BD436" i="4"/>
  <c r="AV498" i="4"/>
  <c r="AY167" i="4"/>
  <c r="K437" i="4"/>
  <c r="AN293" i="4"/>
  <c r="AW512" i="4"/>
  <c r="BF378" i="2"/>
  <c r="BG393" i="4"/>
  <c r="X449" i="4"/>
  <c r="U476" i="4"/>
  <c r="AH311" i="4"/>
  <c r="AI202" i="4"/>
  <c r="BC237" i="4"/>
  <c r="AL318" i="4"/>
  <c r="AQ496" i="4"/>
  <c r="AD556" i="4"/>
  <c r="AG30" i="4"/>
  <c r="P493" i="4"/>
  <c r="BG67" i="4"/>
  <c r="AW550" i="4"/>
  <c r="T151" i="4"/>
  <c r="BI484" i="4"/>
  <c r="BF202" i="4"/>
  <c r="Z360" i="4"/>
  <c r="AQ527" i="4"/>
  <c r="AP465" i="4"/>
  <c r="BO511" i="4"/>
  <c r="W384" i="4"/>
  <c r="K305" i="4"/>
  <c r="AE406" i="4"/>
  <c r="T217" i="4"/>
  <c r="AY415" i="4"/>
  <c r="AR248" i="4"/>
  <c r="AR314" i="4"/>
  <c r="Q312" i="2"/>
  <c r="AE331" i="4"/>
  <c r="S274" i="4"/>
  <c r="J322" i="4"/>
  <c r="AK556" i="4"/>
  <c r="W313" i="4"/>
  <c r="AH419" i="4"/>
  <c r="AO350" i="4"/>
  <c r="AO352" i="4"/>
  <c r="BJ169" i="4"/>
  <c r="AV413" i="4"/>
  <c r="BC298" i="4"/>
  <c r="Q397" i="4"/>
  <c r="AC71" i="4"/>
  <c r="O297" i="4"/>
  <c r="AO557" i="4"/>
  <c r="AF139" i="4"/>
  <c r="K404" i="4"/>
  <c r="AC278" i="4"/>
  <c r="AC310" i="4"/>
  <c r="AN536" i="4"/>
  <c r="L542" i="4"/>
  <c r="AR306" i="4"/>
  <c r="AX161" i="2"/>
  <c r="K555" i="4"/>
  <c r="BM367" i="4"/>
  <c r="M277" i="4"/>
  <c r="AC463" i="4"/>
  <c r="Q485" i="4"/>
  <c r="AY479" i="4"/>
  <c r="AP346" i="4"/>
  <c r="S357" i="4"/>
  <c r="BL426" i="4"/>
  <c r="BF366" i="4"/>
  <c r="BC402" i="4"/>
  <c r="BH474" i="4"/>
  <c r="BB434" i="4"/>
  <c r="O463" i="4"/>
  <c r="AC254" i="4"/>
  <c r="AQ49" i="4"/>
  <c r="BN406" i="4"/>
  <c r="AG170" i="4"/>
  <c r="V205" i="4"/>
  <c r="AJ371" i="2"/>
  <c r="AQ438" i="4"/>
  <c r="BH168" i="4"/>
  <c r="BC272" i="4"/>
  <c r="AT405" i="4"/>
  <c r="AQ315" i="4"/>
  <c r="AK329" i="4"/>
  <c r="AP387" i="4"/>
  <c r="Q172" i="4"/>
  <c r="AZ385" i="4"/>
  <c r="S25" i="4"/>
  <c r="AX225" i="4"/>
  <c r="Z201" i="4"/>
  <c r="BG400" i="4"/>
  <c r="AF466" i="4"/>
  <c r="BH414" i="4"/>
  <c r="AD295" i="2"/>
  <c r="BH130" i="4"/>
  <c r="M5" i="4"/>
  <c r="BE317" i="4"/>
  <c r="X516" i="4"/>
  <c r="BB342" i="4"/>
  <c r="S455" i="4"/>
  <c r="BL368" i="4"/>
  <c r="BK261" i="4"/>
  <c r="Y547" i="4"/>
  <c r="BD387" i="4"/>
  <c r="BI511" i="4"/>
  <c r="AD394" i="4"/>
  <c r="BE489" i="4"/>
  <c r="AZ225" i="4"/>
  <c r="I412" i="4"/>
  <c r="AU311" i="2"/>
  <c r="BH233" i="4"/>
  <c r="AV508" i="4"/>
  <c r="BO380" i="4"/>
  <c r="Q443" i="2"/>
  <c r="AY72" i="4"/>
  <c r="BA20" i="4"/>
  <c r="AM425" i="4"/>
  <c r="BA350" i="4"/>
  <c r="N385" i="4"/>
  <c r="V290" i="4"/>
  <c r="BH370" i="4"/>
  <c r="V129" i="4"/>
  <c r="AW436" i="4"/>
  <c r="AF332" i="4"/>
  <c r="AR35" i="4"/>
  <c r="L74" i="4"/>
  <c r="S477" i="4"/>
  <c r="P351" i="4"/>
  <c r="AU489" i="4"/>
  <c r="AA381" i="4"/>
  <c r="S435" i="4"/>
  <c r="AC515" i="4"/>
  <c r="BO171" i="4"/>
  <c r="N549" i="4"/>
  <c r="M247" i="4"/>
  <c r="T424" i="4"/>
  <c r="T539" i="4"/>
  <c r="BI380" i="4"/>
  <c r="Q546" i="4"/>
  <c r="N455" i="4"/>
  <c r="AZ509" i="4"/>
  <c r="AJ333" i="4"/>
  <c r="AR548" i="4"/>
  <c r="AV362" i="4"/>
  <c r="AI535" i="4"/>
  <c r="BG544" i="4"/>
  <c r="BO415" i="4"/>
  <c r="O492" i="4"/>
  <c r="AW88" i="4"/>
  <c r="AU542" i="4"/>
  <c r="AK344" i="4"/>
  <c r="BE32" i="4"/>
  <c r="BA395" i="4"/>
  <c r="BO360" i="4"/>
  <c r="AK254" i="4"/>
  <c r="AF392" i="4"/>
  <c r="AH444" i="2"/>
  <c r="P518" i="4"/>
  <c r="L234" i="4"/>
  <c r="AB249" i="4"/>
  <c r="K38" i="4"/>
  <c r="V444" i="4"/>
  <c r="BC289" i="4"/>
  <c r="BH109" i="4"/>
  <c r="AD223" i="4"/>
  <c r="M300" i="4"/>
  <c r="AJ213" i="4"/>
  <c r="AN127" i="4"/>
  <c r="V156" i="4"/>
  <c r="BN490" i="4"/>
  <c r="BK354" i="4"/>
  <c r="BC27" i="4"/>
  <c r="M501" i="4"/>
  <c r="X538" i="4"/>
  <c r="Y42" i="4"/>
  <c r="O273" i="4"/>
  <c r="Z315" i="4"/>
  <c r="AO348" i="4"/>
  <c r="AH402" i="4"/>
  <c r="AI183" i="4"/>
  <c r="AP282" i="2"/>
  <c r="S466" i="4"/>
  <c r="BJ314" i="4"/>
  <c r="W486" i="4"/>
  <c r="AY244" i="4"/>
  <c r="AR201" i="4"/>
  <c r="V419" i="4"/>
  <c r="BJ65" i="4"/>
  <c r="AA201" i="4"/>
  <c r="BF519" i="4"/>
  <c r="W61" i="4"/>
  <c r="BJ59" i="4"/>
  <c r="AS386" i="4"/>
  <c r="M274" i="4"/>
  <c r="N320" i="4"/>
  <c r="Q380" i="2"/>
  <c r="AW299" i="2"/>
  <c r="AC84" i="4"/>
  <c r="AE394" i="4"/>
  <c r="K553" i="4"/>
  <c r="S77" i="4"/>
  <c r="BA457" i="4"/>
  <c r="AX195" i="4"/>
  <c r="I425" i="4"/>
  <c r="AT521" i="4"/>
  <c r="BA542" i="4"/>
  <c r="BF254" i="4"/>
  <c r="X393" i="4"/>
  <c r="T225" i="4"/>
  <c r="AM375" i="2"/>
  <c r="W421" i="4"/>
  <c r="I382" i="4"/>
  <c r="Q159" i="4"/>
  <c r="AC25" i="4"/>
  <c r="BL356" i="4"/>
  <c r="N208" i="4"/>
  <c r="W290" i="4"/>
  <c r="BM466" i="4"/>
  <c r="J402" i="2"/>
  <c r="Y433" i="4"/>
  <c r="BE347" i="4"/>
  <c r="AT169" i="4"/>
  <c r="I145" i="4"/>
  <c r="BA313" i="4"/>
  <c r="AM263" i="4"/>
  <c r="V250" i="4"/>
  <c r="AS417" i="4"/>
  <c r="AY98" i="4"/>
  <c r="BG34" i="4"/>
  <c r="AP293" i="4"/>
  <c r="AS308" i="4"/>
  <c r="M517" i="4"/>
  <c r="AX231" i="4"/>
  <c r="V411" i="4"/>
  <c r="AI433" i="4"/>
  <c r="J544" i="4"/>
  <c r="BA220" i="4"/>
  <c r="AW364" i="4"/>
  <c r="AY113" i="4"/>
  <c r="AG451" i="4"/>
  <c r="U395" i="4"/>
  <c r="Z239" i="4"/>
  <c r="AG315" i="4"/>
  <c r="AJ262" i="4"/>
  <c r="AF219" i="4"/>
  <c r="BE389" i="4"/>
  <c r="AT442" i="4"/>
  <c r="BI231" i="4"/>
  <c r="AV356" i="4"/>
  <c r="BF128" i="4"/>
  <c r="AF476" i="4"/>
  <c r="BF295" i="4"/>
  <c r="AK330" i="4"/>
  <c r="AG398" i="4"/>
  <c r="AW405" i="4"/>
  <c r="AJ276" i="4"/>
  <c r="AT128" i="4"/>
  <c r="BH252" i="4"/>
  <c r="BO57" i="4"/>
  <c r="X527" i="4"/>
  <c r="AL528" i="4"/>
  <c r="BA226" i="4"/>
  <c r="I520" i="4"/>
  <c r="BA461" i="4"/>
  <c r="BN384" i="4"/>
  <c r="U33" i="10"/>
  <c r="AC265" i="4"/>
  <c r="AK508" i="4"/>
  <c r="BG353" i="4"/>
  <c r="AH345" i="2"/>
  <c r="W106" i="4"/>
  <c r="AO465" i="2"/>
  <c r="AI510" i="4"/>
  <c r="O201" i="4"/>
  <c r="AS460" i="4"/>
  <c r="S498" i="4"/>
  <c r="AH436" i="4"/>
  <c r="AA314" i="4"/>
  <c r="AK389" i="2"/>
  <c r="AS525" i="4"/>
  <c r="T303" i="4"/>
  <c r="AB545" i="4"/>
  <c r="AZ39" i="4"/>
  <c r="Z505" i="4"/>
  <c r="BP510" i="4"/>
  <c r="P497" i="4"/>
  <c r="AV183" i="4"/>
  <c r="U414" i="4"/>
  <c r="P285" i="2"/>
  <c r="AD45" i="4"/>
  <c r="AT232" i="4"/>
  <c r="AR131" i="4"/>
  <c r="BB452" i="4"/>
  <c r="I494" i="4"/>
  <c r="N519" i="4"/>
  <c r="AI204" i="4"/>
  <c r="T310" i="4"/>
  <c r="AB253" i="4"/>
  <c r="BN38" i="4"/>
  <c r="BA127" i="4"/>
  <c r="BK8" i="4"/>
  <c r="AE366" i="4"/>
  <c r="AQ538" i="4"/>
  <c r="AA357" i="4"/>
  <c r="R239" i="4"/>
  <c r="T309" i="2"/>
  <c r="AO392" i="4"/>
  <c r="I208" i="4"/>
  <c r="BP286" i="4"/>
  <c r="AW272" i="4"/>
  <c r="X101" i="4"/>
  <c r="AE441" i="2"/>
  <c r="AB480" i="4"/>
  <c r="AO43" i="2"/>
  <c r="U355" i="4"/>
  <c r="O213" i="4"/>
  <c r="AR390" i="4"/>
  <c r="BM403" i="4"/>
  <c r="BJ465" i="4"/>
  <c r="AQ63" i="4"/>
  <c r="Y25" i="2"/>
  <c r="AU10" i="4"/>
  <c r="BN426" i="4"/>
  <c r="AM340" i="4"/>
  <c r="BD355" i="4"/>
  <c r="BF51" i="4"/>
  <c r="AO319" i="4"/>
  <c r="U202" i="4"/>
  <c r="AR459" i="4"/>
  <c r="AH558" i="4"/>
  <c r="AX485" i="4"/>
  <c r="R346" i="2"/>
  <c r="AJ281" i="2"/>
  <c r="O554" i="4"/>
  <c r="M88" i="4"/>
  <c r="AO275" i="4"/>
  <c r="AU434" i="4"/>
  <c r="U520" i="4"/>
  <c r="AY536" i="4"/>
  <c r="AR542" i="4"/>
  <c r="AC369" i="4"/>
  <c r="AO432" i="4"/>
  <c r="K366" i="4"/>
  <c r="AH256" i="4"/>
  <c r="BF120" i="4"/>
  <c r="W72" i="4"/>
  <c r="AH339" i="4"/>
  <c r="AO261" i="4"/>
  <c r="AC66" i="4"/>
  <c r="AH396" i="4"/>
  <c r="BE209" i="4"/>
  <c r="AM370" i="4"/>
  <c r="Z158" i="4"/>
  <c r="AE492" i="4"/>
  <c r="P115" i="4"/>
  <c r="AJ253" i="2"/>
  <c r="I155" i="4"/>
  <c r="AV308" i="4"/>
  <c r="O133" i="4"/>
  <c r="AO401" i="4"/>
  <c r="BD300" i="4"/>
  <c r="BB289" i="4"/>
  <c r="BG271" i="4"/>
  <c r="AB24" i="4"/>
  <c r="AG136" i="4"/>
  <c r="BB473" i="2"/>
  <c r="R171" i="4"/>
  <c r="AG331" i="4"/>
  <c r="AH110" i="2"/>
  <c r="T215" i="4"/>
  <c r="AC18" i="4"/>
  <c r="AY438" i="4"/>
  <c r="AD315" i="2"/>
  <c r="AI286" i="4"/>
  <c r="AP183" i="4"/>
  <c r="BG459" i="4"/>
  <c r="AU460" i="4"/>
  <c r="R211" i="2"/>
  <c r="S414" i="4"/>
  <c r="BF74" i="4"/>
  <c r="AE216" i="4"/>
  <c r="T214" i="2"/>
  <c r="BC298" i="2"/>
  <c r="AW114" i="4"/>
  <c r="K484" i="4"/>
  <c r="K537" i="4"/>
  <c r="M210" i="4"/>
  <c r="AE382" i="4"/>
  <c r="BD527" i="4"/>
  <c r="AP277" i="4"/>
  <c r="AT457" i="4"/>
  <c r="AD495" i="4"/>
  <c r="AO386" i="4"/>
  <c r="AA326" i="4"/>
  <c r="AS454" i="4"/>
  <c r="AF8" i="4"/>
  <c r="K256" i="2"/>
  <c r="AM501" i="4"/>
  <c r="H44" i="2"/>
  <c r="AQ400" i="4"/>
  <c r="AO106" i="4"/>
  <c r="AY466" i="4"/>
  <c r="V323" i="4"/>
  <c r="AV275" i="4"/>
  <c r="L401" i="4"/>
  <c r="BP119" i="4"/>
  <c r="AQ261" i="4"/>
  <c r="AB309" i="4"/>
  <c r="J184" i="4"/>
  <c r="L409" i="4"/>
  <c r="BN209" i="4"/>
  <c r="AH361" i="2"/>
  <c r="AM517" i="4"/>
  <c r="AP513" i="4"/>
  <c r="AY456" i="2"/>
  <c r="AE315" i="2"/>
  <c r="BN343" i="4"/>
  <c r="AC555" i="4"/>
  <c r="AD355" i="4"/>
  <c r="BJ494" i="4"/>
  <c r="W320" i="4"/>
  <c r="AK537" i="4"/>
  <c r="K508" i="4"/>
  <c r="BB332" i="4"/>
  <c r="R216" i="4"/>
  <c r="AI358" i="4"/>
  <c r="AD79" i="4"/>
  <c r="P342" i="4"/>
  <c r="AQ441" i="2"/>
  <c r="U391" i="4"/>
  <c r="AN407" i="4"/>
  <c r="AH552" i="4"/>
  <c r="AS237" i="4"/>
  <c r="AG465" i="2"/>
  <c r="BI550" i="4"/>
  <c r="U302" i="4"/>
  <c r="Z87" i="4"/>
  <c r="AW525" i="4"/>
  <c r="AD251" i="4"/>
  <c r="BN433" i="4"/>
  <c r="AE458" i="4"/>
  <c r="BD552" i="4"/>
  <c r="Q457" i="4"/>
  <c r="BL415" i="4"/>
  <c r="S333" i="4"/>
  <c r="AQ280" i="2"/>
  <c r="BM304" i="4"/>
  <c r="AE270" i="4"/>
  <c r="AX489" i="4"/>
  <c r="Q372" i="4"/>
  <c r="AS347" i="4"/>
  <c r="I535" i="4"/>
  <c r="X121" i="4"/>
  <c r="Y417" i="4"/>
  <c r="BE450" i="4"/>
  <c r="AI11" i="4"/>
  <c r="AU480" i="4"/>
  <c r="L345" i="2"/>
  <c r="BO502" i="4"/>
  <c r="BF448" i="4"/>
  <c r="AU312" i="4"/>
  <c r="N400" i="2"/>
  <c r="AU382" i="4"/>
  <c r="O298" i="4"/>
  <c r="AD433" i="4"/>
  <c r="AB94" i="2"/>
  <c r="AZ269" i="4"/>
  <c r="AV427" i="4"/>
  <c r="BI286" i="4"/>
  <c r="AE22" i="2"/>
  <c r="BE297" i="4"/>
  <c r="AP329" i="4"/>
  <c r="V339" i="4"/>
  <c r="AS304" i="4"/>
  <c r="BO445" i="4"/>
  <c r="AJ122" i="4"/>
  <c r="X445" i="2"/>
  <c r="BI104" i="4"/>
  <c r="AW220" i="2"/>
  <c r="W278" i="4"/>
  <c r="AJ46" i="4"/>
  <c r="BC357" i="4"/>
  <c r="N478" i="4"/>
  <c r="BD159" i="4"/>
  <c r="AP400" i="4"/>
  <c r="AJ362" i="4"/>
  <c r="K46" i="4"/>
  <c r="AD453" i="4"/>
  <c r="O480" i="4"/>
  <c r="AZ415" i="4"/>
  <c r="AI364" i="4"/>
  <c r="N527" i="4"/>
  <c r="AT255" i="4"/>
  <c r="O362" i="4"/>
  <c r="AS492" i="4"/>
  <c r="AI61" i="4"/>
  <c r="V363" i="4"/>
  <c r="AK399" i="4"/>
  <c r="AY328" i="4"/>
  <c r="M318" i="4"/>
  <c r="AF483" i="4"/>
  <c r="AS257" i="4"/>
  <c r="AU328" i="4"/>
  <c r="AS387" i="4"/>
  <c r="AT17" i="2"/>
  <c r="N112" i="4"/>
  <c r="U211" i="4"/>
  <c r="BI346" i="4"/>
  <c r="AL193" i="4"/>
  <c r="J420" i="4"/>
  <c r="BJ408" i="4"/>
  <c r="BP227" i="4"/>
  <c r="AW249" i="4"/>
  <c r="R236" i="4"/>
  <c r="BA412" i="4"/>
  <c r="T503" i="4"/>
  <c r="AV440" i="4"/>
  <c r="W308" i="4"/>
  <c r="AS116" i="4"/>
  <c r="BL385" i="4"/>
  <c r="AY192" i="4"/>
  <c r="AY121" i="4"/>
  <c r="BF56" i="4"/>
  <c r="AB302" i="4"/>
  <c r="AZ504" i="4"/>
  <c r="AQ326" i="4"/>
  <c r="AZ486" i="4"/>
  <c r="U394" i="4"/>
  <c r="AG27" i="4"/>
  <c r="BI129" i="4"/>
  <c r="Z438" i="4"/>
  <c r="Y80" i="4"/>
  <c r="BK344" i="4"/>
  <c r="Y294" i="4"/>
  <c r="S235" i="4"/>
  <c r="AT268" i="4"/>
  <c r="AN272" i="4"/>
  <c r="H404" i="2"/>
  <c r="AE21" i="4"/>
  <c r="AS305" i="2"/>
  <c r="AY143" i="4"/>
  <c r="AM352" i="4"/>
  <c r="BH324" i="4"/>
  <c r="J493" i="4"/>
  <c r="W212" i="4"/>
  <c r="BK399" i="4"/>
  <c r="AZ351" i="2"/>
  <c r="AU389" i="2"/>
  <c r="AL33" i="4"/>
  <c r="U250" i="4"/>
  <c r="AF29" i="4"/>
  <c r="AV314" i="4"/>
  <c r="O361" i="2"/>
  <c r="X28" i="4"/>
  <c r="AN500" i="4"/>
  <c r="AL497" i="4"/>
  <c r="AX500" i="4"/>
  <c r="K296" i="2"/>
  <c r="AW439" i="2"/>
  <c r="Z46" i="4"/>
  <c r="BN83" i="4"/>
  <c r="AR369" i="2"/>
  <c r="BP328" i="4"/>
  <c r="L369" i="2"/>
  <c r="AM456" i="4"/>
  <c r="AM186" i="2"/>
  <c r="AL179" i="2"/>
  <c r="BK236" i="4"/>
  <c r="BB276" i="4"/>
  <c r="Q51" i="4"/>
  <c r="AA463" i="2"/>
  <c r="AB367" i="4"/>
  <c r="AM421" i="4"/>
  <c r="AH291" i="4"/>
  <c r="I172" i="4"/>
  <c r="T353" i="4"/>
  <c r="L278" i="4"/>
  <c r="AQ218" i="2"/>
  <c r="BN447" i="4"/>
  <c r="AY139" i="4"/>
  <c r="BF74" i="2"/>
  <c r="AN373" i="2"/>
  <c r="BI154" i="4"/>
  <c r="BK231" i="4"/>
  <c r="AT463" i="4"/>
  <c r="AA530" i="4"/>
  <c r="BG411" i="4"/>
  <c r="BA230" i="4"/>
  <c r="BD79" i="2"/>
  <c r="BB339" i="4"/>
  <c r="AE368" i="4"/>
  <c r="Y107" i="4"/>
  <c r="Y140" i="4"/>
  <c r="BK220" i="4"/>
  <c r="AK392" i="2"/>
  <c r="Q202" i="4"/>
  <c r="AP69" i="4"/>
  <c r="BA396" i="4"/>
  <c r="U437" i="4"/>
  <c r="BB212" i="4"/>
  <c r="BP498" i="4"/>
  <c r="AM485" i="4"/>
  <c r="AX340" i="4"/>
  <c r="AX21" i="4"/>
  <c r="BI342" i="4"/>
  <c r="O211" i="4"/>
  <c r="AX386" i="4"/>
  <c r="S211" i="4"/>
  <c r="V80" i="4"/>
  <c r="AZ236" i="4"/>
  <c r="BD224" i="4"/>
  <c r="Z198" i="4"/>
  <c r="T367" i="4"/>
  <c r="AX286" i="4"/>
  <c r="AK226" i="4"/>
  <c r="AW16" i="2"/>
  <c r="AV401" i="2"/>
  <c r="M297" i="4"/>
  <c r="BA326" i="4"/>
  <c r="Q298" i="2"/>
  <c r="AZ238" i="4"/>
  <c r="J455" i="4"/>
  <c r="BF401" i="2"/>
  <c r="AE8" i="4"/>
  <c r="AI366" i="4"/>
  <c r="AS364" i="4"/>
  <c r="AO449" i="4"/>
  <c r="J506" i="4"/>
  <c r="AJ517" i="4"/>
  <c r="P343" i="4"/>
  <c r="AB406" i="2"/>
  <c r="L213" i="2"/>
  <c r="BK39" i="4"/>
  <c r="AG17" i="4"/>
  <c r="BO434" i="4"/>
  <c r="O159" i="4"/>
  <c r="L439" i="2"/>
  <c r="Y388" i="4"/>
  <c r="K310" i="4"/>
  <c r="Z361" i="4"/>
  <c r="Y359" i="4"/>
  <c r="BM422" i="4"/>
  <c r="BN75" i="4"/>
  <c r="AW403" i="4"/>
  <c r="BG541" i="4"/>
  <c r="BD510" i="4"/>
  <c r="S460" i="4"/>
  <c r="AB421" i="4"/>
  <c r="BF483" i="4"/>
  <c r="BL525" i="4"/>
  <c r="S540" i="4"/>
  <c r="BC537" i="4"/>
  <c r="S553" i="4"/>
  <c r="AD475" i="4"/>
  <c r="X541" i="4"/>
  <c r="BB118" i="4"/>
  <c r="AL477" i="4"/>
  <c r="X517" i="4"/>
  <c r="BH555" i="4"/>
  <c r="M332" i="4"/>
  <c r="AM396" i="4"/>
  <c r="AW128" i="4"/>
  <c r="AJ485" i="4"/>
  <c r="BF219" i="4"/>
  <c r="AE442" i="4"/>
  <c r="U168" i="4"/>
  <c r="AF107" i="2"/>
  <c r="T289" i="4"/>
  <c r="AN151" i="4"/>
  <c r="BN362" i="4"/>
  <c r="Q371" i="4"/>
  <c r="AA90" i="4"/>
  <c r="Z28" i="2"/>
  <c r="BP143" i="4"/>
  <c r="AY343" i="4"/>
  <c r="I180" i="4"/>
  <c r="AW169" i="4"/>
  <c r="AU447" i="4"/>
  <c r="AC251" i="2"/>
  <c r="AN44" i="2"/>
  <c r="BG388" i="4"/>
  <c r="BA415" i="4"/>
  <c r="BB181" i="2"/>
  <c r="BB74" i="4"/>
  <c r="BK371" i="4"/>
  <c r="BI544" i="4"/>
  <c r="Q221" i="2"/>
  <c r="AO313" i="2"/>
  <c r="AU498" i="4"/>
  <c r="AL542" i="4"/>
  <c r="AT448" i="4"/>
  <c r="BA434" i="4"/>
  <c r="N162" i="4"/>
  <c r="X181" i="4"/>
  <c r="AI478" i="4"/>
  <c r="AD273" i="4"/>
  <c r="AZ231" i="4"/>
  <c r="W218" i="4"/>
  <c r="AX166" i="4"/>
  <c r="Y158" i="4"/>
  <c r="P89" i="4"/>
  <c r="BF145" i="4"/>
  <c r="AE33" i="12"/>
  <c r="AL158" i="4"/>
  <c r="AU537" i="4"/>
  <c r="AQ520" i="4"/>
  <c r="V261" i="4"/>
  <c r="P264" i="4"/>
  <c r="AZ112" i="4"/>
  <c r="O420" i="4"/>
  <c r="AK303" i="4"/>
  <c r="BA50" i="4"/>
  <c r="R479" i="4"/>
  <c r="AA231" i="4"/>
  <c r="AZ131" i="4"/>
  <c r="AK435" i="4"/>
  <c r="AV370" i="4"/>
  <c r="AN247" i="4"/>
  <c r="BF127" i="4"/>
  <c r="K20" i="4"/>
  <c r="M364" i="4"/>
  <c r="AY220" i="4"/>
  <c r="W323" i="4"/>
  <c r="AI123" i="4"/>
  <c r="S145" i="4"/>
  <c r="M494" i="4"/>
  <c r="R231" i="4"/>
  <c r="R308" i="2"/>
  <c r="AP447" i="4"/>
  <c r="K502" i="4"/>
  <c r="AA238" i="4"/>
  <c r="Y341" i="4"/>
  <c r="AA255" i="4"/>
  <c r="AL151" i="4"/>
  <c r="AJ518" i="4"/>
  <c r="BA177" i="4"/>
  <c r="AW497" i="4"/>
  <c r="BC482" i="4"/>
  <c r="AY322" i="4"/>
  <c r="Y542" i="4"/>
  <c r="N386" i="4"/>
  <c r="BG381" i="4"/>
  <c r="BM320" i="4"/>
  <c r="Z350" i="4"/>
  <c r="AA388" i="4"/>
  <c r="L218" i="4"/>
  <c r="AZ540" i="4"/>
  <c r="Y16" i="2"/>
  <c r="AM227" i="4"/>
  <c r="BM13" i="4"/>
  <c r="BH461" i="4"/>
  <c r="AY190" i="2"/>
  <c r="BA367" i="4"/>
  <c r="I348" i="4"/>
  <c r="BD137" i="4"/>
  <c r="AQ492" i="4"/>
  <c r="AK356" i="4"/>
  <c r="I45" i="4"/>
  <c r="AC418" i="4"/>
  <c r="BD160" i="4"/>
  <c r="AR329" i="4"/>
  <c r="AS557" i="4"/>
  <c r="AM233" i="4"/>
  <c r="AJ150" i="4"/>
  <c r="Q370" i="4"/>
  <c r="L114" i="4"/>
  <c r="P284" i="2"/>
  <c r="AL173" i="4"/>
  <c r="R383" i="4"/>
  <c r="AJ111" i="4"/>
  <c r="BH316" i="4"/>
  <c r="BA211" i="4"/>
  <c r="T397" i="2"/>
  <c r="BM88" i="4"/>
  <c r="Q329" i="4"/>
  <c r="AH380" i="2"/>
  <c r="BB357" i="4"/>
  <c r="AM307" i="4"/>
  <c r="AY267" i="4"/>
  <c r="AP152" i="4"/>
  <c r="K154" i="4"/>
  <c r="BJ450" i="4"/>
  <c r="AE181" i="4"/>
  <c r="Z346" i="4"/>
  <c r="BG290" i="4"/>
  <c r="BK451" i="4"/>
  <c r="R271" i="4"/>
  <c r="R311" i="4"/>
  <c r="BK360" i="4"/>
  <c r="AP557" i="4"/>
  <c r="BF287" i="4"/>
  <c r="AW273" i="4"/>
  <c r="AI401" i="4"/>
  <c r="U116" i="4"/>
  <c r="K198" i="4"/>
  <c r="AD347" i="2"/>
  <c r="L453" i="2"/>
  <c r="BN89" i="4"/>
  <c r="AL480" i="4"/>
  <c r="BK338" i="4"/>
  <c r="X474" i="4"/>
  <c r="AN545" i="4"/>
  <c r="AX401" i="2"/>
  <c r="AQ392" i="4"/>
  <c r="AQ461" i="2"/>
  <c r="BI274" i="4"/>
  <c r="AA365" i="4"/>
  <c r="U402" i="2"/>
  <c r="AD400" i="4"/>
  <c r="BF221" i="4"/>
  <c r="BC278" i="4"/>
  <c r="BD167" i="2"/>
  <c r="BI270" i="4"/>
  <c r="AI321" i="4"/>
  <c r="I264" i="4"/>
  <c r="I161" i="4"/>
  <c r="X208" i="4"/>
  <c r="V362" i="2"/>
  <c r="Q407" i="2"/>
  <c r="BG248" i="4"/>
  <c r="AY243" i="4"/>
  <c r="AX356" i="2"/>
  <c r="AM286" i="2"/>
  <c r="T120" i="4"/>
  <c r="AH298" i="4"/>
  <c r="Q274" i="2"/>
  <c r="U378" i="2"/>
  <c r="X339" i="4"/>
  <c r="BC4" i="4"/>
  <c r="BO298" i="4"/>
  <c r="AT461" i="4"/>
  <c r="AJ464" i="4"/>
  <c r="AH456" i="4"/>
  <c r="BH330" i="4"/>
  <c r="AI73" i="4"/>
  <c r="AR171" i="4"/>
  <c r="AZ482" i="4"/>
  <c r="AS356" i="4"/>
  <c r="BA270" i="4"/>
  <c r="AJ216" i="4"/>
  <c r="AW327" i="2"/>
  <c r="BP212" i="4"/>
  <c r="BC230" i="4"/>
  <c r="BA116" i="2"/>
  <c r="AE203" i="4"/>
  <c r="R209" i="4"/>
  <c r="AP333" i="4"/>
  <c r="O275" i="4"/>
  <c r="AK172" i="2"/>
  <c r="AB169" i="2"/>
  <c r="AA372" i="4"/>
  <c r="S76" i="4"/>
  <c r="BA258" i="4"/>
  <c r="AC284" i="2"/>
  <c r="K413" i="4"/>
  <c r="U333" i="4"/>
  <c r="N388" i="4"/>
  <c r="X57" i="12"/>
  <c r="O525" i="4"/>
  <c r="AV71" i="4"/>
  <c r="BE160" i="2"/>
  <c r="I303" i="4"/>
  <c r="AU448" i="4"/>
  <c r="AH407" i="4"/>
  <c r="M414" i="4"/>
  <c r="X510" i="4"/>
  <c r="AX284" i="2"/>
  <c r="BA432" i="4"/>
  <c r="I177" i="4"/>
  <c r="W233" i="2"/>
  <c r="AH484" i="4"/>
  <c r="AA311" i="4"/>
  <c r="P356" i="4"/>
  <c r="P145" i="4"/>
  <c r="N406" i="2"/>
  <c r="AG40" i="4"/>
  <c r="T332" i="4"/>
  <c r="Z515" i="4"/>
  <c r="AK490" i="4"/>
  <c r="BP215" i="4"/>
  <c r="BI512" i="4"/>
  <c r="BC454" i="4"/>
  <c r="P69" i="2"/>
  <c r="AP80" i="2"/>
  <c r="BO501" i="4"/>
  <c r="Q171" i="4"/>
  <c r="K468" i="2"/>
  <c r="BD46" i="4"/>
  <c r="AG440" i="4"/>
  <c r="Q201" i="4"/>
  <c r="AQ514" i="4"/>
  <c r="BO407" i="4"/>
  <c r="BD262" i="4"/>
  <c r="L437" i="4"/>
  <c r="AB216" i="4"/>
  <c r="AX454" i="4"/>
  <c r="O451" i="4"/>
  <c r="BL432" i="4"/>
  <c r="BO387" i="4"/>
  <c r="AG200" i="4"/>
  <c r="AS297" i="4"/>
  <c r="Z293" i="4"/>
  <c r="BA509" i="4"/>
  <c r="K534" i="4"/>
  <c r="BL247" i="4"/>
  <c r="AJ514" i="4"/>
  <c r="BC153" i="4"/>
  <c r="Q540" i="4"/>
  <c r="AJ214" i="4"/>
  <c r="AH413" i="4"/>
  <c r="BE287" i="4"/>
  <c r="P438" i="4"/>
  <c r="BC81" i="2"/>
  <c r="AG413" i="4"/>
  <c r="BC443" i="4"/>
  <c r="L193" i="4"/>
  <c r="BF515" i="4"/>
  <c r="AF454" i="4"/>
  <c r="AM209" i="4"/>
  <c r="BA255" i="4"/>
  <c r="AN445" i="2"/>
  <c r="AZ443" i="4"/>
  <c r="BA511" i="4"/>
  <c r="AV518" i="4"/>
  <c r="BK352" i="4"/>
  <c r="AY505" i="4"/>
  <c r="BL406" i="4"/>
  <c r="AL45" i="4"/>
  <c r="AS111" i="4"/>
  <c r="BO435" i="4"/>
  <c r="AA508" i="4"/>
  <c r="AG222" i="4"/>
  <c r="AC142" i="4"/>
  <c r="AH446" i="4"/>
  <c r="AY194" i="4"/>
  <c r="AU168" i="4"/>
  <c r="AZ422" i="4"/>
  <c r="X408" i="4"/>
  <c r="AZ237" i="4"/>
  <c r="BK500" i="4"/>
  <c r="BC558" i="4"/>
  <c r="BC267" i="4"/>
  <c r="AF436" i="4"/>
  <c r="BI13" i="4"/>
  <c r="AS317" i="4"/>
  <c r="BF476" i="4"/>
  <c r="AR337" i="4"/>
  <c r="AC43" i="4"/>
  <c r="AU216" i="4"/>
  <c r="L550" i="4"/>
  <c r="O36" i="4"/>
  <c r="AA491" i="4"/>
  <c r="P357" i="4"/>
  <c r="AS14" i="4"/>
  <c r="L555" i="4"/>
  <c r="BP392" i="4"/>
  <c r="AT276" i="4"/>
  <c r="BK409" i="4"/>
  <c r="AQ83" i="4"/>
  <c r="J204" i="4"/>
  <c r="AQ365" i="4"/>
  <c r="J465" i="4"/>
  <c r="AS62" i="4"/>
  <c r="BA482" i="4"/>
  <c r="AB300" i="4"/>
  <c r="AK509" i="4"/>
  <c r="N546" i="4"/>
  <c r="AN312" i="4"/>
  <c r="AA444" i="2"/>
  <c r="W57" i="9"/>
  <c r="BO260" i="4"/>
  <c r="BE324" i="4"/>
  <c r="X552" i="4"/>
  <c r="AN192" i="4"/>
  <c r="BB49" i="4"/>
  <c r="BK488" i="4"/>
  <c r="BB227" i="4"/>
  <c r="O402" i="2"/>
  <c r="AC275" i="4"/>
  <c r="AU357" i="4"/>
  <c r="AM229" i="4"/>
  <c r="AT35" i="4"/>
  <c r="Z431" i="4"/>
  <c r="AH149" i="4"/>
  <c r="BJ551" i="4"/>
  <c r="AD507" i="4"/>
  <c r="AH233" i="4"/>
  <c r="BE459" i="4"/>
  <c r="K559" i="4"/>
  <c r="BC227" i="4"/>
  <c r="AV536" i="4"/>
  <c r="AO450" i="4"/>
  <c r="T551" i="4"/>
  <c r="Z261" i="4"/>
  <c r="AR427" i="4"/>
  <c r="T33" i="6"/>
  <c r="S512" i="4"/>
  <c r="AJ308" i="4"/>
  <c r="X403" i="4"/>
  <c r="BA544" i="4"/>
  <c r="AP201" i="4"/>
  <c r="BC104" i="4"/>
  <c r="BO517" i="4"/>
  <c r="AI411" i="4"/>
  <c r="K211" i="4"/>
  <c r="AG59" i="4"/>
  <c r="AB33" i="10"/>
  <c r="U40" i="4"/>
  <c r="AL365" i="4"/>
  <c r="BO390" i="4"/>
  <c r="Q83" i="4"/>
  <c r="AG512" i="4"/>
  <c r="Q161" i="4"/>
  <c r="AV470" i="2"/>
  <c r="AP244" i="4"/>
  <c r="BL346" i="4"/>
  <c r="BA248" i="4"/>
  <c r="AN484" i="4"/>
  <c r="BH440" i="4"/>
  <c r="BH223" i="4"/>
  <c r="X503" i="4"/>
  <c r="BH554" i="4"/>
  <c r="I63" i="4"/>
  <c r="AI490" i="4"/>
  <c r="AJ474" i="4"/>
  <c r="O434" i="4"/>
  <c r="AB198" i="4"/>
  <c r="AR449" i="4"/>
  <c r="BG161" i="4"/>
  <c r="AF455" i="2"/>
  <c r="T395" i="4"/>
  <c r="T514" i="4"/>
  <c r="BP553" i="4"/>
  <c r="Q210" i="4"/>
  <c r="BL554" i="4"/>
  <c r="AU329" i="4"/>
  <c r="AB398" i="4"/>
  <c r="BL484" i="4"/>
  <c r="AZ555" i="4"/>
  <c r="K186" i="2"/>
  <c r="V238" i="4"/>
  <c r="BJ163" i="4"/>
  <c r="AU173" i="4"/>
  <c r="K343" i="4"/>
  <c r="BD424" i="4"/>
  <c r="AO309" i="4"/>
  <c r="BA372" i="4"/>
  <c r="BF291" i="4"/>
  <c r="AI557" i="4"/>
  <c r="U530" i="4"/>
  <c r="Q455" i="4"/>
  <c r="AD446" i="4"/>
  <c r="BF46" i="4"/>
  <c r="BB474" i="4"/>
  <c r="AM542" i="4"/>
  <c r="AF403" i="4"/>
  <c r="AV253" i="2"/>
  <c r="AH168" i="4"/>
  <c r="BC273" i="4"/>
  <c r="AB345" i="2"/>
  <c r="BN459" i="4"/>
  <c r="P494" i="4"/>
  <c r="W386" i="4"/>
  <c r="N22" i="2"/>
  <c r="S157" i="2"/>
  <c r="BC382" i="4"/>
  <c r="R182" i="2"/>
  <c r="V356" i="4"/>
  <c r="BI354" i="4"/>
  <c r="AP130" i="4"/>
  <c r="K159" i="4"/>
  <c r="M393" i="4"/>
  <c r="AE312" i="4"/>
  <c r="AM51" i="4"/>
  <c r="V127" i="2"/>
  <c r="AH364" i="4"/>
  <c r="AS490" i="4"/>
  <c r="AA477" i="4"/>
  <c r="W464" i="2"/>
  <c r="BP331" i="4"/>
  <c r="AG444" i="4"/>
  <c r="L325" i="4"/>
  <c r="BE99" i="4"/>
  <c r="AF171" i="4"/>
  <c r="AD440" i="4"/>
  <c r="AT227" i="4"/>
  <c r="N358" i="4"/>
  <c r="AA18" i="4"/>
  <c r="BD309" i="2"/>
  <c r="BN260" i="4"/>
  <c r="BI166" i="4"/>
  <c r="AS144" i="4"/>
  <c r="L359" i="2"/>
  <c r="AV538" i="4"/>
  <c r="R476" i="4"/>
  <c r="AQ408" i="4"/>
  <c r="BG320" i="4"/>
  <c r="AN425" i="4"/>
  <c r="AJ442" i="4"/>
  <c r="W371" i="4"/>
  <c r="AA68" i="4"/>
  <c r="AV550" i="4"/>
  <c r="AA22" i="4"/>
  <c r="AA181" i="2"/>
  <c r="AT426" i="4"/>
  <c r="AI542" i="4"/>
  <c r="P286" i="4"/>
  <c r="AO527" i="4"/>
  <c r="U231" i="4"/>
  <c r="BB386" i="4"/>
  <c r="BI519" i="4"/>
  <c r="BC395" i="4"/>
  <c r="BG420" i="4"/>
  <c r="AM509" i="4"/>
  <c r="M14" i="2"/>
  <c r="AM108" i="4"/>
  <c r="S325" i="2"/>
  <c r="AB260" i="4"/>
  <c r="AY533" i="4"/>
  <c r="K92" i="2"/>
  <c r="BM493" i="4"/>
  <c r="I391" i="4"/>
  <c r="AP167" i="2"/>
  <c r="Q272" i="4"/>
  <c r="BC311" i="2"/>
  <c r="BA345" i="4"/>
  <c r="AI370" i="4"/>
  <c r="AH454" i="4"/>
  <c r="U306" i="4"/>
  <c r="BM540" i="4"/>
  <c r="AR215" i="2"/>
  <c r="Z208" i="4"/>
  <c r="I331" i="4"/>
  <c r="V114" i="4"/>
  <c r="BE409" i="4"/>
  <c r="AJ315" i="4"/>
  <c r="L365" i="4"/>
  <c r="Y300" i="4"/>
  <c r="L262" i="2"/>
  <c r="BF384" i="4"/>
  <c r="BC221" i="2"/>
  <c r="BB251" i="2"/>
  <c r="AW340" i="4"/>
  <c r="L372" i="4"/>
  <c r="M392" i="4"/>
  <c r="AM423" i="4"/>
  <c r="AX458" i="4"/>
  <c r="N349" i="4"/>
  <c r="L157" i="4"/>
  <c r="AQ177" i="4"/>
  <c r="J197" i="4"/>
  <c r="AX128" i="4"/>
  <c r="BC461" i="2"/>
  <c r="BD130" i="4"/>
  <c r="W401" i="4"/>
  <c r="BB250" i="4"/>
  <c r="BC294" i="4"/>
  <c r="J104" i="4"/>
  <c r="AY443" i="4"/>
  <c r="BE237" i="4"/>
  <c r="AQ472" i="2"/>
  <c r="L407" i="2"/>
  <c r="BB108" i="2"/>
  <c r="J126" i="4"/>
  <c r="AL401" i="2"/>
  <c r="BB418" i="4"/>
  <c r="AX281" i="2"/>
  <c r="AT364" i="4"/>
  <c r="AL403" i="4"/>
  <c r="M11" i="4"/>
  <c r="S23" i="2"/>
  <c r="BC304" i="4"/>
  <c r="BH349" i="4"/>
  <c r="BE66" i="4"/>
  <c r="AO414" i="4"/>
  <c r="L318" i="4"/>
  <c r="Z475" i="4"/>
  <c r="I25" i="4"/>
  <c r="BL101" i="4"/>
  <c r="Z302" i="2"/>
  <c r="AT126" i="4"/>
  <c r="AZ462" i="4"/>
  <c r="BC375" i="2"/>
  <c r="AB248" i="4"/>
  <c r="Y224" i="4"/>
  <c r="T382" i="4"/>
  <c r="BA43" i="4"/>
  <c r="AE155" i="4"/>
  <c r="M525" i="4"/>
  <c r="AJ542" i="4"/>
  <c r="BD345" i="2"/>
  <c r="AT278" i="4"/>
  <c r="BE455" i="4"/>
  <c r="BB463" i="2"/>
  <c r="AD265" i="4"/>
  <c r="AB116" i="4"/>
  <c r="X450" i="4"/>
  <c r="AJ109" i="2"/>
  <c r="AJ475" i="4"/>
  <c r="BB488" i="4"/>
  <c r="AP368" i="4"/>
  <c r="AW127" i="4"/>
  <c r="O417" i="4"/>
  <c r="BP265" i="4"/>
  <c r="AA88" i="4"/>
  <c r="BE152" i="4"/>
  <c r="AE495" i="4"/>
  <c r="AN526" i="4"/>
  <c r="V288" i="4"/>
  <c r="AQ353" i="4"/>
  <c r="AE274" i="4"/>
  <c r="AG161" i="4"/>
  <c r="AD170" i="4"/>
  <c r="AJ400" i="2"/>
  <c r="AV66" i="2"/>
  <c r="AZ254" i="4"/>
  <c r="BA360" i="4"/>
  <c r="AO64" i="2"/>
  <c r="BH393" i="4"/>
  <c r="AE487" i="4"/>
  <c r="AX354" i="2"/>
  <c r="AW205" i="4"/>
  <c r="S199" i="4"/>
  <c r="AY259" i="4"/>
  <c r="BL325" i="4"/>
  <c r="U233" i="4"/>
  <c r="X244" i="4"/>
  <c r="AE396" i="2"/>
  <c r="Y380" i="2"/>
  <c r="AX34" i="2"/>
  <c r="AT473" i="2"/>
  <c r="AF315" i="4"/>
  <c r="BE57" i="4"/>
  <c r="AD162" i="4"/>
  <c r="I419" i="4"/>
  <c r="BD460" i="4"/>
  <c r="AX488" i="4"/>
  <c r="BA160" i="4"/>
  <c r="AD338" i="4"/>
  <c r="Q177" i="4"/>
  <c r="AF489" i="4"/>
  <c r="K293" i="4"/>
  <c r="P248" i="4"/>
  <c r="AQ298" i="4"/>
  <c r="AQ359" i="2"/>
  <c r="K232" i="4"/>
  <c r="Y503" i="4"/>
  <c r="U235" i="4"/>
  <c r="AS486" i="4"/>
  <c r="AK247" i="4"/>
  <c r="U447" i="4"/>
  <c r="V248" i="4"/>
  <c r="AY174" i="4"/>
  <c r="BJ195" i="4"/>
  <c r="L145" i="4"/>
  <c r="AW363" i="4"/>
  <c r="AQ382" i="4"/>
  <c r="AX192" i="4"/>
  <c r="Z257" i="4"/>
  <c r="U452" i="4"/>
  <c r="BM388" i="4"/>
  <c r="AG80" i="2"/>
  <c r="AR286" i="4"/>
  <c r="Y511" i="4"/>
  <c r="X141" i="4"/>
  <c r="AD106" i="2"/>
  <c r="AM474" i="4"/>
  <c r="U422" i="4"/>
  <c r="AC39" i="4"/>
  <c r="AW260" i="4"/>
  <c r="BN365" i="4"/>
  <c r="AX174" i="2"/>
  <c r="AX167" i="2"/>
  <c r="BB258" i="2"/>
  <c r="AT37" i="4"/>
  <c r="AN223" i="4"/>
  <c r="BD80" i="2"/>
  <c r="V102" i="4"/>
  <c r="BF356" i="4"/>
  <c r="BE452" i="4"/>
  <c r="T309" i="4"/>
  <c r="BD58" i="4"/>
  <c r="AU414" i="4"/>
  <c r="U425" i="4"/>
  <c r="BA14" i="4"/>
  <c r="AR280" i="2"/>
  <c r="U179" i="4"/>
  <c r="BP454" i="4"/>
  <c r="AZ78" i="4"/>
  <c r="AI391" i="4"/>
  <c r="BO79" i="4"/>
  <c r="AF440" i="2"/>
  <c r="AK182" i="2"/>
  <c r="J108" i="2"/>
  <c r="BO448" i="4"/>
  <c r="AO512" i="4"/>
  <c r="K362" i="4"/>
  <c r="AL367" i="2"/>
  <c r="BJ86" i="4"/>
  <c r="X383" i="4"/>
  <c r="AR476" i="4"/>
  <c r="R259" i="2"/>
  <c r="BG410" i="4"/>
  <c r="I347" i="4"/>
  <c r="BH36" i="4"/>
  <c r="X343" i="4"/>
  <c r="L25" i="2"/>
  <c r="T337" i="4"/>
  <c r="AN212" i="2"/>
  <c r="Q399" i="2"/>
  <c r="AN303" i="2"/>
  <c r="W258" i="4"/>
  <c r="BH248" i="4"/>
  <c r="AJ392" i="4"/>
  <c r="BE324" i="2"/>
  <c r="BI408" i="4"/>
  <c r="BE119" i="4"/>
  <c r="BN273" i="4"/>
  <c r="AX161" i="4"/>
  <c r="AD33" i="2"/>
  <c r="AW231" i="2"/>
  <c r="AI349" i="4"/>
  <c r="BA123" i="4"/>
  <c r="AF19" i="2"/>
  <c r="P35" i="4"/>
  <c r="AJ125" i="4"/>
  <c r="BF23" i="4"/>
  <c r="AC20" i="4"/>
  <c r="BO354" i="4"/>
  <c r="AJ286" i="4"/>
  <c r="I479" i="4"/>
  <c r="BJ266" i="4"/>
  <c r="R279" i="2"/>
  <c r="AV216" i="4"/>
  <c r="BO466" i="4"/>
  <c r="BB367" i="2"/>
  <c r="AU170" i="4"/>
  <c r="AG46" i="4"/>
  <c r="AW83" i="4"/>
  <c r="S348" i="4"/>
  <c r="AJ291" i="4"/>
  <c r="AY352" i="2"/>
  <c r="AM162" i="4"/>
  <c r="BA87" i="2"/>
  <c r="V405" i="4"/>
  <c r="T258" i="4"/>
  <c r="BD99" i="4"/>
  <c r="L67" i="4"/>
  <c r="BE284" i="2"/>
  <c r="AJ405" i="4"/>
  <c r="BE394" i="4"/>
  <c r="AS434" i="4"/>
  <c r="X171" i="2"/>
  <c r="AU332" i="4"/>
  <c r="V509" i="4"/>
  <c r="AZ308" i="4"/>
  <c r="BE62" i="4"/>
  <c r="BK442" i="4"/>
  <c r="BH137" i="4"/>
  <c r="AL210" i="4"/>
  <c r="AB237" i="4"/>
  <c r="BM395" i="4"/>
  <c r="U402" i="4"/>
  <c r="AX208" i="2"/>
  <c r="J192" i="4"/>
  <c r="O315" i="2"/>
  <c r="BM421" i="4"/>
  <c r="AF367" i="4"/>
  <c r="P325" i="2"/>
  <c r="BM117" i="4"/>
  <c r="AP440" i="2"/>
  <c r="AY361" i="4"/>
  <c r="Y130" i="4"/>
  <c r="BC398" i="4"/>
  <c r="P526" i="4"/>
  <c r="K255" i="4"/>
  <c r="AM534" i="4"/>
  <c r="J311" i="4"/>
  <c r="K448" i="4"/>
  <c r="AA129" i="4"/>
  <c r="BB55" i="4"/>
  <c r="T316" i="4"/>
  <c r="M9" i="4"/>
  <c r="AR541" i="4"/>
  <c r="AC370" i="4"/>
  <c r="AN259" i="4"/>
  <c r="BM226" i="4"/>
  <c r="BD344" i="4"/>
  <c r="BN357" i="4"/>
  <c r="R432" i="4"/>
  <c r="AB254" i="4"/>
  <c r="AT307" i="4"/>
  <c r="BI432" i="4"/>
  <c r="M395" i="2"/>
  <c r="V78" i="2"/>
  <c r="AU423" i="4"/>
  <c r="BH123" i="4"/>
  <c r="AR397" i="2"/>
  <c r="AN403" i="4"/>
  <c r="BE329" i="4"/>
  <c r="BP137" i="4"/>
  <c r="BJ556" i="4"/>
  <c r="M60" i="4"/>
  <c r="BD156" i="4"/>
  <c r="U153" i="4"/>
  <c r="S247" i="4"/>
  <c r="AA350" i="4"/>
  <c r="AG16" i="2"/>
  <c r="AK176" i="4"/>
  <c r="AY478" i="4"/>
  <c r="AE461" i="4"/>
  <c r="BE407" i="2"/>
  <c r="BP491" i="4"/>
  <c r="R439" i="4"/>
  <c r="S443" i="4"/>
  <c r="K325" i="2"/>
  <c r="AB170" i="2"/>
  <c r="AP426" i="4"/>
  <c r="AC424" i="4"/>
  <c r="AO180" i="4"/>
  <c r="BO331" i="4"/>
  <c r="J423" i="4"/>
  <c r="BC320" i="4"/>
  <c r="AP59" i="4"/>
  <c r="AD287" i="4"/>
  <c r="AS98" i="4"/>
  <c r="AJ160" i="4"/>
  <c r="AB333" i="4"/>
  <c r="BI340" i="4"/>
  <c r="AR391" i="4"/>
  <c r="J306" i="2"/>
  <c r="T37" i="4"/>
  <c r="BG177" i="4"/>
  <c r="BD169" i="4"/>
  <c r="BB79" i="4"/>
  <c r="BO307" i="4"/>
  <c r="AT181" i="4"/>
  <c r="AO213" i="4"/>
  <c r="W21" i="2"/>
  <c r="AL195" i="4"/>
  <c r="W343" i="4"/>
  <c r="Q407" i="4"/>
  <c r="BJ214" i="4"/>
  <c r="P194" i="4"/>
  <c r="Y351" i="4"/>
  <c r="AN87" i="4"/>
  <c r="P385" i="4"/>
  <c r="BE26" i="2"/>
  <c r="BN66" i="4"/>
  <c r="AW120" i="4"/>
  <c r="L402" i="4"/>
  <c r="AR308" i="2"/>
  <c r="AY77" i="2"/>
  <c r="BF219" i="2"/>
  <c r="BG508" i="4"/>
  <c r="BB232" i="4"/>
  <c r="S345" i="4"/>
  <c r="J466" i="4"/>
  <c r="R56" i="4"/>
  <c r="AK252" i="2"/>
  <c r="AP68" i="4"/>
  <c r="V434" i="4"/>
  <c r="BN408" i="4"/>
  <c r="V212" i="4"/>
  <c r="AF448" i="2"/>
  <c r="BC152" i="4"/>
  <c r="AX182" i="4"/>
  <c r="AT388" i="4"/>
  <c r="AA179" i="4"/>
  <c r="AP461" i="2"/>
  <c r="AF216" i="4"/>
  <c r="Z451" i="4"/>
  <c r="I214" i="2"/>
  <c r="AP305" i="4"/>
  <c r="Q124" i="4"/>
  <c r="AV35" i="4"/>
  <c r="AS214" i="4"/>
  <c r="BI252" i="4"/>
  <c r="BM222" i="4"/>
  <c r="AL436" i="4"/>
  <c r="N95" i="2"/>
  <c r="AE126" i="4"/>
  <c r="AC473" i="2"/>
  <c r="AO258" i="2"/>
  <c r="AL72" i="4"/>
  <c r="AG367" i="2"/>
  <c r="BN128" i="4"/>
  <c r="P496" i="4"/>
  <c r="AD314" i="2"/>
  <c r="K298" i="4"/>
  <c r="BI529" i="4"/>
  <c r="BH553" i="4"/>
  <c r="Z98" i="2"/>
  <c r="K545" i="4"/>
  <c r="K163" i="4"/>
  <c r="BF346" i="4"/>
  <c r="AH448" i="4"/>
  <c r="BJ555" i="4"/>
  <c r="AL517" i="4"/>
  <c r="AK516" i="4"/>
  <c r="S337" i="4"/>
  <c r="AZ513" i="4"/>
  <c r="BI541" i="4"/>
  <c r="X58" i="4"/>
  <c r="BB156" i="4"/>
  <c r="AY397" i="2"/>
  <c r="W231" i="4"/>
  <c r="AO382" i="4"/>
  <c r="AH310" i="4"/>
  <c r="Q194" i="4"/>
  <c r="AU351" i="4"/>
  <c r="BA480" i="4"/>
  <c r="AW89" i="4"/>
  <c r="AZ399" i="4"/>
  <c r="BJ232" i="4"/>
  <c r="J26" i="4"/>
  <c r="BB266" i="2"/>
  <c r="U29" i="2"/>
  <c r="AW351" i="2"/>
  <c r="AM390" i="4"/>
  <c r="AM25" i="4"/>
  <c r="S408" i="4"/>
  <c r="L551" i="4"/>
  <c r="Y266" i="2"/>
  <c r="X338" i="4"/>
  <c r="P304" i="4"/>
  <c r="AG360" i="4"/>
  <c r="W120" i="4"/>
  <c r="V409" i="2"/>
  <c r="BC371" i="4"/>
  <c r="AW262" i="2"/>
  <c r="U56" i="4"/>
  <c r="U325" i="2"/>
  <c r="Q438" i="4"/>
  <c r="BF235" i="4"/>
  <c r="J107" i="4"/>
  <c r="AJ74" i="4"/>
  <c r="K526" i="4"/>
  <c r="AU519" i="4"/>
  <c r="AG78" i="4"/>
  <c r="N173" i="2"/>
  <c r="BH366" i="4"/>
  <c r="AV299" i="4"/>
  <c r="AK207" i="2"/>
  <c r="AU263" i="2"/>
  <c r="V142" i="4"/>
  <c r="BN90" i="4"/>
  <c r="AO419" i="2"/>
  <c r="AX357" i="2"/>
  <c r="M261" i="2"/>
  <c r="AD158" i="4"/>
  <c r="AR46" i="2"/>
  <c r="V224" i="4"/>
  <c r="BN525" i="4"/>
  <c r="AS521" i="4"/>
  <c r="BB138" i="4"/>
  <c r="AM21" i="4"/>
  <c r="BI496" i="4"/>
  <c r="AK406" i="2"/>
  <c r="O68" i="2"/>
  <c r="AF360" i="2"/>
  <c r="Y402" i="2"/>
  <c r="BA256" i="2"/>
  <c r="BK223" i="4"/>
  <c r="AB114" i="4"/>
  <c r="R309" i="2"/>
  <c r="S404" i="4"/>
  <c r="W442" i="2"/>
  <c r="S218" i="4"/>
  <c r="W312" i="2"/>
  <c r="U203" i="4"/>
  <c r="T368" i="4"/>
  <c r="AY383" i="4"/>
  <c r="BA100" i="4"/>
  <c r="AR485" i="4"/>
  <c r="V380" i="2"/>
  <c r="AR23" i="4"/>
  <c r="BA250" i="4"/>
  <c r="N200" i="2"/>
  <c r="AA457" i="4"/>
  <c r="L427" i="4"/>
  <c r="AA545" i="4"/>
  <c r="BK529" i="4"/>
  <c r="Y499" i="4"/>
  <c r="AJ555" i="4"/>
  <c r="AH520" i="4"/>
  <c r="BC503" i="4"/>
  <c r="AU391" i="4"/>
  <c r="AM525" i="4"/>
  <c r="AL513" i="4"/>
  <c r="AL559" i="4"/>
  <c r="S343" i="4"/>
  <c r="AC509" i="4"/>
  <c r="BB519" i="4"/>
  <c r="T553" i="4"/>
  <c r="AW489" i="4"/>
  <c r="AE550" i="4"/>
  <c r="AS306" i="4"/>
  <c r="BC307" i="4"/>
  <c r="W367" i="4"/>
  <c r="Q440" i="4"/>
  <c r="M474" i="4"/>
  <c r="AJ367" i="4"/>
  <c r="AU517" i="4"/>
  <c r="AQ544" i="4"/>
  <c r="Q557" i="4"/>
  <c r="AK526" i="4"/>
  <c r="P549" i="4"/>
  <c r="BN553" i="4"/>
  <c r="J269" i="4"/>
  <c r="BD445" i="4"/>
  <c r="AU179" i="4"/>
  <c r="AG341" i="4"/>
  <c r="BF542" i="4"/>
  <c r="AS536" i="4"/>
  <c r="AR521" i="4"/>
  <c r="AD342" i="4"/>
  <c r="J527" i="4"/>
  <c r="AI555" i="4"/>
  <c r="Q513" i="4"/>
  <c r="L476" i="4"/>
  <c r="O325" i="4"/>
  <c r="AK296" i="4"/>
  <c r="BB548" i="4"/>
  <c r="BE419" i="4"/>
  <c r="BP418" i="4"/>
  <c r="AY498" i="4"/>
  <c r="AQ328" i="4"/>
  <c r="AH482" i="4"/>
  <c r="BK484" i="4"/>
  <c r="Z296" i="4"/>
  <c r="Q527" i="4"/>
  <c r="BD540" i="4"/>
  <c r="BI534" i="4"/>
  <c r="AT533" i="4"/>
  <c r="BH297" i="4"/>
  <c r="T487" i="4"/>
  <c r="AB484" i="4"/>
  <c r="AK390" i="4"/>
  <c r="I384" i="4"/>
  <c r="AX551" i="4"/>
  <c r="Z57" i="11"/>
  <c r="AE514" i="4"/>
  <c r="Y57" i="12"/>
  <c r="R403" i="4"/>
  <c r="BD372" i="4"/>
  <c r="BB244" i="4"/>
  <c r="AA84" i="4"/>
  <c r="AZ271" i="4"/>
  <c r="Q139" i="4"/>
  <c r="Q534" i="4"/>
  <c r="AA465" i="4"/>
  <c r="BE211" i="4"/>
  <c r="AO359" i="4"/>
  <c r="AE504" i="4"/>
  <c r="AX395" i="4"/>
  <c r="BP314" i="4"/>
  <c r="T438" i="4"/>
  <c r="S510" i="4"/>
  <c r="AD499" i="4"/>
  <c r="AG303" i="4"/>
  <c r="BP421" i="4"/>
  <c r="Y204" i="4"/>
  <c r="K419" i="2"/>
  <c r="AN203" i="4"/>
  <c r="AT328" i="4"/>
  <c r="O552" i="4"/>
  <c r="O494" i="4"/>
  <c r="W391" i="4"/>
  <c r="J342" i="4"/>
  <c r="AU526" i="4"/>
  <c r="BD299" i="4"/>
  <c r="BJ249" i="4"/>
  <c r="BD491" i="4"/>
  <c r="AG455" i="4"/>
  <c r="AK260" i="4"/>
  <c r="I277" i="4"/>
  <c r="BL359" i="4"/>
  <c r="AD435" i="4"/>
  <c r="AP477" i="4"/>
  <c r="AI543" i="4"/>
  <c r="AZ475" i="4"/>
  <c r="AD383" i="4"/>
  <c r="U558" i="4"/>
  <c r="AB382" i="4"/>
  <c r="AD465" i="4"/>
  <c r="AA222" i="4"/>
  <c r="BB299" i="4"/>
  <c r="BC261" i="2"/>
  <c r="AI422" i="4"/>
  <c r="AE558" i="4"/>
  <c r="AG389" i="4"/>
  <c r="AV384" i="4"/>
  <c r="W420" i="4"/>
  <c r="BN465" i="4"/>
  <c r="M305" i="4"/>
  <c r="AR387" i="4"/>
  <c r="BI418" i="4"/>
  <c r="AT398" i="4"/>
  <c r="BA519" i="4"/>
  <c r="BO383" i="4"/>
  <c r="V413" i="4"/>
  <c r="AD520" i="4"/>
  <c r="BM439" i="4"/>
  <c r="M304" i="4"/>
  <c r="AU437" i="4"/>
  <c r="AE51" i="4"/>
  <c r="V552" i="4"/>
  <c r="AK559" i="4"/>
  <c r="Y267" i="2"/>
  <c r="AH424" i="4"/>
  <c r="AL353" i="4"/>
  <c r="BD446" i="4"/>
  <c r="AL183" i="4"/>
  <c r="AJ217" i="4"/>
  <c r="AN103" i="4"/>
  <c r="AL194" i="4"/>
  <c r="BO204" i="4"/>
  <c r="U424" i="4"/>
  <c r="AF558" i="4"/>
  <c r="BK459" i="4"/>
  <c r="Z250" i="4"/>
  <c r="BJ259" i="4"/>
  <c r="BG482" i="4"/>
  <c r="AC536" i="4"/>
  <c r="AA525" i="4"/>
  <c r="AA551" i="4"/>
  <c r="AJ502" i="4"/>
  <c r="AW361" i="4"/>
  <c r="BM199" i="4"/>
  <c r="AW449" i="2"/>
  <c r="BK239" i="4"/>
  <c r="R220" i="4"/>
  <c r="BC56" i="4"/>
  <c r="BI503" i="4"/>
  <c r="AH153" i="4"/>
  <c r="AZ496" i="4"/>
  <c r="X57" i="20"/>
  <c r="P502" i="4"/>
  <c r="BD450" i="4"/>
  <c r="L417" i="4"/>
  <c r="AQ212" i="4"/>
  <c r="N533" i="4"/>
  <c r="AY290" i="4"/>
  <c r="L501" i="4"/>
  <c r="BK511" i="4"/>
  <c r="J346" i="4"/>
  <c r="V125" i="4"/>
  <c r="AP458" i="4"/>
  <c r="AM403" i="4"/>
  <c r="BO346" i="4"/>
  <c r="P406" i="4"/>
  <c r="Q480" i="4"/>
  <c r="BG261" i="4"/>
  <c r="J345" i="4"/>
  <c r="AS411" i="4"/>
  <c r="AZ448" i="4"/>
  <c r="BK556" i="4"/>
  <c r="S275" i="4"/>
  <c r="I499" i="4"/>
  <c r="X330" i="4"/>
  <c r="P537" i="4"/>
  <c r="AD391" i="4"/>
  <c r="AF371" i="2"/>
  <c r="AN340" i="4"/>
  <c r="BC444" i="4"/>
  <c r="BE181" i="4"/>
  <c r="S402" i="4"/>
  <c r="N70" i="4"/>
  <c r="Y474" i="4"/>
  <c r="AS450" i="4"/>
  <c r="BE540" i="4"/>
  <c r="AS393" i="4"/>
  <c r="AE513" i="4"/>
  <c r="Z347" i="4"/>
  <c r="AC215" i="4"/>
  <c r="T436" i="4"/>
  <c r="R299" i="2"/>
  <c r="BN402" i="4"/>
  <c r="U542" i="4"/>
  <c r="O305" i="4"/>
  <c r="Y171" i="4"/>
  <c r="BA149" i="4"/>
  <c r="X254" i="4"/>
  <c r="AJ97" i="2"/>
  <c r="AU42" i="4"/>
  <c r="J439" i="4"/>
  <c r="AX207" i="2"/>
  <c r="AK445" i="4"/>
  <c r="AE319" i="4"/>
  <c r="Q227" i="4"/>
  <c r="V45" i="4"/>
  <c r="AP251" i="4"/>
  <c r="AU231" i="4"/>
  <c r="AW63" i="4"/>
  <c r="M312" i="4"/>
  <c r="AS422" i="4"/>
  <c r="K270" i="4"/>
  <c r="K411" i="4"/>
  <c r="W459" i="4"/>
  <c r="AX474" i="4"/>
  <c r="Y55" i="20" s="1"/>
  <c r="BP496" i="4"/>
  <c r="Y360" i="4"/>
  <c r="V500" i="4"/>
  <c r="I324" i="4"/>
  <c r="AR397" i="4"/>
  <c r="BI434" i="4"/>
  <c r="BA175" i="4"/>
  <c r="AN418" i="2"/>
  <c r="N551" i="4"/>
  <c r="N544" i="4"/>
  <c r="J513" i="4"/>
  <c r="AF10" i="4"/>
  <c r="AO290" i="4"/>
  <c r="BD13" i="2"/>
  <c r="BL237" i="4"/>
  <c r="AW487" i="4"/>
  <c r="BL352" i="4"/>
  <c r="AL276" i="4"/>
  <c r="R494" i="4"/>
  <c r="AS502" i="4"/>
  <c r="BN421" i="4"/>
  <c r="L425" i="4"/>
  <c r="AN518" i="4"/>
  <c r="AM435" i="4"/>
  <c r="AU454" i="4"/>
  <c r="BP495" i="4"/>
  <c r="M505" i="4"/>
  <c r="BO419" i="4"/>
  <c r="W515" i="4"/>
  <c r="J369" i="4"/>
  <c r="Z353" i="4"/>
  <c r="BM330" i="4"/>
  <c r="BC433" i="4"/>
  <c r="I484" i="4"/>
  <c r="AO17" i="4"/>
  <c r="AM518" i="4"/>
  <c r="W513" i="4"/>
  <c r="X485" i="4"/>
  <c r="BN301" i="4"/>
  <c r="AN302" i="4"/>
  <c r="O512" i="4"/>
  <c r="BM453" i="4"/>
  <c r="AM38" i="4"/>
  <c r="AS441" i="4"/>
  <c r="P394" i="4"/>
  <c r="AX302" i="4"/>
  <c r="AI500" i="4"/>
  <c r="AZ381" i="4"/>
  <c r="AY202" i="2"/>
  <c r="V490" i="4"/>
  <c r="AR407" i="4"/>
  <c r="O161" i="4"/>
  <c r="AA479" i="4"/>
  <c r="AI316" i="4"/>
  <c r="S538" i="4"/>
  <c r="BE276" i="4"/>
  <c r="AB174" i="2"/>
  <c r="AW164" i="2"/>
  <c r="AJ98" i="4"/>
  <c r="BP448" i="4"/>
  <c r="AC4" i="4"/>
  <c r="AW324" i="4"/>
  <c r="BM527" i="4"/>
  <c r="AG160" i="4"/>
  <c r="AY262" i="4"/>
  <c r="I369" i="4"/>
  <c r="BD473" i="2"/>
  <c r="V330" i="4"/>
  <c r="AU456" i="4"/>
  <c r="X167" i="2"/>
  <c r="BA391" i="4"/>
  <c r="J258" i="4"/>
  <c r="AF548" i="4"/>
  <c r="AV256" i="4"/>
  <c r="M359" i="4"/>
  <c r="AN239" i="4"/>
  <c r="BB389" i="4"/>
  <c r="AR481" i="4"/>
  <c r="BM464" i="4"/>
  <c r="AY437" i="4"/>
  <c r="P513" i="4"/>
  <c r="AB549" i="4"/>
  <c r="BI369" i="4"/>
  <c r="R418" i="4"/>
  <c r="J384" i="4"/>
  <c r="T549" i="4"/>
  <c r="AV493" i="4"/>
  <c r="BF320" i="4"/>
  <c r="AG385" i="4"/>
  <c r="AZ351" i="4"/>
  <c r="BG491" i="4"/>
  <c r="K384" i="4"/>
  <c r="W463" i="4"/>
  <c r="AD525" i="4"/>
  <c r="R358" i="4"/>
  <c r="AP412" i="4"/>
  <c r="K219" i="4"/>
  <c r="Q432" i="4"/>
  <c r="J16" i="4"/>
  <c r="U478" i="4"/>
  <c r="R477" i="4"/>
  <c r="BJ531" i="4"/>
  <c r="AB394" i="4"/>
  <c r="AW537" i="4"/>
  <c r="K542" i="4"/>
  <c r="AK476" i="4"/>
  <c r="AP341" i="4"/>
  <c r="BM528" i="4"/>
  <c r="I452" i="2"/>
  <c r="AY399" i="2"/>
  <c r="K150" i="4"/>
  <c r="Y366" i="4"/>
  <c r="AF78" i="2"/>
  <c r="BJ197" i="4"/>
  <c r="AP248" i="4"/>
  <c r="K18" i="4"/>
  <c r="J250" i="4"/>
  <c r="Q290" i="4"/>
  <c r="AU151" i="4"/>
  <c r="AY387" i="4"/>
  <c r="V464" i="4"/>
  <c r="O455" i="4"/>
  <c r="AN299" i="4"/>
  <c r="BO322" i="4"/>
  <c r="AN309" i="4"/>
  <c r="AG431" i="4"/>
  <c r="AT311" i="4"/>
  <c r="AW439" i="4"/>
  <c r="AW531" i="4"/>
  <c r="J92" i="2"/>
  <c r="BD248" i="4"/>
  <c r="W205" i="2"/>
  <c r="R151" i="4"/>
  <c r="AB324" i="4"/>
  <c r="AS324" i="4"/>
  <c r="AF326" i="4"/>
  <c r="AE69" i="4"/>
  <c r="Q121" i="2"/>
  <c r="AR517" i="4"/>
  <c r="BB258" i="4"/>
  <c r="AJ9" i="4"/>
  <c r="BF479" i="4"/>
  <c r="J375" i="2"/>
  <c r="J494" i="4"/>
  <c r="AX142" i="4"/>
  <c r="AT544" i="4"/>
  <c r="AK457" i="4"/>
  <c r="L298" i="4"/>
  <c r="BD360" i="4"/>
  <c r="BB385" i="4"/>
  <c r="AW55" i="4"/>
  <c r="L32" i="4"/>
  <c r="W265" i="2"/>
  <c r="BH451" i="4"/>
  <c r="L249" i="4"/>
  <c r="BP408" i="4"/>
  <c r="AP194" i="4"/>
  <c r="AA306" i="4"/>
  <c r="BD266" i="2"/>
  <c r="BF544" i="4"/>
  <c r="AY105" i="4"/>
  <c r="AI207" i="4"/>
  <c r="P370" i="2"/>
  <c r="BJ504" i="4"/>
  <c r="AN259" i="2"/>
  <c r="AW464" i="2"/>
  <c r="BJ397" i="4"/>
  <c r="AY340" i="4"/>
  <c r="R112" i="2"/>
  <c r="AU273" i="4"/>
  <c r="AA288" i="4"/>
  <c r="M210" i="2"/>
  <c r="AU264" i="4"/>
  <c r="AJ289" i="4"/>
  <c r="Y295" i="4"/>
  <c r="Z496" i="4"/>
  <c r="L448" i="4"/>
  <c r="AJ127" i="4"/>
  <c r="AD340" i="4"/>
  <c r="X351" i="4"/>
  <c r="BG475" i="4"/>
  <c r="J362" i="4"/>
  <c r="J397" i="2"/>
  <c r="W482" i="4"/>
  <c r="BP515" i="4"/>
  <c r="BK324" i="4"/>
  <c r="BB212" i="2"/>
  <c r="AQ265" i="4"/>
  <c r="BN11" i="4"/>
  <c r="BK327" i="4"/>
  <c r="K48" i="4"/>
  <c r="AG62" i="4"/>
  <c r="AM111" i="4"/>
  <c r="AN167" i="4"/>
  <c r="S74" i="4"/>
  <c r="BC340" i="4"/>
  <c r="AH313" i="4"/>
  <c r="AH447" i="4"/>
  <c r="AA37" i="4"/>
  <c r="AN264" i="4"/>
  <c r="BB122" i="4"/>
  <c r="AG365" i="4"/>
  <c r="I405" i="2"/>
  <c r="AA261" i="4"/>
  <c r="L460" i="4"/>
  <c r="AU28" i="4"/>
  <c r="BM324" i="4"/>
  <c r="X385" i="4"/>
  <c r="Z453" i="4"/>
  <c r="P359" i="4"/>
  <c r="BD294" i="4"/>
  <c r="X512" i="4"/>
  <c r="AL229" i="4"/>
  <c r="J60" i="4"/>
  <c r="O160" i="2"/>
  <c r="BP514" i="4"/>
  <c r="Q508" i="4"/>
  <c r="BE485" i="4"/>
  <c r="T419" i="4"/>
  <c r="BP309" i="4"/>
  <c r="N300" i="4"/>
  <c r="S476" i="4"/>
  <c r="AY499" i="4"/>
  <c r="BB401" i="4"/>
  <c r="BD499" i="4"/>
  <c r="AD356" i="4"/>
  <c r="BM276" i="4"/>
  <c r="U229" i="4"/>
  <c r="AA250" i="4"/>
  <c r="AH475" i="4"/>
  <c r="AU113" i="4"/>
  <c r="BL535" i="4"/>
  <c r="V213" i="4"/>
  <c r="AI545" i="4"/>
  <c r="BD416" i="4"/>
  <c r="J50" i="4"/>
  <c r="BC157" i="4"/>
  <c r="U371" i="4"/>
  <c r="AI386" i="4"/>
  <c r="AY170" i="2"/>
  <c r="AT342" i="4"/>
  <c r="AA103" i="4"/>
  <c r="AK468" i="2"/>
  <c r="T444" i="4"/>
  <c r="BM416" i="4"/>
  <c r="BF425" i="4"/>
  <c r="AR504" i="4"/>
  <c r="AC112" i="2"/>
  <c r="S78" i="2"/>
  <c r="AT306" i="2"/>
  <c r="I440" i="2"/>
  <c r="V388" i="4"/>
  <c r="AF230" i="4"/>
  <c r="AO229" i="4"/>
  <c r="AU441" i="2"/>
  <c r="AI516" i="4"/>
  <c r="AJ512" i="4"/>
  <c r="BC258" i="4"/>
  <c r="BJ539" i="4"/>
  <c r="I194" i="4"/>
  <c r="N351" i="2"/>
  <c r="AJ127" i="2"/>
  <c r="BJ439" i="4"/>
  <c r="BB159" i="4"/>
  <c r="Y425" i="4"/>
  <c r="AV409" i="4"/>
  <c r="AI30" i="4"/>
  <c r="T183" i="4"/>
  <c r="O154" i="4"/>
  <c r="AZ51" i="4"/>
  <c r="P418" i="4"/>
  <c r="BJ447" i="4"/>
  <c r="BP226" i="4"/>
  <c r="AB448" i="4"/>
  <c r="AN331" i="4"/>
  <c r="BH512" i="4"/>
  <c r="M433" i="4"/>
  <c r="X306" i="4"/>
  <c r="AI307" i="4"/>
  <c r="BB499" i="4"/>
  <c r="BM298" i="4"/>
  <c r="L219" i="4"/>
  <c r="R303" i="4"/>
  <c r="N458" i="4"/>
  <c r="AI295" i="2"/>
  <c r="O394" i="4"/>
  <c r="AO464" i="4"/>
  <c r="BF441" i="2"/>
  <c r="AE291" i="4"/>
  <c r="BF25" i="4"/>
  <c r="AW402" i="4"/>
  <c r="AU77" i="4"/>
  <c r="BE383" i="4"/>
  <c r="AF450" i="2"/>
  <c r="AQ23" i="2"/>
  <c r="AJ17" i="2"/>
  <c r="AH232" i="4"/>
  <c r="K33" i="2"/>
  <c r="N213" i="4"/>
  <c r="AB43" i="4"/>
  <c r="AB204" i="2"/>
  <c r="P274" i="4"/>
  <c r="P140" i="4"/>
  <c r="O170" i="4"/>
  <c r="AT215" i="4"/>
  <c r="AG380" i="4"/>
  <c r="AZ205" i="4"/>
  <c r="AG497" i="4"/>
  <c r="BP476" i="4"/>
  <c r="S264" i="4"/>
  <c r="AY444" i="4"/>
  <c r="BM36" i="4"/>
  <c r="V384" i="4"/>
  <c r="K220" i="2"/>
  <c r="AS13" i="2"/>
  <c r="AN449" i="2"/>
  <c r="AP28" i="2"/>
  <c r="I41" i="4"/>
  <c r="AR466" i="4"/>
  <c r="AB354" i="4"/>
  <c r="BA179" i="2"/>
  <c r="AI140" i="4"/>
  <c r="AR250" i="4"/>
  <c r="X114" i="2"/>
  <c r="BC43" i="4"/>
  <c r="AG260" i="2"/>
  <c r="BB221" i="4"/>
  <c r="BD137" i="2"/>
  <c r="AW216" i="4"/>
  <c r="AL76" i="4"/>
  <c r="V393" i="4"/>
  <c r="AO68" i="4"/>
  <c r="O260" i="4"/>
  <c r="AD513" i="4"/>
  <c r="AR421" i="2"/>
  <c r="BE203" i="4"/>
  <c r="S515" i="4"/>
  <c r="AK539" i="4"/>
  <c r="T328" i="4"/>
  <c r="AN463" i="4"/>
  <c r="AN462" i="4"/>
  <c r="BB532" i="4"/>
  <c r="AB490" i="4"/>
  <c r="BM313" i="4"/>
  <c r="J273" i="4"/>
  <c r="BA155" i="4"/>
  <c r="I112" i="2"/>
  <c r="BN419" i="4"/>
  <c r="AM182" i="4"/>
  <c r="W353" i="4"/>
  <c r="BI43" i="4"/>
  <c r="X258" i="2"/>
  <c r="AV167" i="4"/>
  <c r="AA510" i="4"/>
  <c r="AL306" i="4"/>
  <c r="BG496" i="4"/>
  <c r="BF518" i="4"/>
  <c r="BA330" i="4"/>
  <c r="AB197" i="4"/>
  <c r="W274" i="4"/>
  <c r="J7" i="4"/>
  <c r="AM142" i="4"/>
  <c r="AD205" i="4"/>
  <c r="AF181" i="4"/>
  <c r="M398" i="4"/>
  <c r="BJ519" i="4"/>
  <c r="K60" i="4"/>
  <c r="BI110" i="4"/>
  <c r="BF110" i="2"/>
  <c r="M368" i="4"/>
  <c r="AD431" i="4"/>
  <c r="K177" i="4"/>
  <c r="AC351" i="2"/>
  <c r="AT516" i="4"/>
  <c r="Q196" i="4"/>
  <c r="W167" i="4"/>
  <c r="AM380" i="4"/>
  <c r="Z199" i="4"/>
  <c r="AX552" i="4"/>
  <c r="BH465" i="4"/>
  <c r="K383" i="4"/>
  <c r="AQ497" i="4"/>
  <c r="K450" i="4"/>
  <c r="AN392" i="4"/>
  <c r="AI556" i="4"/>
  <c r="X384" i="4"/>
  <c r="R51" i="4"/>
  <c r="AY33" i="4"/>
  <c r="U101" i="4"/>
  <c r="AE39" i="4"/>
  <c r="AD306" i="4"/>
  <c r="T405" i="4"/>
  <c r="AR89" i="4"/>
  <c r="AE157" i="4"/>
  <c r="J461" i="4"/>
  <c r="J516" i="4"/>
  <c r="AV59" i="4"/>
  <c r="AF74" i="4"/>
  <c r="BE403" i="4"/>
  <c r="W437" i="4"/>
  <c r="BC62" i="4"/>
  <c r="K337" i="4"/>
  <c r="BF496" i="4"/>
  <c r="BP260" i="4"/>
  <c r="J368" i="2"/>
  <c r="Q36" i="4"/>
  <c r="BN56" i="4"/>
  <c r="O440" i="4"/>
  <c r="AK327" i="4"/>
  <c r="AD367" i="4"/>
  <c r="N130" i="4"/>
  <c r="BM417" i="4"/>
  <c r="Z380" i="2"/>
  <c r="AD88" i="4"/>
  <c r="U394" i="2"/>
  <c r="AM427" i="4"/>
  <c r="AC181" i="2"/>
  <c r="BD239" i="4"/>
  <c r="BB248" i="4"/>
  <c r="BI406" i="4"/>
  <c r="J65" i="4"/>
  <c r="BM154" i="4"/>
  <c r="K401" i="2"/>
  <c r="AX299" i="4"/>
  <c r="Y549" i="4"/>
  <c r="X344" i="4"/>
  <c r="R224" i="4"/>
  <c r="AF321" i="4"/>
  <c r="AW433" i="4"/>
  <c r="AB256" i="4"/>
  <c r="BH160" i="4"/>
  <c r="Y530" i="4"/>
  <c r="AR316" i="4"/>
  <c r="AB218" i="4"/>
  <c r="M177" i="4"/>
  <c r="L370" i="4"/>
  <c r="BG209" i="4"/>
  <c r="BD364" i="4"/>
  <c r="AN235" i="4"/>
  <c r="AH348" i="2"/>
  <c r="W318" i="4"/>
  <c r="BA413" i="4"/>
  <c r="S410" i="4"/>
  <c r="AI278" i="4"/>
  <c r="AS157" i="4"/>
  <c r="BH417" i="4"/>
  <c r="BN390" i="4"/>
  <c r="AZ62" i="4"/>
  <c r="BO487" i="4"/>
  <c r="AP435" i="4"/>
  <c r="BJ118" i="4"/>
  <c r="AH136" i="2"/>
  <c r="AQ95" i="2"/>
  <c r="S162" i="2"/>
  <c r="AI527" i="4"/>
  <c r="AM160" i="4"/>
  <c r="BC446" i="4"/>
  <c r="W531" i="4"/>
  <c r="I455" i="4"/>
  <c r="BF475" i="4"/>
  <c r="AO549" i="4"/>
  <c r="AE411" i="4"/>
  <c r="N307" i="4"/>
  <c r="Q542" i="4"/>
  <c r="R554" i="4"/>
  <c r="AZ120" i="4"/>
  <c r="AW527" i="4"/>
  <c r="BB158" i="4"/>
  <c r="M13" i="4"/>
  <c r="AU324" i="4"/>
  <c r="AN290" i="4"/>
  <c r="AX218" i="4"/>
  <c r="AW493" i="4"/>
  <c r="AZ490" i="4"/>
  <c r="P313" i="4"/>
  <c r="AZ126" i="4"/>
  <c r="BL507" i="4"/>
  <c r="BF389" i="4"/>
  <c r="AU330" i="4"/>
  <c r="BM355" i="4"/>
  <c r="BH205" i="4"/>
  <c r="BO498" i="4"/>
  <c r="BI317" i="4"/>
  <c r="S475" i="4"/>
  <c r="Z9" i="4"/>
  <c r="BP407" i="4"/>
  <c r="AM272" i="4"/>
  <c r="I362" i="4"/>
  <c r="W447" i="4"/>
  <c r="AV545" i="4"/>
  <c r="AC437" i="4"/>
  <c r="BF164" i="4"/>
  <c r="AN515" i="4"/>
  <c r="BC165" i="4"/>
  <c r="AP383" i="4"/>
  <c r="T180" i="4"/>
  <c r="L452" i="2"/>
  <c r="V541" i="4"/>
  <c r="V153" i="4"/>
  <c r="BE85" i="4"/>
  <c r="BM338" i="4"/>
  <c r="BI265" i="4"/>
  <c r="R143" i="4"/>
  <c r="BI321" i="4"/>
  <c r="AG552" i="4"/>
  <c r="AA414" i="4"/>
  <c r="AE258" i="4"/>
  <c r="P319" i="4"/>
  <c r="BI264" i="4"/>
  <c r="W397" i="2"/>
  <c r="AM495" i="4"/>
  <c r="BE286" i="4"/>
  <c r="T537" i="4"/>
  <c r="BP435" i="4"/>
  <c r="K394" i="2"/>
  <c r="AG203" i="4"/>
  <c r="AA298" i="4"/>
  <c r="BL130" i="4"/>
  <c r="N309" i="4"/>
  <c r="AK370" i="4"/>
  <c r="Y237" i="4"/>
  <c r="AJ325" i="4"/>
  <c r="AF31" i="4"/>
  <c r="BB497" i="4"/>
  <c r="AB325" i="4"/>
  <c r="W131" i="4"/>
  <c r="AS34" i="2"/>
  <c r="S310" i="2"/>
  <c r="AD493" i="4"/>
  <c r="W411" i="4"/>
  <c r="BJ443" i="4"/>
  <c r="BF113" i="4"/>
  <c r="S500" i="4"/>
  <c r="BB19" i="4"/>
  <c r="BL383" i="4"/>
  <c r="AW442" i="4"/>
  <c r="BL351" i="4"/>
  <c r="BJ372" i="4"/>
  <c r="X300" i="4"/>
  <c r="BN214" i="4"/>
  <c r="AT487" i="4"/>
  <c r="P217" i="4"/>
  <c r="AM20" i="2"/>
  <c r="U173" i="4"/>
  <c r="AF33" i="2"/>
  <c r="K531" i="4"/>
  <c r="X43" i="4"/>
  <c r="BB102" i="4"/>
  <c r="K122" i="4"/>
  <c r="AP287" i="4"/>
  <c r="BL25" i="4"/>
  <c r="AQ68" i="4"/>
  <c r="N125" i="4"/>
  <c r="AT144" i="4"/>
  <c r="Q90" i="4"/>
  <c r="W122" i="4"/>
  <c r="P339" i="4"/>
  <c r="AR145" i="4"/>
  <c r="AI505" i="4"/>
  <c r="AV445" i="4"/>
  <c r="Z33" i="20"/>
  <c r="AE498" i="4"/>
  <c r="AN221" i="4"/>
  <c r="AL154" i="4"/>
  <c r="BA440" i="4"/>
  <c r="BJ401" i="4"/>
  <c r="O331" i="4"/>
  <c r="Z50" i="4"/>
  <c r="BN297" i="4"/>
  <c r="BE548" i="4"/>
  <c r="BD367" i="4"/>
  <c r="AM243" i="4"/>
  <c r="AS455" i="2"/>
  <c r="BM425" i="4"/>
  <c r="U244" i="4"/>
  <c r="BO404" i="4"/>
  <c r="O236" i="4"/>
  <c r="AD60" i="4"/>
  <c r="AF182" i="4"/>
  <c r="BP169" i="4"/>
  <c r="AP109" i="4"/>
  <c r="AL262" i="4"/>
  <c r="AC400" i="4"/>
  <c r="T362" i="4"/>
  <c r="AQ309" i="4"/>
  <c r="BK251" i="4"/>
  <c r="AX363" i="4"/>
  <c r="BJ367" i="4"/>
  <c r="L30" i="4"/>
  <c r="BK230" i="4"/>
  <c r="BD37" i="4"/>
  <c r="AK259" i="4"/>
  <c r="BD238" i="4"/>
  <c r="AH167" i="4"/>
  <c r="AT49" i="4"/>
  <c r="AN170" i="2"/>
  <c r="O391" i="2"/>
  <c r="AR365" i="4"/>
  <c r="AC323" i="4"/>
  <c r="BH183" i="4"/>
  <c r="AL381" i="4"/>
  <c r="W450" i="4"/>
  <c r="S233" i="4"/>
  <c r="BA453" i="4"/>
  <c r="S442" i="4"/>
  <c r="O433" i="4"/>
  <c r="AY545" i="4"/>
  <c r="S399" i="4"/>
  <c r="AY324" i="4"/>
  <c r="AN179" i="4"/>
  <c r="AN378" i="2"/>
  <c r="AG253" i="4"/>
  <c r="J450" i="2"/>
  <c r="AR339" i="4"/>
  <c r="AG329" i="4"/>
  <c r="AM296" i="2"/>
  <c r="AI390" i="4"/>
  <c r="X279" i="2"/>
  <c r="U415" i="4"/>
  <c r="BF72" i="2"/>
  <c r="L65" i="4"/>
  <c r="K238" i="4"/>
  <c r="AC154" i="4"/>
  <c r="AL359" i="4"/>
  <c r="BD317" i="4"/>
  <c r="V273" i="4"/>
  <c r="AT359" i="2"/>
  <c r="AP443" i="2"/>
  <c r="AK346" i="4"/>
  <c r="BB309" i="4"/>
  <c r="Q85" i="4"/>
  <c r="AY102" i="4"/>
  <c r="R361" i="4"/>
  <c r="AJ234" i="4"/>
  <c r="Z118" i="4"/>
  <c r="K110" i="4"/>
  <c r="AF311" i="4"/>
  <c r="AR403" i="4"/>
  <c r="AK6" i="4"/>
  <c r="AB542" i="4"/>
  <c r="Q474" i="4"/>
  <c r="BN368" i="4"/>
  <c r="AU46" i="2"/>
  <c r="AS112" i="4"/>
  <c r="AC30" i="11"/>
  <c r="K314" i="4"/>
  <c r="AR65" i="4"/>
  <c r="AI258" i="4"/>
  <c r="M232" i="2"/>
  <c r="N21" i="2"/>
  <c r="AE299" i="4"/>
  <c r="AU261" i="2"/>
  <c r="W99" i="2"/>
  <c r="BP161" i="4"/>
  <c r="AK123" i="4"/>
  <c r="AT166" i="4"/>
  <c r="Y357" i="2"/>
  <c r="AM261" i="4"/>
  <c r="BJ19" i="4"/>
  <c r="O295" i="2"/>
  <c r="T267" i="2"/>
  <c r="AK213" i="2"/>
  <c r="BC207" i="4"/>
  <c r="AN367" i="4"/>
  <c r="BK269" i="4"/>
  <c r="BG380" i="4"/>
  <c r="AR117" i="4"/>
  <c r="AN509" i="4"/>
  <c r="AB460" i="4"/>
  <c r="BF440" i="4"/>
  <c r="U496" i="4"/>
  <c r="N208" i="2"/>
  <c r="Z205" i="4"/>
  <c r="P400" i="4"/>
  <c r="AF303" i="4"/>
  <c r="AY72" i="2"/>
  <c r="AL325" i="4"/>
  <c r="O205" i="4"/>
  <c r="AO123" i="2"/>
  <c r="S406" i="2"/>
  <c r="AH536" i="4"/>
  <c r="AH419" i="2"/>
  <c r="AR465" i="2"/>
  <c r="AH196" i="4"/>
  <c r="BJ277" i="4"/>
  <c r="V296" i="4"/>
  <c r="BN14" i="4"/>
  <c r="BC381" i="4"/>
  <c r="AK489" i="4"/>
  <c r="O526" i="4"/>
  <c r="AH393" i="4"/>
  <c r="AG391" i="2"/>
  <c r="AX246" i="4"/>
  <c r="AL343" i="4"/>
  <c r="U556" i="4"/>
  <c r="Z155" i="4"/>
  <c r="J340" i="4"/>
  <c r="AN339" i="4"/>
  <c r="BA252" i="4"/>
  <c r="W453" i="4"/>
  <c r="AX121" i="4"/>
  <c r="AE271" i="4"/>
  <c r="Q387" i="4"/>
  <c r="BB198" i="4"/>
  <c r="AJ272" i="4"/>
  <c r="U419" i="4"/>
  <c r="BP273" i="4"/>
  <c r="BK313" i="4"/>
  <c r="AC481" i="4"/>
  <c r="AB349" i="4"/>
  <c r="BJ99" i="4"/>
  <c r="AI178" i="4"/>
  <c r="L507" i="4"/>
  <c r="K178" i="4"/>
  <c r="AJ290" i="4"/>
  <c r="L131" i="4"/>
  <c r="AG27" i="2"/>
  <c r="AR463" i="2"/>
  <c r="AC49" i="4"/>
  <c r="AS330" i="4"/>
  <c r="AN40" i="4"/>
  <c r="U77" i="4"/>
  <c r="BM292" i="4"/>
  <c r="I81" i="2"/>
  <c r="BI427" i="4"/>
  <c r="N371" i="4"/>
  <c r="AJ174" i="4"/>
  <c r="AZ431" i="4"/>
  <c r="Q454" i="2"/>
  <c r="AE23" i="4"/>
  <c r="V193" i="4"/>
  <c r="BB481" i="4"/>
  <c r="W110" i="4"/>
  <c r="BL301" i="4"/>
  <c r="AA338" i="4"/>
  <c r="AP454" i="4"/>
  <c r="AS321" i="4"/>
  <c r="BB509" i="4"/>
  <c r="AZ60" i="4"/>
  <c r="AF325" i="4"/>
  <c r="BB16" i="4"/>
  <c r="BC394" i="4"/>
  <c r="AU234" i="4"/>
  <c r="R533" i="4"/>
  <c r="AW144" i="4"/>
  <c r="S92" i="2"/>
  <c r="AV446" i="2"/>
  <c r="Q549" i="4"/>
  <c r="AJ136" i="4"/>
  <c r="BM509" i="4"/>
  <c r="BP145" i="4"/>
  <c r="Y138" i="4"/>
  <c r="AC9" i="4"/>
  <c r="AP374" i="2"/>
  <c r="AX274" i="2"/>
  <c r="AC250" i="4"/>
  <c r="I313" i="2"/>
  <c r="AL386" i="4"/>
  <c r="AJ372" i="4"/>
  <c r="AO355" i="4"/>
  <c r="U403" i="4"/>
  <c r="AN7" i="4"/>
  <c r="BE453" i="4"/>
  <c r="AJ49" i="4"/>
  <c r="BL264" i="4"/>
  <c r="AI390" i="2"/>
  <c r="AF289" i="4"/>
  <c r="AD275" i="4"/>
  <c r="P546" i="4"/>
  <c r="S371" i="4"/>
  <c r="BC260" i="4"/>
  <c r="S328" i="4"/>
  <c r="AC58" i="4"/>
  <c r="AB182" i="2"/>
  <c r="Y71" i="2"/>
  <c r="AR278" i="4"/>
  <c r="X368" i="2"/>
  <c r="W79" i="2"/>
  <c r="AV359" i="2"/>
  <c r="BL395" i="4"/>
  <c r="V23" i="4"/>
  <c r="O414" i="4"/>
  <c r="M483" i="4"/>
  <c r="W232" i="4"/>
  <c r="BA187" i="2"/>
  <c r="AY223" i="4"/>
  <c r="AS72" i="4"/>
  <c r="AN344" i="4"/>
  <c r="AH77" i="2"/>
  <c r="N512" i="4"/>
  <c r="AZ93" i="2"/>
  <c r="BM491" i="4"/>
  <c r="AW73" i="2"/>
  <c r="AL133" i="4"/>
  <c r="X81" i="2"/>
  <c r="J406" i="2"/>
  <c r="BD389" i="4"/>
  <c r="X48" i="4"/>
  <c r="AB17" i="2"/>
  <c r="BL133" i="4"/>
  <c r="AH122" i="4"/>
  <c r="AB400" i="4"/>
  <c r="R270" i="4"/>
  <c r="AA439" i="4"/>
  <c r="BB4" i="4"/>
  <c r="AV238" i="4"/>
  <c r="AL301" i="4"/>
  <c r="BE395" i="2"/>
  <c r="U313" i="4"/>
  <c r="BE176" i="4"/>
  <c r="BO359" i="4"/>
  <c r="AG179" i="4"/>
  <c r="AR28" i="2"/>
  <c r="AB56" i="9"/>
  <c r="AK306" i="4"/>
  <c r="BB170" i="4"/>
  <c r="Q404" i="4"/>
  <c r="BF348" i="4"/>
  <c r="AZ409" i="2"/>
  <c r="W310" i="2"/>
  <c r="AI348" i="4"/>
  <c r="BN435" i="4"/>
  <c r="BP442" i="4"/>
  <c r="AK369" i="4"/>
  <c r="O446" i="4"/>
  <c r="N88" i="2"/>
  <c r="AK461" i="4"/>
  <c r="BP339" i="4"/>
  <c r="AB552" i="4"/>
  <c r="X74" i="4"/>
  <c r="AM216" i="4"/>
  <c r="BO552" i="4"/>
  <c r="AY222" i="4"/>
  <c r="AJ28" i="4"/>
  <c r="S495" i="4"/>
  <c r="N286" i="4"/>
  <c r="BK411" i="4"/>
  <c r="AZ206" i="2"/>
  <c r="BG477" i="4"/>
  <c r="AW51" i="4"/>
  <c r="BP518" i="4"/>
  <c r="P481" i="4"/>
  <c r="AA258" i="4"/>
  <c r="Q21" i="4"/>
  <c r="U330" i="4"/>
  <c r="BL258" i="4"/>
  <c r="M464" i="2"/>
  <c r="BI386" i="4"/>
  <c r="BN558" i="4"/>
  <c r="AV447" i="4"/>
  <c r="AC519" i="4"/>
  <c r="Q238" i="4"/>
  <c r="V501" i="4"/>
  <c r="BL544" i="4"/>
  <c r="AE18" i="4"/>
  <c r="BF136" i="4"/>
  <c r="AP534" i="4"/>
  <c r="S425" i="4"/>
  <c r="L403" i="2"/>
  <c r="V410" i="4"/>
  <c r="J492" i="4"/>
  <c r="AV437" i="4"/>
  <c r="BD443" i="4"/>
  <c r="BD415" i="4"/>
  <c r="O541" i="4"/>
  <c r="W201" i="4"/>
  <c r="AT425" i="4"/>
  <c r="O89" i="2"/>
  <c r="AE392" i="4"/>
  <c r="U44" i="4"/>
  <c r="W57" i="6"/>
  <c r="R516" i="4"/>
  <c r="K209" i="4"/>
  <c r="AK204" i="4"/>
  <c r="AK531" i="4"/>
  <c r="AA203" i="4"/>
  <c r="BP372" i="4"/>
  <c r="AP43" i="4"/>
  <c r="Q208" i="4"/>
  <c r="BN532" i="4"/>
  <c r="AJ387" i="4"/>
  <c r="H281" i="2"/>
  <c r="BI294" i="4"/>
  <c r="AY286" i="4"/>
  <c r="AE141" i="4"/>
  <c r="K349" i="4"/>
  <c r="AA163" i="4"/>
  <c r="BI366" i="4"/>
  <c r="AF34" i="2"/>
  <c r="T478" i="4"/>
  <c r="BA65" i="2"/>
  <c r="H403" i="2"/>
  <c r="AO99" i="4"/>
  <c r="Z72" i="2"/>
  <c r="AC311" i="4"/>
  <c r="AM214" i="4"/>
  <c r="AI264" i="2"/>
  <c r="AW274" i="4"/>
  <c r="R160" i="4"/>
  <c r="AX324" i="2"/>
  <c r="AW25" i="2"/>
  <c r="Z311" i="4"/>
  <c r="X364" i="4"/>
  <c r="BD217" i="4"/>
  <c r="N489" i="4"/>
  <c r="BI398" i="4"/>
  <c r="N439" i="4"/>
  <c r="AG270" i="4"/>
  <c r="P402" i="2"/>
  <c r="AT470" i="2"/>
  <c r="S141" i="4"/>
  <c r="AB457" i="4"/>
  <c r="AQ32" i="4"/>
  <c r="AZ115" i="4"/>
  <c r="AO173" i="4"/>
  <c r="M58" i="4"/>
  <c r="AA166" i="4"/>
  <c r="AG346" i="2"/>
  <c r="BP57" i="4"/>
  <c r="L159" i="4"/>
  <c r="R496" i="4"/>
  <c r="BI440" i="4"/>
  <c r="BF500" i="4"/>
  <c r="Q346" i="4"/>
  <c r="Z478" i="4"/>
  <c r="AP438" i="4"/>
  <c r="W396" i="4"/>
  <c r="AJ24" i="4"/>
  <c r="BB423" i="4"/>
  <c r="AL505" i="4"/>
  <c r="BD390" i="2"/>
  <c r="V439" i="2"/>
  <c r="BD501" i="4"/>
  <c r="BF481" i="4"/>
  <c r="BA113" i="4"/>
  <c r="K272" i="4"/>
  <c r="AN289" i="4"/>
  <c r="AL358" i="4"/>
  <c r="S101" i="4"/>
  <c r="V476" i="4"/>
  <c r="BH271" i="4"/>
  <c r="AQ143" i="4"/>
  <c r="BC101" i="4"/>
  <c r="AI41" i="4"/>
  <c r="AH259" i="2"/>
  <c r="AY237" i="4"/>
  <c r="X211" i="4"/>
  <c r="AN83" i="4"/>
  <c r="O394" i="2"/>
  <c r="AG278" i="4"/>
  <c r="N389" i="2"/>
  <c r="J33" i="4"/>
  <c r="AG192" i="4"/>
  <c r="Q446" i="4"/>
  <c r="BF233" i="4"/>
  <c r="AM467" i="2"/>
  <c r="AK167" i="2"/>
  <c r="R252" i="4"/>
  <c r="AD278" i="4"/>
  <c r="BB358" i="4"/>
  <c r="V111" i="4"/>
  <c r="BB202" i="4"/>
  <c r="AJ106" i="4"/>
  <c r="AA260" i="4"/>
  <c r="I345" i="2"/>
  <c r="AT338" i="4"/>
  <c r="N36" i="4"/>
  <c r="X143" i="4"/>
  <c r="AV270" i="4"/>
  <c r="AJ454" i="4"/>
  <c r="T245" i="4"/>
  <c r="AH347" i="2"/>
  <c r="AD56" i="11"/>
  <c r="AW343" i="4"/>
  <c r="T462" i="4"/>
  <c r="BM503" i="4"/>
  <c r="AE500" i="4"/>
  <c r="R368" i="4"/>
  <c r="BA311" i="4"/>
  <c r="O128" i="4"/>
  <c r="Y512" i="4"/>
  <c r="O490" i="4"/>
  <c r="N412" i="4"/>
  <c r="BB553" i="4"/>
  <c r="BH225" i="4"/>
  <c r="BD535" i="4"/>
  <c r="U481" i="4"/>
  <c r="M326" i="4"/>
  <c r="AT344" i="4"/>
  <c r="R362" i="4"/>
  <c r="AH555" i="4"/>
  <c r="BB222" i="4"/>
  <c r="AU271" i="4"/>
  <c r="AO326" i="4"/>
  <c r="T142" i="4"/>
  <c r="BK317" i="4"/>
  <c r="BM501" i="4"/>
  <c r="AJ345" i="4"/>
  <c r="P211" i="2"/>
  <c r="Y210" i="4"/>
  <c r="BO122" i="4"/>
  <c r="T455" i="4"/>
  <c r="AI215" i="2"/>
  <c r="P442" i="4"/>
  <c r="AU509" i="4"/>
  <c r="O419" i="4"/>
  <c r="U239" i="4"/>
  <c r="BC159" i="2"/>
  <c r="BO316" i="4"/>
  <c r="AD255" i="4"/>
  <c r="BC474" i="2"/>
  <c r="Q168" i="4"/>
  <c r="AM444" i="4"/>
  <c r="AA485" i="4"/>
  <c r="AC477" i="4"/>
  <c r="AW113" i="4"/>
  <c r="U230" i="4"/>
  <c r="X155" i="4"/>
  <c r="Y249" i="4"/>
  <c r="BK233" i="4"/>
  <c r="Q264" i="2"/>
  <c r="Q324" i="4"/>
  <c r="AH264" i="2"/>
  <c r="P86" i="4"/>
  <c r="N301" i="4"/>
  <c r="AS416" i="4"/>
  <c r="BE100" i="4"/>
  <c r="AJ140" i="4"/>
  <c r="AH215" i="4"/>
  <c r="AM409" i="4"/>
  <c r="L400" i="4"/>
  <c r="BD420" i="2"/>
  <c r="V87" i="4"/>
  <c r="Z532" i="4"/>
  <c r="BN272" i="4"/>
  <c r="AG397" i="2"/>
  <c r="BF163" i="2"/>
  <c r="N79" i="4"/>
  <c r="W380" i="4"/>
  <c r="U271" i="4"/>
  <c r="AC343" i="4"/>
  <c r="BF169" i="2"/>
  <c r="W80" i="2"/>
  <c r="J303" i="2"/>
  <c r="S174" i="4"/>
  <c r="AT83" i="4"/>
  <c r="AE371" i="4"/>
  <c r="X262" i="4"/>
  <c r="AZ65" i="4"/>
  <c r="AN374" i="2"/>
  <c r="R312" i="4"/>
  <c r="AU297" i="2"/>
  <c r="AV114" i="4"/>
  <c r="AE359" i="2"/>
  <c r="AB27" i="4"/>
  <c r="AT222" i="4"/>
  <c r="P114" i="4"/>
  <c r="AK15" i="2"/>
  <c r="BN254" i="4"/>
  <c r="O367" i="4"/>
  <c r="P302" i="4"/>
  <c r="BL497" i="4"/>
  <c r="K350" i="4"/>
  <c r="AH220" i="4"/>
  <c r="AF244" i="4"/>
  <c r="L305" i="4"/>
  <c r="AB214" i="2"/>
  <c r="AX31" i="2"/>
  <c r="AM463" i="4"/>
  <c r="AQ446" i="4"/>
  <c r="W406" i="4"/>
  <c r="AU181" i="2"/>
  <c r="AT502" i="4"/>
  <c r="T357" i="4"/>
  <c r="BL151" i="4"/>
  <c r="Y38" i="4"/>
  <c r="AI153" i="4"/>
  <c r="AD356" i="2"/>
  <c r="BL111" i="4"/>
  <c r="BL343" i="4"/>
  <c r="J303" i="4"/>
  <c r="BL350" i="4"/>
  <c r="N136" i="4"/>
  <c r="AT539" i="4"/>
  <c r="AZ300" i="4"/>
  <c r="BE266" i="4"/>
  <c r="AZ268" i="4"/>
  <c r="BD124" i="4"/>
  <c r="I406" i="2"/>
  <c r="T218" i="4"/>
  <c r="BD120" i="4"/>
  <c r="Y219" i="2"/>
  <c r="P512" i="4"/>
  <c r="AW131" i="4"/>
  <c r="BM269" i="4"/>
  <c r="BH407" i="4"/>
  <c r="AH286" i="4"/>
  <c r="AW234" i="4"/>
  <c r="AK287" i="4"/>
  <c r="AL116" i="4"/>
  <c r="AL338" i="4"/>
  <c r="AP209" i="2"/>
  <c r="K123" i="4"/>
  <c r="W552" i="4"/>
  <c r="AZ436" i="4"/>
  <c r="BJ424" i="4"/>
  <c r="R328" i="4"/>
  <c r="AB316" i="4"/>
  <c r="AT98" i="4"/>
  <c r="BD245" i="4"/>
  <c r="J276" i="4"/>
  <c r="M299" i="4"/>
  <c r="I223" i="4"/>
  <c r="U269" i="4"/>
  <c r="AQ28" i="4"/>
  <c r="BG538" i="4"/>
  <c r="Y98" i="4"/>
  <c r="J473" i="2"/>
  <c r="AI150" i="4"/>
  <c r="I131" i="4"/>
  <c r="BE337" i="4"/>
  <c r="BL425" i="4"/>
  <c r="BO255" i="4"/>
  <c r="J220" i="2"/>
  <c r="AD443" i="2"/>
  <c r="AZ376" i="2"/>
  <c r="BK553" i="4"/>
  <c r="N480" i="4"/>
  <c r="AK400" i="4"/>
  <c r="O23" i="4"/>
  <c r="BB454" i="4"/>
  <c r="R442" i="4"/>
  <c r="AY160" i="2"/>
  <c r="S117" i="4"/>
  <c r="BF36" i="4"/>
  <c r="BJ381" i="4"/>
  <c r="M207" i="2"/>
  <c r="BM435" i="4"/>
  <c r="BE422" i="4"/>
  <c r="AV273" i="2"/>
  <c r="H300" i="2"/>
  <c r="BB382" i="4"/>
  <c r="M120" i="2"/>
  <c r="AB517" i="4"/>
  <c r="AF533" i="4"/>
  <c r="Z57" i="4"/>
  <c r="X380" i="4"/>
  <c r="R75" i="4"/>
  <c r="T369" i="2"/>
  <c r="V162" i="2"/>
  <c r="AR351" i="4"/>
  <c r="U423" i="4"/>
  <c r="AI266" i="4"/>
  <c r="AA296" i="2"/>
  <c r="AG446" i="2"/>
  <c r="U353" i="2"/>
  <c r="AV516" i="4"/>
  <c r="AO435" i="4"/>
  <c r="T202" i="4"/>
  <c r="AA236" i="4"/>
  <c r="T168" i="4"/>
  <c r="BL129" i="4"/>
  <c r="AF200" i="4"/>
  <c r="H136" i="2"/>
  <c r="AZ250" i="4"/>
  <c r="BK196" i="4"/>
  <c r="I124" i="4"/>
  <c r="AV404" i="4"/>
  <c r="BD82" i="4"/>
  <c r="AI30" i="2"/>
  <c r="AO301" i="2"/>
  <c r="J347" i="2"/>
  <c r="AN16" i="4"/>
  <c r="AI421" i="2"/>
  <c r="BO452" i="4"/>
  <c r="N62" i="4"/>
  <c r="AX261" i="4"/>
  <c r="AZ280" i="2"/>
  <c r="J186" i="2"/>
  <c r="AC264" i="4"/>
  <c r="BP307" i="4"/>
  <c r="AM419" i="2"/>
  <c r="P61" i="4"/>
  <c r="K109" i="4"/>
  <c r="U395" i="2"/>
  <c r="AB25" i="2"/>
  <c r="AG159" i="4"/>
  <c r="AA359" i="2"/>
  <c r="BD182" i="2"/>
  <c r="AU311" i="4"/>
  <c r="V249" i="4"/>
  <c r="BG142" i="4"/>
  <c r="BK160" i="4"/>
  <c r="O408" i="4"/>
  <c r="AB472" i="2"/>
  <c r="BD359" i="4"/>
  <c r="AP29" i="4"/>
  <c r="AY268" i="2"/>
  <c r="AO551" i="4"/>
  <c r="T266" i="2"/>
  <c r="AQ89" i="2"/>
  <c r="U226" i="4"/>
  <c r="AW192" i="2"/>
  <c r="U87" i="4"/>
  <c r="R190" i="2"/>
  <c r="BG348" i="4"/>
  <c r="S544" i="4"/>
  <c r="S312" i="4"/>
  <c r="AM300" i="4"/>
  <c r="T255" i="4"/>
  <c r="AI324" i="2"/>
  <c r="Z317" i="4"/>
  <c r="AL223" i="4"/>
  <c r="BM389" i="4"/>
  <c r="AP441" i="4"/>
  <c r="I357" i="2"/>
  <c r="AH305" i="2"/>
  <c r="Z25" i="2"/>
  <c r="AS366" i="4"/>
  <c r="BP249" i="4"/>
  <c r="AW399" i="2"/>
  <c r="AT247" i="4"/>
  <c r="BF262" i="4"/>
  <c r="AT280" i="2"/>
  <c r="O299" i="2"/>
  <c r="BM445" i="4"/>
  <c r="H92" i="2"/>
  <c r="AJ255" i="2"/>
  <c r="BP69" i="4"/>
  <c r="AR302" i="4"/>
  <c r="R218" i="4"/>
  <c r="T468" i="2"/>
  <c r="AO118" i="2"/>
  <c r="Z118" i="2"/>
  <c r="R127" i="2"/>
  <c r="BF157" i="4"/>
  <c r="BM307" i="4"/>
  <c r="R469" i="2"/>
  <c r="AD441" i="4"/>
  <c r="N89" i="4"/>
  <c r="AZ418" i="2"/>
  <c r="AF198" i="4"/>
  <c r="K418" i="2"/>
  <c r="AV123" i="4"/>
  <c r="AS346" i="4"/>
  <c r="BF363" i="4"/>
  <c r="O81" i="4"/>
  <c r="AF24" i="4"/>
  <c r="S138" i="4"/>
  <c r="AY298" i="4"/>
  <c r="AM311" i="2"/>
  <c r="Q254" i="4"/>
  <c r="V392" i="4"/>
  <c r="AV355" i="4"/>
  <c r="BP385" i="4"/>
  <c r="Z393" i="4"/>
  <c r="J301" i="4"/>
  <c r="AJ297" i="4"/>
  <c r="AV233" i="4"/>
  <c r="W405" i="2"/>
  <c r="AH313" i="2"/>
  <c r="AZ362" i="2"/>
  <c r="AV318" i="4"/>
  <c r="P328" i="4"/>
  <c r="AG259" i="4"/>
  <c r="O180" i="2"/>
  <c r="K346" i="4"/>
  <c r="O442" i="4"/>
  <c r="BF106" i="2"/>
  <c r="BC553" i="4"/>
  <c r="AY401" i="4"/>
  <c r="AU17" i="4"/>
  <c r="BL323" i="4"/>
  <c r="AV117" i="4"/>
  <c r="AO178" i="4"/>
  <c r="AO230" i="4"/>
  <c r="BA357" i="4"/>
  <c r="AY442" i="4"/>
  <c r="Y392" i="2"/>
  <c r="AN180" i="2"/>
  <c r="AC34" i="4"/>
  <c r="BO272" i="4"/>
  <c r="AH349" i="2"/>
  <c r="U409" i="2"/>
  <c r="J109" i="4"/>
  <c r="P483" i="4"/>
  <c r="X17" i="2"/>
  <c r="BI313" i="4"/>
  <c r="N117" i="2"/>
  <c r="U267" i="2"/>
  <c r="AP309" i="2"/>
  <c r="AN469" i="2"/>
  <c r="AV76" i="4"/>
  <c r="AH356" i="4"/>
  <c r="AH46" i="4"/>
  <c r="AA311" i="2"/>
  <c r="AL259" i="4"/>
  <c r="AF344" i="4"/>
  <c r="AJ25" i="2"/>
  <c r="V319" i="4"/>
  <c r="BI267" i="4"/>
  <c r="AS16" i="2"/>
  <c r="I13" i="4"/>
  <c r="AD463" i="4"/>
  <c r="I354" i="2"/>
  <c r="AQ161" i="2"/>
  <c r="H309" i="2"/>
  <c r="AB356" i="4"/>
  <c r="AW455" i="2"/>
  <c r="AU251" i="4"/>
  <c r="AH269" i="2"/>
  <c r="BJ262" i="4"/>
  <c r="BB109" i="2"/>
  <c r="AU225" i="4"/>
  <c r="AE105" i="4"/>
  <c r="BK421" i="4"/>
  <c r="P49" i="4"/>
  <c r="AT24" i="4"/>
  <c r="O462" i="4"/>
  <c r="BG354" i="4"/>
  <c r="I456" i="2"/>
  <c r="AT233" i="2"/>
  <c r="H310" i="2"/>
  <c r="BF246" i="4"/>
  <c r="AA192" i="4"/>
  <c r="AW332" i="4"/>
  <c r="BK25" i="4"/>
  <c r="BN330" i="4"/>
  <c r="R43" i="4"/>
  <c r="BA235" i="4"/>
  <c r="AI549" i="4"/>
  <c r="AI206" i="4"/>
  <c r="J388" i="4"/>
  <c r="AF304" i="4"/>
  <c r="AM278" i="4"/>
  <c r="K74" i="2"/>
  <c r="AG263" i="4"/>
  <c r="AJ39" i="4"/>
  <c r="T361" i="4"/>
  <c r="T127" i="2"/>
  <c r="K354" i="2"/>
  <c r="AU107" i="4"/>
  <c r="J259" i="2"/>
  <c r="AL414" i="4"/>
  <c r="AW262" i="4"/>
  <c r="P474" i="2"/>
  <c r="AW34" i="2"/>
  <c r="BJ164" i="4"/>
  <c r="AH112" i="4"/>
  <c r="BC299" i="2"/>
  <c r="AF397" i="2"/>
  <c r="N192" i="2"/>
  <c r="O192" i="2"/>
  <c r="AU166" i="4"/>
  <c r="AM464" i="2"/>
  <c r="AB217" i="4"/>
  <c r="Q314" i="2"/>
  <c r="AA431" i="4"/>
  <c r="S41" i="4"/>
  <c r="R281" i="2"/>
  <c r="AF214" i="2"/>
  <c r="AM339" i="4"/>
  <c r="I373" i="2"/>
  <c r="U204" i="2"/>
  <c r="Y333" i="4"/>
  <c r="AP462" i="4"/>
  <c r="BK300" i="4"/>
  <c r="BC26" i="4"/>
  <c r="AN138" i="4"/>
  <c r="BN19" i="4"/>
  <c r="AZ278" i="4"/>
  <c r="BL184" i="4"/>
  <c r="O106" i="4"/>
  <c r="Y89" i="2"/>
  <c r="J213" i="4"/>
  <c r="Y459" i="4"/>
  <c r="AM297" i="4"/>
  <c r="AL72" i="2"/>
  <c r="X205" i="4"/>
  <c r="AI21" i="2"/>
  <c r="BC252" i="4"/>
  <c r="BK404" i="4"/>
  <c r="S21" i="2"/>
  <c r="N183" i="4"/>
  <c r="AK293" i="4"/>
  <c r="Z397" i="4"/>
  <c r="AV415" i="4"/>
  <c r="S31" i="4"/>
  <c r="BE315" i="2"/>
  <c r="BA374" i="2"/>
  <c r="AZ360" i="4"/>
  <c r="AL111" i="4"/>
  <c r="AP124" i="4"/>
  <c r="I328" i="4"/>
  <c r="BN152" i="4"/>
  <c r="Q310" i="2"/>
  <c r="BB278" i="4"/>
  <c r="BE249" i="4"/>
  <c r="AC390" i="2"/>
  <c r="BA77" i="4"/>
  <c r="U507" i="4"/>
  <c r="AI104" i="4"/>
  <c r="S253" i="4"/>
  <c r="T162" i="4"/>
  <c r="AE372" i="4"/>
  <c r="BM387" i="4"/>
  <c r="BG256" i="4"/>
  <c r="U209" i="4"/>
  <c r="AV75" i="4"/>
  <c r="BN248" i="4"/>
  <c r="BC23" i="4"/>
  <c r="AJ82" i="4"/>
  <c r="BB110" i="2"/>
  <c r="AU405" i="2"/>
  <c r="AL398" i="2"/>
  <c r="BD16" i="2"/>
  <c r="BK410" i="4"/>
  <c r="AM212" i="4"/>
  <c r="AW75" i="2"/>
  <c r="AF276" i="4"/>
  <c r="AH30" i="2"/>
  <c r="AJ200" i="2"/>
  <c r="AY125" i="4"/>
  <c r="AA184" i="4"/>
  <c r="Z31" i="6"/>
  <c r="BA456" i="2"/>
  <c r="BE183" i="4"/>
  <c r="BN80" i="4"/>
  <c r="BC267" i="2"/>
  <c r="X221" i="4"/>
  <c r="AT217" i="4"/>
  <c r="O454" i="4"/>
  <c r="AW447" i="4"/>
  <c r="O465" i="2"/>
  <c r="AP307" i="2"/>
  <c r="L90" i="4"/>
  <c r="BC538" i="4"/>
  <c r="AA51" i="4"/>
  <c r="AU95" i="2"/>
  <c r="M46" i="2"/>
  <c r="T88" i="2"/>
  <c r="AV83" i="4"/>
  <c r="AR183" i="2"/>
  <c r="BB297" i="4"/>
  <c r="BK248" i="4"/>
  <c r="AG137" i="2"/>
  <c r="AT73" i="2"/>
  <c r="O473" i="2"/>
  <c r="BA224" i="4"/>
  <c r="BH138" i="4"/>
  <c r="BB86" i="4"/>
  <c r="AY34" i="2"/>
  <c r="AQ256" i="4"/>
  <c r="Q266" i="2"/>
  <c r="BC404" i="2"/>
  <c r="AF173" i="4"/>
  <c r="I231" i="4"/>
  <c r="Y323" i="4"/>
  <c r="AI66" i="2"/>
  <c r="AI499" i="4"/>
  <c r="Z175" i="4"/>
  <c r="BO262" i="4"/>
  <c r="BM207" i="4"/>
  <c r="AV130" i="4"/>
  <c r="V313" i="2"/>
  <c r="AJ296" i="2"/>
  <c r="AM220" i="4"/>
  <c r="W414" i="4"/>
  <c r="BC322" i="4"/>
  <c r="AQ19" i="2"/>
  <c r="K110" i="2"/>
  <c r="L36" i="4"/>
  <c r="BB262" i="2"/>
  <c r="BD122" i="2"/>
  <c r="AK188" i="2"/>
  <c r="BE313" i="4"/>
  <c r="AD557" i="4"/>
  <c r="AR441" i="4"/>
  <c r="M451" i="4"/>
  <c r="O188" i="2"/>
  <c r="AQ82" i="4"/>
  <c r="BC277" i="4"/>
  <c r="AO463" i="2"/>
  <c r="BO381" i="4"/>
  <c r="I282" i="2"/>
  <c r="AV511" i="4"/>
  <c r="AF93" i="2"/>
  <c r="L266" i="4"/>
  <c r="L55" i="4"/>
  <c r="AG31" i="2"/>
  <c r="AO316" i="4"/>
  <c r="AF260" i="4"/>
  <c r="AN481" i="4"/>
  <c r="BF214" i="4"/>
  <c r="M118" i="2"/>
  <c r="AP507" i="4"/>
  <c r="AC329" i="4"/>
  <c r="AJ126" i="2"/>
  <c r="AD251" i="2"/>
  <c r="AW237" i="4"/>
  <c r="AI288" i="4"/>
  <c r="AB38" i="4"/>
  <c r="BG25" i="4"/>
  <c r="Y311" i="2"/>
  <c r="M201" i="2"/>
  <c r="AI236" i="4"/>
  <c r="AK349" i="2"/>
  <c r="J28" i="4"/>
  <c r="AU89" i="2"/>
  <c r="BF32" i="2"/>
  <c r="Q157" i="4"/>
  <c r="BF261" i="4"/>
  <c r="X427" i="4"/>
  <c r="AN380" i="2"/>
  <c r="Y264" i="2"/>
  <c r="J8" i="4"/>
  <c r="V8" i="4"/>
  <c r="BB24" i="4"/>
  <c r="AS79" i="2"/>
  <c r="R453" i="2"/>
  <c r="BP19" i="4"/>
  <c r="U126" i="4"/>
  <c r="AN145" i="4"/>
  <c r="P232" i="4"/>
  <c r="Y205" i="2"/>
  <c r="BC140" i="4"/>
  <c r="L408" i="2"/>
  <c r="BH359" i="4"/>
  <c r="BG207" i="4"/>
  <c r="BK151" i="4"/>
  <c r="L487" i="4"/>
  <c r="AJ322" i="4"/>
  <c r="AU418" i="2"/>
  <c r="AD231" i="2"/>
  <c r="T132" i="4"/>
  <c r="AX222" i="4"/>
  <c r="I97" i="2"/>
  <c r="AD236" i="4"/>
  <c r="R348" i="2"/>
  <c r="P455" i="4"/>
  <c r="N179" i="4"/>
  <c r="AR315" i="2"/>
  <c r="BB218" i="4"/>
  <c r="Z357" i="2"/>
  <c r="J114" i="4"/>
  <c r="BN291" i="4"/>
  <c r="U444" i="2"/>
  <c r="AO150" i="4"/>
  <c r="AY126" i="4"/>
  <c r="AF124" i="2"/>
  <c r="AK388" i="4"/>
  <c r="BA306" i="2"/>
  <c r="Y15" i="2"/>
  <c r="AD253" i="2"/>
  <c r="AP35" i="4"/>
  <c r="BP239" i="4"/>
  <c r="AL249" i="4"/>
  <c r="AQ214" i="4"/>
  <c r="BI15" i="4"/>
  <c r="AX325" i="4"/>
  <c r="BO226" i="4"/>
  <c r="AR348" i="2"/>
  <c r="AL15" i="4"/>
  <c r="AJ153" i="4"/>
  <c r="AP315" i="2"/>
  <c r="AG72" i="4"/>
  <c r="BP370" i="4"/>
  <c r="O106" i="2"/>
  <c r="AL226" i="4"/>
  <c r="V58" i="4"/>
  <c r="O466" i="4"/>
  <c r="AK95" i="2"/>
  <c r="V232" i="2"/>
  <c r="AV260" i="4"/>
  <c r="AG427" i="4"/>
  <c r="R514" i="4"/>
  <c r="AJ414" i="4"/>
  <c r="AD355" i="2"/>
  <c r="AY119" i="4"/>
  <c r="AK105" i="4"/>
  <c r="AM103" i="4"/>
  <c r="T349" i="2"/>
  <c r="AL327" i="2"/>
  <c r="AA30" i="11"/>
  <c r="BF22" i="4"/>
  <c r="AR88" i="4"/>
  <c r="BM160" i="4"/>
  <c r="BN10" i="4"/>
  <c r="Z115" i="4"/>
  <c r="AU174" i="2"/>
  <c r="AH220" i="2"/>
  <c r="AC299" i="2"/>
  <c r="AY25" i="2"/>
  <c r="W383" i="4"/>
  <c r="P445" i="4"/>
  <c r="AY547" i="4"/>
  <c r="AQ491" i="4"/>
  <c r="R162" i="4"/>
  <c r="BN230" i="4"/>
  <c r="BB105" i="4"/>
  <c r="N259" i="4"/>
  <c r="BE320" i="4"/>
  <c r="AJ375" i="2"/>
  <c r="AY7" i="4"/>
  <c r="BM273" i="4"/>
  <c r="AJ365" i="4"/>
  <c r="BF358" i="4"/>
  <c r="AE238" i="4"/>
  <c r="Z224" i="4"/>
  <c r="J318" i="4"/>
  <c r="BB41" i="4"/>
  <c r="AG219" i="2"/>
  <c r="L29" i="2"/>
  <c r="AR179" i="4"/>
  <c r="AZ453" i="4"/>
  <c r="BE433" i="4"/>
  <c r="N30" i="4"/>
  <c r="AQ333" i="4"/>
  <c r="P299" i="4"/>
  <c r="AM505" i="4"/>
  <c r="AX36" i="4"/>
  <c r="X307" i="2"/>
  <c r="AX30" i="4"/>
  <c r="BH195" i="4"/>
  <c r="AI202" i="2"/>
  <c r="S169" i="4"/>
  <c r="R181" i="4"/>
  <c r="J346" i="2"/>
  <c r="AE370" i="2"/>
  <c r="BL308" i="4"/>
  <c r="O179" i="4"/>
  <c r="N373" i="2"/>
  <c r="AY395" i="2"/>
  <c r="BI514" i="4"/>
  <c r="L494" i="4"/>
  <c r="AA142" i="4"/>
  <c r="AR414" i="4"/>
  <c r="AF68" i="4"/>
  <c r="T390" i="4"/>
  <c r="BD292" i="4"/>
  <c r="T106" i="4"/>
  <c r="P470" i="2"/>
  <c r="AL405" i="4"/>
  <c r="V180" i="2"/>
  <c r="BI47" i="4"/>
  <c r="Y317" i="4"/>
  <c r="V229" i="4"/>
  <c r="AW312" i="2"/>
  <c r="U99" i="2"/>
  <c r="Y108" i="2"/>
  <c r="BD233" i="2"/>
  <c r="T443" i="4"/>
  <c r="BG484" i="4"/>
  <c r="N312" i="4"/>
  <c r="R434" i="4"/>
  <c r="BK357" i="4"/>
  <c r="BO99" i="4"/>
  <c r="AM28" i="2"/>
  <c r="AZ255" i="4"/>
  <c r="BM26" i="4"/>
  <c r="Z65" i="4"/>
  <c r="AK133" i="4"/>
  <c r="BK291" i="4"/>
  <c r="BL44" i="4"/>
  <c r="AH245" i="4"/>
  <c r="AE367" i="4"/>
  <c r="AT175" i="4"/>
  <c r="AJ259" i="4"/>
  <c r="X106" i="2"/>
  <c r="BN244" i="4"/>
  <c r="BM58" i="4"/>
  <c r="AD138" i="2"/>
  <c r="P183" i="2"/>
  <c r="I287" i="4"/>
  <c r="AR112" i="4"/>
  <c r="Z230" i="4"/>
  <c r="AP528" i="4"/>
  <c r="AT200" i="4"/>
  <c r="AO115" i="4"/>
  <c r="AV532" i="4"/>
  <c r="AH186" i="2"/>
  <c r="N303" i="2"/>
  <c r="BP64" i="4"/>
  <c r="AH57" i="4"/>
  <c r="M64" i="4"/>
  <c r="BN181" i="4"/>
  <c r="AZ371" i="2"/>
  <c r="BF48" i="4"/>
  <c r="X47" i="4"/>
  <c r="AI235" i="4"/>
  <c r="AP312" i="2"/>
  <c r="K491" i="4"/>
  <c r="AO16" i="2"/>
  <c r="J460" i="4"/>
  <c r="X171" i="4"/>
  <c r="AR284" i="2"/>
  <c r="AX40" i="4"/>
  <c r="AR332" i="4"/>
  <c r="AT39" i="4"/>
  <c r="M204" i="4"/>
  <c r="I439" i="4"/>
  <c r="BC156" i="4"/>
  <c r="BE456" i="4"/>
  <c r="AZ50" i="4"/>
  <c r="T414" i="4"/>
  <c r="M251" i="2"/>
  <c r="I353" i="2"/>
  <c r="AG19" i="4"/>
  <c r="BE385" i="4"/>
  <c r="BI289" i="4"/>
  <c r="AC28" i="4"/>
  <c r="Y79" i="2"/>
  <c r="BL408" i="4"/>
  <c r="L115" i="2"/>
  <c r="S260" i="2"/>
  <c r="BO243" i="4"/>
  <c r="BA381" i="4"/>
  <c r="X352" i="2"/>
  <c r="BB186" i="2"/>
  <c r="AP251" i="2"/>
  <c r="AD23" i="4"/>
  <c r="BE280" i="2"/>
  <c r="AX84" i="4"/>
  <c r="AO457" i="2"/>
  <c r="AH69" i="2"/>
  <c r="AL181" i="4"/>
  <c r="V232" i="4"/>
  <c r="J168" i="4"/>
  <c r="AP448" i="2"/>
  <c r="BH20" i="4"/>
  <c r="AP499" i="4"/>
  <c r="AM312" i="4"/>
  <c r="BL56" i="4"/>
  <c r="BI259" i="4"/>
  <c r="AY307" i="4"/>
  <c r="AY262" i="2"/>
  <c r="AP191" i="2"/>
  <c r="AR224" i="4"/>
  <c r="Q95" i="2"/>
  <c r="BB318" i="4"/>
  <c r="W393" i="4"/>
  <c r="BP135" i="4"/>
  <c r="R345" i="2"/>
  <c r="AB219" i="4"/>
  <c r="BB361" i="2"/>
  <c r="AZ420" i="4"/>
  <c r="N228" i="4"/>
  <c r="O303" i="4"/>
  <c r="AC262" i="4"/>
  <c r="BB400" i="4"/>
  <c r="BK263" i="4"/>
  <c r="S383" i="4"/>
  <c r="AH278" i="4"/>
  <c r="AL221" i="4"/>
  <c r="L212" i="2"/>
  <c r="I123" i="2"/>
  <c r="AZ311" i="2"/>
  <c r="BD483" i="4"/>
  <c r="AT113" i="2"/>
  <c r="AF404" i="4"/>
  <c r="BD111" i="4"/>
  <c r="AR253" i="4"/>
  <c r="AD409" i="4"/>
  <c r="AB158" i="2"/>
  <c r="AX55" i="4"/>
  <c r="AV292" i="4"/>
  <c r="I69" i="4"/>
  <c r="V297" i="2"/>
  <c r="AI344" i="4"/>
  <c r="AB307" i="2"/>
  <c r="P258" i="2"/>
  <c r="BK210" i="4"/>
  <c r="AW329" i="4"/>
  <c r="AT176" i="4"/>
  <c r="BN513" i="4"/>
  <c r="AX104" i="4"/>
  <c r="AX282" i="2"/>
  <c r="N93" i="2"/>
  <c r="AF4" i="4"/>
  <c r="AR293" i="4"/>
  <c r="O11" i="4"/>
  <c r="M153" i="4"/>
  <c r="BC90" i="4"/>
  <c r="AS252" i="2"/>
  <c r="AB385" i="4"/>
  <c r="AT162" i="4"/>
  <c r="AK172" i="4"/>
  <c r="M225" i="4"/>
  <c r="AV222" i="4"/>
  <c r="AL328" i="4"/>
  <c r="BG443" i="4"/>
  <c r="X337" i="4"/>
  <c r="AF165" i="4"/>
  <c r="AG16" i="4"/>
  <c r="AZ374" i="2"/>
  <c r="R33" i="2"/>
  <c r="AZ251" i="4"/>
  <c r="AA481" i="4"/>
  <c r="P306" i="2"/>
  <c r="I37" i="4"/>
  <c r="BL537" i="4"/>
  <c r="BO528" i="4"/>
  <c r="I534" i="4"/>
  <c r="AV520" i="4"/>
  <c r="R414" i="4"/>
  <c r="AD105" i="4"/>
  <c r="K398" i="4"/>
  <c r="BO414" i="4"/>
  <c r="AA526" i="4"/>
  <c r="BC535" i="4"/>
  <c r="BE411" i="4"/>
  <c r="AC487" i="4"/>
  <c r="AL498" i="4"/>
  <c r="AT517" i="4"/>
  <c r="O396" i="4"/>
  <c r="P529" i="4"/>
  <c r="AM526" i="4"/>
  <c r="AR503" i="4"/>
  <c r="S370" i="4"/>
  <c r="AD477" i="4"/>
  <c r="BJ317" i="4"/>
  <c r="BC517" i="4"/>
  <c r="AQ451" i="4"/>
  <c r="AR309" i="4"/>
  <c r="AU490" i="4"/>
  <c r="K432" i="4"/>
  <c r="BJ419" i="4"/>
  <c r="BG414" i="4"/>
  <c r="AH506" i="4"/>
  <c r="AQ559" i="4"/>
  <c r="AE163" i="4"/>
  <c r="BD420" i="4"/>
  <c r="BC483" i="4"/>
  <c r="AL515" i="4"/>
  <c r="AP434" i="4"/>
  <c r="X443" i="4"/>
  <c r="AT484" i="4"/>
  <c r="X431" i="4"/>
  <c r="V525" i="4"/>
  <c r="K56" i="4"/>
  <c r="K308" i="4"/>
  <c r="BJ278" i="4"/>
  <c r="AF478" i="4"/>
  <c r="AW456" i="4"/>
  <c r="AP481" i="4"/>
  <c r="AQ217" i="4"/>
  <c r="AU539" i="4"/>
  <c r="BI396" i="4"/>
  <c r="R15" i="4"/>
  <c r="AX333" i="4"/>
  <c r="I556" i="4"/>
  <c r="AY214" i="4"/>
  <c r="BC385" i="4"/>
  <c r="AL454" i="4"/>
  <c r="I513" i="4"/>
  <c r="W475" i="4"/>
  <c r="AE295" i="4"/>
  <c r="AZ479" i="4"/>
  <c r="AE349" i="4"/>
  <c r="AZ423" i="4"/>
  <c r="BL450" i="4"/>
  <c r="U506" i="4"/>
  <c r="R544" i="4"/>
  <c r="AD450" i="4"/>
  <c r="T547" i="4"/>
  <c r="AL366" i="4"/>
  <c r="AH395" i="4"/>
  <c r="O421" i="4"/>
  <c r="BB366" i="4"/>
  <c r="BF369" i="2"/>
  <c r="AT322" i="4"/>
  <c r="J556" i="4"/>
  <c r="BN499" i="4"/>
  <c r="AI435" i="4"/>
  <c r="AS409" i="4"/>
  <c r="AL544" i="4"/>
  <c r="R401" i="4"/>
  <c r="AB420" i="2"/>
  <c r="BA414" i="4"/>
  <c r="AY515" i="4"/>
  <c r="AX546" i="4"/>
  <c r="AE167" i="4"/>
  <c r="BF530" i="4"/>
  <c r="AH103" i="4"/>
  <c r="R211" i="4"/>
  <c r="I408" i="4"/>
  <c r="AE33" i="2"/>
  <c r="K518" i="4"/>
  <c r="AM141" i="4"/>
  <c r="BL542" i="4"/>
  <c r="AG556" i="4"/>
  <c r="AA204" i="4"/>
  <c r="W348" i="2"/>
  <c r="AH440" i="4"/>
  <c r="Y555" i="4"/>
  <c r="AX540" i="4"/>
  <c r="BI492" i="4"/>
  <c r="U427" i="4"/>
  <c r="AJ254" i="4"/>
  <c r="AL253" i="4"/>
  <c r="AI453" i="4"/>
  <c r="AG533" i="4"/>
  <c r="AD407" i="4"/>
  <c r="V400" i="4"/>
  <c r="AN559" i="4"/>
  <c r="AP539" i="4"/>
  <c r="AY345" i="4"/>
  <c r="BG441" i="4"/>
  <c r="BJ332" i="4"/>
  <c r="Q424" i="4"/>
  <c r="AH426" i="4"/>
  <c r="AX554" i="4"/>
  <c r="AL371" i="4"/>
  <c r="BI234" i="4"/>
  <c r="P447" i="4"/>
  <c r="AE165" i="4"/>
  <c r="AS398" i="4"/>
  <c r="BO143" i="4"/>
  <c r="U372" i="4"/>
  <c r="AV171" i="4"/>
  <c r="BD183" i="4"/>
  <c r="BC326" i="4"/>
  <c r="R498" i="4"/>
  <c r="O530" i="4"/>
  <c r="AS396" i="4"/>
  <c r="O404" i="4"/>
  <c r="I24" i="4"/>
  <c r="K371" i="4"/>
  <c r="AF45" i="4"/>
  <c r="AI427" i="4"/>
  <c r="AA290" i="4"/>
  <c r="Z508" i="4"/>
  <c r="BB255" i="4"/>
  <c r="BN529" i="4"/>
  <c r="AO314" i="4"/>
  <c r="K392" i="4"/>
  <c r="R204" i="2"/>
  <c r="AA120" i="4"/>
  <c r="AT56" i="4"/>
  <c r="AL396" i="4"/>
  <c r="I547" i="4"/>
  <c r="AZ10" i="4"/>
  <c r="O352" i="4"/>
  <c r="T116" i="4"/>
  <c r="AF172" i="4"/>
  <c r="Z137" i="2"/>
  <c r="AP551" i="4"/>
  <c r="AE144" i="4"/>
  <c r="AV180" i="4"/>
  <c r="P273" i="4"/>
  <c r="BB265" i="4"/>
  <c r="AF314" i="4"/>
  <c r="BL300" i="4"/>
  <c r="BM525" i="4"/>
  <c r="I406" i="4"/>
  <c r="O260" i="2"/>
  <c r="AO399" i="4"/>
  <c r="AN490" i="4"/>
  <c r="AW441" i="4"/>
  <c r="W457" i="4"/>
  <c r="BP290" i="4"/>
  <c r="Z461" i="4"/>
  <c r="AB412" i="4"/>
  <c r="AC43" i="2"/>
  <c r="AT433" i="4"/>
  <c r="AW486" i="4"/>
  <c r="AJ389" i="4"/>
  <c r="BF168" i="4"/>
  <c r="AT195" i="4"/>
  <c r="BO440" i="4"/>
  <c r="BE210" i="4"/>
  <c r="AR534" i="4"/>
  <c r="AW406" i="4"/>
  <c r="L440" i="4"/>
  <c r="BA166" i="4"/>
  <c r="AU173" i="2"/>
  <c r="R369" i="4"/>
  <c r="N433" i="4"/>
  <c r="X495" i="4"/>
  <c r="BA371" i="4"/>
  <c r="BO534" i="4"/>
  <c r="AA404" i="4"/>
  <c r="N477" i="4"/>
  <c r="AI440" i="4"/>
  <c r="Z460" i="4"/>
  <c r="AB435" i="4"/>
  <c r="J331" i="4"/>
  <c r="AP32" i="2"/>
  <c r="BO449" i="4"/>
  <c r="AL509" i="4"/>
  <c r="AS556" i="4"/>
  <c r="O498" i="4"/>
  <c r="BH550" i="4"/>
  <c r="BK215" i="4"/>
  <c r="AV556" i="4"/>
  <c r="AN453" i="4"/>
  <c r="J454" i="4"/>
  <c r="Y338" i="4"/>
  <c r="AH491" i="4"/>
  <c r="BC361" i="4"/>
  <c r="BD371" i="4"/>
  <c r="Q248" i="4"/>
  <c r="AB211" i="4"/>
  <c r="K385" i="4"/>
  <c r="BO200" i="4"/>
  <c r="BK265" i="4"/>
  <c r="AO364" i="4"/>
  <c r="AK323" i="4"/>
  <c r="BK169" i="4"/>
  <c r="AF168" i="4"/>
  <c r="AQ273" i="4"/>
  <c r="AR230" i="4"/>
  <c r="W363" i="4"/>
  <c r="AS452" i="2"/>
  <c r="P76" i="4"/>
  <c r="V491" i="4"/>
  <c r="I442" i="4"/>
  <c r="R508" i="4"/>
  <c r="BM516" i="4"/>
  <c r="K347" i="4"/>
  <c r="AQ482" i="4"/>
  <c r="I318" i="4"/>
  <c r="BF419" i="4"/>
  <c r="AK269" i="4"/>
  <c r="AI493" i="4"/>
  <c r="AG332" i="4"/>
  <c r="BM419" i="4"/>
  <c r="BO73" i="4"/>
  <c r="AV198" i="4"/>
  <c r="L174" i="4"/>
  <c r="N182" i="4"/>
  <c r="AE476" i="4"/>
  <c r="BM323" i="4"/>
  <c r="Y461" i="4"/>
  <c r="Y402" i="4"/>
  <c r="AW413" i="4"/>
  <c r="AB535" i="4"/>
  <c r="AL531" i="4"/>
  <c r="P366" i="4"/>
  <c r="AM43" i="4"/>
  <c r="S98" i="4"/>
  <c r="L213" i="4"/>
  <c r="AC7" i="4"/>
  <c r="AV69" i="4"/>
  <c r="BE447" i="4"/>
  <c r="AG134" i="4"/>
  <c r="AP456" i="4"/>
  <c r="BG552" i="4"/>
  <c r="V535" i="4"/>
  <c r="W464" i="4"/>
  <c r="AZ519" i="4"/>
  <c r="T61" i="4"/>
  <c r="AM162" i="2"/>
  <c r="AM362" i="4"/>
  <c r="AM237" i="4"/>
  <c r="T284" i="2"/>
  <c r="AF387" i="4"/>
  <c r="AR457" i="4"/>
  <c r="AT519" i="4"/>
  <c r="I543" i="4"/>
  <c r="Z78" i="2"/>
  <c r="BA254" i="2"/>
  <c r="I192" i="4"/>
  <c r="I164" i="4"/>
  <c r="AN262" i="4"/>
  <c r="AJ287" i="4"/>
  <c r="BF138" i="4"/>
  <c r="AJ229" i="4"/>
  <c r="X170" i="2"/>
  <c r="J201" i="4"/>
  <c r="BO392" i="4"/>
  <c r="BM427" i="4"/>
  <c r="BA502" i="4"/>
  <c r="BH496" i="4"/>
  <c r="L95" i="2"/>
  <c r="AU496" i="4"/>
  <c r="S193" i="4"/>
  <c r="BA497" i="4"/>
  <c r="AR111" i="2"/>
  <c r="M502" i="4"/>
  <c r="AV462" i="2"/>
  <c r="AP141" i="4"/>
  <c r="AC282" i="2"/>
  <c r="BO327" i="4"/>
  <c r="AF142" i="4"/>
  <c r="N352" i="4"/>
  <c r="BE549" i="4"/>
  <c r="S482" i="4"/>
  <c r="AT440" i="2"/>
  <c r="U206" i="2"/>
  <c r="O406" i="4"/>
  <c r="N149" i="4"/>
  <c r="Z365" i="4"/>
  <c r="AE266" i="4"/>
  <c r="AX244" i="4"/>
  <c r="S305" i="4"/>
  <c r="BO205" i="4"/>
  <c r="BD201" i="4"/>
  <c r="AI263" i="4"/>
  <c r="Q211" i="4"/>
  <c r="AG51" i="4"/>
  <c r="BA153" i="4"/>
  <c r="R333" i="4"/>
  <c r="BB534" i="4"/>
  <c r="X302" i="4"/>
  <c r="R212" i="4"/>
  <c r="BN507" i="4"/>
  <c r="AM535" i="4"/>
  <c r="AQ420" i="4"/>
  <c r="AJ436" i="4"/>
  <c r="AW217" i="4"/>
  <c r="AB369" i="4"/>
  <c r="AZ233" i="4"/>
  <c r="J499" i="4"/>
  <c r="M70" i="4"/>
  <c r="BF125" i="4"/>
  <c r="AQ512" i="4"/>
  <c r="AI559" i="4"/>
  <c r="AP388" i="4"/>
  <c r="P534" i="4"/>
  <c r="AY431" i="4"/>
  <c r="AP495" i="4"/>
  <c r="AY359" i="4"/>
  <c r="L536" i="4"/>
  <c r="K179" i="4"/>
  <c r="V453" i="4"/>
  <c r="AI270" i="4"/>
  <c r="BB464" i="4"/>
  <c r="BE399" i="4"/>
  <c r="AZ452" i="4"/>
  <c r="AX74" i="2"/>
  <c r="N457" i="4"/>
  <c r="K257" i="4"/>
  <c r="AK311" i="4"/>
  <c r="AZ354" i="4"/>
  <c r="U474" i="4"/>
  <c r="AI441" i="4"/>
  <c r="BN325" i="4"/>
  <c r="S405" i="4"/>
  <c r="N207" i="4"/>
  <c r="AQ412" i="4"/>
  <c r="Z396" i="4"/>
  <c r="BA536" i="4"/>
  <c r="T548" i="4"/>
  <c r="AF209" i="4"/>
  <c r="AT253" i="4"/>
  <c r="K228" i="4"/>
  <c r="V402" i="4"/>
  <c r="S323" i="4"/>
  <c r="AN474" i="4"/>
  <c r="BF536" i="4"/>
  <c r="BN69" i="4"/>
  <c r="AY338" i="4"/>
  <c r="R88" i="2"/>
  <c r="Q333" i="4"/>
  <c r="AN196" i="4"/>
  <c r="AJ415" i="4"/>
  <c r="BP172" i="4"/>
  <c r="AV193" i="4"/>
  <c r="BB421" i="2"/>
  <c r="R351" i="4"/>
  <c r="AQ493" i="4"/>
  <c r="AP417" i="4"/>
  <c r="AK350" i="4"/>
  <c r="AI443" i="4"/>
  <c r="BM400" i="4"/>
  <c r="L122" i="4"/>
  <c r="AO503" i="4"/>
  <c r="V409" i="4"/>
  <c r="AD423" i="4"/>
  <c r="X16" i="4"/>
  <c r="AC342" i="4"/>
  <c r="BK143" i="4"/>
  <c r="AD371" i="4"/>
  <c r="BM557" i="4"/>
  <c r="R349" i="2"/>
  <c r="AK463" i="4"/>
  <c r="AA327" i="4"/>
  <c r="Q88" i="4"/>
  <c r="V357" i="4"/>
  <c r="AU68" i="4"/>
  <c r="AX255" i="4"/>
  <c r="BF13" i="4"/>
  <c r="AC365" i="4"/>
  <c r="BK331" i="4"/>
  <c r="AP442" i="4"/>
  <c r="AS173" i="4"/>
  <c r="AW204" i="4"/>
  <c r="AY378" i="2"/>
  <c r="BF264" i="4"/>
  <c r="BA528" i="4"/>
  <c r="P212" i="4"/>
  <c r="R320" i="4"/>
  <c r="U95" i="2"/>
  <c r="AO294" i="4"/>
  <c r="AW233" i="4"/>
  <c r="AR445" i="4"/>
  <c r="AD490" i="4"/>
  <c r="AO388" i="4"/>
  <c r="BC404" i="4"/>
  <c r="K244" i="4"/>
  <c r="AP535" i="4"/>
  <c r="R331" i="4"/>
  <c r="O392" i="4"/>
  <c r="AS74" i="4"/>
  <c r="BA364" i="4"/>
  <c r="Q466" i="4"/>
  <c r="V370" i="4"/>
  <c r="AN360" i="4"/>
  <c r="X18" i="2"/>
  <c r="L420" i="2"/>
  <c r="BL48" i="4"/>
  <c r="N419" i="4"/>
  <c r="Y486" i="4"/>
  <c r="AH409" i="4"/>
  <c r="R246" i="4"/>
  <c r="L26" i="2"/>
  <c r="I24" i="2"/>
  <c r="AH367" i="2"/>
  <c r="J124" i="4"/>
  <c r="S104" i="4"/>
  <c r="BF199" i="4"/>
  <c r="BP90" i="4"/>
  <c r="AI117" i="2"/>
  <c r="AA221" i="4"/>
  <c r="AH257" i="2"/>
  <c r="AV207" i="4"/>
  <c r="AM164" i="4"/>
  <c r="AV248" i="4"/>
  <c r="I512" i="4"/>
  <c r="BD463" i="4"/>
  <c r="U472" i="2"/>
  <c r="AF463" i="2"/>
  <c r="AU544" i="4"/>
  <c r="AC303" i="4"/>
  <c r="X442" i="4"/>
  <c r="AM531" i="4"/>
  <c r="AA391" i="4"/>
  <c r="AZ156" i="4"/>
  <c r="BD560" i="4"/>
  <c r="AJ546" i="4"/>
  <c r="AM502" i="4"/>
  <c r="AU529" i="4"/>
  <c r="AI227" i="4"/>
  <c r="AV478" i="4"/>
  <c r="BI513" i="4"/>
  <c r="U380" i="4"/>
  <c r="AM363" i="4"/>
  <c r="AO408" i="2"/>
  <c r="BA340" i="4"/>
  <c r="AJ541" i="4"/>
  <c r="V165" i="4"/>
  <c r="BO421" i="4"/>
  <c r="J542" i="4"/>
  <c r="M307" i="4"/>
  <c r="AA345" i="4"/>
  <c r="AI486" i="4"/>
  <c r="BO266" i="4"/>
  <c r="AG426" i="4"/>
  <c r="BM386" i="4"/>
  <c r="AG150" i="4"/>
  <c r="U439" i="4"/>
  <c r="AG145" i="4"/>
  <c r="AG25" i="4"/>
  <c r="BK26" i="4"/>
  <c r="AQ331" i="4"/>
  <c r="W444" i="2"/>
  <c r="AC375" i="2"/>
  <c r="AC267" i="2"/>
  <c r="Q55" i="4"/>
  <c r="AG447" i="4"/>
  <c r="AL369" i="2"/>
  <c r="L17" i="4"/>
  <c r="V130" i="4"/>
  <c r="AQ473" i="2"/>
  <c r="BP550" i="4"/>
  <c r="X245" i="4"/>
  <c r="K321" i="4"/>
  <c r="AF307" i="4"/>
  <c r="AQ359" i="4"/>
  <c r="BJ13" i="4"/>
  <c r="K501" i="4"/>
  <c r="AF234" i="4"/>
  <c r="J391" i="4"/>
  <c r="AY308" i="4"/>
  <c r="AS389" i="4"/>
  <c r="AG546" i="4"/>
  <c r="AD327" i="4"/>
  <c r="H355" i="2"/>
  <c r="AF356" i="4"/>
  <c r="AF134" i="4"/>
  <c r="BP56" i="4"/>
  <c r="BI24" i="4"/>
  <c r="AZ149" i="4"/>
  <c r="AI212" i="4"/>
  <c r="I539" i="4"/>
  <c r="AR139" i="4"/>
  <c r="S192" i="4"/>
  <c r="H74" i="2"/>
  <c r="AA62" i="4"/>
  <c r="X314" i="4"/>
  <c r="M221" i="4"/>
  <c r="AK320" i="4"/>
  <c r="AV369" i="2"/>
  <c r="AX331" i="4"/>
  <c r="R520" i="4"/>
  <c r="AW507" i="4"/>
  <c r="AR167" i="4"/>
  <c r="BA131" i="4"/>
  <c r="K375" i="2"/>
  <c r="K422" i="4"/>
  <c r="AA400" i="4"/>
  <c r="AT142" i="4"/>
  <c r="AO255" i="4"/>
  <c r="L293" i="4"/>
  <c r="V120" i="2"/>
  <c r="BA34" i="4"/>
  <c r="AV61" i="4"/>
  <c r="Z113" i="4"/>
  <c r="AQ339" i="4"/>
  <c r="U245" i="4"/>
  <c r="AI191" i="2"/>
  <c r="AJ168" i="4"/>
  <c r="AJ285" i="2"/>
  <c r="BD80" i="4"/>
  <c r="AK421" i="4"/>
  <c r="BI196" i="4"/>
  <c r="AE254" i="4"/>
  <c r="Y262" i="4"/>
  <c r="BH425" i="4"/>
  <c r="AC244" i="4"/>
  <c r="BN366" i="4"/>
  <c r="N204" i="2"/>
  <c r="AN383" i="4"/>
  <c r="AU502" i="4"/>
  <c r="BD520" i="4"/>
  <c r="AC299" i="4"/>
  <c r="BE343" i="4"/>
  <c r="K304" i="4"/>
  <c r="L183" i="4"/>
  <c r="AV510" i="4"/>
  <c r="BB176" i="4"/>
  <c r="W81" i="2"/>
  <c r="T163" i="2"/>
  <c r="AY82" i="4"/>
  <c r="U337" i="4"/>
  <c r="I438" i="4"/>
  <c r="R292" i="4"/>
  <c r="AX224" i="4"/>
  <c r="BP159" i="4"/>
  <c r="AU78" i="4"/>
  <c r="Y540" i="4"/>
  <c r="AW532" i="4"/>
  <c r="AK427" i="4"/>
  <c r="O548" i="4"/>
  <c r="BO512" i="4"/>
  <c r="BN305" i="4"/>
  <c r="X455" i="4"/>
  <c r="BG84" i="4"/>
  <c r="BE315" i="4"/>
  <c r="AJ537" i="4"/>
  <c r="AL208" i="4"/>
  <c r="K440" i="4"/>
  <c r="O353" i="4"/>
  <c r="AE503" i="4"/>
  <c r="BC437" i="4"/>
  <c r="AR193" i="4"/>
  <c r="J357" i="4"/>
  <c r="Z179" i="4"/>
  <c r="AA549" i="4"/>
  <c r="BE70" i="4"/>
  <c r="Z301" i="4"/>
  <c r="AW419" i="4"/>
  <c r="AT184" i="4"/>
  <c r="L343" i="4"/>
  <c r="T516" i="4"/>
  <c r="Q388" i="4"/>
  <c r="AN273" i="4"/>
  <c r="AT421" i="4"/>
  <c r="BB145" i="4"/>
  <c r="AE402" i="4"/>
  <c r="AP403" i="4"/>
  <c r="BO149" i="4"/>
  <c r="BB433" i="4"/>
  <c r="AW124" i="2"/>
  <c r="AG441" i="4"/>
  <c r="AD387" i="4"/>
  <c r="BN556" i="4"/>
  <c r="AJ535" i="4"/>
  <c r="BH253" i="4"/>
  <c r="I57" i="4"/>
  <c r="T371" i="4"/>
  <c r="AF453" i="4"/>
  <c r="BE513" i="4"/>
  <c r="AH554" i="4"/>
  <c r="BA209" i="4"/>
  <c r="O510" i="4"/>
  <c r="BC297" i="4"/>
  <c r="BM348" i="4"/>
  <c r="AP356" i="4"/>
  <c r="AH328" i="4"/>
  <c r="U352" i="4"/>
  <c r="R165" i="4"/>
  <c r="AC264" i="2"/>
  <c r="Q528" i="4"/>
  <c r="BF478" i="4"/>
  <c r="BM368" i="4"/>
  <c r="BN333" i="4"/>
  <c r="AF316" i="4"/>
  <c r="U78" i="4"/>
  <c r="Y533" i="4"/>
  <c r="AT518" i="4"/>
  <c r="Y339" i="4"/>
  <c r="Q116" i="4"/>
  <c r="BC551" i="4"/>
  <c r="AW238" i="4"/>
  <c r="Q406" i="4"/>
  <c r="BP175" i="4"/>
  <c r="AK456" i="4"/>
  <c r="V57" i="9"/>
  <c r="K386" i="4"/>
  <c r="S298" i="2"/>
  <c r="R265" i="2"/>
  <c r="AZ417" i="4"/>
  <c r="X550" i="4"/>
  <c r="BN515" i="4"/>
  <c r="AZ19" i="4"/>
  <c r="S386" i="4"/>
  <c r="AU165" i="4"/>
  <c r="BF319" i="4"/>
  <c r="AS480" i="4"/>
  <c r="AV364" i="4"/>
  <c r="AP117" i="4"/>
  <c r="Z184" i="4"/>
  <c r="W508" i="4"/>
  <c r="AP295" i="4"/>
  <c r="BO293" i="4"/>
  <c r="AB229" i="4"/>
  <c r="AX457" i="4"/>
  <c r="M439" i="4"/>
  <c r="BL175" i="4"/>
  <c r="BA553" i="4"/>
  <c r="AD214" i="2"/>
  <c r="AI21" i="4"/>
  <c r="K402" i="2"/>
  <c r="I211" i="4"/>
  <c r="BM346" i="4"/>
  <c r="X284" i="2"/>
  <c r="Y246" i="4"/>
  <c r="N60" i="4"/>
  <c r="AB444" i="4"/>
  <c r="AV464" i="2"/>
  <c r="BA464" i="2"/>
  <c r="BE226" i="4"/>
  <c r="BD487" i="4"/>
  <c r="AA198" i="4"/>
  <c r="AO142" i="4"/>
  <c r="AV396" i="4"/>
  <c r="W461" i="4"/>
  <c r="BP138" i="4"/>
  <c r="AO387" i="4"/>
  <c r="AA245" i="4"/>
  <c r="I339" i="4"/>
  <c r="S157" i="4"/>
  <c r="AY239" i="4"/>
  <c r="AU274" i="2"/>
  <c r="BB324" i="2"/>
  <c r="AZ346" i="4"/>
  <c r="X271" i="4"/>
  <c r="AJ172" i="2"/>
  <c r="BG449" i="4"/>
  <c r="J364" i="4"/>
  <c r="R277" i="4"/>
  <c r="BJ540" i="4"/>
  <c r="AC402" i="2"/>
  <c r="S225" i="4"/>
  <c r="Y446" i="2"/>
  <c r="BG202" i="4"/>
  <c r="BB165" i="4"/>
  <c r="X362" i="4"/>
  <c r="AC90" i="4"/>
  <c r="AB488" i="4"/>
  <c r="AS474" i="4"/>
  <c r="Z164" i="4"/>
  <c r="AK272" i="4"/>
  <c r="K461" i="4"/>
  <c r="BB273" i="4"/>
  <c r="BB463" i="4"/>
  <c r="AQ421" i="4"/>
  <c r="AC160" i="4"/>
  <c r="M488" i="4"/>
  <c r="AB231" i="4"/>
  <c r="AX238" i="4"/>
  <c r="X65" i="4"/>
  <c r="AK398" i="4"/>
  <c r="AH202" i="4"/>
  <c r="N390" i="4"/>
  <c r="T121" i="4"/>
  <c r="AB51" i="4"/>
  <c r="AG474" i="4"/>
  <c r="AR92" i="2"/>
  <c r="AU465" i="4"/>
  <c r="Y505" i="4"/>
  <c r="K63" i="4"/>
  <c r="L123" i="2"/>
  <c r="AP398" i="4"/>
  <c r="BM454" i="4"/>
  <c r="K183" i="4"/>
  <c r="V360" i="4"/>
  <c r="AT270" i="4"/>
  <c r="M320" i="4"/>
  <c r="AL395" i="4"/>
  <c r="AI525" i="4"/>
  <c r="T360" i="2"/>
  <c r="N408" i="4"/>
  <c r="R539" i="4"/>
  <c r="AY295" i="4"/>
  <c r="I323" i="4"/>
  <c r="BE333" i="4"/>
  <c r="AW326" i="4"/>
  <c r="BM12" i="4"/>
  <c r="Y218" i="4"/>
  <c r="L182" i="4"/>
  <c r="AR433" i="4"/>
  <c r="AA340" i="4"/>
  <c r="R421" i="4"/>
  <c r="N305" i="4"/>
  <c r="AC382" i="4"/>
  <c r="I397" i="4"/>
  <c r="X16" i="2"/>
  <c r="AH442" i="4"/>
  <c r="AP157" i="4"/>
  <c r="BB136" i="4"/>
  <c r="BD409" i="4"/>
  <c r="AX520" i="4"/>
  <c r="U199" i="4"/>
  <c r="AU285" i="2"/>
  <c r="S153" i="4"/>
  <c r="AD183" i="2"/>
  <c r="AP269" i="4"/>
  <c r="AX557" i="4"/>
  <c r="AX466" i="4"/>
  <c r="AD166" i="4"/>
  <c r="AY398" i="4"/>
  <c r="AE109" i="4"/>
  <c r="AN494" i="4"/>
  <c r="AJ347" i="4"/>
  <c r="AC489" i="4"/>
  <c r="AB419" i="4"/>
  <c r="AD395" i="4"/>
  <c r="AR435" i="4"/>
  <c r="BB100" i="4"/>
  <c r="AK424" i="4"/>
  <c r="BB547" i="4"/>
  <c r="BB419" i="4"/>
  <c r="AD402" i="4"/>
  <c r="AW536" i="4"/>
  <c r="BI239" i="4"/>
  <c r="N355" i="4"/>
  <c r="BL341" i="4"/>
  <c r="BF360" i="4"/>
  <c r="V344" i="4"/>
  <c r="Z83" i="4"/>
  <c r="AU527" i="4"/>
  <c r="AX400" i="2"/>
  <c r="Z61" i="4"/>
  <c r="AN232" i="4"/>
  <c r="AJ257" i="2"/>
  <c r="BN339" i="4"/>
  <c r="BB538" i="4"/>
  <c r="AU195" i="4"/>
  <c r="AW297" i="4"/>
  <c r="BI247" i="4"/>
  <c r="I139" i="4"/>
  <c r="BI128" i="4"/>
  <c r="BL455" i="4"/>
  <c r="AF16" i="4"/>
  <c r="AE57" i="9"/>
  <c r="W546" i="4"/>
  <c r="AB243" i="4"/>
  <c r="J302" i="4"/>
  <c r="AF426" i="4"/>
  <c r="AX196" i="4"/>
  <c r="Y313" i="4"/>
  <c r="BG330" i="4"/>
  <c r="M467" i="2"/>
  <c r="AZ218" i="4"/>
  <c r="BL243" i="4"/>
  <c r="R263" i="2"/>
  <c r="AF197" i="4"/>
  <c r="AR165" i="4"/>
  <c r="AD532" i="4"/>
  <c r="AJ47" i="4"/>
  <c r="R456" i="4"/>
  <c r="AW484" i="4"/>
  <c r="Z225" i="4"/>
  <c r="Q419" i="4"/>
  <c r="BH315" i="4"/>
  <c r="R506" i="4"/>
  <c r="BA425" i="4"/>
  <c r="Q305" i="4"/>
  <c r="AD292" i="4"/>
  <c r="AK19" i="4"/>
  <c r="Y324" i="2"/>
  <c r="AK263" i="4"/>
  <c r="AW33" i="4"/>
  <c r="AT419" i="4"/>
  <c r="AR67" i="4"/>
  <c r="BN217" i="4"/>
  <c r="AB372" i="4"/>
  <c r="AE448" i="4"/>
  <c r="BB388" i="4"/>
  <c r="AZ124" i="2"/>
  <c r="H175" i="2"/>
  <c r="BN223" i="4"/>
  <c r="BG417" i="4"/>
  <c r="AY277" i="4"/>
  <c r="O112" i="4"/>
  <c r="AR331" i="4"/>
  <c r="AJ452" i="4"/>
  <c r="K505" i="4"/>
  <c r="BI221" i="4"/>
  <c r="AM359" i="4"/>
  <c r="J456" i="4"/>
  <c r="AF395" i="4"/>
  <c r="AA344" i="4"/>
  <c r="Q361" i="4"/>
  <c r="AP164" i="4"/>
  <c r="BA503" i="4"/>
  <c r="Y504" i="4"/>
  <c r="AP250" i="4"/>
  <c r="AT408" i="4"/>
  <c r="AV306" i="4"/>
  <c r="BJ477" i="4"/>
  <c r="AB393" i="4"/>
  <c r="BN549" i="4"/>
  <c r="N396" i="4"/>
  <c r="AA385" i="4"/>
  <c r="AP327" i="4"/>
  <c r="AU303" i="4"/>
  <c r="BA206" i="4"/>
  <c r="BO195" i="4"/>
  <c r="BO350" i="4"/>
  <c r="AJ261" i="4"/>
  <c r="N253" i="4"/>
  <c r="BG325" i="4"/>
  <c r="AH311" i="2"/>
  <c r="AM462" i="2"/>
  <c r="P249" i="4"/>
  <c r="K172" i="4"/>
  <c r="BI79" i="4"/>
  <c r="AP396" i="4"/>
  <c r="BH495" i="4"/>
  <c r="AQ453" i="4"/>
  <c r="BH217" i="4"/>
  <c r="L544" i="4"/>
  <c r="W253" i="4"/>
  <c r="BA394" i="4"/>
  <c r="Q234" i="4"/>
  <c r="AM67" i="4"/>
  <c r="N548" i="4"/>
  <c r="AT297" i="4"/>
  <c r="Z474" i="4"/>
  <c r="BK339" i="4"/>
  <c r="AB319" i="4"/>
  <c r="W539" i="4"/>
  <c r="BM345" i="4"/>
  <c r="AL105" i="4"/>
  <c r="Q318" i="4"/>
  <c r="BK145" i="4"/>
  <c r="AU121" i="2"/>
  <c r="BC79" i="4"/>
  <c r="AP556" i="4"/>
  <c r="BN153" i="4"/>
  <c r="I355" i="4"/>
  <c r="AE540" i="4"/>
  <c r="BH72" i="4"/>
  <c r="AZ337" i="4"/>
  <c r="BH448" i="4"/>
  <c r="BA137" i="2"/>
  <c r="J151" i="4"/>
  <c r="AA493" i="4"/>
  <c r="M265" i="2"/>
  <c r="BD482" i="4"/>
  <c r="AO488" i="4"/>
  <c r="AM125" i="4"/>
  <c r="Q526" i="4"/>
  <c r="P365" i="4"/>
  <c r="BO238" i="4"/>
  <c r="AK394" i="2"/>
  <c r="AD201" i="4"/>
  <c r="AE225" i="4"/>
  <c r="AY432" i="4"/>
  <c r="AO19" i="4"/>
  <c r="AU367" i="2"/>
  <c r="AI210" i="2"/>
  <c r="BN8" i="4"/>
  <c r="Y232" i="4"/>
  <c r="BE154" i="4"/>
  <c r="Z110" i="4"/>
  <c r="I343" i="4"/>
  <c r="Z119" i="2"/>
  <c r="AU455" i="4"/>
  <c r="BP14" i="4"/>
  <c r="W157" i="2"/>
  <c r="X391" i="4"/>
  <c r="BB76" i="4"/>
  <c r="BO29" i="4"/>
  <c r="BP487" i="4"/>
  <c r="AI19" i="4"/>
  <c r="BB314" i="4"/>
  <c r="AX314" i="4"/>
  <c r="AP526" i="4"/>
  <c r="BL255" i="4"/>
  <c r="T305" i="4"/>
  <c r="BE431" i="4"/>
  <c r="AC433" i="4"/>
  <c r="W535" i="4"/>
  <c r="AV385" i="4"/>
  <c r="BF436" i="4"/>
  <c r="V29" i="4"/>
  <c r="BB465" i="2"/>
  <c r="AQ75" i="4"/>
  <c r="BL324" i="4"/>
  <c r="BC316" i="4"/>
  <c r="Z545" i="4"/>
  <c r="BM216" i="4"/>
  <c r="AU6" i="4"/>
  <c r="BK224" i="4"/>
  <c r="R62" i="4"/>
  <c r="BE4" i="4"/>
  <c r="K351" i="2"/>
  <c r="AC237" i="4"/>
  <c r="AO367" i="4"/>
  <c r="AW280" i="2"/>
  <c r="W128" i="4"/>
  <c r="BA236" i="4"/>
  <c r="BG486" i="4"/>
  <c r="BK505" i="4"/>
  <c r="AU342" i="4"/>
  <c r="AR409" i="2"/>
  <c r="AJ325" i="2"/>
  <c r="AA211" i="4"/>
  <c r="AJ427" i="4"/>
  <c r="T288" i="4"/>
  <c r="AB8" i="4"/>
  <c r="AM298" i="4"/>
  <c r="Z323" i="4"/>
  <c r="U219" i="4"/>
  <c r="AP109" i="2"/>
  <c r="AK28" i="4"/>
  <c r="BD341" i="4"/>
  <c r="U163" i="4"/>
  <c r="AW408" i="4"/>
  <c r="BJ466" i="4"/>
  <c r="AM365" i="4"/>
  <c r="AN413" i="4"/>
  <c r="J398" i="4"/>
  <c r="AE255" i="4"/>
  <c r="P384" i="4"/>
  <c r="BL19" i="4"/>
  <c r="AJ544" i="4"/>
  <c r="BM496" i="4"/>
  <c r="U261" i="4"/>
  <c r="U215" i="4"/>
  <c r="T447" i="2"/>
  <c r="R40" i="4"/>
  <c r="L191" i="2"/>
  <c r="AX120" i="2"/>
  <c r="AI287" i="4"/>
  <c r="AW220" i="4"/>
  <c r="AQ541" i="4"/>
  <c r="AP414" i="4"/>
  <c r="BI22" i="4"/>
  <c r="AT238" i="4"/>
  <c r="N113" i="4"/>
  <c r="O71" i="4"/>
  <c r="Z194" i="4"/>
  <c r="AX190" i="2"/>
  <c r="K414" i="4"/>
  <c r="AA461" i="4"/>
  <c r="P207" i="2"/>
  <c r="Q545" i="4"/>
  <c r="BI320" i="4"/>
  <c r="S150" i="4"/>
  <c r="AC394" i="4"/>
  <c r="BI109" i="4"/>
  <c r="AI213" i="4"/>
  <c r="AM344" i="4"/>
  <c r="BN125" i="4"/>
  <c r="Z13" i="4"/>
  <c r="AK48" i="4"/>
  <c r="BI271" i="4"/>
  <c r="AD302" i="4"/>
  <c r="AD343" i="4"/>
  <c r="AR380" i="4"/>
  <c r="AD64" i="4"/>
  <c r="AI465" i="2"/>
  <c r="Y413" i="4"/>
  <c r="BD310" i="4"/>
  <c r="AV6" i="4"/>
  <c r="AF306" i="4"/>
  <c r="Z92" i="2"/>
  <c r="BM351" i="4"/>
  <c r="AE401" i="4"/>
  <c r="X467" i="2"/>
  <c r="V112" i="2"/>
  <c r="AS302" i="2"/>
  <c r="M26" i="4"/>
  <c r="BF88" i="2"/>
  <c r="W361" i="4"/>
  <c r="BL217" i="4"/>
  <c r="AS177" i="4"/>
  <c r="AE439" i="4"/>
  <c r="Y422" i="4"/>
  <c r="BD119" i="2"/>
  <c r="V371" i="2"/>
  <c r="AG490" i="4"/>
  <c r="L274" i="4"/>
  <c r="AD293" i="4"/>
  <c r="Q331" i="4"/>
  <c r="M258" i="4"/>
  <c r="BC26" i="2"/>
  <c r="L18" i="4"/>
  <c r="AJ112" i="4"/>
  <c r="AV460" i="4"/>
  <c r="BJ24" i="4"/>
  <c r="AG48" i="4"/>
  <c r="AQ196" i="4"/>
  <c r="O292" i="4"/>
  <c r="BE484" i="4"/>
  <c r="BL276" i="4"/>
  <c r="BK254" i="4"/>
  <c r="N67" i="2"/>
  <c r="BC309" i="2"/>
  <c r="N454" i="2"/>
  <c r="BF465" i="4"/>
  <c r="AG514" i="4"/>
  <c r="K456" i="4"/>
  <c r="BH525" i="4"/>
  <c r="AE510" i="4"/>
  <c r="AG438" i="4"/>
  <c r="BC454" i="2"/>
  <c r="AB332" i="4"/>
  <c r="AB404" i="4"/>
  <c r="BJ158" i="4"/>
  <c r="AW253" i="4"/>
  <c r="AI106" i="2"/>
  <c r="BF239" i="4"/>
  <c r="P404" i="4"/>
  <c r="BJ89" i="4"/>
  <c r="BJ306" i="4"/>
  <c r="AV247" i="4"/>
  <c r="AF556" i="4"/>
  <c r="AW480" i="4"/>
  <c r="L59" i="4"/>
  <c r="BL11" i="4"/>
  <c r="AH400" i="4"/>
  <c r="AU228" i="4"/>
  <c r="AS65" i="2"/>
  <c r="AI16" i="2"/>
  <c r="AW338" i="4"/>
  <c r="BI363" i="4"/>
  <c r="O408" i="2"/>
  <c r="AY103" i="4"/>
  <c r="BB467" i="2"/>
  <c r="M479" i="4"/>
  <c r="BJ63" i="4"/>
  <c r="N18" i="2"/>
  <c r="BE460" i="4"/>
  <c r="BI223" i="4"/>
  <c r="BC494" i="4"/>
  <c r="BG557" i="4"/>
  <c r="AG432" i="4"/>
  <c r="W271" i="4"/>
  <c r="BJ293" i="4"/>
  <c r="AZ311" i="4"/>
  <c r="T398" i="4"/>
  <c r="W302" i="4"/>
  <c r="J489" i="4"/>
  <c r="AV551" i="4"/>
  <c r="BH519" i="4"/>
  <c r="AV116" i="4"/>
  <c r="AA433" i="4"/>
  <c r="BF453" i="4"/>
  <c r="N271" i="4"/>
  <c r="J20" i="2"/>
  <c r="AG324" i="2"/>
  <c r="BJ88" i="4"/>
  <c r="AS425" i="4"/>
  <c r="AR371" i="4"/>
  <c r="I135" i="4"/>
  <c r="BP176" i="4"/>
  <c r="AI465" i="4"/>
  <c r="AP536" i="4"/>
  <c r="AK87" i="4"/>
  <c r="Z169" i="4"/>
  <c r="BP308" i="4"/>
  <c r="P67" i="4"/>
  <c r="BD453" i="4"/>
  <c r="BF548" i="4"/>
  <c r="J309" i="4"/>
  <c r="S310" i="4"/>
  <c r="BM211" i="4"/>
  <c r="AG195" i="4"/>
  <c r="BG62" i="4"/>
  <c r="AN554" i="4"/>
  <c r="Q351" i="4"/>
  <c r="AV434" i="4"/>
  <c r="AU297" i="4"/>
  <c r="BE307" i="4"/>
  <c r="AD311" i="4"/>
  <c r="Z208" i="2"/>
  <c r="BF309" i="4"/>
  <c r="AZ317" i="4"/>
  <c r="AV325" i="2"/>
  <c r="BG120" i="4"/>
  <c r="BG135" i="4"/>
  <c r="AA441" i="4"/>
  <c r="R326" i="4"/>
  <c r="K358" i="4"/>
  <c r="AQ314" i="4"/>
  <c r="BN412" i="4"/>
  <c r="AT86" i="2"/>
  <c r="AB520" i="4"/>
  <c r="BN119" i="4"/>
  <c r="BL436" i="4"/>
  <c r="N18" i="4"/>
  <c r="S260" i="4"/>
  <c r="AA537" i="4"/>
  <c r="AP348" i="4"/>
  <c r="N394" i="4"/>
  <c r="M440" i="2"/>
  <c r="O529" i="4"/>
  <c r="L458" i="4"/>
  <c r="AG361" i="4"/>
  <c r="AM415" i="4"/>
  <c r="J349" i="4"/>
  <c r="BP151" i="4"/>
  <c r="O387" i="4"/>
  <c r="L102" i="4"/>
  <c r="AU499" i="4"/>
  <c r="AI354" i="4"/>
  <c r="AW469" i="2"/>
  <c r="BM287" i="4"/>
  <c r="BK384" i="4"/>
  <c r="AY221" i="4"/>
  <c r="BB361" i="4"/>
  <c r="BF177" i="4"/>
  <c r="AA482" i="4"/>
  <c r="U504" i="4"/>
  <c r="AY198" i="4"/>
  <c r="AO279" i="2"/>
  <c r="R372" i="4"/>
  <c r="S114" i="4"/>
  <c r="AD131" i="4"/>
  <c r="AU390" i="2"/>
  <c r="AK459" i="4"/>
  <c r="T235" i="4"/>
  <c r="AJ143" i="4"/>
  <c r="AB519" i="4"/>
  <c r="Z542" i="4"/>
  <c r="M245" i="4"/>
  <c r="AY227" i="4"/>
  <c r="AE469" i="2"/>
  <c r="P449" i="2"/>
  <c r="W20" i="4"/>
  <c r="AP370" i="2"/>
  <c r="BO321" i="4"/>
  <c r="BB411" i="4"/>
  <c r="AA403" i="4"/>
  <c r="T213" i="4"/>
  <c r="BC72" i="4"/>
  <c r="O397" i="4"/>
  <c r="V343" i="4"/>
  <c r="BH19" i="4"/>
  <c r="AJ31" i="4"/>
  <c r="BI490" i="4"/>
  <c r="BA179" i="4"/>
  <c r="AS49" i="4"/>
  <c r="AA255" i="2"/>
  <c r="AH299" i="4"/>
  <c r="BF368" i="4"/>
  <c r="I197" i="4"/>
  <c r="BA297" i="2"/>
  <c r="AV184" i="4"/>
  <c r="S378" i="2"/>
  <c r="AH372" i="4"/>
  <c r="BA181" i="4"/>
  <c r="O316" i="4"/>
  <c r="W219" i="4"/>
  <c r="AN458" i="4"/>
  <c r="AT99" i="4"/>
  <c r="BF322" i="4"/>
  <c r="BO170" i="4"/>
  <c r="W261" i="4"/>
  <c r="K277" i="4"/>
  <c r="AP512" i="4"/>
  <c r="S518" i="4"/>
  <c r="BM11" i="4"/>
  <c r="K107" i="4"/>
  <c r="AX278" i="4"/>
  <c r="K142" i="4"/>
  <c r="K538" i="4"/>
  <c r="AA248" i="4"/>
  <c r="AD322" i="4"/>
  <c r="BD291" i="4"/>
  <c r="AX78" i="4"/>
  <c r="BE365" i="4"/>
  <c r="AS312" i="4"/>
  <c r="BK539" i="4"/>
  <c r="AR483" i="4"/>
  <c r="Q341" i="4"/>
  <c r="AB275" i="4"/>
  <c r="I478" i="4"/>
  <c r="BB294" i="4"/>
  <c r="AV422" i="4"/>
  <c r="BN302" i="4"/>
  <c r="Z499" i="4"/>
  <c r="U362" i="4"/>
  <c r="BP46" i="4"/>
  <c r="Y306" i="4"/>
  <c r="X259" i="4"/>
  <c r="BN104" i="4"/>
  <c r="P519" i="4"/>
  <c r="AB532" i="4"/>
  <c r="BF449" i="4"/>
  <c r="R417" i="4"/>
  <c r="AF252" i="2"/>
  <c r="AS462" i="2"/>
  <c r="AV74" i="2"/>
  <c r="AS496" i="4"/>
  <c r="AS92" i="2"/>
  <c r="BN28" i="4"/>
  <c r="AW454" i="4"/>
  <c r="P214" i="4"/>
  <c r="K175" i="2"/>
  <c r="BH431" i="4"/>
  <c r="AB278" i="4"/>
  <c r="S536" i="4"/>
  <c r="BF26" i="4"/>
  <c r="BG405" i="4"/>
  <c r="AG138" i="2"/>
  <c r="AP256" i="4"/>
  <c r="BF174" i="4"/>
  <c r="AM108" i="2"/>
  <c r="BH355" i="4"/>
  <c r="AI417" i="4"/>
  <c r="V300" i="4"/>
  <c r="AM290" i="4"/>
  <c r="AW125" i="2"/>
  <c r="AG408" i="4"/>
  <c r="BG372" i="4"/>
  <c r="BB453" i="4"/>
  <c r="BM4" i="4"/>
  <c r="AQ356" i="4"/>
  <c r="X461" i="2"/>
  <c r="AR394" i="4"/>
  <c r="AE150" i="4"/>
  <c r="R58" i="4"/>
  <c r="BP183" i="4"/>
  <c r="AR447" i="4"/>
  <c r="BA161" i="2"/>
  <c r="AY363" i="4"/>
  <c r="AT258" i="2"/>
  <c r="I160" i="2"/>
  <c r="BC443" i="2"/>
  <c r="M266" i="4"/>
  <c r="BK75" i="4"/>
  <c r="AH177" i="4"/>
  <c r="AB109" i="2"/>
  <c r="AF248" i="4"/>
  <c r="AR219" i="4"/>
  <c r="T181" i="2"/>
  <c r="AX398" i="4"/>
  <c r="AD25" i="4"/>
  <c r="AS401" i="4"/>
  <c r="AF512" i="4"/>
  <c r="AV220" i="4"/>
  <c r="V462" i="2"/>
  <c r="BE438" i="4"/>
  <c r="AO139" i="2"/>
  <c r="AQ346" i="4"/>
  <c r="AR395" i="4"/>
  <c r="U243" i="4"/>
  <c r="AN202" i="2"/>
  <c r="AW211" i="4"/>
  <c r="AB290" i="4"/>
  <c r="BO425" i="4"/>
  <c r="AX421" i="4"/>
  <c r="H160" i="2"/>
  <c r="AY228" i="4"/>
  <c r="AR362" i="4"/>
  <c r="BH74" i="4"/>
  <c r="AS408" i="2"/>
  <c r="BA453" i="2"/>
  <c r="K333" i="4"/>
  <c r="AF239" i="4"/>
  <c r="AO282" i="2"/>
  <c r="AF114" i="4"/>
  <c r="AN455" i="2"/>
  <c r="AX229" i="4"/>
  <c r="BK348" i="4"/>
  <c r="O452" i="4"/>
  <c r="AC33" i="12"/>
  <c r="BD319" i="4"/>
  <c r="AF402" i="4"/>
  <c r="AP366" i="4"/>
  <c r="AO278" i="4"/>
  <c r="AE482" i="4"/>
  <c r="U396" i="4"/>
  <c r="BE400" i="4"/>
  <c r="AZ252" i="2"/>
  <c r="AG313" i="4"/>
  <c r="AX345" i="2"/>
  <c r="BF17" i="2"/>
  <c r="AW445" i="4"/>
  <c r="AG395" i="4"/>
  <c r="AQ340" i="4"/>
  <c r="AT474" i="4"/>
  <c r="AA264" i="2"/>
  <c r="BI50" i="4"/>
  <c r="BA68" i="4"/>
  <c r="BJ109" i="4"/>
  <c r="AH512" i="4"/>
  <c r="W108" i="4"/>
  <c r="AY177" i="4"/>
  <c r="AJ354" i="4"/>
  <c r="AS114" i="4"/>
  <c r="O391" i="4"/>
  <c r="S130" i="4"/>
  <c r="S298" i="4"/>
  <c r="U136" i="4"/>
  <c r="Z452" i="2"/>
  <c r="AD176" i="4"/>
  <c r="BK183" i="4"/>
  <c r="AB399" i="4"/>
  <c r="AU106" i="4"/>
  <c r="AA45" i="4"/>
  <c r="AC75" i="4"/>
  <c r="BF403" i="4"/>
  <c r="U33" i="11"/>
  <c r="S468" i="2"/>
  <c r="L345" i="4"/>
  <c r="Z156" i="4"/>
  <c r="BJ412" i="4"/>
  <c r="AP505" i="4"/>
  <c r="U465" i="4"/>
  <c r="L521" i="4"/>
  <c r="V351" i="2"/>
  <c r="BA139" i="2"/>
  <c r="BH206" i="4"/>
  <c r="AZ464" i="4"/>
  <c r="AK138" i="4"/>
  <c r="BE33" i="2"/>
  <c r="AP22" i="2"/>
  <c r="Q239" i="4"/>
  <c r="P157" i="4"/>
  <c r="O51" i="4"/>
  <c r="AD329" i="4"/>
  <c r="AB362" i="4"/>
  <c r="T69" i="2"/>
  <c r="H440" i="2"/>
  <c r="P506" i="4"/>
  <c r="BG99" i="4"/>
  <c r="P9" i="4"/>
  <c r="O119" i="2"/>
  <c r="AH224" i="4"/>
  <c r="AF29" i="2"/>
  <c r="T136" i="2"/>
  <c r="T33" i="2"/>
  <c r="BE360" i="2"/>
  <c r="AE399" i="2"/>
  <c r="BJ67" i="4"/>
  <c r="AL495" i="4"/>
  <c r="S295" i="4"/>
  <c r="Q536" i="4"/>
  <c r="T25" i="4"/>
  <c r="AO397" i="2"/>
  <c r="AH9" i="4"/>
  <c r="AC145" i="4"/>
  <c r="BF409" i="4"/>
  <c r="AZ63" i="4"/>
  <c r="AC162" i="2"/>
  <c r="AZ49" i="4"/>
  <c r="BA546" i="4"/>
  <c r="AH15" i="4"/>
  <c r="H363" i="2"/>
  <c r="U90" i="2"/>
  <c r="Z457" i="2"/>
  <c r="BB43" i="4"/>
  <c r="AW138" i="2"/>
  <c r="AF274" i="2"/>
  <c r="AX205" i="4"/>
  <c r="M227" i="4"/>
  <c r="Z304" i="4"/>
  <c r="AG20" i="4"/>
  <c r="AN26" i="2"/>
  <c r="BP409" i="4"/>
  <c r="BI111" i="4"/>
  <c r="U409" i="4"/>
  <c r="AC193" i="4"/>
  <c r="N287" i="4"/>
  <c r="N78" i="4"/>
  <c r="AL219" i="4"/>
  <c r="AW202" i="2"/>
  <c r="AK61" i="4"/>
  <c r="J456" i="2"/>
  <c r="I22" i="2"/>
  <c r="BI480" i="4"/>
  <c r="AQ43" i="4"/>
  <c r="AQ258" i="2"/>
  <c r="BE191" i="2"/>
  <c r="AJ433" i="4"/>
  <c r="P144" i="4"/>
  <c r="O136" i="2"/>
  <c r="BJ275" i="4"/>
  <c r="AT525" i="4"/>
  <c r="Z367" i="2"/>
  <c r="Y381" i="4"/>
  <c r="BM265" i="4"/>
  <c r="Q390" i="4"/>
  <c r="AS59" i="4"/>
  <c r="BA277" i="2"/>
  <c r="O308" i="4"/>
  <c r="BK252" i="4"/>
  <c r="AG10" i="4"/>
  <c r="AH347" i="4"/>
  <c r="P97" i="2"/>
  <c r="BE418" i="4"/>
  <c r="AH87" i="4"/>
  <c r="AZ260" i="4"/>
  <c r="AB553" i="4"/>
  <c r="I544" i="4"/>
  <c r="M40" i="4"/>
  <c r="AO370" i="4"/>
  <c r="K99" i="4"/>
  <c r="AE263" i="2"/>
  <c r="BC279" i="2"/>
  <c r="L106" i="2"/>
  <c r="H34" i="2"/>
  <c r="BK548" i="4"/>
  <c r="AA354" i="2"/>
  <c r="R39" i="4"/>
  <c r="X144" i="4"/>
  <c r="AS401" i="2"/>
  <c r="AD47" i="4"/>
  <c r="AQ355" i="2"/>
  <c r="BM438" i="4"/>
  <c r="AC231" i="4"/>
  <c r="AI356" i="4"/>
  <c r="AT345" i="2"/>
  <c r="BC305" i="4"/>
  <c r="AG122" i="4"/>
  <c r="P169" i="4"/>
  <c r="Z274" i="2"/>
  <c r="AX289" i="4"/>
  <c r="BN174" i="4"/>
  <c r="I530" i="4"/>
  <c r="AX505" i="4"/>
  <c r="W357" i="4"/>
  <c r="AV9" i="4"/>
  <c r="BP72" i="4"/>
  <c r="BN76" i="4"/>
  <c r="BO32" i="4"/>
  <c r="AQ338" i="4"/>
  <c r="BN142" i="4"/>
  <c r="AG366" i="4"/>
  <c r="AV256" i="2"/>
  <c r="AE296" i="4"/>
  <c r="W312" i="4"/>
  <c r="V33" i="20"/>
  <c r="X182" i="2"/>
  <c r="AT449" i="4"/>
  <c r="AO117" i="4"/>
  <c r="H158" i="2"/>
  <c r="S107" i="2"/>
  <c r="P360" i="2"/>
  <c r="W541" i="4"/>
  <c r="M304" i="2"/>
  <c r="H72" i="2"/>
  <c r="O48" i="4"/>
  <c r="T120" i="2"/>
  <c r="BN236" i="4"/>
  <c r="AR113" i="4"/>
  <c r="BG316" i="4"/>
  <c r="S220" i="2"/>
  <c r="AQ262" i="4"/>
  <c r="V257" i="2"/>
  <c r="K168" i="4"/>
  <c r="BI158" i="4"/>
  <c r="J221" i="2"/>
  <c r="AG111" i="2"/>
  <c r="AQ40" i="4"/>
  <c r="AO280" i="2"/>
  <c r="N459" i="4"/>
  <c r="AJ275" i="4"/>
  <c r="AR558" i="4"/>
  <c r="M314" i="4"/>
  <c r="BH26" i="4"/>
  <c r="AG269" i="2"/>
  <c r="Q151" i="4"/>
  <c r="X136" i="4"/>
  <c r="AI255" i="2"/>
  <c r="AH277" i="2"/>
  <c r="Z326" i="4"/>
  <c r="AA69" i="4"/>
  <c r="AE26" i="4"/>
  <c r="BE73" i="4"/>
  <c r="BB253" i="2"/>
  <c r="X395" i="2"/>
  <c r="AD55" i="20"/>
  <c r="AH366" i="4"/>
  <c r="AE16" i="4"/>
  <c r="AC80" i="4"/>
  <c r="V15" i="4"/>
  <c r="AM102" i="4"/>
  <c r="AW180" i="4"/>
  <c r="AR125" i="2"/>
  <c r="BJ71" i="4"/>
  <c r="BE322" i="4"/>
  <c r="AH8" i="4"/>
  <c r="AT223" i="4"/>
  <c r="BF181" i="2"/>
  <c r="Q296" i="2"/>
  <c r="AV419" i="2"/>
  <c r="AW250" i="4"/>
  <c r="BG331" i="4"/>
  <c r="AK153" i="4"/>
  <c r="AS154" i="4"/>
  <c r="M399" i="4"/>
  <c r="BM341" i="4"/>
  <c r="AI501" i="4"/>
  <c r="W331" i="4"/>
  <c r="AR177" i="4"/>
  <c r="P352" i="2"/>
  <c r="AL504" i="4"/>
  <c r="S321" i="4"/>
  <c r="BF272" i="4"/>
  <c r="AS493" i="4"/>
  <c r="S116" i="4"/>
  <c r="Z32" i="2"/>
  <c r="Z270" i="4"/>
  <c r="AD348" i="4"/>
  <c r="AJ182" i="4"/>
  <c r="H419" i="2"/>
  <c r="AX456" i="2"/>
  <c r="BF122" i="4"/>
  <c r="AT359" i="4"/>
  <c r="AE410" i="4"/>
  <c r="AA421" i="4"/>
  <c r="V276" i="2"/>
  <c r="BA212" i="4"/>
  <c r="AU116" i="4"/>
  <c r="AT120" i="2"/>
  <c r="AZ294" i="2"/>
  <c r="AT500" i="4"/>
  <c r="BD252" i="2"/>
  <c r="I310" i="2"/>
  <c r="BD192" i="4"/>
  <c r="U156" i="4"/>
  <c r="AH231" i="4"/>
  <c r="AZ84" i="4"/>
  <c r="X227" i="4"/>
  <c r="AD307" i="2"/>
  <c r="S155" i="4"/>
  <c r="AX251" i="2"/>
  <c r="AZ389" i="2"/>
  <c r="BE172" i="4"/>
  <c r="T170" i="4"/>
  <c r="AT218" i="4"/>
  <c r="AO360" i="4"/>
  <c r="AN354" i="2"/>
  <c r="AT392" i="4"/>
  <c r="AM277" i="4"/>
  <c r="AS363" i="2"/>
  <c r="AM236" i="4"/>
  <c r="AW326" i="2"/>
  <c r="AB307" i="4"/>
  <c r="O415" i="4"/>
  <c r="R30" i="2"/>
  <c r="BJ404" i="4"/>
  <c r="V183" i="4"/>
  <c r="BG360" i="4"/>
  <c r="X448" i="2"/>
  <c r="AN251" i="4"/>
  <c r="I294" i="4"/>
  <c r="BP538" i="4"/>
  <c r="BB184" i="4"/>
  <c r="BP112" i="4"/>
  <c r="L469" i="2"/>
  <c r="AQ367" i="2"/>
  <c r="AZ125" i="2"/>
  <c r="AZ274" i="4"/>
  <c r="T248" i="4"/>
  <c r="BA128" i="4"/>
  <c r="BH384" i="4"/>
  <c r="S369" i="2"/>
  <c r="W167" i="2"/>
  <c r="BH406" i="4"/>
  <c r="AC302" i="2"/>
  <c r="AC488" i="4"/>
  <c r="BH558" i="4"/>
  <c r="AY217" i="4"/>
  <c r="AO77" i="2"/>
  <c r="R191" i="2"/>
  <c r="AD137" i="4"/>
  <c r="BI319" i="4"/>
  <c r="BC15" i="4"/>
  <c r="AE266" i="2"/>
  <c r="X233" i="4"/>
  <c r="BL404" i="4"/>
  <c r="AE315" i="4"/>
  <c r="AJ457" i="4"/>
  <c r="Y483" i="4"/>
  <c r="V346" i="4"/>
  <c r="K23" i="2"/>
  <c r="AS545" i="4"/>
  <c r="Z153" i="4"/>
  <c r="AO332" i="4"/>
  <c r="W16" i="2"/>
  <c r="BO197" i="4"/>
  <c r="R177" i="4"/>
  <c r="BJ270" i="4"/>
  <c r="AG456" i="4"/>
  <c r="U442" i="2"/>
  <c r="U31" i="4"/>
  <c r="AR246" i="4"/>
  <c r="Y48" i="4"/>
  <c r="R389" i="4"/>
  <c r="S124" i="4"/>
  <c r="BL365" i="4"/>
  <c r="AP469" i="2"/>
  <c r="AE324" i="4"/>
  <c r="AQ431" i="4"/>
  <c r="X415" i="4"/>
  <c r="AP303" i="4"/>
  <c r="AC266" i="2"/>
  <c r="AW421" i="2"/>
  <c r="AF358" i="2"/>
  <c r="H186" i="2"/>
  <c r="BD383" i="4"/>
  <c r="AL175" i="4"/>
  <c r="I66" i="2"/>
  <c r="BI431" i="4"/>
  <c r="U257" i="2"/>
  <c r="AB78" i="2"/>
  <c r="L190" i="2"/>
  <c r="BB404" i="2"/>
  <c r="BF400" i="2"/>
  <c r="AF183" i="4"/>
  <c r="BL39" i="4"/>
  <c r="R244" i="4"/>
  <c r="AK210" i="4"/>
  <c r="AY398" i="2"/>
  <c r="BK249" i="4"/>
  <c r="O210" i="2"/>
  <c r="Q369" i="2"/>
  <c r="BL157" i="4"/>
  <c r="AY439" i="2"/>
  <c r="AU405" i="4"/>
  <c r="AU21" i="2"/>
  <c r="AP230" i="2"/>
  <c r="AJ395" i="4"/>
  <c r="AR22" i="4"/>
  <c r="X24" i="2"/>
  <c r="AT390" i="2"/>
  <c r="K120" i="2"/>
  <c r="AS198" i="4"/>
  <c r="AH543" i="4"/>
  <c r="L310" i="4"/>
  <c r="BF466" i="4"/>
  <c r="Z48" i="4"/>
  <c r="BK493" i="4"/>
  <c r="BO554" i="4"/>
  <c r="BC346" i="4"/>
  <c r="N442" i="2"/>
  <c r="AQ326" i="2"/>
  <c r="BF225" i="4"/>
  <c r="BK464" i="4"/>
  <c r="AH350" i="2"/>
  <c r="AW351" i="4"/>
  <c r="S248" i="4"/>
  <c r="AG227" i="4"/>
  <c r="BK135" i="4"/>
  <c r="AW42" i="4"/>
  <c r="AL137" i="4"/>
  <c r="AE85" i="4"/>
  <c r="AL232" i="2"/>
  <c r="AJ420" i="2"/>
  <c r="AY386" i="4"/>
  <c r="V28" i="2"/>
  <c r="AU395" i="4"/>
  <c r="AI185" i="2"/>
  <c r="AW18" i="2"/>
  <c r="N327" i="2"/>
  <c r="AW259" i="4"/>
  <c r="AX245" i="4"/>
  <c r="BO474" i="4"/>
  <c r="I16" i="2"/>
  <c r="BI510" i="4"/>
  <c r="BD280" i="2"/>
  <c r="AZ421" i="4"/>
  <c r="Q181" i="4"/>
  <c r="R158" i="4"/>
  <c r="BJ225" i="4"/>
  <c r="BF474" i="4"/>
  <c r="BA176" i="4"/>
  <c r="AJ34" i="4"/>
  <c r="AV513" i="4"/>
  <c r="K306" i="4"/>
  <c r="AD18" i="4"/>
  <c r="AX109" i="4"/>
  <c r="AR233" i="4"/>
  <c r="BI425" i="4"/>
  <c r="V115" i="2"/>
  <c r="O506" i="4"/>
  <c r="AJ273" i="4"/>
  <c r="AZ70" i="4"/>
  <c r="AE267" i="4"/>
  <c r="T338" i="4"/>
  <c r="AH290" i="4"/>
  <c r="BO361" i="4"/>
  <c r="AJ114" i="4"/>
  <c r="U299" i="4"/>
  <c r="Q63" i="4"/>
  <c r="BL42" i="4"/>
  <c r="BN286" i="4"/>
  <c r="S30" i="2"/>
  <c r="AJ443" i="2"/>
  <c r="AV104" i="4"/>
  <c r="AN35" i="4"/>
  <c r="T402" i="2"/>
  <c r="BG515" i="4"/>
  <c r="T360" i="4"/>
  <c r="AQ92" i="2"/>
  <c r="AX50" i="4"/>
  <c r="N190" i="2"/>
  <c r="AE77" i="2"/>
  <c r="BL79" i="4"/>
  <c r="AG353" i="4"/>
  <c r="W88" i="4"/>
  <c r="AR93" i="2"/>
  <c r="AJ51" i="4"/>
  <c r="L9" i="4"/>
  <c r="AL309" i="4"/>
  <c r="O443" i="2"/>
  <c r="AS454" i="2"/>
  <c r="BE413" i="4"/>
  <c r="T204" i="2"/>
  <c r="AP353" i="4"/>
  <c r="AZ110" i="4"/>
  <c r="AA378" i="2"/>
  <c r="BB168" i="4"/>
  <c r="L164" i="4"/>
  <c r="BB203" i="4"/>
  <c r="AX320" i="4"/>
  <c r="BJ100" i="4"/>
  <c r="AK457" i="2"/>
  <c r="AJ160" i="2"/>
  <c r="BD44" i="4"/>
  <c r="BI138" i="4"/>
  <c r="BC200" i="2"/>
  <c r="R354" i="2"/>
  <c r="AG528" i="4"/>
  <c r="BP218" i="4"/>
  <c r="M28" i="4"/>
  <c r="BB205" i="4"/>
  <c r="AT325" i="4"/>
  <c r="AT289" i="4"/>
  <c r="AT160" i="2"/>
  <c r="AP464" i="2"/>
  <c r="U227" i="4"/>
  <c r="AA16" i="2"/>
  <c r="S421" i="4"/>
  <c r="BB195" i="4"/>
  <c r="BE539" i="4"/>
  <c r="AU152" i="4"/>
  <c r="AQ201" i="4"/>
  <c r="AW371" i="4"/>
  <c r="AR444" i="4"/>
  <c r="AC32" i="2"/>
  <c r="K90" i="4"/>
  <c r="U346" i="2"/>
  <c r="AV208" i="2"/>
  <c r="BF367" i="2"/>
  <c r="AU4" i="4"/>
  <c r="AX124" i="4"/>
  <c r="BK134" i="4"/>
  <c r="V136" i="4"/>
  <c r="AQ14" i="2"/>
  <c r="AB124" i="4"/>
  <c r="AW104" i="4"/>
  <c r="I360" i="4"/>
  <c r="S29" i="2"/>
  <c r="AV171" i="2"/>
  <c r="BA166" i="2"/>
  <c r="I64" i="2"/>
  <c r="AG302" i="2"/>
  <c r="AZ285" i="2"/>
  <c r="W31" i="2"/>
  <c r="AJ145" i="4"/>
  <c r="AS337" i="4"/>
  <c r="BK366" i="4"/>
  <c r="AX152" i="4"/>
  <c r="P391" i="2"/>
  <c r="AU26" i="2"/>
  <c r="R300" i="2"/>
  <c r="O361" i="4"/>
  <c r="BC346" i="2"/>
  <c r="BJ521" i="4"/>
  <c r="AT107" i="2"/>
  <c r="U157" i="2"/>
  <c r="AQ13" i="4"/>
  <c r="BH341" i="4"/>
  <c r="AB149" i="4"/>
  <c r="M537" i="4"/>
  <c r="BN296" i="4"/>
  <c r="AN451" i="4"/>
  <c r="AB449" i="4"/>
  <c r="BE299" i="4"/>
  <c r="AP392" i="4"/>
  <c r="AP144" i="4"/>
  <c r="W257" i="2"/>
  <c r="AF457" i="2"/>
  <c r="L465" i="4"/>
  <c r="AY376" i="2"/>
  <c r="AP218" i="4"/>
  <c r="AX252" i="2"/>
  <c r="AM88" i="4"/>
  <c r="BF200" i="4"/>
  <c r="S449" i="2"/>
  <c r="AZ184" i="4"/>
  <c r="V68" i="4"/>
  <c r="U399" i="4"/>
  <c r="Q340" i="4"/>
  <c r="BF317" i="4"/>
  <c r="AC397" i="4"/>
  <c r="AV112" i="2"/>
  <c r="M260" i="4"/>
  <c r="AX477" i="4"/>
  <c r="AZ366" i="4"/>
  <c r="L500" i="4"/>
  <c r="BH352" i="4"/>
  <c r="M137" i="4"/>
  <c r="W140" i="4"/>
  <c r="S492" i="4"/>
  <c r="W255" i="4"/>
  <c r="W425" i="4"/>
  <c r="AD321" i="4"/>
  <c r="AO528" i="4"/>
  <c r="M285" i="2"/>
  <c r="X414" i="4"/>
  <c r="AT447" i="4"/>
  <c r="I311" i="4"/>
  <c r="AI380" i="4"/>
  <c r="BD211" i="4"/>
  <c r="M113" i="4"/>
  <c r="AC256" i="4"/>
  <c r="BB111" i="4"/>
  <c r="P166" i="4"/>
  <c r="AC239" i="4"/>
  <c r="BJ437" i="4"/>
  <c r="BG144" i="4"/>
  <c r="BB150" i="4"/>
  <c r="P379" i="2"/>
  <c r="AN457" i="4"/>
  <c r="BM489" i="4"/>
  <c r="BB233" i="4"/>
  <c r="BD333" i="4"/>
  <c r="AN172" i="4"/>
  <c r="BG138" i="4"/>
  <c r="BH520" i="4"/>
  <c r="U311" i="4"/>
  <c r="AF487" i="4"/>
  <c r="BM314" i="4"/>
  <c r="AF310" i="2"/>
  <c r="BK509" i="4"/>
  <c r="AE534" i="4"/>
  <c r="AT513" i="4"/>
  <c r="AN51" i="4"/>
  <c r="AO350" i="2"/>
  <c r="H444" i="2"/>
  <c r="AR350" i="4"/>
  <c r="AC131" i="4"/>
  <c r="AF84" i="4"/>
  <c r="AF373" i="2"/>
  <c r="O219" i="4"/>
  <c r="Y54" i="10"/>
  <c r="AA559" i="4"/>
  <c r="T261" i="4"/>
  <c r="AX295" i="2"/>
  <c r="BF73" i="4"/>
  <c r="P446" i="2"/>
  <c r="AV113" i="2"/>
  <c r="H420" i="2"/>
  <c r="BH292" i="4"/>
  <c r="N493" i="4"/>
  <c r="AL369" i="4"/>
  <c r="X530" i="4"/>
  <c r="H260" i="2"/>
  <c r="T450" i="4"/>
  <c r="BF443" i="2"/>
  <c r="S222" i="4"/>
  <c r="AN449" i="4"/>
  <c r="BN232" i="4"/>
  <c r="AD424" i="4"/>
  <c r="O479" i="4"/>
  <c r="AD250" i="4"/>
  <c r="U191" i="2"/>
  <c r="AR303" i="4"/>
  <c r="AA115" i="4"/>
  <c r="AV275" i="2"/>
  <c r="AC107" i="2"/>
  <c r="BI288" i="4"/>
  <c r="AZ171" i="2"/>
  <c r="Y33" i="12"/>
  <c r="AL362" i="4"/>
  <c r="U89" i="4"/>
  <c r="V135" i="4"/>
  <c r="AO167" i="4"/>
  <c r="BC46" i="4"/>
  <c r="N453" i="4"/>
  <c r="BL182" i="4"/>
  <c r="AV559" i="4"/>
  <c r="BF150" i="4"/>
  <c r="AN136" i="4"/>
  <c r="AT265" i="4"/>
  <c r="BB69" i="2"/>
  <c r="BD88" i="4"/>
  <c r="AG478" i="4"/>
  <c r="AU260" i="4"/>
  <c r="AM291" i="4"/>
  <c r="BG74" i="4"/>
  <c r="W451" i="2"/>
  <c r="AX182" i="2"/>
  <c r="AN171" i="2"/>
  <c r="AP558" i="4"/>
  <c r="AP423" i="4"/>
  <c r="AW73" i="4"/>
  <c r="AB83" i="4"/>
  <c r="AN180" i="4"/>
  <c r="AE272" i="4"/>
  <c r="BK255" i="4"/>
  <c r="AK222" i="4"/>
  <c r="X238" i="4"/>
  <c r="BP348" i="4"/>
  <c r="AE477" i="4"/>
  <c r="X186" i="2"/>
  <c r="BM29" i="4"/>
  <c r="I367" i="2"/>
  <c r="AM119" i="4"/>
  <c r="BF305" i="2"/>
  <c r="BN201" i="4"/>
  <c r="AO75" i="2"/>
  <c r="BB193" i="4"/>
  <c r="BJ325" i="4"/>
  <c r="P84" i="4"/>
  <c r="AD389" i="4"/>
  <c r="AF90" i="2"/>
  <c r="AE107" i="4"/>
  <c r="T352" i="2"/>
  <c r="AW462" i="4"/>
  <c r="AO506" i="4"/>
  <c r="BP150" i="4"/>
  <c r="U69" i="2"/>
  <c r="BB158" i="2"/>
  <c r="BK199" i="4"/>
  <c r="AH342" i="4"/>
  <c r="AL292" i="4"/>
  <c r="AO93" i="2"/>
  <c r="AJ253" i="4"/>
  <c r="AB14" i="4"/>
  <c r="AG214" i="4"/>
  <c r="BL444" i="4"/>
  <c r="AW468" i="2"/>
  <c r="Q176" i="4"/>
  <c r="BF165" i="4"/>
  <c r="AX315" i="2"/>
  <c r="N25" i="2"/>
  <c r="AZ9" i="4"/>
  <c r="Y288" i="4"/>
  <c r="BO144" i="4"/>
  <c r="AP62" i="4"/>
  <c r="AH86" i="2"/>
  <c r="AU521" i="4"/>
  <c r="I129" i="4"/>
  <c r="AC398" i="2"/>
  <c r="AJ355" i="4"/>
  <c r="K271" i="4"/>
  <c r="AK354" i="4"/>
  <c r="AP362" i="2"/>
  <c r="O233" i="2"/>
  <c r="S259" i="4"/>
  <c r="AR349" i="4"/>
  <c r="AC102" i="4"/>
  <c r="P458" i="4"/>
  <c r="AO133" i="4"/>
  <c r="AU315" i="2"/>
  <c r="O252" i="2"/>
  <c r="K257" i="2"/>
  <c r="AV267" i="4"/>
  <c r="AP408" i="2"/>
  <c r="AG221" i="4"/>
  <c r="AH403" i="2"/>
  <c r="AY163" i="4"/>
  <c r="S541" i="4"/>
  <c r="Z14" i="2"/>
  <c r="AR56" i="4"/>
  <c r="X341" i="4"/>
  <c r="AW305" i="4"/>
  <c r="AE359" i="4"/>
  <c r="AH45" i="4"/>
  <c r="AY65" i="4"/>
  <c r="K454" i="2"/>
  <c r="BM402" i="4"/>
  <c r="AU219" i="2"/>
  <c r="P268" i="4"/>
  <c r="K27" i="4"/>
  <c r="BH516" i="4"/>
  <c r="AW228" i="4"/>
  <c r="BB127" i="2"/>
  <c r="AX361" i="2"/>
  <c r="M167" i="4"/>
  <c r="K265" i="2"/>
  <c r="AL69" i="4"/>
  <c r="Y131" i="4"/>
  <c r="AP230" i="4"/>
  <c r="BD213" i="2"/>
  <c r="AD79" i="2"/>
  <c r="AH399" i="4"/>
  <c r="AB228" i="4"/>
  <c r="AP47" i="4"/>
  <c r="K450" i="2"/>
  <c r="AM259" i="4"/>
  <c r="AN124" i="2"/>
  <c r="AJ540" i="4"/>
  <c r="BO20" i="4"/>
  <c r="Y41" i="4"/>
  <c r="R192" i="2"/>
  <c r="Y143" i="4"/>
  <c r="AW120" i="2"/>
  <c r="BN393" i="4"/>
  <c r="AM508" i="4"/>
  <c r="AZ5" i="4"/>
  <c r="AL370" i="2"/>
  <c r="K230" i="4"/>
  <c r="Z538" i="4"/>
  <c r="S558" i="4"/>
  <c r="AV480" i="4"/>
  <c r="AS465" i="4"/>
  <c r="AV426" i="4"/>
  <c r="BD369" i="2"/>
  <c r="AJ526" i="4"/>
  <c r="AA464" i="4"/>
  <c r="AX440" i="4"/>
  <c r="S550" i="4"/>
  <c r="X324" i="4"/>
  <c r="AP487" i="4"/>
  <c r="AT454" i="4"/>
  <c r="BK550" i="4"/>
  <c r="AF557" i="4"/>
  <c r="AJ476" i="4"/>
  <c r="T201" i="4"/>
  <c r="AO216" i="4"/>
  <c r="AE529" i="4"/>
  <c r="X451" i="4"/>
  <c r="BB544" i="4"/>
  <c r="AT436" i="4"/>
  <c r="BP358" i="4"/>
  <c r="AX199" i="4"/>
  <c r="R435" i="4"/>
  <c r="S181" i="4"/>
  <c r="BO400" i="4"/>
  <c r="BC411" i="4"/>
  <c r="AP482" i="4"/>
  <c r="BH394" i="4"/>
  <c r="N502" i="4"/>
  <c r="BO413" i="4"/>
  <c r="Y454" i="4"/>
  <c r="AE465" i="4"/>
  <c r="BK115" i="4"/>
  <c r="BO463" i="4"/>
  <c r="AU451" i="4"/>
  <c r="BI462" i="4"/>
  <c r="BP489" i="4"/>
  <c r="AV99" i="2"/>
  <c r="J432" i="4"/>
  <c r="V349" i="4"/>
  <c r="AA475" i="4"/>
  <c r="S352" i="4"/>
  <c r="W80" i="4"/>
  <c r="BE507" i="4"/>
  <c r="BA449" i="4"/>
  <c r="AZ533" i="4"/>
  <c r="J319" i="4"/>
  <c r="AM399" i="4"/>
  <c r="M498" i="4"/>
  <c r="X107" i="4"/>
  <c r="P544" i="4"/>
  <c r="AB403" i="4"/>
  <c r="AB288" i="4"/>
  <c r="S55" i="4"/>
  <c r="X439" i="4"/>
  <c r="AE543" i="4"/>
  <c r="Z243" i="4"/>
  <c r="BI29" i="4"/>
  <c r="AZ449" i="2"/>
  <c r="BL309" i="4"/>
  <c r="R169" i="4"/>
  <c r="AD481" i="4"/>
  <c r="M463" i="4"/>
  <c r="AZ217" i="4"/>
  <c r="U57" i="9"/>
  <c r="BD457" i="4"/>
  <c r="Z437" i="4"/>
  <c r="AL397" i="4"/>
  <c r="P399" i="4"/>
  <c r="AH494" i="4"/>
  <c r="AM158" i="4"/>
  <c r="AV443" i="4"/>
  <c r="AN183" i="4"/>
  <c r="BK417" i="4"/>
  <c r="AC454" i="4"/>
  <c r="BH230" i="4"/>
  <c r="AT451" i="4"/>
  <c r="AS291" i="4"/>
  <c r="AK368" i="4"/>
  <c r="J509" i="4"/>
  <c r="S549" i="4"/>
  <c r="AN230" i="4"/>
  <c r="AE161" i="4"/>
  <c r="U361" i="2"/>
  <c r="J30" i="4"/>
  <c r="AP437" i="4"/>
  <c r="BA446" i="4"/>
  <c r="BG154" i="4"/>
  <c r="AH176" i="4"/>
  <c r="AI157" i="4"/>
  <c r="AM100" i="4"/>
  <c r="Y546" i="4"/>
  <c r="BP134" i="4"/>
  <c r="AO159" i="2"/>
  <c r="AF254" i="4"/>
  <c r="Y551" i="4"/>
  <c r="AB514" i="4"/>
  <c r="AC345" i="2"/>
  <c r="AR355" i="4"/>
  <c r="AQ69" i="2"/>
  <c r="AE485" i="4"/>
  <c r="T554" i="4"/>
  <c r="BO68" i="4"/>
  <c r="AV344" i="4"/>
  <c r="AF329" i="4"/>
  <c r="N438" i="4"/>
  <c r="AB370" i="4"/>
  <c r="Y295" i="2"/>
  <c r="BL442" i="4"/>
  <c r="AE417" i="4"/>
  <c r="S176" i="4"/>
  <c r="BN545" i="4"/>
  <c r="J316" i="4"/>
  <c r="AR194" i="4"/>
  <c r="AS270" i="4"/>
  <c r="BP452" i="4"/>
  <c r="BL519" i="4"/>
  <c r="BG178" i="4"/>
  <c r="BM325" i="4"/>
  <c r="AP559" i="4"/>
  <c r="BC138" i="4"/>
  <c r="AG457" i="4"/>
  <c r="BA493" i="4"/>
  <c r="BL534" i="4"/>
  <c r="AB521" i="4"/>
  <c r="N486" i="4"/>
  <c r="BH247" i="4"/>
  <c r="S516" i="4"/>
  <c r="BL328" i="4"/>
  <c r="AT542" i="4"/>
  <c r="AT365" i="4"/>
  <c r="AL384" i="4"/>
  <c r="BK299" i="4"/>
  <c r="N382" i="4"/>
  <c r="Y202" i="4"/>
  <c r="BK193" i="4"/>
  <c r="BC549" i="4"/>
  <c r="AM512" i="4"/>
  <c r="P466" i="4"/>
  <c r="AG258" i="4"/>
  <c r="AQ319" i="4"/>
  <c r="AG164" i="4"/>
  <c r="AM479" i="4"/>
  <c r="R319" i="4"/>
  <c r="AL178" i="4"/>
  <c r="AS299" i="4"/>
  <c r="AD459" i="4"/>
  <c r="BD69" i="4"/>
  <c r="AO507" i="4"/>
  <c r="T171" i="4"/>
  <c r="R109" i="2"/>
  <c r="AT504" i="4"/>
  <c r="N317" i="4"/>
  <c r="BG77" i="4"/>
  <c r="BB83" i="4"/>
  <c r="BM482" i="4"/>
  <c r="AA177" i="4"/>
  <c r="V396" i="4"/>
  <c r="R345" i="4"/>
  <c r="AY554" i="4"/>
  <c r="AY553" i="4"/>
  <c r="BB412" i="4"/>
  <c r="K528" i="4"/>
  <c r="AW72" i="4"/>
  <c r="AU550" i="4"/>
  <c r="X511" i="4"/>
  <c r="BG224" i="4"/>
  <c r="AN265" i="4"/>
  <c r="BH302" i="4"/>
  <c r="BJ135" i="4"/>
  <c r="X440" i="4"/>
  <c r="AW330" i="4"/>
  <c r="AS66" i="4"/>
  <c r="BL372" i="4"/>
  <c r="AA496" i="4"/>
  <c r="AD452" i="4"/>
  <c r="AL496" i="4"/>
  <c r="BN423" i="4"/>
  <c r="AK365" i="4"/>
  <c r="AJ500" i="4"/>
  <c r="L504" i="4"/>
  <c r="AU558" i="4"/>
  <c r="J358" i="2"/>
  <c r="T508" i="4"/>
  <c r="J457" i="4"/>
  <c r="AC164" i="4"/>
  <c r="T339" i="4"/>
  <c r="BN392" i="4"/>
  <c r="BM317" i="4"/>
  <c r="L490" i="4"/>
  <c r="BC257" i="4"/>
  <c r="AF432" i="4"/>
  <c r="AY326" i="4"/>
  <c r="BF248" i="4"/>
  <c r="Q426" i="4"/>
  <c r="V516" i="4"/>
  <c r="T477" i="4"/>
  <c r="BN391" i="4"/>
  <c r="J515" i="4"/>
  <c r="K489" i="4"/>
  <c r="Q134" i="4"/>
  <c r="AM245" i="4"/>
  <c r="AL168" i="2"/>
  <c r="AD323" i="4"/>
  <c r="AM361" i="2"/>
  <c r="AX202" i="4"/>
  <c r="Q267" i="4"/>
  <c r="AB262" i="4"/>
  <c r="V539" i="4"/>
  <c r="AS365" i="4"/>
  <c r="AX503" i="4"/>
  <c r="BH331" i="4"/>
  <c r="AQ427" i="4"/>
  <c r="AR168" i="4"/>
  <c r="AU424" i="4"/>
  <c r="BE304" i="4"/>
  <c r="X478" i="4"/>
  <c r="BA163" i="4"/>
  <c r="AX555" i="4"/>
  <c r="AW126" i="4"/>
  <c r="AL394" i="4"/>
  <c r="T286" i="4"/>
  <c r="AC419" i="4"/>
  <c r="K486" i="4"/>
  <c r="BP325" i="4"/>
  <c r="BI488" i="4"/>
  <c r="BP451" i="4"/>
  <c r="AC356" i="4"/>
  <c r="AQ257" i="4"/>
  <c r="AN316" i="4"/>
  <c r="AG143" i="4"/>
  <c r="Z394" i="4"/>
  <c r="AD312" i="4"/>
  <c r="R355" i="4"/>
  <c r="AD258" i="4"/>
  <c r="AX542" i="4"/>
  <c r="P369" i="4"/>
  <c r="Y408" i="4"/>
  <c r="AH125" i="4"/>
  <c r="BA130" i="4"/>
  <c r="BI256" i="4"/>
  <c r="AQ312" i="4"/>
  <c r="BO224" i="4"/>
  <c r="AZ501" i="4"/>
  <c r="X371" i="4"/>
  <c r="J482" i="4"/>
  <c r="I454" i="4"/>
  <c r="AI58" i="4"/>
  <c r="AC317" i="4"/>
  <c r="AW457" i="4"/>
  <c r="AL329" i="4"/>
  <c r="J20" i="4"/>
  <c r="P150" i="4"/>
  <c r="K71" i="4"/>
  <c r="AB481" i="4"/>
  <c r="AU396" i="4"/>
  <c r="AQ98" i="2"/>
  <c r="AI223" i="4"/>
  <c r="U375" i="2"/>
  <c r="T320" i="4"/>
  <c r="AZ129" i="4"/>
  <c r="T368" i="2"/>
  <c r="O172" i="2"/>
  <c r="X9" i="4"/>
  <c r="AI502" i="4"/>
  <c r="BB266" i="4"/>
  <c r="BK315" i="4"/>
  <c r="W155" i="4"/>
  <c r="BA119" i="2"/>
  <c r="AR273" i="4"/>
  <c r="AB381" i="4"/>
  <c r="AF175" i="2"/>
  <c r="BJ364" i="4"/>
  <c r="AN527" i="4"/>
  <c r="P557" i="4"/>
  <c r="U448" i="4"/>
  <c r="AQ474" i="4"/>
  <c r="O422" i="4"/>
  <c r="BP324" i="4"/>
  <c r="AE538" i="4"/>
  <c r="BJ445" i="4"/>
  <c r="I270" i="4"/>
  <c r="K157" i="4"/>
  <c r="Z143" i="4"/>
  <c r="BF464" i="4"/>
  <c r="J406" i="4"/>
  <c r="AR71" i="4"/>
  <c r="BJ488" i="4"/>
  <c r="AS171" i="4"/>
  <c r="AN294" i="4"/>
  <c r="AW264" i="4"/>
  <c r="O314" i="2"/>
  <c r="BF424" i="4"/>
  <c r="BD307" i="4"/>
  <c r="AK250" i="4"/>
  <c r="AH368" i="4"/>
  <c r="T466" i="4"/>
  <c r="AM20" i="4"/>
  <c r="AR349" i="2"/>
  <c r="V390" i="4"/>
  <c r="AS37" i="4"/>
  <c r="BG218" i="4"/>
  <c r="BE340" i="4"/>
  <c r="AR73" i="2"/>
  <c r="BM458" i="4"/>
  <c r="U426" i="4"/>
  <c r="M418" i="4"/>
  <c r="K295" i="4"/>
  <c r="AB221" i="4"/>
  <c r="AG321" i="4"/>
  <c r="M403" i="2"/>
  <c r="BK393" i="4"/>
  <c r="AS167" i="4"/>
  <c r="BB61" i="4"/>
  <c r="V269" i="4"/>
  <c r="V72" i="2"/>
  <c r="BE454" i="2"/>
  <c r="AC285" i="2"/>
  <c r="AF124" i="4"/>
  <c r="AK236" i="4"/>
  <c r="N218" i="4"/>
  <c r="AH414" i="4"/>
  <c r="AH404" i="4"/>
  <c r="V202" i="4"/>
  <c r="BJ493" i="4"/>
  <c r="P407" i="4"/>
  <c r="AW258" i="4"/>
  <c r="AL452" i="4"/>
  <c r="AX357" i="4"/>
  <c r="BL520" i="4"/>
  <c r="AY145" i="4"/>
  <c r="AG350" i="4"/>
  <c r="AA398" i="4"/>
  <c r="M290" i="4"/>
  <c r="AN99" i="2"/>
  <c r="Q167" i="4"/>
  <c r="S409" i="4"/>
  <c r="AS517" i="4"/>
  <c r="AH495" i="4"/>
  <c r="AR210" i="4"/>
  <c r="BJ478" i="4"/>
  <c r="AD246" i="4"/>
  <c r="BC331" i="4"/>
  <c r="U483" i="4"/>
  <c r="K410" i="4"/>
  <c r="AQ354" i="2"/>
  <c r="AC236" i="4"/>
  <c r="W57" i="4"/>
  <c r="AE180" i="2"/>
  <c r="BG305" i="4"/>
  <c r="AU276" i="4"/>
  <c r="T295" i="4"/>
  <c r="P155" i="4"/>
  <c r="O149" i="4"/>
  <c r="AN465" i="4"/>
  <c r="W100" i="4"/>
  <c r="AS473" i="2"/>
  <c r="BL412" i="4"/>
  <c r="W514" i="4"/>
  <c r="AO326" i="2"/>
  <c r="BL499" i="4"/>
  <c r="AB303" i="4"/>
  <c r="K227" i="4"/>
  <c r="V124" i="4"/>
  <c r="AO308" i="4"/>
  <c r="P368" i="2"/>
  <c r="BM506" i="4"/>
  <c r="BP67" i="4"/>
  <c r="BC384" i="4"/>
  <c r="AQ61" i="4"/>
  <c r="K442" i="4"/>
  <c r="AV273" i="4"/>
  <c r="AC464" i="4"/>
  <c r="AF388" i="4"/>
  <c r="BJ399" i="4"/>
  <c r="AC467" i="2"/>
  <c r="AW222" i="4"/>
  <c r="BD348" i="2"/>
  <c r="BC213" i="4"/>
  <c r="AY89" i="4"/>
  <c r="AC302" i="4"/>
  <c r="T87" i="2"/>
  <c r="AA98" i="2"/>
  <c r="BC239" i="4"/>
  <c r="AI156" i="4"/>
  <c r="Y407" i="4"/>
  <c r="R8" i="4"/>
  <c r="AY309" i="4"/>
  <c r="AL547" i="4"/>
  <c r="BA454" i="4"/>
  <c r="AT286" i="4"/>
  <c r="AZ476" i="4"/>
  <c r="X496" i="4"/>
  <c r="AP449" i="4"/>
  <c r="R415" i="4"/>
  <c r="BL513" i="4"/>
  <c r="I349" i="4"/>
  <c r="R138" i="2"/>
  <c r="AQ300" i="4"/>
  <c r="BH454" i="4"/>
  <c r="BB410" i="4"/>
  <c r="AO88" i="2"/>
  <c r="S390" i="4"/>
  <c r="AZ309" i="4"/>
  <c r="AC100" i="4"/>
  <c r="AX447" i="2"/>
  <c r="R356" i="4"/>
  <c r="AS223" i="4"/>
  <c r="BM225" i="4"/>
  <c r="AR438" i="4"/>
  <c r="T228" i="4"/>
  <c r="AQ182" i="4"/>
  <c r="AI419" i="2"/>
  <c r="I443" i="4"/>
  <c r="M401" i="2"/>
  <c r="AB125" i="4"/>
  <c r="P218" i="4"/>
  <c r="AU433" i="4"/>
  <c r="T90" i="4"/>
  <c r="AE297" i="4"/>
  <c r="L209" i="2"/>
  <c r="AV359" i="4"/>
  <c r="BL541" i="4"/>
  <c r="AA341" i="4"/>
  <c r="AU154" i="4"/>
  <c r="AK302" i="4"/>
  <c r="BF461" i="4"/>
  <c r="AG496" i="4"/>
  <c r="O142" i="4"/>
  <c r="BD493" i="4"/>
  <c r="AZ301" i="2"/>
  <c r="S227" i="4"/>
  <c r="BJ307" i="4"/>
  <c r="V318" i="4"/>
  <c r="AL552" i="4"/>
  <c r="L209" i="4"/>
  <c r="AH65" i="4"/>
  <c r="BD453" i="2"/>
  <c r="BJ515" i="4"/>
  <c r="P450" i="2"/>
  <c r="BH371" i="4"/>
  <c r="L363" i="2"/>
  <c r="AB348" i="4"/>
  <c r="BI323" i="4"/>
  <c r="BM558" i="4"/>
  <c r="T349" i="4"/>
  <c r="AG318" i="4"/>
  <c r="BF407" i="4"/>
  <c r="AP472" i="2"/>
  <c r="AL402" i="4"/>
  <c r="AQ170" i="4"/>
  <c r="Q460" i="4"/>
  <c r="AN441" i="4"/>
  <c r="BG121" i="4"/>
  <c r="BE425" i="4"/>
  <c r="BA487" i="4"/>
  <c r="AE343" i="4"/>
  <c r="AA227" i="4"/>
  <c r="J490" i="4"/>
  <c r="BF238" i="4"/>
  <c r="BI358" i="4"/>
  <c r="BK197" i="4"/>
  <c r="AO198" i="4"/>
  <c r="AZ553" i="4"/>
  <c r="BA269" i="4"/>
  <c r="AN263" i="2"/>
  <c r="AJ130" i="4"/>
  <c r="AM407" i="2"/>
  <c r="S416" i="4"/>
  <c r="BO142" i="4"/>
  <c r="AQ128" i="4"/>
  <c r="N349" i="2"/>
  <c r="J420" i="2"/>
  <c r="AP548" i="4"/>
  <c r="AR77" i="2"/>
  <c r="AG362" i="2"/>
  <c r="BP436" i="4"/>
  <c r="AT290" i="4"/>
  <c r="AY162" i="4"/>
  <c r="BC31" i="2"/>
  <c r="BM406" i="4"/>
  <c r="AS276" i="2"/>
  <c r="BA348" i="4"/>
  <c r="BN103" i="4"/>
  <c r="BE126" i="2"/>
  <c r="BM37" i="4"/>
  <c r="BH485" i="4"/>
  <c r="T123" i="4"/>
  <c r="AK55" i="4"/>
  <c r="BM450" i="4"/>
  <c r="BJ130" i="4"/>
  <c r="Y507" i="4"/>
  <c r="BK439" i="4"/>
  <c r="BG488" i="4"/>
  <c r="AQ192" i="4"/>
  <c r="BH114" i="4"/>
  <c r="BE23" i="4"/>
  <c r="R493" i="4"/>
  <c r="X392" i="4"/>
  <c r="BB252" i="4"/>
  <c r="O271" i="4"/>
  <c r="AC363" i="2"/>
  <c r="BJ140" i="4"/>
  <c r="AD427" i="4"/>
  <c r="AD304" i="2"/>
  <c r="BF339" i="4"/>
  <c r="BC540" i="4"/>
  <c r="AX459" i="4"/>
  <c r="AI90" i="4"/>
  <c r="X56" i="4"/>
  <c r="X117" i="4"/>
  <c r="BF230" i="2"/>
  <c r="AK359" i="4"/>
  <c r="AM231" i="2"/>
  <c r="BA356" i="4"/>
  <c r="AD76" i="4"/>
  <c r="U25" i="2"/>
  <c r="R457" i="4"/>
  <c r="AI118" i="4"/>
  <c r="Q403" i="2"/>
  <c r="AW453" i="4"/>
  <c r="BM312" i="4"/>
  <c r="AI158" i="4"/>
  <c r="BK555" i="4"/>
  <c r="Z410" i="4"/>
  <c r="X466" i="4"/>
  <c r="BP347" i="4"/>
  <c r="L526" i="4"/>
  <c r="AH42" i="4"/>
  <c r="M28" i="2"/>
  <c r="W324" i="4"/>
  <c r="AN303" i="4"/>
  <c r="Q229" i="4"/>
  <c r="AD456" i="4"/>
  <c r="O262" i="4"/>
  <c r="U455" i="4"/>
  <c r="BA494" i="4"/>
  <c r="X518" i="4"/>
  <c r="BF316" i="4"/>
  <c r="T165" i="4"/>
  <c r="J355" i="4"/>
  <c r="AB134" i="4"/>
  <c r="AI216" i="2"/>
  <c r="L238" i="4"/>
  <c r="L253" i="4"/>
  <c r="AB544" i="4"/>
  <c r="AC521" i="4"/>
  <c r="BL177" i="4"/>
  <c r="AY354" i="4"/>
  <c r="AM255" i="4"/>
  <c r="BA427" i="4"/>
  <c r="BM266" i="4"/>
  <c r="BC533" i="4"/>
  <c r="P433" i="4"/>
  <c r="AV363" i="4"/>
  <c r="AV260" i="2"/>
  <c r="K87" i="4"/>
  <c r="AG88" i="2"/>
  <c r="O262" i="2"/>
  <c r="AV392" i="2"/>
  <c r="X130" i="4"/>
  <c r="BN314" i="4"/>
  <c r="BO330" i="4"/>
  <c r="AC461" i="4"/>
  <c r="N165" i="4"/>
  <c r="AB396" i="2"/>
  <c r="AC238" i="4"/>
  <c r="AW159" i="2"/>
  <c r="O507" i="4"/>
  <c r="U254" i="4"/>
  <c r="K7" i="4"/>
  <c r="Z126" i="2"/>
  <c r="AR442" i="2"/>
  <c r="S133" i="4"/>
  <c r="AD167" i="2"/>
  <c r="BF131" i="4"/>
  <c r="AJ496" i="4"/>
  <c r="U364" i="4"/>
  <c r="AH325" i="4"/>
  <c r="BC194" i="4"/>
  <c r="BH193" i="4"/>
  <c r="N175" i="4"/>
  <c r="BE259" i="4"/>
  <c r="BN228" i="4"/>
  <c r="AW358" i="2"/>
  <c r="S109" i="4"/>
  <c r="BC368" i="4"/>
  <c r="I361" i="2"/>
  <c r="BI105" i="4"/>
  <c r="AY356" i="2"/>
  <c r="Y393" i="2"/>
  <c r="AU218" i="4"/>
  <c r="BC37" i="4"/>
  <c r="BB89" i="4"/>
  <c r="AE346" i="4"/>
  <c r="N327" i="4"/>
  <c r="R219" i="4"/>
  <c r="AF114" i="2"/>
  <c r="AL512" i="4"/>
  <c r="AJ487" i="4"/>
  <c r="AY395" i="4"/>
  <c r="AS322" i="4"/>
  <c r="BL46" i="4"/>
  <c r="Q347" i="4"/>
  <c r="M98" i="4"/>
  <c r="AV106" i="4"/>
  <c r="BI51" i="4"/>
  <c r="BO106" i="4"/>
  <c r="AH511" i="4"/>
  <c r="BO356" i="4"/>
  <c r="AL205" i="4"/>
  <c r="Z62" i="4"/>
  <c r="BG267" i="4"/>
  <c r="Z139" i="4"/>
  <c r="Y183" i="4"/>
  <c r="U166" i="2"/>
  <c r="V77" i="2"/>
  <c r="AH63" i="4"/>
  <c r="BN494" i="4"/>
  <c r="O169" i="4"/>
  <c r="Z181" i="2"/>
  <c r="AH116" i="4"/>
  <c r="K330" i="4"/>
  <c r="AV165" i="2"/>
  <c r="M420" i="2"/>
  <c r="BC417" i="4"/>
  <c r="BK216" i="4"/>
  <c r="AK67" i="2"/>
  <c r="K206" i="2"/>
  <c r="L306" i="4"/>
  <c r="AU543" i="4"/>
  <c r="AZ295" i="2"/>
  <c r="U393" i="4"/>
  <c r="AT331" i="4"/>
  <c r="AA358" i="4"/>
  <c r="BA301" i="4"/>
  <c r="U292" i="4"/>
  <c r="BF156" i="4"/>
  <c r="BC449" i="2"/>
  <c r="AC64" i="4"/>
  <c r="BO443" i="4"/>
  <c r="K357" i="4"/>
  <c r="AI20" i="4"/>
  <c r="BB461" i="4"/>
  <c r="AE65" i="4"/>
  <c r="I320" i="4"/>
  <c r="AA301" i="4"/>
  <c r="AK47" i="4"/>
  <c r="BO436" i="4"/>
  <c r="AC233" i="4"/>
  <c r="AK317" i="4"/>
  <c r="AI273" i="4"/>
  <c r="BA465" i="2"/>
  <c r="AZ209" i="4"/>
  <c r="N217" i="4"/>
  <c r="AX498" i="4"/>
  <c r="AF460" i="4"/>
  <c r="AR497" i="4"/>
  <c r="T296" i="2"/>
  <c r="BO291" i="4"/>
  <c r="BF434" i="4"/>
  <c r="AV290" i="4"/>
  <c r="S45" i="2"/>
  <c r="AW411" i="4"/>
  <c r="BL89" i="4"/>
  <c r="AE452" i="2"/>
  <c r="AC350" i="4"/>
  <c r="AV401" i="4"/>
  <c r="AD57" i="12"/>
  <c r="K342" i="4"/>
  <c r="AK382" i="4"/>
  <c r="W104" i="4"/>
  <c r="AW370" i="4"/>
  <c r="I110" i="4"/>
  <c r="BC391" i="4"/>
  <c r="AL27" i="4"/>
  <c r="AU171" i="4"/>
  <c r="AO233" i="4"/>
  <c r="BC356" i="2"/>
  <c r="AJ109" i="4"/>
  <c r="BA380" i="4"/>
  <c r="Q398" i="4"/>
  <c r="W60" i="4"/>
  <c r="AL303" i="4"/>
  <c r="AP65" i="2"/>
  <c r="AX64" i="2"/>
  <c r="X449" i="2"/>
  <c r="AC74" i="4"/>
  <c r="Y61" i="4"/>
  <c r="AJ355" i="2"/>
  <c r="L155" i="4"/>
  <c r="AL155" i="4"/>
  <c r="AV173" i="4"/>
  <c r="U288" i="4"/>
  <c r="BH171" i="4"/>
  <c r="AJ313" i="2"/>
  <c r="AA151" i="4"/>
  <c r="AF11" i="4"/>
  <c r="AG544" i="4"/>
  <c r="V521" i="4"/>
  <c r="R149" i="4"/>
  <c r="BJ46" i="4"/>
  <c r="AE357" i="2"/>
  <c r="AH109" i="2"/>
  <c r="AN391" i="2"/>
  <c r="AJ166" i="2"/>
  <c r="AU160" i="4"/>
  <c r="BG59" i="4"/>
  <c r="AT402" i="2"/>
  <c r="AZ179" i="2"/>
  <c r="AE209" i="4"/>
  <c r="BL57" i="4"/>
  <c r="AG348" i="2"/>
  <c r="AH74" i="4"/>
  <c r="BN183" i="4"/>
  <c r="AB423" i="4"/>
  <c r="U262" i="2"/>
  <c r="BC130" i="4"/>
  <c r="AH534" i="4"/>
  <c r="J28" i="2"/>
  <c r="AV423" i="4"/>
  <c r="AZ98" i="4"/>
  <c r="T486" i="4"/>
  <c r="AF85" i="4"/>
  <c r="AI228" i="4"/>
  <c r="AM368" i="4"/>
  <c r="V455" i="2"/>
  <c r="AR431" i="4"/>
  <c r="BH73" i="4"/>
  <c r="BC97" i="2"/>
  <c r="BE14" i="4"/>
  <c r="BC311" i="4"/>
  <c r="AL83" i="4"/>
  <c r="R338" i="4"/>
  <c r="U216" i="4"/>
  <c r="AV164" i="2"/>
  <c r="AQ323" i="4"/>
  <c r="T299" i="2"/>
  <c r="AV558" i="4"/>
  <c r="R14" i="2"/>
  <c r="AN17" i="4"/>
  <c r="AR212" i="2"/>
  <c r="AK295" i="4"/>
  <c r="Q221" i="4"/>
  <c r="AQ25" i="2"/>
  <c r="BH86" i="4"/>
  <c r="AR301" i="2"/>
  <c r="M204" i="2"/>
  <c r="AR30" i="4"/>
  <c r="AS72" i="2"/>
  <c r="Q403" i="4"/>
  <c r="AO170" i="2"/>
  <c r="Y452" i="4"/>
  <c r="AZ168" i="4"/>
  <c r="BP155" i="4"/>
  <c r="AK362" i="4"/>
  <c r="AI18" i="4"/>
  <c r="V81" i="4"/>
  <c r="AN310" i="2"/>
  <c r="U66" i="2"/>
  <c r="BI163" i="4"/>
  <c r="AP347" i="4"/>
  <c r="M212" i="2"/>
  <c r="AG412" i="4"/>
  <c r="AK99" i="4"/>
  <c r="Z233" i="2"/>
  <c r="AI456" i="2"/>
  <c r="BC402" i="2"/>
  <c r="AC465" i="2"/>
  <c r="Y202" i="2"/>
  <c r="AO202" i="2"/>
  <c r="Z21" i="4"/>
  <c r="N369" i="2"/>
  <c r="BF233" i="2"/>
  <c r="T139" i="2"/>
  <c r="Y403" i="4"/>
  <c r="AT391" i="2"/>
  <c r="AA286" i="4"/>
  <c r="V221" i="4"/>
  <c r="Q362" i="2"/>
  <c r="Y299" i="2"/>
  <c r="AC179" i="4"/>
  <c r="AG352" i="2"/>
  <c r="AY424" i="4"/>
  <c r="H286" i="2"/>
  <c r="S394" i="2"/>
  <c r="Q385" i="4"/>
  <c r="AG468" i="2"/>
  <c r="BL314" i="4"/>
  <c r="AP14" i="2"/>
  <c r="AW450" i="2"/>
  <c r="AV296" i="2"/>
  <c r="BJ451" i="4"/>
  <c r="R220" i="2"/>
  <c r="I309" i="2"/>
  <c r="Z305" i="4"/>
  <c r="AC218" i="2"/>
  <c r="S281" i="2"/>
  <c r="AT326" i="2"/>
  <c r="V219" i="4"/>
  <c r="AZ75" i="4"/>
  <c r="AX29" i="2"/>
  <c r="BM103" i="4"/>
  <c r="AF328" i="4"/>
  <c r="AX285" i="2"/>
  <c r="I476" i="4"/>
  <c r="BN127" i="4"/>
  <c r="AZ403" i="2"/>
  <c r="AR261" i="2"/>
  <c r="AI424" i="4"/>
  <c r="BJ486" i="4"/>
  <c r="BK543" i="4"/>
  <c r="AB25" i="4"/>
  <c r="O132" i="4"/>
  <c r="Q87" i="4"/>
  <c r="AG296" i="2"/>
  <c r="W127" i="2"/>
  <c r="T395" i="2"/>
  <c r="AU214" i="2"/>
  <c r="BB539" i="4"/>
  <c r="W92" i="2"/>
  <c r="BF381" i="4"/>
  <c r="AA75" i="4"/>
  <c r="N346" i="4"/>
  <c r="AF162" i="2"/>
  <c r="O99" i="4"/>
  <c r="AB296" i="2"/>
  <c r="S44" i="2"/>
  <c r="R350" i="2"/>
  <c r="K480" i="4"/>
  <c r="AQ186" i="2"/>
  <c r="X354" i="2"/>
  <c r="AO345" i="2"/>
  <c r="AO249" i="4"/>
  <c r="R301" i="2"/>
  <c r="AU57" i="4"/>
  <c r="O420" i="2"/>
  <c r="AX322" i="4"/>
  <c r="R402" i="4"/>
  <c r="BD115" i="2"/>
  <c r="AH62" i="4"/>
  <c r="X497" i="4"/>
  <c r="AO153" i="4"/>
  <c r="AF273" i="4"/>
  <c r="H43" i="2"/>
  <c r="O270" i="4"/>
  <c r="Q288" i="4"/>
  <c r="BC113" i="2"/>
  <c r="AD110" i="4"/>
  <c r="AW254" i="2"/>
  <c r="BL348" i="4"/>
  <c r="AM500" i="4"/>
  <c r="AC286" i="4"/>
  <c r="BC161" i="2"/>
  <c r="AL166" i="4"/>
  <c r="BD290" i="4"/>
  <c r="BB391" i="4"/>
  <c r="BA265" i="4"/>
  <c r="BG139" i="4"/>
  <c r="AM66" i="4"/>
  <c r="O427" i="4"/>
  <c r="BF216" i="4"/>
  <c r="AG406" i="4"/>
  <c r="Q342" i="4"/>
  <c r="BF165" i="2"/>
  <c r="BB174" i="4"/>
  <c r="AU515" i="4"/>
  <c r="BL555" i="4"/>
  <c r="AS299" i="2"/>
  <c r="AU323" i="4"/>
  <c r="AQ88" i="2"/>
  <c r="L175" i="2"/>
  <c r="BB122" i="2"/>
  <c r="AX243" i="4"/>
  <c r="M419" i="2"/>
  <c r="AP168" i="4"/>
  <c r="T200" i="4"/>
  <c r="AL236" i="4"/>
  <c r="AN152" i="4"/>
  <c r="AY404" i="2"/>
  <c r="AW178" i="4"/>
  <c r="AO300" i="2"/>
  <c r="BL288" i="4"/>
  <c r="AC17" i="2"/>
  <c r="AD325" i="2"/>
  <c r="AT172" i="4"/>
  <c r="AQ183" i="4"/>
  <c r="BC75" i="2"/>
  <c r="AH355" i="2"/>
  <c r="N325" i="2"/>
  <c r="J351" i="2"/>
  <c r="H358" i="2"/>
  <c r="T188" i="2"/>
  <c r="AH261" i="4"/>
  <c r="Z136" i="2"/>
  <c r="BG231" i="4"/>
  <c r="AM57" i="4"/>
  <c r="AJ388" i="2"/>
  <c r="AH346" i="2"/>
  <c r="BI170" i="4"/>
  <c r="BO230" i="4"/>
  <c r="H168" i="2"/>
  <c r="AD271" i="4"/>
  <c r="N28" i="4"/>
  <c r="AY110" i="2"/>
  <c r="AW307" i="4"/>
  <c r="AO389" i="4"/>
  <c r="AC392" i="4"/>
  <c r="P257" i="2"/>
  <c r="BM315" i="4"/>
  <c r="AA528" i="4"/>
  <c r="BG12" i="4"/>
  <c r="AT341" i="4"/>
  <c r="M219" i="4"/>
  <c r="BO426" i="4"/>
  <c r="BA284" i="2"/>
  <c r="K69" i="4"/>
  <c r="I340" i="4"/>
  <c r="BA426" i="4"/>
  <c r="P378" i="2"/>
  <c r="AK284" i="2"/>
  <c r="AB223" i="4"/>
  <c r="AK417" i="4"/>
  <c r="BP38" i="4"/>
  <c r="AN487" i="4"/>
  <c r="BA167" i="4"/>
  <c r="BJ545" i="4"/>
  <c r="BD264" i="4"/>
  <c r="AF176" i="4"/>
  <c r="P363" i="2"/>
  <c r="AI432" i="4"/>
  <c r="X509" i="4"/>
  <c r="AV199" i="4"/>
  <c r="AQ383" i="4"/>
  <c r="BG214" i="4"/>
  <c r="AD280" i="2"/>
  <c r="L392" i="2"/>
  <c r="AU44" i="2"/>
  <c r="AG33" i="4"/>
  <c r="AC538" i="4"/>
  <c r="AN345" i="4"/>
  <c r="K25" i="2"/>
  <c r="AW216" i="2"/>
  <c r="BG165" i="4"/>
  <c r="M292" i="4"/>
  <c r="AW171" i="4"/>
  <c r="AL392" i="4"/>
  <c r="AW470" i="2"/>
  <c r="BP317" i="4"/>
  <c r="AG239" i="4"/>
  <c r="K394" i="4"/>
  <c r="AG275" i="4"/>
  <c r="AF396" i="2"/>
  <c r="V358" i="4"/>
  <c r="AM276" i="4"/>
  <c r="AG356" i="4"/>
  <c r="BM246" i="4"/>
  <c r="BF431" i="4"/>
  <c r="BB308" i="4"/>
  <c r="BC126" i="4"/>
  <c r="BC110" i="2"/>
  <c r="AU196" i="4"/>
  <c r="AL349" i="2"/>
  <c r="Q367" i="2"/>
  <c r="BA15" i="4"/>
  <c r="AP151" i="4"/>
  <c r="AD57" i="10"/>
  <c r="AT100" i="4"/>
  <c r="BC110" i="4"/>
  <c r="AB34" i="2"/>
  <c r="AZ167" i="4"/>
  <c r="AT362" i="2"/>
  <c r="AB393" i="2"/>
  <c r="U45" i="4"/>
  <c r="M12" i="4"/>
  <c r="AO311" i="4"/>
  <c r="AO421" i="4"/>
  <c r="N19" i="2"/>
  <c r="AZ420" i="2"/>
  <c r="BE65" i="2"/>
  <c r="AN21" i="2"/>
  <c r="U78" i="2"/>
  <c r="J518" i="4"/>
  <c r="AW133" i="4"/>
  <c r="L247" i="4"/>
  <c r="Y262" i="2"/>
  <c r="AO99" i="2"/>
  <c r="AV406" i="4"/>
  <c r="AX394" i="4"/>
  <c r="AK158" i="2"/>
  <c r="BK415" i="4"/>
  <c r="AJ383" i="4"/>
  <c r="AY256" i="4"/>
  <c r="AW317" i="4"/>
  <c r="I490" i="4"/>
  <c r="BL423" i="4"/>
  <c r="Y245" i="4"/>
  <c r="AV361" i="4"/>
  <c r="S185" i="2"/>
  <c r="AN347" i="2"/>
  <c r="AP342" i="4"/>
  <c r="AK294" i="4"/>
  <c r="BE267" i="2"/>
  <c r="AI33" i="4"/>
  <c r="V47" i="4"/>
  <c r="R195" i="4"/>
  <c r="AG204" i="2"/>
  <c r="AS251" i="4"/>
  <c r="AZ289" i="4"/>
  <c r="AM213" i="4"/>
  <c r="BF46" i="2"/>
  <c r="K315" i="4"/>
  <c r="W387" i="4"/>
  <c r="L20" i="2"/>
  <c r="AL287" i="4"/>
  <c r="AO61" i="4"/>
  <c r="AL34" i="4"/>
  <c r="BH120" i="4"/>
  <c r="AV139" i="4"/>
  <c r="AP363" i="4"/>
  <c r="AG110" i="2"/>
  <c r="J389" i="4"/>
  <c r="O371" i="4"/>
  <c r="Y98" i="2"/>
  <c r="X19" i="4"/>
  <c r="AI67" i="2"/>
  <c r="AN513" i="4"/>
  <c r="AP55" i="4"/>
  <c r="BM497" i="4"/>
  <c r="AS209" i="4"/>
  <c r="O454" i="2"/>
  <c r="AO495" i="4"/>
  <c r="AN352" i="4"/>
  <c r="AU176" i="4"/>
  <c r="BE532" i="4"/>
  <c r="AK519" i="4"/>
  <c r="K264" i="4"/>
  <c r="AW112" i="4"/>
  <c r="AQ138" i="4"/>
  <c r="Y233" i="4"/>
  <c r="AW106" i="4"/>
  <c r="AV15" i="2"/>
  <c r="Z487" i="4"/>
  <c r="AE281" i="2"/>
  <c r="AA89" i="4"/>
  <c r="AZ451" i="4"/>
  <c r="AP519" i="4"/>
  <c r="P456" i="4"/>
  <c r="AY529" i="4"/>
  <c r="BC72" i="2"/>
  <c r="AU207" i="4"/>
  <c r="AL327" i="4"/>
  <c r="AU549" i="4"/>
  <c r="AL444" i="2"/>
  <c r="AO138" i="4"/>
  <c r="X218" i="2"/>
  <c r="N300" i="2"/>
  <c r="U62" i="4"/>
  <c r="U107" i="2"/>
  <c r="AF121" i="2"/>
  <c r="BA89" i="2"/>
  <c r="AM260" i="4"/>
  <c r="AZ80" i="4"/>
  <c r="AE322" i="4"/>
  <c r="U301" i="2"/>
  <c r="AO339" i="4"/>
  <c r="V154" i="4"/>
  <c r="AN257" i="2"/>
  <c r="AD541" i="4"/>
  <c r="AK163" i="4"/>
  <c r="AK340" i="4"/>
  <c r="AL138" i="2"/>
  <c r="AD406" i="4"/>
  <c r="AR313" i="4"/>
  <c r="AD107" i="4"/>
  <c r="BI207" i="4"/>
  <c r="Q255" i="2"/>
  <c r="V348" i="2"/>
  <c r="AN459" i="4"/>
  <c r="BA464" i="4"/>
  <c r="AF272" i="4"/>
  <c r="S128" i="4"/>
  <c r="AG194" i="4"/>
  <c r="U182" i="4"/>
  <c r="AT58" i="4"/>
  <c r="AL269" i="4"/>
  <c r="H69" i="2"/>
  <c r="AU416" i="4"/>
  <c r="BA201" i="4"/>
  <c r="AR21" i="4"/>
  <c r="L14" i="4"/>
  <c r="AQ27" i="4"/>
  <c r="AN41" i="4"/>
  <c r="Y374" i="2"/>
  <c r="BD426" i="4"/>
  <c r="AR261" i="4"/>
  <c r="AQ108" i="4"/>
  <c r="AI39" i="4"/>
  <c r="AO543" i="4"/>
  <c r="BM194" i="4"/>
  <c r="AF40" i="4"/>
  <c r="N26" i="2"/>
  <c r="AJ133" i="4"/>
  <c r="BJ152" i="4"/>
  <c r="Q535" i="4"/>
  <c r="BL262" i="4"/>
  <c r="BF462" i="4"/>
  <c r="AU157" i="4"/>
  <c r="N164" i="4"/>
  <c r="Q274" i="4"/>
  <c r="AH11" i="4"/>
  <c r="AH142" i="4"/>
  <c r="X209" i="2"/>
  <c r="AX82" i="2"/>
  <c r="Z173" i="4"/>
  <c r="S276" i="2"/>
  <c r="Q149" i="4"/>
  <c r="AG139" i="4"/>
  <c r="I108" i="4"/>
  <c r="AG451" i="2"/>
  <c r="W48" i="4"/>
  <c r="BA17" i="4"/>
  <c r="AL74" i="4"/>
  <c r="BD116" i="4"/>
  <c r="L127" i="2"/>
  <c r="V499" i="4"/>
  <c r="AV120" i="4"/>
  <c r="BE111" i="2"/>
  <c r="AB164" i="4"/>
  <c r="BC395" i="2"/>
  <c r="S51" i="4"/>
  <c r="AK368" i="2"/>
  <c r="BF23" i="2"/>
  <c r="AN158" i="2"/>
  <c r="I166" i="4"/>
  <c r="N66" i="2"/>
  <c r="O22" i="4"/>
  <c r="J82" i="4"/>
  <c r="AW368" i="4"/>
  <c r="AO127" i="2"/>
  <c r="R7" i="4"/>
  <c r="I266" i="4"/>
  <c r="BH179" i="4"/>
  <c r="AD531" i="4"/>
  <c r="Y68" i="4"/>
  <c r="AF155" i="4"/>
  <c r="BJ257" i="4"/>
  <c r="O289" i="4"/>
  <c r="AU145" i="4"/>
  <c r="AN276" i="4"/>
  <c r="AB180" i="2"/>
  <c r="O323" i="4"/>
  <c r="BC287" i="4"/>
  <c r="AI379" i="2"/>
  <c r="AY470" i="2"/>
  <c r="AZ139" i="4"/>
  <c r="X269" i="4"/>
  <c r="Y28" i="4"/>
  <c r="L171" i="2"/>
  <c r="AP485" i="4"/>
  <c r="AS358" i="2"/>
  <c r="AC195" i="4"/>
  <c r="AV286" i="2"/>
  <c r="AI314" i="4"/>
  <c r="AW61" i="4"/>
  <c r="AM219" i="4"/>
  <c r="AC97" i="2"/>
  <c r="AB402" i="2"/>
  <c r="BE168" i="4"/>
  <c r="AI254" i="4"/>
  <c r="AT294" i="2"/>
  <c r="T443" i="2"/>
  <c r="K251" i="4"/>
  <c r="BI394" i="4"/>
  <c r="T121" i="2"/>
  <c r="AG208" i="2"/>
  <c r="AI29" i="4"/>
  <c r="J305" i="2"/>
  <c r="O312" i="4"/>
  <c r="BF8" i="4"/>
  <c r="BL446" i="4"/>
  <c r="BC358" i="2"/>
  <c r="AL78" i="4"/>
  <c r="BG340" i="4"/>
  <c r="AZ291" i="4"/>
  <c r="V347" i="2"/>
  <c r="AW174" i="2"/>
  <c r="AP20" i="4"/>
  <c r="BA359" i="4"/>
  <c r="AX223" i="4"/>
  <c r="BD210" i="2"/>
  <c r="AT464" i="2"/>
  <c r="BC286" i="2"/>
  <c r="BG61" i="4"/>
  <c r="AC155" i="4"/>
  <c r="U356" i="4"/>
  <c r="BF294" i="4"/>
  <c r="X444" i="4"/>
  <c r="BA375" i="2"/>
  <c r="K100" i="4"/>
  <c r="AR63" i="4"/>
  <c r="AP46" i="2"/>
  <c r="BB358" i="2"/>
  <c r="AN306" i="4"/>
  <c r="U174" i="4"/>
  <c r="AL352" i="4"/>
  <c r="BA200" i="4"/>
  <c r="AS325" i="2"/>
  <c r="S314" i="4"/>
  <c r="BO80" i="4"/>
  <c r="X291" i="4"/>
  <c r="AE136" i="4"/>
  <c r="W29" i="2"/>
  <c r="BN249" i="4"/>
  <c r="AE267" i="2"/>
  <c r="AZ304" i="4"/>
  <c r="AX464" i="4"/>
  <c r="AG314" i="2"/>
  <c r="AE168" i="4"/>
  <c r="AF111" i="2"/>
  <c r="AS551" i="4"/>
  <c r="AT250" i="4"/>
  <c r="O184" i="4"/>
  <c r="AT277" i="4"/>
  <c r="AK497" i="4"/>
  <c r="U547" i="4"/>
  <c r="AE140" i="4"/>
  <c r="W174" i="2"/>
  <c r="U359" i="4"/>
  <c r="BC473" i="2"/>
  <c r="AQ110" i="4"/>
  <c r="N23" i="4"/>
  <c r="AZ260" i="2"/>
  <c r="I254" i="4"/>
  <c r="AN370" i="4"/>
  <c r="BH396" i="4"/>
  <c r="AB22" i="2"/>
  <c r="N346" i="2"/>
  <c r="AX57" i="4"/>
  <c r="O257" i="2"/>
  <c r="AG157" i="2"/>
  <c r="AV202" i="2"/>
  <c r="BA19" i="2"/>
  <c r="BD153" i="4"/>
  <c r="P408" i="2"/>
  <c r="BD398" i="4"/>
  <c r="V50" i="4"/>
  <c r="AA208" i="2"/>
  <c r="W266" i="2"/>
  <c r="AP77" i="4"/>
  <c r="S444" i="4"/>
  <c r="J256" i="4"/>
  <c r="M66" i="2"/>
  <c r="O266" i="4"/>
  <c r="AG130" i="4"/>
  <c r="M230" i="4"/>
  <c r="BB161" i="4"/>
  <c r="BF80" i="4"/>
  <c r="O447" i="2"/>
  <c r="BL69" i="4"/>
  <c r="AP84" i="4"/>
  <c r="AU18" i="4"/>
  <c r="Q17" i="2"/>
  <c r="AD394" i="2"/>
  <c r="BF89" i="2"/>
  <c r="AY64" i="4"/>
  <c r="AB494" i="4"/>
  <c r="AI342" i="4"/>
  <c r="AS113" i="2"/>
  <c r="Y463" i="4"/>
  <c r="K325" i="4"/>
  <c r="AH181" i="2"/>
  <c r="N176" i="4"/>
  <c r="AB54" i="11"/>
  <c r="AY396" i="4"/>
  <c r="Q446" i="2"/>
  <c r="AB392" i="2"/>
  <c r="AE444" i="2"/>
  <c r="AA380" i="2"/>
  <c r="BM144" i="4"/>
  <c r="AY106" i="4"/>
  <c r="AY176" i="4"/>
  <c r="Q457" i="2"/>
  <c r="T28" i="4"/>
  <c r="BP202" i="4"/>
  <c r="AC259" i="4"/>
  <c r="AH99" i="4"/>
  <c r="AB190" i="2"/>
  <c r="X72" i="4"/>
  <c r="BO81" i="4"/>
  <c r="AA462" i="4"/>
  <c r="BC204" i="4"/>
  <c r="AF394" i="4"/>
  <c r="J305" i="4"/>
  <c r="BO263" i="4"/>
  <c r="AQ124" i="2"/>
  <c r="AY79" i="4"/>
  <c r="AB207" i="4"/>
  <c r="BD393" i="4"/>
  <c r="K35" i="4"/>
  <c r="N307" i="2"/>
  <c r="BC541" i="4"/>
  <c r="Y275" i="2"/>
  <c r="AE104" i="4"/>
  <c r="W303" i="4"/>
  <c r="AT294" i="4"/>
  <c r="AV448" i="4"/>
  <c r="AM549" i="4"/>
  <c r="BE446" i="4"/>
  <c r="AI426" i="4"/>
  <c r="K165" i="4"/>
  <c r="P306" i="4"/>
  <c r="AU383" i="4"/>
  <c r="AA444" i="4"/>
  <c r="P205" i="4"/>
  <c r="Y260" i="4"/>
  <c r="K485" i="4"/>
  <c r="AI27" i="2"/>
  <c r="BM248" i="4"/>
  <c r="BL427" i="4"/>
  <c r="BA314" i="4"/>
  <c r="AG266" i="4"/>
  <c r="I154" i="4"/>
  <c r="N87" i="2"/>
  <c r="K399" i="2"/>
  <c r="W57" i="12"/>
  <c r="AF163" i="2"/>
  <c r="AH222" i="4"/>
  <c r="AQ254" i="4"/>
  <c r="I314" i="4"/>
  <c r="U33" i="6"/>
  <c r="BN356" i="4"/>
  <c r="Q263" i="2"/>
  <c r="AO391" i="4"/>
  <c r="Y353" i="4"/>
  <c r="AN343" i="4"/>
  <c r="J474" i="4"/>
  <c r="AA502" i="4"/>
  <c r="AZ124" i="4"/>
  <c r="AV218" i="4"/>
  <c r="BA310" i="2"/>
  <c r="BN498" i="4"/>
  <c r="BK503" i="4"/>
  <c r="BE300" i="4"/>
  <c r="AH441" i="4"/>
  <c r="BB310" i="4"/>
  <c r="S486" i="4"/>
  <c r="BJ463" i="4"/>
  <c r="BA397" i="4"/>
  <c r="AD57" i="6"/>
  <c r="BF437" i="4"/>
  <c r="AJ238" i="4"/>
  <c r="AK543" i="4"/>
  <c r="AL165" i="4"/>
  <c r="BG394" i="4"/>
  <c r="U41" i="4"/>
  <c r="W504" i="4"/>
  <c r="AL16" i="2"/>
  <c r="U495" i="4"/>
  <c r="AF236" i="4"/>
  <c r="AM33" i="4"/>
  <c r="Y164" i="4"/>
  <c r="Z364" i="4"/>
  <c r="BE151" i="4"/>
  <c r="I527" i="4"/>
  <c r="BK532" i="4"/>
  <c r="AV441" i="4"/>
  <c r="AC529" i="4"/>
  <c r="AK288" i="4"/>
  <c r="BH216" i="4"/>
  <c r="AK419" i="4"/>
  <c r="Y541" i="4"/>
  <c r="BJ315" i="4"/>
  <c r="BM291" i="4"/>
  <c r="AG290" i="4"/>
  <c r="O360" i="4"/>
  <c r="W545" i="4"/>
  <c r="X142" i="4"/>
  <c r="X210" i="4"/>
  <c r="BP315" i="4"/>
  <c r="BH162" i="4"/>
  <c r="K171" i="2"/>
  <c r="BA416" i="4"/>
  <c r="U353" i="4"/>
  <c r="V366" i="4"/>
  <c r="N4" i="4"/>
  <c r="BE172" i="2"/>
  <c r="H183" i="2"/>
  <c r="AH360" i="2"/>
  <c r="AU299" i="4"/>
  <c r="L496" i="4"/>
  <c r="AA119" i="4"/>
  <c r="BD376" i="2"/>
  <c r="O333" i="4"/>
  <c r="AY11" i="4"/>
  <c r="O518" i="4"/>
  <c r="AT391" i="4"/>
  <c r="BC468" i="2"/>
  <c r="BC80" i="4"/>
  <c r="Q34" i="4"/>
  <c r="BC109" i="4"/>
  <c r="AA128" i="4"/>
  <c r="P11" i="4"/>
  <c r="BB44" i="2"/>
  <c r="AJ293" i="4"/>
  <c r="BA448" i="2"/>
  <c r="N424" i="4"/>
  <c r="BJ248" i="4"/>
  <c r="O80" i="4"/>
  <c r="AY308" i="2"/>
  <c r="BG359" i="4"/>
  <c r="Q402" i="2"/>
  <c r="AD27" i="4"/>
  <c r="AR16" i="2"/>
  <c r="S76" i="2"/>
  <c r="Y26" i="4"/>
  <c r="T20" i="4"/>
  <c r="AB116" i="2"/>
  <c r="AY171" i="2"/>
  <c r="AU158" i="4"/>
  <c r="H174" i="2"/>
  <c r="BE506" i="4"/>
  <c r="AR255" i="4"/>
  <c r="M174" i="4"/>
  <c r="S152" i="4"/>
  <c r="AB327" i="4"/>
  <c r="AP239" i="4"/>
  <c r="AN277" i="2"/>
  <c r="K352" i="4"/>
  <c r="AQ298" i="2"/>
  <c r="BD476" i="4"/>
  <c r="AS115" i="4"/>
  <c r="X135" i="4"/>
  <c r="AJ29" i="2"/>
  <c r="AL290" i="4"/>
  <c r="BL108" i="4"/>
  <c r="L370" i="2"/>
  <c r="AN65" i="2"/>
  <c r="K458" i="4"/>
  <c r="BL68" i="4"/>
  <c r="S230" i="2"/>
  <c r="AK26" i="4"/>
  <c r="BF257" i="2"/>
  <c r="X228" i="4"/>
  <c r="X405" i="2"/>
  <c r="BJ358" i="4"/>
  <c r="BK305" i="4"/>
  <c r="BC342" i="4"/>
  <c r="AK21" i="2"/>
  <c r="W409" i="2"/>
  <c r="Z54" i="12"/>
  <c r="X86" i="4"/>
  <c r="AN395" i="2"/>
  <c r="AE57" i="4"/>
  <c r="T12" i="4"/>
  <c r="U321" i="4"/>
  <c r="H81" i="2"/>
  <c r="BB326" i="2"/>
  <c r="O200" i="4"/>
  <c r="AY213" i="4"/>
  <c r="AZ298" i="2"/>
  <c r="X452" i="4"/>
  <c r="P445" i="2"/>
  <c r="S80" i="2"/>
  <c r="AU202" i="2"/>
  <c r="U28" i="4"/>
  <c r="AB196" i="4"/>
  <c r="AB31" i="12"/>
  <c r="Q119" i="2"/>
  <c r="AQ311" i="4"/>
  <c r="N267" i="2"/>
  <c r="BE494" i="4"/>
  <c r="BF269" i="4"/>
  <c r="I213" i="2"/>
  <c r="AA123" i="2"/>
  <c r="BK36" i="4"/>
  <c r="AS101" i="4"/>
  <c r="AS162" i="2"/>
  <c r="BP133" i="4"/>
  <c r="AF127" i="4"/>
  <c r="K473" i="2"/>
  <c r="Y447" i="4"/>
  <c r="R409" i="2"/>
  <c r="BK167" i="4"/>
  <c r="AC216" i="2"/>
  <c r="AR203" i="2"/>
  <c r="AU88" i="4"/>
  <c r="I212" i="2"/>
  <c r="BI88" i="4"/>
  <c r="AO50" i="4"/>
  <c r="P168" i="4"/>
  <c r="BN165" i="4"/>
  <c r="AL274" i="4"/>
  <c r="AF518" i="4"/>
  <c r="AB153" i="4"/>
  <c r="BD425" i="4"/>
  <c r="AA393" i="4"/>
  <c r="BH478" i="4"/>
  <c r="P88" i="4"/>
  <c r="AY425" i="4"/>
  <c r="AC170" i="4"/>
  <c r="BF213" i="4"/>
  <c r="X157" i="2"/>
  <c r="AJ246" i="4"/>
  <c r="BH517" i="4"/>
  <c r="AB259" i="4"/>
  <c r="BO132" i="4"/>
  <c r="AV252" i="4"/>
  <c r="AM215" i="4"/>
  <c r="BI309" i="4"/>
  <c r="O174" i="2"/>
  <c r="AG261" i="4"/>
  <c r="BD357" i="2"/>
  <c r="AO213" i="2"/>
  <c r="BF197" i="4"/>
  <c r="I442" i="2"/>
  <c r="AF17" i="4"/>
  <c r="J157" i="2"/>
  <c r="AF201" i="2"/>
  <c r="AK261" i="2"/>
  <c r="AG416" i="4"/>
  <c r="BB291" i="4"/>
  <c r="T303" i="2"/>
  <c r="BA9" i="4"/>
  <c r="I122" i="4"/>
  <c r="AP192" i="4"/>
  <c r="J343" i="4"/>
  <c r="Z74" i="4"/>
  <c r="AE245" i="4"/>
  <c r="T198" i="4"/>
  <c r="AH294" i="4"/>
  <c r="BO516" i="4"/>
  <c r="AN50" i="4"/>
  <c r="S229" i="4"/>
  <c r="BI315" i="4"/>
  <c r="AQ175" i="4"/>
  <c r="AX444" i="4"/>
  <c r="AR269" i="2"/>
  <c r="I351" i="4"/>
  <c r="BL167" i="4"/>
  <c r="BJ386" i="4"/>
  <c r="T117" i="2"/>
  <c r="AL118" i="2"/>
  <c r="BD386" i="4"/>
  <c r="BB179" i="4"/>
  <c r="AJ456" i="4"/>
  <c r="AZ316" i="4"/>
  <c r="AD535" i="4"/>
  <c r="AD309" i="4"/>
  <c r="M266" i="2"/>
  <c r="BK209" i="4"/>
  <c r="AT129" i="4"/>
  <c r="AR533" i="4"/>
  <c r="I170" i="4"/>
  <c r="I437" i="4"/>
  <c r="X257" i="2"/>
  <c r="BH79" i="4"/>
  <c r="BP360" i="4"/>
  <c r="AE100" i="4"/>
  <c r="P191" i="2"/>
  <c r="AV346" i="4"/>
  <c r="BE350" i="2"/>
  <c r="BJ342" i="4"/>
  <c r="BC348" i="4"/>
  <c r="I58" i="4"/>
  <c r="AA437" i="4"/>
  <c r="AB437" i="4"/>
  <c r="BM420" i="4"/>
  <c r="BA267" i="2"/>
  <c r="I170" i="2"/>
  <c r="AM213" i="2"/>
  <c r="BF27" i="4"/>
  <c r="AE307" i="4"/>
  <c r="S401" i="2"/>
  <c r="J40" i="4"/>
  <c r="AS555" i="4"/>
  <c r="Z419" i="4"/>
  <c r="Y132" i="4"/>
  <c r="BA14" i="2"/>
  <c r="AZ32" i="2"/>
  <c r="J392" i="4"/>
  <c r="AY80" i="4"/>
  <c r="AU68" i="2"/>
  <c r="AB46" i="2"/>
  <c r="I16" i="4"/>
  <c r="AS213" i="4"/>
  <c r="AV297" i="2"/>
  <c r="AN179" i="2"/>
  <c r="BH126" i="4"/>
  <c r="BA59" i="4"/>
  <c r="Q356" i="2"/>
  <c r="AO268" i="4"/>
  <c r="AR296" i="4"/>
  <c r="BE312" i="4"/>
  <c r="AT124" i="4"/>
  <c r="AK45" i="4"/>
  <c r="BG125" i="4"/>
  <c r="M349" i="2"/>
  <c r="Z10" i="4"/>
  <c r="AU180" i="2"/>
  <c r="Z327" i="4"/>
  <c r="R376" i="2"/>
  <c r="AT408" i="2"/>
  <c r="AQ23" i="4"/>
  <c r="AM317" i="4"/>
  <c r="Y301" i="4"/>
  <c r="AH263" i="2"/>
  <c r="AO260" i="4"/>
  <c r="AC44" i="2"/>
  <c r="AH397" i="4"/>
  <c r="AP267" i="2"/>
  <c r="O153" i="4"/>
  <c r="BE42" i="4"/>
  <c r="BG407" i="4"/>
  <c r="AS20" i="4"/>
  <c r="BG69" i="4"/>
  <c r="BL330" i="4"/>
  <c r="AD274" i="2"/>
  <c r="AM299" i="4"/>
  <c r="AG49" i="4"/>
  <c r="AO263" i="2"/>
  <c r="AJ209" i="2"/>
  <c r="AO257" i="4"/>
  <c r="AG98" i="4"/>
  <c r="J326" i="2"/>
  <c r="AD545" i="4"/>
  <c r="T473" i="2"/>
  <c r="AE215" i="2"/>
  <c r="BE136" i="4"/>
  <c r="BD43" i="4"/>
  <c r="AB387" i="4"/>
  <c r="AX465" i="4"/>
  <c r="BB17" i="4"/>
  <c r="AW62" i="4"/>
  <c r="AR557" i="4"/>
  <c r="M135" i="4"/>
  <c r="AC178" i="4"/>
  <c r="O9" i="4"/>
  <c r="L65" i="2"/>
  <c r="AV88" i="4"/>
  <c r="BF63" i="4"/>
  <c r="BG504" i="4"/>
  <c r="V28" i="4"/>
  <c r="W166" i="4"/>
  <c r="AD480" i="4"/>
  <c r="BI327" i="4"/>
  <c r="V484" i="4"/>
  <c r="AA402" i="2"/>
  <c r="BO247" i="4"/>
  <c r="J21" i="4"/>
  <c r="BK542" i="4"/>
  <c r="N157" i="4"/>
  <c r="BN542" i="4"/>
  <c r="AE413" i="4"/>
  <c r="Y365" i="4"/>
  <c r="AM538" i="4"/>
  <c r="BG163" i="4"/>
  <c r="BM311" i="4"/>
  <c r="P89" i="2"/>
  <c r="AN65" i="4"/>
  <c r="BB449" i="4"/>
  <c r="AR192" i="4"/>
  <c r="AE276" i="2"/>
  <c r="V172" i="2"/>
  <c r="AB75" i="4"/>
  <c r="AO267" i="2"/>
  <c r="Q76" i="4"/>
  <c r="R34" i="2"/>
  <c r="BC60" i="4"/>
  <c r="AD233" i="4"/>
  <c r="Q491" i="4"/>
  <c r="AA396" i="2"/>
  <c r="Y455" i="4"/>
  <c r="N195" i="4"/>
  <c r="I234" i="4"/>
  <c r="AZ43" i="4"/>
  <c r="Y326" i="4"/>
  <c r="AN167" i="2"/>
  <c r="V394" i="4"/>
  <c r="BC203" i="4"/>
  <c r="J219" i="2"/>
  <c r="AF274" i="4"/>
  <c r="BF457" i="4"/>
  <c r="L168" i="4"/>
  <c r="R307" i="4"/>
  <c r="J232" i="2"/>
  <c r="AR7" i="4"/>
  <c r="BK68" i="4"/>
  <c r="O123" i="2"/>
  <c r="I394" i="4"/>
  <c r="AZ276" i="4"/>
  <c r="AY219" i="4"/>
  <c r="AO67" i="4"/>
  <c r="AX449" i="2"/>
  <c r="P222" i="4"/>
  <c r="N186" i="2"/>
  <c r="BA517" i="4"/>
  <c r="AE149" i="4"/>
  <c r="AW207" i="4"/>
  <c r="AF20" i="4"/>
  <c r="AM150" i="4"/>
  <c r="BA356" i="2"/>
  <c r="AN43" i="2"/>
  <c r="K367" i="2"/>
  <c r="S307" i="4"/>
  <c r="AO315" i="2"/>
  <c r="AQ393" i="4"/>
  <c r="AG232" i="4"/>
  <c r="BH117" i="4"/>
  <c r="X162" i="4"/>
  <c r="BJ23" i="4"/>
  <c r="K62" i="4"/>
  <c r="BM343" i="4"/>
  <c r="AE406" i="2"/>
  <c r="N46" i="2"/>
  <c r="J394" i="4"/>
  <c r="BI255" i="4"/>
  <c r="AZ15" i="2"/>
  <c r="AN33" i="2"/>
  <c r="Q173" i="4"/>
  <c r="AA422" i="4"/>
  <c r="AR173" i="2"/>
  <c r="AO292" i="4"/>
  <c r="Q202" i="2"/>
  <c r="Y230" i="4"/>
  <c r="V43" i="2"/>
  <c r="U391" i="2"/>
  <c r="AN157" i="2"/>
  <c r="AZ267" i="2"/>
  <c r="AJ72" i="4"/>
  <c r="N9" i="4"/>
  <c r="AW380" i="4"/>
  <c r="I125" i="2"/>
  <c r="AR344" i="4"/>
  <c r="AU443" i="4"/>
  <c r="BN207" i="4"/>
  <c r="AT43" i="2"/>
  <c r="Y411" i="4"/>
  <c r="AB442" i="4"/>
  <c r="AP352" i="4"/>
  <c r="AO398" i="2"/>
  <c r="BC139" i="4"/>
  <c r="W433" i="4"/>
  <c r="AI457" i="4"/>
  <c r="AO425" i="4"/>
  <c r="AH248" i="4"/>
  <c r="N15" i="2"/>
  <c r="AX509" i="4"/>
  <c r="Q113" i="2"/>
  <c r="BO256" i="4"/>
  <c r="AV390" i="2"/>
  <c r="V31" i="4"/>
  <c r="AJ525" i="4"/>
  <c r="AX437" i="4"/>
  <c r="BM150" i="4"/>
  <c r="BK11" i="4"/>
  <c r="AC352" i="4"/>
  <c r="AD196" i="4"/>
  <c r="AZ293" i="4"/>
  <c r="Z447" i="2"/>
  <c r="M325" i="2"/>
  <c r="AL360" i="2"/>
  <c r="Q253" i="4"/>
  <c r="P416" i="4"/>
  <c r="BP195" i="4"/>
  <c r="AV534" i="4"/>
  <c r="BC90" i="2"/>
  <c r="AX119" i="2"/>
  <c r="Z264" i="2"/>
  <c r="AD117" i="2"/>
  <c r="BD440" i="4"/>
  <c r="AW66" i="2"/>
  <c r="BE325" i="4"/>
  <c r="BC319" i="4"/>
  <c r="AD188" i="2"/>
  <c r="AC168" i="4"/>
  <c r="X11" i="4"/>
  <c r="BN195" i="4"/>
  <c r="AF352" i="2"/>
  <c r="J560" i="4"/>
  <c r="I221" i="2"/>
  <c r="AP68" i="2"/>
  <c r="R342" i="4"/>
  <c r="AU212" i="2"/>
  <c r="AN138" i="2"/>
  <c r="BJ368" i="4"/>
  <c r="Z180" i="4"/>
  <c r="AX74" i="4"/>
  <c r="N298" i="2"/>
  <c r="AF200" i="2"/>
  <c r="BF49" i="4"/>
  <c r="BK389" i="4"/>
  <c r="W251" i="4"/>
  <c r="Y82" i="4"/>
  <c r="Q217" i="2"/>
  <c r="BM166" i="4"/>
  <c r="S88" i="4"/>
  <c r="S399" i="2"/>
  <c r="AC305" i="2"/>
  <c r="AI187" i="2"/>
  <c r="BM218" i="4"/>
  <c r="BE274" i="2"/>
  <c r="BF87" i="2"/>
  <c r="AX72" i="4"/>
  <c r="AL68" i="2"/>
  <c r="AL29" i="4"/>
  <c r="BO258" i="4"/>
  <c r="AC219" i="2"/>
  <c r="AH263" i="4"/>
  <c r="BL246" i="4"/>
  <c r="Z228" i="4"/>
  <c r="AK171" i="2"/>
  <c r="AE416" i="4"/>
  <c r="K45" i="4"/>
  <c r="AL153" i="4"/>
  <c r="AK361" i="2"/>
  <c r="R457" i="2"/>
  <c r="N50" i="4"/>
  <c r="BA167" i="2"/>
  <c r="AB315" i="2"/>
  <c r="AV305" i="4"/>
  <c r="Q512" i="4"/>
  <c r="R192" i="4"/>
  <c r="BP549" i="4"/>
  <c r="BB484" i="4"/>
  <c r="BE359" i="4"/>
  <c r="I295" i="4"/>
  <c r="I117" i="2"/>
  <c r="BB256" i="4"/>
  <c r="AE55" i="4"/>
  <c r="K213" i="4"/>
  <c r="H31" i="2"/>
  <c r="R137" i="2"/>
  <c r="AS90" i="2"/>
  <c r="BD215" i="4"/>
  <c r="BE159" i="2"/>
  <c r="AR162" i="2"/>
  <c r="AH16" i="2"/>
  <c r="P315" i="4"/>
  <c r="BO540" i="4"/>
  <c r="Y380" i="4"/>
  <c r="BN259" i="4"/>
  <c r="AT550" i="4"/>
  <c r="J441" i="4"/>
  <c r="X129" i="4"/>
  <c r="V399" i="2"/>
  <c r="BA386" i="4"/>
  <c r="BN463" i="4"/>
  <c r="AD110" i="2"/>
  <c r="L113" i="4"/>
  <c r="AB280" i="2"/>
  <c r="W260" i="4"/>
  <c r="BG204" i="4"/>
  <c r="AQ73" i="2"/>
  <c r="Q136" i="4"/>
  <c r="AV382" i="4"/>
  <c r="BA143" i="4"/>
  <c r="AT452" i="2"/>
  <c r="AY32" i="2"/>
  <c r="P396" i="4"/>
  <c r="AM65" i="4"/>
  <c r="O457" i="4"/>
  <c r="W443" i="2"/>
  <c r="AB13" i="2"/>
  <c r="AQ304" i="4"/>
  <c r="AV123" i="2"/>
  <c r="AI115" i="4"/>
  <c r="AD173" i="2"/>
  <c r="AG50" i="4"/>
  <c r="U354" i="2"/>
  <c r="BH436" i="4"/>
  <c r="AF109" i="4"/>
  <c r="AP402" i="4"/>
  <c r="T420" i="2"/>
  <c r="AB170" i="4"/>
  <c r="BL176" i="4"/>
  <c r="AI34" i="4"/>
  <c r="AW502" i="4"/>
  <c r="Q259" i="2"/>
  <c r="AX293" i="4"/>
  <c r="S368" i="2"/>
  <c r="AS70" i="4"/>
  <c r="AA208" i="4"/>
  <c r="AA519" i="4"/>
  <c r="T103" i="4"/>
  <c r="T427" i="4"/>
  <c r="BH178" i="4"/>
  <c r="R301" i="4"/>
  <c r="AG383" i="4"/>
  <c r="Q64" i="4"/>
  <c r="K269" i="4"/>
  <c r="AL119" i="2"/>
  <c r="AW137" i="4"/>
  <c r="Y265" i="4"/>
  <c r="AA118" i="4"/>
  <c r="AM183" i="4"/>
  <c r="AZ262" i="4"/>
  <c r="AD14" i="2"/>
  <c r="Z138" i="4"/>
  <c r="AO420" i="2"/>
  <c r="AM373" i="2"/>
  <c r="AG245" i="4"/>
  <c r="AM406" i="2"/>
  <c r="AD411" i="4"/>
  <c r="Z486" i="4"/>
  <c r="BC164" i="4"/>
  <c r="K14" i="4"/>
  <c r="AL20" i="4"/>
  <c r="BH202" i="4"/>
  <c r="AX353" i="4"/>
  <c r="AN94" i="2"/>
  <c r="BG458" i="4"/>
  <c r="N363" i="2"/>
  <c r="AW170" i="4"/>
  <c r="BE192" i="4"/>
  <c r="AP31" i="2"/>
  <c r="AJ266" i="4"/>
  <c r="BF249" i="4"/>
  <c r="P170" i="2"/>
  <c r="M311" i="4"/>
  <c r="J355" i="2"/>
  <c r="T133" i="4"/>
  <c r="AL474" i="4"/>
  <c r="Y472" i="2"/>
  <c r="BB123" i="4"/>
  <c r="X214" i="4"/>
  <c r="AN405" i="4"/>
  <c r="AV13" i="4"/>
  <c r="AU321" i="4"/>
  <c r="AO234" i="4"/>
  <c r="BB295" i="4"/>
  <c r="BK303" i="4"/>
  <c r="BD359" i="2"/>
  <c r="BM437" i="4"/>
  <c r="AI495" i="4"/>
  <c r="BE33" i="4"/>
  <c r="AI347" i="2"/>
  <c r="AA218" i="2"/>
  <c r="AF370" i="2"/>
  <c r="BB99" i="2"/>
  <c r="Y21" i="2"/>
  <c r="AQ279" i="2"/>
  <c r="AQ410" i="4"/>
  <c r="BF205" i="2"/>
  <c r="Y136" i="4"/>
  <c r="BO232" i="4"/>
  <c r="BL203" i="4"/>
  <c r="T56" i="11"/>
  <c r="N132" i="4"/>
  <c r="Y159" i="4"/>
  <c r="J145" i="4"/>
  <c r="AR393" i="2"/>
  <c r="AC308" i="4"/>
  <c r="AE207" i="4"/>
  <c r="S470" i="2"/>
  <c r="BK21" i="4"/>
  <c r="BP341" i="4"/>
  <c r="AB174" i="4"/>
  <c r="AF297" i="4"/>
  <c r="T23" i="2"/>
  <c r="I316" i="4"/>
  <c r="Y215" i="2"/>
  <c r="AW440" i="2"/>
  <c r="N444" i="2"/>
  <c r="AY280" i="2"/>
  <c r="M447" i="2"/>
  <c r="W203" i="4"/>
  <c r="AC331" i="4"/>
  <c r="AV326" i="4"/>
  <c r="Z472" i="2"/>
  <c r="N425" i="4"/>
  <c r="AP451" i="4"/>
  <c r="BF380" i="2"/>
  <c r="AE355" i="4"/>
  <c r="AV181" i="4"/>
  <c r="AG36" i="4"/>
  <c r="S484" i="4"/>
  <c r="V473" i="2"/>
  <c r="BD20" i="2"/>
  <c r="AG302" i="4"/>
  <c r="N144" i="4"/>
  <c r="Z63" i="4"/>
  <c r="V443" i="2"/>
  <c r="AS192" i="4"/>
  <c r="BG156" i="4"/>
  <c r="W230" i="2"/>
  <c r="W94" i="2"/>
  <c r="J110" i="4"/>
  <c r="AZ510" i="4"/>
  <c r="BM552" i="4"/>
  <c r="AI160" i="4"/>
  <c r="AE63" i="4"/>
  <c r="Z15" i="4"/>
  <c r="AH301" i="2"/>
  <c r="BB85" i="4"/>
  <c r="BK62" i="4"/>
  <c r="AA125" i="4"/>
  <c r="AT107" i="4"/>
  <c r="BF420" i="2"/>
  <c r="BI4" i="4"/>
  <c r="AU120" i="4"/>
  <c r="M445" i="2"/>
  <c r="AW342" i="4"/>
  <c r="T252" i="2"/>
  <c r="AD20" i="2"/>
  <c r="U211" i="2"/>
  <c r="AV229" i="4"/>
  <c r="BD284" i="2"/>
  <c r="V178" i="4"/>
  <c r="U67" i="2"/>
  <c r="BI451" i="4"/>
  <c r="Y318" i="4"/>
  <c r="BI69" i="4"/>
  <c r="AT308" i="2"/>
  <c r="V235" i="4"/>
  <c r="AL230" i="4"/>
  <c r="AB374" i="2"/>
  <c r="BM414" i="4"/>
  <c r="AB468" i="2"/>
  <c r="AJ27" i="4"/>
  <c r="AN31" i="2"/>
  <c r="W95" i="2"/>
  <c r="AE367" i="2"/>
  <c r="AM264" i="2"/>
  <c r="AC413" i="4"/>
  <c r="BC374" i="2"/>
  <c r="W368" i="2"/>
  <c r="AX232" i="2"/>
  <c r="AJ138" i="4"/>
  <c r="X472" i="2"/>
  <c r="AA81" i="4"/>
  <c r="AK75" i="2"/>
  <c r="BI533" i="4"/>
  <c r="AZ192" i="2"/>
  <c r="M84" i="4"/>
  <c r="J167" i="4"/>
  <c r="AD18" i="2"/>
  <c r="AO445" i="2"/>
  <c r="V397" i="2"/>
  <c r="AS175" i="2"/>
  <c r="AY199" i="4"/>
  <c r="BI506" i="4"/>
  <c r="BJ228" i="4"/>
  <c r="AN408" i="2"/>
  <c r="BH327" i="4"/>
  <c r="AJ30" i="2"/>
  <c r="AP457" i="2"/>
  <c r="BH170" i="4"/>
  <c r="O321" i="4"/>
  <c r="AX441" i="4"/>
  <c r="BA86" i="4"/>
  <c r="N468" i="2"/>
  <c r="BC32" i="2"/>
  <c r="AO404" i="4"/>
  <c r="X215" i="4"/>
  <c r="BD89" i="2"/>
  <c r="V34" i="2"/>
  <c r="AC290" i="4"/>
  <c r="J297" i="4"/>
  <c r="V89" i="2"/>
  <c r="K404" i="2"/>
  <c r="Q391" i="2"/>
  <c r="AE123" i="2"/>
  <c r="Q307" i="4"/>
  <c r="BH151" i="4"/>
  <c r="AB474" i="4"/>
  <c r="AN348" i="2"/>
  <c r="AK355" i="4"/>
  <c r="O324" i="2"/>
  <c r="S165" i="4"/>
  <c r="AI218" i="4"/>
  <c r="X210" i="2"/>
  <c r="AT269" i="2"/>
  <c r="BI86" i="4"/>
  <c r="R349" i="4"/>
  <c r="AZ160" i="4"/>
  <c r="AE37" i="4"/>
  <c r="AE360" i="2"/>
  <c r="BG60" i="4"/>
  <c r="BG355" i="4"/>
  <c r="BE381" i="4"/>
  <c r="AF361" i="4"/>
  <c r="O348" i="2"/>
  <c r="BP344" i="4"/>
  <c r="BC145" i="4"/>
  <c r="AR379" i="2"/>
  <c r="O120" i="2"/>
  <c r="BP235" i="4"/>
  <c r="O436" i="4"/>
  <c r="AP82" i="2"/>
  <c r="P117" i="4"/>
  <c r="BO432" i="4"/>
  <c r="S461" i="2"/>
  <c r="BA219" i="2"/>
  <c r="AM124" i="4"/>
  <c r="BE80" i="2"/>
  <c r="BM443" i="4"/>
  <c r="AB269" i="2"/>
  <c r="AH293" i="4"/>
  <c r="AV404" i="2"/>
  <c r="Y28" i="2"/>
  <c r="J63" i="4"/>
  <c r="BL62" i="4"/>
  <c r="BL106" i="4"/>
  <c r="P231" i="4"/>
  <c r="N374" i="2"/>
  <c r="AM61" i="4"/>
  <c r="BF275" i="4"/>
  <c r="M453" i="4"/>
  <c r="BC275" i="4"/>
  <c r="R371" i="2"/>
  <c r="AD50" i="4"/>
  <c r="AQ50" i="4"/>
  <c r="AB111" i="4"/>
  <c r="V383" i="4"/>
  <c r="AP460" i="4"/>
  <c r="Y67" i="4"/>
  <c r="AO224" i="4"/>
  <c r="BB264" i="4"/>
  <c r="BE356" i="2"/>
  <c r="AE353" i="4"/>
  <c r="BL181" i="4"/>
  <c r="AX327" i="4"/>
  <c r="AO453" i="2"/>
  <c r="AN112" i="4"/>
  <c r="BH98" i="4"/>
  <c r="AZ315" i="4"/>
  <c r="Q389" i="2"/>
  <c r="AP155" i="4"/>
  <c r="BI442" i="4"/>
  <c r="AQ156" i="4"/>
  <c r="BD307" i="2"/>
  <c r="J391" i="2"/>
  <c r="BC442" i="2"/>
  <c r="AW168" i="4"/>
  <c r="AG450" i="2"/>
  <c r="AG114" i="2"/>
  <c r="AT205" i="2"/>
  <c r="J199" i="4"/>
  <c r="V217" i="4"/>
  <c r="AI229" i="4"/>
  <c r="AW245" i="4"/>
  <c r="AR64" i="4"/>
  <c r="BI421" i="4"/>
  <c r="W121" i="2"/>
  <c r="S365" i="4"/>
  <c r="AA192" i="2"/>
  <c r="J548" i="4"/>
  <c r="AO158" i="2"/>
  <c r="AU307" i="2"/>
  <c r="AJ7" i="4"/>
  <c r="AZ380" i="4"/>
  <c r="BF244" i="4"/>
  <c r="AO64" i="4"/>
  <c r="AT276" i="2"/>
  <c r="AE231" i="2"/>
  <c r="AP253" i="2"/>
  <c r="AW445" i="2"/>
  <c r="AN97" i="2"/>
  <c r="AA229" i="4"/>
  <c r="AW455" i="4"/>
  <c r="Z421" i="2"/>
  <c r="X61" i="4"/>
  <c r="BN235" i="4"/>
  <c r="J100" i="4"/>
  <c r="AO338" i="4"/>
  <c r="P449" i="4"/>
  <c r="R259" i="4"/>
  <c r="BE255" i="2"/>
  <c r="L395" i="4"/>
  <c r="BC355" i="4"/>
  <c r="AG206" i="4"/>
  <c r="BK250" i="4"/>
  <c r="AH299" i="2"/>
  <c r="AG161" i="2"/>
  <c r="AW344" i="4"/>
  <c r="AT373" i="2"/>
  <c r="AU390" i="4"/>
  <c r="AI158" i="2"/>
  <c r="AO70" i="4"/>
  <c r="AL233" i="2"/>
  <c r="AB131" i="4"/>
  <c r="V32" i="2"/>
  <c r="AG73" i="2"/>
  <c r="O113" i="4"/>
  <c r="N357" i="4"/>
  <c r="P265" i="4"/>
  <c r="AX173" i="2"/>
  <c r="W69" i="4"/>
  <c r="AN107" i="2"/>
  <c r="AD15" i="2"/>
  <c r="AR400" i="2"/>
  <c r="AX111" i="2"/>
  <c r="AB67" i="4"/>
  <c r="K71" i="2"/>
  <c r="AX19" i="2"/>
  <c r="N126" i="4"/>
  <c r="BF114" i="2"/>
  <c r="AV340" i="4"/>
  <c r="AY173" i="2"/>
  <c r="P468" i="2"/>
  <c r="P485" i="4"/>
  <c r="AA441" i="2"/>
  <c r="AL465" i="4"/>
  <c r="U442" i="4"/>
  <c r="BJ448" i="4"/>
  <c r="BB356" i="2"/>
  <c r="BE443" i="2"/>
  <c r="BO158" i="4"/>
  <c r="U99" i="4"/>
  <c r="AA209" i="2"/>
  <c r="U129" i="4"/>
  <c r="O527" i="4"/>
  <c r="AO209" i="2"/>
  <c r="AT28" i="2"/>
  <c r="AJ306" i="2"/>
  <c r="W348" i="4"/>
  <c r="Y259" i="2"/>
  <c r="BF173" i="2"/>
  <c r="AC122" i="2"/>
  <c r="U421" i="4"/>
  <c r="V9" i="4"/>
  <c r="AF66" i="4"/>
  <c r="BB277" i="4"/>
  <c r="AW256" i="4"/>
  <c r="AT555" i="4"/>
  <c r="AA421" i="2"/>
  <c r="T322" i="4"/>
  <c r="R134" i="4"/>
  <c r="AQ113" i="2"/>
  <c r="BB209" i="4"/>
  <c r="O487" i="4"/>
  <c r="N42" i="4"/>
  <c r="R305" i="4"/>
  <c r="AR227" i="4"/>
  <c r="AY325" i="2"/>
  <c r="L163" i="4"/>
  <c r="AR105" i="4"/>
  <c r="AS407" i="4"/>
  <c r="AB285" i="2"/>
  <c r="J141" i="4"/>
  <c r="X201" i="4"/>
  <c r="Q33" i="2"/>
  <c r="AV284" i="2"/>
  <c r="AT214" i="2"/>
  <c r="L296" i="2"/>
  <c r="BH488" i="4"/>
  <c r="AG476" i="4"/>
  <c r="AO369" i="4"/>
  <c r="AP182" i="4"/>
  <c r="BF211" i="4"/>
  <c r="BB161" i="2"/>
  <c r="BE224" i="4"/>
  <c r="AN174" i="2"/>
  <c r="BB337" i="4"/>
  <c r="AE33" i="4"/>
  <c r="BH40" i="4"/>
  <c r="AP60" i="4"/>
  <c r="AE425" i="4"/>
  <c r="AW98" i="4"/>
  <c r="P133" i="4"/>
  <c r="AI155" i="4"/>
  <c r="M457" i="2"/>
  <c r="AV85" i="4"/>
  <c r="AW397" i="4"/>
  <c r="V326" i="4"/>
  <c r="BG86" i="4"/>
  <c r="BO165" i="4"/>
  <c r="BB220" i="2"/>
  <c r="AB19" i="2"/>
  <c r="BB257" i="2"/>
  <c r="BJ12" i="4"/>
  <c r="N7" i="4"/>
  <c r="N360" i="4"/>
  <c r="Q30" i="4"/>
  <c r="BM40" i="4"/>
  <c r="AF374" i="2"/>
  <c r="AN359" i="2"/>
  <c r="AP174" i="4"/>
  <c r="Y420" i="4"/>
  <c r="AJ62" i="4"/>
  <c r="U208" i="4"/>
  <c r="BF273" i="4"/>
  <c r="BC472" i="2"/>
  <c r="I239" i="4"/>
  <c r="U162" i="4"/>
  <c r="AT265" i="2"/>
  <c r="BN479" i="4"/>
  <c r="P262" i="2"/>
  <c r="N211" i="2"/>
  <c r="AD362" i="4"/>
  <c r="K161" i="2"/>
  <c r="AJ273" i="2"/>
  <c r="AT88" i="2"/>
  <c r="W262" i="4"/>
  <c r="O258" i="4"/>
  <c r="AH209" i="4"/>
  <c r="BA202" i="2"/>
  <c r="BF42" i="4"/>
  <c r="Z391" i="2"/>
  <c r="AK370" i="2"/>
  <c r="BJ456" i="4"/>
  <c r="AC113" i="4"/>
  <c r="AM123" i="4"/>
  <c r="BA279" i="2"/>
  <c r="AC108" i="2"/>
  <c r="S297" i="2"/>
  <c r="Z20" i="4"/>
  <c r="BA228" i="4"/>
  <c r="M355" i="2"/>
  <c r="AT79" i="4"/>
  <c r="AP122" i="2"/>
  <c r="X398" i="2"/>
  <c r="K269" i="2"/>
  <c r="AI86" i="4"/>
  <c r="AK520" i="4"/>
  <c r="AP160" i="4"/>
  <c r="BL88" i="4"/>
  <c r="N140" i="4"/>
  <c r="I118" i="4"/>
  <c r="AK73" i="4"/>
  <c r="AC359" i="2"/>
  <c r="Y170" i="2"/>
  <c r="U308" i="2"/>
  <c r="AT246" i="4"/>
  <c r="BC191" i="2"/>
  <c r="AQ465" i="4"/>
  <c r="AC495" i="4"/>
  <c r="BD110" i="4"/>
  <c r="O69" i="4"/>
  <c r="AK219" i="4"/>
  <c r="AB121" i="2"/>
  <c r="BG244" i="4"/>
  <c r="AQ320" i="4"/>
  <c r="AR120" i="2"/>
  <c r="BB90" i="4"/>
  <c r="AD4" i="4"/>
  <c r="AG220" i="4"/>
  <c r="BE520" i="4"/>
  <c r="AY37" i="4"/>
  <c r="BG58" i="4"/>
  <c r="AU124" i="2"/>
  <c r="AM444" i="2"/>
  <c r="R180" i="4"/>
  <c r="AH306" i="2"/>
  <c r="AK58" i="4"/>
  <c r="AL285" i="2"/>
  <c r="BC338" i="4"/>
  <c r="AV67" i="2"/>
  <c r="AI262" i="2"/>
  <c r="U470" i="2"/>
  <c r="AL364" i="4"/>
  <c r="AW291" i="4"/>
  <c r="AJ488" i="4"/>
  <c r="Y172" i="2"/>
  <c r="AT451" i="2"/>
  <c r="BC220" i="4"/>
  <c r="BO478" i="4"/>
  <c r="AD211" i="2"/>
  <c r="J356" i="2"/>
  <c r="AK443" i="2"/>
  <c r="AS159" i="2"/>
  <c r="AZ46" i="2"/>
  <c r="W270" i="4"/>
  <c r="O203" i="2"/>
  <c r="BP78" i="4"/>
  <c r="AA361" i="4"/>
  <c r="Y468" i="2"/>
  <c r="AD118" i="4"/>
  <c r="AF212" i="2"/>
  <c r="Y123" i="2"/>
  <c r="Q249" i="4"/>
  <c r="Y214" i="4"/>
  <c r="AO23" i="4"/>
  <c r="I395" i="2"/>
  <c r="BG300" i="4"/>
  <c r="AQ142" i="4"/>
  <c r="AS363" i="4"/>
  <c r="BE202" i="2"/>
  <c r="AT209" i="2"/>
  <c r="M160" i="2"/>
  <c r="AX257" i="4"/>
  <c r="AL482" i="4"/>
  <c r="K254" i="4"/>
  <c r="L277" i="4"/>
  <c r="AD454" i="4"/>
  <c r="AI181" i="4"/>
  <c r="N286" i="2"/>
  <c r="AF95" i="2"/>
  <c r="BC173" i="4"/>
  <c r="BH204" i="4"/>
  <c r="BD102" i="4"/>
  <c r="I393" i="2"/>
  <c r="BG386" i="4"/>
  <c r="S326" i="4"/>
  <c r="BO119" i="4"/>
  <c r="L106" i="4"/>
  <c r="AV383" i="4"/>
  <c r="AI40" i="4"/>
  <c r="AL433" i="4"/>
  <c r="BI136" i="4"/>
  <c r="AH219" i="4"/>
  <c r="AY297" i="2"/>
  <c r="T330" i="4"/>
  <c r="BH128" i="4"/>
  <c r="K265" i="4"/>
  <c r="AW168" i="2"/>
  <c r="U338" i="4"/>
  <c r="BC66" i="2"/>
  <c r="L314" i="2"/>
  <c r="V85" i="4"/>
  <c r="K355" i="2"/>
  <c r="AM331" i="4"/>
  <c r="AH393" i="2"/>
  <c r="AZ273" i="4"/>
  <c r="AQ223" i="4"/>
  <c r="M226" i="4"/>
  <c r="BA355" i="2"/>
  <c r="S136" i="2"/>
  <c r="BP311" i="4"/>
  <c r="BD331" i="4"/>
  <c r="AF167" i="4"/>
  <c r="AP170" i="4"/>
  <c r="BJ108" i="4"/>
  <c r="Q247" i="4"/>
  <c r="AI245" i="4"/>
  <c r="BD121" i="2"/>
  <c r="K451" i="2"/>
  <c r="AH37" i="4"/>
  <c r="P346" i="4"/>
  <c r="AL272" i="4"/>
  <c r="AM421" i="2"/>
  <c r="M541" i="4"/>
  <c r="BK351" i="4"/>
  <c r="AN8" i="4"/>
  <c r="N64" i="2"/>
  <c r="AE441" i="4"/>
  <c r="Q326" i="4"/>
  <c r="I432" i="4"/>
  <c r="AL363" i="4"/>
  <c r="BE229" i="4"/>
  <c r="BP86" i="4"/>
  <c r="U231" i="2"/>
  <c r="BN321" i="4"/>
  <c r="BC182" i="4"/>
  <c r="AL150" i="4"/>
  <c r="N222" i="4"/>
  <c r="BD64" i="4"/>
  <c r="AW275" i="4"/>
  <c r="AD453" i="2"/>
  <c r="AR73" i="4"/>
  <c r="BB259" i="4"/>
  <c r="AD426" i="4"/>
  <c r="BL123" i="4"/>
  <c r="AY68" i="2"/>
  <c r="R218" i="2"/>
  <c r="Z117" i="4"/>
  <c r="AR188" i="2"/>
  <c r="M170" i="4"/>
  <c r="Z418" i="4"/>
  <c r="BG211" i="4"/>
  <c r="AW44" i="2"/>
  <c r="N82" i="4"/>
  <c r="AZ165" i="4"/>
  <c r="BA309" i="2"/>
  <c r="AK253" i="2"/>
  <c r="AV287" i="4"/>
  <c r="M182" i="4"/>
  <c r="P272" i="4"/>
  <c r="S202" i="2"/>
  <c r="AE86" i="4"/>
  <c r="K378" i="2"/>
  <c r="K11" i="4"/>
  <c r="AS266" i="2"/>
  <c r="AQ182" i="2"/>
  <c r="I90" i="4"/>
  <c r="Y20" i="4"/>
  <c r="Y81" i="4"/>
  <c r="L445" i="2"/>
  <c r="AF399" i="2"/>
  <c r="AN163" i="2"/>
  <c r="P314" i="2"/>
  <c r="AG469" i="2"/>
  <c r="AR313" i="2"/>
  <c r="T408" i="4"/>
  <c r="AH132" i="4"/>
  <c r="Z115" i="2"/>
  <c r="AF444" i="4"/>
  <c r="BF143" i="4"/>
  <c r="S159" i="4"/>
  <c r="AD276" i="2"/>
  <c r="AG482" i="4"/>
  <c r="BC209" i="4"/>
  <c r="T364" i="4"/>
  <c r="P36" i="4"/>
  <c r="K105" i="4"/>
  <c r="BK492" i="4"/>
  <c r="AV352" i="2"/>
  <c r="AO390" i="2"/>
  <c r="BA312" i="2"/>
  <c r="P399" i="2"/>
  <c r="AR382" i="4"/>
  <c r="AL87" i="4"/>
  <c r="BJ40" i="4"/>
  <c r="N27" i="2"/>
  <c r="BB395" i="2"/>
  <c r="U252" i="2"/>
  <c r="BE170" i="4"/>
  <c r="AQ306" i="2"/>
  <c r="S483" i="4"/>
  <c r="BF154" i="4"/>
  <c r="BL216" i="4"/>
  <c r="I66" i="4"/>
  <c r="O207" i="2"/>
  <c r="AP165" i="4"/>
  <c r="W204" i="4"/>
  <c r="X346" i="2"/>
  <c r="BL212" i="4"/>
  <c r="BM122" i="4"/>
  <c r="AK112" i="4"/>
  <c r="AO134" i="4"/>
  <c r="BE453" i="2"/>
  <c r="P31" i="4"/>
  <c r="U172" i="2"/>
  <c r="AN435" i="4"/>
  <c r="AQ191" i="2"/>
  <c r="BI343" i="4"/>
  <c r="AC361" i="4"/>
  <c r="AU313" i="2"/>
  <c r="Y369" i="4"/>
  <c r="AN474" i="2"/>
  <c r="BD539" i="4"/>
  <c r="K135" i="4"/>
  <c r="BG11" i="4"/>
  <c r="BA82" i="4"/>
  <c r="AE403" i="2"/>
  <c r="W78" i="2"/>
  <c r="AB18" i="2"/>
  <c r="AI176" i="4"/>
  <c r="O265" i="4"/>
  <c r="S258" i="4"/>
  <c r="AI225" i="4"/>
  <c r="AX170" i="2"/>
  <c r="BL407" i="4"/>
  <c r="AI315" i="2"/>
  <c r="Q174" i="4"/>
  <c r="AK448" i="2"/>
  <c r="Z121" i="4"/>
  <c r="X260" i="2"/>
  <c r="P434" i="4"/>
  <c r="AU76" i="4"/>
  <c r="AE190" i="2"/>
  <c r="S36" i="4"/>
  <c r="AE102" i="4"/>
  <c r="Z312" i="2"/>
  <c r="BO58" i="4"/>
  <c r="BC403" i="4"/>
  <c r="AX446" i="2"/>
  <c r="V263" i="2"/>
  <c r="S71" i="2"/>
  <c r="AB235" i="4"/>
  <c r="AE127" i="4"/>
  <c r="R355" i="2"/>
  <c r="AL402" i="2"/>
  <c r="X89" i="4"/>
  <c r="AX134" i="4"/>
  <c r="AK449" i="2"/>
  <c r="AC441" i="4"/>
  <c r="U24" i="2"/>
  <c r="AY257" i="4"/>
  <c r="AV393" i="2"/>
  <c r="BP351" i="4"/>
  <c r="AB202" i="4"/>
  <c r="AH120" i="4"/>
  <c r="X87" i="4"/>
  <c r="AJ271" i="4"/>
  <c r="X403" i="2"/>
  <c r="Q295" i="2"/>
  <c r="AZ411" i="4"/>
  <c r="N30" i="2"/>
  <c r="U76" i="4"/>
  <c r="AQ116" i="4"/>
  <c r="AT16" i="4"/>
  <c r="BP17" i="4"/>
  <c r="AR357" i="2"/>
  <c r="Y332" i="4"/>
  <c r="AE67" i="4"/>
  <c r="AE290" i="4"/>
  <c r="BE67" i="2"/>
  <c r="O300" i="4"/>
  <c r="BH18" i="4"/>
  <c r="AF65" i="2"/>
  <c r="BD76" i="2"/>
  <c r="N232" i="2"/>
  <c r="K160" i="4"/>
  <c r="Y203" i="4"/>
  <c r="AJ419" i="2"/>
  <c r="M317" i="4"/>
  <c r="BA124" i="2"/>
  <c r="AH486" i="4"/>
  <c r="AW111" i="2"/>
  <c r="AE405" i="2"/>
  <c r="AQ209" i="4"/>
  <c r="BH84" i="4"/>
  <c r="L353" i="2"/>
  <c r="BJ506" i="4"/>
  <c r="AW392" i="2"/>
  <c r="AP160" i="2"/>
  <c r="AC247" i="4"/>
  <c r="AR13" i="4"/>
  <c r="AW314" i="4"/>
  <c r="H116" i="2"/>
  <c r="BE419" i="2"/>
  <c r="AG375" i="2"/>
  <c r="L419" i="2"/>
  <c r="AX184" i="4"/>
  <c r="AO447" i="2"/>
  <c r="Y17" i="4"/>
  <c r="AP119" i="4"/>
  <c r="AC454" i="2"/>
  <c r="AD350" i="2"/>
  <c r="Q359" i="4"/>
  <c r="AH244" i="4"/>
  <c r="AZ30" i="4"/>
  <c r="BN271" i="4"/>
  <c r="AE344" i="4"/>
  <c r="O398" i="4"/>
  <c r="AI363" i="2"/>
  <c r="BB165" i="2"/>
  <c r="L175" i="4"/>
  <c r="AM17" i="4"/>
  <c r="V145" i="4"/>
  <c r="AI507" i="4"/>
  <c r="AC446" i="2"/>
  <c r="BG159" i="4"/>
  <c r="AR277" i="4"/>
  <c r="P311" i="4"/>
  <c r="AX73" i="4"/>
  <c r="AN479" i="4"/>
  <c r="AE374" i="2"/>
  <c r="AG477" i="4"/>
  <c r="BA300" i="2"/>
  <c r="T82" i="4"/>
  <c r="BD325" i="2"/>
  <c r="AX510" i="4"/>
  <c r="X222" i="4"/>
  <c r="AH420" i="4"/>
  <c r="AD150" i="4"/>
  <c r="T556" i="4"/>
  <c r="Y455" i="2"/>
  <c r="J417" i="4"/>
  <c r="BN67" i="4"/>
  <c r="AF262" i="4"/>
  <c r="AD390" i="2"/>
  <c r="AK65" i="2"/>
  <c r="U169" i="2"/>
  <c r="AF218" i="4"/>
  <c r="AG247" i="4"/>
  <c r="BF182" i="2"/>
  <c r="O300" i="2"/>
  <c r="T206" i="2"/>
  <c r="BE449" i="4"/>
  <c r="BA408" i="2"/>
  <c r="AT216" i="2"/>
  <c r="BA251" i="4"/>
  <c r="AT286" i="2"/>
  <c r="N276" i="4"/>
  <c r="Q317" i="4"/>
  <c r="I126" i="2"/>
  <c r="BH58" i="4"/>
  <c r="AV519" i="4"/>
  <c r="S70" i="4"/>
  <c r="AL100" i="4"/>
  <c r="N74" i="4"/>
  <c r="O345" i="2"/>
  <c r="AT166" i="2"/>
  <c r="AK46" i="2"/>
  <c r="AS115" i="2"/>
  <c r="AW17" i="4"/>
  <c r="S197" i="4"/>
  <c r="AN17" i="2"/>
  <c r="AN197" i="4"/>
  <c r="AE115" i="2"/>
  <c r="AK157" i="2"/>
  <c r="I73" i="4"/>
  <c r="P193" i="4"/>
  <c r="AI219" i="2"/>
  <c r="BK388" i="4"/>
  <c r="AF298" i="4"/>
  <c r="L376" i="2"/>
  <c r="AM452" i="4"/>
  <c r="BE56" i="4"/>
  <c r="AR70" i="2"/>
  <c r="X406" i="2"/>
  <c r="AS372" i="4"/>
  <c r="AZ303" i="2"/>
  <c r="BF97" i="2"/>
  <c r="AI317" i="4"/>
  <c r="AK62" i="4"/>
  <c r="AS245" i="4"/>
  <c r="I232" i="4"/>
  <c r="BC251" i="4"/>
  <c r="AA173" i="4"/>
  <c r="AD463" i="2"/>
  <c r="N556" i="4"/>
  <c r="AU257" i="2"/>
  <c r="AE25" i="4"/>
  <c r="BP384" i="4"/>
  <c r="P107" i="2"/>
  <c r="W182" i="4"/>
  <c r="K243" i="4"/>
  <c r="J379" i="2"/>
  <c r="AL164" i="4"/>
  <c r="BN158" i="4"/>
  <c r="AW259" i="2"/>
  <c r="I424" i="4"/>
  <c r="AA231" i="2"/>
  <c r="Q269" i="4"/>
  <c r="T70" i="4"/>
  <c r="AI114" i="4"/>
  <c r="O12" i="4"/>
  <c r="BH119" i="4"/>
  <c r="AS256" i="2"/>
  <c r="BI90" i="4"/>
  <c r="AP21" i="4"/>
  <c r="Z116" i="2"/>
  <c r="AS168" i="4"/>
  <c r="Y387" i="4"/>
  <c r="BJ415" i="4"/>
  <c r="AD119" i="2"/>
  <c r="BD24" i="4"/>
  <c r="BD214" i="2"/>
  <c r="BF386" i="4"/>
  <c r="BM31" i="4"/>
  <c r="BB192" i="4"/>
  <c r="AX380" i="4"/>
  <c r="AO190" i="2"/>
  <c r="AR44" i="4"/>
  <c r="X40" i="4"/>
  <c r="W234" i="4"/>
  <c r="W256" i="2"/>
  <c r="BC406" i="2"/>
  <c r="BF463" i="4"/>
  <c r="N135" i="4"/>
  <c r="AF156" i="4"/>
  <c r="AC225" i="4"/>
  <c r="AH162" i="2"/>
  <c r="AS261" i="2"/>
  <c r="AW219" i="2"/>
  <c r="AN231" i="2"/>
  <c r="AC6" i="4"/>
  <c r="AH369" i="2"/>
  <c r="M298" i="2"/>
  <c r="R185" i="2"/>
  <c r="AA212" i="4"/>
  <c r="AC37" i="4"/>
  <c r="P235" i="4"/>
  <c r="O253" i="4"/>
  <c r="AU259" i="2"/>
  <c r="AT447" i="2"/>
  <c r="BE214" i="4"/>
  <c r="BF104" i="4"/>
  <c r="BJ518" i="4"/>
  <c r="AO275" i="2"/>
  <c r="BL304" i="4"/>
  <c r="Q32" i="2"/>
  <c r="BM460" i="4"/>
  <c r="Q6" i="4"/>
  <c r="W184" i="4"/>
  <c r="AD17" i="2"/>
  <c r="AE308" i="2"/>
  <c r="BF139" i="4"/>
  <c r="AG258" i="2"/>
  <c r="AD320" i="4"/>
  <c r="AU212" i="4"/>
  <c r="BH23" i="4"/>
  <c r="BA368" i="2"/>
  <c r="AN201" i="2"/>
  <c r="H376" i="2"/>
  <c r="AQ171" i="2"/>
  <c r="W137" i="4"/>
  <c r="BN464" i="4"/>
  <c r="BF68" i="2"/>
  <c r="L297" i="2"/>
  <c r="AZ378" i="2"/>
  <c r="AL137" i="2"/>
  <c r="AT81" i="2"/>
  <c r="AV174" i="2"/>
  <c r="L374" i="2"/>
  <c r="AQ125" i="2"/>
  <c r="AQ206" i="4"/>
  <c r="R122" i="2"/>
  <c r="BF408" i="2"/>
  <c r="AF160" i="2"/>
  <c r="AH179" i="4"/>
  <c r="AM447" i="2"/>
  <c r="BL156" i="4"/>
  <c r="AD275" i="2"/>
  <c r="I228" i="4"/>
  <c r="BA158" i="4"/>
  <c r="R214" i="2"/>
  <c r="BA244" i="4"/>
  <c r="U373" i="2"/>
  <c r="AZ169" i="2"/>
  <c r="AB43" i="2"/>
  <c r="AG253" i="2"/>
  <c r="AZ315" i="2"/>
  <c r="AR20" i="4"/>
  <c r="AA82" i="4"/>
  <c r="BJ141" i="4"/>
  <c r="AP439" i="4"/>
  <c r="W314" i="2"/>
  <c r="O477" i="4"/>
  <c r="AQ378" i="2"/>
  <c r="AY138" i="2"/>
  <c r="AQ122" i="2"/>
  <c r="AZ212" i="2"/>
  <c r="AV70" i="2"/>
  <c r="V117" i="2"/>
  <c r="AT122" i="2"/>
  <c r="AX45" i="2"/>
  <c r="AK355" i="2"/>
  <c r="AH282" i="2"/>
  <c r="X393" i="2"/>
  <c r="AE97" i="2"/>
  <c r="X42" i="4"/>
  <c r="Q123" i="2"/>
  <c r="BC294" i="2"/>
  <c r="AQ93" i="2"/>
  <c r="R28" i="4"/>
  <c r="I383" i="4"/>
  <c r="BF343" i="4"/>
  <c r="BF362" i="4"/>
  <c r="BM223" i="4"/>
  <c r="BE183" i="2"/>
  <c r="AL135" i="4"/>
  <c r="AW67" i="2"/>
  <c r="J217" i="2"/>
  <c r="Z203" i="2"/>
  <c r="BN395" i="4"/>
  <c r="AK258" i="4"/>
  <c r="M191" i="2"/>
  <c r="AH14" i="4"/>
  <c r="X37" i="4"/>
  <c r="BC167" i="2"/>
  <c r="AI138" i="4"/>
  <c r="V107" i="4"/>
  <c r="Z473" i="2"/>
  <c r="BE375" i="2"/>
  <c r="AX257" i="2"/>
  <c r="AU206" i="4"/>
  <c r="AZ324" i="2"/>
  <c r="AJ280" i="2"/>
  <c r="AI306" i="2"/>
  <c r="AY477" i="4"/>
  <c r="AL127" i="4"/>
  <c r="AY126" i="2"/>
  <c r="Y354" i="4"/>
  <c r="BP229" i="4"/>
  <c r="W209" i="2"/>
  <c r="AB155" i="4"/>
  <c r="N530" i="4"/>
  <c r="R33" i="4"/>
  <c r="AO479" i="4"/>
  <c r="AW8" i="4"/>
  <c r="AW24" i="4"/>
  <c r="R325" i="2"/>
  <c r="R205" i="2"/>
  <c r="J324" i="2"/>
  <c r="BN88" i="4"/>
  <c r="AG225" i="4"/>
  <c r="AC432" i="4"/>
  <c r="W73" i="4"/>
  <c r="K202" i="4"/>
  <c r="AK80" i="2"/>
  <c r="I309" i="4"/>
  <c r="AY90" i="4"/>
  <c r="Z34" i="4"/>
  <c r="AJ25" i="4"/>
  <c r="AO305" i="4"/>
  <c r="AO321" i="4"/>
  <c r="AW304" i="2"/>
  <c r="BB254" i="4"/>
  <c r="AP278" i="4"/>
  <c r="BJ5" i="4"/>
  <c r="BN102" i="4"/>
  <c r="AR86" i="4"/>
  <c r="Y55" i="4"/>
  <c r="U54" i="11"/>
  <c r="AB121" i="4"/>
  <c r="AX145" i="4"/>
  <c r="BB424" i="4"/>
  <c r="BB36" i="4"/>
  <c r="AU192" i="4"/>
  <c r="Y352" i="4"/>
  <c r="Q300" i="4"/>
  <c r="BN51" i="4"/>
  <c r="BE441" i="4"/>
  <c r="AD169" i="4"/>
  <c r="BF265" i="4"/>
  <c r="AE239" i="4"/>
  <c r="L294" i="4"/>
  <c r="AS351" i="4"/>
  <c r="J88" i="2"/>
  <c r="AJ16" i="2"/>
  <c r="N434" i="4"/>
  <c r="J538" i="4"/>
  <c r="AL205" i="2"/>
  <c r="BL231" i="4"/>
  <c r="AJ249" i="4"/>
  <c r="BI353" i="4"/>
  <c r="AK32" i="4"/>
  <c r="BN171" i="4"/>
  <c r="I182" i="4"/>
  <c r="X253" i="2"/>
  <c r="AH344" i="4"/>
  <c r="AX553" i="4"/>
  <c r="AU250" i="4"/>
  <c r="BD221" i="2"/>
  <c r="AV28" i="4"/>
  <c r="V346" i="2"/>
  <c r="AT275" i="2"/>
  <c r="AL63" i="4"/>
  <c r="J11" i="4"/>
  <c r="BM398" i="4"/>
  <c r="Q30" i="2"/>
  <c r="AG87" i="4"/>
  <c r="X304" i="2"/>
  <c r="BK361" i="4"/>
  <c r="AM191" i="2"/>
  <c r="AF395" i="2"/>
  <c r="BG31" i="4"/>
  <c r="AQ193" i="4"/>
  <c r="K319" i="4"/>
  <c r="W56" i="20"/>
  <c r="BE128" i="4"/>
  <c r="AJ161" i="4"/>
  <c r="BG8" i="4"/>
  <c r="BD119" i="4"/>
  <c r="M202" i="4"/>
  <c r="AQ140" i="4"/>
  <c r="AA163" i="2"/>
  <c r="BI57" i="4"/>
  <c r="AD22" i="4"/>
  <c r="AQ432" i="4"/>
  <c r="V7" i="4"/>
  <c r="Q4" i="4"/>
  <c r="AQ17" i="2"/>
  <c r="AE125" i="2"/>
  <c r="V351" i="4"/>
  <c r="Q305" i="2"/>
  <c r="BC14" i="4"/>
  <c r="AL393" i="4"/>
  <c r="BJ435" i="4"/>
  <c r="BA31" i="4"/>
  <c r="AZ416" i="4"/>
  <c r="BO477" i="4"/>
  <c r="AO395" i="2"/>
  <c r="AB187" i="2"/>
  <c r="AO157" i="2"/>
  <c r="W246" i="4"/>
  <c r="BJ175" i="4"/>
  <c r="I210" i="4"/>
  <c r="AH309" i="4"/>
  <c r="BK403" i="4"/>
  <c r="AM389" i="2"/>
  <c r="AE421" i="2"/>
  <c r="AX212" i="2"/>
  <c r="N168" i="2"/>
  <c r="AU238" i="4"/>
  <c r="AP264" i="2"/>
  <c r="BG110" i="4"/>
  <c r="BG109" i="4"/>
  <c r="AB379" i="2"/>
  <c r="M302" i="4"/>
  <c r="Z55" i="11"/>
  <c r="V32" i="4"/>
  <c r="Y419" i="2"/>
  <c r="AZ172" i="4"/>
  <c r="AA121" i="2"/>
  <c r="N14" i="2"/>
  <c r="AR26" i="2"/>
  <c r="AV341" i="4"/>
  <c r="T15" i="2"/>
  <c r="AH392" i="2"/>
  <c r="Z121" i="2"/>
  <c r="U113" i="4"/>
  <c r="BF9" i="4"/>
  <c r="P367" i="2"/>
  <c r="P436" i="4"/>
  <c r="AJ98" i="2"/>
  <c r="AV153" i="4"/>
  <c r="AI162" i="4"/>
  <c r="Q41" i="4"/>
  <c r="AS344" i="4"/>
  <c r="U118" i="4"/>
  <c r="AP439" i="2"/>
  <c r="AT327" i="4"/>
  <c r="W238" i="4"/>
  <c r="AX9" i="4"/>
  <c r="AC360" i="2"/>
  <c r="BI12" i="4"/>
  <c r="N274" i="2"/>
  <c r="BD456" i="2"/>
  <c r="AE232" i="4"/>
  <c r="AQ488" i="4"/>
  <c r="AL382" i="4"/>
  <c r="AV213" i="4"/>
  <c r="AW246" i="4"/>
  <c r="AM145" i="4"/>
  <c r="BL134" i="4"/>
  <c r="BI292" i="4"/>
  <c r="AP450" i="4"/>
  <c r="AN155" i="4"/>
  <c r="AU399" i="2"/>
  <c r="AI231" i="4"/>
  <c r="AU32" i="2"/>
  <c r="BJ321" i="4"/>
  <c r="AT263" i="2"/>
  <c r="N269" i="2"/>
  <c r="BK277" i="4"/>
  <c r="BB261" i="4"/>
  <c r="AN330" i="4"/>
  <c r="J208" i="4"/>
  <c r="AJ77" i="2"/>
  <c r="BB200" i="2"/>
  <c r="BE18" i="4"/>
  <c r="AA425" i="4"/>
  <c r="BM128" i="4"/>
  <c r="T451" i="2"/>
  <c r="K66" i="4"/>
  <c r="AF278" i="4"/>
  <c r="V123" i="2"/>
  <c r="I150" i="4"/>
  <c r="AI420" i="2"/>
  <c r="BE391" i="4"/>
  <c r="AC13" i="4"/>
  <c r="AQ345" i="4"/>
  <c r="AI251" i="4"/>
  <c r="BL77" i="4"/>
  <c r="BM64" i="4"/>
  <c r="AS99" i="4"/>
  <c r="AY458" i="4"/>
  <c r="AM451" i="4"/>
  <c r="BA183" i="2"/>
  <c r="U416" i="4"/>
  <c r="AL4" i="4"/>
  <c r="AF357" i="2"/>
  <c r="J142" i="4"/>
  <c r="N172" i="4"/>
  <c r="AC213" i="4"/>
  <c r="AU361" i="4"/>
  <c r="AY85" i="4"/>
  <c r="AC252" i="2"/>
  <c r="AK201" i="2"/>
  <c r="AP177" i="4"/>
  <c r="P174" i="2"/>
  <c r="U420" i="2"/>
  <c r="AP202" i="4"/>
  <c r="I60" i="4"/>
  <c r="AV119" i="4"/>
  <c r="AD384" i="4"/>
  <c r="BE233" i="4"/>
  <c r="AI450" i="2"/>
  <c r="BM236" i="4"/>
  <c r="AM217" i="2"/>
  <c r="AY157" i="2"/>
  <c r="AZ399" i="2"/>
  <c r="W159" i="4"/>
  <c r="Z182" i="2"/>
  <c r="T60" i="4"/>
  <c r="L152" i="4"/>
  <c r="N263" i="4"/>
  <c r="Q493" i="4"/>
  <c r="Z462" i="4"/>
  <c r="AL139" i="2"/>
  <c r="R117" i="2"/>
  <c r="BG157" i="4"/>
  <c r="BG13" i="4"/>
  <c r="AV102" i="4"/>
  <c r="BD461" i="2"/>
  <c r="L180" i="4"/>
  <c r="AM203" i="4"/>
  <c r="BI89" i="4"/>
  <c r="W64" i="2"/>
  <c r="P22" i="2"/>
  <c r="AS206" i="2"/>
  <c r="AV63" i="4"/>
  <c r="Z42" i="4"/>
  <c r="AC442" i="4"/>
  <c r="S265" i="2"/>
  <c r="AH169" i="4"/>
  <c r="I215" i="2"/>
  <c r="M280" i="2"/>
  <c r="AE88" i="4"/>
  <c r="AM104" i="4"/>
  <c r="BC407" i="2"/>
  <c r="I266" i="2"/>
  <c r="AL86" i="2"/>
  <c r="BA63" i="4"/>
  <c r="AU350" i="2"/>
  <c r="Y342" i="4"/>
  <c r="BL63" i="4"/>
  <c r="AU31" i="2"/>
  <c r="AD54" i="20"/>
  <c r="O393" i="2"/>
  <c r="AU465" i="2"/>
  <c r="AK197" i="4"/>
  <c r="AO32" i="4"/>
  <c r="I258" i="4"/>
  <c r="AF298" i="2"/>
  <c r="Q110" i="4"/>
  <c r="AW99" i="2"/>
  <c r="BA442" i="2"/>
  <c r="AG165" i="2"/>
  <c r="BC470" i="2"/>
  <c r="BH462" i="4"/>
  <c r="Q73" i="2"/>
  <c r="AW406" i="2"/>
  <c r="Y4" i="4"/>
  <c r="AZ333" i="4"/>
  <c r="Q265" i="2"/>
  <c r="BE345" i="2"/>
  <c r="BE88" i="4"/>
  <c r="I288" i="4"/>
  <c r="AR195" i="4"/>
  <c r="BC129" i="4"/>
  <c r="N78" i="2"/>
  <c r="BL228" i="4"/>
  <c r="AC33" i="4"/>
  <c r="AV30" i="4"/>
  <c r="AY405" i="2"/>
  <c r="O79" i="4"/>
  <c r="AJ263" i="4"/>
  <c r="S480" i="4"/>
  <c r="T57" i="20"/>
  <c r="AM279" i="2"/>
  <c r="AR443" i="4"/>
  <c r="BI122" i="4"/>
  <c r="BE541" i="4"/>
  <c r="BN30" i="4"/>
  <c r="AL295" i="4"/>
  <c r="AR370" i="2"/>
  <c r="BL24" i="4"/>
  <c r="Y361" i="2"/>
  <c r="AE302" i="2"/>
  <c r="AX402" i="2"/>
  <c r="BO5" i="4"/>
  <c r="AS338" i="4"/>
  <c r="AV488" i="4"/>
  <c r="BK444" i="4"/>
  <c r="M85" i="4"/>
  <c r="AS485" i="4"/>
  <c r="J111" i="2"/>
  <c r="BE162" i="2"/>
  <c r="AV120" i="2"/>
  <c r="T205" i="4"/>
  <c r="AU113" i="2"/>
  <c r="BN177" i="4"/>
  <c r="X277" i="4"/>
  <c r="BD255" i="4"/>
  <c r="X197" i="4"/>
  <c r="BK46" i="4"/>
  <c r="BB448" i="2"/>
  <c r="S208" i="2"/>
  <c r="AP268" i="4"/>
  <c r="V175" i="4"/>
  <c r="AJ218" i="2"/>
  <c r="H462" i="2"/>
  <c r="Z269" i="2"/>
  <c r="AQ118" i="2"/>
  <c r="AC274" i="2"/>
  <c r="BI205" i="4"/>
  <c r="K55" i="4"/>
  <c r="BH9" i="4"/>
  <c r="BO217" i="4"/>
  <c r="S48" i="4"/>
  <c r="AY180" i="2"/>
  <c r="Q277" i="2"/>
  <c r="S73" i="4"/>
  <c r="AY468" i="2"/>
  <c r="BB69" i="4"/>
  <c r="AD262" i="4"/>
  <c r="V149" i="4"/>
  <c r="AN446" i="4"/>
  <c r="J381" i="4"/>
  <c r="S238" i="4"/>
  <c r="W221" i="4"/>
  <c r="X219" i="2"/>
  <c r="BO495" i="4"/>
  <c r="BI330" i="4"/>
  <c r="V381" i="4"/>
  <c r="AB350" i="2"/>
  <c r="AF191" i="2"/>
  <c r="O194" i="4"/>
  <c r="AB31" i="20"/>
  <c r="AF20" i="2"/>
  <c r="BA238" i="4"/>
  <c r="AY442" i="2"/>
  <c r="AS160" i="2"/>
  <c r="AZ275" i="2"/>
  <c r="BB443" i="2"/>
  <c r="AG164" i="2"/>
  <c r="AI204" i="2"/>
  <c r="AR107" i="4"/>
  <c r="BI18" i="4"/>
  <c r="BE32" i="2"/>
  <c r="AP404" i="2"/>
  <c r="AK19" i="2"/>
  <c r="K97" i="2"/>
  <c r="AP26" i="2"/>
  <c r="AD345" i="2"/>
  <c r="AY51" i="4"/>
  <c r="BE246" i="4"/>
  <c r="P448" i="2"/>
  <c r="N265" i="2"/>
  <c r="AL442" i="2"/>
  <c r="BH350" i="4"/>
  <c r="AX80" i="2"/>
  <c r="I504" i="4"/>
  <c r="T154" i="4"/>
  <c r="AA386" i="4"/>
  <c r="AQ401" i="4"/>
  <c r="BC85" i="4"/>
  <c r="K467" i="2"/>
  <c r="BB542" i="4"/>
  <c r="AZ393" i="2"/>
  <c r="BF350" i="2"/>
  <c r="BE162" i="4"/>
  <c r="AN200" i="4"/>
  <c r="AY461" i="2"/>
  <c r="AF444" i="2"/>
  <c r="Q180" i="4"/>
  <c r="Y300" i="2"/>
  <c r="AJ452" i="2"/>
  <c r="BD244" i="4"/>
  <c r="O71" i="2"/>
  <c r="K320" i="4"/>
  <c r="BJ550" i="4"/>
  <c r="BB114" i="2"/>
  <c r="AN402" i="2"/>
  <c r="AF485" i="4"/>
  <c r="R171" i="2"/>
  <c r="P302" i="2"/>
  <c r="BH45" i="4"/>
  <c r="AC483" i="4"/>
  <c r="AW380" i="2"/>
  <c r="AZ145" i="4"/>
  <c r="T160" i="4"/>
  <c r="BE238" i="4"/>
  <c r="BD273" i="2"/>
  <c r="O55" i="4"/>
  <c r="Q173" i="2"/>
  <c r="AU111" i="2"/>
  <c r="AR184" i="4"/>
  <c r="BM545" i="4"/>
  <c r="AX31" i="4"/>
  <c r="N285" i="2"/>
  <c r="AR20" i="2"/>
  <c r="BA33" i="4"/>
  <c r="W467" i="2"/>
  <c r="BN329" i="4"/>
  <c r="L179" i="2"/>
  <c r="AF132" i="4"/>
  <c r="AW315" i="4"/>
  <c r="AS87" i="2"/>
  <c r="AB87" i="2"/>
  <c r="BO23" i="4"/>
  <c r="R443" i="2"/>
  <c r="AH301" i="4"/>
  <c r="AE449" i="2"/>
  <c r="AK402" i="4"/>
  <c r="X55" i="4"/>
  <c r="AV546" i="4"/>
  <c r="AQ12" i="4"/>
  <c r="BM60" i="4"/>
  <c r="Y321" i="4"/>
  <c r="Q169" i="2"/>
  <c r="BE421" i="2"/>
  <c r="M294" i="2"/>
  <c r="P196" i="4"/>
  <c r="AB450" i="2"/>
  <c r="AE28" i="2"/>
  <c r="AE288" i="4"/>
  <c r="BP15" i="4"/>
  <c r="AW312" i="4"/>
  <c r="AL279" i="2"/>
  <c r="BF294" i="2"/>
  <c r="BA200" i="2"/>
  <c r="BE465" i="2"/>
  <c r="BL384" i="4"/>
  <c r="I27" i="2"/>
  <c r="AY319" i="4"/>
  <c r="BP79" i="4"/>
  <c r="W267" i="2"/>
  <c r="BI209" i="4"/>
  <c r="N348" i="2"/>
  <c r="AZ406" i="2"/>
  <c r="AY252" i="4"/>
  <c r="AC23" i="4"/>
  <c r="AO494" i="4"/>
  <c r="AD82" i="2"/>
  <c r="BC171" i="4"/>
  <c r="U75" i="2"/>
  <c r="U17" i="4"/>
  <c r="AB75" i="2"/>
  <c r="BC399" i="2"/>
  <c r="BB301" i="4"/>
  <c r="M342" i="4"/>
  <c r="AW396" i="2"/>
  <c r="AO82" i="4"/>
  <c r="BA173" i="2"/>
  <c r="BD78" i="2"/>
  <c r="AG66" i="2"/>
  <c r="AA81" i="2"/>
  <c r="N463" i="2"/>
  <c r="S296" i="4"/>
  <c r="P446" i="4"/>
  <c r="AX113" i="2"/>
  <c r="BC450" i="2"/>
  <c r="AX98" i="2"/>
  <c r="N158" i="2"/>
  <c r="AJ299" i="2"/>
  <c r="Y444" i="2"/>
  <c r="AI269" i="4"/>
  <c r="AM454" i="2"/>
  <c r="AJ320" i="4"/>
  <c r="AM68" i="2"/>
  <c r="BE131" i="4"/>
  <c r="Q40" i="4"/>
  <c r="BC260" i="2"/>
  <c r="N199" i="4"/>
  <c r="I120" i="2"/>
  <c r="AS274" i="2"/>
  <c r="AC30" i="4"/>
  <c r="H360" i="2"/>
  <c r="AH93" i="2"/>
  <c r="AQ109" i="4"/>
  <c r="I28" i="4"/>
  <c r="AA361" i="2"/>
  <c r="AS120" i="4"/>
  <c r="X302" i="2"/>
  <c r="AD21" i="4"/>
  <c r="Y32" i="4"/>
  <c r="AN264" i="2"/>
  <c r="BM181" i="4"/>
  <c r="BC95" i="2"/>
  <c r="BA76" i="2"/>
  <c r="AA296" i="4"/>
  <c r="AQ312" i="2"/>
  <c r="I379" i="2"/>
  <c r="AF348" i="2"/>
  <c r="O56" i="4"/>
  <c r="Y39" i="4"/>
  <c r="U165" i="2"/>
  <c r="M122" i="2"/>
  <c r="BB313" i="4"/>
  <c r="AI454" i="2"/>
  <c r="BN337" i="4"/>
  <c r="Q461" i="2"/>
  <c r="I423" i="4"/>
  <c r="U276" i="2"/>
  <c r="BE137" i="2"/>
  <c r="M39" i="4"/>
  <c r="U448" i="2"/>
  <c r="AU117" i="2"/>
  <c r="AQ421" i="2"/>
  <c r="BD226" i="4"/>
  <c r="BD463" i="2"/>
  <c r="P301" i="4"/>
  <c r="AQ233" i="4"/>
  <c r="BI145" i="4"/>
  <c r="BF290" i="4"/>
  <c r="AM166" i="4"/>
  <c r="AE110" i="4"/>
  <c r="T195" i="4"/>
  <c r="AI246" i="4"/>
  <c r="Z398" i="2"/>
  <c r="K43" i="4"/>
  <c r="BB489" i="4"/>
  <c r="AH221" i="4"/>
  <c r="AG218" i="4"/>
  <c r="P270" i="4"/>
  <c r="AY351" i="2"/>
  <c r="M10" i="4"/>
  <c r="BF170" i="2"/>
  <c r="L258" i="4"/>
  <c r="AR99" i="4"/>
  <c r="AO14" i="4"/>
  <c r="AW32" i="2"/>
  <c r="AN19" i="2"/>
  <c r="W186" i="2"/>
  <c r="AS83" i="4"/>
  <c r="AU307" i="4"/>
  <c r="AJ216" i="2"/>
  <c r="BD98" i="4"/>
  <c r="V164" i="2"/>
  <c r="AQ219" i="4"/>
  <c r="AF27" i="4"/>
  <c r="AK252" i="4"/>
  <c r="AN268" i="2"/>
  <c r="AF442" i="2"/>
  <c r="R418" i="2"/>
  <c r="AY258" i="4"/>
  <c r="Y183" i="2"/>
  <c r="X162" i="2"/>
  <c r="AN84" i="4"/>
  <c r="AC371" i="4"/>
  <c r="X345" i="2"/>
  <c r="AV103" i="4"/>
  <c r="R136" i="4"/>
  <c r="AS346" i="2"/>
  <c r="BC401" i="2"/>
  <c r="BD215" i="2"/>
  <c r="AS435" i="4"/>
  <c r="R221" i="2"/>
  <c r="BB74" i="2"/>
  <c r="O114" i="2"/>
  <c r="J286" i="2"/>
  <c r="BF347" i="4"/>
  <c r="U258" i="4"/>
  <c r="BC351" i="2"/>
  <c r="AC349" i="4"/>
  <c r="AL204" i="2"/>
  <c r="BK515" i="4"/>
  <c r="AQ322" i="4"/>
  <c r="BH262" i="4"/>
  <c r="Q152" i="4"/>
  <c r="M398" i="2"/>
  <c r="W89" i="4"/>
  <c r="Q277" i="4"/>
  <c r="V98" i="4"/>
  <c r="AS26" i="4"/>
  <c r="AE309" i="2"/>
  <c r="AU123" i="2"/>
  <c r="BE448" i="2"/>
  <c r="BO219" i="4"/>
  <c r="K111" i="4"/>
  <c r="Q368" i="4"/>
  <c r="BK423" i="4"/>
  <c r="L71" i="2"/>
  <c r="AC163" i="4"/>
  <c r="W200" i="2"/>
  <c r="Q209" i="2"/>
  <c r="AA112" i="4"/>
  <c r="BJ390" i="4"/>
  <c r="AV409" i="2"/>
  <c r="AF192" i="2"/>
  <c r="AJ203" i="2"/>
  <c r="AE378" i="2"/>
  <c r="AS277" i="2"/>
  <c r="H470" i="2"/>
  <c r="T137" i="2"/>
  <c r="I128" i="4"/>
  <c r="W314" i="4"/>
  <c r="O165" i="2"/>
  <c r="AL447" i="2"/>
  <c r="AW138" i="4"/>
  <c r="BD20" i="4"/>
  <c r="R16" i="4"/>
  <c r="L125" i="2"/>
  <c r="BC274" i="2"/>
  <c r="AS258" i="2"/>
  <c r="BB107" i="2"/>
  <c r="X369" i="2"/>
  <c r="BO496" i="4"/>
  <c r="AR81" i="4"/>
  <c r="BD254" i="2"/>
  <c r="AN315" i="4"/>
  <c r="BB338" i="4"/>
  <c r="AO247" i="4"/>
  <c r="AR245" i="4"/>
  <c r="V212" i="2"/>
  <c r="AA124" i="4"/>
  <c r="BE367" i="4"/>
  <c r="AO264" i="4"/>
  <c r="AP212" i="2"/>
  <c r="V171" i="2"/>
  <c r="AX66" i="2"/>
  <c r="M370" i="2"/>
  <c r="AH219" i="2"/>
  <c r="AG63" i="4"/>
  <c r="W65" i="2"/>
  <c r="AA201" i="2"/>
  <c r="AZ7" i="4"/>
  <c r="V218" i="2"/>
  <c r="N109" i="4"/>
  <c r="M173" i="4"/>
  <c r="H346" i="2"/>
  <c r="AA294" i="4"/>
  <c r="I398" i="4"/>
  <c r="R71" i="2"/>
  <c r="BD211" i="2"/>
  <c r="AN409" i="2"/>
  <c r="O44" i="2"/>
  <c r="AI118" i="2"/>
  <c r="AA252" i="2"/>
  <c r="AK469" i="2"/>
  <c r="Q280" i="2"/>
  <c r="BE366" i="4"/>
  <c r="BM173" i="4"/>
  <c r="AO154" i="4"/>
  <c r="S304" i="4"/>
  <c r="N401" i="4"/>
  <c r="AP44" i="4"/>
  <c r="BD208" i="4"/>
  <c r="BH278" i="4"/>
  <c r="U167" i="4"/>
  <c r="AG309" i="2"/>
  <c r="AP276" i="2"/>
  <c r="BL275" i="4"/>
  <c r="AM107" i="4"/>
  <c r="AX177" i="4"/>
  <c r="AE117" i="2"/>
  <c r="BA160" i="2"/>
  <c r="AK85" i="4"/>
  <c r="AK108" i="2"/>
  <c r="BC123" i="4"/>
  <c r="AR391" i="2"/>
  <c r="O273" i="2"/>
  <c r="V309" i="4"/>
  <c r="J220" i="4"/>
  <c r="AC126" i="4"/>
  <c r="AL400" i="4"/>
  <c r="AY313" i="2"/>
  <c r="Q366" i="4"/>
  <c r="AW251" i="2"/>
  <c r="AG378" i="2"/>
  <c r="BE24" i="2"/>
  <c r="AT113" i="4"/>
  <c r="AZ245" i="4"/>
  <c r="V441" i="2"/>
  <c r="BB119" i="4"/>
  <c r="AA63" i="4"/>
  <c r="T391" i="4"/>
  <c r="M203" i="2"/>
  <c r="AY452" i="4"/>
  <c r="W371" i="2"/>
  <c r="I137" i="2"/>
  <c r="BI298" i="4"/>
  <c r="I503" i="4"/>
  <c r="AF177" i="4"/>
  <c r="W496" i="4"/>
  <c r="W230" i="4"/>
  <c r="N295" i="4"/>
  <c r="BB389" i="2"/>
  <c r="AP361" i="2"/>
  <c r="N98" i="2"/>
  <c r="BN250" i="4"/>
  <c r="T20" i="2"/>
  <c r="L33" i="2"/>
  <c r="AE68" i="2"/>
  <c r="AO473" i="2"/>
  <c r="W121" i="4"/>
  <c r="BE455" i="2"/>
  <c r="AZ178" i="4"/>
  <c r="BD90" i="4"/>
  <c r="BD31" i="4"/>
  <c r="O39" i="4"/>
  <c r="AL8" i="4"/>
  <c r="BC492" i="4"/>
  <c r="AF287" i="4"/>
  <c r="AW254" i="4"/>
  <c r="AM173" i="4"/>
  <c r="H20" i="2"/>
  <c r="AV172" i="4"/>
  <c r="S446" i="4"/>
  <c r="AS420" i="4"/>
  <c r="BF180" i="2"/>
  <c r="AV246" i="4"/>
  <c r="M169" i="2"/>
  <c r="AE205" i="2"/>
  <c r="AS134" i="4"/>
  <c r="AL66" i="4"/>
  <c r="V220" i="4"/>
  <c r="N263" i="2"/>
  <c r="AY261" i="2"/>
  <c r="AC418" i="2"/>
  <c r="BF258" i="2"/>
  <c r="BG346" i="4"/>
  <c r="AG111" i="4"/>
  <c r="AN134" i="4"/>
  <c r="AV127" i="2"/>
  <c r="BN269" i="4"/>
  <c r="V123" i="4"/>
  <c r="BH243" i="4"/>
  <c r="AZ153" i="4"/>
  <c r="AF30" i="2"/>
  <c r="BF15" i="4"/>
  <c r="BF65" i="4"/>
  <c r="AR107" i="2"/>
  <c r="BM192" i="4"/>
  <c r="AF401" i="2"/>
  <c r="BC405" i="2"/>
  <c r="AA106" i="2"/>
  <c r="AT82" i="2"/>
  <c r="AI445" i="2"/>
  <c r="V358" i="2"/>
  <c r="N404" i="4"/>
  <c r="AI374" i="2"/>
  <c r="Z122" i="2"/>
  <c r="V41" i="4"/>
  <c r="AP192" i="2"/>
  <c r="AM19" i="2"/>
  <c r="I64" i="4"/>
  <c r="BN116" i="4"/>
  <c r="BC345" i="2"/>
  <c r="W112" i="4"/>
  <c r="BD139" i="4"/>
  <c r="AH13" i="4"/>
  <c r="AA31" i="2"/>
  <c r="H257" i="2"/>
  <c r="BC124" i="4"/>
  <c r="AD180" i="4"/>
  <c r="L118" i="4"/>
  <c r="P256" i="2"/>
  <c r="AB443" i="2"/>
  <c r="Q82" i="4"/>
  <c r="BO83" i="4"/>
  <c r="M25" i="2"/>
  <c r="AP169" i="2"/>
  <c r="AU217" i="4"/>
  <c r="AU169" i="4"/>
  <c r="BD326" i="2"/>
  <c r="R55" i="4"/>
  <c r="V254" i="2"/>
  <c r="AA90" i="2"/>
  <c r="AW308" i="4"/>
  <c r="BE302" i="2"/>
  <c r="BM48" i="4"/>
  <c r="AH467" i="2"/>
  <c r="O204" i="4"/>
  <c r="AW315" i="2"/>
  <c r="BI102" i="4"/>
  <c r="O140" i="4"/>
  <c r="AI273" i="2"/>
  <c r="AS402" i="2"/>
  <c r="BD454" i="2"/>
  <c r="L294" i="2"/>
  <c r="AN69" i="2"/>
  <c r="R214" i="4"/>
  <c r="AJ69" i="4"/>
  <c r="AX126" i="2"/>
  <c r="BB235" i="4"/>
  <c r="BF227" i="4"/>
  <c r="AH354" i="2"/>
  <c r="AE20" i="4"/>
  <c r="AF406" i="2"/>
  <c r="I116" i="2"/>
  <c r="AW213" i="2"/>
  <c r="BF368" i="2"/>
  <c r="Y101" i="4"/>
  <c r="AL452" i="2"/>
  <c r="AB399" i="2"/>
  <c r="AP18" i="4"/>
  <c r="O350" i="2"/>
  <c r="J23" i="4"/>
  <c r="BD366" i="4"/>
  <c r="AF400" i="2"/>
  <c r="AN157" i="4"/>
  <c r="BA26" i="2"/>
  <c r="AI211" i="4"/>
  <c r="AC64" i="2"/>
  <c r="AX287" i="4"/>
  <c r="V16" i="2"/>
  <c r="AY122" i="4"/>
  <c r="AE123" i="4"/>
  <c r="AQ180" i="4"/>
  <c r="BM49" i="4"/>
  <c r="BK150" i="4"/>
  <c r="AW519" i="4"/>
  <c r="AD206" i="2"/>
  <c r="L447" i="4"/>
  <c r="AU197" i="4"/>
  <c r="AQ160" i="4"/>
  <c r="AP18" i="2"/>
  <c r="M15" i="4"/>
  <c r="I393" i="4"/>
  <c r="S304" i="2"/>
  <c r="AQ117" i="2"/>
  <c r="Q213" i="2"/>
  <c r="AN117" i="4"/>
  <c r="BO268" i="4"/>
  <c r="AI115" i="2"/>
  <c r="H453" i="2"/>
  <c r="M145" i="4"/>
  <c r="BJ491" i="4"/>
  <c r="AD397" i="2"/>
  <c r="BP223" i="4"/>
  <c r="BH77" i="4"/>
  <c r="AA317" i="4"/>
  <c r="BJ239" i="4"/>
  <c r="AK103" i="4"/>
  <c r="J19" i="2"/>
  <c r="V233" i="4"/>
  <c r="AG286" i="2"/>
  <c r="AS426" i="4"/>
  <c r="AY82" i="2"/>
  <c r="AA419" i="2"/>
  <c r="AF80" i="2"/>
  <c r="AE395" i="2"/>
  <c r="AT27" i="4"/>
  <c r="AC192" i="2"/>
  <c r="AW214" i="2"/>
  <c r="BD69" i="2"/>
  <c r="BG425" i="4"/>
  <c r="AE403" i="4"/>
  <c r="L477" i="4"/>
  <c r="AD216" i="4"/>
  <c r="AG69" i="2"/>
  <c r="S303" i="2"/>
  <c r="AG186" i="2"/>
  <c r="AM263" i="2"/>
  <c r="W153" i="4"/>
  <c r="AG165" i="4"/>
  <c r="AQ113" i="4"/>
  <c r="AL324" i="2"/>
  <c r="S263" i="2"/>
  <c r="Q396" i="4"/>
  <c r="N244" i="4"/>
  <c r="AW500" i="4"/>
  <c r="I81" i="4"/>
  <c r="BJ312" i="4"/>
  <c r="AS18" i="2"/>
  <c r="BB173" i="2"/>
  <c r="BC44" i="2"/>
  <c r="P29" i="2"/>
  <c r="AW97" i="2"/>
  <c r="AM478" i="4"/>
  <c r="AQ315" i="2"/>
  <c r="X418" i="2"/>
  <c r="BF193" i="4"/>
  <c r="BO42" i="4"/>
  <c r="L313" i="4"/>
  <c r="Z295" i="2"/>
  <c r="AZ167" i="2"/>
  <c r="BO409" i="4"/>
  <c r="AG171" i="4"/>
  <c r="AU487" i="4"/>
  <c r="BF108" i="2"/>
  <c r="AT413" i="4"/>
  <c r="AG115" i="4"/>
  <c r="AC80" i="2"/>
  <c r="AA120" i="2"/>
  <c r="AL172" i="2"/>
  <c r="U55" i="11"/>
  <c r="AZ11" i="4"/>
  <c r="AY203" i="4"/>
  <c r="T505" i="4"/>
  <c r="AN191" i="2"/>
  <c r="BG131" i="4"/>
  <c r="P50" i="4"/>
  <c r="AT357" i="2"/>
  <c r="I95" i="2"/>
  <c r="AI79" i="2"/>
  <c r="AM462" i="4"/>
  <c r="AV192" i="4"/>
  <c r="X193" i="4"/>
  <c r="AC492" i="4"/>
  <c r="BD394" i="2"/>
  <c r="I175" i="2"/>
  <c r="AE255" i="2"/>
  <c r="AC464" i="2"/>
  <c r="AV143" i="4"/>
  <c r="BF205" i="4"/>
  <c r="AE4" i="4"/>
  <c r="AA122" i="2"/>
  <c r="AG34" i="4"/>
  <c r="S269" i="4"/>
  <c r="BC103" i="4"/>
  <c r="AO220" i="2"/>
  <c r="X51" i="4"/>
  <c r="BE309" i="2"/>
  <c r="AF210" i="4"/>
  <c r="AM230" i="4"/>
  <c r="BM172" i="4"/>
  <c r="AJ295" i="4"/>
  <c r="AJ356" i="2"/>
  <c r="M103" i="4"/>
  <c r="AK84" i="4"/>
  <c r="AG75" i="2"/>
  <c r="BO289" i="4"/>
  <c r="X417" i="4"/>
  <c r="L47" i="4"/>
  <c r="BH515" i="4"/>
  <c r="BJ346" i="4"/>
  <c r="K112" i="2"/>
  <c r="AD69" i="4"/>
  <c r="AC134" i="4"/>
  <c r="AR452" i="4"/>
  <c r="BL311" i="4"/>
  <c r="S309" i="4"/>
  <c r="BE371" i="2"/>
  <c r="AD207" i="2"/>
  <c r="T220" i="4"/>
  <c r="I47" i="4"/>
  <c r="T442" i="2"/>
  <c r="AT268" i="2"/>
  <c r="BH222" i="4"/>
  <c r="H73" i="2"/>
  <c r="BJ35" i="4"/>
  <c r="AH477" i="4"/>
  <c r="BM86" i="4"/>
  <c r="I395" i="4"/>
  <c r="AP388" i="2"/>
  <c r="AX343" i="4"/>
  <c r="BC500" i="4"/>
  <c r="AK123" i="2"/>
  <c r="AP406" i="4"/>
  <c r="BK296" i="4"/>
  <c r="AA358" i="2"/>
  <c r="BH35" i="4"/>
  <c r="Y14" i="2"/>
  <c r="T351" i="4"/>
  <c r="AM355" i="4"/>
  <c r="BE275" i="2"/>
  <c r="AZ232" i="4"/>
  <c r="AG168" i="2"/>
  <c r="AQ30" i="4"/>
  <c r="I78" i="4"/>
  <c r="Y110" i="2"/>
  <c r="V424" i="4"/>
  <c r="AM170" i="4"/>
  <c r="AW314" i="2"/>
  <c r="AH64" i="2"/>
  <c r="AS310" i="2"/>
  <c r="AY215" i="2"/>
  <c r="AN81" i="4"/>
  <c r="Y125" i="2"/>
  <c r="S234" i="4"/>
  <c r="BF298" i="2"/>
  <c r="BL221" i="4"/>
  <c r="AM210" i="2"/>
  <c r="AP137" i="2"/>
  <c r="AJ113" i="4"/>
  <c r="P204" i="4"/>
  <c r="I297" i="4"/>
  <c r="BC255" i="2"/>
  <c r="AO392" i="2"/>
  <c r="S303" i="4"/>
  <c r="AS275" i="4"/>
  <c r="AO418" i="2"/>
  <c r="AF70" i="2"/>
  <c r="AH375" i="2"/>
  <c r="AJ411" i="4"/>
  <c r="AX399" i="2"/>
  <c r="AE114" i="4"/>
  <c r="AR206" i="4"/>
  <c r="S22" i="4"/>
  <c r="BK309" i="4"/>
  <c r="Z73" i="2"/>
  <c r="W41" i="4"/>
  <c r="M109" i="4"/>
  <c r="W360" i="2"/>
  <c r="M201" i="4"/>
  <c r="AE152" i="4"/>
  <c r="AI324" i="4"/>
  <c r="AH214" i="2"/>
  <c r="Q105" i="4"/>
  <c r="AF259" i="2"/>
  <c r="AX210" i="2"/>
  <c r="AL258" i="4"/>
  <c r="AS89" i="4"/>
  <c r="AV191" i="2"/>
  <c r="I65" i="4"/>
  <c r="I205" i="2"/>
  <c r="BE247" i="4"/>
  <c r="U389" i="2"/>
  <c r="N376" i="2"/>
  <c r="BO223" i="4"/>
  <c r="AI391" i="2"/>
  <c r="BA42" i="4"/>
  <c r="AG467" i="2"/>
  <c r="AA216" i="4"/>
  <c r="AC232" i="2"/>
  <c r="AH401" i="2"/>
  <c r="AG28" i="2"/>
  <c r="I258" i="2"/>
  <c r="S119" i="4"/>
  <c r="BM50" i="4"/>
  <c r="BD306" i="2"/>
  <c r="N394" i="2"/>
  <c r="O126" i="2"/>
  <c r="AB86" i="2"/>
  <c r="X105" i="4"/>
  <c r="S288" i="4"/>
  <c r="AB80" i="2"/>
  <c r="AY324" i="2"/>
  <c r="AD200" i="2"/>
  <c r="BD217" i="2"/>
  <c r="BC167" i="4"/>
  <c r="AD103" i="4"/>
  <c r="BB124" i="2"/>
  <c r="AX32" i="4"/>
  <c r="AV300" i="2"/>
  <c r="AC24" i="2"/>
  <c r="BA277" i="4"/>
  <c r="AR297" i="4"/>
  <c r="S294" i="2"/>
  <c r="Z255" i="4"/>
  <c r="BO180" i="4"/>
  <c r="AH405" i="2"/>
  <c r="AO136" i="2"/>
  <c r="BN224" i="4"/>
  <c r="N31" i="4"/>
  <c r="BC137" i="2"/>
  <c r="BO114" i="4"/>
  <c r="N299" i="2"/>
  <c r="AK116" i="2"/>
  <c r="AV468" i="2"/>
  <c r="AO452" i="2"/>
  <c r="X400" i="2"/>
  <c r="Q127" i="4"/>
  <c r="AD108" i="2"/>
  <c r="AK45" i="2"/>
  <c r="J294" i="2"/>
  <c r="AI367" i="4"/>
  <c r="BO274" i="4"/>
  <c r="BE250" i="4"/>
  <c r="AZ172" i="2"/>
  <c r="AA13" i="4"/>
  <c r="BL60" i="4"/>
  <c r="BA134" i="4"/>
  <c r="R136" i="2"/>
  <c r="Q71" i="2"/>
  <c r="AA30" i="12"/>
  <c r="AF66" i="2"/>
  <c r="AG92" i="2"/>
  <c r="AY179" i="2"/>
  <c r="BI237" i="4"/>
  <c r="AJ301" i="2"/>
  <c r="Z174" i="2"/>
  <c r="BI481" i="4"/>
  <c r="AB33" i="4"/>
  <c r="O179" i="2"/>
  <c r="AI179" i="2"/>
  <c r="AR174" i="4"/>
  <c r="AZ33" i="4"/>
  <c r="AR98" i="4"/>
  <c r="Z406" i="2"/>
  <c r="AC474" i="2"/>
  <c r="Q25" i="4"/>
  <c r="K217" i="2"/>
  <c r="AC254" i="2"/>
  <c r="V5" i="4"/>
  <c r="AE127" i="2"/>
  <c r="AZ288" i="4"/>
  <c r="Q138" i="4"/>
  <c r="AY75" i="4"/>
  <c r="J112" i="2"/>
  <c r="AJ112" i="2"/>
  <c r="AB31" i="4"/>
  <c r="P173" i="2"/>
  <c r="BB71" i="4"/>
  <c r="AR202" i="4"/>
  <c r="AG395" i="2"/>
  <c r="BM59" i="4"/>
  <c r="AT41" i="4"/>
  <c r="N205" i="2"/>
  <c r="N469" i="2"/>
  <c r="H45" i="2"/>
  <c r="AS204" i="4"/>
  <c r="AJ74" i="2"/>
  <c r="V403" i="4"/>
  <c r="AR367" i="2"/>
  <c r="V442" i="2"/>
  <c r="Q20" i="4"/>
  <c r="AE42" i="4"/>
  <c r="AR209" i="2"/>
  <c r="AQ116" i="2"/>
  <c r="AW201" i="4"/>
  <c r="S405" i="2"/>
  <c r="J237" i="4"/>
  <c r="L533" i="4"/>
  <c r="AF210" i="2"/>
  <c r="BL165" i="4"/>
  <c r="AV234" i="4"/>
  <c r="AH137" i="2"/>
  <c r="BH68" i="4"/>
  <c r="J89" i="2"/>
  <c r="AN278" i="4"/>
  <c r="AS51" i="4"/>
  <c r="BM38" i="4"/>
  <c r="R21" i="2"/>
  <c r="BD32" i="2"/>
  <c r="BC380" i="2"/>
  <c r="AF46" i="2"/>
  <c r="O351" i="2"/>
  <c r="M268" i="2"/>
  <c r="AD221" i="2"/>
  <c r="AM39" i="4"/>
  <c r="BP233" i="4"/>
  <c r="R97" i="2"/>
  <c r="AJ144" i="4"/>
  <c r="BI34" i="4"/>
  <c r="BI250" i="4"/>
  <c r="T73" i="2"/>
  <c r="BH480" i="4"/>
  <c r="S217" i="2"/>
  <c r="I14" i="2"/>
  <c r="AN27" i="4"/>
  <c r="AP259" i="2"/>
  <c r="BM228" i="4"/>
  <c r="AD358" i="2"/>
  <c r="J313" i="2"/>
  <c r="BD123" i="2"/>
  <c r="BA40" i="4"/>
  <c r="T178" i="4"/>
  <c r="AH89" i="2"/>
  <c r="H82" i="2"/>
  <c r="BE46" i="4"/>
  <c r="AT174" i="2"/>
  <c r="AA233" i="4"/>
  <c r="AR354" i="2"/>
  <c r="AS374" i="2"/>
  <c r="BA290" i="4"/>
  <c r="AZ215" i="4"/>
  <c r="AS404" i="2"/>
  <c r="N392" i="4"/>
  <c r="Q262" i="2"/>
  <c r="BE15" i="2"/>
  <c r="AB175" i="4"/>
  <c r="U419" i="2"/>
  <c r="K158" i="2"/>
  <c r="Y182" i="4"/>
  <c r="R150" i="4"/>
  <c r="AQ277" i="4"/>
  <c r="BB10" i="4"/>
  <c r="Z88" i="2"/>
  <c r="O13" i="2"/>
  <c r="BC357" i="2"/>
  <c r="AP455" i="2"/>
  <c r="AF204" i="2"/>
  <c r="BB88" i="4"/>
  <c r="AT394" i="2"/>
  <c r="J214" i="4"/>
  <c r="AZ106" i="4"/>
  <c r="BK306" i="4"/>
  <c r="X361" i="4"/>
  <c r="AM470" i="2"/>
  <c r="BP13" i="4"/>
  <c r="BA285" i="2"/>
  <c r="AN314" i="2"/>
  <c r="M186" i="2"/>
  <c r="AK139" i="2"/>
  <c r="AZ380" i="2"/>
  <c r="AE451" i="2"/>
  <c r="BK179" i="4"/>
  <c r="X168" i="4"/>
  <c r="AO349" i="2"/>
  <c r="R233" i="4"/>
  <c r="O76" i="2"/>
  <c r="BC221" i="4"/>
  <c r="L118" i="2"/>
  <c r="BA362" i="4"/>
  <c r="J4" i="4"/>
  <c r="Y13" i="2"/>
  <c r="M378" i="2"/>
  <c r="AV200" i="4"/>
  <c r="AN69" i="4"/>
  <c r="BG100" i="4"/>
  <c r="AE161" i="2"/>
  <c r="AX204" i="4"/>
  <c r="AL11" i="4"/>
  <c r="Z122" i="4"/>
  <c r="N72" i="2"/>
  <c r="I207" i="2"/>
  <c r="Y37" i="4"/>
  <c r="M49" i="4"/>
  <c r="AI81" i="2"/>
  <c r="AW394" i="2"/>
  <c r="Q261" i="2"/>
  <c r="AN89" i="2"/>
  <c r="O220" i="2"/>
  <c r="AI445" i="4"/>
  <c r="AN204" i="4"/>
  <c r="BE327" i="2"/>
  <c r="AF178" i="4"/>
  <c r="AK404" i="2"/>
  <c r="BO417" i="4"/>
  <c r="Z109" i="2"/>
  <c r="AZ233" i="2"/>
  <c r="BG319" i="4"/>
  <c r="BD206" i="2"/>
  <c r="BI476" i="4"/>
  <c r="AC550" i="4"/>
  <c r="AC447" i="4"/>
  <c r="AT427" i="4"/>
  <c r="U525" i="4"/>
  <c r="AI345" i="4"/>
  <c r="AH527" i="4"/>
  <c r="AV300" i="4"/>
  <c r="AU413" i="4"/>
  <c r="S491" i="4"/>
  <c r="X424" i="4"/>
  <c r="W422" i="4"/>
  <c r="Q220" i="4"/>
  <c r="AT547" i="4"/>
  <c r="BE439" i="4"/>
  <c r="AU317" i="4"/>
  <c r="Z371" i="4"/>
  <c r="AH462" i="4"/>
  <c r="W317" i="4"/>
  <c r="AO554" i="4"/>
  <c r="BM486" i="4"/>
  <c r="AH457" i="4"/>
  <c r="R446" i="4"/>
  <c r="BB478" i="4"/>
  <c r="AH544" i="4"/>
  <c r="AH493" i="4"/>
  <c r="W236" i="4"/>
  <c r="AC485" i="4"/>
  <c r="BF418" i="2"/>
  <c r="AZ418" i="4"/>
  <c r="AS538" i="4"/>
  <c r="BG485" i="4"/>
  <c r="M449" i="4"/>
  <c r="AW392" i="4"/>
  <c r="BJ482" i="4"/>
  <c r="AO263" i="4"/>
  <c r="BC458" i="4"/>
  <c r="AU136" i="4"/>
  <c r="BC511" i="4"/>
  <c r="BM512" i="4"/>
  <c r="AQ165" i="4"/>
  <c r="AX318" i="4"/>
  <c r="V492" i="4"/>
  <c r="V495" i="4"/>
  <c r="BJ311" i="4"/>
  <c r="AF517" i="4"/>
  <c r="BK178" i="4"/>
  <c r="AH521" i="4"/>
  <c r="O450" i="4"/>
  <c r="N521" i="4"/>
  <c r="BC261" i="4"/>
  <c r="AR393" i="4"/>
  <c r="T389" i="4"/>
  <c r="BI547" i="4"/>
  <c r="BE495" i="4"/>
  <c r="W462" i="4"/>
  <c r="P417" i="4"/>
  <c r="BN277" i="4"/>
  <c r="BA318" i="4"/>
  <c r="BI176" i="4"/>
  <c r="BM495" i="4"/>
  <c r="BJ224" i="4"/>
  <c r="V556" i="4"/>
  <c r="BN87" i="4"/>
  <c r="AS327" i="4"/>
  <c r="L301" i="4"/>
  <c r="BK103" i="4"/>
  <c r="AC229" i="4"/>
  <c r="AU349" i="4"/>
  <c r="AM424" i="4"/>
  <c r="AV46" i="2"/>
  <c r="M25" i="4"/>
  <c r="S311" i="4"/>
  <c r="S294" i="4"/>
  <c r="AL32" i="4"/>
  <c r="BH12" i="4"/>
  <c r="BN383" i="4"/>
  <c r="BH443" i="4"/>
  <c r="AS488" i="4"/>
  <c r="AK248" i="4"/>
  <c r="AW535" i="4"/>
  <c r="AR311" i="4"/>
  <c r="T489" i="4"/>
  <c r="AV321" i="4"/>
  <c r="BG201" i="4"/>
  <c r="BB415" i="4"/>
  <c r="BO312" i="4"/>
  <c r="BL331" i="4"/>
  <c r="AJ327" i="4"/>
  <c r="BH275" i="4"/>
  <c r="AE450" i="4"/>
  <c r="BK337" i="4"/>
  <c r="Z32" i="11" s="1"/>
  <c r="AM458" i="4"/>
  <c r="AW239" i="4"/>
  <c r="AM503" i="4"/>
  <c r="AM560" i="4"/>
  <c r="AQ439" i="4"/>
  <c r="AY483" i="4"/>
  <c r="AO407" i="4"/>
  <c r="BD349" i="4"/>
  <c r="Z210" i="4"/>
  <c r="Z297" i="2"/>
  <c r="V160" i="4"/>
  <c r="AO415" i="4"/>
  <c r="N192" i="4"/>
  <c r="BD530" i="4"/>
  <c r="BH445" i="4"/>
  <c r="AW479" i="4"/>
  <c r="V442" i="4"/>
  <c r="L386" i="4"/>
  <c r="J247" i="4"/>
  <c r="AU347" i="4"/>
  <c r="N456" i="4"/>
  <c r="AI305" i="4"/>
  <c r="BI454" i="4"/>
  <c r="AG531" i="4"/>
  <c r="AO163" i="4"/>
  <c r="AB305" i="4"/>
  <c r="AP395" i="4"/>
  <c r="AF199" i="4"/>
  <c r="BF256" i="4"/>
  <c r="AH138" i="4"/>
  <c r="BK294" i="4"/>
  <c r="U184" i="4"/>
  <c r="AQ321" i="4"/>
  <c r="AY513" i="4"/>
  <c r="AQ558" i="4"/>
  <c r="AA219" i="4"/>
  <c r="AR501" i="4"/>
  <c r="AA405" i="4"/>
  <c r="BD399" i="4"/>
  <c r="BN341" i="4"/>
  <c r="V331" i="4"/>
  <c r="AK237" i="4"/>
  <c r="Z533" i="4"/>
  <c r="BN164" i="4"/>
  <c r="BE481" i="4"/>
  <c r="AG491" i="4"/>
  <c r="AE438" i="4"/>
  <c r="BC117" i="2"/>
  <c r="BH528" i="4"/>
  <c r="BL483" i="4"/>
  <c r="AG500" i="4"/>
  <c r="AI504" i="4"/>
  <c r="AS400" i="4"/>
  <c r="AN105" i="4"/>
  <c r="BJ543" i="4"/>
  <c r="AJ18" i="4"/>
  <c r="AI338" i="4"/>
  <c r="M448" i="4"/>
  <c r="BJ9" i="4"/>
  <c r="BD256" i="4"/>
  <c r="M489" i="4"/>
  <c r="AF534" i="4"/>
  <c r="AQ457" i="4"/>
  <c r="BE451" i="4"/>
  <c r="AS457" i="2"/>
  <c r="AM510" i="4"/>
  <c r="AO536" i="4"/>
  <c r="AV537" i="4"/>
  <c r="AJ482" i="4"/>
  <c r="AM410" i="4"/>
  <c r="AP162" i="4"/>
  <c r="AY314" i="4"/>
  <c r="AC520" i="4"/>
  <c r="L388" i="4"/>
  <c r="BF396" i="4"/>
  <c r="AY302" i="4"/>
  <c r="AW269" i="4"/>
  <c r="L409" i="2"/>
  <c r="P313" i="2"/>
  <c r="AV33" i="2"/>
  <c r="AM157" i="4"/>
  <c r="T277" i="2"/>
  <c r="AW542" i="4"/>
  <c r="L212" i="4"/>
  <c r="AI494" i="4"/>
  <c r="AF412" i="4"/>
  <c r="BA472" i="2"/>
  <c r="BD309" i="4"/>
  <c r="K259" i="4"/>
  <c r="BL488" i="4"/>
  <c r="T292" i="4"/>
  <c r="X420" i="4"/>
  <c r="AC322" i="4"/>
  <c r="AD315" i="4"/>
  <c r="BM184" i="4"/>
  <c r="AJ292" i="4"/>
  <c r="T400" i="2"/>
  <c r="BD275" i="2"/>
  <c r="BA268" i="4"/>
  <c r="AS351" i="2"/>
  <c r="U385" i="4"/>
  <c r="AT122" i="4"/>
  <c r="R107" i="4"/>
  <c r="K199" i="4"/>
  <c r="R21" i="4"/>
  <c r="AI56" i="4"/>
  <c r="BO388" i="4"/>
  <c r="AI179" i="4"/>
  <c r="AV168" i="2"/>
  <c r="M338" i="4"/>
  <c r="AM287" i="4"/>
  <c r="AG481" i="4"/>
  <c r="P411" i="4"/>
  <c r="M401" i="4"/>
  <c r="BP29" i="4"/>
  <c r="AJ100" i="4"/>
  <c r="I224" i="4"/>
  <c r="I167" i="4"/>
  <c r="Y188" i="2"/>
  <c r="BH218" i="4"/>
  <c r="K313" i="4"/>
  <c r="AO403" i="4"/>
  <c r="U33" i="20"/>
  <c r="J366" i="4"/>
  <c r="AG299" i="4"/>
  <c r="AL118" i="4"/>
  <c r="BE5" i="4"/>
  <c r="W525" i="4"/>
  <c r="AP289" i="4"/>
  <c r="AY114" i="4"/>
  <c r="BA272" i="4"/>
  <c r="AW448" i="4"/>
  <c r="Q496" i="4"/>
  <c r="AK206" i="4"/>
  <c r="Z297" i="4"/>
  <c r="BP51" i="4"/>
  <c r="W503" i="4"/>
  <c r="BB168" i="2"/>
  <c r="BL50" i="4"/>
  <c r="AW553" i="4"/>
  <c r="I293" i="4"/>
  <c r="W388" i="4"/>
  <c r="M403" i="4"/>
  <c r="AJ462" i="4"/>
  <c r="AZ392" i="4"/>
  <c r="AO143" i="4"/>
  <c r="AX508" i="4"/>
  <c r="AI536" i="4"/>
  <c r="AJ439" i="4"/>
  <c r="T107" i="4"/>
  <c r="V29" i="2"/>
  <c r="AX133" i="4"/>
  <c r="AH382" i="4"/>
  <c r="BJ413" i="4"/>
  <c r="BJ505" i="4"/>
  <c r="AS458" i="4"/>
  <c r="AY449" i="2"/>
  <c r="AL250" i="4"/>
  <c r="K433" i="4"/>
  <c r="BE327" i="4"/>
  <c r="AM288" i="4"/>
  <c r="AI224" i="4"/>
  <c r="AB173" i="2"/>
  <c r="BN37" i="4"/>
  <c r="X20" i="4"/>
  <c r="AJ108" i="4"/>
  <c r="AX301" i="4"/>
  <c r="BE47" i="4"/>
  <c r="AR11" i="4"/>
  <c r="BF19" i="2"/>
  <c r="BI70" i="4"/>
  <c r="AX26" i="4"/>
  <c r="S205" i="2"/>
  <c r="BJ21" i="4"/>
  <c r="T140" i="4"/>
  <c r="Y172" i="4"/>
  <c r="AL254" i="4"/>
  <c r="I286" i="4"/>
  <c r="AZ181" i="2"/>
  <c r="AP446" i="4"/>
  <c r="J24" i="2"/>
  <c r="Y24" i="4"/>
  <c r="BB405" i="4"/>
  <c r="AL556" i="4"/>
  <c r="L179" i="4"/>
  <c r="AR308" i="4"/>
  <c r="AB161" i="4"/>
  <c r="BF494" i="4"/>
  <c r="W543" i="4"/>
  <c r="W479" i="4"/>
  <c r="AP518" i="4"/>
  <c r="U205" i="4"/>
  <c r="AC410" i="4"/>
  <c r="AO109" i="2"/>
  <c r="O337" i="4"/>
  <c r="AW393" i="4"/>
  <c r="AI464" i="4"/>
  <c r="K22" i="4"/>
  <c r="BD558" i="4"/>
  <c r="AK342" i="4"/>
  <c r="J380" i="4"/>
  <c r="AZ303" i="4"/>
  <c r="S358" i="4"/>
  <c r="BM478" i="4"/>
  <c r="U264" i="4"/>
  <c r="BA405" i="4"/>
  <c r="AP541" i="4"/>
  <c r="AM461" i="4"/>
  <c r="BO145" i="4"/>
  <c r="BL463" i="4"/>
  <c r="BH337" i="4"/>
  <c r="BJ177" i="4"/>
  <c r="AN310" i="4"/>
  <c r="BK270" i="4"/>
  <c r="S139" i="2"/>
  <c r="AZ306" i="4"/>
  <c r="Z307" i="2"/>
  <c r="BP343" i="4"/>
  <c r="BP398" i="4"/>
  <c r="AN269" i="4"/>
  <c r="AY365" i="4"/>
  <c r="BB51" i="4"/>
  <c r="AC475" i="4"/>
  <c r="AK217" i="4"/>
  <c r="AM445" i="2"/>
  <c r="AD124" i="4"/>
  <c r="AS438" i="4"/>
  <c r="AT400" i="4"/>
  <c r="AT347" i="4"/>
  <c r="O378" i="2"/>
  <c r="AX165" i="2"/>
  <c r="BE294" i="2"/>
  <c r="AU365" i="4"/>
  <c r="AL161" i="4"/>
  <c r="BJ417" i="4"/>
  <c r="AC112" i="4"/>
  <c r="BE461" i="4"/>
  <c r="Z39" i="4"/>
  <c r="Q357" i="4"/>
  <c r="AU425" i="4"/>
  <c r="O383" i="4"/>
  <c r="AE348" i="4"/>
  <c r="R109" i="4"/>
  <c r="AR114" i="2"/>
  <c r="BJ207" i="4"/>
  <c r="K233" i="4"/>
  <c r="AV356" i="2"/>
  <c r="AV209" i="4"/>
  <c r="AU369" i="4"/>
  <c r="AJ221" i="4"/>
  <c r="J172" i="4"/>
  <c r="AV17" i="4"/>
  <c r="V513" i="4"/>
  <c r="AL413" i="4"/>
  <c r="AN353" i="4"/>
  <c r="AK465" i="4"/>
  <c r="BD551" i="4"/>
  <c r="BM212" i="4"/>
  <c r="V451" i="2"/>
  <c r="BA400" i="4"/>
  <c r="AV521" i="4"/>
  <c r="AS265" i="4"/>
  <c r="BC400" i="4"/>
  <c r="BH295" i="4"/>
  <c r="AR456" i="4"/>
  <c r="T277" i="4"/>
  <c r="O29" i="4"/>
  <c r="AJ270" i="4"/>
  <c r="BK264" i="4"/>
  <c r="BJ434" i="4"/>
  <c r="I446" i="4"/>
  <c r="AC491" i="4"/>
  <c r="W520" i="4"/>
  <c r="AI444" i="4"/>
  <c r="W124" i="4"/>
  <c r="AL420" i="4"/>
  <c r="K326" i="4"/>
  <c r="AO140" i="4"/>
  <c r="BK323" i="4"/>
  <c r="AR474" i="4"/>
  <c r="W223" i="4"/>
  <c r="W456" i="4"/>
  <c r="AS470" i="2"/>
  <c r="BC321" i="4"/>
  <c r="BG436" i="4"/>
  <c r="J347" i="4"/>
  <c r="BD358" i="4"/>
  <c r="AP312" i="4"/>
  <c r="AY445" i="2"/>
  <c r="AO296" i="2"/>
  <c r="AC256" i="2"/>
  <c r="AH525" i="4"/>
  <c r="O344" i="4"/>
  <c r="AC78" i="2"/>
  <c r="BP541" i="4"/>
  <c r="AE45" i="4"/>
  <c r="BF502" i="4"/>
  <c r="AU475" i="4"/>
  <c r="U331" i="4"/>
  <c r="AE466" i="4"/>
  <c r="BF134" i="4"/>
  <c r="AF252" i="4"/>
  <c r="BL370" i="4"/>
  <c r="BD221" i="4"/>
  <c r="Q483" i="4"/>
  <c r="AD253" i="4"/>
  <c r="BH382" i="4"/>
  <c r="Z90" i="4"/>
  <c r="AX62" i="4"/>
  <c r="BH213" i="4"/>
  <c r="V37" i="4"/>
  <c r="AQ549" i="4"/>
  <c r="AQ441" i="4"/>
  <c r="U320" i="4"/>
  <c r="AQ251" i="4"/>
  <c r="AA44" i="4"/>
  <c r="AC57" i="4"/>
  <c r="N330" i="4"/>
  <c r="Q182" i="4"/>
  <c r="AS491" i="4"/>
  <c r="V110" i="4"/>
  <c r="I409" i="4"/>
  <c r="AY400" i="4"/>
  <c r="BF303" i="4"/>
  <c r="AH106" i="4"/>
  <c r="BE311" i="4"/>
  <c r="U83" i="4"/>
  <c r="AR361" i="4"/>
  <c r="AJ269" i="2"/>
  <c r="BE55" i="4"/>
  <c r="BB300" i="2"/>
  <c r="BA419" i="2"/>
  <c r="Q252" i="4"/>
  <c r="Z353" i="2"/>
  <c r="N509" i="4"/>
  <c r="BL193" i="4"/>
  <c r="BG505" i="4"/>
  <c r="BN437" i="4"/>
  <c r="AM83" i="4"/>
  <c r="BI9" i="4"/>
  <c r="N138" i="4"/>
  <c r="BH476" i="4"/>
  <c r="AK169" i="4"/>
  <c r="K453" i="4"/>
  <c r="L246" i="4"/>
  <c r="AD300" i="4"/>
  <c r="O216" i="4"/>
  <c r="K492" i="4"/>
  <c r="AF420" i="4"/>
  <c r="Y297" i="2"/>
  <c r="AD489" i="4"/>
  <c r="AF451" i="2"/>
  <c r="AC469" i="2"/>
  <c r="AD46" i="4"/>
  <c r="AQ77" i="4"/>
  <c r="AM350" i="4"/>
  <c r="AT252" i="4"/>
  <c r="AD219" i="2"/>
  <c r="AF277" i="2"/>
  <c r="BJ427" i="4"/>
  <c r="BD202" i="4"/>
  <c r="Z503" i="4"/>
  <c r="BH389" i="4"/>
  <c r="T416" i="4"/>
  <c r="X354" i="4"/>
  <c r="AR451" i="4"/>
  <c r="BA351" i="4"/>
  <c r="T43" i="4"/>
  <c r="AQ422" i="4"/>
  <c r="BA327" i="4"/>
  <c r="AB452" i="4"/>
  <c r="BO133" i="4"/>
  <c r="AW369" i="4"/>
  <c r="BK213" i="4"/>
  <c r="L215" i="4"/>
  <c r="BE457" i="4"/>
  <c r="Z310" i="4"/>
  <c r="AC340" i="4"/>
  <c r="BB217" i="4"/>
  <c r="AI409" i="4"/>
  <c r="AI299" i="4"/>
  <c r="AX162" i="4"/>
  <c r="AY434" i="4"/>
  <c r="L384" i="4"/>
  <c r="AL348" i="4"/>
  <c r="N432" i="4"/>
  <c r="AB257" i="4"/>
  <c r="BE208" i="2"/>
  <c r="AJ58" i="4"/>
  <c r="BM136" i="4"/>
  <c r="AL462" i="2"/>
  <c r="AO276" i="2"/>
  <c r="AW40" i="4"/>
  <c r="BK237" i="4"/>
  <c r="BD4" i="4"/>
  <c r="AU378" i="2"/>
  <c r="R112" i="4"/>
  <c r="W119" i="4"/>
  <c r="BJ68" i="4"/>
  <c r="AM320" i="4"/>
  <c r="AY372" i="4"/>
  <c r="AG485" i="4"/>
  <c r="AS262" i="2"/>
  <c r="AR165" i="2"/>
  <c r="L76" i="2"/>
  <c r="Z35" i="4"/>
  <c r="P68" i="4"/>
  <c r="W280" i="2"/>
  <c r="AW286" i="4"/>
  <c r="AN82" i="4"/>
  <c r="AA259" i="4"/>
  <c r="T118" i="2"/>
  <c r="BL213" i="4"/>
  <c r="BL142" i="4"/>
  <c r="AG7" i="4"/>
  <c r="AF208" i="2"/>
  <c r="AF368" i="4"/>
  <c r="N414" i="4"/>
  <c r="AM225" i="4"/>
  <c r="Y337" i="4"/>
  <c r="Q156" i="4"/>
  <c r="L379" i="2"/>
  <c r="Z235" i="4"/>
  <c r="AO538" i="4"/>
  <c r="AG84" i="4"/>
  <c r="Y400" i="4"/>
  <c r="BN401" i="4"/>
  <c r="Z107" i="2"/>
  <c r="AH29" i="4"/>
  <c r="AL422" i="4"/>
  <c r="Z55" i="4"/>
  <c r="AL66" i="2"/>
  <c r="AZ299" i="4"/>
  <c r="AB389" i="4"/>
  <c r="AC57" i="6"/>
  <c r="BL112" i="4"/>
  <c r="X27" i="4"/>
  <c r="AN519" i="4"/>
  <c r="BF370" i="4"/>
  <c r="J156" i="4"/>
  <c r="BC508" i="4"/>
  <c r="BK9" i="4"/>
  <c r="BF532" i="4"/>
  <c r="BN308" i="4"/>
  <c r="K161" i="4"/>
  <c r="BP414" i="4"/>
  <c r="N251" i="4"/>
  <c r="I418" i="4"/>
  <c r="I342" i="4"/>
  <c r="BP36" i="4"/>
  <c r="AM420" i="2"/>
  <c r="BG332" i="4"/>
  <c r="V282" i="2"/>
  <c r="W70" i="4"/>
  <c r="N291" i="4"/>
  <c r="V332" i="4"/>
  <c r="AW173" i="4"/>
  <c r="Q304" i="4"/>
  <c r="AS433" i="4"/>
  <c r="Q394" i="4"/>
  <c r="X128" i="4"/>
  <c r="AT257" i="4"/>
  <c r="X299" i="4"/>
  <c r="BL413" i="4"/>
  <c r="AU25" i="2"/>
  <c r="BF224" i="4"/>
  <c r="AN440" i="2"/>
  <c r="AI307" i="2"/>
  <c r="U345" i="2"/>
  <c r="V243" i="4"/>
  <c r="AL101" i="4"/>
  <c r="AQ274" i="4"/>
  <c r="AS244" i="4"/>
  <c r="AN274" i="4"/>
  <c r="Z154" i="4"/>
  <c r="N362" i="4"/>
  <c r="AP137" i="4"/>
  <c r="Q308" i="4"/>
  <c r="AF340" i="4"/>
  <c r="BK20" i="4"/>
  <c r="AI446" i="4"/>
  <c r="AS106" i="4"/>
  <c r="AO303" i="4"/>
  <c r="AN415" i="4"/>
  <c r="BO161" i="4"/>
  <c r="Q461" i="4"/>
  <c r="R391" i="2"/>
  <c r="AH269" i="4"/>
  <c r="BC142" i="4"/>
  <c r="H301" i="2"/>
  <c r="BB388" i="2"/>
  <c r="AU181" i="4"/>
  <c r="AY329" i="4"/>
  <c r="AO103" i="4"/>
  <c r="AN215" i="4"/>
  <c r="BB417" i="4"/>
  <c r="AB368" i="4"/>
  <c r="AH201" i="4"/>
  <c r="BN488" i="4"/>
  <c r="AC41" i="4"/>
  <c r="AA205" i="2"/>
  <c r="AB409" i="4"/>
  <c r="I411" i="4"/>
  <c r="AY364" i="4"/>
  <c r="BF21" i="4"/>
  <c r="AF333" i="4"/>
  <c r="AS410" i="4"/>
  <c r="AT393" i="4"/>
  <c r="Z55" i="9"/>
  <c r="AQ36" i="4"/>
  <c r="AC224" i="4"/>
  <c r="V118" i="4"/>
  <c r="AP311" i="4"/>
  <c r="AS102" i="4"/>
  <c r="AD331" i="4"/>
  <c r="W144" i="4"/>
  <c r="AA244" i="4"/>
  <c r="BB238" i="4"/>
  <c r="AH302" i="4"/>
  <c r="AF491" i="4"/>
  <c r="AK401" i="4"/>
  <c r="J405" i="4"/>
  <c r="R225" i="4"/>
  <c r="AZ41" i="4"/>
  <c r="AQ456" i="2"/>
  <c r="S4" i="4"/>
  <c r="AH234" i="4"/>
  <c r="AD405" i="4"/>
  <c r="Z286" i="4"/>
  <c r="AI305" i="2"/>
  <c r="BP55" i="4"/>
  <c r="AO84" i="4"/>
  <c r="S299" i="4"/>
  <c r="AI439" i="4"/>
  <c r="AS479" i="4"/>
  <c r="BC333" i="4"/>
  <c r="I75" i="4"/>
  <c r="AX389" i="4"/>
  <c r="O290" i="4"/>
  <c r="P18" i="4"/>
  <c r="K311" i="2"/>
  <c r="BD106" i="2"/>
  <c r="AJ444" i="4"/>
  <c r="AY410" i="4"/>
  <c r="AN190" i="2"/>
  <c r="R359" i="2"/>
  <c r="AW323" i="4"/>
  <c r="BA507" i="4"/>
  <c r="AL387" i="4"/>
  <c r="AE221" i="4"/>
  <c r="Y21" i="4"/>
  <c r="BF263" i="4"/>
  <c r="AQ273" i="2"/>
  <c r="AU481" i="4"/>
  <c r="AW558" i="4"/>
  <c r="AE158" i="4"/>
  <c r="BF106" i="4"/>
  <c r="Q212" i="4"/>
  <c r="AV203" i="4"/>
  <c r="AW356" i="2"/>
  <c r="BB512" i="4"/>
  <c r="AN427" i="4"/>
  <c r="AO356" i="4"/>
  <c r="AL302" i="4"/>
  <c r="BM553" i="4"/>
  <c r="X389" i="2"/>
  <c r="K138" i="4"/>
  <c r="Z160" i="4"/>
  <c r="AC150" i="4"/>
  <c r="AI497" i="4"/>
  <c r="L207" i="4"/>
  <c r="BG247" i="4"/>
  <c r="BP503" i="4"/>
  <c r="X502" i="4"/>
  <c r="L257" i="2"/>
  <c r="X484" i="4"/>
  <c r="L443" i="2"/>
  <c r="U516" i="4"/>
  <c r="AL483" i="4"/>
  <c r="AE345" i="2"/>
  <c r="BI446" i="4"/>
  <c r="AE447" i="4"/>
  <c r="AH165" i="4"/>
  <c r="AB297" i="4"/>
  <c r="AP376" i="2"/>
  <c r="AS447" i="4"/>
  <c r="X107" i="2"/>
  <c r="AI442" i="4"/>
  <c r="BM203" i="4"/>
  <c r="K434" i="4"/>
  <c r="AS449" i="4"/>
  <c r="BF451" i="4"/>
  <c r="AT421" i="2"/>
  <c r="AN141" i="4"/>
  <c r="BG179" i="4"/>
  <c r="AZ307" i="2"/>
  <c r="AO267" i="4"/>
  <c r="AU400" i="4"/>
  <c r="AI277" i="2"/>
  <c r="AX63" i="4"/>
  <c r="BK506" i="4"/>
  <c r="AI9" i="4"/>
  <c r="BB375" i="2"/>
  <c r="M194" i="4"/>
  <c r="O14" i="4"/>
  <c r="V168" i="2"/>
  <c r="W233" i="4"/>
  <c r="AD359" i="4"/>
  <c r="AY353" i="4"/>
  <c r="AT366" i="4"/>
  <c r="BH399" i="4"/>
  <c r="BO36" i="4"/>
  <c r="AF72" i="2"/>
  <c r="AQ403" i="4"/>
  <c r="BN213" i="4"/>
  <c r="M275" i="2"/>
  <c r="S271" i="4"/>
  <c r="M372" i="4"/>
  <c r="S417" i="4"/>
  <c r="AH314" i="4"/>
  <c r="Y139" i="2"/>
  <c r="U452" i="2"/>
  <c r="S221" i="4"/>
  <c r="N76" i="2"/>
  <c r="S29" i="4"/>
  <c r="AN34" i="4"/>
  <c r="Z300" i="2"/>
  <c r="P182" i="2"/>
  <c r="AX300" i="4"/>
  <c r="V300" i="2"/>
  <c r="AE27" i="4"/>
  <c r="V273" i="2"/>
  <c r="U137" i="4"/>
  <c r="AH389" i="2"/>
  <c r="BH452" i="4"/>
  <c r="AT317" i="4"/>
  <c r="H421" i="2"/>
  <c r="AB200" i="2"/>
  <c r="BE64" i="2"/>
  <c r="AU243" i="4"/>
  <c r="BO248" i="4"/>
  <c r="AJ123" i="2"/>
  <c r="BN332" i="4"/>
  <c r="BC520" i="4"/>
  <c r="BJ131" i="4"/>
  <c r="AU221" i="4"/>
  <c r="N365" i="4"/>
  <c r="W298" i="4"/>
  <c r="AQ8" i="4"/>
  <c r="BL126" i="4"/>
  <c r="AM183" i="2"/>
  <c r="Z448" i="4"/>
  <c r="AX346" i="4"/>
  <c r="AO157" i="4"/>
  <c r="BF204" i="4"/>
  <c r="AT397" i="2"/>
  <c r="AQ358" i="2"/>
  <c r="AE362" i="2"/>
  <c r="AG41" i="4"/>
  <c r="AF390" i="2"/>
  <c r="AN67" i="2"/>
  <c r="BA85" i="4"/>
  <c r="BE59" i="4"/>
  <c r="P440" i="2"/>
  <c r="AF183" i="2"/>
  <c r="AQ85" i="4"/>
  <c r="BC141" i="4"/>
  <c r="AF213" i="2"/>
  <c r="AI487" i="4"/>
  <c r="BD362" i="4"/>
  <c r="AC325" i="2"/>
  <c r="O448" i="4"/>
  <c r="AU101" i="4"/>
  <c r="AT257" i="2"/>
  <c r="W62" i="4"/>
  <c r="AQ136" i="4"/>
  <c r="N154" i="4"/>
  <c r="BL440" i="4"/>
  <c r="BL104" i="4"/>
  <c r="AB15" i="4"/>
  <c r="T268" i="2"/>
  <c r="BF125" i="2"/>
  <c r="AJ259" i="2"/>
  <c r="L88" i="4"/>
  <c r="AE252" i="2"/>
  <c r="U159" i="2"/>
  <c r="AX173" i="4"/>
  <c r="R66" i="2"/>
  <c r="AQ137" i="4"/>
  <c r="N34" i="2"/>
  <c r="BK141" i="4"/>
  <c r="AW255" i="4"/>
  <c r="AU34" i="4"/>
  <c r="AP126" i="2"/>
  <c r="I298" i="2"/>
  <c r="O109" i="2"/>
  <c r="AF445" i="4"/>
  <c r="BK347" i="4"/>
  <c r="BP43" i="4"/>
  <c r="BN105" i="4"/>
  <c r="AH391" i="4"/>
  <c r="S317" i="4"/>
  <c r="J407" i="4"/>
  <c r="AH98" i="4"/>
  <c r="AC60" i="4"/>
  <c r="AP297" i="2"/>
  <c r="AI51" i="4"/>
  <c r="AY304" i="2"/>
  <c r="AO288" i="4"/>
  <c r="BF390" i="4"/>
  <c r="BH11" i="4"/>
  <c r="Q489" i="4"/>
  <c r="U482" i="4"/>
  <c r="AI488" i="4"/>
  <c r="AC497" i="4"/>
  <c r="BD350" i="2"/>
  <c r="P79" i="4"/>
  <c r="BF361" i="4"/>
  <c r="AF351" i="4"/>
  <c r="P230" i="2"/>
  <c r="O245" i="4"/>
  <c r="BE143" i="4"/>
  <c r="W175" i="2"/>
  <c r="AV204" i="4"/>
  <c r="AP136" i="2"/>
  <c r="AM448" i="4"/>
  <c r="BD172" i="4"/>
  <c r="L244" i="4"/>
  <c r="Z452" i="4"/>
  <c r="AL19" i="2"/>
  <c r="W135" i="4"/>
  <c r="AF117" i="4"/>
  <c r="AA438" i="4"/>
  <c r="AU415" i="4"/>
  <c r="AU69" i="4"/>
  <c r="BB286" i="4"/>
  <c r="R106" i="4"/>
  <c r="M65" i="4"/>
  <c r="AL102" i="4"/>
  <c r="P276" i="2"/>
  <c r="Z248" i="4"/>
  <c r="AK38" i="4"/>
  <c r="AS395" i="4"/>
  <c r="Z435" i="4"/>
  <c r="O401" i="4"/>
  <c r="U216" i="2"/>
  <c r="J452" i="2"/>
  <c r="Q356" i="4"/>
  <c r="AF79" i="4"/>
  <c r="W210" i="4"/>
  <c r="AW105" i="4"/>
  <c r="AG415" i="4"/>
  <c r="V197" i="4"/>
  <c r="BA127" i="2"/>
  <c r="BE361" i="2"/>
  <c r="K356" i="4"/>
  <c r="M472" i="2"/>
  <c r="BO152" i="4"/>
  <c r="AW293" i="4"/>
  <c r="AL222" i="4"/>
  <c r="BO113" i="4"/>
  <c r="AA76" i="4"/>
  <c r="M452" i="4"/>
  <c r="AL406" i="4"/>
  <c r="AX393" i="4"/>
  <c r="AD210" i="2"/>
  <c r="BB77" i="2"/>
  <c r="I358" i="4"/>
  <c r="BK397" i="4"/>
  <c r="K170" i="2"/>
  <c r="AS219" i="2"/>
  <c r="AI447" i="2"/>
  <c r="S27" i="2"/>
  <c r="K403" i="4"/>
  <c r="AK110" i="2"/>
  <c r="AZ36" i="4"/>
  <c r="AH97" i="2"/>
  <c r="BE64" i="4"/>
  <c r="X106" i="4"/>
  <c r="AX301" i="2"/>
  <c r="P297" i="4"/>
  <c r="I362" i="2"/>
  <c r="AE99" i="4"/>
  <c r="BC301" i="4"/>
  <c r="AR128" i="4"/>
  <c r="BI182" i="4"/>
  <c r="BF256" i="2"/>
  <c r="I244" i="4"/>
  <c r="AU230" i="2"/>
  <c r="AO431" i="4"/>
  <c r="BF331" i="4"/>
  <c r="AD129" i="4"/>
  <c r="AI441" i="2"/>
  <c r="BE163" i="2"/>
  <c r="AC160" i="2"/>
  <c r="AR289" i="4"/>
  <c r="BA197" i="4"/>
  <c r="AN248" i="4"/>
  <c r="AN209" i="4"/>
  <c r="AS442" i="2"/>
  <c r="AS313" i="2"/>
  <c r="AE228" i="4"/>
  <c r="AL421" i="2"/>
  <c r="AN237" i="4"/>
  <c r="AR77" i="4"/>
  <c r="AH233" i="2"/>
  <c r="AF67" i="2"/>
  <c r="BB127" i="4"/>
  <c r="AI389" i="2"/>
  <c r="H456" i="2"/>
  <c r="AX525" i="4"/>
  <c r="AJ497" i="4"/>
  <c r="BO135" i="4"/>
  <c r="AM158" i="2"/>
  <c r="M313" i="2"/>
  <c r="AB415" i="4"/>
  <c r="AN88" i="2"/>
  <c r="H473" i="2"/>
  <c r="AS367" i="4"/>
  <c r="AE345" i="4"/>
  <c r="AA432" i="4"/>
  <c r="BC158" i="4"/>
  <c r="BK349" i="4"/>
  <c r="AG452" i="2"/>
  <c r="AW257" i="2"/>
  <c r="K285" i="2"/>
  <c r="AK144" i="4"/>
  <c r="I9" i="4"/>
  <c r="P175" i="2"/>
  <c r="BH453" i="4"/>
  <c r="AH440" i="2"/>
  <c r="AL152" i="4"/>
  <c r="Q24" i="2"/>
  <c r="U120" i="4"/>
  <c r="K417" i="4"/>
  <c r="BK558" i="4"/>
  <c r="Z455" i="4"/>
  <c r="AP113" i="4"/>
  <c r="BK65" i="4"/>
  <c r="AQ395" i="2"/>
  <c r="AK220" i="4"/>
  <c r="X353" i="4"/>
  <c r="AE171" i="4"/>
  <c r="AY265" i="2"/>
  <c r="AR546" i="4"/>
  <c r="AX358" i="4"/>
  <c r="U200" i="2"/>
  <c r="M367" i="4"/>
  <c r="AG177" i="4"/>
  <c r="AN173" i="4"/>
  <c r="AX237" i="4"/>
  <c r="AU187" i="2"/>
  <c r="Y19" i="2"/>
  <c r="BO37" i="4"/>
  <c r="BL299" i="4"/>
  <c r="L351" i="2"/>
  <c r="AK5" i="4"/>
  <c r="AQ21" i="2"/>
  <c r="AB33" i="2"/>
  <c r="AO13" i="2"/>
  <c r="L44" i="4"/>
  <c r="AS378" i="2"/>
  <c r="BK295" i="4"/>
  <c r="Y211" i="4"/>
  <c r="L27" i="2"/>
  <c r="T113" i="4"/>
  <c r="AS28" i="2"/>
  <c r="BA301" i="2"/>
  <c r="AT350" i="4"/>
  <c r="N391" i="2"/>
  <c r="AU139" i="2"/>
  <c r="AM313" i="2"/>
  <c r="AZ140" i="4"/>
  <c r="Z34" i="2"/>
  <c r="BA81" i="2"/>
  <c r="N315" i="2"/>
  <c r="AY496" i="4"/>
  <c r="AO165" i="4"/>
  <c r="AY114" i="2"/>
  <c r="AD381" i="4"/>
  <c r="AS165" i="4"/>
  <c r="I23" i="4"/>
  <c r="AR312" i="4"/>
  <c r="V4" i="4"/>
  <c r="W345" i="4"/>
  <c r="AC124" i="2"/>
  <c r="AJ102" i="4"/>
  <c r="N277" i="2"/>
  <c r="J278" i="4"/>
  <c r="AX431" i="4"/>
  <c r="BP116" i="4"/>
  <c r="P219" i="2"/>
  <c r="BI361" i="4"/>
  <c r="S381" i="4"/>
  <c r="Q70" i="4"/>
  <c r="Y211" i="2"/>
  <c r="AD268" i="4"/>
  <c r="BL40" i="4"/>
  <c r="Q251" i="2"/>
  <c r="AU303" i="2"/>
  <c r="AK223" i="4"/>
  <c r="BN61" i="4"/>
  <c r="BK228" i="4"/>
  <c r="BI371" i="4"/>
  <c r="V293" i="4"/>
  <c r="P47" i="4"/>
  <c r="BE30" i="4"/>
  <c r="AG328" i="4"/>
  <c r="Z82" i="4"/>
  <c r="AE251" i="4"/>
  <c r="AM328" i="4"/>
  <c r="M159" i="2"/>
  <c r="AQ405" i="2"/>
  <c r="AH303" i="4"/>
  <c r="AR272" i="4"/>
  <c r="J9" i="4"/>
  <c r="AR19" i="4"/>
  <c r="L23" i="4"/>
  <c r="AB265" i="2"/>
  <c r="Q84" i="4"/>
  <c r="T130" i="4"/>
  <c r="AM323" i="4"/>
  <c r="O340" i="4"/>
  <c r="AI230" i="4"/>
  <c r="P380" i="2"/>
  <c r="BM214" i="4"/>
  <c r="I117" i="4"/>
  <c r="H123" i="2"/>
  <c r="S65" i="4"/>
  <c r="BG474" i="4"/>
  <c r="AJ169" i="2"/>
  <c r="AU70" i="4"/>
  <c r="BB231" i="4"/>
  <c r="J110" i="2"/>
  <c r="BI140" i="4"/>
  <c r="BH236" i="4"/>
  <c r="R327" i="2"/>
  <c r="O309" i="2"/>
  <c r="O553" i="4"/>
  <c r="U467" i="2"/>
  <c r="AY261" i="4"/>
  <c r="BG295" i="4"/>
  <c r="AS47" i="4"/>
  <c r="AN250" i="4"/>
  <c r="BL162" i="4"/>
  <c r="BL43" i="4"/>
  <c r="T27" i="2"/>
  <c r="AU299" i="2"/>
  <c r="I215" i="4"/>
  <c r="AY440" i="4"/>
  <c r="O31" i="4"/>
  <c r="AF419" i="4"/>
  <c r="H212" i="2"/>
  <c r="H161" i="2"/>
  <c r="Z484" i="4"/>
  <c r="BE301" i="4"/>
  <c r="AL458" i="4"/>
  <c r="AB357" i="4"/>
  <c r="AS23" i="2"/>
  <c r="O68" i="4"/>
  <c r="J281" i="2"/>
  <c r="AU36" i="4"/>
  <c r="BP205" i="4"/>
  <c r="AY173" i="4"/>
  <c r="Q392" i="2"/>
  <c r="Q400" i="2"/>
  <c r="AY101" i="4"/>
  <c r="N13" i="4"/>
  <c r="AR256" i="2"/>
  <c r="BI272" i="4"/>
  <c r="O32" i="2"/>
  <c r="AC125" i="4"/>
  <c r="T274" i="4"/>
  <c r="AX102" i="4"/>
  <c r="AM315" i="4"/>
  <c r="L221" i="2"/>
  <c r="AP231" i="4"/>
  <c r="AV269" i="4"/>
  <c r="Z416" i="4"/>
  <c r="Y434" i="4"/>
  <c r="AG443" i="2"/>
  <c r="BI393" i="4"/>
  <c r="BL254" i="4"/>
  <c r="M20" i="4"/>
  <c r="AV388" i="4"/>
  <c r="J230" i="4"/>
  <c r="AY167" i="2"/>
  <c r="AX421" i="2"/>
  <c r="AX381" i="4"/>
  <c r="AK547" i="4"/>
  <c r="L357" i="4"/>
  <c r="M244" i="4"/>
  <c r="L361" i="4"/>
  <c r="BG255" i="4"/>
  <c r="AO130" i="4"/>
  <c r="AA399" i="4"/>
  <c r="AD36" i="4"/>
  <c r="AC385" i="4"/>
  <c r="BA304" i="2"/>
  <c r="O162" i="4"/>
  <c r="AN362" i="2"/>
  <c r="Q287" i="4"/>
  <c r="BM174" i="4"/>
  <c r="BI365" i="4"/>
  <c r="AX517" i="4"/>
  <c r="BK413" i="4"/>
  <c r="AN360" i="2"/>
  <c r="W530" i="4"/>
  <c r="L449" i="4"/>
  <c r="Y208" i="4"/>
  <c r="P38" i="4"/>
  <c r="BF460" i="4"/>
  <c r="BA90" i="2"/>
  <c r="AI29" i="2"/>
  <c r="P90" i="4"/>
  <c r="V391" i="2"/>
  <c r="BH173" i="4"/>
  <c r="BI372" i="4"/>
  <c r="AA36" i="4"/>
  <c r="V117" i="4"/>
  <c r="P116" i="4"/>
  <c r="BK244" i="4"/>
  <c r="AG342" i="4"/>
  <c r="BF149" i="4"/>
  <c r="BN344" i="4"/>
  <c r="V157" i="4"/>
  <c r="BC292" i="4"/>
  <c r="AB371" i="2"/>
  <c r="Q433" i="4"/>
  <c r="AQ313" i="4"/>
  <c r="M386" i="4"/>
  <c r="M214" i="4"/>
  <c r="BG119" i="4"/>
  <c r="AE269" i="4"/>
  <c r="J253" i="2"/>
  <c r="BJ330" i="4"/>
  <c r="AR496" i="4"/>
  <c r="J183" i="2"/>
  <c r="AD254" i="4"/>
  <c r="AF14" i="2"/>
  <c r="AV278" i="4"/>
  <c r="AJ66" i="4"/>
  <c r="Q393" i="2"/>
  <c r="R445" i="2"/>
  <c r="AF256" i="4"/>
  <c r="I107" i="4"/>
  <c r="AB338" i="4"/>
  <c r="AV269" i="2"/>
  <c r="AT65" i="4"/>
  <c r="BN179" i="4"/>
  <c r="W207" i="2"/>
  <c r="BP352" i="4"/>
  <c r="AV64" i="4"/>
  <c r="AZ456" i="2"/>
  <c r="J121" i="2"/>
  <c r="R115" i="2"/>
  <c r="X24" i="4"/>
  <c r="AM475" i="4"/>
  <c r="BP354" i="4"/>
  <c r="T239" i="4"/>
  <c r="BB264" i="2"/>
  <c r="AK11" i="4"/>
  <c r="V287" i="4"/>
  <c r="AR300" i="2"/>
  <c r="AQ294" i="2"/>
  <c r="K315" i="2"/>
  <c r="T94" i="2"/>
  <c r="J233" i="4"/>
  <c r="W198" i="4"/>
  <c r="J21" i="2"/>
  <c r="BG399" i="4"/>
  <c r="P261" i="4"/>
  <c r="AL351" i="4"/>
  <c r="AL277" i="2"/>
  <c r="AH77" i="4"/>
  <c r="AL307" i="4"/>
  <c r="AG317" i="4"/>
  <c r="AR221" i="4"/>
  <c r="BK66" i="4"/>
  <c r="BI150" i="4"/>
  <c r="AH34" i="2"/>
  <c r="AS118" i="2"/>
  <c r="AG399" i="4"/>
  <c r="P482" i="4"/>
  <c r="AS373" i="2"/>
  <c r="BI181" i="4"/>
  <c r="BL158" i="4"/>
  <c r="AU115" i="2"/>
  <c r="BM396" i="4"/>
  <c r="P187" i="2"/>
  <c r="AJ218" i="4"/>
  <c r="AQ51" i="4"/>
  <c r="AL201" i="4"/>
  <c r="BE355" i="2"/>
  <c r="P286" i="2"/>
  <c r="BO156" i="4"/>
  <c r="K217" i="4"/>
  <c r="BF180" i="4"/>
  <c r="BO207" i="4"/>
  <c r="N47" i="4"/>
  <c r="AN443" i="4"/>
  <c r="M535" i="4"/>
  <c r="BC132" i="4"/>
  <c r="L391" i="2"/>
  <c r="I127" i="4"/>
  <c r="BE35" i="4"/>
  <c r="H280" i="2"/>
  <c r="BF14" i="4"/>
  <c r="AY313" i="4"/>
  <c r="BA391" i="2"/>
  <c r="AN238" i="4"/>
  <c r="AF13" i="2"/>
  <c r="O441" i="2"/>
  <c r="BO453" i="4"/>
  <c r="AL109" i="2"/>
  <c r="BC200" i="4"/>
  <c r="AE70" i="4"/>
  <c r="BG181" i="4"/>
  <c r="BN511" i="4"/>
  <c r="AN143" i="4"/>
  <c r="U386" i="4"/>
  <c r="T383" i="4"/>
  <c r="T138" i="4"/>
  <c r="I388" i="4"/>
  <c r="M308" i="4"/>
  <c r="AU141" i="4"/>
  <c r="BE13" i="4"/>
  <c r="AE249" i="4"/>
  <c r="AX392" i="2"/>
  <c r="BA344" i="4"/>
  <c r="K169" i="4"/>
  <c r="BH392" i="4"/>
  <c r="BG89" i="4"/>
  <c r="BL10" i="4"/>
  <c r="O181" i="4"/>
  <c r="AQ14" i="4"/>
  <c r="BN74" i="4"/>
  <c r="M361" i="4"/>
  <c r="AZ464" i="2"/>
  <c r="BI214" i="4"/>
  <c r="BB178" i="4"/>
  <c r="V6" i="4"/>
  <c r="S339" i="4"/>
  <c r="W13" i="2"/>
  <c r="BF170" i="4"/>
  <c r="AN359" i="4"/>
  <c r="AQ528" i="4"/>
  <c r="BA305" i="2"/>
  <c r="AM476" i="4"/>
  <c r="W209" i="4"/>
  <c r="AH122" i="2"/>
  <c r="AM274" i="4"/>
  <c r="AZ159" i="4"/>
  <c r="AT14" i="4"/>
  <c r="BH158" i="4"/>
  <c r="Q450" i="2"/>
  <c r="AB295" i="2"/>
  <c r="BB439" i="2"/>
  <c r="AP23" i="2"/>
  <c r="AB373" i="2"/>
  <c r="BL49" i="4"/>
  <c r="AD62" i="4"/>
  <c r="BA259" i="4"/>
  <c r="AU37" i="4"/>
  <c r="BE406" i="4"/>
  <c r="X232" i="2"/>
  <c r="AU33" i="4"/>
  <c r="AK436" i="4"/>
  <c r="AR149" i="4"/>
  <c r="AV175" i="4"/>
  <c r="AW414" i="4"/>
  <c r="AG354" i="4"/>
  <c r="AQ371" i="2"/>
  <c r="AQ58" i="4"/>
  <c r="AT441" i="2"/>
  <c r="AB89" i="4"/>
  <c r="BH504" i="4"/>
  <c r="AS390" i="2"/>
  <c r="AG9" i="4"/>
  <c r="BB114" i="4"/>
  <c r="AT358" i="2"/>
  <c r="BB274" i="2"/>
  <c r="BA394" i="2"/>
  <c r="AR199" i="4"/>
  <c r="X92" i="2"/>
  <c r="M43" i="4"/>
  <c r="Y32" i="2"/>
  <c r="BA359" i="2"/>
  <c r="V118" i="2"/>
  <c r="AL211" i="4"/>
  <c r="BD494" i="4"/>
  <c r="Z56" i="4"/>
  <c r="W288" i="4"/>
  <c r="AK261" i="4"/>
  <c r="AZ459" i="4"/>
  <c r="BD26" i="2"/>
  <c r="AE356" i="4"/>
  <c r="AU291" i="4"/>
  <c r="O90" i="4"/>
  <c r="AN246" i="4"/>
  <c r="AF116" i="2"/>
  <c r="AH371" i="4"/>
  <c r="BA115" i="2"/>
  <c r="BA361" i="4"/>
  <c r="BN432" i="4"/>
  <c r="Z407" i="2"/>
  <c r="BP234" i="4"/>
  <c r="V267" i="4"/>
  <c r="R105" i="4"/>
  <c r="AR401" i="4"/>
  <c r="T211" i="2"/>
  <c r="AG419" i="2"/>
  <c r="AZ467" i="2"/>
  <c r="AG120" i="4"/>
  <c r="Y312" i="2"/>
  <c r="AD252" i="2"/>
  <c r="X261" i="2"/>
  <c r="V305" i="4"/>
  <c r="BC457" i="2"/>
  <c r="AI323" i="4"/>
  <c r="U410" i="4"/>
  <c r="AS180" i="2"/>
  <c r="AK301" i="4"/>
  <c r="Q352" i="4"/>
  <c r="AM391" i="4"/>
  <c r="S370" i="2"/>
  <c r="AC355" i="4"/>
  <c r="BC313" i="2"/>
  <c r="M555" i="4"/>
  <c r="Y423" i="4"/>
  <c r="AC70" i="4"/>
  <c r="AL303" i="2"/>
  <c r="AK221" i="4"/>
  <c r="T209" i="4"/>
  <c r="AJ396" i="2"/>
  <c r="BC305" i="2"/>
  <c r="U218" i="4"/>
  <c r="AR276" i="4"/>
  <c r="AH12" i="4"/>
  <c r="AA506" i="4"/>
  <c r="BJ180" i="4"/>
  <c r="S407" i="4"/>
  <c r="R81" i="4"/>
  <c r="V192" i="4"/>
  <c r="Q219" i="4"/>
  <c r="S457" i="4"/>
  <c r="AW421" i="4"/>
  <c r="BG357" i="4"/>
  <c r="BK435" i="4"/>
  <c r="BC206" i="2"/>
  <c r="V420" i="4"/>
  <c r="AO327" i="4"/>
  <c r="W329" i="4"/>
  <c r="AS233" i="4"/>
  <c r="W416" i="4"/>
  <c r="AK184" i="4"/>
  <c r="AA442" i="4"/>
  <c r="AR62" i="4"/>
  <c r="X423" i="4"/>
  <c r="R313" i="4"/>
  <c r="BJ560" i="4"/>
  <c r="S254" i="4"/>
  <c r="AV371" i="4"/>
  <c r="O296" i="4"/>
  <c r="AS554" i="4"/>
  <c r="Q255" i="4"/>
  <c r="AO434" i="4"/>
  <c r="AZ329" i="4"/>
  <c r="I276" i="2"/>
  <c r="AC508" i="4"/>
  <c r="AX384" i="4"/>
  <c r="BF299" i="4"/>
  <c r="AW184" i="4"/>
  <c r="O416" i="4"/>
  <c r="AG103" i="4"/>
  <c r="BA489" i="4"/>
  <c r="R461" i="4"/>
  <c r="AT420" i="4"/>
  <c r="BM424" i="4"/>
  <c r="L135" i="4"/>
  <c r="AI357" i="4"/>
  <c r="Q262" i="4"/>
  <c r="K381" i="4"/>
  <c r="BJ4" i="4"/>
  <c r="AO260" i="2"/>
  <c r="U434" i="4"/>
  <c r="AL256" i="4"/>
  <c r="N420" i="2"/>
  <c r="BB87" i="4"/>
  <c r="AO236" i="4"/>
  <c r="BH518" i="4"/>
  <c r="AE261" i="4"/>
  <c r="W161" i="4"/>
  <c r="AG210" i="2"/>
  <c r="U251" i="2"/>
  <c r="AT401" i="4"/>
  <c r="AA165" i="4"/>
  <c r="J307" i="2"/>
  <c r="BK482" i="4"/>
  <c r="S301" i="4"/>
  <c r="AB454" i="4"/>
  <c r="AK307" i="2"/>
  <c r="AS164" i="4"/>
  <c r="L63" i="4"/>
  <c r="AE218" i="4"/>
  <c r="BK546" i="4"/>
  <c r="BP236" i="4"/>
  <c r="BH154" i="4"/>
  <c r="AX187" i="2"/>
  <c r="BD219" i="4"/>
  <c r="AX455" i="2"/>
  <c r="AV375" i="2"/>
  <c r="L323" i="4"/>
  <c r="M426" i="4"/>
  <c r="AB164" i="2"/>
  <c r="AM345" i="4"/>
  <c r="J310" i="4"/>
  <c r="BM137" i="4"/>
  <c r="AA448" i="4"/>
  <c r="AD554" i="4"/>
  <c r="AC137" i="2"/>
  <c r="BL361" i="4"/>
  <c r="BP65" i="4"/>
  <c r="J33" i="2"/>
  <c r="U167" i="2"/>
  <c r="W25" i="2"/>
  <c r="AC138" i="4"/>
  <c r="U392" i="4"/>
  <c r="X26" i="2"/>
  <c r="O49" i="4"/>
  <c r="BI479" i="4"/>
  <c r="U347" i="4"/>
  <c r="AL291" i="4"/>
  <c r="AO276" i="4"/>
  <c r="AZ182" i="4"/>
  <c r="R347" i="2"/>
  <c r="AW449" i="4"/>
  <c r="AP20" i="2"/>
  <c r="S40" i="4"/>
  <c r="BE84" i="4"/>
  <c r="O173" i="4"/>
  <c r="AJ470" i="2"/>
  <c r="AQ254" i="2"/>
  <c r="R315" i="2"/>
  <c r="BF194" i="4"/>
  <c r="BP474" i="4"/>
  <c r="AD553" i="4"/>
  <c r="X390" i="4"/>
  <c r="AY291" i="4"/>
  <c r="N177" i="4"/>
  <c r="BN245" i="4"/>
  <c r="BB280" i="2"/>
  <c r="S118" i="4"/>
  <c r="M520" i="4"/>
  <c r="BC310" i="4"/>
  <c r="BD73" i="4"/>
  <c r="AV89" i="2"/>
  <c r="BD175" i="2"/>
  <c r="BP7" i="4"/>
  <c r="AF17" i="2"/>
  <c r="BI85" i="4"/>
  <c r="AS339" i="4"/>
  <c r="BE314" i="2"/>
  <c r="S488" i="4"/>
  <c r="Q220" i="2"/>
  <c r="AZ491" i="4"/>
  <c r="BP209" i="4"/>
  <c r="BK258" i="4"/>
  <c r="AV78" i="2"/>
  <c r="BM202" i="4"/>
  <c r="BC49" i="4"/>
  <c r="AH34" i="4"/>
  <c r="AH504" i="4"/>
  <c r="Z449" i="2"/>
  <c r="AL320" i="4"/>
  <c r="BG111" i="4"/>
  <c r="P17" i="2"/>
  <c r="AA226" i="4"/>
  <c r="AL136" i="4"/>
  <c r="V324" i="2"/>
  <c r="AR137" i="4"/>
  <c r="BD427" i="4"/>
  <c r="BE17" i="4"/>
  <c r="BO137" i="4"/>
  <c r="BE65" i="4"/>
  <c r="I10" i="4"/>
  <c r="K274" i="2"/>
  <c r="AU450" i="4"/>
  <c r="T207" i="2"/>
  <c r="AT448" i="2"/>
  <c r="AL214" i="2"/>
  <c r="Y71" i="4"/>
  <c r="BD16" i="4"/>
  <c r="AC501" i="4"/>
  <c r="AQ352" i="4"/>
  <c r="AI333" i="4"/>
  <c r="AT62" i="4"/>
  <c r="AS269" i="2"/>
  <c r="W296" i="4"/>
  <c r="AF345" i="2"/>
  <c r="BI41" i="4"/>
  <c r="AW298" i="2"/>
  <c r="AR115" i="2"/>
  <c r="AA339" i="4"/>
  <c r="AA342" i="4"/>
  <c r="W367" i="2"/>
  <c r="BH159" i="4"/>
  <c r="Z463" i="4"/>
  <c r="K175" i="4"/>
  <c r="AJ421" i="4"/>
  <c r="P229" i="4"/>
  <c r="X411" i="4"/>
  <c r="AQ499" i="4"/>
  <c r="AF439" i="4"/>
  <c r="BJ134" i="4"/>
  <c r="BK381" i="4"/>
  <c r="Z362" i="2"/>
  <c r="AM301" i="2"/>
  <c r="AF166" i="4"/>
  <c r="AX312" i="2"/>
  <c r="AS424" i="4"/>
  <c r="BE316" i="4"/>
  <c r="J266" i="4"/>
  <c r="AB49" i="4"/>
  <c r="AJ67" i="2"/>
  <c r="X161" i="4"/>
  <c r="AQ35" i="4"/>
  <c r="O339" i="4"/>
  <c r="U392" i="2"/>
  <c r="L171" i="4"/>
  <c r="BI132" i="4"/>
  <c r="BH261" i="4"/>
  <c r="AR205" i="4"/>
  <c r="AQ537" i="4"/>
  <c r="AU248" i="4"/>
  <c r="BO128" i="4"/>
  <c r="J131" i="4"/>
  <c r="BB325" i="4"/>
  <c r="X461" i="4"/>
  <c r="AR311" i="2"/>
  <c r="X278" i="4"/>
  <c r="W279" i="2"/>
  <c r="AL25" i="4"/>
  <c r="AY253" i="4"/>
  <c r="AO58" i="4"/>
  <c r="AN467" i="2"/>
  <c r="I39" i="4"/>
  <c r="AW115" i="2"/>
  <c r="AB401" i="4"/>
  <c r="BB304" i="4"/>
  <c r="AU55" i="4"/>
  <c r="V99" i="4"/>
  <c r="AU116" i="2"/>
  <c r="H24" i="2"/>
  <c r="AN137" i="4"/>
  <c r="I453" i="2"/>
  <c r="AX203" i="4"/>
  <c r="K226" i="4"/>
  <c r="AK80" i="4"/>
  <c r="AW172" i="4"/>
  <c r="R34" i="4"/>
  <c r="R42" i="4"/>
  <c r="AC379" i="2"/>
  <c r="P415" i="4"/>
  <c r="BH104" i="4"/>
  <c r="AU121" i="4"/>
  <c r="U439" i="2"/>
  <c r="H253" i="2"/>
  <c r="BK170" i="4"/>
  <c r="AA275" i="2"/>
  <c r="AP14" i="4"/>
  <c r="AE217" i="4"/>
  <c r="BE194" i="4"/>
  <c r="AZ372" i="4"/>
  <c r="BA25" i="4"/>
  <c r="L432" i="4"/>
  <c r="AD286" i="2"/>
  <c r="AC167" i="2"/>
  <c r="AL409" i="4"/>
  <c r="L414" i="4"/>
  <c r="Q448" i="4"/>
  <c r="V239" i="4"/>
  <c r="AJ312" i="2"/>
  <c r="AC218" i="4"/>
  <c r="AN249" i="4"/>
  <c r="AP433" i="4"/>
  <c r="T363" i="4"/>
  <c r="T490" i="4"/>
  <c r="AG325" i="2"/>
  <c r="AA507" i="4"/>
  <c r="AO235" i="4"/>
  <c r="AB506" i="4"/>
  <c r="BF526" i="4"/>
  <c r="AE65" i="2"/>
  <c r="AK106" i="4"/>
  <c r="BA102" i="4"/>
  <c r="H295" i="2"/>
  <c r="V371" i="4"/>
  <c r="H215" i="2"/>
  <c r="AH168" i="2"/>
  <c r="AX194" i="4"/>
  <c r="Q18" i="2"/>
  <c r="AO516" i="4"/>
  <c r="AR6" i="4"/>
  <c r="W44" i="2"/>
  <c r="BK41" i="4"/>
  <c r="BM365" i="4"/>
  <c r="R304" i="4"/>
  <c r="J372" i="4"/>
  <c r="AS193" i="4"/>
  <c r="AC57" i="12"/>
  <c r="AN36" i="4"/>
  <c r="R439" i="2"/>
  <c r="AP7" i="4"/>
  <c r="AX484" i="4"/>
  <c r="AQ227" i="4"/>
  <c r="AQ457" i="2"/>
  <c r="AC373" i="2"/>
  <c r="AD259" i="4"/>
  <c r="AN160" i="4"/>
  <c r="BD162" i="4"/>
  <c r="AY171" i="4"/>
  <c r="AO176" i="4"/>
  <c r="AT423" i="4"/>
  <c r="AG86" i="2"/>
  <c r="BM393" i="4"/>
  <c r="AH133" i="4"/>
  <c r="AO416" i="4"/>
  <c r="BP88" i="4"/>
  <c r="W24" i="4"/>
  <c r="BK479" i="4"/>
  <c r="Y137" i="4"/>
  <c r="AU129" i="4"/>
  <c r="P40" i="4"/>
  <c r="BA346" i="2"/>
  <c r="AY208" i="4"/>
  <c r="BD353" i="4"/>
  <c r="BA312" i="4"/>
  <c r="AB233" i="4"/>
  <c r="S47" i="4"/>
  <c r="AY284" i="2"/>
  <c r="AY66" i="2"/>
  <c r="AU362" i="2"/>
  <c r="BH116" i="4"/>
  <c r="AF22" i="2"/>
  <c r="BO311" i="4"/>
  <c r="AH26" i="2"/>
  <c r="AJ138" i="2"/>
  <c r="W388" i="2"/>
  <c r="BE278" i="4"/>
  <c r="V36" i="4"/>
  <c r="AF164" i="4"/>
  <c r="BJ323" i="4"/>
  <c r="J519" i="4"/>
  <c r="I173" i="4"/>
  <c r="K344" i="4"/>
  <c r="BK225" i="4"/>
  <c r="BF390" i="2"/>
  <c r="AN32" i="2"/>
  <c r="K499" i="4"/>
  <c r="AK482" i="4"/>
  <c r="AW64" i="2"/>
  <c r="V13" i="2"/>
  <c r="BA249" i="4"/>
  <c r="BM382" i="4"/>
  <c r="I465" i="4"/>
  <c r="N292" i="4"/>
  <c r="BP316" i="4"/>
  <c r="AD511" i="4"/>
  <c r="BC165" i="2"/>
  <c r="AC226" i="4"/>
  <c r="AN104" i="4"/>
  <c r="BF187" i="2"/>
  <c r="BA25" i="2"/>
  <c r="BA154" i="4"/>
  <c r="AI403" i="2"/>
  <c r="V198" i="4"/>
  <c r="BD298" i="2"/>
  <c r="BF223" i="4"/>
  <c r="AW451" i="2"/>
  <c r="AH31" i="4"/>
  <c r="BI262" i="4"/>
  <c r="AN229" i="4"/>
  <c r="X559" i="4"/>
  <c r="R175" i="4"/>
  <c r="BP111" i="4"/>
  <c r="L100" i="4"/>
  <c r="T201" i="2"/>
  <c r="AU525" i="4"/>
  <c r="AK170" i="2"/>
  <c r="AP474" i="4"/>
  <c r="AJ252" i="2"/>
  <c r="AS205" i="2"/>
  <c r="Y305" i="4"/>
  <c r="V401" i="2"/>
  <c r="AJ64" i="4"/>
  <c r="BK200" i="4"/>
  <c r="X450" i="2"/>
  <c r="Y25" i="4"/>
  <c r="BP271" i="4"/>
  <c r="L350" i="2"/>
  <c r="AV394" i="4"/>
  <c r="L50" i="4"/>
  <c r="V98" i="2"/>
  <c r="BO304" i="4"/>
  <c r="N35" i="4"/>
  <c r="BO181" i="4"/>
  <c r="AI466" i="4"/>
  <c r="AE43" i="4"/>
  <c r="BO196" i="4"/>
  <c r="BB456" i="4"/>
  <c r="AK56" i="4"/>
  <c r="AX355" i="2"/>
  <c r="BA246" i="4"/>
  <c r="AG287" i="4"/>
  <c r="Q89" i="4"/>
  <c r="BG117" i="4"/>
  <c r="AB39" i="4"/>
  <c r="U420" i="4"/>
  <c r="AV279" i="2"/>
  <c r="P350" i="4"/>
  <c r="BC276" i="2"/>
  <c r="P453" i="4"/>
  <c r="BG387" i="4"/>
  <c r="T42" i="4"/>
  <c r="J264" i="4"/>
  <c r="N75" i="4"/>
  <c r="BD343" i="4"/>
  <c r="BC344" i="4"/>
  <c r="K193" i="4"/>
  <c r="AM308" i="4"/>
  <c r="BD401" i="2"/>
  <c r="BI491" i="4"/>
  <c r="AE358" i="4"/>
  <c r="AP360" i="4"/>
  <c r="L406" i="2"/>
  <c r="AK352" i="4"/>
  <c r="AI80" i="4"/>
  <c r="T333" i="4"/>
  <c r="AI449" i="2"/>
  <c r="BK346" i="4"/>
  <c r="AM231" i="4"/>
  <c r="P314" i="4"/>
  <c r="AF71" i="4"/>
  <c r="S142" i="4"/>
  <c r="R197" i="4"/>
  <c r="AL75" i="4"/>
  <c r="BO179" i="4"/>
  <c r="S215" i="4"/>
  <c r="AY443" i="2"/>
  <c r="AS406" i="4"/>
  <c r="V199" i="4"/>
  <c r="BC198" i="4"/>
  <c r="M409" i="4"/>
  <c r="AY551" i="4"/>
  <c r="BA215" i="2"/>
  <c r="O409" i="4"/>
  <c r="T110" i="2"/>
  <c r="AJ326" i="2"/>
  <c r="BJ305" i="4"/>
  <c r="AK463" i="2"/>
  <c r="AB441" i="2"/>
  <c r="M261" i="4"/>
  <c r="L406" i="4"/>
  <c r="AE80" i="2"/>
  <c r="BD18" i="4"/>
  <c r="R70" i="4"/>
  <c r="AS69" i="4"/>
  <c r="AI371" i="2"/>
  <c r="H79" i="2"/>
  <c r="Y461" i="2"/>
  <c r="S256" i="2"/>
  <c r="Z276" i="4"/>
  <c r="AS481" i="4"/>
  <c r="BC79" i="2"/>
  <c r="K16" i="2"/>
  <c r="Z306" i="2"/>
  <c r="AF47" i="4"/>
  <c r="AF357" i="4"/>
  <c r="AA368" i="4"/>
  <c r="P153" i="4"/>
  <c r="AN461" i="2"/>
  <c r="Y89" i="4"/>
  <c r="J113" i="4"/>
  <c r="M138" i="2"/>
  <c r="AD40" i="4"/>
  <c r="AJ86" i="4"/>
  <c r="AN182" i="4"/>
  <c r="BG292" i="4"/>
  <c r="X44" i="4"/>
  <c r="AF112" i="2"/>
  <c r="S412" i="4"/>
  <c r="BB157" i="4"/>
  <c r="BB203" i="2"/>
  <c r="AJ299" i="4"/>
  <c r="W133" i="4"/>
  <c r="AD138" i="4"/>
  <c r="AX118" i="4"/>
  <c r="V392" i="2"/>
  <c r="N506" i="4"/>
  <c r="BA156" i="4"/>
  <c r="AV18" i="4"/>
  <c r="AC456" i="4"/>
  <c r="AT355" i="4"/>
  <c r="S347" i="2"/>
  <c r="AB259" i="2"/>
  <c r="AV397" i="2"/>
  <c r="AV420" i="4"/>
  <c r="R154" i="4"/>
  <c r="AA443" i="2"/>
  <c r="AU309" i="4"/>
  <c r="AW167" i="2"/>
  <c r="W179" i="4"/>
  <c r="X14" i="4"/>
  <c r="Y120" i="2"/>
  <c r="BG173" i="4"/>
  <c r="AG298" i="4"/>
  <c r="U326" i="4"/>
  <c r="AE394" i="2"/>
  <c r="BM252" i="4"/>
  <c r="P198" i="4"/>
  <c r="BC359" i="2"/>
  <c r="M195" i="4"/>
  <c r="AE70" i="2"/>
  <c r="AJ268" i="2"/>
  <c r="AB160" i="4"/>
  <c r="AT18" i="4"/>
  <c r="BO70" i="4"/>
  <c r="BF158" i="2"/>
  <c r="AE19" i="2"/>
  <c r="AO131" i="4"/>
  <c r="R15" i="2"/>
  <c r="S215" i="2"/>
  <c r="AR218" i="4"/>
  <c r="V251" i="4"/>
  <c r="K88" i="4"/>
  <c r="J164" i="4"/>
  <c r="AK192" i="4"/>
  <c r="AL27" i="2"/>
  <c r="W369" i="4"/>
  <c r="I43" i="4"/>
  <c r="W173" i="4"/>
  <c r="M69" i="4"/>
  <c r="AP351" i="2"/>
  <c r="AA362" i="4"/>
  <c r="AL115" i="2"/>
  <c r="S95" i="2"/>
  <c r="AZ302" i="2"/>
  <c r="AL314" i="2"/>
  <c r="AR120" i="4"/>
  <c r="AQ308" i="4"/>
  <c r="AH463" i="4"/>
  <c r="BO314" i="4"/>
  <c r="AG76" i="2"/>
  <c r="AP38" i="4"/>
  <c r="BO351" i="4"/>
  <c r="BA108" i="2"/>
  <c r="K205" i="2"/>
  <c r="R222" i="4"/>
  <c r="Y179" i="2"/>
  <c r="BJ530" i="4"/>
  <c r="O513" i="4"/>
  <c r="BD332" i="4"/>
  <c r="AH251" i="2"/>
  <c r="BO107" i="4"/>
  <c r="AP364" i="4"/>
  <c r="L11" i="4"/>
  <c r="BI175" i="4"/>
  <c r="BK396" i="4"/>
  <c r="S136" i="4"/>
  <c r="BB284" i="2"/>
  <c r="I419" i="2"/>
  <c r="AA398" i="2"/>
  <c r="J44" i="4"/>
  <c r="AG282" i="2"/>
  <c r="AO297" i="2"/>
  <c r="AM417" i="4"/>
  <c r="AC314" i="2"/>
  <c r="W44" i="4"/>
  <c r="N393" i="2"/>
  <c r="BF157" i="2"/>
  <c r="AF378" i="2"/>
  <c r="BC112" i="4"/>
  <c r="AI479" i="4"/>
  <c r="V201" i="4"/>
  <c r="Q237" i="4"/>
  <c r="AZ197" i="4"/>
  <c r="BD34" i="4"/>
  <c r="U454" i="4"/>
  <c r="I281" i="2"/>
  <c r="AA303" i="2"/>
  <c r="BH226" i="4"/>
  <c r="Q411" i="4"/>
  <c r="BD423" i="4"/>
  <c r="Q473" i="2"/>
  <c r="N110" i="2"/>
  <c r="N115" i="2"/>
  <c r="AG396" i="2"/>
  <c r="L31" i="4"/>
  <c r="AX103" i="4"/>
  <c r="BC392" i="2"/>
  <c r="Q14" i="4"/>
  <c r="AC183" i="4"/>
  <c r="AV395" i="4"/>
  <c r="AB126" i="4"/>
  <c r="BJ458" i="4"/>
  <c r="AG136" i="2"/>
  <c r="BH141" i="4"/>
  <c r="AP78" i="2"/>
  <c r="AS272" i="4"/>
  <c r="AW418" i="2"/>
  <c r="AR118" i="2"/>
  <c r="M13" i="2"/>
  <c r="J395" i="2"/>
  <c r="AI254" i="2"/>
  <c r="BJ243" i="4"/>
  <c r="J277" i="4"/>
  <c r="AF464" i="2"/>
  <c r="Z424" i="4"/>
  <c r="BM106" i="4"/>
  <c r="J409" i="2"/>
  <c r="AR211" i="2"/>
  <c r="AZ138" i="2"/>
  <c r="BB234" i="4"/>
  <c r="AJ11" i="4"/>
  <c r="K292" i="4"/>
  <c r="AQ77" i="2"/>
  <c r="X165" i="4"/>
  <c r="J19" i="4"/>
  <c r="AR43" i="4"/>
  <c r="BD64" i="2"/>
  <c r="BO141" i="4"/>
  <c r="AB66" i="2"/>
  <c r="L60" i="4"/>
  <c r="Y210" i="2"/>
  <c r="AX397" i="4"/>
  <c r="AI83" i="4"/>
  <c r="AI259" i="2"/>
  <c r="BB310" i="2"/>
  <c r="AM140" i="4"/>
  <c r="U171" i="2"/>
  <c r="AL219" i="2"/>
  <c r="BB97" i="2"/>
  <c r="BI497" i="4"/>
  <c r="J154" i="4"/>
  <c r="X251" i="4"/>
  <c r="X280" i="2"/>
  <c r="AD219" i="4"/>
  <c r="Q475" i="4"/>
  <c r="AM46" i="4"/>
  <c r="BE75" i="2"/>
  <c r="AO30" i="4"/>
  <c r="AY390" i="2"/>
  <c r="AT411" i="4"/>
  <c r="AI89" i="2"/>
  <c r="AF188" i="2"/>
  <c r="R550" i="4"/>
  <c r="AB455" i="2"/>
  <c r="AS391" i="4"/>
  <c r="Q192" i="4"/>
  <c r="AC116" i="2"/>
  <c r="BN4" i="4"/>
  <c r="L265" i="4"/>
  <c r="BM332" i="4"/>
  <c r="AM196" i="4"/>
  <c r="BP504" i="4"/>
  <c r="AL472" i="2"/>
  <c r="Z370" i="2"/>
  <c r="Y285" i="2"/>
  <c r="X201" i="2"/>
  <c r="R388" i="2"/>
  <c r="AY357" i="2"/>
  <c r="AK64" i="2"/>
  <c r="AC156" i="4"/>
  <c r="AE265" i="4"/>
  <c r="H445" i="2"/>
  <c r="BK232" i="4"/>
  <c r="BD370" i="4"/>
  <c r="AU461" i="2"/>
  <c r="P179" i="4"/>
  <c r="AM85" i="4"/>
  <c r="BN35" i="4"/>
  <c r="U22" i="2"/>
  <c r="BB230" i="4"/>
  <c r="BI127" i="4"/>
  <c r="AT102" i="4"/>
  <c r="AT13" i="4"/>
  <c r="BH44" i="4"/>
  <c r="I22" i="4"/>
  <c r="AH327" i="4"/>
  <c r="AO250" i="4"/>
  <c r="AX418" i="2"/>
  <c r="AE132" i="4"/>
  <c r="BN132" i="4"/>
  <c r="AD139" i="2"/>
  <c r="BB81" i="4"/>
  <c r="AL415" i="4"/>
  <c r="AK394" i="4"/>
  <c r="BF382" i="4"/>
  <c r="AU296" i="4"/>
  <c r="T375" i="2"/>
  <c r="BH175" i="4"/>
  <c r="M443" i="2"/>
  <c r="AU229" i="4"/>
  <c r="BD81" i="4"/>
  <c r="I367" i="4"/>
  <c r="AO106" i="2"/>
  <c r="V260" i="2"/>
  <c r="AV31" i="4"/>
  <c r="BE219" i="4"/>
  <c r="BO139" i="4"/>
  <c r="BO372" i="4"/>
  <c r="BB50" i="4"/>
  <c r="AX179" i="2"/>
  <c r="AW86" i="4"/>
  <c r="AV201" i="4"/>
  <c r="AB133" i="4"/>
  <c r="AR342" i="4"/>
  <c r="X206" i="4"/>
  <c r="AT164" i="4"/>
  <c r="BB106" i="2"/>
  <c r="AO210" i="2"/>
  <c r="AN488" i="4"/>
  <c r="K288" i="4"/>
  <c r="Y54" i="9"/>
  <c r="H98" i="2"/>
  <c r="AX167" i="4"/>
  <c r="R340" i="4"/>
  <c r="BB46" i="4"/>
  <c r="BH391" i="4"/>
  <c r="AJ167" i="2"/>
  <c r="P435" i="4"/>
  <c r="Z338" i="4"/>
  <c r="AI168" i="2"/>
  <c r="AL256" i="2"/>
  <c r="N143" i="4"/>
  <c r="Q474" i="2"/>
  <c r="AH164" i="4"/>
  <c r="AJ110" i="2"/>
  <c r="BP228" i="4"/>
  <c r="AN453" i="2"/>
  <c r="BE21" i="4"/>
  <c r="BM65" i="4"/>
  <c r="BA298" i="2"/>
  <c r="X56" i="10"/>
  <c r="BO306" i="4"/>
  <c r="O305" i="2"/>
  <c r="AX234" i="4"/>
  <c r="M211" i="2"/>
  <c r="BH311" i="4"/>
  <c r="AP215" i="2"/>
  <c r="U19" i="2"/>
  <c r="I407" i="2"/>
  <c r="BH57" i="4"/>
  <c r="N294" i="2"/>
  <c r="H90" i="2"/>
  <c r="BP248" i="4"/>
  <c r="BM100" i="4"/>
  <c r="O167" i="4"/>
  <c r="BG57" i="4"/>
  <c r="AH68" i="4"/>
  <c r="AQ215" i="2"/>
  <c r="BO111" i="4"/>
  <c r="BA16" i="4"/>
  <c r="Q5" i="4"/>
  <c r="AR326" i="4"/>
  <c r="AC294" i="2"/>
  <c r="AH285" i="2"/>
  <c r="AI446" i="2"/>
  <c r="AY246" i="4"/>
  <c r="AB446" i="2"/>
  <c r="AI440" i="2"/>
  <c r="R31" i="4"/>
  <c r="P209" i="4"/>
  <c r="AB68" i="4"/>
  <c r="U32" i="9"/>
  <c r="AI171" i="4"/>
  <c r="AP258" i="2"/>
  <c r="P307" i="2"/>
  <c r="BA341" i="4"/>
  <c r="AJ350" i="2"/>
  <c r="BF212" i="4"/>
  <c r="AQ157" i="2"/>
  <c r="AJ8" i="4"/>
  <c r="BH490" i="4"/>
  <c r="AM412" i="4"/>
  <c r="AN202" i="4"/>
  <c r="Q20" i="2"/>
  <c r="AW260" i="2"/>
  <c r="BP298" i="4"/>
  <c r="AN266" i="4"/>
  <c r="AB166" i="4"/>
  <c r="AI345" i="2"/>
  <c r="BC232" i="4"/>
  <c r="AT225" i="4"/>
  <c r="AU90" i="4"/>
  <c r="AJ12" i="4"/>
  <c r="L355" i="2"/>
  <c r="S84" i="4"/>
  <c r="L16" i="4"/>
  <c r="K127" i="4"/>
  <c r="AS464" i="2"/>
  <c r="O214" i="2"/>
  <c r="BL55" i="4"/>
  <c r="AA32" i="6" s="1"/>
  <c r="AW369" i="2"/>
  <c r="AT10" i="4"/>
  <c r="AY401" i="2"/>
  <c r="AY74" i="2"/>
  <c r="I392" i="4"/>
  <c r="S94" i="2"/>
  <c r="BA93" i="2"/>
  <c r="AO120" i="4"/>
  <c r="J469" i="2"/>
  <c r="BC157" i="2"/>
  <c r="U498" i="4"/>
  <c r="BO15" i="4"/>
  <c r="BB298" i="2"/>
  <c r="K457" i="2"/>
  <c r="AE60" i="4"/>
  <c r="AR69" i="4"/>
  <c r="BM164" i="4"/>
  <c r="J408" i="2"/>
  <c r="BB45" i="4"/>
  <c r="AR164" i="4"/>
  <c r="P457" i="2"/>
  <c r="J174" i="2"/>
  <c r="AO26" i="2"/>
  <c r="AS326" i="2"/>
  <c r="BG70" i="4"/>
  <c r="AE423" i="4"/>
  <c r="H297" i="2"/>
  <c r="AQ97" i="2"/>
  <c r="X225" i="4"/>
  <c r="X31" i="9"/>
  <c r="R380" i="4"/>
  <c r="P224" i="4"/>
  <c r="AQ219" i="2"/>
  <c r="AV108" i="4"/>
  <c r="AM119" i="2"/>
  <c r="M223" i="4"/>
  <c r="J264" i="2"/>
  <c r="AR447" i="2"/>
  <c r="N362" i="2"/>
  <c r="BF324" i="2"/>
  <c r="K447" i="2"/>
  <c r="AE44" i="4"/>
  <c r="AY289" i="4"/>
  <c r="Q81" i="2"/>
  <c r="M32" i="4"/>
  <c r="BF85" i="4"/>
  <c r="AC119" i="2"/>
  <c r="BC307" i="2"/>
  <c r="BF112" i="2"/>
  <c r="X437" i="4"/>
  <c r="AU322" i="4"/>
  <c r="P252" i="2"/>
  <c r="AK358" i="4"/>
  <c r="Z355" i="2"/>
  <c r="N6" i="4"/>
  <c r="Q18" i="4"/>
  <c r="V71" i="2"/>
  <c r="BE18" i="2"/>
  <c r="AN295" i="2"/>
  <c r="AV487" i="4"/>
  <c r="BB374" i="2"/>
  <c r="S110" i="2"/>
  <c r="BP41" i="4"/>
  <c r="BN278" i="4"/>
  <c r="BI316" i="4"/>
  <c r="AH10" i="4"/>
  <c r="BD207" i="2"/>
  <c r="Y84" i="4"/>
  <c r="L327" i="2"/>
  <c r="AE178" i="4"/>
  <c r="M205" i="4"/>
  <c r="AG450" i="4"/>
  <c r="K305" i="2"/>
  <c r="AD101" i="4"/>
  <c r="I487" i="4"/>
  <c r="BD11" i="4"/>
  <c r="AV81" i="4"/>
  <c r="AB40" i="4"/>
  <c r="AK347" i="2"/>
  <c r="AD310" i="2"/>
  <c r="R175" i="2"/>
  <c r="AX402" i="4"/>
  <c r="AC138" i="2"/>
  <c r="AU143" i="4"/>
  <c r="AB447" i="2"/>
  <c r="AG188" i="2"/>
  <c r="BB273" i="2"/>
  <c r="N305" i="2"/>
  <c r="BC204" i="2"/>
  <c r="AY281" i="2"/>
  <c r="P223" i="4"/>
  <c r="BA479" i="4"/>
  <c r="AT77" i="2"/>
  <c r="BI38" i="4"/>
  <c r="R114" i="2"/>
  <c r="P203" i="4"/>
  <c r="AL372" i="4"/>
  <c r="AT284" i="2"/>
  <c r="W352" i="2"/>
  <c r="AU355" i="4"/>
  <c r="AS66" i="2"/>
  <c r="AH221" i="2"/>
  <c r="U136" i="2"/>
  <c r="AF73" i="2"/>
  <c r="BM359" i="4"/>
  <c r="AD185" i="2"/>
  <c r="AL263" i="2"/>
  <c r="AT44" i="2"/>
  <c r="AK130" i="4"/>
  <c r="M404" i="4"/>
  <c r="AA453" i="4"/>
  <c r="T191" i="2"/>
  <c r="AV25" i="2"/>
  <c r="BF417" i="4"/>
  <c r="S318" i="4"/>
  <c r="N221" i="4"/>
  <c r="K230" i="2"/>
  <c r="AJ297" i="2"/>
  <c r="BA21" i="4"/>
  <c r="X33" i="2"/>
  <c r="U89" i="2"/>
  <c r="M217" i="2"/>
  <c r="AQ114" i="2"/>
  <c r="AZ76" i="4"/>
  <c r="BP511" i="4"/>
  <c r="AL298" i="4"/>
  <c r="AO81" i="4"/>
  <c r="I204" i="2"/>
  <c r="BO129" i="4"/>
  <c r="AY156" i="4"/>
  <c r="U401" i="2"/>
  <c r="BC29" i="4"/>
  <c r="AB464" i="4"/>
  <c r="BO323" i="4"/>
  <c r="BN450" i="4"/>
  <c r="AO390" i="4"/>
  <c r="AB232" i="2"/>
  <c r="BL196" i="4"/>
  <c r="L29" i="4"/>
  <c r="Z124" i="4"/>
  <c r="BP75" i="4"/>
  <c r="AP266" i="2"/>
  <c r="AO375" i="2"/>
  <c r="AF206" i="4"/>
  <c r="BB20" i="4"/>
  <c r="BO174" i="4"/>
  <c r="AV80" i="2"/>
  <c r="I137" i="4"/>
  <c r="BN137" i="4"/>
  <c r="AA174" i="4"/>
  <c r="AJ354" i="2"/>
  <c r="X22" i="4"/>
  <c r="AT30" i="4"/>
  <c r="V266" i="4"/>
  <c r="S437" i="4"/>
  <c r="AP462" i="2"/>
  <c r="V443" i="4"/>
  <c r="S102" i="4"/>
  <c r="BL143" i="4"/>
  <c r="BA145" i="4"/>
  <c r="AO187" i="2"/>
  <c r="U222" i="4"/>
  <c r="AM63" i="4"/>
  <c r="AJ390" i="2"/>
  <c r="BF101" i="4"/>
  <c r="BJ210" i="4"/>
  <c r="AQ259" i="4"/>
  <c r="AM436" i="4"/>
  <c r="AK319" i="4"/>
  <c r="R406" i="4"/>
  <c r="AD170" i="2"/>
  <c r="O175" i="4"/>
  <c r="AZ20" i="4"/>
  <c r="AK218" i="4"/>
  <c r="AP272" i="4"/>
  <c r="AX262" i="4"/>
  <c r="AD469" i="2"/>
  <c r="AL86" i="4"/>
  <c r="AM50" i="4"/>
  <c r="AD119" i="4"/>
  <c r="V215" i="2"/>
  <c r="V217" i="2"/>
  <c r="AH118" i="4"/>
  <c r="N100" i="4"/>
  <c r="AG448" i="2"/>
  <c r="K169" i="2"/>
  <c r="V174" i="2"/>
  <c r="I206" i="4"/>
  <c r="BE107" i="2"/>
  <c r="AG223" i="4"/>
  <c r="X374" i="2"/>
  <c r="X305" i="2"/>
  <c r="AV432" i="4"/>
  <c r="AJ394" i="2"/>
  <c r="BB197" i="4"/>
  <c r="I249" i="4"/>
  <c r="AR305" i="2"/>
  <c r="AR87" i="2"/>
  <c r="BK64" i="4"/>
  <c r="J94" i="2"/>
  <c r="Q273" i="4"/>
  <c r="AU64" i="2"/>
  <c r="BA106" i="4"/>
  <c r="N79" i="2"/>
  <c r="Y54" i="20"/>
  <c r="AS273" i="4"/>
  <c r="AG230" i="2"/>
  <c r="AD296" i="2"/>
  <c r="Q445" i="2"/>
  <c r="M166" i="4"/>
  <c r="AZ401" i="4"/>
  <c r="BG87" i="4"/>
  <c r="AW167" i="4"/>
  <c r="AW297" i="2"/>
  <c r="BA88" i="2"/>
  <c r="AP275" i="4"/>
  <c r="AR455" i="2"/>
  <c r="BJ11" i="4"/>
  <c r="AX141" i="4"/>
  <c r="BC367" i="2"/>
  <c r="AY250" i="4"/>
  <c r="AI266" i="2"/>
  <c r="L80" i="2"/>
  <c r="T219" i="4"/>
  <c r="P123" i="4"/>
  <c r="AK171" i="4"/>
  <c r="AK456" i="2"/>
  <c r="AL203" i="2"/>
  <c r="BA451" i="2"/>
  <c r="AO399" i="2"/>
  <c r="BD370" i="2"/>
  <c r="BI215" i="4"/>
  <c r="AI214" i="2"/>
  <c r="AD37" i="4"/>
  <c r="AP90" i="4"/>
  <c r="BE265" i="2"/>
  <c r="AZ232" i="2"/>
  <c r="BC125" i="2"/>
  <c r="BO102" i="4"/>
  <c r="BA32" i="4"/>
  <c r="R273" i="2"/>
  <c r="AN27" i="2"/>
  <c r="AR418" i="2"/>
  <c r="BK59" i="4"/>
  <c r="Z205" i="2"/>
  <c r="AD106" i="4"/>
  <c r="AP325" i="4"/>
  <c r="S212" i="4"/>
  <c r="AW295" i="4"/>
  <c r="AW310" i="2"/>
  <c r="AV50" i="4"/>
  <c r="AC169" i="2"/>
  <c r="X196" i="4"/>
  <c r="W195" i="4"/>
  <c r="N279" i="2"/>
  <c r="AL184" i="4"/>
  <c r="AO51" i="4"/>
  <c r="U510" i="4"/>
  <c r="AE506" i="4"/>
  <c r="AI398" i="2"/>
  <c r="AO315" i="4"/>
  <c r="AV459" i="4"/>
  <c r="X301" i="4"/>
  <c r="V255" i="2"/>
  <c r="BN160" i="4"/>
  <c r="BP505" i="4"/>
  <c r="AL51" i="4"/>
  <c r="BC214" i="2"/>
  <c r="O464" i="2"/>
  <c r="AS505" i="4"/>
  <c r="S342" i="4"/>
  <c r="BM360" i="4"/>
  <c r="U453" i="4"/>
  <c r="BF349" i="2"/>
  <c r="AQ217" i="2"/>
  <c r="AC109" i="2"/>
  <c r="AL397" i="2"/>
  <c r="Q133" i="4"/>
  <c r="AN308" i="2"/>
  <c r="BJ340" i="4"/>
  <c r="AS300" i="2"/>
  <c r="AF133" i="4"/>
  <c r="AQ266" i="4"/>
  <c r="AZ73" i="4"/>
  <c r="AV265" i="2"/>
  <c r="N129" i="4"/>
  <c r="BJ192" i="4"/>
  <c r="X268" i="2"/>
  <c r="AQ313" i="2"/>
  <c r="BD176" i="4"/>
  <c r="S346" i="2"/>
  <c r="N422" i="4"/>
  <c r="AA330" i="4"/>
  <c r="P361" i="2"/>
  <c r="L320" i="4"/>
  <c r="K213" i="2"/>
  <c r="BE358" i="4"/>
  <c r="K215" i="4"/>
  <c r="AI402" i="4"/>
  <c r="AY112" i="2"/>
  <c r="I299" i="4"/>
  <c r="AI290" i="4"/>
  <c r="AG95" i="2"/>
  <c r="AN371" i="4"/>
  <c r="BL128" i="4"/>
  <c r="AE23" i="2"/>
  <c r="O446" i="2"/>
  <c r="BL490" i="4"/>
  <c r="BP208" i="4"/>
  <c r="Y360" i="2"/>
  <c r="AW370" i="2"/>
  <c r="J325" i="4"/>
  <c r="Z409" i="2"/>
  <c r="Z229" i="4"/>
  <c r="H97" i="2"/>
  <c r="BA303" i="2"/>
  <c r="W199" i="4"/>
  <c r="BE12" i="4"/>
  <c r="M118" i="4"/>
  <c r="AU122" i="4"/>
  <c r="K455" i="4"/>
  <c r="AA316" i="4"/>
  <c r="V389" i="4"/>
  <c r="AE380" i="2"/>
  <c r="BE474" i="2"/>
  <c r="BJ553" i="4"/>
  <c r="W166" i="2"/>
  <c r="BJ161" i="4"/>
  <c r="AS6" i="4"/>
  <c r="P275" i="4"/>
  <c r="AS78" i="4"/>
  <c r="X120" i="2"/>
  <c r="AN107" i="4"/>
  <c r="L295" i="4"/>
  <c r="BE78" i="2"/>
  <c r="I123" i="4"/>
  <c r="O108" i="4"/>
  <c r="AH559" i="4"/>
  <c r="AM94" i="2"/>
  <c r="BM85" i="4"/>
  <c r="BO192" i="4"/>
  <c r="BC325" i="2"/>
  <c r="J396" i="4"/>
  <c r="J144" i="4"/>
  <c r="BI222" i="4"/>
  <c r="AY175" i="2"/>
  <c r="I230" i="2"/>
  <c r="AB246" i="4"/>
  <c r="AE179" i="2"/>
  <c r="BD88" i="2"/>
  <c r="I365" i="4"/>
  <c r="AQ112" i="2"/>
  <c r="O180" i="4"/>
  <c r="BG6" i="4"/>
  <c r="K420" i="2"/>
  <c r="M164" i="4"/>
  <c r="Q197" i="4"/>
  <c r="AT323" i="4"/>
  <c r="AL124" i="2"/>
  <c r="BN346" i="4"/>
  <c r="BA470" i="2"/>
  <c r="BA94" i="2"/>
  <c r="K31" i="2"/>
  <c r="AT374" i="2"/>
  <c r="BP330" i="4"/>
  <c r="BA316" i="4"/>
  <c r="AB12" i="4"/>
  <c r="BN20" i="4"/>
  <c r="I273" i="2"/>
  <c r="AU161" i="2"/>
  <c r="R161" i="2"/>
  <c r="J12" i="4"/>
  <c r="M110" i="2"/>
  <c r="BB432" i="4"/>
  <c r="P210" i="2"/>
  <c r="BB272" i="4"/>
  <c r="AN452" i="4"/>
  <c r="AZ211" i="4"/>
  <c r="AO101" i="4"/>
  <c r="BH198" i="4"/>
  <c r="AX390" i="2"/>
  <c r="AN442" i="4"/>
  <c r="AK271" i="4"/>
  <c r="AW258" i="2"/>
  <c r="O322" i="4"/>
  <c r="S464" i="2"/>
  <c r="AW34" i="4"/>
  <c r="N122" i="2"/>
  <c r="AQ183" i="2"/>
  <c r="AX256" i="4"/>
  <c r="N441" i="4"/>
  <c r="J296" i="4"/>
  <c r="R407" i="2"/>
  <c r="R461" i="2"/>
  <c r="M115" i="4"/>
  <c r="N275" i="2"/>
  <c r="BK40" i="4"/>
  <c r="T88" i="4"/>
  <c r="W456" i="2"/>
  <c r="AE347" i="2"/>
  <c r="BP121" i="4"/>
  <c r="R442" i="2"/>
  <c r="AY534" i="4"/>
  <c r="AT150" i="4"/>
  <c r="AE213" i="4"/>
  <c r="AC389" i="4"/>
  <c r="AB37" i="4"/>
  <c r="AM35" i="4"/>
  <c r="AW30" i="4"/>
  <c r="AG212" i="4"/>
  <c r="BE254" i="4"/>
  <c r="AR68" i="4"/>
  <c r="J370" i="4"/>
  <c r="W257" i="4"/>
  <c r="AL307" i="2"/>
  <c r="BC215" i="2"/>
  <c r="Q100" i="4"/>
  <c r="L6" i="4"/>
  <c r="AB447" i="4"/>
  <c r="X89" i="2"/>
  <c r="K98" i="4"/>
  <c r="Q115" i="4"/>
  <c r="AG201" i="4"/>
  <c r="AW230" i="2"/>
  <c r="BB13" i="4"/>
  <c r="AV68" i="4"/>
  <c r="AJ120" i="2"/>
  <c r="BJ49" i="4"/>
  <c r="S258" i="2"/>
  <c r="BE50" i="4"/>
  <c r="AY416" i="4"/>
  <c r="AX140" i="4"/>
  <c r="BP482" i="4"/>
  <c r="BH441" i="4"/>
  <c r="J74" i="2"/>
  <c r="X363" i="2"/>
  <c r="K317" i="4"/>
  <c r="BD200" i="2"/>
  <c r="L202" i="4"/>
  <c r="M73" i="4"/>
  <c r="AL123" i="4"/>
  <c r="U73" i="2"/>
  <c r="AI15" i="4"/>
  <c r="AE10" i="4"/>
  <c r="AB206" i="4"/>
  <c r="BI7" i="4"/>
  <c r="AD65" i="4"/>
  <c r="H120" i="2"/>
  <c r="AV457" i="2"/>
  <c r="AF127" i="2"/>
  <c r="AK39" i="4"/>
  <c r="X309" i="4"/>
  <c r="M22" i="4"/>
  <c r="Q104" i="4"/>
  <c r="BM179" i="4"/>
  <c r="AW44" i="4"/>
  <c r="AT178" i="4"/>
  <c r="X23" i="4"/>
  <c r="BG41" i="4"/>
  <c r="AW35" i="4"/>
  <c r="J464" i="2"/>
  <c r="AD285" i="2"/>
  <c r="AR217" i="4"/>
  <c r="W481" i="4"/>
  <c r="AH418" i="4"/>
  <c r="AD243" i="4"/>
  <c r="BH475" i="4"/>
  <c r="T408" i="2"/>
  <c r="AM360" i="4"/>
  <c r="BC201" i="2"/>
  <c r="AY67" i="2"/>
  <c r="Q529" i="4"/>
  <c r="V112" i="4"/>
  <c r="L312" i="4"/>
  <c r="M86" i="2"/>
  <c r="K260" i="2"/>
  <c r="AQ402" i="2"/>
  <c r="AN300" i="2"/>
  <c r="U451" i="2"/>
  <c r="AN204" i="2"/>
  <c r="AB100" i="4"/>
  <c r="O227" i="4"/>
  <c r="K24" i="2"/>
  <c r="AV182" i="2"/>
  <c r="AL104" i="4"/>
  <c r="AH33" i="4"/>
  <c r="AD191" i="2"/>
  <c r="AE280" i="2"/>
  <c r="Y348" i="4"/>
  <c r="AV280" i="2"/>
  <c r="AY153" i="4"/>
  <c r="AS93" i="2"/>
  <c r="BD208" i="2"/>
  <c r="AA363" i="4"/>
  <c r="AZ363" i="2"/>
  <c r="AK341" i="4"/>
  <c r="Y408" i="2"/>
  <c r="AK444" i="2"/>
  <c r="AC272" i="4"/>
  <c r="M185" i="2"/>
  <c r="P296" i="2"/>
  <c r="I217" i="4"/>
  <c r="AS232" i="4"/>
  <c r="BD70" i="4"/>
  <c r="AY120" i="2"/>
  <c r="N197" i="4"/>
  <c r="BD39" i="4"/>
  <c r="AO73" i="2"/>
  <c r="BK164" i="4"/>
  <c r="BB182" i="4"/>
  <c r="AW407" i="2"/>
  <c r="BP254" i="4"/>
  <c r="BF172" i="4"/>
  <c r="AS252" i="4"/>
  <c r="AP308" i="2"/>
  <c r="AI167" i="2"/>
  <c r="K409" i="4"/>
  <c r="Y122" i="4"/>
  <c r="AW174" i="4"/>
  <c r="BA30" i="2"/>
  <c r="Y218" i="2"/>
  <c r="T215" i="2"/>
  <c r="AE313" i="4"/>
  <c r="AU8" i="4"/>
  <c r="AN463" i="2"/>
  <c r="AZ190" i="2"/>
  <c r="BL136" i="4"/>
  <c r="AL404" i="2"/>
  <c r="AE527" i="4"/>
  <c r="V393" i="2"/>
  <c r="J312" i="2"/>
  <c r="AA446" i="4"/>
  <c r="AL368" i="4"/>
  <c r="AZ443" i="2"/>
  <c r="AB337" i="4"/>
  <c r="AO299" i="2"/>
  <c r="AO182" i="4"/>
  <c r="AQ361" i="2"/>
  <c r="BA184" i="4"/>
  <c r="AV349" i="4"/>
  <c r="AA322" i="4"/>
  <c r="J169" i="2"/>
  <c r="BB18" i="2"/>
  <c r="AN59" i="4"/>
  <c r="AA516" i="4"/>
  <c r="BP27" i="4"/>
  <c r="BJ326" i="4"/>
  <c r="Y7" i="4"/>
  <c r="X173" i="4"/>
  <c r="I167" i="2"/>
  <c r="X179" i="2"/>
  <c r="AW157" i="2"/>
  <c r="BM70" i="4"/>
  <c r="BC326" i="2"/>
  <c r="AC251" i="4"/>
  <c r="AZ64" i="4"/>
  <c r="AK75" i="4"/>
  <c r="AZ349" i="4"/>
  <c r="Z139" i="2"/>
  <c r="V183" i="2"/>
  <c r="Y14" i="4"/>
  <c r="K164" i="4"/>
  <c r="AX97" i="2"/>
  <c r="S315" i="2"/>
  <c r="V245" i="4"/>
  <c r="U43" i="2"/>
  <c r="BG392" i="4"/>
  <c r="U209" i="2"/>
  <c r="AG276" i="2"/>
  <c r="BA168" i="4"/>
  <c r="S14" i="4"/>
  <c r="AT497" i="4"/>
  <c r="BF354" i="4"/>
  <c r="AN70" i="4"/>
  <c r="AC249" i="4"/>
  <c r="L291" i="4"/>
  <c r="AB47" i="4"/>
  <c r="AF58" i="4"/>
  <c r="AH418" i="2"/>
  <c r="V161" i="4"/>
  <c r="AA171" i="4"/>
  <c r="AS38" i="4"/>
  <c r="AG356" i="2"/>
  <c r="AG457" i="2"/>
  <c r="X309" i="2"/>
  <c r="AT98" i="2"/>
  <c r="I130" i="4"/>
  <c r="AW290" i="4"/>
  <c r="AD29" i="4"/>
  <c r="AN514" i="4"/>
  <c r="AH226" i="4"/>
  <c r="N163" i="2"/>
  <c r="AI311" i="2"/>
  <c r="L275" i="4"/>
  <c r="BI202" i="4"/>
  <c r="AU320" i="4"/>
  <c r="AL308" i="2"/>
  <c r="N378" i="2"/>
  <c r="S387" i="4"/>
  <c r="AQ121" i="4"/>
  <c r="AT295" i="4"/>
  <c r="AZ181" i="4"/>
  <c r="I236" i="4"/>
  <c r="O141" i="4"/>
  <c r="BC393" i="2"/>
  <c r="Y109" i="2"/>
  <c r="AK115" i="4"/>
  <c r="AH276" i="2"/>
  <c r="AK495" i="4"/>
  <c r="H254" i="2"/>
  <c r="N368" i="4"/>
  <c r="AN286" i="4"/>
  <c r="W399" i="2"/>
  <c r="AU221" i="2"/>
  <c r="AW20" i="4"/>
  <c r="AO152" i="4"/>
  <c r="AQ169" i="2"/>
  <c r="V306" i="4"/>
  <c r="V215" i="4"/>
  <c r="AY264" i="4"/>
  <c r="AO544" i="4"/>
  <c r="AH449" i="2"/>
  <c r="BA60" i="4"/>
  <c r="AQ268" i="2"/>
  <c r="AH295" i="4"/>
  <c r="S367" i="4"/>
  <c r="Y275" i="4"/>
  <c r="R510" i="4"/>
  <c r="AU474" i="4"/>
  <c r="AC121" i="4"/>
  <c r="BD340" i="4"/>
  <c r="AL269" i="2"/>
  <c r="BK173" i="4"/>
  <c r="J203" i="2"/>
  <c r="AO192" i="4"/>
  <c r="AX292" i="4"/>
  <c r="T392" i="4"/>
  <c r="AF302" i="2"/>
  <c r="BF166" i="2"/>
  <c r="Z328" i="4"/>
  <c r="I409" i="2"/>
  <c r="AN352" i="2"/>
  <c r="AC192" i="4"/>
  <c r="Q325" i="2"/>
  <c r="AJ141" i="4"/>
  <c r="AE474" i="2"/>
  <c r="AG105" i="4"/>
  <c r="I106" i="2"/>
  <c r="Q516" i="4"/>
  <c r="V278" i="4"/>
  <c r="AJ59" i="4"/>
  <c r="AN279" i="2"/>
  <c r="BL102" i="4"/>
  <c r="T99" i="4"/>
  <c r="R77" i="4"/>
  <c r="AA467" i="2"/>
  <c r="S46" i="4"/>
  <c r="AF313" i="2"/>
  <c r="AL44" i="4"/>
  <c r="W18" i="2"/>
  <c r="Q89" i="2"/>
  <c r="BI324" i="4"/>
  <c r="AK203" i="2"/>
  <c r="AP30" i="4"/>
  <c r="J310" i="2"/>
  <c r="AR138" i="2"/>
  <c r="AV77" i="4"/>
  <c r="BL239" i="4"/>
  <c r="R29" i="2"/>
  <c r="R168" i="2"/>
  <c r="AU392" i="2"/>
  <c r="AL261" i="2"/>
  <c r="AE463" i="2"/>
  <c r="P469" i="2"/>
  <c r="AY296" i="2"/>
  <c r="BL435" i="4"/>
  <c r="BC544" i="4"/>
  <c r="AQ452" i="2"/>
  <c r="AZ365" i="4"/>
  <c r="BJ462" i="4"/>
  <c r="BA114" i="4"/>
  <c r="J376" i="2"/>
  <c r="AY501" i="4"/>
  <c r="AH31" i="2"/>
  <c r="AN244" i="4"/>
  <c r="I138" i="2"/>
  <c r="M464" i="4"/>
  <c r="AY275" i="2"/>
  <c r="I209" i="4"/>
  <c r="AN533" i="4"/>
  <c r="AX35" i="4"/>
  <c r="AB179" i="4"/>
  <c r="V284" i="2"/>
  <c r="T258" i="2"/>
  <c r="AW461" i="2"/>
  <c r="X473" i="2"/>
  <c r="H219" i="2"/>
  <c r="AK34" i="2"/>
  <c r="O390" i="4"/>
  <c r="Z267" i="2"/>
  <c r="BJ78" i="4"/>
  <c r="Q171" i="2"/>
  <c r="AM387" i="4"/>
  <c r="AL255" i="2"/>
  <c r="AZ183" i="2"/>
  <c r="BB323" i="4"/>
  <c r="J123" i="4"/>
  <c r="BJ80" i="4"/>
  <c r="BN134" i="4"/>
  <c r="AB227" i="4"/>
  <c r="BC36" i="4"/>
  <c r="BG304" i="4"/>
  <c r="U103" i="4"/>
  <c r="AZ297" i="2"/>
  <c r="BF315" i="2"/>
  <c r="AG68" i="4"/>
  <c r="P14" i="2"/>
  <c r="AY109" i="2"/>
  <c r="AX346" i="2"/>
  <c r="AT32" i="2"/>
  <c r="AE72" i="4"/>
  <c r="T227" i="4"/>
  <c r="AN92" i="2"/>
  <c r="P128" i="4"/>
  <c r="J209" i="4"/>
  <c r="AY360" i="4"/>
  <c r="J235" i="4"/>
  <c r="AM161" i="2"/>
  <c r="AR31" i="2"/>
  <c r="AS170" i="2"/>
  <c r="AO465" i="4"/>
  <c r="AB463" i="2"/>
  <c r="AI130" i="4"/>
  <c r="AB159" i="2"/>
  <c r="H93" i="2"/>
  <c r="O79" i="2"/>
  <c r="AS255" i="2"/>
  <c r="AT306" i="4"/>
  <c r="BL229" i="4"/>
  <c r="BK271" i="4"/>
  <c r="AM88" i="2"/>
  <c r="AX98" i="4"/>
  <c r="AQ231" i="2"/>
  <c r="AQ31" i="2"/>
  <c r="O405" i="2"/>
  <c r="L411" i="4"/>
  <c r="AK305" i="2"/>
  <c r="BB456" i="2"/>
  <c r="O296" i="2"/>
  <c r="BD448" i="2"/>
  <c r="V97" i="2"/>
  <c r="BF323" i="4"/>
  <c r="AH332" i="4"/>
  <c r="R181" i="2"/>
  <c r="AA29" i="4"/>
  <c r="N398" i="4"/>
  <c r="AC115" i="2"/>
  <c r="AS76" i="4"/>
  <c r="BD82" i="2"/>
  <c r="S188" i="2"/>
  <c r="O261" i="2"/>
  <c r="AT164" i="2"/>
  <c r="BE470" i="2"/>
  <c r="R465" i="2"/>
  <c r="R18" i="4"/>
  <c r="AI172" i="4"/>
  <c r="AS453" i="4"/>
  <c r="AR169" i="4"/>
  <c r="S389" i="4"/>
  <c r="Y431" i="4"/>
  <c r="J17" i="2"/>
  <c r="BN355" i="4"/>
  <c r="AY444" i="2"/>
  <c r="N345" i="2"/>
  <c r="AR178" i="4"/>
  <c r="O110" i="4"/>
  <c r="AN395" i="4"/>
  <c r="AX120" i="4"/>
  <c r="M76" i="4"/>
  <c r="O26" i="2"/>
  <c r="S436" i="4"/>
  <c r="AT304" i="2"/>
  <c r="BF69" i="4"/>
  <c r="O37" i="4"/>
  <c r="X315" i="4"/>
  <c r="BP153" i="4"/>
  <c r="AM388" i="4"/>
  <c r="BC497" i="4"/>
  <c r="AJ44" i="4"/>
  <c r="AO228" i="4"/>
  <c r="BP194" i="4"/>
  <c r="AS383" i="4"/>
  <c r="BL293" i="4"/>
  <c r="O456" i="2"/>
  <c r="AT476" i="4"/>
  <c r="P48" i="4"/>
  <c r="I380" i="4"/>
  <c r="T115" i="4"/>
  <c r="AX470" i="2"/>
  <c r="AV169" i="2"/>
  <c r="AA156" i="4"/>
  <c r="AZ203" i="4"/>
  <c r="Y29" i="4"/>
  <c r="AM381" i="4"/>
  <c r="AW499" i="4"/>
  <c r="AR380" i="2"/>
  <c r="J227" i="4"/>
  <c r="AH162" i="4"/>
  <c r="AB304" i="4"/>
  <c r="J300" i="2"/>
  <c r="Z443" i="2"/>
  <c r="I106" i="4"/>
  <c r="AK267" i="2"/>
  <c r="AX303" i="2"/>
  <c r="M127" i="4"/>
  <c r="AR260" i="4"/>
  <c r="AN95" i="2"/>
  <c r="BG20" i="4"/>
  <c r="AX81" i="4"/>
  <c r="K214" i="4"/>
  <c r="L260" i="4"/>
  <c r="BL59" i="4"/>
  <c r="AZ87" i="4"/>
  <c r="AN447" i="2"/>
  <c r="M374" i="2"/>
  <c r="AI154" i="4"/>
  <c r="AW202" i="4"/>
  <c r="V252" i="2"/>
  <c r="AB159" i="4"/>
  <c r="BG365" i="4"/>
  <c r="BJ136" i="4"/>
  <c r="AN19" i="4"/>
  <c r="BH415" i="4"/>
  <c r="P233" i="4"/>
  <c r="AM206" i="4"/>
  <c r="AK202" i="4"/>
  <c r="V76" i="2"/>
  <c r="AX68" i="2"/>
  <c r="AU298" i="4"/>
  <c r="AH120" i="2"/>
  <c r="AG212" i="2"/>
  <c r="BD19" i="4"/>
  <c r="P298" i="4"/>
  <c r="AC21" i="4"/>
  <c r="AL6" i="4"/>
  <c r="AT219" i="4"/>
  <c r="AQ168" i="4"/>
  <c r="AT211" i="4"/>
  <c r="S38" i="4"/>
  <c r="AF541" i="4"/>
  <c r="W17" i="2"/>
  <c r="BL222" i="4"/>
  <c r="Q391" i="4"/>
  <c r="AC298" i="2"/>
  <c r="N303" i="4"/>
  <c r="AK276" i="2"/>
  <c r="T257" i="4"/>
  <c r="Q211" i="2"/>
  <c r="BA327" i="2"/>
  <c r="L393" i="2"/>
  <c r="V423" i="4"/>
  <c r="AF152" i="4"/>
  <c r="O98" i="4"/>
  <c r="AY445" i="4"/>
  <c r="BE27" i="4"/>
  <c r="Y209" i="2"/>
  <c r="AK278" i="4"/>
  <c r="AU122" i="2"/>
  <c r="Z397" i="2"/>
  <c r="AX385" i="4"/>
  <c r="AT201" i="4"/>
  <c r="BP246" i="4"/>
  <c r="Z76" i="2"/>
  <c r="W202" i="4"/>
  <c r="AH443" i="4"/>
  <c r="AC152" i="4"/>
  <c r="AI297" i="2"/>
  <c r="AB286" i="2"/>
  <c r="AJ298" i="4"/>
  <c r="AW65" i="4"/>
  <c r="AK154" i="4"/>
  <c r="AK499" i="4"/>
  <c r="AW201" i="2"/>
  <c r="L362" i="2"/>
  <c r="R251" i="2"/>
  <c r="R71" i="4"/>
  <c r="S448" i="4"/>
  <c r="AL470" i="2"/>
  <c r="BO235" i="4"/>
  <c r="S180" i="2"/>
  <c r="R463" i="2"/>
  <c r="AD401" i="2"/>
  <c r="K379" i="2"/>
  <c r="AM260" i="2"/>
  <c r="BE180" i="2"/>
  <c r="AH123" i="4"/>
  <c r="AM78" i="2"/>
  <c r="AQ106" i="4"/>
  <c r="Y440" i="4"/>
  <c r="AN286" i="2"/>
  <c r="AE14" i="2"/>
  <c r="O367" i="2"/>
  <c r="BK136" i="4"/>
  <c r="BA276" i="4"/>
  <c r="K134" i="4"/>
  <c r="AB322" i="4"/>
  <c r="AK161" i="2"/>
  <c r="BB349" i="4"/>
  <c r="AD31" i="4"/>
  <c r="AZ177" i="4"/>
  <c r="AH507" i="4"/>
  <c r="T48" i="4"/>
  <c r="AQ75" i="2"/>
  <c r="V265" i="4"/>
  <c r="BG63" i="4"/>
  <c r="AX254" i="4"/>
  <c r="AZ370" i="2"/>
  <c r="AT308" i="4"/>
  <c r="H464" i="2"/>
  <c r="AD380" i="4"/>
  <c r="Y239" i="4"/>
  <c r="BK420" i="4"/>
  <c r="S129" i="4"/>
  <c r="AU220" i="4"/>
  <c r="AD378" i="2"/>
  <c r="AX27" i="4"/>
  <c r="W118" i="4"/>
  <c r="AA389" i="2"/>
  <c r="AD43" i="4"/>
  <c r="BB353" i="2"/>
  <c r="AV474" i="2"/>
  <c r="AY231" i="2"/>
  <c r="AD174" i="2"/>
  <c r="AH310" i="2"/>
  <c r="BA515" i="4"/>
  <c r="AQ458" i="4"/>
  <c r="AQ264" i="2"/>
  <c r="AH378" i="2"/>
  <c r="AG22" i="2"/>
  <c r="BE165" i="2"/>
  <c r="AM71" i="4"/>
  <c r="AV107" i="4"/>
  <c r="X220" i="4"/>
  <c r="AL423" i="4"/>
  <c r="AJ41" i="4"/>
  <c r="AX353" i="2"/>
  <c r="K49" i="4"/>
  <c r="AJ123" i="4"/>
  <c r="AP199" i="4"/>
  <c r="AX168" i="2"/>
  <c r="I134" i="4"/>
  <c r="K464" i="4"/>
  <c r="BD164" i="2"/>
  <c r="T29" i="2"/>
  <c r="U316" i="4"/>
  <c r="AD63" i="4"/>
  <c r="BP28" i="4"/>
  <c r="L368" i="2"/>
  <c r="S79" i="2"/>
  <c r="BE121" i="4"/>
  <c r="T231" i="2"/>
  <c r="AP389" i="2"/>
  <c r="AW278" i="4"/>
  <c r="AC106" i="4"/>
  <c r="W291" i="4"/>
  <c r="AE298" i="2"/>
  <c r="AN470" i="2"/>
  <c r="AW143" i="4"/>
  <c r="BE124" i="4"/>
  <c r="BJ286" i="4"/>
  <c r="Y56" i="11" s="1"/>
  <c r="AY309" i="2"/>
  <c r="S126" i="4"/>
  <c r="AM40" i="4"/>
  <c r="L396" i="2"/>
  <c r="AZ34" i="4"/>
  <c r="AA113" i="4"/>
  <c r="AM380" i="2"/>
  <c r="K167" i="4"/>
  <c r="BD365" i="4"/>
  <c r="X358" i="2"/>
  <c r="V373" i="2"/>
  <c r="U404" i="2"/>
  <c r="BA294" i="4"/>
  <c r="BL61" i="4"/>
  <c r="T226" i="4"/>
  <c r="AY169" i="4"/>
  <c r="Q27" i="2"/>
  <c r="O467" i="2"/>
  <c r="AG64" i="4"/>
  <c r="BF178" i="4"/>
  <c r="AH379" i="2"/>
  <c r="AA71" i="4"/>
  <c r="N127" i="2"/>
  <c r="AT80" i="4"/>
  <c r="I94" i="2"/>
  <c r="AZ128" i="4"/>
  <c r="Z304" i="2"/>
  <c r="BN173" i="4"/>
  <c r="Y281" i="2"/>
  <c r="BG286" i="4"/>
  <c r="AQ402" i="4"/>
  <c r="I500" i="4"/>
  <c r="AH227" i="4"/>
  <c r="W109" i="4"/>
  <c r="AV33" i="4"/>
  <c r="I472" i="2"/>
  <c r="T7" i="4"/>
  <c r="R122" i="4"/>
  <c r="I56" i="4"/>
  <c r="AC440" i="2"/>
  <c r="BD68" i="4"/>
  <c r="Q306" i="2"/>
  <c r="BO51" i="4"/>
  <c r="BC363" i="4"/>
  <c r="AO462" i="4"/>
  <c r="AM306" i="2"/>
  <c r="AP265" i="4"/>
  <c r="K24" i="4"/>
  <c r="BB48" i="4"/>
  <c r="AL484" i="4"/>
  <c r="U64" i="2"/>
  <c r="Z32" i="4"/>
  <c r="L162" i="4"/>
  <c r="H282" i="2"/>
  <c r="K119" i="2"/>
  <c r="BP105" i="4"/>
  <c r="AP232" i="4"/>
  <c r="Z439" i="2"/>
  <c r="AU357" i="2"/>
  <c r="AM294" i="4"/>
  <c r="AB394" i="2"/>
  <c r="AF101" i="4"/>
  <c r="AI231" i="2"/>
  <c r="AN356" i="2"/>
  <c r="AX200" i="2"/>
  <c r="K303" i="2"/>
  <c r="N473" i="2"/>
  <c r="BI11" i="4"/>
  <c r="BF312" i="4"/>
  <c r="AG464" i="4"/>
  <c r="Q465" i="4"/>
  <c r="AZ395" i="2"/>
  <c r="AQ500" i="4"/>
  <c r="AY170" i="4"/>
  <c r="AX75" i="4"/>
  <c r="BA370" i="4"/>
  <c r="K276" i="4"/>
  <c r="BH434" i="4"/>
  <c r="BP438" i="4"/>
  <c r="AY131" i="4"/>
  <c r="BB350" i="2"/>
  <c r="AS445" i="4"/>
  <c r="Q384" i="4"/>
  <c r="M396" i="4"/>
  <c r="AI261" i="2"/>
  <c r="BK474" i="4"/>
  <c r="W37" i="4"/>
  <c r="AC63" i="4"/>
  <c r="BC416" i="4"/>
  <c r="M455" i="4"/>
  <c r="AQ137" i="2"/>
  <c r="K42" i="4"/>
  <c r="AR191" i="2"/>
  <c r="Z212" i="4"/>
  <c r="O73" i="2"/>
  <c r="BA13" i="2"/>
  <c r="Z168" i="2"/>
  <c r="BD312" i="2"/>
  <c r="AL453" i="2"/>
  <c r="AP36" i="4"/>
  <c r="AP4" i="4"/>
  <c r="AS251" i="2"/>
  <c r="AG33" i="2"/>
  <c r="AE268" i="4"/>
  <c r="BJ236" i="4"/>
  <c r="U294" i="4"/>
  <c r="Q19" i="4"/>
  <c r="P254" i="2"/>
  <c r="AQ163" i="2"/>
  <c r="O73" i="4"/>
  <c r="AZ401" i="2"/>
  <c r="BB115" i="4"/>
  <c r="AG251" i="2"/>
  <c r="AL17" i="2"/>
  <c r="AU24" i="2"/>
  <c r="AN24" i="4"/>
  <c r="S308" i="2"/>
  <c r="AO302" i="4"/>
  <c r="BA333" i="4"/>
  <c r="Z468" i="2"/>
  <c r="AH175" i="2"/>
  <c r="Y286" i="4"/>
  <c r="BB221" i="2"/>
  <c r="AU268" i="4"/>
  <c r="M168" i="2"/>
  <c r="AP538" i="4"/>
  <c r="BK116" i="4"/>
  <c r="AT221" i="2"/>
  <c r="Z138" i="2"/>
  <c r="BB441" i="2"/>
  <c r="AV347" i="4"/>
  <c r="J261" i="4"/>
  <c r="AE454" i="2"/>
  <c r="Q309" i="2"/>
  <c r="AV320" i="4"/>
  <c r="J268" i="2"/>
  <c r="AD352" i="4"/>
  <c r="Y442" i="4"/>
  <c r="AO181" i="4"/>
  <c r="AM258" i="2"/>
  <c r="H33" i="2"/>
  <c r="BP415" i="4"/>
  <c r="AE253" i="4"/>
  <c r="AU200" i="2"/>
  <c r="AE109" i="2"/>
  <c r="AH213" i="2"/>
  <c r="AD83" i="4"/>
  <c r="AU185" i="2"/>
  <c r="AV367" i="2"/>
  <c r="BN326" i="4"/>
  <c r="J45" i="2"/>
  <c r="AS46" i="2"/>
  <c r="AC186" i="2"/>
  <c r="AC10" i="4"/>
  <c r="AN466" i="4"/>
  <c r="BB14" i="2"/>
  <c r="AI295" i="4"/>
  <c r="AD66" i="4"/>
  <c r="O107" i="2"/>
  <c r="U190" i="2"/>
  <c r="BG448" i="4"/>
  <c r="AT530" i="4"/>
  <c r="V255" i="4"/>
  <c r="AH45" i="2"/>
  <c r="AY58" i="4"/>
  <c r="AI129" i="4"/>
  <c r="AX90" i="4"/>
  <c r="Y115" i="4"/>
  <c r="BO459" i="4"/>
  <c r="BF401" i="4"/>
  <c r="AZ462" i="2"/>
  <c r="AN62" i="4"/>
  <c r="AJ447" i="2"/>
  <c r="BO6" i="4"/>
  <c r="AR292" i="4"/>
  <c r="AF116" i="4"/>
  <c r="T298" i="2"/>
  <c r="AO139" i="4"/>
  <c r="BK161" i="4"/>
  <c r="BB321" i="4"/>
  <c r="AB162" i="2"/>
  <c r="AG389" i="2"/>
  <c r="R267" i="4"/>
  <c r="X205" i="2"/>
  <c r="BL161" i="4"/>
  <c r="BL316" i="4"/>
  <c r="AY371" i="4"/>
  <c r="BB40" i="4"/>
  <c r="U204" i="4"/>
  <c r="X388" i="2"/>
  <c r="P26" i="2"/>
  <c r="AC103" i="4"/>
  <c r="AT187" i="2"/>
  <c r="N137" i="4"/>
  <c r="Z216" i="2"/>
  <c r="J425" i="4"/>
  <c r="Y409" i="2"/>
  <c r="AQ481" i="4"/>
  <c r="K136" i="4"/>
  <c r="BB466" i="4"/>
  <c r="AO31" i="4"/>
  <c r="X303" i="2"/>
  <c r="I168" i="2"/>
  <c r="AV10" i="4"/>
  <c r="N142" i="4"/>
  <c r="M267" i="4"/>
  <c r="Z539" i="4"/>
  <c r="BB70" i="4"/>
  <c r="BB228" i="4"/>
  <c r="AF6" i="4"/>
  <c r="M24" i="4"/>
  <c r="BG383" i="4"/>
  <c r="BJ388" i="4"/>
  <c r="BI19" i="4"/>
  <c r="R370" i="2"/>
  <c r="BK168" i="4"/>
  <c r="BC38" i="4"/>
  <c r="AT462" i="2"/>
  <c r="P177" i="4"/>
  <c r="AD363" i="2"/>
  <c r="V214" i="2"/>
  <c r="AB496" i="4"/>
  <c r="AC269" i="4"/>
  <c r="BD258" i="4"/>
  <c r="BM349" i="4"/>
  <c r="AH197" i="4"/>
  <c r="W521" i="4"/>
  <c r="BL394" i="4"/>
  <c r="AE461" i="2"/>
  <c r="Z455" i="2"/>
  <c r="AR294" i="2"/>
  <c r="AN173" i="2"/>
  <c r="Y11" i="4"/>
  <c r="Z64" i="2"/>
  <c r="BM84" i="4"/>
  <c r="AD112" i="4"/>
  <c r="J294" i="4"/>
  <c r="AA351" i="2"/>
  <c r="U128" i="4"/>
  <c r="AE363" i="4"/>
  <c r="AW311" i="4"/>
  <c r="AM440" i="4"/>
  <c r="AI75" i="4"/>
  <c r="AS254" i="2"/>
  <c r="AW282" i="2"/>
  <c r="BN176" i="4"/>
  <c r="BC444" i="2"/>
  <c r="P354" i="2"/>
  <c r="P164" i="4"/>
  <c r="AX25" i="4"/>
  <c r="BB239" i="4"/>
  <c r="AR84" i="4"/>
  <c r="AS126" i="2"/>
  <c r="K138" i="2"/>
  <c r="BB414" i="4"/>
  <c r="J139" i="2"/>
  <c r="N167" i="4"/>
  <c r="AT86" i="4"/>
  <c r="M81" i="4"/>
  <c r="T28" i="2"/>
  <c r="AJ220" i="2"/>
  <c r="BG56" i="4"/>
  <c r="P166" i="2"/>
  <c r="BA39" i="4"/>
  <c r="V417" i="4"/>
  <c r="BB24" i="2"/>
  <c r="Z296" i="2"/>
  <c r="AD95" i="2"/>
  <c r="AR275" i="2"/>
  <c r="AG233" i="2"/>
  <c r="AP21" i="2"/>
  <c r="AB313" i="4"/>
  <c r="R294" i="2"/>
  <c r="W59" i="4"/>
  <c r="P289" i="4"/>
  <c r="AH274" i="4"/>
  <c r="U27" i="2"/>
  <c r="BK70" i="4"/>
  <c r="AZ203" i="2"/>
  <c r="AF481" i="4"/>
  <c r="AD23" i="2"/>
  <c r="BG226" i="4"/>
  <c r="AI112" i="2"/>
  <c r="K282" i="2"/>
  <c r="BJ422" i="4"/>
  <c r="Y265" i="2"/>
  <c r="O354" i="4"/>
  <c r="I255" i="2"/>
  <c r="O275" i="2"/>
  <c r="BL207" i="4"/>
  <c r="BI554" i="4"/>
  <c r="AD311" i="2"/>
  <c r="AL325" i="2"/>
  <c r="AD24" i="4"/>
  <c r="AC22" i="2"/>
  <c r="H187" i="2"/>
  <c r="AM181" i="2"/>
  <c r="S154" i="4"/>
  <c r="AN124" i="4"/>
  <c r="T347" i="2"/>
  <c r="BC378" i="2"/>
  <c r="BC89" i="2"/>
  <c r="AW15" i="2"/>
  <c r="AL378" i="2"/>
  <c r="AJ446" i="2"/>
  <c r="T99" i="2"/>
  <c r="I407" i="4"/>
  <c r="AS155" i="4"/>
  <c r="BG483" i="4"/>
  <c r="AD437" i="4"/>
  <c r="AK202" i="2"/>
  <c r="R117" i="4"/>
  <c r="J438" i="4"/>
  <c r="BL405" i="4"/>
  <c r="AL23" i="4"/>
  <c r="AR71" i="2"/>
  <c r="W355" i="4"/>
  <c r="AT152" i="4"/>
  <c r="Y56" i="6"/>
  <c r="BF498" i="4"/>
  <c r="AM273" i="4"/>
  <c r="M556" i="4"/>
  <c r="T126" i="2"/>
  <c r="AT401" i="2"/>
  <c r="I93" i="2"/>
  <c r="N367" i="4"/>
  <c r="AR182" i="2"/>
  <c r="O318" i="4"/>
  <c r="AE40" i="4"/>
  <c r="BM67" i="4"/>
  <c r="Y315" i="4"/>
  <c r="I496" i="4"/>
  <c r="AM494" i="4"/>
  <c r="S359" i="2"/>
  <c r="AI304" i="2"/>
  <c r="AC351" i="4"/>
  <c r="BG223" i="4"/>
  <c r="BE288" i="4"/>
  <c r="Y127" i="2"/>
  <c r="T367" i="2"/>
  <c r="AW399" i="4"/>
  <c r="BH409" i="4"/>
  <c r="AZ18" i="4"/>
  <c r="AR267" i="2"/>
  <c r="O243" i="4"/>
  <c r="BC89" i="4"/>
  <c r="W33" i="2"/>
  <c r="N231" i="2"/>
  <c r="AM261" i="2"/>
  <c r="AL36" i="4"/>
  <c r="AI230" i="2"/>
  <c r="J30" i="2"/>
  <c r="AA10" i="4"/>
  <c r="AH320" i="4"/>
  <c r="V139" i="2"/>
  <c r="H465" i="2"/>
  <c r="N11" i="4"/>
  <c r="AE66" i="4"/>
  <c r="BG137" i="4"/>
  <c r="M123" i="4"/>
  <c r="AH312" i="2"/>
  <c r="AB60" i="4"/>
  <c r="AF397" i="4"/>
  <c r="AA546" i="4"/>
  <c r="AQ215" i="4"/>
  <c r="T177" i="4"/>
  <c r="S123" i="4"/>
  <c r="I15" i="2"/>
  <c r="AU255" i="4"/>
  <c r="AH384" i="4"/>
  <c r="AY231" i="4"/>
  <c r="BB401" i="2"/>
  <c r="X221" i="2"/>
  <c r="O31" i="2"/>
  <c r="P227" i="4"/>
  <c r="AG57" i="4"/>
  <c r="AB215" i="4"/>
  <c r="J401" i="2"/>
  <c r="R31" i="2"/>
  <c r="AA352" i="4"/>
  <c r="AL410" i="4"/>
  <c r="BM127" i="4"/>
  <c r="BD432" i="4"/>
  <c r="N431" i="4"/>
  <c r="AH302" i="2"/>
  <c r="AN128" i="4"/>
  <c r="BH28" i="4"/>
  <c r="I69" i="2"/>
  <c r="AL245" i="4"/>
  <c r="AA272" i="4"/>
  <c r="AP214" i="2"/>
  <c r="AC403" i="2"/>
  <c r="AN215" i="2"/>
  <c r="AG14" i="4"/>
  <c r="AV137" i="2"/>
  <c r="AQ258" i="4"/>
  <c r="AP86" i="4"/>
  <c r="AY133" i="4"/>
  <c r="K302" i="2"/>
  <c r="U67" i="4"/>
  <c r="BC264" i="4"/>
  <c r="Y221" i="4"/>
  <c r="AC326" i="2"/>
  <c r="J82" i="2"/>
  <c r="BB185" i="2"/>
  <c r="BM42" i="4"/>
  <c r="AB469" i="2"/>
  <c r="AA390" i="2"/>
  <c r="S441" i="4"/>
  <c r="BL289" i="4"/>
  <c r="V106" i="4"/>
  <c r="BC390" i="4"/>
  <c r="BG199" i="4"/>
  <c r="AC445" i="4"/>
  <c r="M269" i="2"/>
  <c r="BK432" i="4"/>
  <c r="AP316" i="4"/>
  <c r="AX211" i="2"/>
  <c r="H359" i="2"/>
  <c r="U257" i="4"/>
  <c r="I42" i="4"/>
  <c r="I468" i="2"/>
  <c r="W45" i="2"/>
  <c r="R312" i="2"/>
  <c r="AP27" i="2"/>
  <c r="T234" i="4"/>
  <c r="AD30" i="11"/>
  <c r="AU110" i="2"/>
  <c r="P13" i="4"/>
  <c r="AQ211" i="2"/>
  <c r="BP22" i="4"/>
  <c r="I86" i="2"/>
  <c r="P101" i="4"/>
  <c r="AY138" i="4"/>
  <c r="AK89" i="2"/>
  <c r="AI26" i="2"/>
  <c r="AM172" i="2"/>
  <c r="AK213" i="4"/>
  <c r="BH274" i="4"/>
  <c r="W332" i="4"/>
  <c r="AJ264" i="4"/>
  <c r="AL185" i="2"/>
  <c r="AR15" i="4"/>
  <c r="AU126" i="4"/>
  <c r="S72" i="4"/>
  <c r="BK34" i="4"/>
  <c r="BO245" i="4"/>
  <c r="AB119" i="4"/>
  <c r="AL457" i="2"/>
  <c r="AA111" i="4"/>
  <c r="L248" i="4"/>
  <c r="R29" i="4"/>
  <c r="X114" i="4"/>
  <c r="N361" i="2"/>
  <c r="I114" i="4"/>
  <c r="P135" i="4"/>
  <c r="V27" i="2"/>
  <c r="R357" i="2"/>
  <c r="AH14" i="2"/>
  <c r="BD257" i="4"/>
  <c r="M149" i="4"/>
  <c r="AC165" i="4"/>
  <c r="AY306" i="4"/>
  <c r="BE93" i="2"/>
  <c r="BF14" i="2"/>
  <c r="AW203" i="2"/>
  <c r="M73" i="2"/>
  <c r="X375" i="2"/>
  <c r="V17" i="2"/>
  <c r="AR116" i="4"/>
  <c r="Y110" i="4"/>
  <c r="Y184" i="4"/>
  <c r="AI460" i="4"/>
  <c r="AE260" i="2"/>
  <c r="BC205" i="2"/>
  <c r="U387" i="4"/>
  <c r="AW232" i="4"/>
  <c r="BL303" i="4"/>
  <c r="Y57" i="4"/>
  <c r="AQ87" i="2"/>
  <c r="AX236" i="4"/>
  <c r="T378" i="2"/>
  <c r="BO218" i="4"/>
  <c r="V57" i="6"/>
  <c r="AX181" i="4"/>
  <c r="BP77" i="4"/>
  <c r="S551" i="4"/>
  <c r="AQ7" i="4"/>
  <c r="AT313" i="2"/>
  <c r="AP407" i="2"/>
  <c r="AU137" i="2"/>
  <c r="AE34" i="2"/>
  <c r="X353" i="2"/>
  <c r="BE79" i="2"/>
  <c r="AR65" i="2"/>
  <c r="AQ86" i="2"/>
  <c r="AS130" i="4"/>
  <c r="AQ465" i="2"/>
  <c r="AJ437" i="4"/>
  <c r="BG124" i="4"/>
  <c r="BM484" i="4"/>
  <c r="AP446" i="2"/>
  <c r="AU266" i="2"/>
  <c r="N61" i="4"/>
  <c r="O152" i="4"/>
  <c r="BE357" i="2"/>
  <c r="AJ79" i="4"/>
  <c r="AV109" i="2"/>
  <c r="AZ220" i="2"/>
  <c r="BP364" i="4"/>
  <c r="L472" i="2"/>
  <c r="AY68" i="4"/>
  <c r="O210" i="4"/>
  <c r="P95" i="2"/>
  <c r="AX79" i="2"/>
  <c r="BB162" i="2"/>
  <c r="Z308" i="4"/>
  <c r="BD329" i="4"/>
  <c r="AA117" i="4"/>
  <c r="J198" i="4"/>
  <c r="AO230" i="2"/>
  <c r="BP179" i="4"/>
  <c r="J210" i="2"/>
  <c r="AW32" i="4"/>
  <c r="AC79" i="2"/>
  <c r="O168" i="2"/>
  <c r="BA443" i="2"/>
  <c r="AC98" i="4"/>
  <c r="AQ347" i="2"/>
  <c r="AX230" i="2"/>
  <c r="AX68" i="4"/>
  <c r="U306" i="2"/>
  <c r="AW39" i="4"/>
  <c r="BD337" i="4"/>
  <c r="T45" i="2"/>
  <c r="AC407" i="2"/>
  <c r="T327" i="2"/>
  <c r="W139" i="2"/>
  <c r="AP395" i="2"/>
  <c r="AF470" i="2"/>
  <c r="BG268" i="4"/>
  <c r="BK207" i="4"/>
  <c r="AN166" i="2"/>
  <c r="AP220" i="4"/>
  <c r="AN111" i="2"/>
  <c r="U98" i="2"/>
  <c r="AK64" i="4"/>
  <c r="AH439" i="4"/>
  <c r="W74" i="4"/>
  <c r="AD93" i="2"/>
  <c r="BA395" i="2"/>
  <c r="AR98" i="2"/>
  <c r="BF93" i="2"/>
  <c r="K44" i="4"/>
  <c r="Q270" i="4"/>
  <c r="T331" i="4"/>
  <c r="BF32" i="4"/>
  <c r="AO25" i="4"/>
  <c r="AL138" i="4"/>
  <c r="BC151" i="4"/>
  <c r="AK230" i="2"/>
  <c r="AR159" i="4"/>
  <c r="AY49" i="4"/>
  <c r="AB215" i="2"/>
  <c r="P46" i="4"/>
  <c r="I77" i="4"/>
  <c r="S352" i="2"/>
  <c r="BO303" i="4"/>
  <c r="T167" i="2"/>
  <c r="AS259" i="2"/>
  <c r="N278" i="4"/>
  <c r="AO307" i="2"/>
  <c r="AR375" i="2"/>
  <c r="AD456" i="2"/>
  <c r="AB115" i="2"/>
  <c r="AS390" i="4"/>
  <c r="Z265" i="4"/>
  <c r="Z200" i="4"/>
  <c r="L162" i="2"/>
  <c r="AO184" i="4"/>
  <c r="S361" i="4"/>
  <c r="BC172" i="4"/>
  <c r="AC211" i="2"/>
  <c r="AQ299" i="2"/>
  <c r="AO44" i="2"/>
  <c r="AV350" i="2"/>
  <c r="J362" i="2"/>
  <c r="V89" i="4"/>
  <c r="AY299" i="2"/>
  <c r="AL268" i="4"/>
  <c r="S212" i="2"/>
  <c r="AR161" i="2"/>
  <c r="AU76" i="2"/>
  <c r="AX396" i="4"/>
  <c r="K287" i="4"/>
  <c r="T312" i="4"/>
  <c r="AX191" i="2"/>
  <c r="BC125" i="4"/>
  <c r="BB453" i="2"/>
  <c r="AX172" i="2"/>
  <c r="AZ99" i="4"/>
  <c r="Q76" i="2"/>
  <c r="S327" i="2"/>
  <c r="AG118" i="2"/>
  <c r="BF352" i="2"/>
  <c r="J113" i="2"/>
  <c r="X391" i="2"/>
  <c r="AL112" i="4"/>
  <c r="AQ379" i="2"/>
  <c r="AX253" i="2"/>
  <c r="AL21" i="2"/>
  <c r="AA24" i="4"/>
  <c r="Q302" i="2"/>
  <c r="T163" i="4"/>
  <c r="T197" i="4"/>
  <c r="BD262" i="2"/>
  <c r="AA401" i="2"/>
  <c r="BG239" i="4"/>
  <c r="K190" i="2"/>
  <c r="AP356" i="2"/>
  <c r="BA110" i="4"/>
  <c r="W194" i="4"/>
  <c r="BK304" i="4"/>
  <c r="J114" i="2"/>
  <c r="J408" i="4"/>
  <c r="Y152" i="4"/>
  <c r="BE392" i="2"/>
  <c r="BB28" i="4"/>
  <c r="AG301" i="2"/>
  <c r="M478" i="4"/>
  <c r="AM269" i="2"/>
  <c r="BI318" i="4"/>
  <c r="BK259" i="4"/>
  <c r="W450" i="2"/>
  <c r="H407" i="2"/>
  <c r="AL46" i="4"/>
  <c r="AQ324" i="2"/>
  <c r="BJ115" i="4"/>
  <c r="BD117" i="2"/>
  <c r="Z58" i="4"/>
  <c r="BE257" i="2"/>
  <c r="K405" i="2"/>
  <c r="L142" i="4"/>
  <c r="W123" i="4"/>
  <c r="AB328" i="4"/>
  <c r="T171" i="2"/>
  <c r="AT352" i="4"/>
  <c r="AO174" i="2"/>
  <c r="AS353" i="2"/>
  <c r="Z451" i="2"/>
  <c r="AG411" i="4"/>
  <c r="AL220" i="4"/>
  <c r="AV44" i="4"/>
  <c r="BK538" i="4"/>
  <c r="AZ297" i="4"/>
  <c r="Y178" i="4"/>
  <c r="L208" i="4"/>
  <c r="AF439" i="2"/>
  <c r="BP136" i="4"/>
  <c r="K207" i="2"/>
  <c r="P301" i="2"/>
  <c r="AA214" i="2"/>
  <c r="AW136" i="2"/>
  <c r="AB118" i="4"/>
  <c r="AK29" i="2"/>
  <c r="AX87" i="4"/>
  <c r="O14" i="2"/>
  <c r="Q35" i="4"/>
  <c r="AY29" i="2"/>
  <c r="BO10" i="4"/>
  <c r="AW408" i="2"/>
  <c r="BM270" i="4"/>
  <c r="AS41" i="4"/>
  <c r="AN446" i="2"/>
  <c r="BJ371" i="4"/>
  <c r="AT453" i="2"/>
  <c r="AB102" i="4"/>
  <c r="AM92" i="2"/>
  <c r="AA104" i="4"/>
  <c r="L109" i="2"/>
  <c r="AD506" i="4"/>
  <c r="BI486" i="4"/>
  <c r="T307" i="4"/>
  <c r="AL214" i="4"/>
  <c r="AS200" i="2"/>
  <c r="X369" i="4"/>
  <c r="BN47" i="4"/>
  <c r="BL9" i="4"/>
  <c r="S205" i="4"/>
  <c r="AG444" i="2"/>
  <c r="BA325" i="4"/>
  <c r="V69" i="2"/>
  <c r="AL26" i="2"/>
  <c r="BP238" i="4"/>
  <c r="BI77" i="4"/>
  <c r="AD309" i="2"/>
  <c r="BC265" i="4"/>
  <c r="AQ330" i="4"/>
  <c r="AT68" i="4"/>
  <c r="K493" i="4"/>
  <c r="R183" i="4"/>
  <c r="AO340" i="4"/>
  <c r="V270" i="4"/>
  <c r="L205" i="2"/>
  <c r="AZ216" i="2"/>
  <c r="AQ119" i="4"/>
  <c r="M45" i="2"/>
  <c r="BP380" i="4"/>
  <c r="BM82" i="4"/>
  <c r="BO411" i="4"/>
  <c r="AN325" i="2"/>
  <c r="AT131" i="4"/>
  <c r="AE188" i="2"/>
  <c r="N173" i="4"/>
  <c r="V355" i="4"/>
  <c r="AP349" i="2"/>
  <c r="Q400" i="4"/>
  <c r="BG416" i="4"/>
  <c r="AD465" i="2"/>
  <c r="BP87" i="4"/>
  <c r="AC259" i="2"/>
  <c r="AS19" i="4"/>
  <c r="BO13" i="4"/>
  <c r="AR530" i="4"/>
  <c r="P258" i="4"/>
  <c r="V252" i="4"/>
  <c r="M77" i="2"/>
  <c r="AI318" i="4"/>
  <c r="J399" i="4"/>
  <c r="BB297" i="2"/>
  <c r="K73" i="2"/>
  <c r="AY139" i="2"/>
  <c r="BK165" i="4"/>
  <c r="BI306" i="4"/>
  <c r="AC548" i="4"/>
  <c r="J244" i="4"/>
  <c r="S19" i="4"/>
  <c r="AS100" i="4"/>
  <c r="AC157" i="2"/>
  <c r="J309" i="2"/>
  <c r="W187" i="2"/>
  <c r="AB272" i="4"/>
  <c r="T351" i="2"/>
  <c r="K313" i="2"/>
  <c r="T30" i="11"/>
  <c r="AQ21" i="4"/>
  <c r="I67" i="2"/>
  <c r="AE54" i="11"/>
  <c r="AD298" i="4"/>
  <c r="AL111" i="2"/>
  <c r="AQ69" i="4"/>
  <c r="AS48" i="4"/>
  <c r="BA174" i="2"/>
  <c r="AC286" i="2"/>
  <c r="U555" i="4"/>
  <c r="AA175" i="4"/>
  <c r="AU545" i="4"/>
  <c r="AO74" i="2"/>
  <c r="BC303" i="2"/>
  <c r="H209" i="2"/>
  <c r="AD120" i="2"/>
  <c r="AO298" i="4"/>
  <c r="Z467" i="2"/>
  <c r="AI48" i="4"/>
  <c r="AT32" i="4"/>
  <c r="I261" i="4"/>
  <c r="AM200" i="2"/>
  <c r="AI175" i="4"/>
  <c r="I28" i="2"/>
  <c r="Q370" i="2"/>
  <c r="X4" i="4"/>
  <c r="H457" i="2"/>
  <c r="AI162" i="2"/>
  <c r="BE260" i="2"/>
  <c r="N220" i="2"/>
  <c r="J24" i="4"/>
  <c r="BO420" i="4"/>
  <c r="K163" i="2"/>
  <c r="AG18" i="2"/>
  <c r="AN296" i="2"/>
  <c r="AP99" i="2"/>
  <c r="Z408" i="2"/>
  <c r="AV163" i="2"/>
  <c r="AU74" i="4"/>
  <c r="AP33" i="4"/>
  <c r="BC114" i="2"/>
  <c r="AV449" i="2"/>
  <c r="U453" i="2"/>
  <c r="AY212" i="4"/>
  <c r="Z301" i="2"/>
  <c r="Q86" i="2"/>
  <c r="AR76" i="2"/>
  <c r="AF326" i="2"/>
  <c r="T182" i="4"/>
  <c r="AN390" i="4"/>
  <c r="X182" i="4"/>
  <c r="H267" i="2"/>
  <c r="AN21" i="4"/>
  <c r="BD202" i="2"/>
  <c r="AX359" i="2"/>
  <c r="AT309" i="2"/>
  <c r="BN170" i="4"/>
  <c r="AR162" i="4"/>
  <c r="AF258" i="2"/>
  <c r="K172" i="2"/>
  <c r="BJ25" i="4"/>
  <c r="BD316" i="4"/>
  <c r="AV304" i="2"/>
  <c r="BP197" i="4"/>
  <c r="AF453" i="2"/>
  <c r="AJ195" i="4"/>
  <c r="AH137" i="4"/>
  <c r="X361" i="2"/>
  <c r="AE164" i="2"/>
  <c r="AU348" i="4"/>
  <c r="O470" i="2"/>
  <c r="AF185" i="2"/>
  <c r="Z462" i="2"/>
  <c r="BJ167" i="4"/>
  <c r="O168" i="4"/>
  <c r="BM275" i="4"/>
  <c r="X176" i="4"/>
  <c r="AK118" i="4"/>
  <c r="AL158" i="2"/>
  <c r="AA266" i="2"/>
  <c r="AQ218" i="4"/>
  <c r="Z192" i="2"/>
  <c r="O77" i="4"/>
  <c r="V132" i="4"/>
  <c r="BH64" i="4"/>
  <c r="Z69" i="2"/>
  <c r="BC13" i="2"/>
  <c r="V175" i="2"/>
  <c r="AL312" i="2"/>
  <c r="AW110" i="2"/>
  <c r="BM143" i="4"/>
  <c r="BD27" i="4"/>
  <c r="AD259" i="2"/>
  <c r="AD42" i="4"/>
  <c r="O117" i="2"/>
  <c r="AA268" i="2"/>
  <c r="BD229" i="4"/>
  <c r="BE448" i="4"/>
  <c r="AL231" i="4"/>
  <c r="AF204" i="4"/>
  <c r="AA56" i="20"/>
  <c r="AR472" i="2"/>
  <c r="AK281" i="2"/>
  <c r="BA264" i="4"/>
  <c r="BF357" i="2"/>
  <c r="AJ121" i="2"/>
  <c r="K496" i="4"/>
  <c r="AF150" i="4"/>
  <c r="AN75" i="4"/>
  <c r="AZ248" i="4"/>
  <c r="V295" i="4"/>
  <c r="AQ41" i="4"/>
  <c r="BC421" i="4"/>
  <c r="Q214" i="4"/>
  <c r="AW158" i="4"/>
  <c r="AI50" i="4"/>
  <c r="AV38" i="4"/>
  <c r="AU251" i="2"/>
  <c r="AT60" i="4"/>
  <c r="T209" i="2"/>
  <c r="N59" i="4"/>
  <c r="AS225" i="4"/>
  <c r="Q285" i="2"/>
  <c r="I181" i="2"/>
  <c r="Z396" i="2"/>
  <c r="AY333" i="4"/>
  <c r="O388" i="4"/>
  <c r="O254" i="4"/>
  <c r="AJ214" i="2"/>
  <c r="T324" i="2"/>
  <c r="AG182" i="4"/>
  <c r="Q233" i="2"/>
  <c r="AO175" i="2"/>
  <c r="AE142" i="4"/>
  <c r="AD209" i="4"/>
  <c r="AQ20" i="2"/>
  <c r="BI67" i="4"/>
  <c r="AL330" i="4"/>
  <c r="AD256" i="2"/>
  <c r="BP245" i="4"/>
  <c r="AH188" i="2"/>
  <c r="AK134" i="4"/>
  <c r="AT27" i="2"/>
  <c r="Y108" i="4"/>
  <c r="BN388" i="4"/>
  <c r="AN78" i="4"/>
  <c r="BC76" i="2"/>
  <c r="N212" i="2"/>
  <c r="AQ534" i="4"/>
  <c r="Q447" i="2"/>
  <c r="I171" i="2"/>
  <c r="P175" i="4"/>
  <c r="BE118" i="4"/>
  <c r="AT124" i="2"/>
  <c r="I360" i="2"/>
  <c r="I253" i="4"/>
  <c r="Q43" i="4"/>
  <c r="O109" i="4"/>
  <c r="O5" i="4"/>
  <c r="R43" i="2"/>
  <c r="AL280" i="2"/>
  <c r="AL321" i="4"/>
  <c r="AN269" i="2"/>
  <c r="M107" i="4"/>
  <c r="AE86" i="2"/>
  <c r="AM21" i="2"/>
  <c r="W213" i="4"/>
  <c r="T62" i="4"/>
  <c r="U23" i="4"/>
  <c r="Y119" i="4"/>
  <c r="AC69" i="4"/>
  <c r="AI369" i="2"/>
  <c r="AZ425" i="4"/>
  <c r="BA15" i="2"/>
  <c r="AD330" i="4"/>
  <c r="AP391" i="2"/>
  <c r="BM162" i="4"/>
  <c r="AS227" i="4"/>
  <c r="BE397" i="2"/>
  <c r="W42" i="4"/>
  <c r="Q124" i="2"/>
  <c r="AO30" i="2"/>
  <c r="AD440" i="2"/>
  <c r="AK8" i="4"/>
  <c r="AG315" i="2"/>
  <c r="P203" i="2"/>
  <c r="AB111" i="2"/>
  <c r="Q348" i="4"/>
  <c r="W4" i="4"/>
  <c r="AK170" i="4"/>
  <c r="BD186" i="2"/>
  <c r="AI142" i="4"/>
  <c r="BD105" i="4"/>
  <c r="AH326" i="2"/>
  <c r="J320" i="4"/>
  <c r="AE171" i="2"/>
  <c r="AZ353" i="2"/>
  <c r="AM130" i="4"/>
  <c r="O122" i="4"/>
  <c r="AB354" i="2"/>
  <c r="AJ81" i="2"/>
  <c r="J361" i="2"/>
  <c r="AJ314" i="2"/>
  <c r="AQ220" i="4"/>
  <c r="W40" i="4"/>
  <c r="AZ262" i="2"/>
  <c r="H185" i="2"/>
  <c r="AM305" i="2"/>
  <c r="X15" i="4"/>
  <c r="BC230" i="2"/>
  <c r="U206" i="4"/>
  <c r="AE392" i="2"/>
  <c r="AN18" i="4"/>
  <c r="V548" i="4"/>
  <c r="M167" i="2"/>
  <c r="AC214" i="4"/>
  <c r="AP355" i="2"/>
  <c r="O17" i="2"/>
  <c r="AH456" i="2"/>
  <c r="AX164" i="2"/>
  <c r="J314" i="2"/>
  <c r="BJ339" i="4"/>
  <c r="AM26" i="4"/>
  <c r="BL131" i="4"/>
  <c r="AJ248" i="4"/>
  <c r="R67" i="4"/>
  <c r="BE106" i="4"/>
  <c r="BC68" i="2"/>
  <c r="AL288" i="4"/>
  <c r="BK88" i="4"/>
  <c r="L205" i="4"/>
  <c r="BC197" i="4"/>
  <c r="AA254" i="4"/>
  <c r="BI39" i="4"/>
  <c r="BA44" i="2"/>
  <c r="AQ208" i="4"/>
  <c r="AL282" i="2"/>
  <c r="O352" i="2"/>
  <c r="V105" i="4"/>
  <c r="AR415" i="4"/>
  <c r="AT399" i="4"/>
  <c r="BC372" i="4"/>
  <c r="BM213" i="4"/>
  <c r="BB160" i="2"/>
  <c r="AO87" i="2"/>
  <c r="I447" i="2"/>
  <c r="Z349" i="4"/>
  <c r="AM95" i="2"/>
  <c r="BC530" i="4"/>
  <c r="AS163" i="2"/>
  <c r="BG450" i="4"/>
  <c r="AF327" i="4"/>
  <c r="BE232" i="4"/>
  <c r="AU144" i="4"/>
  <c r="N390" i="2"/>
  <c r="Q65" i="2"/>
  <c r="Q31" i="2"/>
  <c r="M116" i="4"/>
  <c r="AB56" i="6"/>
  <c r="O93" i="2"/>
  <c r="AH159" i="2"/>
  <c r="J251" i="2"/>
  <c r="BL445" i="4"/>
  <c r="L254" i="4"/>
  <c r="BA399" i="2"/>
  <c r="X380" i="2"/>
  <c r="AX209" i="2"/>
  <c r="AS84" i="4"/>
  <c r="W295" i="2"/>
  <c r="AC213" i="2"/>
  <c r="V269" i="2"/>
  <c r="Q268" i="4"/>
  <c r="Y370" i="2"/>
  <c r="L5" i="4"/>
  <c r="AG97" i="2"/>
  <c r="AZ286" i="2"/>
  <c r="Y124" i="2"/>
  <c r="T81" i="2"/>
  <c r="AX106" i="4"/>
  <c r="BF255" i="2"/>
  <c r="AN375" i="2"/>
  <c r="AX545" i="4"/>
  <c r="BO482" i="4"/>
  <c r="BA512" i="4"/>
  <c r="Y526" i="4"/>
  <c r="K532" i="4"/>
  <c r="AO501" i="4"/>
  <c r="N525" i="4"/>
  <c r="BB517" i="4"/>
  <c r="AO513" i="4"/>
  <c r="BI520" i="4"/>
  <c r="K117" i="4"/>
  <c r="BP492" i="4"/>
  <c r="AN440" i="4"/>
  <c r="BC559" i="4"/>
  <c r="BG507" i="4"/>
  <c r="T415" i="4"/>
  <c r="AJ312" i="4"/>
  <c r="BE195" i="4"/>
  <c r="R491" i="4"/>
  <c r="AF520" i="4"/>
  <c r="AJ369" i="4"/>
  <c r="R404" i="4"/>
  <c r="BC550" i="4"/>
  <c r="AQ348" i="4"/>
  <c r="L560" i="4"/>
  <c r="L363" i="4"/>
  <c r="AA169" i="4"/>
  <c r="K554" i="4"/>
  <c r="AE32" i="4"/>
  <c r="BK446" i="4"/>
  <c r="AP425" i="4"/>
  <c r="Y529" i="4"/>
  <c r="AK466" i="4"/>
  <c r="N181" i="4"/>
  <c r="AA369" i="4"/>
  <c r="AE264" i="2"/>
  <c r="W115" i="4"/>
  <c r="AJ167" i="4"/>
  <c r="AE444" i="4"/>
  <c r="Q487" i="4"/>
  <c r="BM500" i="4"/>
  <c r="I519" i="4"/>
  <c r="AR513" i="4"/>
  <c r="BJ203" i="4"/>
  <c r="AX220" i="4"/>
  <c r="BM560" i="4"/>
  <c r="BN451" i="4"/>
  <c r="I464" i="4"/>
  <c r="AB258" i="4"/>
  <c r="AG151" i="4"/>
  <c r="AV525" i="4"/>
  <c r="BP275" i="4"/>
  <c r="AM393" i="4"/>
  <c r="BB421" i="4"/>
  <c r="AC387" i="4"/>
  <c r="BI351" i="4"/>
  <c r="Z177" i="4"/>
  <c r="K354" i="4"/>
  <c r="AH277" i="4"/>
  <c r="V427" i="4"/>
  <c r="V433" i="4"/>
  <c r="N131" i="4"/>
  <c r="BP431" i="4"/>
  <c r="AQ532" i="4"/>
  <c r="I421" i="4"/>
  <c r="S496" i="4"/>
  <c r="AT480" i="4"/>
  <c r="BG528" i="4"/>
  <c r="S161" i="4"/>
  <c r="Q142" i="4"/>
  <c r="V62" i="4"/>
  <c r="AS418" i="4"/>
  <c r="BH184" i="4"/>
  <c r="AK326" i="4"/>
  <c r="AK462" i="4"/>
  <c r="AO458" i="4"/>
  <c r="AL479" i="4"/>
  <c r="J448" i="4"/>
  <c r="BN79" i="4"/>
  <c r="BP546" i="4"/>
  <c r="Y311" i="4"/>
  <c r="N366" i="4"/>
  <c r="AL539" i="4"/>
  <c r="BH122" i="4"/>
  <c r="R378" i="2"/>
  <c r="BK238" i="4"/>
  <c r="S164" i="4"/>
  <c r="N397" i="4"/>
  <c r="W310" i="4"/>
  <c r="BF455" i="4"/>
  <c r="AU535" i="4"/>
  <c r="BF55" i="4"/>
  <c r="BB431" i="4"/>
  <c r="AC31" i="9" s="1"/>
  <c r="BH308" i="4"/>
  <c r="AE467" i="2"/>
  <c r="M454" i="4"/>
  <c r="AL55" i="4"/>
  <c r="Y30" i="6" s="1"/>
  <c r="BH342" i="4"/>
  <c r="AV497" i="4"/>
  <c r="AJ407" i="2"/>
  <c r="AB270" i="4"/>
  <c r="AM348" i="4"/>
  <c r="BJ125" i="4"/>
  <c r="M492" i="4"/>
  <c r="AM299" i="2"/>
  <c r="L61" i="4"/>
  <c r="BE51" i="4"/>
  <c r="AD401" i="4"/>
  <c r="AB477" i="4"/>
  <c r="AQ530" i="4"/>
  <c r="AY299" i="4"/>
  <c r="BC449" i="4"/>
  <c r="BP210" i="4"/>
  <c r="BF182" i="4"/>
  <c r="AM265" i="4"/>
  <c r="AP530" i="4"/>
  <c r="AE457" i="4"/>
  <c r="BI345" i="4"/>
  <c r="S411" i="4"/>
  <c r="AM406" i="4"/>
  <c r="AL346" i="4"/>
  <c r="AO252" i="4"/>
  <c r="AT464" i="4"/>
  <c r="AV296" i="4"/>
  <c r="BL521" i="4"/>
  <c r="Q344" i="4"/>
  <c r="I229" i="4"/>
  <c r="K466" i="4"/>
  <c r="AN125" i="4"/>
  <c r="AL448" i="2"/>
  <c r="AR90" i="4"/>
  <c r="AB61" i="4"/>
  <c r="AI313" i="4"/>
  <c r="AS475" i="4"/>
  <c r="Z449" i="4"/>
  <c r="AQ216" i="4"/>
  <c r="AI165" i="4"/>
  <c r="AL114" i="2"/>
  <c r="BA399" i="4"/>
  <c r="AS528" i="4"/>
  <c r="BH532" i="4"/>
  <c r="Q555" i="4"/>
  <c r="AZ547" i="4"/>
  <c r="BL73" i="4"/>
  <c r="BF111" i="4"/>
  <c r="BO402" i="4"/>
  <c r="AT509" i="4"/>
  <c r="M421" i="4"/>
  <c r="AA305" i="2"/>
  <c r="U82" i="4"/>
  <c r="BM321" i="4"/>
  <c r="P388" i="2"/>
  <c r="K236" i="4"/>
  <c r="U332" i="4"/>
  <c r="R361" i="2"/>
  <c r="L214" i="4"/>
  <c r="BC427" i="4"/>
  <c r="R444" i="4"/>
  <c r="R168" i="4"/>
  <c r="AN236" i="4"/>
  <c r="X319" i="4"/>
  <c r="BG160" i="4"/>
  <c r="AL311" i="4"/>
  <c r="AN552" i="4"/>
  <c r="AU399" i="4"/>
  <c r="M77" i="4"/>
  <c r="W139" i="4"/>
  <c r="AT228" i="4"/>
  <c r="R102" i="4"/>
  <c r="BM245" i="4"/>
  <c r="AX345" i="4"/>
  <c r="AO537" i="4"/>
  <c r="AC425" i="4"/>
  <c r="AU258" i="4"/>
  <c r="AM532" i="4"/>
  <c r="AC296" i="2"/>
  <c r="BD236" i="4"/>
  <c r="BN372" i="4"/>
  <c r="T426" i="4"/>
  <c r="AQ370" i="4"/>
  <c r="BK227" i="4"/>
  <c r="W560" i="4"/>
  <c r="AI294" i="4"/>
  <c r="AM324" i="4"/>
  <c r="BG492" i="4"/>
  <c r="X476" i="4"/>
  <c r="BA363" i="4"/>
  <c r="Z244" i="4"/>
  <c r="AG271" i="4"/>
  <c r="Y509" i="4"/>
  <c r="X153" i="4"/>
  <c r="BC308" i="4"/>
  <c r="BF71" i="4"/>
  <c r="AP371" i="2"/>
  <c r="AG358" i="4"/>
  <c r="BK406" i="4"/>
  <c r="BG126" i="4"/>
  <c r="W254" i="2"/>
  <c r="AN401" i="4"/>
  <c r="L442" i="4"/>
  <c r="AJ538" i="4"/>
  <c r="Y57" i="6"/>
  <c r="V470" i="2"/>
  <c r="AA393" i="2"/>
  <c r="AB287" i="4"/>
  <c r="Y450" i="4"/>
  <c r="BP320" i="4"/>
  <c r="BF5" i="4"/>
  <c r="J536" i="4"/>
  <c r="AV302" i="4"/>
  <c r="P442" i="2"/>
  <c r="BA389" i="4"/>
  <c r="AO144" i="4"/>
  <c r="BM384" i="4"/>
  <c r="AR321" i="4"/>
  <c r="X433" i="4"/>
  <c r="BA484" i="4"/>
  <c r="AJ307" i="4"/>
  <c r="Z289" i="4"/>
  <c r="BC44" i="4"/>
  <c r="Q408" i="2"/>
  <c r="AW303" i="4"/>
  <c r="W264" i="4"/>
  <c r="X465" i="4"/>
  <c r="X266" i="2"/>
  <c r="BO271" i="4"/>
  <c r="AW217" i="2"/>
  <c r="N485" i="4"/>
  <c r="N108" i="4"/>
  <c r="AW9" i="4"/>
  <c r="AD294" i="4"/>
  <c r="BA90" i="4"/>
  <c r="M441" i="4"/>
  <c r="AJ426" i="4"/>
  <c r="AF299" i="4"/>
  <c r="AY315" i="4"/>
  <c r="AC280" i="2"/>
  <c r="J356" i="4"/>
  <c r="M438" i="4"/>
  <c r="BA455" i="4"/>
  <c r="AA450" i="2"/>
  <c r="S228" i="4"/>
  <c r="AQ252" i="4"/>
  <c r="AN11" i="4"/>
  <c r="BF17" i="4"/>
  <c r="BB324" i="4"/>
  <c r="V69" i="4"/>
  <c r="BE480" i="4"/>
  <c r="AG313" i="2"/>
  <c r="AU257" i="4"/>
  <c r="BN342" i="4"/>
  <c r="BA411" i="4"/>
  <c r="H303" i="2"/>
  <c r="R10" i="4"/>
  <c r="AX414" i="4"/>
  <c r="AX44" i="4"/>
  <c r="O379" i="2"/>
  <c r="K204" i="4"/>
  <c r="P15" i="4"/>
  <c r="P295" i="4"/>
  <c r="W299" i="2"/>
  <c r="AA48" i="4"/>
  <c r="W423" i="4"/>
  <c r="Y538" i="4"/>
  <c r="AF545" i="4"/>
  <c r="AV304" i="4"/>
  <c r="AG256" i="4"/>
  <c r="AY323" i="4"/>
  <c r="Y389" i="4"/>
  <c r="BH560" i="4"/>
  <c r="AP381" i="4"/>
  <c r="O88" i="4"/>
  <c r="N247" i="4"/>
  <c r="BF433" i="4"/>
  <c r="H258" i="2"/>
  <c r="W500" i="4"/>
  <c r="BF179" i="4"/>
  <c r="AS541" i="4"/>
  <c r="AQ476" i="4"/>
  <c r="AE386" i="4"/>
  <c r="AN288" i="4"/>
  <c r="P300" i="4"/>
  <c r="AL59" i="4"/>
  <c r="AJ439" i="2"/>
  <c r="BO278" i="4"/>
  <c r="AQ111" i="4"/>
  <c r="BO308" i="4"/>
  <c r="AZ247" i="4"/>
  <c r="BH310" i="4"/>
  <c r="BC354" i="4"/>
  <c r="BG371" i="4"/>
  <c r="M301" i="2"/>
  <c r="Y192" i="4"/>
  <c r="M355" i="4"/>
  <c r="X501" i="4"/>
  <c r="BN58" i="4"/>
  <c r="BP230" i="4"/>
  <c r="AV58" i="4"/>
  <c r="BJ475" i="4"/>
  <c r="O280" i="2"/>
  <c r="Q409" i="4"/>
  <c r="BM8" i="4"/>
  <c r="AS180" i="4"/>
  <c r="BG297" i="4"/>
  <c r="Y406" i="4"/>
  <c r="BC362" i="4"/>
  <c r="BH325" i="4"/>
  <c r="T318" i="4"/>
  <c r="AH78" i="4"/>
  <c r="T253" i="2"/>
  <c r="N200" i="4"/>
  <c r="V13" i="4"/>
  <c r="M259" i="2"/>
  <c r="AP442" i="2"/>
  <c r="AE211" i="4"/>
  <c r="BE310" i="2"/>
  <c r="U273" i="2"/>
  <c r="AN550" i="4"/>
  <c r="AX209" i="4"/>
  <c r="Z363" i="2"/>
  <c r="M129" i="4"/>
  <c r="BL27" i="4"/>
  <c r="O413" i="4"/>
  <c r="K15" i="4"/>
  <c r="AJ545" i="4"/>
  <c r="BA225" i="4"/>
  <c r="T119" i="4"/>
  <c r="AG382" i="4"/>
  <c r="L519" i="4"/>
  <c r="T229" i="4"/>
  <c r="AS326" i="4"/>
  <c r="BC122" i="4"/>
  <c r="AK136" i="4"/>
  <c r="AC82" i="4"/>
  <c r="X297" i="2"/>
  <c r="Y414" i="4"/>
  <c r="Q251" i="4"/>
  <c r="BA321" i="4"/>
  <c r="Z209" i="4"/>
  <c r="BI197" i="4"/>
  <c r="O251" i="2"/>
  <c r="L216" i="4"/>
  <c r="AX45" i="4"/>
  <c r="Y368" i="4"/>
  <c r="L315" i="4"/>
  <c r="BE198" i="4"/>
  <c r="BD222" i="4"/>
  <c r="Z286" i="2"/>
  <c r="AZ477" i="4"/>
  <c r="BC178" i="4"/>
  <c r="Y138" i="2"/>
  <c r="K521" i="4"/>
  <c r="K59" i="4"/>
  <c r="W306" i="4"/>
  <c r="AT24" i="2"/>
  <c r="BK38" i="4"/>
  <c r="Z47" i="4"/>
  <c r="BD125" i="4"/>
  <c r="Z294" i="2"/>
  <c r="BN466" i="4"/>
  <c r="AC210" i="2"/>
  <c r="BK475" i="4"/>
  <c r="AD237" i="4"/>
  <c r="R85" i="4"/>
  <c r="BN99" i="4"/>
  <c r="BI210" i="4"/>
  <c r="M114" i="4"/>
  <c r="BE266" i="2"/>
  <c r="AG372" i="4"/>
  <c r="BE370" i="4"/>
  <c r="L499" i="4"/>
  <c r="R78" i="4"/>
  <c r="L506" i="4"/>
  <c r="S356" i="4"/>
  <c r="O536" i="4"/>
  <c r="BA251" i="2"/>
  <c r="AT48" i="4"/>
  <c r="AB304" i="2"/>
  <c r="AJ453" i="2"/>
  <c r="BK326" i="4"/>
  <c r="BO62" i="4"/>
  <c r="BA446" i="2"/>
  <c r="S420" i="2"/>
  <c r="V44" i="2"/>
  <c r="AH6" i="4"/>
  <c r="BO546" i="4"/>
  <c r="AT380" i="2"/>
  <c r="BF447" i="2"/>
  <c r="I72" i="4"/>
  <c r="AS31" i="4"/>
  <c r="N462" i="2"/>
  <c r="X98" i="2"/>
  <c r="BB179" i="2"/>
  <c r="AF77" i="2"/>
  <c r="Y363" i="4"/>
  <c r="BC453" i="2"/>
  <c r="AR461" i="2"/>
  <c r="AF530" i="4"/>
  <c r="P30" i="2"/>
  <c r="AH394" i="2"/>
  <c r="S341" i="4"/>
  <c r="K231" i="4"/>
  <c r="BM418" i="4"/>
  <c r="BP401" i="4"/>
  <c r="BF135" i="4"/>
  <c r="AZ339" i="4"/>
  <c r="U212" i="4"/>
  <c r="BF353" i="4"/>
  <c r="BL269" i="4"/>
  <c r="BJ204" i="4"/>
  <c r="P361" i="4"/>
  <c r="AZ219" i="2"/>
  <c r="AN492" i="4"/>
  <c r="BE139" i="4"/>
  <c r="U180" i="4"/>
  <c r="I68" i="2"/>
  <c r="BA142" i="4"/>
  <c r="AF257" i="4"/>
  <c r="AZ474" i="2"/>
  <c r="BE181" i="2"/>
  <c r="AG193" i="4"/>
  <c r="AF56" i="4"/>
  <c r="AU485" i="4"/>
  <c r="BM118" i="4"/>
  <c r="AI103" i="4"/>
  <c r="J327" i="4"/>
  <c r="AN464" i="2"/>
  <c r="AZ326" i="2"/>
  <c r="BG452" i="4"/>
  <c r="O83" i="4"/>
  <c r="W273" i="2"/>
  <c r="K208" i="4"/>
  <c r="X158" i="4"/>
  <c r="BH46" i="4"/>
  <c r="AG181" i="2"/>
  <c r="AE227" i="4"/>
  <c r="R366" i="4"/>
  <c r="AY168" i="2"/>
  <c r="K388" i="2"/>
  <c r="AP210" i="2"/>
  <c r="N202" i="4"/>
  <c r="P396" i="2"/>
  <c r="AQ451" i="2"/>
  <c r="S201" i="4"/>
  <c r="I497" i="4"/>
  <c r="H211" i="2"/>
  <c r="M108" i="2"/>
  <c r="AO441" i="4"/>
  <c r="AF225" i="4"/>
  <c r="AG344" i="4"/>
  <c r="L160" i="2"/>
  <c r="AW473" i="2"/>
  <c r="AD124" i="2"/>
  <c r="Y384" i="4"/>
  <c r="R395" i="4"/>
  <c r="U457" i="4"/>
  <c r="BL305" i="4"/>
  <c r="BM322" i="4"/>
  <c r="BM35" i="4"/>
  <c r="AK388" i="2"/>
  <c r="AZ313" i="4"/>
  <c r="V342" i="4"/>
  <c r="AT273" i="2"/>
  <c r="BB230" i="2"/>
  <c r="AM349" i="4"/>
  <c r="AT183" i="4"/>
  <c r="BF151" i="4"/>
  <c r="AN115" i="4"/>
  <c r="AF286" i="2"/>
  <c r="N483" i="4"/>
  <c r="M93" i="2"/>
  <c r="BO531" i="4"/>
  <c r="AK297" i="2"/>
  <c r="AV76" i="2"/>
  <c r="AT267" i="4"/>
  <c r="U398" i="4"/>
  <c r="AM286" i="4"/>
  <c r="L56" i="4"/>
  <c r="X360" i="2"/>
  <c r="N324" i="2"/>
  <c r="L304" i="2"/>
  <c r="X214" i="2"/>
  <c r="AJ328" i="4"/>
  <c r="AP290" i="4"/>
  <c r="AE439" i="2"/>
  <c r="AQ224" i="4"/>
  <c r="AA409" i="2"/>
  <c r="H127" i="2"/>
  <c r="Q58" i="4"/>
  <c r="BF110" i="4"/>
  <c r="BM230" i="4"/>
  <c r="AT339" i="4"/>
  <c r="L319" i="4"/>
  <c r="J251" i="4"/>
  <c r="BE410" i="4"/>
  <c r="I312" i="4"/>
  <c r="O101" i="4"/>
  <c r="BM138" i="4"/>
  <c r="AS57" i="4"/>
  <c r="AC243" i="4"/>
  <c r="AN295" i="4"/>
  <c r="AT139" i="4"/>
  <c r="N254" i="2"/>
  <c r="AW276" i="2"/>
  <c r="L252" i="4"/>
  <c r="BF344" i="4"/>
  <c r="AK461" i="2"/>
  <c r="U30" i="2"/>
  <c r="J158" i="2"/>
  <c r="AS8" i="4"/>
  <c r="AW257" i="4"/>
  <c r="AK109" i="4"/>
  <c r="AR341" i="4"/>
  <c r="Y18" i="2"/>
  <c r="AA434" i="4"/>
  <c r="AN20" i="2"/>
  <c r="BH559" i="4"/>
  <c r="AC543" i="4"/>
  <c r="R309" i="4"/>
  <c r="AT163" i="4"/>
  <c r="AM151" i="4"/>
  <c r="AR127" i="4"/>
  <c r="T304" i="4"/>
  <c r="K390" i="2"/>
  <c r="AT437" i="4"/>
  <c r="AN400" i="4"/>
  <c r="AO360" i="2"/>
  <c r="AD68" i="4"/>
  <c r="AO509" i="4"/>
  <c r="AZ263" i="4"/>
  <c r="BM318" i="4"/>
  <c r="BB457" i="2"/>
  <c r="AB413" i="4"/>
  <c r="N268" i="4"/>
  <c r="AJ90" i="2"/>
  <c r="AY115" i="2"/>
  <c r="BE414" i="4"/>
  <c r="J68" i="4"/>
  <c r="BP122" i="4"/>
  <c r="X376" i="2"/>
  <c r="AY108" i="2"/>
  <c r="I152" i="4"/>
  <c r="AQ403" i="2"/>
  <c r="K120" i="4"/>
  <c r="AY144" i="4"/>
  <c r="P160" i="2"/>
  <c r="I434" i="4"/>
  <c r="AE275" i="4"/>
  <c r="AS139" i="4"/>
  <c r="BH458" i="4"/>
  <c r="AE448" i="2"/>
  <c r="AK328" i="4"/>
  <c r="AV439" i="4"/>
  <c r="AT536" i="4"/>
  <c r="AU256" i="4"/>
  <c r="BG276" i="4"/>
  <c r="AS348" i="2"/>
  <c r="Q422" i="4"/>
  <c r="L394" i="4"/>
  <c r="AF39" i="4"/>
  <c r="T256" i="2"/>
  <c r="BA393" i="4"/>
  <c r="AD212" i="4"/>
  <c r="BI253" i="4"/>
  <c r="AQ207" i="2"/>
  <c r="AJ295" i="2"/>
  <c r="AR324" i="2"/>
  <c r="BB82" i="4"/>
  <c r="Y207" i="2"/>
  <c r="J236" i="4"/>
  <c r="AI352" i="2"/>
  <c r="AX419" i="2"/>
  <c r="BB302" i="2"/>
  <c r="AX186" i="2"/>
  <c r="AC381" i="4"/>
  <c r="AN79" i="2"/>
  <c r="BD354" i="4"/>
  <c r="Z180" i="2"/>
  <c r="AF468" i="2"/>
  <c r="S266" i="2"/>
  <c r="AZ175" i="4"/>
  <c r="P364" i="4"/>
  <c r="T347" i="4"/>
  <c r="AP214" i="4"/>
  <c r="BC133" i="4"/>
  <c r="BM436" i="4"/>
  <c r="J209" i="2"/>
  <c r="T454" i="4"/>
  <c r="AP23" i="4"/>
  <c r="K44" i="2"/>
  <c r="AM361" i="4"/>
  <c r="BD138" i="4"/>
  <c r="AU286" i="4"/>
  <c r="V55" i="11" s="1"/>
  <c r="AW251" i="4"/>
  <c r="BH60" i="4"/>
  <c r="AX127" i="4"/>
  <c r="AX317" i="4"/>
  <c r="AA149" i="4"/>
  <c r="AZ65" i="2"/>
  <c r="BL505" i="4"/>
  <c r="Q349" i="2"/>
  <c r="BM446" i="4"/>
  <c r="BG309" i="4"/>
  <c r="AL362" i="2"/>
  <c r="AI325" i="4"/>
  <c r="AL14" i="2"/>
  <c r="BD395" i="4"/>
  <c r="AT326" i="4"/>
  <c r="BO198" i="4"/>
  <c r="W403" i="4"/>
  <c r="P441" i="4"/>
  <c r="AM24" i="4"/>
  <c r="M421" i="2"/>
  <c r="BH410" i="4"/>
  <c r="BL227" i="4"/>
  <c r="N172" i="2"/>
  <c r="BO31" i="4"/>
  <c r="AT211" i="2"/>
  <c r="P221" i="2"/>
  <c r="AK86" i="4"/>
  <c r="P228" i="4"/>
  <c r="AN31" i="4"/>
  <c r="AW82" i="4"/>
  <c r="W262" i="2"/>
  <c r="K123" i="2"/>
  <c r="AJ80" i="4"/>
  <c r="S511" i="4"/>
  <c r="AB404" i="2"/>
  <c r="AK59" i="4"/>
  <c r="O176" i="4"/>
  <c r="AJ473" i="2"/>
  <c r="N21" i="4"/>
  <c r="L399" i="2"/>
  <c r="AC215" i="2"/>
  <c r="AP26" i="4"/>
  <c r="AP34" i="4"/>
  <c r="T321" i="4"/>
  <c r="BM197" i="4"/>
  <c r="AR395" i="2"/>
  <c r="S169" i="2"/>
  <c r="AT172" i="2"/>
  <c r="BB559" i="4"/>
  <c r="AO207" i="2"/>
  <c r="L187" i="2"/>
  <c r="AE364" i="4"/>
  <c r="AL354" i="2"/>
  <c r="AH39" i="4"/>
  <c r="J422" i="4"/>
  <c r="BG253" i="4"/>
  <c r="BE169" i="4"/>
  <c r="M164" i="2"/>
  <c r="L229" i="4"/>
  <c r="Q107" i="4"/>
  <c r="O100" i="4"/>
  <c r="AU298" i="2"/>
  <c r="AB76" i="4"/>
  <c r="AB440" i="4"/>
  <c r="AU427" i="4"/>
  <c r="AW203" i="4"/>
  <c r="AD192" i="4"/>
  <c r="AG250" i="4"/>
  <c r="AE262" i="2"/>
  <c r="X194" i="4"/>
  <c r="AZ78" i="2"/>
  <c r="AG197" i="4"/>
  <c r="Z362" i="4"/>
  <c r="O348" i="4"/>
  <c r="BH422" i="4"/>
  <c r="BF350" i="4"/>
  <c r="K5" i="4"/>
  <c r="BJ544" i="4"/>
  <c r="J43" i="4"/>
  <c r="BM145" i="4"/>
  <c r="K356" i="2"/>
  <c r="BC174" i="4"/>
  <c r="AF126" i="4"/>
  <c r="M315" i="4"/>
  <c r="AZ542" i="4"/>
  <c r="U443" i="4"/>
  <c r="BD388" i="2"/>
  <c r="BC460" i="4"/>
  <c r="V445" i="2"/>
  <c r="BB314" i="2"/>
  <c r="AD227" i="4"/>
  <c r="L418" i="4"/>
  <c r="AC360" i="4"/>
  <c r="BI390" i="4"/>
  <c r="L103" i="4"/>
  <c r="AO210" i="4"/>
  <c r="W200" i="4"/>
  <c r="AQ406" i="4"/>
  <c r="AA183" i="2"/>
  <c r="AY421" i="4"/>
  <c r="Z370" i="4"/>
  <c r="AI121" i="4"/>
  <c r="AN447" i="4"/>
  <c r="AQ396" i="4"/>
  <c r="AM398" i="4"/>
  <c r="L151" i="4"/>
  <c r="BP297" i="4"/>
  <c r="AA370" i="2"/>
  <c r="AH472" i="2"/>
  <c r="T393" i="2"/>
  <c r="AD168" i="2"/>
  <c r="AD339" i="4"/>
  <c r="AV486" i="4"/>
  <c r="K289" i="4"/>
  <c r="Y362" i="4"/>
  <c r="BC469" i="2"/>
  <c r="BA66" i="2"/>
  <c r="AB142" i="4"/>
  <c r="BJ271" i="4"/>
  <c r="BB73" i="2"/>
  <c r="BD151" i="4"/>
  <c r="AZ426" i="4"/>
  <c r="U217" i="2"/>
  <c r="BF119" i="4"/>
  <c r="AY373" i="2"/>
  <c r="R413" i="4"/>
  <c r="AC61" i="4"/>
  <c r="AJ386" i="4"/>
  <c r="BC226" i="4"/>
  <c r="AW165" i="4"/>
  <c r="I350" i="4"/>
  <c r="Q183" i="4"/>
  <c r="BP18" i="4"/>
  <c r="AF381" i="4"/>
  <c r="P421" i="2"/>
  <c r="Y30" i="20"/>
  <c r="BB181" i="4"/>
  <c r="BB521" i="4"/>
  <c r="AJ212" i="2"/>
  <c r="BL135" i="4"/>
  <c r="AM133" i="4"/>
  <c r="BB149" i="4"/>
  <c r="U407" i="2"/>
  <c r="K304" i="2"/>
  <c r="AR304" i="4"/>
  <c r="I459" i="4"/>
  <c r="BD407" i="4"/>
  <c r="W465" i="2"/>
  <c r="I455" i="2"/>
  <c r="AT9" i="4"/>
  <c r="AZ137" i="4"/>
  <c r="AQ111" i="2"/>
  <c r="J157" i="4"/>
  <c r="BF332" i="4"/>
  <c r="V169" i="4"/>
  <c r="BG351" i="4"/>
  <c r="BJ356" i="4"/>
  <c r="U47" i="4"/>
  <c r="AD261" i="4"/>
  <c r="AD346" i="4"/>
  <c r="AN301" i="2"/>
  <c r="BP101" i="4"/>
  <c r="V457" i="2"/>
  <c r="Q179" i="2"/>
  <c r="AU449" i="2"/>
  <c r="AC12" i="4"/>
  <c r="Q136" i="2"/>
  <c r="AG267" i="4"/>
  <c r="W285" i="2"/>
  <c r="V354" i="4"/>
  <c r="BE392" i="4"/>
  <c r="I126" i="4"/>
  <c r="Q299" i="4"/>
  <c r="AZ95" i="2"/>
  <c r="T126" i="4"/>
  <c r="AU115" i="4"/>
  <c r="AV161" i="2"/>
  <c r="AR320" i="4"/>
  <c r="AJ56" i="4"/>
  <c r="P461" i="4"/>
  <c r="Z536" i="4"/>
  <c r="AW214" i="4"/>
  <c r="L311" i="4"/>
  <c r="J474" i="2"/>
  <c r="BL194" i="4"/>
  <c r="BB422" i="4"/>
  <c r="T353" i="2"/>
  <c r="BL174" i="4"/>
  <c r="AP263" i="2"/>
  <c r="BM415" i="4"/>
  <c r="AD303" i="4"/>
  <c r="S472" i="2"/>
  <c r="BO50" i="4"/>
  <c r="BL431" i="4"/>
  <c r="BK262" i="4"/>
  <c r="AP71" i="2"/>
  <c r="BB33" i="4"/>
  <c r="N92" i="2"/>
  <c r="H275" i="2"/>
  <c r="AA228" i="4"/>
  <c r="BB362" i="2"/>
  <c r="P77" i="4"/>
  <c r="O385" i="4"/>
  <c r="AO100" i="4"/>
  <c r="Q256" i="4"/>
  <c r="BK42" i="4"/>
  <c r="AR183" i="4"/>
  <c r="BO194" i="4"/>
  <c r="AF237" i="4"/>
  <c r="AT455" i="4"/>
  <c r="AO108" i="4"/>
  <c r="AL403" i="2"/>
  <c r="BF276" i="4"/>
  <c r="AO69" i="2"/>
  <c r="AU504" i="4"/>
  <c r="BO439" i="4"/>
  <c r="AC273" i="2"/>
  <c r="T101" i="4"/>
  <c r="BL144" i="4"/>
  <c r="W66" i="4"/>
  <c r="H274" i="2"/>
  <c r="BD391" i="2"/>
  <c r="BC92" i="2"/>
  <c r="AM368" i="2"/>
  <c r="AO329" i="4"/>
  <c r="AA213" i="2"/>
  <c r="AD33" i="20"/>
  <c r="AL265" i="2"/>
  <c r="X536" i="4"/>
  <c r="AP470" i="2"/>
  <c r="AD299" i="4"/>
  <c r="L73" i="4"/>
  <c r="J498" i="4"/>
  <c r="S554" i="4"/>
  <c r="AT171" i="2"/>
  <c r="N5" i="4"/>
  <c r="AG24" i="2"/>
  <c r="BA407" i="4"/>
  <c r="BB455" i="2"/>
  <c r="AJ332" i="4"/>
  <c r="V299" i="4"/>
  <c r="AB84" i="4"/>
  <c r="AW540" i="4"/>
  <c r="O196" i="4"/>
  <c r="BH340" i="4"/>
  <c r="AM13" i="2"/>
  <c r="BA543" i="4"/>
  <c r="X12" i="4"/>
  <c r="M395" i="4"/>
  <c r="AQ71" i="4"/>
  <c r="M106" i="4"/>
  <c r="AE289" i="4"/>
  <c r="N316" i="4"/>
  <c r="I310" i="4"/>
  <c r="AS97" i="2"/>
  <c r="BF462" i="2"/>
  <c r="AB396" i="4"/>
  <c r="AH161" i="4"/>
  <c r="U192" i="4"/>
  <c r="AZ481" i="4"/>
  <c r="R183" i="2"/>
  <c r="AZ216" i="4"/>
  <c r="BK365" i="4"/>
  <c r="AC88" i="4"/>
  <c r="AK46" i="4"/>
  <c r="AJ373" i="2"/>
  <c r="AZ175" i="2"/>
  <c r="L455" i="4"/>
  <c r="AQ65" i="4"/>
  <c r="T233" i="4"/>
  <c r="M224" i="4"/>
  <c r="BD160" i="2"/>
  <c r="AF493" i="4"/>
  <c r="P207" i="4"/>
  <c r="AM341" i="4"/>
  <c r="X398" i="4"/>
  <c r="N219" i="2"/>
  <c r="BK181" i="4"/>
  <c r="AU252" i="4"/>
  <c r="AK443" i="4"/>
  <c r="AQ87" i="4"/>
  <c r="T529" i="4"/>
  <c r="O495" i="4"/>
  <c r="AA170" i="4"/>
  <c r="BL441" i="4"/>
  <c r="AV109" i="4"/>
  <c r="V456" i="4"/>
  <c r="V259" i="4"/>
  <c r="S206" i="4"/>
  <c r="X401" i="2"/>
  <c r="AE356" i="2"/>
  <c r="AY229" i="4"/>
  <c r="BP84" i="4"/>
  <c r="AY26" i="4"/>
  <c r="BD410" i="4"/>
  <c r="AO18" i="4"/>
  <c r="AZ98" i="2"/>
  <c r="S453" i="2"/>
  <c r="AH446" i="2"/>
  <c r="AD28" i="4"/>
  <c r="W68" i="4"/>
  <c r="R129" i="4"/>
  <c r="AX24" i="4"/>
  <c r="BP449" i="4"/>
  <c r="AK200" i="4"/>
  <c r="AU258" i="2"/>
  <c r="BC360" i="4"/>
  <c r="BL337" i="4"/>
  <c r="AU40" i="4"/>
  <c r="AH409" i="2"/>
  <c r="AM267" i="4"/>
  <c r="AN225" i="4"/>
  <c r="S274" i="2"/>
  <c r="BP173" i="4"/>
  <c r="K99" i="2"/>
  <c r="X50" i="4"/>
  <c r="P260" i="4"/>
  <c r="AV463" i="2"/>
  <c r="AX139" i="2"/>
  <c r="AP71" i="4"/>
  <c r="W68" i="2"/>
  <c r="Z456" i="4"/>
  <c r="V550" i="4"/>
  <c r="AE115" i="4"/>
  <c r="W473" i="2"/>
  <c r="AU443" i="2"/>
  <c r="AN101" i="4"/>
  <c r="O398" i="2"/>
  <c r="AV211" i="2"/>
  <c r="BH254" i="4"/>
  <c r="AE205" i="4"/>
  <c r="AV504" i="4"/>
  <c r="Q301" i="2"/>
  <c r="AZ15" i="4"/>
  <c r="N457" i="2"/>
  <c r="V447" i="2"/>
  <c r="AQ408" i="2"/>
  <c r="AJ353" i="4"/>
  <c r="AB224" i="4"/>
  <c r="AT59" i="4"/>
  <c r="AA77" i="2"/>
  <c r="BF29" i="4"/>
  <c r="O544" i="4"/>
  <c r="AG29" i="4"/>
  <c r="AX294" i="4"/>
  <c r="AV381" i="4"/>
  <c r="AS421" i="2"/>
  <c r="AX432" i="4"/>
  <c r="AS67" i="4"/>
  <c r="AP15" i="4"/>
  <c r="S116" i="2"/>
  <c r="AC172" i="2"/>
  <c r="AI70" i="2"/>
  <c r="AO120" i="2"/>
  <c r="BB407" i="4"/>
  <c r="AG306" i="4"/>
  <c r="BE135" i="4"/>
  <c r="AP211" i="4"/>
  <c r="BJ98" i="4"/>
  <c r="AM399" i="2"/>
  <c r="BH48" i="4"/>
  <c r="AJ28" i="2"/>
  <c r="BO177" i="4"/>
  <c r="BI216" i="4"/>
  <c r="AW309" i="2"/>
  <c r="AM326" i="2"/>
  <c r="BL286" i="4"/>
  <c r="AY62" i="4"/>
  <c r="AS255" i="4"/>
  <c r="AW488" i="4"/>
  <c r="AR46" i="4"/>
  <c r="K136" i="2"/>
  <c r="Z134" i="4"/>
  <c r="BJ452" i="4"/>
  <c r="AE112" i="2"/>
  <c r="AU35" i="4"/>
  <c r="AF28" i="2"/>
  <c r="AJ313" i="4"/>
  <c r="AS58" i="4"/>
  <c r="AA469" i="2"/>
  <c r="BK126" i="4"/>
  <c r="AM184" i="4"/>
  <c r="AN371" i="2"/>
  <c r="AT245" i="4"/>
  <c r="BP178" i="4"/>
  <c r="U140" i="4"/>
  <c r="AG81" i="2"/>
  <c r="BA169" i="2"/>
  <c r="AQ454" i="4"/>
  <c r="AC420" i="2"/>
  <c r="BM156" i="4"/>
  <c r="AL246" i="4"/>
  <c r="O223" i="4"/>
  <c r="L462" i="2"/>
  <c r="H439" i="2"/>
  <c r="AY406" i="2"/>
  <c r="BE447" i="2"/>
  <c r="BB93" i="2"/>
  <c r="AX22" i="2"/>
  <c r="AT367" i="2"/>
  <c r="AB31" i="6"/>
  <c r="BO233" i="4"/>
  <c r="S209" i="4"/>
  <c r="AC472" i="2"/>
  <c r="AK357" i="4"/>
  <c r="Y231" i="4"/>
  <c r="BE323" i="4"/>
  <c r="Q303" i="4"/>
  <c r="BO12" i="4"/>
  <c r="O122" i="2"/>
  <c r="BH67" i="4"/>
  <c r="BP89" i="4"/>
  <c r="AH160" i="2"/>
  <c r="Y358" i="4"/>
  <c r="U356" i="2"/>
  <c r="V306" i="2"/>
  <c r="BB139" i="2"/>
  <c r="K389" i="4"/>
  <c r="Q291" i="4"/>
  <c r="AC127" i="4"/>
  <c r="AO266" i="4"/>
  <c r="AR66" i="2"/>
  <c r="BK121" i="4"/>
  <c r="AU211" i="2"/>
  <c r="AT406" i="2"/>
  <c r="Q11" i="4"/>
  <c r="Q441" i="2"/>
  <c r="AE325" i="2"/>
  <c r="AE25" i="2"/>
  <c r="Z220" i="4"/>
  <c r="BI8" i="4"/>
  <c r="L219" i="2"/>
  <c r="AK402" i="2"/>
  <c r="AP173" i="4"/>
  <c r="W33" i="9"/>
  <c r="BE452" i="2"/>
  <c r="Y404" i="2"/>
  <c r="Q289" i="4"/>
  <c r="AH260" i="4"/>
  <c r="AU305" i="4"/>
  <c r="AF99" i="4"/>
  <c r="AC197" i="4"/>
  <c r="AV465" i="2"/>
  <c r="AH126" i="2"/>
  <c r="AO295" i="2"/>
  <c r="R468" i="2"/>
  <c r="AT201" i="2"/>
  <c r="AS35" i="4"/>
  <c r="AW352" i="4"/>
  <c r="I416" i="4"/>
  <c r="Y274" i="2"/>
  <c r="S357" i="2"/>
  <c r="H307" i="2"/>
  <c r="AQ305" i="2"/>
  <c r="N306" i="2"/>
  <c r="BA221" i="2"/>
  <c r="BK311" i="4"/>
  <c r="AW359" i="2"/>
  <c r="BE211" i="2"/>
  <c r="AZ396" i="2"/>
  <c r="L198" i="4"/>
  <c r="AM44" i="2"/>
  <c r="AN396" i="2"/>
  <c r="AN162" i="2"/>
  <c r="AJ155" i="4"/>
  <c r="BC107" i="4"/>
  <c r="W315" i="2"/>
  <c r="BL321" i="4"/>
  <c r="BG172" i="4"/>
  <c r="AN297" i="2"/>
  <c r="AX439" i="2"/>
  <c r="R68" i="2"/>
  <c r="AZ170" i="2"/>
  <c r="BF65" i="2"/>
  <c r="AW196" i="4"/>
  <c r="AJ21" i="2"/>
  <c r="AE363" i="2"/>
  <c r="T89" i="4"/>
  <c r="N180" i="2"/>
  <c r="AZ433" i="4"/>
  <c r="BB285" i="2"/>
  <c r="AX125" i="2"/>
  <c r="BD116" i="2"/>
  <c r="AY305" i="4"/>
  <c r="BD5" i="4"/>
  <c r="AY111" i="2"/>
  <c r="AE173" i="2"/>
  <c r="AC392" i="2"/>
  <c r="M165" i="2"/>
  <c r="AJ201" i="4"/>
  <c r="BG32" i="4"/>
  <c r="AI277" i="4"/>
  <c r="AD31" i="2"/>
  <c r="AS142" i="4"/>
  <c r="J150" i="4"/>
  <c r="O219" i="2"/>
  <c r="AY166" i="2"/>
  <c r="AJ175" i="4"/>
  <c r="AM81" i="4"/>
  <c r="L264" i="2"/>
  <c r="Z98" i="4"/>
  <c r="AD282" i="2"/>
  <c r="T259" i="2"/>
  <c r="AB467" i="2"/>
  <c r="AC406" i="2"/>
  <c r="AZ14" i="2"/>
  <c r="BI62" i="4"/>
  <c r="AZ34" i="2"/>
  <c r="W381" i="4"/>
  <c r="AB29" i="2"/>
  <c r="AM496" i="4"/>
  <c r="AT395" i="2"/>
  <c r="N252" i="2"/>
  <c r="BH66" i="4"/>
  <c r="AB273" i="4"/>
  <c r="AS371" i="2"/>
  <c r="AL67" i="2"/>
  <c r="AQ123" i="2"/>
  <c r="AE328" i="4"/>
  <c r="AH160" i="4"/>
  <c r="AA30" i="2"/>
  <c r="BN198" i="4"/>
  <c r="AI462" i="2"/>
  <c r="AX143" i="4"/>
  <c r="BK458" i="4"/>
  <c r="T56" i="12"/>
  <c r="T219" i="2"/>
  <c r="BJ70" i="4"/>
  <c r="AI203" i="2"/>
  <c r="R396" i="2"/>
  <c r="Z31" i="4"/>
  <c r="AB261" i="4"/>
  <c r="AO405" i="4"/>
  <c r="BD327" i="2"/>
  <c r="AR223" i="4"/>
  <c r="BA71" i="2"/>
  <c r="AA33" i="2"/>
  <c r="AJ432" i="4"/>
  <c r="AR160" i="2"/>
  <c r="U230" i="2"/>
  <c r="AT68" i="2"/>
  <c r="AW367" i="2"/>
  <c r="AY456" i="4"/>
  <c r="AA209" i="4"/>
  <c r="Q78" i="4"/>
  <c r="AO442" i="2"/>
  <c r="BO123" i="4"/>
  <c r="AY276" i="2"/>
  <c r="BL410" i="4"/>
  <c r="BB454" i="2"/>
  <c r="P511" i="4"/>
  <c r="AX228" i="4"/>
  <c r="M369" i="2"/>
  <c r="S372" i="4"/>
  <c r="AX23" i="4"/>
  <c r="AO76" i="4"/>
  <c r="M126" i="2"/>
  <c r="AW362" i="2"/>
  <c r="AN499" i="4"/>
  <c r="N183" i="2"/>
  <c r="AE455" i="2"/>
  <c r="AM280" i="2"/>
  <c r="P395" i="2"/>
  <c r="AO510" i="4"/>
  <c r="BL315" i="4"/>
  <c r="AD212" i="2"/>
  <c r="Q215" i="2"/>
  <c r="AB67" i="2"/>
  <c r="AM202" i="4"/>
  <c r="BP434" i="4"/>
  <c r="AJ177" i="4"/>
  <c r="P92" i="2"/>
  <c r="BA213" i="2"/>
  <c r="AT12" i="4"/>
  <c r="AY215" i="4"/>
  <c r="AB30" i="4"/>
  <c r="AF260" i="2"/>
  <c r="AU86" i="2"/>
  <c r="N48" i="4"/>
  <c r="BN109" i="4"/>
  <c r="M179" i="4"/>
  <c r="AM42" i="4"/>
  <c r="AM201" i="2"/>
  <c r="AS407" i="2"/>
  <c r="M389" i="2"/>
  <c r="AF341" i="4"/>
  <c r="AF425" i="4"/>
  <c r="Z352" i="4"/>
  <c r="AH352" i="4"/>
  <c r="BN371" i="4"/>
  <c r="W376" i="2"/>
  <c r="BJ389" i="4"/>
  <c r="M55" i="4"/>
  <c r="S15" i="4"/>
  <c r="AN211" i="2"/>
  <c r="AW460" i="4"/>
  <c r="O439" i="4"/>
  <c r="AI509" i="4"/>
  <c r="Q389" i="4"/>
  <c r="BC199" i="4"/>
  <c r="BB251" i="4"/>
  <c r="BE260" i="4"/>
  <c r="AZ16" i="2"/>
  <c r="BB347" i="4"/>
  <c r="AE317" i="4"/>
  <c r="AJ19" i="4"/>
  <c r="BL12" i="4"/>
  <c r="AG157" i="4"/>
  <c r="Q175" i="2"/>
  <c r="AP193" i="4"/>
  <c r="Y305" i="2"/>
  <c r="BA136" i="4"/>
  <c r="BI414" i="4"/>
  <c r="AN313" i="4"/>
  <c r="T418" i="2"/>
  <c r="AA517" i="4"/>
  <c r="AT177" i="4"/>
  <c r="BH152" i="4"/>
  <c r="AW215" i="2"/>
  <c r="BG362" i="4"/>
  <c r="BM533" i="4"/>
  <c r="AL475" i="4"/>
  <c r="AR325" i="4"/>
  <c r="AV156" i="4"/>
  <c r="W301" i="4"/>
  <c r="N156" i="4"/>
  <c r="AW398" i="2"/>
  <c r="O17" i="4"/>
  <c r="AL259" i="2"/>
  <c r="BN6" i="4"/>
  <c r="Z51" i="4"/>
  <c r="O62" i="4"/>
  <c r="AH258" i="4"/>
  <c r="BG323" i="4"/>
  <c r="AT123" i="4"/>
  <c r="S421" i="2"/>
  <c r="AV490" i="4"/>
  <c r="BL256" i="4"/>
  <c r="L98" i="4"/>
  <c r="AY201" i="2"/>
  <c r="AY303" i="4"/>
  <c r="X35" i="4"/>
  <c r="AH439" i="2"/>
  <c r="BP274" i="4"/>
  <c r="AJ309" i="4"/>
  <c r="N162" i="2"/>
  <c r="BA393" i="2"/>
  <c r="AZ209" i="2"/>
  <c r="L117" i="2"/>
  <c r="K327" i="2"/>
  <c r="AW281" i="2"/>
  <c r="K19" i="4"/>
  <c r="AN4" i="4"/>
  <c r="M151" i="4"/>
  <c r="BL530" i="4"/>
  <c r="AH166" i="4"/>
  <c r="AX296" i="4"/>
  <c r="AT4" i="4"/>
  <c r="BH489" i="4"/>
  <c r="AR40" i="4"/>
  <c r="J404" i="4"/>
  <c r="AX259" i="2"/>
  <c r="AZ4" i="4"/>
  <c r="BL333" i="4"/>
  <c r="Z349" i="2"/>
  <c r="W326" i="4"/>
  <c r="O276" i="4"/>
  <c r="AT234" i="4"/>
  <c r="W22" i="4"/>
  <c r="AE182" i="4"/>
  <c r="P257" i="4"/>
  <c r="AG352" i="4"/>
  <c r="BK342" i="4"/>
  <c r="AV289" i="4"/>
  <c r="BL482" i="4"/>
  <c r="W75" i="2"/>
  <c r="BC76" i="4"/>
  <c r="H203" i="2"/>
  <c r="AL207" i="4"/>
  <c r="AK15" i="4"/>
  <c r="AK371" i="2"/>
  <c r="BE69" i="2"/>
  <c r="S207" i="4"/>
  <c r="AM308" i="2"/>
  <c r="AQ168" i="2"/>
  <c r="AH67" i="2"/>
  <c r="BE432" i="4"/>
  <c r="BF296" i="2"/>
  <c r="L239" i="4"/>
  <c r="T213" i="2"/>
  <c r="P65" i="2"/>
  <c r="H89" i="2"/>
  <c r="AG182" i="2"/>
  <c r="N474" i="4"/>
  <c r="AB78" i="4"/>
  <c r="AT97" i="2"/>
  <c r="BF71" i="2"/>
  <c r="AQ127" i="4"/>
  <c r="BA401" i="2"/>
  <c r="AO218" i="2"/>
  <c r="BC27" i="2"/>
  <c r="BH208" i="4"/>
  <c r="AG209" i="4"/>
  <c r="BK455" i="4"/>
  <c r="AN165" i="2"/>
  <c r="BE107" i="4"/>
  <c r="AD56" i="4"/>
  <c r="O274" i="4"/>
  <c r="BA133" i="4"/>
  <c r="AM403" i="2"/>
  <c r="T25" i="2"/>
  <c r="AD56" i="9"/>
  <c r="U445" i="4"/>
  <c r="AS278" i="4"/>
  <c r="AB321" i="4"/>
  <c r="V303" i="2"/>
  <c r="AW339" i="4"/>
  <c r="AA411" i="4"/>
  <c r="BN361" i="4"/>
  <c r="X270" i="4"/>
  <c r="AU194" i="4"/>
  <c r="K254" i="2"/>
  <c r="T253" i="4"/>
  <c r="M249" i="4"/>
  <c r="BL399" i="4"/>
  <c r="P220" i="2"/>
  <c r="BC513" i="4"/>
  <c r="AD270" i="4"/>
  <c r="AN28" i="4"/>
  <c r="V277" i="2"/>
  <c r="AS204" i="2"/>
  <c r="S179" i="4"/>
  <c r="K208" i="2"/>
  <c r="AG66" i="4"/>
  <c r="BK330" i="4"/>
  <c r="AE88" i="2"/>
  <c r="AA152" i="4"/>
  <c r="AZ38" i="4"/>
  <c r="AK88" i="2"/>
  <c r="AH259" i="4"/>
  <c r="BC281" i="2"/>
  <c r="M327" i="2"/>
  <c r="BM159" i="4"/>
  <c r="AN218" i="2"/>
  <c r="BA218" i="2"/>
  <c r="J301" i="2"/>
  <c r="AI144" i="4"/>
  <c r="AD268" i="2"/>
  <c r="I260" i="2"/>
  <c r="S244" i="4"/>
  <c r="T145" i="4"/>
  <c r="AG475" i="4"/>
  <c r="BC347" i="4"/>
  <c r="BM76" i="4"/>
  <c r="AP474" i="2"/>
  <c r="AY183" i="2"/>
  <c r="BB180" i="2"/>
  <c r="AA76" i="2"/>
  <c r="AD406" i="2"/>
  <c r="AI152" i="4"/>
  <c r="BI101" i="4"/>
  <c r="AS114" i="2"/>
  <c r="AL398" i="4"/>
  <c r="AL312" i="4"/>
  <c r="AF461" i="2"/>
  <c r="J193" i="4"/>
  <c r="BC327" i="4"/>
  <c r="AM99" i="4"/>
  <c r="BI28" i="4"/>
  <c r="AM117" i="4"/>
  <c r="AX24" i="2"/>
  <c r="AJ179" i="4"/>
  <c r="AR403" i="2"/>
  <c r="P282" i="2"/>
  <c r="M391" i="4"/>
  <c r="AA158" i="2"/>
  <c r="AP206" i="2"/>
  <c r="AU108" i="4"/>
  <c r="BE444" i="2"/>
  <c r="BD368" i="4"/>
  <c r="AX17" i="4"/>
  <c r="AK418" i="2"/>
  <c r="AU107" i="2"/>
  <c r="AU217" i="2"/>
  <c r="R401" i="2"/>
  <c r="L349" i="4"/>
  <c r="X161" i="2"/>
  <c r="J119" i="4"/>
  <c r="AD261" i="2"/>
  <c r="AR106" i="2"/>
  <c r="AF201" i="4"/>
  <c r="BI518" i="4"/>
  <c r="O357" i="2"/>
  <c r="AE261" i="2"/>
  <c r="AS451" i="4"/>
  <c r="T264" i="4"/>
  <c r="I263" i="4"/>
  <c r="AC356" i="2"/>
  <c r="AZ274" i="2"/>
  <c r="V19" i="2"/>
  <c r="AA59" i="4"/>
  <c r="AV31" i="2"/>
  <c r="T77" i="4"/>
  <c r="AV34" i="4"/>
  <c r="AG249" i="4"/>
  <c r="Q352" i="2"/>
  <c r="AL367" i="4"/>
  <c r="AS527" i="4"/>
  <c r="BP130" i="4"/>
  <c r="AJ484" i="4"/>
  <c r="AD181" i="4"/>
  <c r="AK193" i="4"/>
  <c r="O499" i="4"/>
  <c r="R395" i="2"/>
  <c r="S391" i="2"/>
  <c r="AI87" i="4"/>
  <c r="AA47" i="4"/>
  <c r="L32" i="2"/>
  <c r="AF327" i="2"/>
  <c r="AE79" i="2"/>
  <c r="AL18" i="2"/>
  <c r="N302" i="2"/>
  <c r="W304" i="2"/>
  <c r="BO74" i="4"/>
  <c r="Y487" i="4"/>
  <c r="AU213" i="4"/>
  <c r="AS116" i="2"/>
  <c r="S159" i="2"/>
  <c r="P98" i="4"/>
  <c r="BB306" i="4"/>
  <c r="AR286" i="2"/>
  <c r="P127" i="2"/>
  <c r="AD232" i="2"/>
  <c r="AJ163" i="2"/>
  <c r="AZ249" i="4"/>
  <c r="AS151" i="4"/>
  <c r="P82" i="4"/>
  <c r="AS448" i="2"/>
  <c r="AM212" i="2"/>
  <c r="AO219" i="2"/>
  <c r="N322" i="4"/>
  <c r="BA265" i="2"/>
  <c r="Q405" i="2"/>
  <c r="J106" i="4"/>
  <c r="N119" i="2"/>
  <c r="BK222" i="4"/>
  <c r="AF317" i="4"/>
  <c r="V110" i="2"/>
  <c r="AX67" i="4"/>
  <c r="AM309" i="4"/>
  <c r="BD389" i="2"/>
  <c r="AA185" i="2"/>
  <c r="AN326" i="2"/>
  <c r="AA105" i="4"/>
  <c r="N417" i="4"/>
  <c r="AQ136" i="2"/>
  <c r="W25" i="4"/>
  <c r="AU49" i="4"/>
  <c r="X255" i="2"/>
  <c r="BK77" i="4"/>
  <c r="W71" i="2"/>
  <c r="BE531" i="4"/>
  <c r="W366" i="4"/>
  <c r="M409" i="2"/>
  <c r="AO43" i="4"/>
  <c r="AR28" i="4"/>
  <c r="AW358" i="4"/>
  <c r="P226" i="4"/>
  <c r="P404" i="2"/>
  <c r="AE17" i="2"/>
  <c r="AI172" i="2"/>
  <c r="AO248" i="4"/>
  <c r="BK50" i="4"/>
  <c r="AL304" i="4"/>
  <c r="AR108" i="2"/>
  <c r="AN350" i="4"/>
  <c r="BE98" i="2"/>
  <c r="AL227" i="4"/>
  <c r="S463" i="4"/>
  <c r="Z7" i="4"/>
  <c r="AJ65" i="4"/>
  <c r="AV159" i="2"/>
  <c r="I188" i="2"/>
  <c r="AO277" i="2"/>
  <c r="M69" i="2"/>
  <c r="Z70" i="4"/>
  <c r="BN359" i="4"/>
  <c r="T463" i="2"/>
  <c r="R253" i="4"/>
  <c r="AP110" i="4"/>
  <c r="AU454" i="2"/>
  <c r="AJ353" i="2"/>
  <c r="BF229" i="4"/>
  <c r="AL392" i="2"/>
  <c r="W448" i="2"/>
  <c r="AS122" i="4"/>
  <c r="R394" i="2"/>
  <c r="U398" i="2"/>
  <c r="AM389" i="4"/>
  <c r="AE401" i="2"/>
  <c r="AZ117" i="4"/>
  <c r="BC234" i="4"/>
  <c r="BE311" i="2"/>
  <c r="N108" i="2"/>
  <c r="W217" i="4"/>
  <c r="U71" i="4"/>
  <c r="O412" i="4"/>
  <c r="AI362" i="4"/>
  <c r="BF80" i="2"/>
  <c r="Y405" i="2"/>
  <c r="R343" i="4"/>
  <c r="P56" i="4"/>
  <c r="BG192" i="4"/>
  <c r="S117" i="2"/>
  <c r="AU26" i="4"/>
  <c r="K93" i="2"/>
  <c r="S31" i="2"/>
  <c r="AX481" i="4"/>
  <c r="X363" i="4"/>
  <c r="AV483" i="4"/>
  <c r="AI26" i="4"/>
  <c r="AO330" i="4"/>
  <c r="AP195" i="4"/>
  <c r="AB260" i="2"/>
  <c r="AD130" i="4"/>
  <c r="AJ413" i="4"/>
  <c r="BC98" i="2"/>
  <c r="AT269" i="4"/>
  <c r="T19" i="4"/>
  <c r="AI455" i="2"/>
  <c r="BN145" i="4"/>
  <c r="AT190" i="2"/>
  <c r="BF43" i="2"/>
  <c r="I190" i="2"/>
  <c r="X286" i="4"/>
  <c r="BO324" i="4"/>
  <c r="AE222" i="4"/>
  <c r="U187" i="2"/>
  <c r="BM481" i="4"/>
  <c r="AO307" i="4"/>
  <c r="AE139" i="2"/>
  <c r="AG162" i="2"/>
  <c r="BG310" i="4"/>
  <c r="AR432" i="4"/>
  <c r="AO46" i="2"/>
  <c r="S221" i="2"/>
  <c r="AI232" i="4"/>
  <c r="BN112" i="4"/>
  <c r="T462" i="2"/>
  <c r="AP325" i="2"/>
  <c r="AY159" i="2"/>
  <c r="AO359" i="2"/>
  <c r="P113" i="2"/>
  <c r="T180" i="2"/>
  <c r="AI355" i="2"/>
  <c r="X32" i="2"/>
  <c r="BE368" i="4"/>
  <c r="AS44" i="4"/>
  <c r="BD185" i="2"/>
  <c r="BB169" i="4"/>
  <c r="AG525" i="4"/>
  <c r="T30" i="20" s="1"/>
  <c r="AY411" i="4"/>
  <c r="AC190" i="2"/>
  <c r="BG294" i="4"/>
  <c r="AY278" i="4"/>
  <c r="AE351" i="4"/>
  <c r="AN119" i="4"/>
  <c r="K156" i="4"/>
  <c r="AB59" i="4"/>
  <c r="V34" i="4"/>
  <c r="AQ260" i="4"/>
  <c r="AD391" i="2"/>
  <c r="AQ26" i="4"/>
  <c r="AP339" i="4"/>
  <c r="AE14" i="4"/>
  <c r="BP24" i="4"/>
  <c r="AX330" i="4"/>
  <c r="AJ183" i="4"/>
  <c r="BC5" i="4"/>
  <c r="N452" i="2"/>
  <c r="BP166" i="4"/>
  <c r="V459" i="4"/>
  <c r="AR231" i="2"/>
  <c r="AZ212" i="4"/>
  <c r="BD149" i="4"/>
  <c r="AF258" i="4"/>
  <c r="AB289" i="4"/>
  <c r="H17" i="2"/>
  <c r="M18" i="2"/>
  <c r="BG143" i="4"/>
  <c r="AR345" i="2"/>
  <c r="AR256" i="4"/>
  <c r="X73" i="2"/>
  <c r="AN15" i="4"/>
  <c r="BB400" i="2"/>
  <c r="AI291" i="4"/>
  <c r="BH70" i="4"/>
  <c r="AC191" i="2"/>
  <c r="AE167" i="2"/>
  <c r="J161" i="2"/>
  <c r="Y163" i="2"/>
  <c r="AU309" i="2"/>
  <c r="AU155" i="4"/>
  <c r="M305" i="2"/>
  <c r="AD80" i="2"/>
  <c r="S490" i="4"/>
  <c r="AJ529" i="4"/>
  <c r="T410" i="4"/>
  <c r="BF98" i="2"/>
  <c r="AS137" i="2"/>
  <c r="AE286" i="2"/>
  <c r="AH178" i="4"/>
  <c r="AM165" i="2"/>
  <c r="K4" i="4"/>
  <c r="AO162" i="4"/>
  <c r="J133" i="4"/>
  <c r="M169" i="4"/>
  <c r="AB26" i="2"/>
  <c r="V221" i="2"/>
  <c r="AX105" i="4"/>
  <c r="BJ75" i="4"/>
  <c r="AZ282" i="2"/>
  <c r="Y139" i="4"/>
  <c r="T221" i="2"/>
  <c r="AJ460" i="4"/>
  <c r="AQ181" i="4"/>
  <c r="AF57" i="4"/>
  <c r="AE389" i="2"/>
  <c r="AN89" i="4"/>
  <c r="AM356" i="4"/>
  <c r="P173" i="4"/>
  <c r="AT94" i="2"/>
  <c r="Q451" i="2"/>
  <c r="BE351" i="4"/>
  <c r="AN548" i="4"/>
  <c r="AI81" i="4"/>
  <c r="AE58" i="4"/>
  <c r="AV352" i="4"/>
  <c r="AM432" i="4"/>
  <c r="AM457" i="4"/>
  <c r="BN338" i="4"/>
  <c r="AL187" i="2"/>
  <c r="AF255" i="2"/>
  <c r="AX502" i="4"/>
  <c r="J225" i="4"/>
  <c r="U11" i="4"/>
  <c r="BM224" i="4"/>
  <c r="AD55" i="4"/>
  <c r="X120" i="4"/>
  <c r="BA273" i="4"/>
  <c r="AH214" i="4"/>
  <c r="N179" i="2"/>
  <c r="J480" i="4"/>
  <c r="AO159" i="4"/>
  <c r="I132" i="4"/>
  <c r="AQ174" i="2"/>
  <c r="BN496" i="4"/>
  <c r="V120" i="4"/>
  <c r="AL61" i="4"/>
  <c r="X288" i="4"/>
  <c r="M157" i="4"/>
  <c r="AY125" i="2"/>
  <c r="R358" i="2"/>
  <c r="L25" i="4"/>
  <c r="AZ162" i="2"/>
  <c r="AL50" i="4"/>
  <c r="AE327" i="2"/>
  <c r="AF400" i="4"/>
  <c r="BC186" i="2"/>
  <c r="BB136" i="2"/>
  <c r="AK387" i="4"/>
  <c r="AS124" i="2"/>
  <c r="AG126" i="4"/>
  <c r="BD158" i="2"/>
  <c r="AK422" i="4"/>
  <c r="AT281" i="2"/>
  <c r="BM289" i="4"/>
  <c r="AC194" i="4"/>
  <c r="X290" i="4"/>
  <c r="AQ162" i="2"/>
  <c r="P419" i="2"/>
  <c r="AG163" i="4"/>
  <c r="BM161" i="4"/>
  <c r="BL201" i="4"/>
  <c r="N120" i="2"/>
  <c r="AZ37" i="4"/>
  <c r="X239" i="4"/>
  <c r="AC350" i="2"/>
  <c r="AB179" i="2"/>
  <c r="X207" i="4"/>
  <c r="BC403" i="2"/>
  <c r="BO43" i="4"/>
  <c r="P421" i="4"/>
  <c r="AH474" i="4"/>
  <c r="BF464" i="2"/>
  <c r="AL380" i="2"/>
  <c r="T301" i="4"/>
  <c r="AI394" i="2"/>
  <c r="AV46" i="4"/>
  <c r="K479" i="4"/>
  <c r="BI344" i="4"/>
  <c r="BE114" i="4"/>
  <c r="AC455" i="2"/>
  <c r="AQ234" i="4"/>
  <c r="Q360" i="4"/>
  <c r="R46" i="4"/>
  <c r="I205" i="4"/>
  <c r="V65" i="4"/>
  <c r="AQ197" i="4"/>
  <c r="AC32" i="9"/>
  <c r="AH415" i="4"/>
  <c r="J47" i="4"/>
  <c r="M14" i="4"/>
  <c r="AQ406" i="2"/>
  <c r="AP255" i="2"/>
  <c r="L121" i="4"/>
  <c r="BL8" i="4"/>
  <c r="K267" i="4"/>
  <c r="AF431" i="4"/>
  <c r="AS431" i="4"/>
  <c r="Z73" i="4"/>
  <c r="AD84" i="4"/>
  <c r="BE468" i="2"/>
  <c r="AV133" i="4"/>
  <c r="AI5" i="4"/>
  <c r="AW43" i="2"/>
  <c r="K448" i="2"/>
  <c r="AG297" i="2"/>
  <c r="AW452" i="2"/>
  <c r="AA333" i="4"/>
  <c r="AF259" i="4"/>
  <c r="BM182" i="4"/>
  <c r="BJ62" i="4"/>
  <c r="U309" i="2"/>
  <c r="AH70" i="2"/>
  <c r="N447" i="2"/>
  <c r="U305" i="4"/>
  <c r="AQ291" i="4"/>
  <c r="BL319" i="4"/>
  <c r="AA327" i="2"/>
  <c r="AF103" i="4"/>
  <c r="BE406" i="2"/>
  <c r="BC306" i="2"/>
  <c r="BO320" i="4"/>
  <c r="AK113" i="2"/>
  <c r="M347" i="2"/>
  <c r="BD187" i="2"/>
  <c r="BA379" i="2"/>
  <c r="BN62" i="4"/>
  <c r="AS420" i="2"/>
  <c r="BC421" i="2"/>
  <c r="AP132" i="4"/>
  <c r="J265" i="4"/>
  <c r="O66" i="2"/>
  <c r="K192" i="2"/>
  <c r="AJ99" i="4"/>
  <c r="AA299" i="4"/>
  <c r="AV302" i="2"/>
  <c r="BI302" i="4"/>
  <c r="O438" i="4"/>
  <c r="Q31" i="4"/>
  <c r="AX28" i="2"/>
  <c r="I157" i="4"/>
  <c r="BF264" i="2"/>
  <c r="AA99" i="4"/>
  <c r="S113" i="4"/>
  <c r="K179" i="2"/>
  <c r="AM127" i="4"/>
  <c r="AR58" i="4"/>
  <c r="AL455" i="4"/>
  <c r="AU360" i="2"/>
  <c r="AT397" i="4"/>
  <c r="J399" i="2"/>
  <c r="AT314" i="4"/>
  <c r="AJ159" i="4"/>
  <c r="V454" i="2"/>
  <c r="Z354" i="4"/>
  <c r="T184" i="4"/>
  <c r="M119" i="4"/>
  <c r="AX406" i="2"/>
  <c r="AW153" i="4"/>
  <c r="BD165" i="2"/>
  <c r="AZ90" i="2"/>
  <c r="BM135" i="4"/>
  <c r="AQ344" i="4"/>
  <c r="T220" i="2"/>
  <c r="M16" i="4"/>
  <c r="AG263" i="2"/>
  <c r="L442" i="2"/>
  <c r="AB276" i="4"/>
  <c r="AA138" i="4"/>
  <c r="I246" i="4"/>
  <c r="AR386" i="4"/>
  <c r="AX16" i="2"/>
  <c r="Y443" i="2"/>
  <c r="AD375" i="2"/>
  <c r="AA426" i="4"/>
  <c r="S80" i="4"/>
  <c r="BB367" i="4"/>
  <c r="AH60" i="4"/>
  <c r="P264" i="2"/>
  <c r="AM127" i="2"/>
  <c r="AD27" i="2"/>
  <c r="Y329" i="4"/>
  <c r="AX108" i="4"/>
  <c r="BI226" i="4"/>
  <c r="I174" i="2"/>
  <c r="AB55" i="4"/>
  <c r="AO9" i="4"/>
  <c r="J274" i="2"/>
  <c r="P453" i="2"/>
  <c r="AL443" i="2"/>
  <c r="BN48" i="4"/>
  <c r="N368" i="2"/>
  <c r="AQ281" i="2"/>
  <c r="Y105" i="4"/>
  <c r="J187" i="2"/>
  <c r="AR236" i="4"/>
  <c r="AQ46" i="2"/>
  <c r="AQ124" i="4"/>
  <c r="L21" i="2"/>
  <c r="BB269" i="4"/>
  <c r="AG319" i="4"/>
  <c r="AE162" i="2"/>
  <c r="N427" i="4"/>
  <c r="AJ412" i="4"/>
  <c r="AN363" i="4"/>
  <c r="AT197" i="4"/>
  <c r="T361" i="2"/>
  <c r="AZ157" i="2"/>
  <c r="S422" i="4"/>
  <c r="AA395" i="4"/>
  <c r="AA483" i="4"/>
  <c r="BB209" i="2"/>
  <c r="H66" i="2"/>
  <c r="S19" i="2"/>
  <c r="R202" i="4"/>
  <c r="S273" i="2"/>
  <c r="U26" i="4"/>
  <c r="AH464" i="2"/>
  <c r="BI276" i="4"/>
  <c r="AM370" i="2"/>
  <c r="AG44" i="4"/>
  <c r="AQ404" i="2"/>
  <c r="BE123" i="4"/>
  <c r="L161" i="2"/>
  <c r="Z518" i="4"/>
  <c r="BC87" i="2"/>
  <c r="AX409" i="4"/>
  <c r="T136" i="4"/>
  <c r="AN14" i="2"/>
  <c r="M216" i="2"/>
  <c r="N238" i="4"/>
  <c r="BF545" i="4"/>
  <c r="AY65" i="2"/>
  <c r="BG341" i="4"/>
  <c r="M233" i="2"/>
  <c r="BB282" i="2"/>
  <c r="BJ457" i="4"/>
  <c r="BE60" i="4"/>
  <c r="K278" i="4"/>
  <c r="X126" i="4"/>
  <c r="BB260" i="4"/>
  <c r="BC341" i="4"/>
  <c r="X233" i="2"/>
  <c r="AR26" i="4"/>
  <c r="I315" i="2"/>
  <c r="Q86" i="4"/>
  <c r="AY480" i="4"/>
  <c r="AD65" i="2"/>
  <c r="AH297" i="2"/>
  <c r="AN281" i="2"/>
  <c r="BG73" i="4"/>
  <c r="Y180" i="4"/>
  <c r="AK4" i="4"/>
  <c r="AI10" i="4"/>
  <c r="AR172" i="2"/>
  <c r="AS440" i="2"/>
  <c r="O105" i="4"/>
  <c r="BN150" i="4"/>
  <c r="AA256" i="4"/>
  <c r="U198" i="4"/>
  <c r="BF253" i="4"/>
  <c r="J450" i="4"/>
  <c r="BE208" i="4"/>
  <c r="AM86" i="4"/>
  <c r="AP473" i="2"/>
  <c r="O107" i="4"/>
  <c r="BE230" i="4"/>
  <c r="AD127" i="2"/>
  <c r="BI273" i="4"/>
  <c r="AP159" i="4"/>
  <c r="BE17" i="2"/>
  <c r="AU277" i="2"/>
  <c r="AM218" i="2"/>
  <c r="BP49" i="4"/>
  <c r="Z150" i="4"/>
  <c r="AF120" i="4"/>
  <c r="AW185" i="2"/>
  <c r="AP113" i="2"/>
  <c r="AK137" i="4"/>
  <c r="AS236" i="4"/>
  <c r="BO227" i="4"/>
  <c r="W30" i="2"/>
  <c r="R456" i="2"/>
  <c r="P473" i="2"/>
  <c r="AC453" i="2"/>
  <c r="U237" i="4"/>
  <c r="BG184" i="4"/>
  <c r="AB234" i="4"/>
  <c r="AW458" i="4"/>
  <c r="Z21" i="2"/>
  <c r="BP481" i="4"/>
  <c r="T66" i="2"/>
  <c r="AO26" i="4"/>
  <c r="AN122" i="4"/>
  <c r="L217" i="2"/>
  <c r="AX77" i="2"/>
  <c r="AO409" i="2"/>
  <c r="AQ288" i="4"/>
  <c r="AI331" i="4"/>
  <c r="AD67" i="2"/>
  <c r="W375" i="2"/>
  <c r="AU236" i="4"/>
  <c r="AV217" i="2"/>
  <c r="AL43" i="2"/>
  <c r="AX4" i="4"/>
  <c r="BP124" i="4"/>
  <c r="AB28" i="2"/>
  <c r="AQ45" i="4"/>
  <c r="BJ26" i="4"/>
  <c r="AO406" i="4"/>
  <c r="T314" i="2"/>
  <c r="K74" i="4"/>
  <c r="V192" i="2"/>
  <c r="AJ227" i="4"/>
  <c r="AO368" i="2"/>
  <c r="AD32" i="4"/>
  <c r="AH274" i="2"/>
  <c r="N420" i="4"/>
  <c r="BI100" i="4"/>
  <c r="AL400" i="2"/>
  <c r="T307" i="2"/>
  <c r="Z453" i="2"/>
  <c r="BD295" i="2"/>
  <c r="H461" i="2"/>
  <c r="BP396" i="4"/>
  <c r="O74" i="2"/>
  <c r="BD7" i="4"/>
  <c r="L42" i="4"/>
  <c r="AO168" i="2"/>
  <c r="I545" i="4"/>
  <c r="AD547" i="4"/>
  <c r="BG149" i="4"/>
  <c r="AF141" i="4"/>
  <c r="AE274" i="2"/>
  <c r="S68" i="2"/>
  <c r="Z266" i="4"/>
  <c r="M326" i="2"/>
  <c r="AR306" i="2"/>
  <c r="AX291" i="4"/>
  <c r="BE440" i="4"/>
  <c r="BF86" i="2"/>
  <c r="K478" i="4"/>
  <c r="Q464" i="2"/>
  <c r="AZ115" i="2"/>
  <c r="AG158" i="4"/>
  <c r="AQ463" i="4"/>
  <c r="I217" i="2"/>
  <c r="X163" i="4"/>
  <c r="BB210" i="2"/>
  <c r="Y174" i="2"/>
  <c r="X447" i="2"/>
  <c r="U318" i="4"/>
  <c r="BJ362" i="4"/>
  <c r="Z132" i="4"/>
  <c r="AO168" i="4"/>
  <c r="AX304" i="2"/>
  <c r="U36" i="4"/>
  <c r="X43" i="2"/>
  <c r="AY34" i="4"/>
  <c r="O6" i="4"/>
  <c r="AM472" i="2"/>
  <c r="X184" i="4"/>
  <c r="BN184" i="4"/>
  <c r="AY16" i="4"/>
  <c r="Y469" i="2"/>
  <c r="AB31" i="11"/>
  <c r="BP211" i="4"/>
  <c r="BL215" i="4"/>
  <c r="BC11" i="4"/>
  <c r="AK348" i="2"/>
  <c r="AU47" i="4"/>
  <c r="W441" i="2"/>
  <c r="AM207" i="2"/>
  <c r="I326" i="2"/>
  <c r="X169" i="4"/>
  <c r="AZ439" i="2"/>
  <c r="P132" i="4"/>
  <c r="O360" i="2"/>
  <c r="AX279" i="2"/>
  <c r="AR276" i="2"/>
  <c r="BH320" i="4"/>
  <c r="U21" i="2"/>
  <c r="J48" i="4"/>
  <c r="BF421" i="2"/>
  <c r="S57" i="4"/>
  <c r="R180" i="2"/>
  <c r="W172" i="4"/>
  <c r="AK94" i="2"/>
  <c r="BC362" i="2"/>
  <c r="BI341" i="4"/>
  <c r="AK111" i="4"/>
  <c r="BC282" i="2"/>
  <c r="R158" i="2"/>
  <c r="AV455" i="2"/>
  <c r="BE391" i="2"/>
  <c r="BD311" i="2"/>
  <c r="AQ173" i="4"/>
  <c r="AW175" i="4"/>
  <c r="N314" i="4"/>
  <c r="BH211" i="4"/>
  <c r="AM144" i="4"/>
  <c r="AI44" i="4"/>
  <c r="AT392" i="2"/>
  <c r="X256" i="2"/>
  <c r="AO346" i="2"/>
  <c r="BI169" i="4"/>
  <c r="H455" i="2"/>
  <c r="BN200" i="4"/>
  <c r="M298" i="4"/>
  <c r="AL212" i="2"/>
  <c r="P359" i="2"/>
  <c r="AI292" i="4"/>
  <c r="H113" i="2"/>
  <c r="AE213" i="2"/>
  <c r="I35" i="4"/>
  <c r="AT117" i="4"/>
  <c r="AW122" i="4"/>
  <c r="AQ399" i="4"/>
  <c r="BA157" i="2"/>
  <c r="AB276" i="2"/>
  <c r="AW21" i="2"/>
  <c r="BM30" i="4"/>
  <c r="AY274" i="2"/>
  <c r="AL183" i="2"/>
  <c r="AF303" i="2"/>
  <c r="AI126" i="4"/>
  <c r="BE46" i="2"/>
  <c r="AJ117" i="2"/>
  <c r="BB208" i="2"/>
  <c r="J260" i="2"/>
  <c r="AB113" i="2"/>
  <c r="AK22" i="4"/>
  <c r="BF78" i="2"/>
  <c r="T222" i="4"/>
  <c r="AB192" i="2"/>
  <c r="Q158" i="4"/>
  <c r="AK92" i="2"/>
  <c r="BA378" i="2"/>
  <c r="AS203" i="4"/>
  <c r="BJ235" i="4"/>
  <c r="BO134" i="4"/>
  <c r="BG352" i="4"/>
  <c r="AI31" i="2"/>
  <c r="AW208" i="4"/>
  <c r="AQ341" i="4"/>
  <c r="BD29" i="4"/>
  <c r="BE269" i="2"/>
  <c r="R118" i="2"/>
  <c r="T394" i="2"/>
  <c r="BI466" i="4"/>
  <c r="AN219" i="2"/>
  <c r="BK246" i="4"/>
  <c r="BF124" i="2"/>
  <c r="Q112" i="2"/>
  <c r="AQ369" i="2"/>
  <c r="Z107" i="4"/>
  <c r="AU30" i="2"/>
  <c r="AH535" i="4"/>
  <c r="AE16" i="2"/>
  <c r="AM13" i="4"/>
  <c r="BM399" i="4"/>
  <c r="BD396" i="4"/>
  <c r="BM271" i="4"/>
  <c r="AK353" i="2"/>
  <c r="AD409" i="2"/>
  <c r="AV353" i="2"/>
  <c r="AL10" i="4"/>
  <c r="AF140" i="4"/>
  <c r="U160" i="2"/>
  <c r="AK309" i="2"/>
  <c r="AQ267" i="2"/>
  <c r="AB257" i="2"/>
  <c r="I171" i="4"/>
  <c r="AR251" i="2"/>
  <c r="S261" i="2"/>
  <c r="AN555" i="4"/>
  <c r="AZ545" i="4"/>
  <c r="AZ214" i="4"/>
  <c r="BO492" i="4"/>
  <c r="BM41" i="4"/>
  <c r="O25" i="2"/>
  <c r="AF59" i="4"/>
  <c r="AI359" i="2"/>
  <c r="Z111" i="2"/>
  <c r="AU467" i="2"/>
  <c r="AZ21" i="2"/>
  <c r="P161" i="2"/>
  <c r="BI392" i="4"/>
  <c r="AH74" i="2"/>
  <c r="V225" i="4"/>
  <c r="AE463" i="4"/>
  <c r="AD264" i="4"/>
  <c r="AZ266" i="2"/>
  <c r="AL127" i="2"/>
  <c r="BC209" i="2"/>
  <c r="AP392" i="2"/>
  <c r="BE118" i="2"/>
  <c r="AU456" i="2"/>
  <c r="BN86" i="4"/>
  <c r="J31" i="2"/>
  <c r="AB20" i="2"/>
  <c r="AF389" i="2"/>
  <c r="BN413" i="4"/>
  <c r="BC365" i="4"/>
  <c r="Z54" i="11"/>
  <c r="AW28" i="2"/>
  <c r="BH105" i="4"/>
  <c r="AO201" i="4"/>
  <c r="AS271" i="4"/>
  <c r="BM363" i="4"/>
  <c r="AL346" i="2"/>
  <c r="BE473" i="2"/>
  <c r="AB16" i="4"/>
  <c r="AT25" i="2"/>
  <c r="AR450" i="2"/>
  <c r="U105" i="4"/>
  <c r="X137" i="4"/>
  <c r="AE46" i="2"/>
  <c r="AG14" i="2"/>
  <c r="X7" i="4"/>
  <c r="BA56" i="4"/>
  <c r="BA403" i="2"/>
  <c r="R76" i="2"/>
  <c r="BE71" i="2"/>
  <c r="S138" i="2"/>
  <c r="AR457" i="2"/>
  <c r="O326" i="2"/>
  <c r="AP162" i="2"/>
  <c r="AF296" i="2"/>
  <c r="AE95" i="2"/>
  <c r="S125" i="4"/>
  <c r="J66" i="2"/>
  <c r="AJ265" i="4"/>
  <c r="P322" i="4"/>
  <c r="BM74" i="4"/>
  <c r="AO80" i="2"/>
  <c r="AK353" i="4"/>
  <c r="AO25" i="2"/>
  <c r="AS396" i="2"/>
  <c r="AZ71" i="4"/>
  <c r="W379" i="2"/>
  <c r="AF264" i="2"/>
  <c r="AV25" i="4"/>
  <c r="Q172" i="2"/>
  <c r="BG460" i="4"/>
  <c r="Q61" i="4"/>
  <c r="Z43" i="2"/>
  <c r="BD441" i="2"/>
  <c r="BE7" i="4"/>
  <c r="AY97" i="2"/>
  <c r="BO67" i="4"/>
  <c r="Z395" i="2"/>
  <c r="S347" i="4"/>
  <c r="AW116" i="2"/>
  <c r="BC99" i="2"/>
  <c r="BD127" i="2"/>
  <c r="AD156" i="4"/>
  <c r="Y88" i="4"/>
  <c r="AZ253" i="4"/>
  <c r="AH205" i="2"/>
  <c r="AN420" i="2"/>
  <c r="I306" i="2"/>
  <c r="BE99" i="2"/>
  <c r="AJ217" i="2"/>
  <c r="BO337" i="4"/>
  <c r="R125" i="2"/>
  <c r="X267" i="2"/>
  <c r="I125" i="4"/>
  <c r="X237" i="4"/>
  <c r="O451" i="2"/>
  <c r="AT347" i="2"/>
  <c r="AN309" i="2"/>
  <c r="I307" i="4"/>
  <c r="AO85" i="4"/>
  <c r="AB80" i="4"/>
  <c r="BF117" i="2"/>
  <c r="BL90" i="4"/>
  <c r="M259" i="4"/>
  <c r="M196" i="4"/>
  <c r="L263" i="2"/>
  <c r="BF70" i="2"/>
  <c r="AD78" i="4"/>
  <c r="BM209" i="4"/>
  <c r="AM349" i="2"/>
  <c r="AH71" i="2"/>
  <c r="BH111" i="4"/>
  <c r="AO138" i="2"/>
  <c r="K255" i="2"/>
  <c r="AA263" i="2"/>
  <c r="AM165" i="4"/>
  <c r="AK221" i="2"/>
  <c r="AM204" i="4"/>
  <c r="AD439" i="2"/>
  <c r="L80" i="4"/>
  <c r="BN531" i="4"/>
  <c r="AC209" i="4"/>
  <c r="AL361" i="4"/>
  <c r="AA46" i="2"/>
  <c r="AD267" i="4"/>
  <c r="T135" i="4"/>
  <c r="W439" i="2"/>
  <c r="AM347" i="4"/>
  <c r="AT219" i="2"/>
  <c r="BN247" i="4"/>
  <c r="S67" i="4"/>
  <c r="BC394" i="2"/>
  <c r="AJ104" i="4"/>
  <c r="BB151" i="4"/>
  <c r="AO325" i="2"/>
  <c r="AM264" i="4"/>
  <c r="K346" i="2"/>
  <c r="K82" i="2"/>
  <c r="AB408" i="2"/>
  <c r="AY235" i="4"/>
  <c r="AY15" i="4"/>
  <c r="BF405" i="4"/>
  <c r="AC14" i="2"/>
  <c r="BK276" i="4"/>
  <c r="AU431" i="4"/>
  <c r="AQ122" i="4"/>
  <c r="AH218" i="4"/>
  <c r="AQ64" i="2"/>
  <c r="I204" i="4"/>
  <c r="AR158" i="2"/>
  <c r="AK212" i="2"/>
  <c r="N69" i="2"/>
  <c r="O373" i="2"/>
  <c r="AD32" i="20"/>
  <c r="BE173" i="2"/>
  <c r="AG28" i="4"/>
  <c r="U355" i="2"/>
  <c r="AO203" i="2"/>
  <c r="L307" i="4"/>
  <c r="AP163" i="2"/>
  <c r="Y301" i="2"/>
  <c r="AI467" i="2"/>
  <c r="AC374" i="2"/>
  <c r="BK176" i="4"/>
  <c r="Q325" i="4"/>
  <c r="BF44" i="2"/>
  <c r="AQ84" i="4"/>
  <c r="AX8" i="4"/>
  <c r="BB464" i="2"/>
  <c r="U38" i="4"/>
  <c r="AE202" i="2"/>
  <c r="U312" i="4"/>
  <c r="AC281" i="2"/>
  <c r="Y174" i="4"/>
  <c r="U14" i="4"/>
  <c r="P305" i="2"/>
  <c r="BC183" i="2"/>
  <c r="R398" i="2"/>
  <c r="AP72" i="2"/>
  <c r="AE32" i="20"/>
  <c r="U132" i="4"/>
  <c r="BF72" i="4"/>
  <c r="U389" i="4"/>
  <c r="AV208" i="4"/>
  <c r="T370" i="2"/>
  <c r="BJ110" i="4"/>
  <c r="K87" i="2"/>
  <c r="AI62" i="4"/>
  <c r="K218" i="4"/>
  <c r="AR378" i="2"/>
  <c r="BP149" i="4"/>
  <c r="AU159" i="2"/>
  <c r="AY394" i="2"/>
  <c r="AV311" i="2"/>
  <c r="W170" i="2"/>
  <c r="AG288" i="4"/>
  <c r="AE402" i="2"/>
  <c r="BE89" i="4"/>
  <c r="J163" i="2"/>
  <c r="BJ85" i="4"/>
  <c r="BH345" i="4"/>
  <c r="O126" i="4"/>
  <c r="BF252" i="2"/>
  <c r="BB420" i="4"/>
  <c r="BD360" i="2"/>
  <c r="AU284" i="2"/>
  <c r="BF209" i="4"/>
  <c r="AF324" i="2"/>
  <c r="AY203" i="2"/>
  <c r="Z230" i="2"/>
  <c r="BD100" i="4"/>
  <c r="AH76" i="2"/>
  <c r="I166" i="2"/>
  <c r="AA323" i="4"/>
  <c r="BO30" i="4"/>
  <c r="Y127" i="4"/>
  <c r="AX121" i="2"/>
  <c r="Y449" i="2"/>
  <c r="U344" i="4"/>
  <c r="AU370" i="2"/>
  <c r="BD251" i="2"/>
  <c r="Q520" i="4"/>
  <c r="AS78" i="2"/>
  <c r="L288" i="4"/>
  <c r="R160" i="2"/>
  <c r="S123" i="2"/>
  <c r="H217" i="2"/>
  <c r="AU232" i="4"/>
  <c r="AN226" i="4"/>
  <c r="Q503" i="4"/>
  <c r="K498" i="4"/>
  <c r="L389" i="2"/>
  <c r="BM231" i="4"/>
  <c r="AS228" i="4"/>
  <c r="AU127" i="4"/>
  <c r="AA446" i="2"/>
  <c r="BF276" i="2"/>
  <c r="BF308" i="2"/>
  <c r="S355" i="4"/>
  <c r="AO484" i="4"/>
  <c r="AI367" i="2"/>
  <c r="AN171" i="4"/>
  <c r="AW442" i="2"/>
  <c r="J254" i="2"/>
  <c r="AK131" i="4"/>
  <c r="AI73" i="2"/>
  <c r="X74" i="2"/>
  <c r="AW188" i="2"/>
  <c r="BF66" i="4"/>
  <c r="AI87" i="2"/>
  <c r="AX33" i="2"/>
  <c r="AM68" i="4"/>
  <c r="AV165" i="4"/>
  <c r="T356" i="2"/>
  <c r="BG329" i="4"/>
  <c r="X306" i="2"/>
  <c r="X67" i="2"/>
  <c r="H139" i="2"/>
  <c r="AC353" i="4"/>
  <c r="AD203" i="2"/>
  <c r="U301" i="4"/>
  <c r="BN168" i="4"/>
  <c r="AC125" i="2"/>
  <c r="Y474" i="2"/>
  <c r="AB108" i="2"/>
  <c r="AS88" i="2"/>
  <c r="BB530" i="4"/>
  <c r="K350" i="2"/>
  <c r="H452" i="2"/>
  <c r="S182" i="2"/>
  <c r="AH75" i="2"/>
  <c r="BE204" i="4"/>
  <c r="S376" i="2"/>
  <c r="BC190" i="2"/>
  <c r="AE113" i="2"/>
  <c r="BH258" i="4"/>
  <c r="P57" i="4"/>
  <c r="AT169" i="2"/>
  <c r="BK24" i="4"/>
  <c r="BJ237" i="4"/>
  <c r="Q157" i="2"/>
  <c r="T391" i="2"/>
  <c r="AL374" i="2"/>
  <c r="AU451" i="2"/>
  <c r="AM350" i="2"/>
  <c r="BE160" i="4"/>
  <c r="BN45" i="4"/>
  <c r="BG28" i="4"/>
  <c r="AP321" i="4"/>
  <c r="Q65" i="4"/>
  <c r="AL286" i="4"/>
  <c r="AP125" i="2"/>
  <c r="AR406" i="4"/>
  <c r="AG109" i="4"/>
  <c r="AW313" i="4"/>
  <c r="AH33" i="2"/>
  <c r="H220" i="2"/>
  <c r="BA308" i="4"/>
  <c r="AP275" i="2"/>
  <c r="L45" i="4"/>
  <c r="AV17" i="2"/>
  <c r="U195" i="4"/>
  <c r="AK127" i="2"/>
  <c r="BN238" i="4"/>
  <c r="BG275" i="4"/>
  <c r="AC159" i="2"/>
  <c r="AD447" i="2"/>
  <c r="AG107" i="4"/>
  <c r="AZ221" i="2"/>
  <c r="AF63" i="4"/>
  <c r="BH38" i="4"/>
  <c r="AI218" i="2"/>
  <c r="AZ419" i="4"/>
  <c r="AE135" i="4"/>
  <c r="AH139" i="2"/>
  <c r="AQ325" i="4"/>
  <c r="AC176" i="4"/>
  <c r="Y116" i="2"/>
  <c r="K117" i="2"/>
  <c r="R268" i="4"/>
  <c r="AS181" i="4"/>
  <c r="AK167" i="4"/>
  <c r="K182" i="2"/>
  <c r="AZ192" i="4"/>
  <c r="AC309" i="2"/>
  <c r="AM313" i="4"/>
  <c r="AT329" i="4"/>
  <c r="BI142" i="4"/>
  <c r="BD327" i="4"/>
  <c r="AE220" i="4"/>
  <c r="AS257" i="2"/>
  <c r="AA160" i="2"/>
  <c r="X491" i="4"/>
  <c r="BL389" i="4"/>
  <c r="N403" i="2"/>
  <c r="AA46" i="4"/>
  <c r="AL21" i="4"/>
  <c r="BE308" i="4"/>
  <c r="AY311" i="2"/>
  <c r="AY32" i="4"/>
  <c r="R72" i="4"/>
  <c r="BM221" i="4"/>
  <c r="AQ161" i="4"/>
  <c r="T34" i="2"/>
  <c r="AQ480" i="4"/>
  <c r="AM310" i="4"/>
  <c r="J136" i="2"/>
  <c r="AE263" i="4"/>
  <c r="AM167" i="2"/>
  <c r="R144" i="4"/>
  <c r="AC252" i="4"/>
  <c r="BC477" i="4"/>
  <c r="J390" i="2"/>
  <c r="AA394" i="2"/>
  <c r="AN405" i="2"/>
  <c r="AV22" i="4"/>
  <c r="BF442" i="2"/>
  <c r="AQ22" i="4"/>
  <c r="AG123" i="4"/>
  <c r="AK115" i="2"/>
  <c r="AD20" i="4"/>
  <c r="AY168" i="4"/>
  <c r="R323" i="4"/>
  <c r="L93" i="2"/>
  <c r="AU444" i="4"/>
  <c r="AL385" i="4"/>
  <c r="AC46" i="4"/>
  <c r="AD213" i="2"/>
  <c r="Y201" i="2"/>
  <c r="J401" i="4"/>
  <c r="AI285" i="2"/>
  <c r="N102" i="4"/>
  <c r="BN526" i="4"/>
  <c r="AM452" i="2"/>
  <c r="AP159" i="2"/>
  <c r="H26" i="2"/>
  <c r="AK298" i="4"/>
  <c r="I233" i="2"/>
  <c r="AN394" i="2"/>
  <c r="BF68" i="4"/>
  <c r="AR211" i="4"/>
  <c r="Z44" i="4"/>
  <c r="BI61" i="4"/>
  <c r="X313" i="4"/>
  <c r="AC17" i="4"/>
  <c r="AY134" i="4"/>
  <c r="BC20" i="4"/>
  <c r="AO439" i="2"/>
  <c r="AX28" i="4"/>
  <c r="BN354" i="4"/>
  <c r="BN229" i="4"/>
  <c r="AI264" i="4"/>
  <c r="Y447" i="2"/>
  <c r="AL243" i="4"/>
  <c r="P120" i="4"/>
  <c r="AU24" i="4"/>
  <c r="AJ165" i="4"/>
  <c r="BE273" i="2"/>
  <c r="AJ378" i="2"/>
  <c r="BK99" i="4"/>
  <c r="P66" i="2"/>
  <c r="AB369" i="2"/>
  <c r="H448" i="2"/>
  <c r="S30" i="4"/>
  <c r="X45" i="4"/>
  <c r="AQ380" i="2"/>
  <c r="AO306" i="2"/>
  <c r="BA302" i="2"/>
  <c r="I121" i="4"/>
  <c r="AU401" i="4"/>
  <c r="BE354" i="2"/>
  <c r="P15" i="2"/>
  <c r="T412" i="4"/>
  <c r="I159" i="4"/>
  <c r="K359" i="4"/>
  <c r="M286" i="2"/>
  <c r="P397" i="2"/>
  <c r="Z332" i="4"/>
  <c r="M314" i="2"/>
  <c r="AP296" i="4"/>
  <c r="BL414" i="4"/>
  <c r="AK165" i="2"/>
  <c r="AS397" i="2"/>
  <c r="M116" i="2"/>
  <c r="BA257" i="4"/>
  <c r="H233" i="2"/>
  <c r="H118" i="2"/>
  <c r="I294" i="2"/>
  <c r="BJ369" i="4"/>
  <c r="AH340" i="4"/>
  <c r="AG204" i="4"/>
  <c r="BN290" i="4"/>
  <c r="J257" i="2"/>
  <c r="X257" i="4"/>
  <c r="AG308" i="4"/>
  <c r="AG166" i="2"/>
  <c r="AR352" i="2"/>
  <c r="AI491" i="4"/>
  <c r="U421" i="2"/>
  <c r="Q421" i="4"/>
  <c r="AP221" i="4"/>
  <c r="AV263" i="4"/>
  <c r="P373" i="2"/>
  <c r="N171" i="2"/>
  <c r="AV29" i="2"/>
  <c r="AV125" i="4"/>
  <c r="M465" i="2"/>
  <c r="AB302" i="2"/>
  <c r="AT170" i="2"/>
  <c r="I300" i="4"/>
  <c r="AN46" i="4"/>
  <c r="V75" i="4"/>
  <c r="AR151" i="4"/>
  <c r="AJ78" i="2"/>
  <c r="L18" i="2"/>
  <c r="AJ469" i="2"/>
  <c r="U87" i="2"/>
  <c r="BF345" i="4"/>
  <c r="O43" i="2"/>
  <c r="BD212" i="4"/>
  <c r="W26" i="4"/>
  <c r="R140" i="4"/>
  <c r="AF325" i="2"/>
  <c r="AS158" i="2"/>
  <c r="Z256" i="2"/>
  <c r="Z326" i="2"/>
  <c r="M209" i="2"/>
  <c r="AI388" i="2"/>
  <c r="BD287" i="4"/>
  <c r="AP207" i="2"/>
  <c r="BO173" i="4"/>
  <c r="AS472" i="2"/>
  <c r="AA100" i="4"/>
  <c r="AT179" i="4"/>
  <c r="AO15" i="2"/>
  <c r="AJ498" i="4"/>
  <c r="J444" i="2"/>
  <c r="P253" i="2"/>
  <c r="AI397" i="2"/>
  <c r="K406" i="2"/>
  <c r="O276" i="2"/>
  <c r="AW261" i="4"/>
  <c r="AU253" i="4"/>
  <c r="AB122" i="2"/>
  <c r="X407" i="2"/>
  <c r="AA418" i="4"/>
  <c r="AR384" i="4"/>
  <c r="AM450" i="2"/>
  <c r="AN313" i="2"/>
  <c r="I441" i="2"/>
  <c r="AW78" i="4"/>
  <c r="AR327" i="2"/>
  <c r="P327" i="4"/>
  <c r="AB419" i="2"/>
  <c r="AP74" i="4"/>
  <c r="Q28" i="2"/>
  <c r="K153" i="4"/>
  <c r="AC8" i="4"/>
  <c r="AX443" i="2"/>
  <c r="AU273" i="2"/>
  <c r="BM177" i="4"/>
  <c r="AA79" i="4"/>
  <c r="M182" i="2"/>
  <c r="AY388" i="2"/>
  <c r="BF263" i="2"/>
  <c r="Y29" i="2"/>
  <c r="AT243" i="4"/>
  <c r="X351" i="2"/>
  <c r="X80" i="2"/>
  <c r="S263" i="4"/>
  <c r="V56" i="20"/>
  <c r="BF452" i="2"/>
  <c r="AB264" i="4"/>
  <c r="AA190" i="2"/>
  <c r="O120" i="4"/>
  <c r="AI304" i="4"/>
  <c r="BF469" i="2"/>
  <c r="AC371" i="2"/>
  <c r="T128" i="4"/>
  <c r="O15" i="4"/>
  <c r="AZ395" i="4"/>
  <c r="R41" i="4"/>
  <c r="BL344" i="4"/>
  <c r="AD413" i="4"/>
  <c r="R314" i="2"/>
  <c r="AP402" i="2"/>
  <c r="Z333" i="4"/>
  <c r="AC111" i="4"/>
  <c r="AY421" i="2"/>
  <c r="AR215" i="4"/>
  <c r="AH98" i="2"/>
  <c r="BC203" i="2"/>
  <c r="BE40" i="4"/>
  <c r="AS119" i="2"/>
  <c r="P462" i="4"/>
  <c r="AE172" i="2"/>
  <c r="AF179" i="4"/>
  <c r="U159" i="4"/>
  <c r="AK262" i="4"/>
  <c r="BE212" i="2"/>
  <c r="BE233" i="2"/>
  <c r="AB368" i="2"/>
  <c r="U236" i="4"/>
  <c r="T317" i="4"/>
  <c r="Y556" i="4"/>
  <c r="X357" i="2"/>
  <c r="BB425" i="4"/>
  <c r="O463" i="2"/>
  <c r="BD255" i="2"/>
  <c r="X444" i="2"/>
  <c r="AF375" i="2"/>
  <c r="BE393" i="2"/>
  <c r="V253" i="2"/>
  <c r="AA140" i="4"/>
  <c r="Y200" i="4"/>
  <c r="AJ305" i="2"/>
  <c r="AJ76" i="4"/>
  <c r="U33" i="2"/>
  <c r="U77" i="2"/>
  <c r="BB436" i="4"/>
  <c r="AI233" i="4"/>
  <c r="T218" i="2"/>
  <c r="V127" i="4"/>
  <c r="P246" i="4"/>
  <c r="AQ66" i="2"/>
  <c r="AQ237" i="4"/>
  <c r="AV183" i="2"/>
  <c r="AF136" i="2"/>
  <c r="L268" i="4"/>
  <c r="BF409" i="2"/>
  <c r="Q101" i="4"/>
  <c r="O162" i="2"/>
  <c r="AZ70" i="2"/>
  <c r="N262" i="2"/>
  <c r="AX394" i="2"/>
  <c r="BA182" i="2"/>
  <c r="L196" i="4"/>
  <c r="BF324" i="4"/>
  <c r="I296" i="2"/>
  <c r="BC354" i="2"/>
  <c r="AM106" i="2"/>
  <c r="BL132" i="4"/>
  <c r="AS159" i="4"/>
  <c r="AX408" i="2"/>
  <c r="BE277" i="2"/>
  <c r="AF394" i="2"/>
  <c r="AV190" i="2"/>
  <c r="AW80" i="2"/>
  <c r="AD262" i="2"/>
  <c r="P121" i="4"/>
  <c r="AT47" i="4"/>
  <c r="AG179" i="2"/>
  <c r="AG68" i="2"/>
  <c r="V150" i="4"/>
  <c r="AZ231" i="2"/>
  <c r="AH40" i="4"/>
  <c r="AZ83" i="4"/>
  <c r="AD180" i="2"/>
  <c r="J215" i="4"/>
  <c r="N531" i="4"/>
  <c r="BM342" i="4"/>
  <c r="AC277" i="4"/>
  <c r="J221" i="4"/>
  <c r="AH19" i="2"/>
  <c r="AG80" i="4"/>
  <c r="BD55" i="4"/>
  <c r="Z346" i="2"/>
  <c r="O34" i="2"/>
  <c r="AA269" i="2"/>
  <c r="X192" i="2"/>
  <c r="Q216" i="4"/>
  <c r="AA162" i="2"/>
  <c r="O82" i="2"/>
  <c r="AX395" i="2"/>
  <c r="K216" i="2"/>
  <c r="O10" i="4"/>
  <c r="S86" i="2"/>
  <c r="W373" i="2"/>
  <c r="I158" i="4"/>
  <c r="Y22" i="4"/>
  <c r="AC399" i="2"/>
  <c r="U178" i="4"/>
  <c r="BO108" i="4"/>
  <c r="AE219" i="2"/>
  <c r="AK71" i="2"/>
  <c r="AL173" i="2"/>
  <c r="AU442" i="2"/>
  <c r="AD5" i="4"/>
  <c r="AM362" i="2"/>
  <c r="Q392" i="4"/>
  <c r="BD368" i="2"/>
  <c r="O447" i="4"/>
  <c r="AW248" i="4"/>
  <c r="W221" i="2"/>
  <c r="X100" i="4"/>
  <c r="M71" i="4"/>
  <c r="AG293" i="4"/>
  <c r="AK312" i="2"/>
  <c r="X116" i="4"/>
  <c r="AC87" i="4"/>
  <c r="AO44" i="4"/>
  <c r="M181" i="2"/>
  <c r="AD193" i="4"/>
  <c r="N81" i="2"/>
  <c r="BA64" i="2"/>
  <c r="T80" i="2"/>
  <c r="BB299" i="2"/>
  <c r="Z464" i="4"/>
  <c r="AZ307" i="4"/>
  <c r="AZ348" i="2"/>
  <c r="AX339" i="4"/>
  <c r="AT388" i="2"/>
  <c r="AU149" i="4"/>
  <c r="BJ345" i="4"/>
  <c r="Y403" i="2"/>
  <c r="L313" i="2"/>
  <c r="M48" i="4"/>
  <c r="BE81" i="4"/>
  <c r="AZ86" i="2"/>
  <c r="P34" i="4"/>
  <c r="BI401" i="4"/>
  <c r="AJ61" i="4"/>
  <c r="AZ300" i="2"/>
  <c r="X265" i="2"/>
  <c r="AN164" i="2"/>
  <c r="N371" i="2"/>
  <c r="AL317" i="4"/>
  <c r="BP12" i="4"/>
  <c r="P75" i="4"/>
  <c r="AP203" i="2"/>
  <c r="AC414" i="4"/>
  <c r="AF451" i="4"/>
  <c r="AX249" i="4"/>
  <c r="AP274" i="2"/>
  <c r="BC296" i="2"/>
  <c r="BB137" i="4"/>
  <c r="I256" i="2"/>
  <c r="AM214" i="2"/>
  <c r="Q180" i="2"/>
  <c r="Y297" i="4"/>
  <c r="M452" i="2"/>
  <c r="BB393" i="4"/>
  <c r="BJ138" i="4"/>
  <c r="BG307" i="4"/>
  <c r="BE267" i="4"/>
  <c r="N282" i="2"/>
  <c r="Y261" i="2"/>
  <c r="M503" i="4"/>
  <c r="Y230" i="2"/>
  <c r="BD277" i="2"/>
  <c r="AZ446" i="2"/>
  <c r="AY469" i="2"/>
  <c r="AJ31" i="2"/>
  <c r="AG112" i="2"/>
  <c r="I350" i="2"/>
  <c r="BC275" i="2"/>
  <c r="AY385" i="4"/>
  <c r="AD125" i="4"/>
  <c r="K332" i="4"/>
  <c r="AI253" i="2"/>
  <c r="AQ34" i="2"/>
  <c r="K58" i="4"/>
  <c r="AY472" i="2"/>
  <c r="BM51" i="4"/>
  <c r="BN12" i="4"/>
  <c r="AS166" i="4"/>
  <c r="S406" i="4"/>
  <c r="U202" i="2"/>
  <c r="W455" i="2"/>
  <c r="R280" i="2"/>
  <c r="AR214" i="4"/>
  <c r="O450" i="2"/>
  <c r="AX297" i="4"/>
  <c r="U304" i="2"/>
  <c r="Z223" i="4"/>
  <c r="N401" i="2"/>
  <c r="AB186" i="2"/>
  <c r="Z171" i="2"/>
  <c r="AZ69" i="4"/>
  <c r="I46" i="4"/>
  <c r="O67" i="4"/>
  <c r="R213" i="2"/>
  <c r="AQ160" i="2"/>
  <c r="AL215" i="2"/>
  <c r="L72" i="2"/>
  <c r="M507" i="4"/>
  <c r="M127" i="2"/>
  <c r="X234" i="4"/>
  <c r="BK307" i="4"/>
  <c r="AX67" i="2"/>
  <c r="U450" i="2"/>
  <c r="AF182" i="2"/>
  <c r="Y358" i="2"/>
  <c r="AC196" i="4"/>
  <c r="AQ398" i="2"/>
  <c r="P268" i="2"/>
  <c r="AO38" i="4"/>
  <c r="AG5" i="4"/>
  <c r="AC48" i="4"/>
  <c r="V378" i="2"/>
  <c r="S295" i="2"/>
  <c r="AG232" i="2"/>
  <c r="AW333" i="4"/>
  <c r="AE422" i="4"/>
  <c r="M418" i="2"/>
  <c r="S447" i="2"/>
  <c r="U396" i="2"/>
  <c r="BB103" i="4"/>
  <c r="AH170" i="4"/>
  <c r="P65" i="4"/>
  <c r="J467" i="2"/>
  <c r="BJ153" i="4"/>
  <c r="AV469" i="2"/>
  <c r="BG64" i="4"/>
  <c r="AD175" i="4"/>
  <c r="AI169" i="2"/>
  <c r="M99" i="2"/>
  <c r="AI472" i="2"/>
  <c r="X31" i="2"/>
  <c r="M262" i="4"/>
  <c r="AE354" i="2"/>
  <c r="AK231" i="2"/>
  <c r="I59" i="4"/>
  <c r="AE447" i="2"/>
  <c r="L78" i="4"/>
  <c r="AO309" i="2"/>
  <c r="AF49" i="4"/>
  <c r="H77" i="2"/>
  <c r="BE312" i="2"/>
  <c r="K398" i="2"/>
  <c r="Z329" i="4"/>
  <c r="N375" i="2"/>
  <c r="AE106" i="2"/>
  <c r="AG256" i="2"/>
  <c r="AP88" i="2"/>
  <c r="AK313" i="2"/>
  <c r="BH323" i="4"/>
  <c r="N257" i="2"/>
  <c r="K125" i="2"/>
  <c r="AS233" i="2"/>
  <c r="BA227" i="4"/>
  <c r="O7" i="4"/>
  <c r="AU440" i="2"/>
  <c r="AF293" i="4"/>
  <c r="AK350" i="2"/>
  <c r="AW252" i="2"/>
  <c r="Q12" i="4"/>
  <c r="AO116" i="2"/>
  <c r="AW90" i="4"/>
  <c r="AA448" i="2"/>
  <c r="AZ265" i="2"/>
  <c r="U492" i="4"/>
  <c r="BI35" i="4"/>
  <c r="AM388" i="2"/>
  <c r="BG222" i="4"/>
  <c r="AH399" i="2"/>
  <c r="AC366" i="4"/>
  <c r="AD80" i="4"/>
  <c r="K45" i="2"/>
  <c r="U169" i="4"/>
  <c r="BH304" i="4"/>
  <c r="AQ263" i="2"/>
  <c r="Z125" i="4"/>
  <c r="AJ171" i="2"/>
  <c r="AI161" i="2"/>
  <c r="AD420" i="2"/>
  <c r="AW123" i="2"/>
  <c r="N456" i="2"/>
  <c r="BJ205" i="4"/>
  <c r="Z327" i="2"/>
  <c r="AT295" i="2"/>
  <c r="J74" i="4"/>
  <c r="AV124" i="4"/>
  <c r="AB474" i="2"/>
  <c r="BA339" i="4"/>
  <c r="AG207" i="2"/>
  <c r="J127" i="2"/>
  <c r="BI72" i="4"/>
  <c r="BF470" i="2"/>
  <c r="AD10" i="4"/>
  <c r="BE227" i="4"/>
  <c r="S167" i="4"/>
  <c r="AS79" i="4"/>
  <c r="Z401" i="2"/>
  <c r="U9" i="4"/>
  <c r="AD373" i="2"/>
  <c r="AF153" i="4"/>
  <c r="R455" i="2"/>
  <c r="AI32" i="4"/>
  <c r="AX324" i="4"/>
  <c r="AN86" i="4"/>
  <c r="S165" i="2"/>
  <c r="AH288" i="4"/>
  <c r="X317" i="4"/>
  <c r="BJ276" i="4"/>
  <c r="AW139" i="4"/>
  <c r="AY301" i="2"/>
  <c r="H179" i="2"/>
  <c r="AD114" i="4"/>
  <c r="X367" i="4"/>
  <c r="AG420" i="2"/>
  <c r="AN214" i="4"/>
  <c r="AT210" i="4"/>
  <c r="AP98" i="4"/>
  <c r="BN135" i="4"/>
  <c r="AE400" i="2"/>
  <c r="P185" i="2"/>
  <c r="H94" i="2"/>
  <c r="R84" i="4"/>
  <c r="P77" i="2"/>
  <c r="AP158" i="2"/>
  <c r="AK128" i="4"/>
  <c r="AV20" i="2"/>
  <c r="BA121" i="2"/>
  <c r="AQ132" i="4"/>
  <c r="AP73" i="4"/>
  <c r="AR83" i="4"/>
  <c r="AE185" i="2"/>
  <c r="BF202" i="2"/>
  <c r="BI135" i="4"/>
  <c r="Y55" i="6"/>
  <c r="BD362" i="2"/>
  <c r="AI357" i="2"/>
  <c r="AT316" i="4"/>
  <c r="AE41" i="4"/>
  <c r="BI449" i="4"/>
  <c r="AK326" i="2"/>
  <c r="K14" i="2"/>
  <c r="AG61" i="4"/>
  <c r="AE48" i="4"/>
  <c r="AO214" i="2"/>
  <c r="BM326" i="4"/>
  <c r="AS397" i="4"/>
  <c r="O264" i="4"/>
  <c r="O35" i="4"/>
  <c r="AT157" i="2"/>
  <c r="O116" i="2"/>
  <c r="AP206" i="4"/>
  <c r="AQ401" i="2"/>
  <c r="AZ309" i="2"/>
  <c r="AL93" i="2"/>
  <c r="AK125" i="2"/>
  <c r="AW347" i="4"/>
  <c r="BL65" i="4"/>
  <c r="AP296" i="2"/>
  <c r="AO401" i="2"/>
  <c r="T231" i="4"/>
  <c r="AJ6" i="4"/>
  <c r="BM255" i="4"/>
  <c r="L74" i="2"/>
  <c r="AH23" i="2"/>
  <c r="AA321" i="4"/>
  <c r="AC422" i="4"/>
  <c r="AG215" i="4"/>
  <c r="AO475" i="4"/>
  <c r="BE204" i="2"/>
  <c r="AE30" i="9"/>
  <c r="AM223" i="4"/>
  <c r="O110" i="2"/>
  <c r="AA33" i="4"/>
  <c r="AY121" i="2"/>
  <c r="AO406" i="2"/>
  <c r="BF16" i="4"/>
  <c r="AA88" i="2"/>
  <c r="AE157" i="2"/>
  <c r="AD182" i="4"/>
  <c r="AV378" i="2"/>
  <c r="Z251" i="4"/>
  <c r="U31" i="11"/>
  <c r="AV112" i="4"/>
  <c r="BA86" i="2"/>
  <c r="Y171" i="2"/>
  <c r="BL453" i="4"/>
  <c r="AQ327" i="2"/>
  <c r="BB343" i="4"/>
  <c r="AR23" i="2"/>
  <c r="BH156" i="4"/>
  <c r="AG363" i="4"/>
  <c r="Q69" i="2"/>
  <c r="AG166" i="4"/>
  <c r="BL322" i="4"/>
  <c r="AG255" i="2"/>
  <c r="AW23" i="2"/>
  <c r="BF81" i="4"/>
  <c r="AP231" i="2"/>
  <c r="J289" i="4"/>
  <c r="AU201" i="2"/>
  <c r="AV295" i="4"/>
  <c r="AN351" i="2"/>
  <c r="O358" i="4"/>
  <c r="P122" i="4"/>
  <c r="V402" i="2"/>
  <c r="AR49" i="4"/>
  <c r="X439" i="2"/>
  <c r="AM121" i="2"/>
  <c r="BG500" i="4"/>
  <c r="AD98" i="2"/>
  <c r="Y162" i="4"/>
  <c r="AD231" i="4"/>
  <c r="I17" i="4"/>
  <c r="BD314" i="2"/>
  <c r="AA55" i="12"/>
  <c r="AT210" i="2"/>
  <c r="Y208" i="2"/>
  <c r="AA346" i="2"/>
  <c r="AD308" i="2"/>
  <c r="H396" i="2"/>
  <c r="AK311" i="2"/>
  <c r="BA129" i="4"/>
  <c r="BB183" i="2"/>
  <c r="BF267" i="4"/>
  <c r="I207" i="4"/>
  <c r="AU102" i="4"/>
  <c r="AI37" i="4"/>
  <c r="U413" i="4"/>
  <c r="BP152" i="4"/>
  <c r="P75" i="2"/>
  <c r="BE29" i="4"/>
  <c r="AO166" i="4"/>
  <c r="AU396" i="2"/>
  <c r="AM325" i="2"/>
  <c r="Y350" i="2"/>
  <c r="AQ26" i="2"/>
  <c r="Y322" i="4"/>
  <c r="Y544" i="4"/>
  <c r="AJ247" i="4"/>
  <c r="M141" i="4"/>
  <c r="R298" i="2"/>
  <c r="O143" i="4"/>
  <c r="BC69" i="2"/>
  <c r="AJ396" i="4"/>
  <c r="AK110" i="4"/>
  <c r="AA262" i="4"/>
  <c r="AW232" i="2"/>
  <c r="M22" i="2"/>
  <c r="V68" i="2"/>
  <c r="AD123" i="4"/>
  <c r="BA298" i="4"/>
  <c r="BP289" i="4"/>
  <c r="AQ76" i="4"/>
  <c r="P78" i="4"/>
  <c r="L40" i="4"/>
  <c r="AL172" i="4"/>
  <c r="N118" i="4"/>
  <c r="R258" i="2"/>
  <c r="N284" i="2"/>
  <c r="AJ276" i="2"/>
  <c r="AU162" i="2"/>
  <c r="U118" i="2"/>
  <c r="BJ155" i="4"/>
  <c r="AC399" i="4"/>
  <c r="AB221" i="2"/>
  <c r="BC218" i="4"/>
  <c r="AR171" i="2"/>
  <c r="Z268" i="2"/>
  <c r="Z137" i="4"/>
  <c r="AS306" i="2"/>
  <c r="AQ67" i="2"/>
  <c r="BK44" i="4"/>
  <c r="AV218" i="2"/>
  <c r="AX73" i="2"/>
  <c r="AU420" i="2"/>
  <c r="R351" i="2"/>
  <c r="T64" i="2"/>
  <c r="AG300" i="4"/>
  <c r="K86" i="2"/>
  <c r="AR360" i="2"/>
  <c r="K202" i="2"/>
  <c r="AO125" i="2"/>
  <c r="AN60" i="4"/>
  <c r="X33" i="4"/>
  <c r="AM113" i="4"/>
  <c r="BF297" i="4"/>
  <c r="AI346" i="2"/>
  <c r="L197" i="4"/>
  <c r="R73" i="2"/>
  <c r="AK356" i="2"/>
  <c r="AZ67" i="2"/>
  <c r="BD351" i="2"/>
  <c r="O57" i="4"/>
  <c r="AE258" i="2"/>
  <c r="AT42" i="4"/>
  <c r="Y299" i="4"/>
  <c r="AJ125" i="2"/>
  <c r="AH452" i="2"/>
  <c r="AA55" i="10"/>
  <c r="AS342" i="4"/>
  <c r="AF27" i="2"/>
  <c r="AS43" i="2"/>
  <c r="AB464" i="2"/>
  <c r="AL30" i="4"/>
  <c r="AM70" i="4"/>
  <c r="BD143" i="4"/>
  <c r="BA441" i="2"/>
  <c r="BO301" i="4"/>
  <c r="AW452" i="4"/>
  <c r="AJ451" i="2"/>
  <c r="BC70" i="2"/>
  <c r="BI230" i="4"/>
  <c r="AK318" i="4"/>
  <c r="R104" i="4"/>
  <c r="AY221" i="2"/>
  <c r="AE56" i="20"/>
  <c r="AR168" i="2"/>
  <c r="AR197" i="4"/>
  <c r="J120" i="4"/>
  <c r="AL353" i="2"/>
  <c r="AU34" i="2"/>
  <c r="AP22" i="4"/>
  <c r="BD345" i="4"/>
  <c r="V209" i="4"/>
  <c r="BA104" i="4"/>
  <c r="AN23" i="2"/>
  <c r="O18" i="2"/>
  <c r="AJ445" i="2"/>
  <c r="BD51" i="4"/>
  <c r="BF395" i="2"/>
  <c r="AH49" i="4"/>
  <c r="AG187" i="2"/>
  <c r="M173" i="2"/>
  <c r="AX280" i="2"/>
  <c r="W358" i="2"/>
  <c r="O319" i="4"/>
  <c r="T47" i="4"/>
  <c r="AT89" i="2"/>
  <c r="AY453" i="2"/>
  <c r="AA264" i="4"/>
  <c r="BB405" i="2"/>
  <c r="AD217" i="4"/>
  <c r="X408" i="2"/>
  <c r="AQ391" i="2"/>
  <c r="BA26" i="4"/>
  <c r="AV451" i="2"/>
  <c r="AC132" i="4"/>
  <c r="AZ217" i="2"/>
  <c r="BF361" i="2"/>
  <c r="AB172" i="4"/>
  <c r="V108" i="4"/>
  <c r="BN156" i="4"/>
  <c r="AY311" i="4"/>
  <c r="T31" i="20"/>
  <c r="T78" i="2"/>
  <c r="AY119" i="2"/>
  <c r="AW68" i="4"/>
  <c r="AO400" i="2"/>
  <c r="AJ42" i="4"/>
  <c r="AG231" i="2"/>
  <c r="AR24" i="2"/>
  <c r="AX258" i="2"/>
  <c r="AD34" i="2"/>
  <c r="K72" i="4"/>
  <c r="BD282" i="2"/>
  <c r="AJ187" i="2"/>
  <c r="AT301" i="4"/>
  <c r="I261" i="2"/>
  <c r="AD127" i="4"/>
  <c r="X82" i="2"/>
  <c r="BA233" i="2"/>
  <c r="O218" i="4"/>
  <c r="BF79" i="2"/>
  <c r="AB45" i="2"/>
  <c r="AG174" i="2"/>
  <c r="BK290" i="4"/>
  <c r="AR473" i="2"/>
  <c r="Z200" i="2"/>
  <c r="T182" i="2"/>
  <c r="O264" i="2"/>
  <c r="BA431" i="4"/>
  <c r="AG226" i="4"/>
  <c r="O370" i="2"/>
  <c r="K94" i="2"/>
  <c r="AO121" i="2"/>
  <c r="AU120" i="2"/>
  <c r="AI232" i="2"/>
  <c r="R221" i="4"/>
  <c r="W419" i="2"/>
  <c r="AJ244" i="4"/>
  <c r="AQ247" i="4"/>
  <c r="Q122" i="2"/>
  <c r="T246" i="4"/>
  <c r="AX90" i="2"/>
  <c r="N204" i="4"/>
  <c r="AI66" i="4"/>
  <c r="W309" i="4"/>
  <c r="BB25" i="4"/>
  <c r="O234" i="4"/>
  <c r="BC30" i="2"/>
  <c r="AM355" i="2"/>
  <c r="Z221" i="2"/>
  <c r="S469" i="2"/>
  <c r="AZ108" i="2"/>
  <c r="P255" i="2"/>
  <c r="AW420" i="2"/>
  <c r="AA392" i="2"/>
  <c r="AY111" i="4"/>
  <c r="AK209" i="2"/>
  <c r="AG67" i="4"/>
  <c r="Q228" i="4"/>
  <c r="AR67" i="2"/>
  <c r="BJ34" i="4"/>
  <c r="AP64" i="2"/>
  <c r="AK243" i="4"/>
  <c r="AV399" i="2"/>
  <c r="BJ527" i="4"/>
  <c r="AW110" i="4"/>
  <c r="L398" i="2"/>
  <c r="AA143" i="4"/>
  <c r="U64" i="4"/>
  <c r="U70" i="4"/>
  <c r="BC74" i="2"/>
  <c r="I143" i="4"/>
  <c r="U173" i="2"/>
  <c r="AE192" i="2"/>
  <c r="U300" i="2"/>
  <c r="AR87" i="4"/>
  <c r="BA257" i="2"/>
  <c r="AZ221" i="4"/>
  <c r="AA388" i="2"/>
  <c r="N111" i="2"/>
  <c r="Q135" i="4"/>
  <c r="BA99" i="2"/>
  <c r="BP33" i="4"/>
  <c r="BO541" i="4"/>
  <c r="AC359" i="4"/>
  <c r="S39" i="4"/>
  <c r="AP139" i="2"/>
  <c r="AM382" i="4"/>
  <c r="BE261" i="4"/>
  <c r="AI398" i="4"/>
  <c r="BL277" i="4"/>
  <c r="U297" i="2"/>
  <c r="BJ119" i="4"/>
  <c r="AD87" i="2"/>
  <c r="BI485" i="4"/>
  <c r="AU279" i="2"/>
  <c r="AX452" i="2"/>
  <c r="AI402" i="2"/>
  <c r="BC233" i="4"/>
  <c r="U263" i="2"/>
  <c r="AC68" i="4"/>
  <c r="AE212" i="4"/>
  <c r="AD152" i="4"/>
  <c r="AM18" i="2"/>
  <c r="AC296" i="4"/>
  <c r="AM138" i="2"/>
  <c r="AC531" i="4"/>
  <c r="BP68" i="4"/>
  <c r="S10" i="4"/>
  <c r="BH303" i="4"/>
  <c r="BC45" i="2"/>
  <c r="AU58" i="4"/>
  <c r="AL302" i="2"/>
  <c r="Q440" i="2"/>
  <c r="AI74" i="2"/>
  <c r="AT126" i="2"/>
  <c r="AS192" i="2"/>
  <c r="AM235" i="4"/>
  <c r="AN212" i="4"/>
  <c r="AC404" i="2"/>
  <c r="AP98" i="2"/>
  <c r="AP394" i="2"/>
  <c r="AO90" i="2"/>
  <c r="AS250" i="4"/>
  <c r="AZ187" i="2"/>
  <c r="AH385" i="4"/>
  <c r="AE435" i="4"/>
  <c r="AZ472" i="2"/>
  <c r="AY254" i="4"/>
  <c r="AE462" i="2"/>
  <c r="AW137" i="2"/>
  <c r="AW206" i="2"/>
  <c r="Z23" i="2"/>
  <c r="BA191" i="2"/>
  <c r="BO124" i="4"/>
  <c r="AC223" i="4"/>
  <c r="BE157" i="4"/>
  <c r="BB354" i="2"/>
  <c r="AY358" i="4"/>
  <c r="BD169" i="2"/>
  <c r="AN232" i="2"/>
  <c r="AK117" i="4"/>
  <c r="AD235" i="4"/>
  <c r="P26" i="4"/>
  <c r="K207" i="4"/>
  <c r="AO405" i="2"/>
  <c r="X246" i="4"/>
  <c r="P280" i="2"/>
  <c r="AR368" i="4"/>
  <c r="I317" i="4"/>
  <c r="AN465" i="2"/>
  <c r="AC76" i="4"/>
  <c r="BM19" i="4"/>
  <c r="O137" i="2"/>
  <c r="T79" i="2"/>
  <c r="AK322" i="4"/>
  <c r="I357" i="4"/>
  <c r="AJ208" i="2"/>
  <c r="I32" i="2"/>
  <c r="AH190" i="2"/>
  <c r="R264" i="2"/>
  <c r="W182" i="2"/>
  <c r="T55" i="20"/>
  <c r="BM14" i="4"/>
  <c r="I493" i="4"/>
  <c r="AD90" i="4"/>
  <c r="W160" i="2"/>
  <c r="K449" i="2"/>
  <c r="AN207" i="2"/>
  <c r="AK256" i="2"/>
  <c r="BF111" i="2"/>
  <c r="AR51" i="4"/>
  <c r="AQ436" i="4"/>
  <c r="BB57" i="4"/>
  <c r="AI63" i="4"/>
  <c r="AO396" i="4"/>
  <c r="AJ418" i="4"/>
  <c r="AJ303" i="2"/>
  <c r="BA311" i="2"/>
  <c r="AH350" i="4"/>
  <c r="O304" i="2"/>
  <c r="AG22" i="4"/>
  <c r="AL62" i="4"/>
  <c r="AO232" i="2"/>
  <c r="X456" i="4"/>
  <c r="BC168" i="2"/>
  <c r="AA461" i="2"/>
  <c r="BD380" i="4"/>
  <c r="AA215" i="2"/>
  <c r="BO253" i="4"/>
  <c r="BF186" i="2"/>
  <c r="T90" i="2"/>
  <c r="AF67" i="4"/>
  <c r="U296" i="4"/>
  <c r="BC224" i="4"/>
  <c r="R393" i="4"/>
  <c r="K67" i="2"/>
  <c r="Z162" i="4"/>
  <c r="AK72" i="2"/>
  <c r="M486" i="4"/>
  <c r="M357" i="2"/>
  <c r="AT74" i="2"/>
  <c r="BL76" i="4"/>
  <c r="AV73" i="2"/>
  <c r="AK121" i="4"/>
  <c r="BL529" i="4"/>
  <c r="I113" i="2"/>
  <c r="AN144" i="4"/>
  <c r="Z213" i="4"/>
  <c r="AE61" i="4"/>
  <c r="BD408" i="2"/>
  <c r="AN130" i="4"/>
  <c r="AZ195" i="4"/>
  <c r="BL515" i="4"/>
  <c r="AH79" i="4"/>
  <c r="O25" i="4"/>
  <c r="S37" i="4"/>
  <c r="AO185" i="2"/>
  <c r="I202" i="2"/>
  <c r="AB69" i="4"/>
  <c r="I200" i="2"/>
  <c r="AQ98" i="4"/>
  <c r="V201" i="2"/>
  <c r="AL254" i="2"/>
  <c r="O302" i="4"/>
  <c r="AZ161" i="4"/>
  <c r="AN297" i="4"/>
  <c r="BI304" i="4"/>
  <c r="BE98" i="4"/>
  <c r="AL57" i="4"/>
  <c r="AI404" i="2"/>
  <c r="K22" i="2"/>
  <c r="BB439" i="4"/>
  <c r="AF450" i="4"/>
  <c r="Q476" i="4"/>
  <c r="H15" i="2"/>
  <c r="N137" i="2"/>
  <c r="AP63" i="4"/>
  <c r="AK444" i="4"/>
  <c r="AX444" i="2"/>
  <c r="BE220" i="4"/>
  <c r="T270" i="4"/>
  <c r="AS465" i="2"/>
  <c r="BM488" i="4"/>
  <c r="AT299" i="4"/>
  <c r="V64" i="4"/>
  <c r="R483" i="4"/>
  <c r="BH145" i="4"/>
  <c r="AR196" i="4"/>
  <c r="AY252" i="2"/>
  <c r="AW425" i="4"/>
  <c r="AX163" i="2"/>
  <c r="AH308" i="2"/>
  <c r="BD490" i="4"/>
  <c r="J363" i="4"/>
  <c r="AD297" i="2"/>
  <c r="BG249" i="4"/>
  <c r="AD395" i="2"/>
  <c r="AL408" i="4"/>
  <c r="AI381" i="4"/>
  <c r="M248" i="4"/>
  <c r="AS530" i="4"/>
  <c r="AI363" i="4"/>
  <c r="AX20" i="4"/>
  <c r="N408" i="2"/>
  <c r="BC71" i="4"/>
  <c r="I440" i="4"/>
  <c r="Q90" i="2"/>
  <c r="AF180" i="2"/>
  <c r="AQ250" i="4"/>
  <c r="U269" i="2"/>
  <c r="AN401" i="2"/>
  <c r="BN151" i="4"/>
  <c r="AZ89" i="2"/>
  <c r="AF414" i="4"/>
  <c r="AF393" i="4"/>
  <c r="AP121" i="2"/>
  <c r="AC395" i="2"/>
  <c r="BN192" i="4"/>
  <c r="AO327" i="2"/>
  <c r="AO245" i="4"/>
  <c r="AT109" i="2"/>
  <c r="AY266" i="4"/>
  <c r="AO29" i="4"/>
  <c r="BK17" i="4"/>
  <c r="BB199" i="4"/>
  <c r="AA399" i="2"/>
  <c r="R278" i="4"/>
  <c r="AM49" i="4"/>
  <c r="AQ120" i="2"/>
  <c r="BN72" i="4"/>
  <c r="T262" i="2"/>
  <c r="W292" i="4"/>
  <c r="AD436" i="4"/>
  <c r="AV136" i="4"/>
  <c r="R551" i="4"/>
  <c r="AS124" i="4"/>
  <c r="X557" i="4"/>
  <c r="BG29" i="4"/>
  <c r="AT203" i="4"/>
  <c r="R344" i="4"/>
  <c r="AX472" i="2"/>
  <c r="AK98" i="2"/>
  <c r="AF366" i="4"/>
  <c r="AL293" i="4"/>
  <c r="BK316" i="4"/>
  <c r="AJ394" i="4"/>
  <c r="BP261" i="4"/>
  <c r="AJ134" i="4"/>
  <c r="X370" i="4"/>
  <c r="L435" i="4"/>
  <c r="BF405" i="2"/>
  <c r="V20" i="2"/>
  <c r="AD19" i="4"/>
  <c r="BF203" i="4"/>
  <c r="AO357" i="4"/>
  <c r="AK303" i="2"/>
  <c r="Z71" i="4"/>
  <c r="W169" i="4"/>
  <c r="AK215" i="4"/>
  <c r="BB201" i="4"/>
  <c r="BE234" i="4"/>
  <c r="AU106" i="2"/>
  <c r="AU108" i="2"/>
  <c r="BA171" i="4"/>
  <c r="T137" i="4"/>
  <c r="AG85" i="4"/>
  <c r="AL399" i="2"/>
  <c r="AJ256" i="4"/>
  <c r="Y201" i="4"/>
  <c r="AL77" i="2"/>
  <c r="AT368" i="2"/>
  <c r="BF216" i="2"/>
  <c r="AH180" i="2"/>
  <c r="U397" i="2"/>
  <c r="L369" i="4"/>
  <c r="V114" i="2"/>
  <c r="BB378" i="2"/>
  <c r="AJ203" i="4"/>
  <c r="Q456" i="4"/>
  <c r="AB212" i="2"/>
  <c r="V18" i="4"/>
  <c r="K18" i="2"/>
  <c r="AP380" i="2"/>
  <c r="U22" i="4"/>
  <c r="P83" i="4"/>
  <c r="BA18" i="4"/>
  <c r="L449" i="2"/>
  <c r="Q455" i="2"/>
  <c r="Z324" i="2"/>
  <c r="BB263" i="4"/>
  <c r="AI414" i="4"/>
  <c r="AG327" i="2"/>
  <c r="S239" i="4"/>
  <c r="Q154" i="4"/>
  <c r="BE205" i="2"/>
  <c r="AI404" i="4"/>
  <c r="T76" i="4"/>
  <c r="X149" i="4"/>
  <c r="Y30" i="2"/>
  <c r="AA70" i="4"/>
  <c r="J368" i="4"/>
  <c r="AB473" i="2"/>
  <c r="O491" i="4"/>
  <c r="AU233" i="4"/>
  <c r="W258" i="2"/>
  <c r="AI353" i="2"/>
  <c r="AZ144" i="4"/>
  <c r="AF531" i="4"/>
  <c r="AS138" i="2"/>
  <c r="AM357" i="4"/>
  <c r="W211" i="4"/>
  <c r="W23" i="2"/>
  <c r="AF275" i="4"/>
  <c r="AG406" i="2"/>
  <c r="AJ72" i="2"/>
  <c r="AE418" i="4"/>
  <c r="AB24" i="2"/>
  <c r="BP293" i="4"/>
  <c r="AR33" i="4"/>
  <c r="T21" i="2"/>
  <c r="BN425" i="4"/>
  <c r="T420" i="4"/>
  <c r="AS50" i="4"/>
  <c r="X366" i="4"/>
  <c r="X108" i="4"/>
  <c r="AJ118" i="4"/>
  <c r="AV207" i="2"/>
  <c r="AZ110" i="2"/>
  <c r="AH270" i="4"/>
  <c r="V137" i="2"/>
  <c r="X407" i="4"/>
  <c r="AT498" i="4"/>
  <c r="AS184" i="4"/>
  <c r="Y258" i="4"/>
  <c r="AU452" i="2"/>
  <c r="I402" i="2"/>
  <c r="L256" i="2"/>
  <c r="AO114" i="4"/>
  <c r="AA207" i="2"/>
  <c r="AT186" i="2"/>
  <c r="Y324" i="4"/>
  <c r="L72" i="4"/>
  <c r="BA280" i="2"/>
  <c r="BB42" i="4"/>
  <c r="Z348" i="2"/>
  <c r="BA293" i="4"/>
  <c r="Y203" i="2"/>
  <c r="AK23" i="2"/>
  <c r="P197" i="4"/>
  <c r="AR104" i="4"/>
  <c r="BD35" i="4"/>
  <c r="BN252" i="4"/>
  <c r="R126" i="2"/>
  <c r="AK124" i="4"/>
  <c r="V55" i="6"/>
  <c r="BF43" i="4"/>
  <c r="AA95" i="2"/>
  <c r="BC250" i="4"/>
  <c r="R380" i="2"/>
  <c r="AA166" i="2"/>
  <c r="AL40" i="4"/>
  <c r="AI257" i="4"/>
  <c r="Y419" i="4"/>
  <c r="Y307" i="2"/>
  <c r="I71" i="4"/>
  <c r="BH150" i="4"/>
  <c r="L210" i="2"/>
  <c r="M299" i="2"/>
  <c r="AK410" i="4"/>
  <c r="AQ78" i="2"/>
  <c r="AZ6" i="4"/>
  <c r="J370" i="2"/>
  <c r="AE191" i="2"/>
  <c r="T249" i="4"/>
  <c r="AE208" i="2"/>
  <c r="BD261" i="2"/>
  <c r="BE314" i="4"/>
  <c r="AQ463" i="2"/>
  <c r="AL326" i="4"/>
  <c r="BE165" i="4"/>
  <c r="AU296" i="2"/>
  <c r="BO60" i="4"/>
  <c r="AV195" i="4"/>
  <c r="AH265" i="2"/>
  <c r="I216" i="2"/>
  <c r="BD247" i="4"/>
  <c r="W354" i="2"/>
  <c r="AS45" i="2"/>
  <c r="BM33" i="4"/>
  <c r="BN257" i="4"/>
  <c r="AT455" i="2"/>
  <c r="O63" i="4"/>
  <c r="BM168" i="4"/>
  <c r="R253" i="2"/>
  <c r="AB216" i="2"/>
  <c r="AJ211" i="4"/>
  <c r="T72" i="2"/>
  <c r="BP167" i="4"/>
  <c r="BC249" i="4"/>
  <c r="T4" i="4"/>
  <c r="AR130" i="4"/>
  <c r="AK294" i="2"/>
  <c r="AQ386" i="4"/>
  <c r="X134" i="4"/>
  <c r="L200" i="2"/>
  <c r="K121" i="4"/>
  <c r="Z202" i="2"/>
  <c r="AG442" i="4"/>
  <c r="BJ64" i="4"/>
  <c r="AC123" i="2"/>
  <c r="K464" i="2"/>
  <c r="AV21" i="2"/>
  <c r="M106" i="2"/>
  <c r="AX405" i="2"/>
  <c r="AJ64" i="2"/>
  <c r="BL6" i="4"/>
  <c r="AF172" i="2"/>
  <c r="BL38" i="4"/>
  <c r="Z104" i="4"/>
  <c r="AP114" i="2"/>
  <c r="AF130" i="4"/>
  <c r="AC380" i="4"/>
  <c r="BC493" i="4"/>
  <c r="AV405" i="4"/>
  <c r="M448" i="2"/>
  <c r="AT22" i="4"/>
  <c r="AV56" i="4"/>
  <c r="X367" i="2"/>
  <c r="BG10" i="4"/>
  <c r="AT21" i="2"/>
  <c r="AU13" i="2"/>
  <c r="AB400" i="2"/>
  <c r="AU223" i="4"/>
  <c r="K204" i="2"/>
  <c r="AW114" i="2"/>
  <c r="BJ349" i="4"/>
  <c r="N33" i="4"/>
  <c r="AN437" i="4"/>
  <c r="AD305" i="4"/>
  <c r="BP237" i="4"/>
  <c r="M174" i="2"/>
  <c r="Q395" i="4"/>
  <c r="I392" i="2"/>
  <c r="AD362" i="2"/>
  <c r="BF123" i="2"/>
  <c r="AB537" i="4"/>
  <c r="BI445" i="4"/>
  <c r="BC236" i="4"/>
  <c r="R453" i="4"/>
  <c r="BO117" i="4"/>
  <c r="AM161" i="4"/>
  <c r="AS161" i="4"/>
  <c r="AL182" i="2"/>
  <c r="AX442" i="4"/>
  <c r="AS224" i="4"/>
  <c r="AB250" i="4"/>
  <c r="Z109" i="4"/>
  <c r="BN117" i="4"/>
  <c r="AL13" i="4"/>
  <c r="AJ257" i="4"/>
  <c r="AP67" i="2"/>
  <c r="AX93" i="2"/>
  <c r="M80" i="2"/>
  <c r="AX380" i="2"/>
  <c r="BC259" i="2"/>
  <c r="BC465" i="4"/>
  <c r="J207" i="4"/>
  <c r="M392" i="2"/>
  <c r="AP298" i="4"/>
  <c r="AM268" i="4"/>
  <c r="AN112" i="2"/>
  <c r="R174" i="2"/>
  <c r="P171" i="4"/>
  <c r="BO72" i="4"/>
  <c r="AX130" i="4"/>
  <c r="AY23" i="4"/>
  <c r="P216" i="4"/>
  <c r="AA112" i="2"/>
  <c r="BD505" i="4"/>
  <c r="BN438" i="4"/>
  <c r="AB65" i="2"/>
  <c r="AF180" i="4"/>
  <c r="AN292" i="4"/>
  <c r="AM177" i="4"/>
  <c r="AX464" i="2"/>
  <c r="R300" i="4"/>
  <c r="U238" i="4"/>
  <c r="L243" i="4"/>
  <c r="AA303" i="4"/>
  <c r="M95" i="2"/>
  <c r="AJ368" i="4"/>
  <c r="Y298" i="4"/>
  <c r="AL244" i="4"/>
  <c r="AA161" i="2"/>
  <c r="BB213" i="4"/>
  <c r="AZ229" i="4"/>
  <c r="AQ230" i="4"/>
  <c r="Q26" i="2"/>
  <c r="AU457" i="4"/>
  <c r="BB187" i="2"/>
  <c r="T54" i="9"/>
  <c r="AO233" i="2"/>
  <c r="AG456" i="2"/>
  <c r="AC75" i="2"/>
  <c r="W204" i="2"/>
  <c r="AD249" i="4"/>
  <c r="AP135" i="4"/>
  <c r="AR419" i="2"/>
  <c r="W494" i="4"/>
  <c r="R23" i="4"/>
  <c r="Q15" i="2"/>
  <c r="N27" i="4"/>
  <c r="AN349" i="2"/>
  <c r="AB281" i="2"/>
  <c r="AK216" i="2"/>
  <c r="AR5" i="4"/>
  <c r="BP110" i="4"/>
  <c r="AN308" i="4"/>
  <c r="Z19" i="2"/>
  <c r="AD264" i="2"/>
  <c r="AF137" i="4"/>
  <c r="AF78" i="4"/>
  <c r="AI267" i="2"/>
  <c r="AE45" i="2"/>
  <c r="P103" i="4"/>
  <c r="AX327" i="2"/>
  <c r="U406" i="2"/>
  <c r="AR33" i="2"/>
  <c r="Q350" i="2"/>
  <c r="N229" i="4"/>
  <c r="AO172" i="4"/>
  <c r="S121" i="4"/>
  <c r="X216" i="2"/>
  <c r="Y23" i="2"/>
  <c r="X181" i="2"/>
  <c r="AR135" i="4"/>
  <c r="AR253" i="2"/>
  <c r="X160" i="2"/>
  <c r="K550" i="4"/>
  <c r="AG102" i="4"/>
  <c r="AE253" i="2"/>
  <c r="Z347" i="2"/>
  <c r="AC378" i="2"/>
  <c r="BD94" i="2"/>
  <c r="AT260" i="4"/>
  <c r="I179" i="2"/>
  <c r="Q365" i="4"/>
  <c r="K13" i="4"/>
  <c r="AS143" i="4"/>
  <c r="AT262" i="4"/>
  <c r="R261" i="2"/>
  <c r="P443" i="2"/>
  <c r="AY36" i="4"/>
  <c r="BJ420" i="4"/>
  <c r="V482" i="4"/>
  <c r="AE341" i="4"/>
  <c r="BO553" i="4"/>
  <c r="AT303" i="4"/>
  <c r="AQ202" i="2"/>
  <c r="H204" i="2"/>
  <c r="Y173" i="2"/>
  <c r="BO213" i="4"/>
  <c r="T205" i="2"/>
  <c r="BC263" i="4"/>
  <c r="AR268" i="2"/>
  <c r="AC227" i="4"/>
  <c r="AD135" i="4"/>
  <c r="AH252" i="4"/>
  <c r="AG440" i="2"/>
  <c r="V44" i="4"/>
  <c r="BG40" i="4"/>
  <c r="N342" i="4"/>
  <c r="AT235" i="4"/>
  <c r="AJ352" i="2"/>
  <c r="X320" i="4"/>
  <c r="AK419" i="2"/>
  <c r="BC436" i="4"/>
  <c r="H88" i="2"/>
  <c r="AM28" i="4"/>
  <c r="K166" i="2"/>
  <c r="BF25" i="2"/>
  <c r="AG90" i="2"/>
  <c r="AC233" i="2"/>
  <c r="AZ295" i="4"/>
  <c r="BM171" i="4"/>
  <c r="AF80" i="4"/>
  <c r="Y528" i="4"/>
  <c r="BC162" i="2"/>
  <c r="BG237" i="4"/>
  <c r="W188" i="2"/>
  <c r="BC210" i="2"/>
  <c r="AW389" i="2"/>
  <c r="BF6" i="4"/>
  <c r="AF157" i="2"/>
  <c r="Y296" i="2"/>
  <c r="AA287" i="4"/>
  <c r="BN367" i="4"/>
  <c r="H172" i="2"/>
  <c r="AF61" i="4"/>
  <c r="M390" i="4"/>
  <c r="W275" i="2"/>
  <c r="BK369" i="4"/>
  <c r="AZ32" i="4"/>
  <c r="Q165" i="2"/>
  <c r="P159" i="4"/>
  <c r="AK220" i="2"/>
  <c r="BO447" i="4"/>
  <c r="BO343" i="4"/>
  <c r="BP109" i="4"/>
  <c r="AL492" i="4"/>
  <c r="Z479" i="4"/>
  <c r="L464" i="4"/>
  <c r="AH298" i="2"/>
  <c r="O228" i="4"/>
  <c r="AF106" i="4"/>
  <c r="U327" i="2"/>
  <c r="U214" i="2"/>
  <c r="BA19" i="4"/>
  <c r="AD372" i="4"/>
  <c r="P465" i="2"/>
  <c r="V122" i="2"/>
  <c r="AK132" i="4"/>
  <c r="S289" i="4"/>
  <c r="AQ282" i="2"/>
  <c r="R346" i="4"/>
  <c r="BA116" i="4"/>
  <c r="I114" i="2"/>
  <c r="AY48" i="4"/>
  <c r="BM23" i="4"/>
  <c r="L116" i="2"/>
  <c r="BH364" i="4"/>
  <c r="V302" i="4"/>
  <c r="BO206" i="4"/>
  <c r="Y221" i="2"/>
  <c r="S345" i="2"/>
  <c r="AV39" i="4"/>
  <c r="AN351" i="4"/>
  <c r="AE233" i="2"/>
  <c r="AE373" i="2"/>
  <c r="AU233" i="2"/>
  <c r="AY301" i="4"/>
  <c r="AF14" i="4"/>
  <c r="AZ107" i="4"/>
  <c r="Q16" i="2"/>
  <c r="AT90" i="4"/>
  <c r="BE70" i="2"/>
  <c r="R179" i="2"/>
  <c r="AI267" i="4"/>
  <c r="AI303" i="2"/>
  <c r="U34" i="2"/>
  <c r="AV214" i="4"/>
  <c r="T405" i="2"/>
  <c r="AU137" i="4"/>
  <c r="K50" i="4"/>
  <c r="AM188" i="2"/>
  <c r="AW126" i="2"/>
  <c r="AE361" i="2"/>
  <c r="L299" i="2"/>
  <c r="AA273" i="2"/>
  <c r="AY88" i="2"/>
  <c r="BL72" i="4"/>
  <c r="H29" i="2"/>
  <c r="AL286" i="2"/>
  <c r="AB66" i="4"/>
  <c r="BP80" i="4"/>
  <c r="AV161" i="4"/>
  <c r="BD259" i="4"/>
  <c r="T421" i="2"/>
  <c r="AO373" i="2"/>
  <c r="V16" i="4"/>
  <c r="P126" i="2"/>
  <c r="AS418" i="2"/>
  <c r="AY22" i="4"/>
  <c r="K446" i="2"/>
  <c r="Q74" i="2"/>
  <c r="BL160" i="4"/>
  <c r="BB27" i="2"/>
  <c r="AQ205" i="2"/>
  <c r="U234" i="4"/>
  <c r="AB213" i="2"/>
  <c r="AL18" i="4"/>
  <c r="O75" i="2"/>
  <c r="J263" i="2"/>
  <c r="AC20" i="2"/>
  <c r="AD121" i="2"/>
  <c r="BO265" i="4"/>
  <c r="BL226" i="4"/>
  <c r="AN30" i="4"/>
  <c r="Y191" i="2"/>
  <c r="AC257" i="2"/>
  <c r="AS73" i="2"/>
  <c r="AY212" i="2"/>
  <c r="AG311" i="2"/>
  <c r="AL171" i="2"/>
  <c r="AL275" i="2"/>
  <c r="T173" i="4"/>
  <c r="AP294" i="4"/>
  <c r="P266" i="2"/>
  <c r="AY115" i="4"/>
  <c r="K275" i="4"/>
  <c r="AI120" i="4"/>
  <c r="I31" i="4"/>
  <c r="AG132" i="4"/>
  <c r="M425" i="4"/>
  <c r="Y69" i="4"/>
  <c r="AH124" i="2"/>
  <c r="P239" i="4"/>
  <c r="BM366" i="4"/>
  <c r="Y123" i="4"/>
  <c r="AH175" i="4"/>
  <c r="S465" i="2"/>
  <c r="AN63" i="4"/>
  <c r="AP181" i="2"/>
  <c r="AO259" i="2"/>
  <c r="AQ82" i="2"/>
  <c r="BP182" i="4"/>
  <c r="BL218" i="4"/>
  <c r="BF12" i="4"/>
  <c r="AZ196" i="4"/>
  <c r="L90" i="2"/>
  <c r="BE218" i="2"/>
  <c r="AD300" i="2"/>
  <c r="AL271" i="4"/>
  <c r="BA70" i="2"/>
  <c r="AS19" i="2"/>
  <c r="BC302" i="2"/>
  <c r="AH407" i="2"/>
  <c r="M198" i="4"/>
  <c r="BK89" i="4"/>
  <c r="AV118" i="4"/>
  <c r="BA165" i="2"/>
  <c r="X494" i="4"/>
  <c r="AY136" i="2"/>
  <c r="K215" i="2"/>
  <c r="AY258" i="2"/>
  <c r="AQ18" i="2"/>
  <c r="AB452" i="2"/>
  <c r="AQ39" i="4"/>
  <c r="Z151" i="4"/>
  <c r="AV360" i="4"/>
  <c r="AN404" i="2"/>
  <c r="N99" i="2"/>
  <c r="AN114" i="2"/>
  <c r="AV149" i="4"/>
  <c r="X124" i="4"/>
  <c r="BO338" i="4"/>
  <c r="BN118" i="4"/>
  <c r="AR170" i="2"/>
  <c r="O400" i="2"/>
  <c r="AO265" i="2"/>
  <c r="BE404" i="2"/>
  <c r="AR200" i="2"/>
  <c r="AT380" i="4"/>
  <c r="N419" i="2"/>
  <c r="T409" i="2"/>
  <c r="AE349" i="2"/>
  <c r="V231" i="4"/>
  <c r="AS297" i="2"/>
  <c r="AZ122" i="2"/>
  <c r="I180" i="2"/>
  <c r="S250" i="4"/>
  <c r="AI170" i="2"/>
  <c r="BB112" i="4"/>
  <c r="AO251" i="4"/>
  <c r="AI197" i="4"/>
  <c r="AB442" i="2"/>
  <c r="AH363" i="4"/>
  <c r="N245" i="4"/>
  <c r="N421" i="2"/>
  <c r="AC388" i="2"/>
  <c r="V421" i="2"/>
  <c r="Y73" i="4"/>
  <c r="AT351" i="2"/>
  <c r="M235" i="4"/>
  <c r="U15" i="4"/>
  <c r="BJ444" i="4"/>
  <c r="J457" i="2"/>
  <c r="BE302" i="4"/>
  <c r="BC345" i="4"/>
  <c r="O449" i="2"/>
  <c r="AC133" i="4"/>
  <c r="BE23" i="2"/>
  <c r="Y451" i="2"/>
  <c r="T358" i="2"/>
  <c r="S44" i="4"/>
  <c r="M150" i="4"/>
  <c r="AE187" i="2"/>
  <c r="AO440" i="2"/>
  <c r="M162" i="2"/>
  <c r="AV205" i="4"/>
  <c r="AG87" i="2"/>
  <c r="AX15" i="2"/>
  <c r="AW60" i="4"/>
  <c r="AR475" i="4"/>
  <c r="BC121" i="2"/>
  <c r="AU232" i="2"/>
  <c r="AZ142" i="4"/>
  <c r="AF207" i="2"/>
  <c r="AR72" i="4"/>
  <c r="I279" i="2"/>
  <c r="BI167" i="4"/>
  <c r="BH232" i="4"/>
  <c r="BF340" i="4"/>
  <c r="BA101" i="4"/>
  <c r="M213" i="4"/>
  <c r="AE340" i="4"/>
  <c r="V312" i="4"/>
  <c r="K143" i="4"/>
  <c r="AG236" i="4"/>
  <c r="K75" i="4"/>
  <c r="U106" i="4"/>
  <c r="AY312" i="4"/>
  <c r="AG461" i="2"/>
  <c r="AN71" i="4"/>
  <c r="BB94" i="2"/>
  <c r="X373" i="2"/>
  <c r="AY75" i="2"/>
  <c r="U494" i="4"/>
  <c r="AP45" i="4"/>
  <c r="AN122" i="2"/>
  <c r="AJ70" i="2"/>
  <c r="Q266" i="4"/>
  <c r="AM24" i="2"/>
  <c r="BA68" i="2"/>
  <c r="BA81" i="4"/>
  <c r="AR12" i="4"/>
  <c r="AK414" i="4"/>
  <c r="AJ468" i="2"/>
  <c r="AC358" i="2"/>
  <c r="AK24" i="2"/>
  <c r="AR127" i="2"/>
  <c r="K27" i="2"/>
  <c r="H99" i="2"/>
  <c r="AG78" i="2"/>
  <c r="AA285" i="2"/>
  <c r="AQ230" i="2"/>
  <c r="BC495" i="4"/>
  <c r="AY273" i="2"/>
  <c r="AX214" i="2"/>
  <c r="T14" i="2"/>
  <c r="AW204" i="2"/>
  <c r="AF383" i="4"/>
  <c r="AN153" i="4"/>
  <c r="U14" i="2"/>
  <c r="O263" i="2"/>
  <c r="P326" i="4"/>
  <c r="W346" i="4"/>
  <c r="AX137" i="2"/>
  <c r="AG281" i="2"/>
  <c r="AD71" i="4"/>
  <c r="BC179" i="2"/>
  <c r="AO445" i="4"/>
  <c r="V64" i="2"/>
  <c r="BF374" i="2"/>
  <c r="AP354" i="4"/>
  <c r="BB354" i="4"/>
  <c r="BE401" i="2"/>
  <c r="AY369" i="2"/>
  <c r="BL509" i="4"/>
  <c r="BA458" i="4"/>
  <c r="BE526" i="4"/>
  <c r="M339" i="4"/>
  <c r="AO533" i="4"/>
  <c r="AR535" i="4"/>
  <c r="AL485" i="4"/>
  <c r="AO400" i="4"/>
  <c r="X263" i="4"/>
  <c r="L356" i="4"/>
  <c r="R451" i="4"/>
  <c r="AI239" i="4"/>
  <c r="BE556" i="4"/>
  <c r="BH464" i="4"/>
  <c r="AJ438" i="4"/>
  <c r="AN501" i="4"/>
  <c r="BI505" i="4"/>
  <c r="AX436" i="4"/>
  <c r="BD43" i="2"/>
  <c r="K423" i="4"/>
  <c r="AY550" i="4"/>
  <c r="AJ202" i="2"/>
  <c r="K536" i="4"/>
  <c r="AF549" i="4"/>
  <c r="AW296" i="4"/>
  <c r="AZ492" i="4"/>
  <c r="J80" i="4"/>
  <c r="BG129" i="4"/>
  <c r="BJ548" i="4"/>
  <c r="AU483" i="4"/>
  <c r="Z204" i="4"/>
  <c r="L525" i="4"/>
  <c r="AY327" i="4"/>
  <c r="AJ221" i="2"/>
  <c r="U18" i="4"/>
  <c r="X46" i="4"/>
  <c r="AZ375" i="2"/>
  <c r="P277" i="4"/>
  <c r="AL501" i="4"/>
  <c r="P292" i="4"/>
  <c r="BM220" i="4"/>
  <c r="U123" i="4"/>
  <c r="K370" i="4"/>
  <c r="X326" i="2"/>
  <c r="AM487" i="4"/>
  <c r="Y392" i="4"/>
  <c r="AB33" i="20"/>
  <c r="BC406" i="4"/>
  <c r="N340" i="4"/>
  <c r="U248" i="4"/>
  <c r="AO318" i="4"/>
  <c r="BD140" i="4"/>
  <c r="BM442" i="4"/>
  <c r="BD454" i="4"/>
  <c r="AV539" i="4"/>
  <c r="AZ272" i="4"/>
  <c r="J500" i="4"/>
  <c r="M253" i="4"/>
  <c r="AT310" i="4"/>
  <c r="BP199" i="4"/>
  <c r="AC530" i="4"/>
  <c r="L112" i="4"/>
  <c r="AC313" i="4"/>
  <c r="AC545" i="4"/>
  <c r="AY317" i="4"/>
  <c r="Z135" i="4"/>
  <c r="AB85" i="4"/>
  <c r="AM319" i="4"/>
  <c r="BM264" i="4"/>
  <c r="AN476" i="4"/>
  <c r="AJ344" i="4"/>
  <c r="I431" i="4"/>
  <c r="AD172" i="4"/>
  <c r="AE491" i="4"/>
  <c r="AV402" i="4"/>
  <c r="BK69" i="4"/>
  <c r="AX415" i="4"/>
  <c r="S202" i="4"/>
  <c r="AU386" i="4"/>
  <c r="N542" i="4"/>
  <c r="BM549" i="4"/>
  <c r="AZ441" i="4"/>
  <c r="BE292" i="4"/>
  <c r="AU409" i="4"/>
  <c r="BH408" i="4"/>
  <c r="BA496" i="4"/>
  <c r="AF369" i="2"/>
  <c r="BP154" i="4"/>
  <c r="AI260" i="2"/>
  <c r="AR238" i="4"/>
  <c r="AB167" i="4"/>
  <c r="N403" i="4"/>
  <c r="AO172" i="2"/>
  <c r="AQ70" i="4"/>
  <c r="BC262" i="2"/>
  <c r="T555" i="4"/>
  <c r="AD245" i="4"/>
  <c r="AX560" i="4"/>
  <c r="S454" i="4"/>
  <c r="N363" i="4"/>
  <c r="U541" i="4"/>
  <c r="R327" i="4"/>
  <c r="AN399" i="4"/>
  <c r="AD454" i="2"/>
  <c r="AE427" i="4"/>
  <c r="BA478" i="4"/>
  <c r="BN313" i="4"/>
  <c r="AM179" i="4"/>
  <c r="L412" i="4"/>
  <c r="V196" i="4"/>
  <c r="BG489" i="4"/>
  <c r="AL324" i="4"/>
  <c r="BN544" i="4"/>
  <c r="AJ154" i="4"/>
  <c r="AC81" i="4"/>
  <c r="BI359" i="4"/>
  <c r="AO517" i="4"/>
  <c r="M551" i="4"/>
  <c r="BO465" i="4"/>
  <c r="BG481" i="4"/>
  <c r="AD326" i="4"/>
  <c r="X109" i="2"/>
  <c r="N313" i="4"/>
  <c r="AX427" i="4"/>
  <c r="I445" i="4"/>
  <c r="M389" i="4"/>
  <c r="AW528" i="4"/>
  <c r="AL107" i="4"/>
  <c r="W177" i="4"/>
  <c r="N319" i="4"/>
  <c r="BI220" i="4"/>
  <c r="AM232" i="4"/>
  <c r="AQ327" i="4"/>
  <c r="AT274" i="4"/>
  <c r="BL115" i="4"/>
  <c r="BB552" i="4"/>
  <c r="AJ348" i="2"/>
  <c r="BB32" i="4"/>
  <c r="AB478" i="4"/>
  <c r="BF326" i="4"/>
  <c r="K517" i="4"/>
  <c r="AB33" i="11"/>
  <c r="AN396" i="4"/>
  <c r="AE162" i="4"/>
  <c r="Y350" i="4"/>
  <c r="AD8" i="4"/>
  <c r="AO481" i="4"/>
  <c r="BG510" i="4"/>
  <c r="X316" i="4"/>
  <c r="BL459" i="4"/>
  <c r="BA532" i="4"/>
  <c r="X269" i="2"/>
  <c r="AI135" i="4"/>
  <c r="AG368" i="4"/>
  <c r="AR207" i="4"/>
  <c r="AW409" i="4"/>
  <c r="S278" i="4"/>
  <c r="Z423" i="4"/>
  <c r="L153" i="4"/>
  <c r="T46" i="4"/>
  <c r="T392" i="2"/>
  <c r="AT462" i="4"/>
  <c r="AM179" i="2"/>
  <c r="S175" i="4"/>
  <c r="M539" i="4"/>
  <c r="AD405" i="2"/>
  <c r="BA164" i="4"/>
  <c r="AU201" i="4"/>
  <c r="AL418" i="4"/>
  <c r="O246" i="4"/>
  <c r="BL252" i="4"/>
  <c r="AW464" i="4"/>
  <c r="AI539" i="4"/>
  <c r="Z265" i="2"/>
  <c r="AP220" i="2"/>
  <c r="BN266" i="4"/>
  <c r="AF509" i="4"/>
  <c r="N405" i="4"/>
  <c r="BN350" i="4"/>
  <c r="BC271" i="4"/>
  <c r="O313" i="4"/>
  <c r="AC300" i="4"/>
  <c r="M550" i="4"/>
  <c r="AV408" i="4"/>
  <c r="AQ307" i="4"/>
  <c r="V547" i="4"/>
  <c r="BE412" i="4"/>
  <c r="AT313" i="4"/>
  <c r="BN458" i="4"/>
  <c r="AH82" i="4"/>
  <c r="L364" i="4"/>
  <c r="AM321" i="4"/>
  <c r="X303" i="4"/>
  <c r="M256" i="4"/>
  <c r="AB458" i="4"/>
  <c r="AA383" i="4"/>
  <c r="J46" i="4"/>
  <c r="AU363" i="4"/>
  <c r="AR405" i="2"/>
  <c r="AL301" i="2"/>
  <c r="BC170" i="4"/>
  <c r="AF499" i="4"/>
  <c r="M343" i="4"/>
  <c r="BG287" i="4"/>
  <c r="AK352" i="2"/>
  <c r="AC171" i="4"/>
  <c r="AV421" i="4"/>
  <c r="V195" i="4"/>
  <c r="AD132" i="4"/>
  <c r="N479" i="4"/>
  <c r="AB165" i="2"/>
  <c r="AO259" i="4"/>
  <c r="N41" i="4"/>
  <c r="AU222" i="4"/>
  <c r="X463" i="4"/>
  <c r="AH205" i="4"/>
  <c r="AF205" i="4"/>
  <c r="AG238" i="4"/>
  <c r="AJ222" i="4"/>
  <c r="AI125" i="2"/>
  <c r="X475" i="4"/>
  <c r="BE115" i="4"/>
  <c r="X87" i="2"/>
  <c r="Y176" i="4"/>
  <c r="AF110" i="4"/>
  <c r="BE399" i="2"/>
  <c r="J84" i="4"/>
  <c r="AG205" i="4"/>
  <c r="BI545" i="4"/>
  <c r="AV57" i="4"/>
  <c r="AC115" i="4"/>
  <c r="AE33" i="6"/>
  <c r="K395" i="4"/>
  <c r="BP507" i="4"/>
  <c r="Q230" i="4"/>
  <c r="R14" i="4"/>
  <c r="BN194" i="4"/>
  <c r="BC75" i="4"/>
  <c r="AA463" i="4"/>
  <c r="AG454" i="2"/>
  <c r="AD468" i="2"/>
  <c r="BA305" i="4"/>
  <c r="W253" i="2"/>
  <c r="BP174" i="4"/>
  <c r="BP165" i="4"/>
  <c r="AG296" i="4"/>
  <c r="Q118" i="4"/>
  <c r="AK255" i="4"/>
  <c r="AZ188" i="2"/>
  <c r="AW434" i="4"/>
  <c r="Z358" i="2"/>
  <c r="BP359" i="4"/>
  <c r="BG200" i="4"/>
  <c r="AY245" i="4"/>
  <c r="J442" i="4"/>
  <c r="T445" i="2"/>
  <c r="AD458" i="4"/>
  <c r="W76" i="4"/>
  <c r="P390" i="4"/>
  <c r="BG254" i="4"/>
  <c r="AY306" i="2"/>
  <c r="Z30" i="2"/>
  <c r="BE417" i="4"/>
  <c r="BA449" i="2"/>
  <c r="P520" i="4"/>
  <c r="AD33" i="6"/>
  <c r="AG396" i="4"/>
  <c r="AB222" i="4"/>
  <c r="AV243" i="4"/>
  <c r="AA28" i="4"/>
  <c r="AF458" i="4"/>
  <c r="AB534" i="4"/>
  <c r="AV416" i="4"/>
  <c r="AD374" i="2"/>
  <c r="M89" i="2"/>
  <c r="BE511" i="4"/>
  <c r="AW447" i="2"/>
  <c r="BI419" i="4"/>
  <c r="L349" i="2"/>
  <c r="AZ530" i="4"/>
  <c r="T397" i="4"/>
  <c r="O192" i="4"/>
  <c r="BC136" i="4"/>
  <c r="I322" i="4"/>
  <c r="AY506" i="4"/>
  <c r="Q435" i="4"/>
  <c r="BC324" i="4"/>
  <c r="BJ156" i="4"/>
  <c r="AW213" i="4"/>
  <c r="Y439" i="2"/>
  <c r="Q458" i="4"/>
  <c r="BD71" i="4"/>
  <c r="AV264" i="2"/>
  <c r="AX424" i="4"/>
  <c r="AG307" i="2"/>
  <c r="AV45" i="4"/>
  <c r="AJ349" i="4"/>
  <c r="U286" i="2"/>
  <c r="Z26" i="4"/>
  <c r="AG433" i="4"/>
  <c r="AP304" i="4"/>
  <c r="AA455" i="4"/>
  <c r="J61" i="4"/>
  <c r="BD131" i="4"/>
  <c r="AQ268" i="4"/>
  <c r="U171" i="4"/>
  <c r="AZ259" i="4"/>
  <c r="AA299" i="2"/>
  <c r="BJ114" i="4"/>
  <c r="L391" i="4"/>
  <c r="BD289" i="4"/>
  <c r="AE408" i="4"/>
  <c r="X126" i="2"/>
  <c r="AL162" i="4"/>
  <c r="P32" i="4"/>
  <c r="AR25" i="2"/>
  <c r="V461" i="2"/>
  <c r="AC493" i="4"/>
  <c r="AC183" i="2"/>
  <c r="K70" i="4"/>
  <c r="I525" i="4"/>
  <c r="AE400" i="4"/>
  <c r="Q218" i="2"/>
  <c r="AC443" i="4"/>
  <c r="AA394" i="4"/>
  <c r="AQ76" i="2"/>
  <c r="AJ166" i="4"/>
  <c r="BE78" i="4"/>
  <c r="K126" i="2"/>
  <c r="R466" i="4"/>
  <c r="AI360" i="2"/>
  <c r="BP196" i="4"/>
  <c r="AH453" i="4"/>
  <c r="BE177" i="4"/>
  <c r="AX303" i="4"/>
  <c r="AT406" i="4"/>
  <c r="AV393" i="4"/>
  <c r="AY181" i="4"/>
  <c r="AF398" i="4"/>
  <c r="BB247" i="4"/>
  <c r="AK43" i="4"/>
  <c r="AS467" i="2"/>
  <c r="AY493" i="4"/>
  <c r="AO438" i="4"/>
  <c r="AR366" i="4"/>
  <c r="BI356" i="4"/>
  <c r="AS196" i="4"/>
  <c r="BL168" i="4"/>
  <c r="AP198" i="4"/>
  <c r="AW261" i="2"/>
  <c r="BD142" i="4"/>
  <c r="BB62" i="4"/>
  <c r="AO78" i="2"/>
  <c r="Y356" i="2"/>
  <c r="BB370" i="2"/>
  <c r="AT30" i="2"/>
  <c r="BO66" i="4"/>
  <c r="H67" i="2"/>
  <c r="BC88" i="4"/>
  <c r="BA22" i="4"/>
  <c r="AM445" i="4"/>
  <c r="N370" i="2"/>
  <c r="BF445" i="4"/>
  <c r="W439" i="4"/>
  <c r="I403" i="2"/>
  <c r="J212" i="4"/>
  <c r="AV205" i="2"/>
  <c r="AM27" i="4"/>
  <c r="AN90" i="4"/>
  <c r="AY303" i="2"/>
  <c r="AE472" i="2"/>
  <c r="P398" i="2"/>
  <c r="BF28" i="4"/>
  <c r="AT173" i="4"/>
  <c r="Y117" i="4"/>
  <c r="AD172" i="2"/>
  <c r="AA73" i="2"/>
  <c r="AT165" i="4"/>
  <c r="BB47" i="4"/>
  <c r="AH359" i="2"/>
  <c r="BC214" i="4"/>
  <c r="R121" i="2"/>
  <c r="BB71" i="2"/>
  <c r="AP285" i="2"/>
  <c r="AA74" i="2"/>
  <c r="BA324" i="4"/>
  <c r="BM68" i="4"/>
  <c r="L154" i="4"/>
  <c r="BL310" i="4"/>
  <c r="AT29" i="2"/>
  <c r="AI289" i="4"/>
  <c r="Q67" i="2"/>
  <c r="AB267" i="2"/>
  <c r="AL299" i="4"/>
  <c r="BF472" i="2"/>
  <c r="AY263" i="4"/>
  <c r="AN116" i="2"/>
  <c r="AX153" i="4"/>
  <c r="O257" i="4"/>
  <c r="AK119" i="2"/>
  <c r="AR355" i="2"/>
  <c r="AM31" i="2"/>
  <c r="N405" i="2"/>
  <c r="R142" i="4"/>
  <c r="AQ467" i="2"/>
  <c r="AK23" i="4"/>
  <c r="R209" i="2"/>
  <c r="AS261" i="4"/>
  <c r="AQ167" i="2"/>
  <c r="AD43" i="2"/>
  <c r="AM464" i="4"/>
  <c r="BE505" i="4"/>
  <c r="AY337" i="4"/>
  <c r="AA249" i="4"/>
  <c r="AS194" i="4"/>
  <c r="AD306" i="2"/>
  <c r="Z290" i="4"/>
  <c r="BJ200" i="4"/>
  <c r="S393" i="2"/>
  <c r="AA252" i="4"/>
  <c r="AG371" i="2"/>
  <c r="O23" i="2"/>
  <c r="Z498" i="4"/>
  <c r="BK182" i="4"/>
  <c r="AW313" i="2"/>
  <c r="V25" i="4"/>
  <c r="U312" i="2"/>
  <c r="S90" i="2"/>
  <c r="AO65" i="4"/>
  <c r="BJ199" i="4"/>
  <c r="K145" i="4"/>
  <c r="AI461" i="2"/>
  <c r="BG265" i="4"/>
  <c r="AV134" i="4"/>
  <c r="S14" i="2"/>
  <c r="BA205" i="4"/>
  <c r="K30" i="2"/>
  <c r="P347" i="2"/>
  <c r="BP139" i="4"/>
  <c r="BH313" i="4"/>
  <c r="I72" i="2"/>
  <c r="I267" i="2"/>
  <c r="T359" i="4"/>
  <c r="BC359" i="4"/>
  <c r="BG317" i="4"/>
  <c r="BF126" i="4"/>
  <c r="AL264" i="4"/>
  <c r="X175" i="2"/>
  <c r="AK183" i="4"/>
  <c r="N188" i="2"/>
  <c r="BE415" i="4"/>
  <c r="L188" i="2"/>
  <c r="AI272" i="4"/>
  <c r="Z159" i="4"/>
  <c r="K400" i="4"/>
  <c r="T493" i="4"/>
  <c r="AB206" i="2"/>
  <c r="BC309" i="4"/>
  <c r="BH237" i="4"/>
  <c r="AI384" i="4"/>
  <c r="AU411" i="4"/>
  <c r="O349" i="2"/>
  <c r="AJ206" i="4"/>
  <c r="BN547" i="4"/>
  <c r="AB414" i="4"/>
  <c r="X229" i="4"/>
  <c r="BC388" i="2"/>
  <c r="BA354" i="2"/>
  <c r="N125" i="2"/>
  <c r="AP297" i="4"/>
  <c r="Z254" i="4"/>
  <c r="AB64" i="4"/>
  <c r="V275" i="2"/>
  <c r="AG70" i="4"/>
  <c r="BP537" i="4"/>
  <c r="AS560" i="4"/>
  <c r="AL39" i="4"/>
  <c r="AF187" i="2"/>
  <c r="AY348" i="4"/>
  <c r="AD367" i="2"/>
  <c r="M527" i="4"/>
  <c r="AP270" i="4"/>
  <c r="BE167" i="4"/>
  <c r="AC19" i="2"/>
  <c r="AJ360" i="4"/>
  <c r="AS320" i="4"/>
  <c r="Y57" i="10"/>
  <c r="AW325" i="4"/>
  <c r="T452" i="4"/>
  <c r="BK298" i="4"/>
  <c r="AR156" i="4"/>
  <c r="AS469" i="2"/>
  <c r="AD31" i="20"/>
  <c r="T343" i="4"/>
  <c r="P450" i="4"/>
  <c r="AP319" i="4"/>
  <c r="AZ323" i="4"/>
  <c r="BG221" i="4"/>
  <c r="AZ512" i="4"/>
  <c r="AZ461" i="4"/>
  <c r="AH150" i="4"/>
  <c r="BJ73" i="4"/>
  <c r="AU300" i="2"/>
  <c r="AV452" i="4"/>
  <c r="BL390" i="4"/>
  <c r="AR469" i="2"/>
  <c r="R317" i="4"/>
  <c r="AW355" i="2"/>
  <c r="W34" i="2"/>
  <c r="AN48" i="4"/>
  <c r="AL440" i="2"/>
  <c r="W20" i="2"/>
  <c r="AI174" i="4"/>
  <c r="J274" i="4"/>
  <c r="AP13" i="2"/>
  <c r="R23" i="2"/>
  <c r="AR423" i="4"/>
  <c r="AS5" i="4"/>
  <c r="BH212" i="4"/>
  <c r="BF480" i="4"/>
  <c r="AU75" i="2"/>
  <c r="AM116" i="4"/>
  <c r="S446" i="2"/>
  <c r="BN475" i="4"/>
  <c r="X352" i="4"/>
  <c r="Z476" i="4"/>
  <c r="AR179" i="2"/>
  <c r="AC29" i="2"/>
  <c r="AO368" i="4"/>
  <c r="M68" i="4"/>
  <c r="Y412" i="4"/>
  <c r="K25" i="4"/>
  <c r="AL261" i="4"/>
  <c r="W434" i="4"/>
  <c r="BA513" i="4"/>
  <c r="AR41" i="4"/>
  <c r="I301" i="2"/>
  <c r="AN43" i="4"/>
  <c r="AR14" i="2"/>
  <c r="M258" i="2"/>
  <c r="N166" i="2"/>
  <c r="M184" i="4"/>
  <c r="BL197" i="4"/>
  <c r="AH107" i="4"/>
  <c r="Y255" i="2"/>
  <c r="BE157" i="2"/>
  <c r="BM217" i="4"/>
  <c r="X325" i="2"/>
  <c r="BM46" i="4"/>
  <c r="BG37" i="4"/>
  <c r="BN98" i="4"/>
  <c r="X260" i="4"/>
  <c r="Q164" i="2"/>
  <c r="Q71" i="4"/>
  <c r="BA138" i="4"/>
  <c r="T85" i="4"/>
  <c r="T102" i="4"/>
  <c r="BI500" i="4"/>
  <c r="BK387" i="4"/>
  <c r="AM338" i="4"/>
  <c r="BK87" i="4"/>
  <c r="BJ303" i="4"/>
  <c r="BN360" i="4"/>
  <c r="BM305" i="4"/>
  <c r="AN170" i="4"/>
  <c r="M263" i="4"/>
  <c r="AP427" i="4"/>
  <c r="AN98" i="4"/>
  <c r="AA54" i="10" s="1"/>
  <c r="AJ20" i="4"/>
  <c r="Y95" i="2"/>
  <c r="BA73" i="2"/>
  <c r="W325" i="4"/>
  <c r="BN29" i="4"/>
  <c r="R277" i="2"/>
  <c r="BC41" i="4"/>
  <c r="AD111" i="4"/>
  <c r="BH127" i="4"/>
  <c r="AI418" i="2"/>
  <c r="AU160" i="2"/>
  <c r="AM79" i="4"/>
  <c r="BE442" i="2"/>
  <c r="X457" i="2"/>
  <c r="BE253" i="4"/>
  <c r="L87" i="2"/>
  <c r="AP120" i="4"/>
  <c r="AP76" i="4"/>
  <c r="L276" i="2"/>
  <c r="AR208" i="4"/>
  <c r="P349" i="2"/>
  <c r="BL125" i="4"/>
  <c r="AA302" i="2"/>
  <c r="AA7" i="4"/>
  <c r="BF69" i="2"/>
  <c r="Y308" i="2"/>
  <c r="AV74" i="4"/>
  <c r="W150" i="4"/>
  <c r="L250" i="4"/>
  <c r="AT458" i="4"/>
  <c r="AK229" i="4"/>
  <c r="J255" i="4"/>
  <c r="AX132" i="4"/>
  <c r="T252" i="4"/>
  <c r="AD224" i="4"/>
  <c r="V474" i="4"/>
  <c r="I319" i="4"/>
  <c r="AP262" i="2"/>
  <c r="AA302" i="4"/>
  <c r="AI98" i="2"/>
  <c r="I141" i="4"/>
  <c r="AA292" i="4"/>
  <c r="AF131" i="4"/>
  <c r="BB420" i="2"/>
  <c r="AN174" i="4"/>
  <c r="AJ317" i="4"/>
  <c r="AW397" i="2"/>
  <c r="W325" i="2"/>
  <c r="BA185" i="2"/>
  <c r="U51" i="4"/>
  <c r="AY355" i="4"/>
  <c r="BA261" i="2"/>
  <c r="AP390" i="2"/>
  <c r="BF31" i="2"/>
  <c r="AE55" i="6"/>
  <c r="AF15" i="2"/>
  <c r="BD155" i="4"/>
  <c r="Y87" i="4"/>
  <c r="AS22" i="2"/>
  <c r="BG194" i="4"/>
  <c r="AA42" i="4"/>
  <c r="BD108" i="2"/>
  <c r="AC56" i="4"/>
  <c r="J200" i="4"/>
  <c r="AP373" i="2"/>
  <c r="AT371" i="2"/>
  <c r="BH102" i="4"/>
  <c r="AR388" i="2"/>
  <c r="M254" i="4"/>
  <c r="AE530" i="4"/>
  <c r="AZ398" i="4"/>
  <c r="W47" i="4"/>
  <c r="W410" i="4"/>
  <c r="W502" i="4"/>
  <c r="AF343" i="4"/>
  <c r="Z13" i="2"/>
  <c r="N355" i="2"/>
  <c r="AD104" i="4"/>
  <c r="AU204" i="4"/>
  <c r="BF103" i="4"/>
  <c r="BH405" i="4"/>
  <c r="BI260" i="4"/>
  <c r="BB231" i="2"/>
  <c r="AF462" i="2"/>
  <c r="AS265" i="2"/>
  <c r="K201" i="4"/>
  <c r="BP66" i="4"/>
  <c r="N310" i="4"/>
  <c r="AJ206" i="2"/>
  <c r="Q410" i="4"/>
  <c r="BA450" i="4"/>
  <c r="AX309" i="2"/>
  <c r="AR225" i="4"/>
  <c r="AX420" i="4"/>
  <c r="K348" i="4"/>
  <c r="H447" i="2"/>
  <c r="BE30" i="2"/>
  <c r="BM34" i="4"/>
  <c r="BF371" i="4"/>
  <c r="AU199" i="4"/>
  <c r="J371" i="4"/>
  <c r="BC274" i="4"/>
  <c r="AU494" i="4"/>
  <c r="K116" i="4"/>
  <c r="BL380" i="4"/>
  <c r="AA56" i="9" s="1"/>
  <c r="AI247" i="4"/>
  <c r="Z253" i="2"/>
  <c r="AE502" i="4"/>
  <c r="BP465" i="4"/>
  <c r="BE296" i="4"/>
  <c r="V386" i="4"/>
  <c r="AM391" i="2"/>
  <c r="AA406" i="4"/>
  <c r="K481" i="4"/>
  <c r="BM141" i="4"/>
  <c r="BG497" i="4"/>
  <c r="BD417" i="4"/>
  <c r="BE69" i="4"/>
  <c r="AO231" i="4"/>
  <c r="BD470" i="2"/>
  <c r="AO464" i="2"/>
  <c r="BG350" i="4"/>
  <c r="AL37" i="4"/>
  <c r="BC314" i="4"/>
  <c r="AK348" i="4"/>
  <c r="AY69" i="4"/>
  <c r="S517" i="4"/>
  <c r="AW390" i="2"/>
  <c r="V187" i="2"/>
  <c r="AS172" i="4"/>
  <c r="O402" i="4"/>
  <c r="BG322" i="4"/>
  <c r="AD296" i="4"/>
  <c r="R398" i="4"/>
  <c r="BJ268" i="4"/>
  <c r="AV89" i="4"/>
  <c r="BG38" i="4"/>
  <c r="U122" i="2"/>
  <c r="BC440" i="4"/>
  <c r="BI257" i="4"/>
  <c r="V151" i="4"/>
  <c r="AU359" i="4"/>
  <c r="BC31" i="4"/>
  <c r="AV392" i="4"/>
  <c r="U361" i="4"/>
  <c r="AW443" i="4"/>
  <c r="BD218" i="4"/>
  <c r="I467" i="2"/>
  <c r="Z281" i="2"/>
  <c r="V104" i="4"/>
  <c r="AQ31" i="4"/>
  <c r="R441" i="2"/>
  <c r="BP102" i="4"/>
  <c r="X62" i="4"/>
  <c r="AD277" i="4"/>
  <c r="AP326" i="4"/>
  <c r="AI407" i="4"/>
  <c r="AC462" i="2"/>
  <c r="BF271" i="4"/>
  <c r="I312" i="2"/>
  <c r="AZ267" i="4"/>
  <c r="AV224" i="4"/>
  <c r="BE454" i="4"/>
  <c r="AK34" i="4"/>
  <c r="L395" i="2"/>
  <c r="BE38" i="4"/>
  <c r="BK253" i="4"/>
  <c r="W250" i="4"/>
  <c r="U161" i="4"/>
  <c r="BK441" i="4"/>
  <c r="AF331" i="4"/>
  <c r="AO305" i="2"/>
  <c r="BL202" i="4"/>
  <c r="AX171" i="4"/>
  <c r="AH15" i="2"/>
  <c r="O299" i="4"/>
  <c r="BM356" i="4"/>
  <c r="AF342" i="4"/>
  <c r="AN314" i="4"/>
  <c r="BE217" i="4"/>
  <c r="AW424" i="4"/>
  <c r="BK218" i="4"/>
  <c r="BF102" i="4"/>
  <c r="V398" i="4"/>
  <c r="AH324" i="4"/>
  <c r="AC390" i="4"/>
  <c r="BE197" i="4"/>
  <c r="P156" i="4"/>
  <c r="AX351" i="4"/>
  <c r="AN58" i="4"/>
  <c r="H406" i="2"/>
  <c r="Q32" i="4"/>
  <c r="AO89" i="2"/>
  <c r="BN351" i="4"/>
  <c r="AC486" i="4"/>
  <c r="P508" i="4"/>
  <c r="AS71" i="4"/>
  <c r="AR359" i="4"/>
  <c r="Y255" i="4"/>
  <c r="AZ324" i="4"/>
  <c r="AS280" i="2"/>
  <c r="AD44" i="2"/>
  <c r="BC254" i="2"/>
  <c r="AB421" i="2"/>
  <c r="AE362" i="4"/>
  <c r="AQ332" i="4"/>
  <c r="AD344" i="4"/>
  <c r="T437" i="4"/>
  <c r="N29" i="4"/>
  <c r="BH228" i="4"/>
  <c r="Z299" i="4"/>
  <c r="AP57" i="4"/>
  <c r="J166" i="4"/>
  <c r="N114" i="4"/>
  <c r="AB293" i="4"/>
  <c r="BE125" i="2"/>
  <c r="AT224" i="4"/>
  <c r="BM61" i="4"/>
  <c r="I80" i="4"/>
  <c r="AL38" i="4"/>
  <c r="AK175" i="4"/>
  <c r="AH32" i="4"/>
  <c r="V485" i="4"/>
  <c r="AB266" i="4"/>
  <c r="BP560" i="4"/>
  <c r="AP245" i="4"/>
  <c r="AX219" i="4"/>
  <c r="Z81" i="2"/>
  <c r="BD234" i="4"/>
  <c r="AF166" i="2"/>
  <c r="V315" i="4"/>
  <c r="BC233" i="2"/>
  <c r="AR448" i="4"/>
  <c r="AC315" i="2"/>
  <c r="O216" i="2"/>
  <c r="AH343" i="4"/>
  <c r="BN506" i="4"/>
  <c r="X454" i="4"/>
  <c r="BN25" i="4"/>
  <c r="Z246" i="4"/>
  <c r="AI159" i="4"/>
  <c r="W110" i="2"/>
  <c r="AG15" i="4"/>
  <c r="AT263" i="4"/>
  <c r="AG409" i="4"/>
  <c r="AA343" i="4"/>
  <c r="AC326" i="4"/>
  <c r="AQ278" i="4"/>
  <c r="R365" i="4"/>
  <c r="BD193" i="4"/>
  <c r="W55" i="4"/>
  <c r="AM200" i="4"/>
  <c r="BC425" i="4"/>
  <c r="AB87" i="4"/>
  <c r="U511" i="4"/>
  <c r="BE187" i="2"/>
  <c r="J196" i="4"/>
  <c r="AW508" i="4"/>
  <c r="AZ355" i="4"/>
  <c r="AL342" i="4"/>
  <c r="BE127" i="4"/>
  <c r="AB156" i="4"/>
  <c r="Y450" i="2"/>
  <c r="AR364" i="4"/>
  <c r="AV400" i="2"/>
  <c r="AB359" i="2"/>
  <c r="J217" i="4"/>
  <c r="AQ308" i="2"/>
  <c r="AP243" i="4"/>
  <c r="AR82" i="4"/>
  <c r="AS127" i="4"/>
  <c r="AX468" i="2"/>
  <c r="N12" i="4"/>
  <c r="AZ345" i="2"/>
  <c r="Z31" i="20"/>
  <c r="I18" i="2"/>
  <c r="AF219" i="2"/>
  <c r="AU33" i="2"/>
  <c r="T193" i="4"/>
  <c r="W447" i="2"/>
  <c r="Y65" i="4"/>
  <c r="Q79" i="4"/>
  <c r="BA371" i="2"/>
  <c r="J38" i="4"/>
  <c r="AE201" i="4"/>
  <c r="AC157" i="4"/>
  <c r="X350" i="2"/>
  <c r="AM358" i="4"/>
  <c r="AK302" i="2"/>
  <c r="AU39" i="4"/>
  <c r="R89" i="4"/>
  <c r="AU208" i="2"/>
  <c r="AQ443" i="4"/>
  <c r="BD250" i="4"/>
  <c r="O28" i="2"/>
  <c r="BD173" i="4"/>
  <c r="AA200" i="2"/>
  <c r="BA322" i="4"/>
  <c r="Y394" i="2"/>
  <c r="BF30" i="4"/>
  <c r="AC452" i="4"/>
  <c r="X178" i="4"/>
  <c r="BP4" i="4"/>
  <c r="BE426" i="4"/>
  <c r="AJ164" i="2"/>
  <c r="BJ76" i="4"/>
  <c r="BJ253" i="4"/>
  <c r="AI418" i="4"/>
  <c r="BK386" i="4"/>
  <c r="T11" i="4"/>
  <c r="BC172" i="2"/>
  <c r="P34" i="2"/>
  <c r="AL379" i="2"/>
  <c r="BD346" i="2"/>
  <c r="AL289" i="4"/>
  <c r="AI420" i="4"/>
  <c r="AY467" i="2"/>
  <c r="BE465" i="4"/>
  <c r="L280" i="2"/>
  <c r="AG285" i="2"/>
  <c r="L133" i="4"/>
  <c r="M197" i="4"/>
  <c r="AD302" i="2"/>
  <c r="AC298" i="4"/>
  <c r="Q193" i="4"/>
  <c r="M21" i="4"/>
  <c r="BF34" i="2"/>
  <c r="AQ222" i="4"/>
  <c r="AM233" i="2"/>
  <c r="Q439" i="2"/>
  <c r="AI358" i="2"/>
  <c r="BJ234" i="4"/>
  <c r="BB392" i="2"/>
  <c r="I371" i="2"/>
  <c r="P460" i="4"/>
  <c r="AJ549" i="4"/>
  <c r="BD178" i="4"/>
  <c r="BC73" i="2"/>
  <c r="P247" i="4"/>
  <c r="N273" i="4"/>
  <c r="AY256" i="2"/>
  <c r="AD444" i="2"/>
  <c r="O286" i="4"/>
  <c r="O313" i="2"/>
  <c r="AQ118" i="4"/>
  <c r="BF176" i="4"/>
  <c r="AT168" i="4"/>
  <c r="AT212" i="2"/>
  <c r="AV225" i="4"/>
  <c r="BK158" i="4"/>
  <c r="P390" i="2"/>
  <c r="Z99" i="4"/>
  <c r="AK408" i="4"/>
  <c r="T341" i="4"/>
  <c r="R354" i="4"/>
  <c r="BM108" i="4"/>
  <c r="P238" i="4"/>
  <c r="Q442" i="4"/>
  <c r="AX160" i="2"/>
  <c r="AS232" i="2"/>
  <c r="BF208" i="4"/>
  <c r="Y219" i="4"/>
  <c r="X310" i="4"/>
  <c r="BJ72" i="4"/>
  <c r="BF325" i="4"/>
  <c r="BC58" i="4"/>
  <c r="AT239" i="4"/>
  <c r="AX393" i="2"/>
  <c r="AN213" i="4"/>
  <c r="AE119" i="2"/>
  <c r="BK312" i="4"/>
  <c r="AL56" i="4"/>
  <c r="AQ263" i="4"/>
  <c r="AE160" i="2"/>
  <c r="Z535" i="4"/>
  <c r="AW218" i="2"/>
  <c r="AS369" i="4"/>
  <c r="BD126" i="2"/>
  <c r="AI201" i="2"/>
  <c r="AI325" i="2"/>
  <c r="W418" i="2"/>
  <c r="BD393" i="2"/>
  <c r="J181" i="2"/>
  <c r="Y465" i="2"/>
  <c r="AX351" i="2"/>
  <c r="R50" i="4"/>
  <c r="AU316" i="4"/>
  <c r="AW401" i="2"/>
  <c r="AH560" i="4"/>
  <c r="AU445" i="2"/>
  <c r="I508" i="4"/>
  <c r="AX332" i="4"/>
  <c r="BG217" i="4"/>
  <c r="Q163" i="4"/>
  <c r="BA315" i="2"/>
  <c r="BD301" i="2"/>
  <c r="AQ304" i="2"/>
  <c r="BB90" i="2"/>
  <c r="AW311" i="2"/>
  <c r="AQ170" i="2"/>
  <c r="AX269" i="2"/>
  <c r="BK204" i="4"/>
  <c r="I274" i="4"/>
  <c r="M71" i="2"/>
  <c r="BO317" i="4"/>
  <c r="AM90" i="4"/>
  <c r="AF129" i="4"/>
  <c r="AV18" i="2"/>
  <c r="BL528" i="4"/>
  <c r="AC442" i="2"/>
  <c r="BB202" i="2"/>
  <c r="K173" i="4"/>
  <c r="AR4" i="4"/>
  <c r="M63" i="4"/>
  <c r="BF314" i="2"/>
  <c r="S427" i="4"/>
  <c r="AB353" i="2"/>
  <c r="AY164" i="2"/>
  <c r="W120" i="2"/>
  <c r="AD87" i="4"/>
  <c r="V202" i="2"/>
  <c r="BL272" i="4"/>
  <c r="AR249" i="4"/>
  <c r="X112" i="2"/>
  <c r="Q375" i="2"/>
  <c r="J79" i="4"/>
  <c r="AR121" i="4"/>
  <c r="J419" i="4"/>
  <c r="Q292" i="4"/>
  <c r="O277" i="4"/>
  <c r="AU409" i="2"/>
  <c r="BG90" i="4"/>
  <c r="AW244" i="4"/>
  <c r="AR268" i="4"/>
  <c r="BA388" i="4"/>
  <c r="AC318" i="4"/>
  <c r="BF327" i="2"/>
  <c r="AN195" i="4"/>
  <c r="AE499" i="4"/>
  <c r="AJ228" i="4"/>
  <c r="AK438" i="4"/>
  <c r="V395" i="2"/>
  <c r="Z502" i="4"/>
  <c r="AM113" i="2"/>
  <c r="P159" i="2"/>
  <c r="AL71" i="4"/>
  <c r="AF9" i="4"/>
  <c r="AG213" i="4"/>
  <c r="J170" i="2"/>
  <c r="AA137" i="2"/>
  <c r="AO385" i="4"/>
  <c r="N253" i="2"/>
  <c r="T272" i="4"/>
  <c r="BE28" i="2"/>
  <c r="BA352" i="2"/>
  <c r="BE440" i="2"/>
  <c r="BC34" i="2"/>
  <c r="BD177" i="4"/>
  <c r="V360" i="2"/>
  <c r="AT140" i="4"/>
  <c r="BF138" i="2"/>
  <c r="V251" i="2"/>
  <c r="W418" i="4"/>
  <c r="K23" i="4"/>
  <c r="AN177" i="4"/>
  <c r="AS281" i="2"/>
  <c r="Y13" i="4"/>
  <c r="N313" i="2"/>
  <c r="AD319" i="4"/>
  <c r="AU295" i="4"/>
  <c r="O363" i="2"/>
  <c r="I361" i="4"/>
  <c r="AD214" i="4"/>
  <c r="AS69" i="2"/>
  <c r="AU448" i="2"/>
  <c r="AR166" i="4"/>
  <c r="I292" i="4"/>
  <c r="BB23" i="2"/>
  <c r="AV127" i="4"/>
  <c r="BA231" i="2"/>
  <c r="BI45" i="4"/>
  <c r="AM5" i="4"/>
  <c r="AC362" i="2"/>
  <c r="L24" i="2"/>
  <c r="T59" i="4"/>
  <c r="AI68" i="4"/>
  <c r="O302" i="2"/>
  <c r="AA520" i="4"/>
  <c r="I399" i="4"/>
  <c r="X265" i="4"/>
  <c r="AP167" i="4"/>
  <c r="X499" i="4"/>
  <c r="X30" i="20"/>
  <c r="AM325" i="4"/>
  <c r="AD171" i="4"/>
  <c r="AU128" i="4"/>
  <c r="AF227" i="4"/>
  <c r="P395" i="4"/>
  <c r="AH206" i="2"/>
  <c r="BA408" i="4"/>
  <c r="AM385" i="4"/>
  <c r="S43" i="2"/>
  <c r="AG144" i="4"/>
  <c r="BG198" i="4"/>
  <c r="BI179" i="4"/>
  <c r="AS307" i="4"/>
  <c r="AE286" i="4"/>
  <c r="AV315" i="4"/>
  <c r="X167" i="4"/>
  <c r="P401" i="2"/>
  <c r="AR34" i="4"/>
  <c r="BD72" i="4"/>
  <c r="AX30" i="2"/>
  <c r="O307" i="4"/>
  <c r="AL122" i="4"/>
  <c r="AG309" i="4"/>
  <c r="BE158" i="2"/>
  <c r="AE30" i="4"/>
  <c r="Z433" i="4"/>
  <c r="BP48" i="4"/>
  <c r="N175" i="2"/>
  <c r="BB66" i="4"/>
  <c r="W460" i="4"/>
  <c r="BO222" i="4"/>
  <c r="BB281" i="2"/>
  <c r="AH75" i="4"/>
  <c r="Z125" i="2"/>
  <c r="AK360" i="4"/>
  <c r="AZ109" i="2"/>
  <c r="O409" i="2"/>
  <c r="AY163" i="2"/>
  <c r="AO254" i="4"/>
  <c r="P120" i="2"/>
  <c r="Y83" i="4"/>
  <c r="W32" i="11"/>
  <c r="AB271" i="4"/>
  <c r="AP311" i="2"/>
  <c r="BF380" i="4"/>
  <c r="BC22" i="4"/>
  <c r="AM121" i="4"/>
  <c r="AI226" i="4"/>
  <c r="AY302" i="2"/>
  <c r="BK364" i="4"/>
  <c r="W438" i="4"/>
  <c r="BN226" i="4"/>
  <c r="K286" i="2"/>
  <c r="AD198" i="4"/>
  <c r="L223" i="4"/>
  <c r="S149" i="4"/>
  <c r="P237" i="4"/>
  <c r="AM398" i="2"/>
  <c r="BD161" i="2"/>
  <c r="AM347" i="2"/>
  <c r="AE445" i="2"/>
  <c r="AX138" i="2"/>
  <c r="N299" i="4"/>
  <c r="AY164" i="4"/>
  <c r="U115" i="2"/>
  <c r="AU314" i="2"/>
  <c r="AS215" i="2"/>
  <c r="AY94" i="2"/>
  <c r="BG33" i="4"/>
  <c r="BC438" i="4"/>
  <c r="AU508" i="4"/>
  <c r="AD307" i="4"/>
  <c r="AJ425" i="4"/>
  <c r="Y264" i="4"/>
  <c r="AP175" i="2"/>
  <c r="R200" i="4"/>
  <c r="BP257" i="4"/>
  <c r="AZ111" i="2"/>
  <c r="V407" i="2"/>
  <c r="AS123" i="2"/>
  <c r="U88" i="2"/>
  <c r="AW182" i="2"/>
  <c r="Y344" i="4"/>
  <c r="BC217" i="4"/>
  <c r="AM453" i="2"/>
  <c r="AX294" i="2"/>
  <c r="BJ255" i="4"/>
  <c r="AD368" i="4"/>
  <c r="U8" i="4"/>
  <c r="W27" i="2"/>
  <c r="AQ342" i="4"/>
  <c r="Y375" i="2"/>
  <c r="AW113" i="2"/>
  <c r="H169" i="2"/>
  <c r="AQ210" i="2"/>
  <c r="AL489" i="4"/>
  <c r="O279" i="2"/>
  <c r="J234" i="4"/>
  <c r="AO56" i="4"/>
  <c r="AC36" i="4"/>
  <c r="AX535" i="4"/>
  <c r="AJ213" i="2"/>
  <c r="BC296" i="4"/>
  <c r="AJ65" i="2"/>
  <c r="T326" i="2"/>
  <c r="BJ10" i="4"/>
  <c r="AJ151" i="4"/>
  <c r="AD100" i="4"/>
  <c r="AP184" i="4"/>
  <c r="AN46" i="2"/>
  <c r="T280" i="2"/>
  <c r="X49" i="4"/>
  <c r="BG5" i="4"/>
  <c r="AW79" i="2"/>
  <c r="X14" i="2"/>
  <c r="Y79" i="4"/>
  <c r="M143" i="4"/>
  <c r="J149" i="4"/>
  <c r="V24" i="4"/>
  <c r="AU78" i="2"/>
  <c r="M540" i="4"/>
  <c r="BD555" i="4"/>
  <c r="BB25" i="2"/>
  <c r="AN176" i="4"/>
  <c r="AV339" i="4"/>
  <c r="AX251" i="4"/>
  <c r="BN520" i="4"/>
  <c r="AU163" i="4"/>
  <c r="AO308" i="2"/>
  <c r="AV323" i="4"/>
  <c r="P215" i="2"/>
  <c r="BE11" i="4"/>
  <c r="AT5" i="4"/>
  <c r="Y238" i="4"/>
  <c r="AA126" i="4"/>
  <c r="T224" i="4"/>
  <c r="AM74" i="4"/>
  <c r="AB232" i="4"/>
  <c r="AD164" i="4"/>
  <c r="BJ269" i="4"/>
  <c r="AU98" i="4"/>
  <c r="Z33" i="2"/>
  <c r="M178" i="4"/>
  <c r="AI128" i="4"/>
  <c r="O457" i="2"/>
  <c r="AS439" i="2"/>
  <c r="N40" i="4"/>
  <c r="BC13" i="4"/>
  <c r="Y277" i="2"/>
  <c r="AJ236" i="4"/>
  <c r="U254" i="2"/>
  <c r="Z72" i="4"/>
  <c r="BP345" i="4"/>
  <c r="AL73" i="4"/>
  <c r="BL514" i="4"/>
  <c r="AW115" i="4"/>
  <c r="AQ153" i="4"/>
  <c r="O59" i="4"/>
  <c r="T129" i="4"/>
  <c r="P355" i="2"/>
  <c r="Q421" i="2"/>
  <c r="AD166" i="2"/>
  <c r="BP366" i="4"/>
  <c r="L124" i="2"/>
  <c r="P269" i="2"/>
  <c r="J206" i="4"/>
  <c r="Y258" i="2"/>
  <c r="BD315" i="4"/>
  <c r="AL390" i="2"/>
  <c r="AI151" i="4"/>
  <c r="Y478" i="4"/>
  <c r="AF161" i="4"/>
  <c r="BC389" i="2"/>
  <c r="AU464" i="2"/>
  <c r="AV19" i="2"/>
  <c r="AD221" i="4"/>
  <c r="AO256" i="2"/>
  <c r="AW441" i="2"/>
  <c r="P12" i="4"/>
  <c r="AJ118" i="2"/>
  <c r="BB140" i="4"/>
  <c r="K261" i="4"/>
  <c r="J371" i="2"/>
  <c r="AZ397" i="4"/>
  <c r="BD159" i="2"/>
  <c r="J245" i="4"/>
  <c r="AB395" i="2"/>
  <c r="AA38" i="4"/>
  <c r="AK173" i="4"/>
  <c r="AZ529" i="4"/>
  <c r="AT438" i="4"/>
  <c r="AF285" i="2"/>
  <c r="R324" i="4"/>
  <c r="Y226" i="4"/>
  <c r="AD421" i="4"/>
  <c r="AY316" i="4"/>
  <c r="AV21" i="4"/>
  <c r="BK433" i="4"/>
  <c r="AZ26" i="2"/>
  <c r="W347" i="4"/>
  <c r="Y400" i="2"/>
  <c r="AH348" i="4"/>
  <c r="AO156" i="4"/>
  <c r="BF468" i="2"/>
  <c r="Q92" i="2"/>
  <c r="BB58" i="4"/>
  <c r="AR123" i="4"/>
  <c r="J86" i="4"/>
  <c r="W454" i="2"/>
  <c r="AR394" i="2"/>
  <c r="AB41" i="4"/>
  <c r="BB39" i="4"/>
  <c r="Q374" i="2"/>
  <c r="AB112" i="2"/>
  <c r="BL83" i="4"/>
  <c r="AY248" i="4"/>
  <c r="AG534" i="4"/>
  <c r="R226" i="4"/>
  <c r="AD144" i="4"/>
  <c r="AF75" i="4"/>
  <c r="AF81" i="2"/>
  <c r="AY181" i="2"/>
  <c r="AF448" i="4"/>
  <c r="AK107" i="2"/>
  <c r="W119" i="2"/>
  <c r="L88" i="2"/>
  <c r="N169" i="4"/>
  <c r="AB383" i="4"/>
  <c r="AK174" i="2"/>
  <c r="AK70" i="2"/>
  <c r="BK159" i="4"/>
  <c r="S111" i="2"/>
  <c r="V379" i="2"/>
  <c r="AJ357" i="2"/>
  <c r="AD425" i="4"/>
  <c r="AH212" i="4"/>
  <c r="AC448" i="2"/>
  <c r="BI312" i="4"/>
  <c r="I198" i="4"/>
  <c r="AR453" i="4"/>
  <c r="O89" i="4"/>
  <c r="BM357" i="4"/>
  <c r="AF297" i="2"/>
  <c r="V55" i="9"/>
  <c r="AO361" i="4"/>
  <c r="AL447" i="4"/>
  <c r="AE501" i="4"/>
  <c r="BA353" i="2"/>
  <c r="AF421" i="4"/>
  <c r="AD462" i="2"/>
  <c r="BM89" i="4"/>
  <c r="AS90" i="4"/>
  <c r="AX22" i="4"/>
  <c r="BA294" i="2"/>
  <c r="BN263" i="4"/>
  <c r="BE212" i="4"/>
  <c r="Z161" i="2"/>
  <c r="AD484" i="4"/>
  <c r="AU252" i="2"/>
  <c r="Z447" i="4"/>
  <c r="AH331" i="4"/>
  <c r="BG112" i="4"/>
  <c r="AP382" i="4"/>
  <c r="O177" i="4"/>
  <c r="BO446" i="4"/>
  <c r="AM217" i="4"/>
  <c r="AN370" i="2"/>
  <c r="BE153" i="4"/>
  <c r="N268" i="2"/>
  <c r="AW21" i="4"/>
  <c r="BG205" i="4"/>
  <c r="BJ123" i="4"/>
  <c r="AM109" i="2"/>
  <c r="V211" i="2"/>
  <c r="AD310" i="4"/>
  <c r="AP313" i="2"/>
  <c r="BG546" i="4"/>
  <c r="AO461" i="2"/>
  <c r="K104" i="4"/>
  <c r="AY38" i="4"/>
  <c r="L79" i="4"/>
  <c r="X545" i="4"/>
  <c r="AM126" i="4"/>
  <c r="BN300" i="4"/>
  <c r="AY110" i="4"/>
  <c r="AH337" i="4"/>
  <c r="AJ68" i="4"/>
  <c r="AA136" i="2"/>
  <c r="BJ290" i="4"/>
  <c r="L260" i="2"/>
  <c r="L221" i="4"/>
  <c r="Q13" i="4"/>
  <c r="O263" i="4"/>
  <c r="P28" i="4"/>
  <c r="T359" i="2"/>
  <c r="BC114" i="4"/>
  <c r="BE109" i="4"/>
  <c r="AK386" i="4"/>
  <c r="BF133" i="4"/>
  <c r="BF160" i="2"/>
  <c r="X117" i="2"/>
  <c r="AZ253" i="2"/>
  <c r="BL496" i="4"/>
  <c r="BL235" i="4"/>
  <c r="J16" i="2"/>
  <c r="AP110" i="2"/>
  <c r="AP45" i="2"/>
  <c r="X97" i="2"/>
  <c r="U16" i="4"/>
  <c r="BC547" i="4"/>
  <c r="AP516" i="4"/>
  <c r="AU263" i="4"/>
  <c r="AF362" i="2"/>
  <c r="M363" i="4"/>
  <c r="AG265" i="4"/>
  <c r="AL355" i="2"/>
  <c r="BP216" i="4"/>
  <c r="AG75" i="4"/>
  <c r="V357" i="2"/>
  <c r="U163" i="2"/>
  <c r="AT130" i="4"/>
  <c r="S397" i="2"/>
  <c r="AB181" i="4"/>
  <c r="W394" i="2"/>
  <c r="J89" i="4"/>
  <c r="AT333" i="4"/>
  <c r="AK90" i="2"/>
  <c r="AC411" i="4"/>
  <c r="T45" i="4"/>
  <c r="AV117" i="2"/>
  <c r="AZ455" i="2"/>
  <c r="AN123" i="2"/>
  <c r="AD140" i="4"/>
  <c r="AM246" i="4"/>
  <c r="AJ23" i="2"/>
  <c r="P17" i="4"/>
  <c r="BM352" i="4"/>
  <c r="AV87" i="4"/>
  <c r="K258" i="2"/>
  <c r="AS162" i="4"/>
  <c r="AO105" i="4"/>
  <c r="L156" i="4"/>
  <c r="T340" i="4"/>
  <c r="BG35" i="4"/>
  <c r="N453" i="2"/>
  <c r="AS153" i="4"/>
  <c r="W401" i="2"/>
  <c r="AO73" i="4"/>
  <c r="J6" i="4"/>
  <c r="AR237" i="4"/>
  <c r="R447" i="2"/>
  <c r="T176" i="4"/>
  <c r="T170" i="2"/>
  <c r="AH349" i="4"/>
  <c r="AE120" i="4"/>
  <c r="BJ194" i="4"/>
  <c r="AQ357" i="2"/>
  <c r="N14" i="4"/>
  <c r="AI20" i="2"/>
  <c r="I208" i="2"/>
  <c r="Z22" i="2"/>
  <c r="AL108" i="2"/>
  <c r="Q74" i="4"/>
  <c r="BL294" i="4"/>
  <c r="T67" i="4"/>
  <c r="AD269" i="2"/>
  <c r="H371" i="2"/>
  <c r="V463" i="4"/>
  <c r="AL42" i="4"/>
  <c r="AU348" i="2"/>
  <c r="AJ278" i="4"/>
  <c r="BA99" i="4"/>
  <c r="T442" i="4"/>
  <c r="W154" i="4"/>
  <c r="Z415" i="4"/>
  <c r="O247" i="4"/>
  <c r="L290" i="4"/>
  <c r="M41" i="4"/>
  <c r="BI68" i="4"/>
  <c r="AG108" i="4"/>
  <c r="BG101" i="4"/>
  <c r="BO521" i="4"/>
  <c r="N306" i="4"/>
  <c r="AW181" i="2"/>
  <c r="AT31" i="2"/>
  <c r="AK13" i="2"/>
  <c r="AS77" i="4"/>
  <c r="T497" i="4"/>
  <c r="H375" i="2"/>
  <c r="S452" i="4"/>
  <c r="BM504" i="4"/>
  <c r="BP206" i="4"/>
  <c r="AD16" i="2"/>
  <c r="AP399" i="2"/>
  <c r="K345" i="4"/>
  <c r="AY295" i="2"/>
  <c r="V210" i="4"/>
  <c r="Q8" i="4"/>
  <c r="AI514" i="4"/>
  <c r="S24" i="4"/>
  <c r="AL110" i="2"/>
  <c r="W171" i="2"/>
  <c r="AK286" i="4"/>
  <c r="X54" i="11" s="1"/>
  <c r="AS304" i="2"/>
  <c r="M114" i="2"/>
  <c r="BD440" i="2"/>
  <c r="U31" i="10"/>
  <c r="AJ448" i="2"/>
  <c r="BD110" i="2"/>
  <c r="BB502" i="4"/>
  <c r="P129" i="4"/>
  <c r="BB67" i="2"/>
  <c r="AX95" i="2"/>
  <c r="BA409" i="2"/>
  <c r="BC184" i="4"/>
  <c r="N15" i="4"/>
  <c r="Q138" i="2"/>
  <c r="AO238" i="4"/>
  <c r="AT112" i="2"/>
  <c r="AG470" i="2"/>
  <c r="H408" i="2"/>
  <c r="J339" i="4"/>
  <c r="AQ405" i="4"/>
  <c r="AK405" i="4"/>
  <c r="AR170" i="4"/>
  <c r="H305" i="2"/>
  <c r="S75" i="2"/>
  <c r="AQ107" i="4"/>
  <c r="AW230" i="4"/>
  <c r="U311" i="2"/>
  <c r="BK310" i="4"/>
  <c r="AH373" i="2"/>
  <c r="BF306" i="2"/>
  <c r="AR353" i="4"/>
  <c r="BP23" i="4"/>
  <c r="AJ21" i="4"/>
  <c r="AE259" i="4"/>
  <c r="S82" i="2"/>
  <c r="AD445" i="2"/>
  <c r="O256" i="2"/>
  <c r="Z439" i="4"/>
  <c r="J296" i="2"/>
  <c r="BA451" i="4"/>
  <c r="I51" i="4"/>
  <c r="AR29" i="2"/>
  <c r="AH365" i="4"/>
  <c r="AO270" i="4"/>
  <c r="AT26" i="4"/>
  <c r="U536" i="4"/>
  <c r="BJ124" i="4"/>
  <c r="AC420" i="4"/>
  <c r="AU344" i="4"/>
  <c r="Z234" i="4"/>
  <c r="AY86" i="2"/>
  <c r="AH485" i="4"/>
  <c r="AV24" i="2"/>
  <c r="AR110" i="2"/>
  <c r="AF254" i="2"/>
  <c r="BD399" i="2"/>
  <c r="AX11" i="4"/>
  <c r="AZ158" i="4"/>
  <c r="X195" i="4"/>
  <c r="O327" i="4"/>
  <c r="AQ212" i="2"/>
  <c r="BB164" i="2"/>
  <c r="AF351" i="2"/>
  <c r="BB394" i="4"/>
  <c r="S282" i="2"/>
  <c r="M206" i="2"/>
  <c r="BP300" i="4"/>
  <c r="R443" i="4"/>
  <c r="AO215" i="2"/>
  <c r="AZ90" i="4"/>
  <c r="AE124" i="4"/>
  <c r="O115" i="2"/>
  <c r="AI359" i="4"/>
  <c r="AN135" i="4"/>
  <c r="R512" i="4"/>
  <c r="AE393" i="4"/>
  <c r="AB117" i="4"/>
  <c r="AF97" i="2"/>
  <c r="BG235" i="4"/>
  <c r="AK369" i="2"/>
  <c r="N66" i="4"/>
  <c r="AY20" i="2"/>
  <c r="AF418" i="4"/>
  <c r="T56" i="9"/>
  <c r="W412" i="4"/>
  <c r="J226" i="4"/>
  <c r="AI124" i="2"/>
  <c r="BE326" i="2"/>
  <c r="N67" i="4"/>
  <c r="H264" i="2"/>
  <c r="J14" i="2"/>
  <c r="BO250" i="4"/>
  <c r="BE192" i="2"/>
  <c r="Q368" i="2"/>
  <c r="J252" i="4"/>
  <c r="AL145" i="4"/>
  <c r="X90" i="4"/>
  <c r="BE223" i="4"/>
  <c r="BO101" i="4"/>
  <c r="Z560" i="4"/>
  <c r="AT315" i="4"/>
  <c r="AQ233" i="2"/>
  <c r="AA408" i="4"/>
  <c r="AX169" i="4"/>
  <c r="BH250" i="4"/>
  <c r="Z211" i="2"/>
  <c r="AK191" i="2"/>
  <c r="BI44" i="4"/>
  <c r="AG77" i="4"/>
  <c r="AI368" i="4"/>
  <c r="AV230" i="4"/>
  <c r="M126" i="4"/>
  <c r="U24" i="4"/>
  <c r="AA265" i="4"/>
  <c r="W286" i="2"/>
  <c r="V401" i="4"/>
  <c r="BH385" i="4"/>
  <c r="K29" i="4"/>
  <c r="Z261" i="2"/>
  <c r="AF301" i="2"/>
  <c r="AR456" i="2"/>
  <c r="AV271" i="4"/>
  <c r="K329" i="4"/>
  <c r="BB383" i="4"/>
  <c r="P167" i="4"/>
  <c r="BE92" i="2"/>
  <c r="L177" i="4"/>
  <c r="U405" i="2"/>
  <c r="T23" i="4"/>
  <c r="O288" i="4"/>
  <c r="AO310" i="4"/>
  <c r="BP131" i="4"/>
  <c r="O439" i="2"/>
  <c r="BP393" i="4"/>
  <c r="AN80" i="2"/>
  <c r="BF274" i="4"/>
  <c r="AO160" i="4"/>
  <c r="AX288" i="4"/>
  <c r="W380" i="2"/>
  <c r="AO115" i="2"/>
  <c r="AH17" i="4"/>
  <c r="Q93" i="2"/>
  <c r="X321" i="4"/>
  <c r="I387" i="4"/>
  <c r="AT34" i="2"/>
  <c r="Y370" i="4"/>
  <c r="H13" i="2"/>
  <c r="AO287" i="4"/>
  <c r="AP500" i="4"/>
  <c r="H107" i="2"/>
  <c r="T114" i="2"/>
  <c r="AL348" i="2"/>
  <c r="L23" i="2"/>
  <c r="BG208" i="4"/>
  <c r="AC65" i="4"/>
  <c r="S441" i="2"/>
  <c r="K168" i="2"/>
  <c r="AP401" i="2"/>
  <c r="J210" i="4"/>
  <c r="BE483" i="4"/>
  <c r="X442" i="2"/>
  <c r="AB65" i="4"/>
  <c r="V33" i="2"/>
  <c r="L281" i="2"/>
  <c r="Q417" i="4"/>
  <c r="BL401" i="4"/>
  <c r="AT182" i="4"/>
  <c r="W176" i="4"/>
  <c r="AA402" i="4"/>
  <c r="AT424" i="4"/>
  <c r="Y534" i="4"/>
  <c r="AD163" i="2"/>
  <c r="AL209" i="4"/>
  <c r="AB448" i="2"/>
  <c r="AH356" i="2"/>
  <c r="J358" i="4"/>
  <c r="AN372" i="4"/>
  <c r="Q337" i="4"/>
  <c r="P163" i="2"/>
  <c r="Z163" i="4"/>
  <c r="AY124" i="4"/>
  <c r="J36" i="4"/>
  <c r="R325" i="4"/>
  <c r="BP539" i="4"/>
  <c r="BA172" i="2"/>
  <c r="AN106" i="2"/>
  <c r="AB79" i="2"/>
  <c r="AO4" i="4"/>
  <c r="V208" i="2"/>
  <c r="BB351" i="4"/>
  <c r="BN108" i="4"/>
  <c r="AL225" i="4"/>
  <c r="AR13" i="2"/>
  <c r="AD155" i="4"/>
  <c r="BE72" i="2"/>
  <c r="AS220" i="2"/>
  <c r="BA83" i="4"/>
  <c r="O114" i="4"/>
  <c r="BE457" i="2"/>
  <c r="AU14" i="2"/>
  <c r="BB59" i="4"/>
  <c r="AN139" i="2"/>
  <c r="M219" i="2"/>
  <c r="P165" i="4"/>
  <c r="W505" i="4"/>
  <c r="AY310" i="4"/>
  <c r="J90" i="4"/>
  <c r="AE278" i="4"/>
  <c r="BG391" i="4"/>
  <c r="AV235" i="4"/>
  <c r="R206" i="4"/>
  <c r="M404" i="2"/>
  <c r="BO319" i="4"/>
  <c r="AW295" i="2"/>
  <c r="BE398" i="2"/>
  <c r="AN311" i="2"/>
  <c r="N391" i="4"/>
  <c r="BH161" i="4"/>
  <c r="R45" i="2"/>
  <c r="AA280" i="2"/>
  <c r="BA307" i="2"/>
  <c r="AD294" i="2"/>
  <c r="AE369" i="4"/>
  <c r="S78" i="4"/>
  <c r="AK116" i="4"/>
  <c r="BK368" i="4"/>
  <c r="BF394" i="2"/>
  <c r="M23" i="4"/>
  <c r="AC457" i="2"/>
  <c r="BL138" i="4"/>
  <c r="AB44" i="2"/>
  <c r="W158" i="4"/>
  <c r="W63" i="4"/>
  <c r="L119" i="4"/>
  <c r="AJ307" i="2"/>
  <c r="BJ50" i="4"/>
  <c r="Z152" i="4"/>
  <c r="AN163" i="4"/>
  <c r="AN432" i="4"/>
  <c r="AS137" i="4"/>
  <c r="O259" i="2"/>
  <c r="P67" i="2"/>
  <c r="BB164" i="4"/>
  <c r="AX382" i="4"/>
  <c r="AT375" i="2"/>
  <c r="AU269" i="4"/>
  <c r="Z466" i="4"/>
  <c r="AY446" i="2"/>
  <c r="AS221" i="4"/>
  <c r="BN7" i="4"/>
  <c r="AQ125" i="4"/>
  <c r="AI174" i="2"/>
  <c r="AH26" i="4"/>
  <c r="BP157" i="4"/>
  <c r="O388" i="2"/>
  <c r="AB263" i="2"/>
  <c r="AU81" i="2"/>
  <c r="V363" i="2"/>
  <c r="AF215" i="2"/>
  <c r="W492" i="4"/>
  <c r="AQ204" i="4"/>
  <c r="BI269" i="4"/>
  <c r="BO393" i="4"/>
  <c r="R306" i="2"/>
  <c r="BI229" i="4"/>
  <c r="AU169" i="2"/>
  <c r="K426" i="4"/>
  <c r="X76" i="2"/>
  <c r="T161" i="4"/>
  <c r="O185" i="2"/>
  <c r="BF192" i="4"/>
  <c r="AH56" i="4"/>
  <c r="AQ362" i="2"/>
  <c r="V227" i="4"/>
  <c r="AJ288" i="4"/>
  <c r="BF286" i="2"/>
  <c r="BB371" i="2"/>
  <c r="P70" i="4"/>
  <c r="AX92" i="2"/>
  <c r="AS61" i="4"/>
  <c r="AK404" i="4"/>
  <c r="AV305" i="2"/>
  <c r="Z28" i="4"/>
  <c r="BA439" i="2"/>
  <c r="U13" i="4"/>
  <c r="AO200" i="4"/>
  <c r="U221" i="4"/>
  <c r="R24" i="2"/>
  <c r="L86" i="2"/>
  <c r="X421" i="2"/>
  <c r="BP413" i="4"/>
  <c r="AW102" i="4"/>
  <c r="AP409" i="4"/>
  <c r="R458" i="4"/>
  <c r="AT121" i="2"/>
  <c r="BH447" i="4"/>
  <c r="AH72" i="2"/>
  <c r="AX286" i="2"/>
  <c r="P82" i="2"/>
  <c r="BI531" i="4"/>
  <c r="Q39" i="4"/>
  <c r="P444" i="2"/>
  <c r="AM16" i="4"/>
  <c r="AN306" i="2"/>
  <c r="AJ27" i="2"/>
  <c r="BC150" i="4"/>
  <c r="AL81" i="2"/>
  <c r="AD328" i="4"/>
  <c r="BB531" i="4"/>
  <c r="AI82" i="4"/>
  <c r="O355" i="4"/>
  <c r="I44" i="4"/>
  <c r="AF265" i="2"/>
  <c r="H326" i="2"/>
  <c r="AN121" i="2"/>
  <c r="AB356" i="2"/>
  <c r="Z446" i="2"/>
  <c r="AU80" i="2"/>
  <c r="W550" i="4"/>
  <c r="AI275" i="2"/>
  <c r="M368" i="2"/>
  <c r="T470" i="2"/>
  <c r="AV159" i="4"/>
  <c r="AS367" i="2"/>
  <c r="BM178" i="4"/>
  <c r="AK158" i="4"/>
  <c r="Y118" i="4"/>
  <c r="AW400" i="4"/>
  <c r="AS183" i="2"/>
  <c r="AV34" i="2"/>
  <c r="BA32" i="2"/>
  <c r="AW446" i="4"/>
  <c r="J295" i="2"/>
  <c r="Q102" i="4"/>
  <c r="BJ48" i="4"/>
  <c r="T68" i="2"/>
  <c r="BC396" i="4"/>
  <c r="U102" i="4"/>
  <c r="AK50" i="4"/>
  <c r="R553" i="4"/>
  <c r="AH275" i="2"/>
  <c r="BM361" i="4"/>
  <c r="BK293" i="4"/>
  <c r="V60" i="4"/>
  <c r="AB139" i="2"/>
  <c r="BG43" i="4"/>
  <c r="AJ455" i="2"/>
  <c r="T285" i="2"/>
  <c r="AZ109" i="4"/>
  <c r="W31" i="9"/>
  <c r="Y67" i="2"/>
  <c r="AB349" i="2"/>
  <c r="M160" i="4"/>
  <c r="O98" i="2"/>
  <c r="X389" i="4"/>
  <c r="BP301" i="4"/>
  <c r="AI314" i="2"/>
  <c r="L78" i="2"/>
  <c r="AM41" i="4"/>
  <c r="K449" i="4"/>
  <c r="T82" i="2"/>
  <c r="BD260" i="4"/>
  <c r="AY400" i="2"/>
  <c r="BA109" i="2"/>
  <c r="AG94" i="2"/>
  <c r="AJ88" i="2"/>
  <c r="BO458" i="4"/>
  <c r="AX168" i="4"/>
  <c r="AZ23" i="2"/>
  <c r="V256" i="4"/>
  <c r="AU183" i="2"/>
  <c r="AZ536" i="4"/>
  <c r="AR101" i="4"/>
  <c r="S183" i="4"/>
  <c r="AW82" i="2"/>
  <c r="BF28" i="2"/>
  <c r="AY69" i="2"/>
  <c r="AH158" i="2"/>
  <c r="AY211" i="4"/>
  <c r="AY409" i="2"/>
  <c r="BB34" i="2"/>
  <c r="BB18" i="4"/>
  <c r="AC445" i="2"/>
  <c r="P358" i="4"/>
  <c r="BF277" i="2"/>
  <c r="BN82" i="4"/>
  <c r="BL74" i="4"/>
  <c r="AF13" i="4"/>
  <c r="BD24" i="2"/>
  <c r="AK389" i="4"/>
  <c r="P80" i="4"/>
  <c r="I4" i="4"/>
  <c r="S253" i="2"/>
  <c r="Y27" i="4"/>
  <c r="AY238" i="4"/>
  <c r="AN64" i="4"/>
  <c r="AL79" i="4"/>
  <c r="Q19" i="2"/>
  <c r="M256" i="2"/>
  <c r="X118" i="2"/>
  <c r="AE119" i="4"/>
  <c r="AU254" i="2"/>
  <c r="BG113" i="4"/>
  <c r="Y120" i="4"/>
  <c r="AB358" i="2"/>
  <c r="AK21" i="4"/>
  <c r="AJ399" i="2"/>
  <c r="T281" i="2"/>
  <c r="AO137" i="4"/>
  <c r="AC393" i="2"/>
  <c r="AQ213" i="2"/>
  <c r="BL245" i="4"/>
  <c r="BE370" i="2"/>
  <c r="BB315" i="2"/>
  <c r="AB453" i="2"/>
  <c r="W226" i="4"/>
  <c r="AR141" i="4"/>
  <c r="BL29" i="4"/>
  <c r="AI161" i="4"/>
  <c r="BC286" i="4"/>
  <c r="L79" i="2"/>
  <c r="AP263" i="4"/>
  <c r="AR478" i="4"/>
  <c r="AN436" i="4"/>
  <c r="AL239" i="4"/>
  <c r="K34" i="2"/>
  <c r="BN370" i="4"/>
  <c r="W178" i="4"/>
  <c r="X30" i="2"/>
  <c r="BH421" i="4"/>
  <c r="AK282" i="2"/>
  <c r="I271" i="4"/>
  <c r="L134" i="4"/>
  <c r="AY451" i="2"/>
  <c r="R124" i="2"/>
  <c r="W118" i="2"/>
  <c r="AK401" i="2"/>
  <c r="AE419" i="2"/>
  <c r="R119" i="2"/>
  <c r="AX122" i="4"/>
  <c r="AX297" i="2"/>
  <c r="AB16" i="2"/>
  <c r="AZ384" i="4"/>
  <c r="I8" i="4"/>
  <c r="AX150" i="4"/>
  <c r="S179" i="2"/>
  <c r="AQ201" i="2"/>
  <c r="K235" i="4"/>
  <c r="AA55" i="11"/>
  <c r="AG277" i="4"/>
  <c r="BD447" i="2"/>
  <c r="AP306" i="2"/>
  <c r="Y112" i="2"/>
  <c r="I23" i="2"/>
  <c r="AK163" i="2"/>
  <c r="AH401" i="4"/>
  <c r="AD171" i="2"/>
  <c r="Q452" i="2"/>
  <c r="M90" i="4"/>
  <c r="BI439" i="4"/>
  <c r="AL251" i="2"/>
  <c r="AB314" i="2"/>
  <c r="R305" i="2"/>
  <c r="BP44" i="4"/>
  <c r="R397" i="2"/>
  <c r="Q544" i="4"/>
  <c r="AG348" i="4"/>
  <c r="AD115" i="2"/>
  <c r="AA94" i="2"/>
  <c r="BD207" i="4"/>
  <c r="K445" i="2"/>
  <c r="W252" i="2"/>
  <c r="BM404" i="4"/>
  <c r="AN357" i="2"/>
  <c r="AD74" i="2"/>
  <c r="X236" i="4"/>
  <c r="AJ170" i="2"/>
  <c r="V32" i="20"/>
  <c r="AR362" i="2"/>
  <c r="I34" i="2"/>
  <c r="AY79" i="2"/>
  <c r="W395" i="4"/>
  <c r="AL333" i="4"/>
  <c r="BP263" i="4"/>
  <c r="R228" i="4"/>
  <c r="AQ418" i="2"/>
  <c r="I116" i="4"/>
  <c r="AY30" i="2"/>
  <c r="BK221" i="4"/>
  <c r="AO361" i="2"/>
  <c r="AC353" i="2"/>
  <c r="V448" i="2"/>
  <c r="AL253" i="2"/>
  <c r="AY220" i="2"/>
  <c r="H302" i="2"/>
  <c r="AM192" i="2"/>
  <c r="AM459" i="4"/>
  <c r="O222" i="4"/>
  <c r="BJ319" i="4"/>
  <c r="J75" i="4"/>
  <c r="V79" i="4"/>
  <c r="BA180" i="2"/>
  <c r="BO46" i="4"/>
  <c r="BC176" i="4"/>
  <c r="H350" i="2"/>
  <c r="AE55" i="20"/>
  <c r="Q253" i="2"/>
  <c r="H357" i="2"/>
  <c r="BB213" i="2"/>
  <c r="BF371" i="2"/>
  <c r="Y421" i="2"/>
  <c r="BJ396" i="4"/>
  <c r="BE22" i="4"/>
  <c r="AG510" i="4"/>
  <c r="BH231" i="4"/>
  <c r="AZ118" i="2"/>
  <c r="L81" i="4"/>
  <c r="V51" i="4"/>
  <c r="AX347" i="2"/>
  <c r="O27" i="2"/>
  <c r="S110" i="4"/>
  <c r="AL418" i="2"/>
  <c r="AV188" i="2"/>
  <c r="BB120" i="4"/>
  <c r="P93" i="2"/>
  <c r="AO170" i="4"/>
  <c r="AK203" i="4"/>
  <c r="K41" i="4"/>
  <c r="BD203" i="4"/>
  <c r="BC440" i="2"/>
  <c r="V138" i="2"/>
  <c r="I182" i="2"/>
  <c r="AG349" i="2"/>
  <c r="BB14" i="4"/>
  <c r="AH99" i="2"/>
  <c r="AM205" i="4"/>
  <c r="AG31" i="4"/>
  <c r="AC212" i="2"/>
  <c r="AJ367" i="2"/>
  <c r="AN90" i="2"/>
  <c r="AZ369" i="4"/>
  <c r="AN321" i="4"/>
  <c r="BM532" i="4"/>
  <c r="M64" i="2"/>
  <c r="AV491" i="4"/>
  <c r="AY22" i="2"/>
  <c r="AR243" i="4"/>
  <c r="BM21" i="4"/>
  <c r="BN65" i="4"/>
  <c r="N82" i="2"/>
  <c r="H454" i="2"/>
  <c r="R350" i="4"/>
  <c r="T457" i="2"/>
  <c r="AC171" i="2"/>
  <c r="O269" i="2"/>
  <c r="BD361" i="2"/>
  <c r="AM137" i="2"/>
  <c r="AT109" i="4"/>
  <c r="AF5" i="4"/>
  <c r="W307" i="2"/>
  <c r="AD61" i="4"/>
  <c r="AZ85" i="4"/>
  <c r="AT217" i="2"/>
  <c r="AK447" i="2"/>
  <c r="AS136" i="2"/>
  <c r="AP453" i="2"/>
  <c r="P451" i="4"/>
  <c r="AV394" i="2"/>
  <c r="AL294" i="4"/>
  <c r="Z388" i="2"/>
  <c r="AZ314" i="4"/>
  <c r="Y205" i="4"/>
  <c r="BB225" i="4"/>
  <c r="BD10" i="4"/>
  <c r="BE427" i="4"/>
  <c r="AA380" i="4"/>
  <c r="AU393" i="2"/>
  <c r="Y316" i="4"/>
  <c r="AM465" i="4"/>
  <c r="AB371" i="4"/>
  <c r="X406" i="4"/>
  <c r="AK126" i="2"/>
  <c r="BF13" i="2"/>
  <c r="AV448" i="2"/>
  <c r="BE41" i="4"/>
  <c r="BO100" i="4"/>
  <c r="AT92" i="2"/>
  <c r="L306" i="2"/>
  <c r="BK4" i="4"/>
  <c r="AZ340" i="4"/>
  <c r="BM290" i="4"/>
  <c r="N557" i="4"/>
  <c r="AL211" i="2"/>
  <c r="L295" i="2"/>
  <c r="BD173" i="2"/>
  <c r="Z30" i="20"/>
  <c r="Y388" i="2"/>
  <c r="BN64" i="4"/>
  <c r="AM129" i="4"/>
  <c r="BA233" i="4"/>
  <c r="AD29" i="2"/>
  <c r="AK129" i="4"/>
  <c r="AV454" i="2"/>
  <c r="Y134" i="4"/>
  <c r="BB63" i="4"/>
  <c r="AR401" i="2"/>
  <c r="AE126" i="2"/>
  <c r="AF404" i="2"/>
  <c r="AL419" i="2"/>
  <c r="M171" i="2"/>
  <c r="BD395" i="2"/>
  <c r="BC323" i="4"/>
  <c r="BC505" i="4"/>
  <c r="AL313" i="2"/>
  <c r="T44" i="4"/>
  <c r="K298" i="2"/>
  <c r="O294" i="4"/>
  <c r="BO41" i="4"/>
  <c r="AM234" i="4"/>
  <c r="AJ192" i="4"/>
  <c r="P62" i="4"/>
  <c r="AH423" i="4"/>
  <c r="BP144" i="4"/>
  <c r="BO126" i="4"/>
  <c r="R35" i="4"/>
  <c r="BE299" i="2"/>
  <c r="BD103" i="4"/>
  <c r="P253" i="4"/>
  <c r="AA268" i="4"/>
  <c r="Y390" i="2"/>
  <c r="AS4" i="4"/>
  <c r="BG542" i="4"/>
  <c r="S300" i="2"/>
  <c r="AR78" i="4"/>
  <c r="BO231" i="4"/>
  <c r="AO380" i="2"/>
  <c r="BN491" i="4"/>
  <c r="AX20" i="2"/>
  <c r="AR222" i="4"/>
  <c r="L255" i="2"/>
  <c r="AH237" i="4"/>
  <c r="AI95" i="2"/>
  <c r="AN417" i="4"/>
  <c r="AJ384" i="4"/>
  <c r="AA87" i="2"/>
  <c r="AA121" i="4"/>
  <c r="T31" i="9"/>
  <c r="U162" i="2"/>
  <c r="AS476" i="4"/>
  <c r="W327" i="4"/>
  <c r="U268" i="2"/>
  <c r="BI357" i="4"/>
  <c r="AQ200" i="2"/>
  <c r="AD149" i="4"/>
  <c r="L172" i="2"/>
  <c r="AO68" i="2"/>
  <c r="BP445" i="4"/>
  <c r="BD152" i="4"/>
  <c r="BD528" i="4"/>
  <c r="Z263" i="2"/>
  <c r="M363" i="2"/>
  <c r="AZ448" i="2"/>
  <c r="AJ156" i="4"/>
  <c r="BJ460" i="4"/>
  <c r="AO121" i="4"/>
  <c r="AP88" i="4"/>
  <c r="AE269" i="2"/>
  <c r="Z30" i="4"/>
  <c r="S296" i="2"/>
  <c r="P200" i="2"/>
  <c r="T399" i="2"/>
  <c r="AS67" i="2"/>
  <c r="BC55" i="4"/>
  <c r="BF388" i="2"/>
  <c r="AA500" i="4"/>
  <c r="AA533" i="4"/>
  <c r="BF313" i="2"/>
  <c r="BF162" i="2"/>
  <c r="AE223" i="4"/>
  <c r="T81" i="4"/>
  <c r="BD136" i="4"/>
  <c r="AK374" i="2"/>
  <c r="AU69" i="2"/>
  <c r="BG136" i="4"/>
  <c r="BH6" i="4"/>
  <c r="AE90" i="2"/>
  <c r="L258" i="2"/>
  <c r="AO20" i="4"/>
  <c r="S275" i="2"/>
  <c r="S115" i="2"/>
  <c r="AR264" i="2"/>
  <c r="BL461" i="4"/>
  <c r="AS26" i="2"/>
  <c r="R139" i="2"/>
  <c r="Z492" i="4"/>
  <c r="BL155" i="4"/>
  <c r="AD122" i="4"/>
  <c r="S11" i="4"/>
  <c r="AJ267" i="4"/>
  <c r="AL215" i="4"/>
  <c r="AW157" i="4"/>
  <c r="AZ228" i="4"/>
  <c r="L71" i="4"/>
  <c r="BD286" i="2"/>
  <c r="Y70" i="2"/>
  <c r="AN79" i="4"/>
  <c r="AB391" i="2"/>
  <c r="BL20" i="4"/>
  <c r="BM274" i="4"/>
  <c r="I391" i="2"/>
  <c r="O21" i="2"/>
  <c r="Z299" i="2"/>
  <c r="BC144" i="4"/>
  <c r="AU111" i="4"/>
  <c r="BB27" i="4"/>
  <c r="L233" i="4"/>
  <c r="BP5" i="4"/>
  <c r="BF86" i="4"/>
  <c r="AV495" i="4"/>
  <c r="N99" i="4"/>
  <c r="AJ188" i="2"/>
  <c r="BP31" i="4"/>
  <c r="AM404" i="2"/>
  <c r="BJ261" i="4"/>
  <c r="AO393" i="4"/>
  <c r="J5" i="4"/>
  <c r="AI69" i="2"/>
  <c r="BN251" i="4"/>
  <c r="AY13" i="4"/>
  <c r="AN258" i="2"/>
  <c r="BB19" i="2"/>
  <c r="BH312" i="4"/>
  <c r="BE553" i="4"/>
  <c r="H207" i="2"/>
  <c r="AL298" i="2"/>
  <c r="BO25" i="4"/>
  <c r="I74" i="2"/>
  <c r="N492" i="4"/>
  <c r="T183" i="2"/>
  <c r="I102" i="4"/>
  <c r="BF273" i="2"/>
  <c r="BA192" i="2"/>
  <c r="N273" i="2"/>
  <c r="J202" i="4"/>
  <c r="N210" i="2"/>
  <c r="BH493" i="4"/>
  <c r="S285" i="2"/>
  <c r="I157" i="2"/>
  <c r="AC28" i="2"/>
  <c r="R167" i="2"/>
  <c r="T106" i="2"/>
  <c r="AX239" i="4"/>
  <c r="U121" i="2"/>
  <c r="AK262" i="2"/>
  <c r="BO545" i="4"/>
  <c r="V406" i="2"/>
  <c r="J205" i="4"/>
  <c r="AW109" i="4"/>
  <c r="W161" i="2"/>
  <c r="AG303" i="2"/>
  <c r="AF379" i="2"/>
  <c r="AC22" i="4"/>
  <c r="R64" i="2"/>
  <c r="Y278" i="4"/>
  <c r="AK277" i="2"/>
  <c r="J121" i="4"/>
  <c r="BP108" i="4"/>
  <c r="BM75" i="4"/>
  <c r="N43" i="2"/>
  <c r="BF109" i="2"/>
  <c r="AB326" i="2"/>
  <c r="AN358" i="2"/>
  <c r="Y213" i="4"/>
  <c r="AV368" i="2"/>
  <c r="AJ23" i="4"/>
  <c r="BC81" i="4"/>
  <c r="AK179" i="2"/>
  <c r="AW211" i="2"/>
  <c r="AP217" i="4"/>
  <c r="BF11" i="4"/>
  <c r="AY355" i="2"/>
  <c r="J27" i="4"/>
  <c r="AP43" i="2"/>
  <c r="AK399" i="2"/>
  <c r="AR347" i="2"/>
  <c r="I408" i="2"/>
  <c r="AJ46" i="2"/>
  <c r="U44" i="2"/>
  <c r="BD62" i="4"/>
  <c r="AP447" i="2"/>
  <c r="Y231" i="2"/>
  <c r="AW162" i="4"/>
  <c r="BC34" i="4"/>
  <c r="AF83" i="4"/>
  <c r="X125" i="4"/>
  <c r="BE389" i="2"/>
  <c r="AG355" i="2"/>
  <c r="Y76" i="2"/>
  <c r="AK35" i="4"/>
  <c r="T417" i="4"/>
  <c r="Y170" i="4"/>
  <c r="AJ16" i="4"/>
  <c r="AM187" i="2"/>
  <c r="AT25" i="4"/>
  <c r="AS117" i="2"/>
  <c r="R452" i="2"/>
  <c r="T501" i="4"/>
  <c r="BA186" i="2"/>
  <c r="AS253" i="2"/>
  <c r="AX99" i="2"/>
  <c r="L110" i="4"/>
  <c r="BE285" i="2"/>
  <c r="AO324" i="2"/>
  <c r="Y396" i="2"/>
  <c r="AR126" i="2"/>
  <c r="AU379" i="2"/>
  <c r="X45" i="2"/>
  <c r="I401" i="4"/>
  <c r="AA254" i="2"/>
  <c r="BA49" i="4"/>
  <c r="BB111" i="2"/>
  <c r="AV261" i="2"/>
  <c r="AP424" i="4"/>
  <c r="AP67" i="4"/>
  <c r="AE44" i="2"/>
  <c r="AT74" i="4"/>
  <c r="AH250" i="4"/>
  <c r="AO169" i="2"/>
  <c r="X56" i="6"/>
  <c r="M351" i="2"/>
  <c r="W5" i="4"/>
  <c r="AI299" i="2"/>
  <c r="BM10" i="4"/>
  <c r="AY124" i="2"/>
  <c r="AT15" i="2"/>
  <c r="BK98" i="4"/>
  <c r="BH83" i="4"/>
  <c r="AL350" i="4"/>
  <c r="V372" i="4"/>
  <c r="BC358" i="4"/>
  <c r="AW124" i="4"/>
  <c r="BC64" i="2"/>
  <c r="AY423" i="4"/>
  <c r="AG295" i="2"/>
  <c r="AX273" i="2"/>
  <c r="BM47" i="4"/>
  <c r="J265" i="2"/>
  <c r="U143" i="4"/>
  <c r="N114" i="2"/>
  <c r="AK76" i="2"/>
  <c r="Q415" i="4"/>
  <c r="AG115" i="2"/>
  <c r="AT99" i="2"/>
  <c r="AJ321" i="4"/>
  <c r="AP400" i="2"/>
  <c r="AA9" i="4"/>
  <c r="AE247" i="4"/>
  <c r="AB418" i="2"/>
  <c r="AZ155" i="4"/>
  <c r="AU294" i="2"/>
  <c r="AH113" i="2"/>
  <c r="AG23" i="4"/>
  <c r="AG167" i="2"/>
  <c r="AQ417" i="4"/>
  <c r="AP66" i="4"/>
  <c r="T30" i="2"/>
  <c r="AB440" i="2"/>
  <c r="P109" i="4"/>
  <c r="AC444" i="2"/>
  <c r="Y93" i="2"/>
  <c r="AG58" i="4"/>
  <c r="Q38" i="4"/>
  <c r="BA204" i="4"/>
  <c r="BA347" i="2"/>
  <c r="AJ255" i="4"/>
  <c r="BP58" i="4"/>
  <c r="H108" i="2"/>
  <c r="T203" i="2"/>
  <c r="AR89" i="2"/>
  <c r="T31" i="2"/>
  <c r="BI112" i="4"/>
  <c r="Q293" i="4"/>
  <c r="AU12" i="4"/>
  <c r="AV155" i="4"/>
  <c r="AA31" i="11"/>
  <c r="AW412" i="4"/>
  <c r="AK245" i="4"/>
  <c r="J272" i="4"/>
  <c r="AL407" i="4"/>
  <c r="AM48" i="4"/>
  <c r="S344" i="4"/>
  <c r="Q168" i="2"/>
  <c r="AJ262" i="2"/>
  <c r="AX139" i="4"/>
  <c r="BG227" i="4"/>
  <c r="AX221" i="4"/>
  <c r="BK184" i="4"/>
  <c r="BM155" i="4"/>
  <c r="K412" i="4"/>
  <c r="BA117" i="2"/>
  <c r="W136" i="4"/>
  <c r="AQ167" i="4"/>
  <c r="BG219" i="4"/>
  <c r="AF427" i="4"/>
  <c r="AW415" i="4"/>
  <c r="AS188" i="2"/>
  <c r="AW316" i="4"/>
  <c r="Y346" i="2"/>
  <c r="BJ132" i="4"/>
  <c r="I451" i="4"/>
  <c r="Z74" i="2"/>
  <c r="AG11" i="4"/>
  <c r="AP176" i="4"/>
  <c r="AS295" i="4"/>
  <c r="V210" i="2"/>
  <c r="AM434" i="4"/>
  <c r="AW142" i="4"/>
  <c r="AG191" i="2"/>
  <c r="BE72" i="4"/>
  <c r="L433" i="4"/>
  <c r="Y256" i="2"/>
  <c r="BD99" i="2"/>
  <c r="BK525" i="4"/>
  <c r="AF110" i="2"/>
  <c r="BF486" i="4"/>
  <c r="BI556" i="4"/>
  <c r="L326" i="4"/>
  <c r="AY312" i="2"/>
  <c r="AK257" i="4"/>
  <c r="AE404" i="2"/>
  <c r="AZ470" i="2"/>
  <c r="W122" i="2"/>
  <c r="BK278" i="4"/>
  <c r="O254" i="2"/>
  <c r="N462" i="4"/>
  <c r="R95" i="2"/>
  <c r="N404" i="2"/>
  <c r="AT229" i="4"/>
  <c r="BJ398" i="4"/>
  <c r="AH466" i="4"/>
  <c r="BC465" i="2"/>
  <c r="BE173" i="4"/>
  <c r="AU295" i="2"/>
  <c r="AJ410" i="4"/>
  <c r="AL35" i="4"/>
  <c r="AF291" i="4"/>
  <c r="AI111" i="2"/>
  <c r="AL70" i="2"/>
  <c r="BP70" i="4"/>
  <c r="AU74" i="2"/>
  <c r="AW94" i="2"/>
  <c r="BJ33" i="4"/>
  <c r="BG212" i="4"/>
  <c r="AS217" i="2"/>
  <c r="W181" i="4"/>
  <c r="AJ260" i="2"/>
  <c r="BF282" i="2"/>
  <c r="AX388" i="2"/>
  <c r="X255" i="4"/>
  <c r="AB363" i="4"/>
  <c r="AM62" i="4"/>
  <c r="BG151" i="4"/>
  <c r="U264" i="2"/>
  <c r="AM210" i="4"/>
  <c r="J267" i="4"/>
  <c r="BG547" i="4"/>
  <c r="BA273" i="2"/>
  <c r="AK380" i="4"/>
  <c r="BE202" i="4"/>
  <c r="AO158" i="4"/>
  <c r="AB57" i="11"/>
  <c r="X123" i="4"/>
  <c r="AW151" i="4"/>
  <c r="AL12" i="4"/>
  <c r="AR158" i="4"/>
  <c r="AV167" i="2"/>
  <c r="BJ84" i="4"/>
  <c r="O145" i="4"/>
  <c r="L218" i="2"/>
  <c r="Z355" i="4"/>
  <c r="AI109" i="4"/>
  <c r="J302" i="2"/>
  <c r="AI294" i="2"/>
  <c r="AT29" i="4"/>
  <c r="AY371" i="2"/>
  <c r="BC213" i="2"/>
  <c r="I366" i="4"/>
  <c r="AQ24" i="2"/>
  <c r="BA349" i="2"/>
  <c r="BN111" i="4"/>
  <c r="L216" i="2"/>
  <c r="AG185" i="2"/>
  <c r="O201" i="2"/>
  <c r="AS380" i="2"/>
  <c r="BF164" i="2"/>
  <c r="BA313" i="2"/>
  <c r="U123" i="2"/>
  <c r="AM118" i="2"/>
  <c r="AS286" i="2"/>
  <c r="BK256" i="4"/>
  <c r="AO254" i="2"/>
  <c r="S338" i="4"/>
  <c r="Q434" i="4"/>
  <c r="AQ345" i="2"/>
  <c r="BL172" i="4"/>
  <c r="U86" i="2"/>
  <c r="AV68" i="2"/>
  <c r="BB15" i="2"/>
  <c r="U57" i="4"/>
  <c r="Y273" i="4"/>
  <c r="M310" i="4"/>
  <c r="BC193" i="4"/>
  <c r="BP213" i="4"/>
  <c r="AV441" i="2"/>
  <c r="BO19" i="4"/>
  <c r="P353" i="2"/>
  <c r="AY77" i="4"/>
  <c r="AZ80" i="2"/>
  <c r="AA391" i="2"/>
  <c r="AH106" i="2"/>
  <c r="AA161" i="4"/>
  <c r="AJ493" i="4"/>
  <c r="K106" i="2"/>
  <c r="AS28" i="4"/>
  <c r="AL26" i="4"/>
  <c r="I254" i="2"/>
  <c r="AS68" i="4"/>
  <c r="AB291" i="4"/>
  <c r="W77" i="2"/>
  <c r="AB73" i="2"/>
  <c r="AA60" i="4"/>
  <c r="AZ454" i="4"/>
  <c r="BM126" i="4"/>
  <c r="U289" i="4"/>
  <c r="AI434" i="4"/>
  <c r="J15" i="2"/>
  <c r="Z371" i="2"/>
  <c r="R212" i="2"/>
  <c r="AC45" i="2"/>
  <c r="BL35" i="4"/>
  <c r="BE276" i="2"/>
  <c r="BH363" i="4"/>
  <c r="M36" i="4"/>
  <c r="O92" i="2"/>
  <c r="L266" i="2"/>
  <c r="K444" i="4"/>
  <c r="V302" i="2"/>
  <c r="AG26" i="2"/>
  <c r="T484" i="4"/>
  <c r="W106" i="2"/>
  <c r="M34" i="4"/>
  <c r="AY454" i="2"/>
  <c r="X190" i="2"/>
  <c r="N314" i="2"/>
  <c r="AQ74" i="4"/>
  <c r="AZ400" i="4"/>
  <c r="BA199" i="4"/>
  <c r="AC181" i="4"/>
  <c r="AX260" i="2"/>
  <c r="AU170" i="2"/>
  <c r="BA73" i="4"/>
  <c r="H370" i="2"/>
  <c r="L307" i="2"/>
  <c r="BB134" i="4"/>
  <c r="BB104" i="4"/>
  <c r="Z351" i="2"/>
  <c r="BF550" i="4"/>
  <c r="AZ370" i="4"/>
  <c r="BN519" i="4"/>
  <c r="AS295" i="2"/>
  <c r="AL445" i="2"/>
  <c r="AT363" i="2"/>
  <c r="AK164" i="2"/>
  <c r="M215" i="2"/>
  <c r="AR446" i="4"/>
  <c r="W315" i="4"/>
  <c r="BH42" i="4"/>
  <c r="AY64" i="2"/>
  <c r="R163" i="4"/>
  <c r="AK119" i="4"/>
  <c r="AA239" i="4"/>
  <c r="M44" i="4"/>
  <c r="R419" i="2"/>
  <c r="AI93" i="2"/>
  <c r="AV45" i="2"/>
  <c r="AN355" i="2"/>
  <c r="AF449" i="2"/>
  <c r="AG445" i="2"/>
  <c r="AD6" i="4"/>
  <c r="BM151" i="4"/>
  <c r="BP303" i="4"/>
  <c r="P88" i="2"/>
  <c r="BE190" i="2"/>
  <c r="BF140" i="4"/>
  <c r="AT112" i="4"/>
  <c r="BJ226" i="4"/>
  <c r="AA261" i="2"/>
  <c r="P170" i="4"/>
  <c r="S59" i="4"/>
  <c r="M142" i="4"/>
  <c r="AK498" i="4"/>
  <c r="U141" i="4"/>
  <c r="AZ469" i="2"/>
  <c r="BA137" i="4"/>
  <c r="O287" i="4"/>
  <c r="X85" i="4"/>
  <c r="AH183" i="4"/>
  <c r="AO107" i="4"/>
  <c r="Z376" i="2"/>
  <c r="Y31" i="9"/>
  <c r="AB105" i="4"/>
  <c r="AC31" i="2"/>
  <c r="AP467" i="2"/>
  <c r="AU473" i="2"/>
  <c r="AA373" i="2"/>
  <c r="P16" i="4"/>
  <c r="AN120" i="2"/>
  <c r="U112" i="4"/>
  <c r="BI538" i="4"/>
  <c r="BP125" i="4"/>
  <c r="J68" i="2"/>
  <c r="V340" i="4"/>
  <c r="AY196" i="4"/>
  <c r="BN31" i="4"/>
  <c r="R182" i="4"/>
  <c r="W54" i="11"/>
  <c r="AV425" i="4"/>
  <c r="Z31" i="12"/>
  <c r="AX99" i="4"/>
  <c r="U111" i="2"/>
  <c r="I104" i="4"/>
  <c r="AS350" i="2"/>
  <c r="I443" i="2"/>
  <c r="AZ68" i="4"/>
  <c r="AR315" i="4"/>
  <c r="AV433" i="4"/>
  <c r="W127" i="4"/>
  <c r="AL45" i="2"/>
  <c r="BG559" i="4"/>
  <c r="M455" i="2"/>
  <c r="BH182" i="4"/>
  <c r="BI349" i="4"/>
  <c r="AO110" i="2"/>
  <c r="AM295" i="2"/>
  <c r="AY266" i="2"/>
  <c r="AJ363" i="4"/>
  <c r="S194" i="4"/>
  <c r="AA66" i="2"/>
  <c r="AQ253" i="4"/>
  <c r="AR122" i="2"/>
  <c r="R230" i="4"/>
  <c r="AO124" i="4"/>
  <c r="BE74" i="2"/>
  <c r="Q376" i="2"/>
  <c r="AN22" i="4"/>
  <c r="Y112" i="4"/>
  <c r="AD154" i="4"/>
  <c r="W360" i="4"/>
  <c r="Q46" i="2"/>
  <c r="AH357" i="4"/>
  <c r="AZ200" i="2"/>
  <c r="AD443" i="4"/>
  <c r="Q313" i="2"/>
  <c r="AH451" i="2"/>
  <c r="AF229" i="4"/>
  <c r="BC29" i="2"/>
  <c r="AX111" i="4"/>
  <c r="AA253" i="4"/>
  <c r="AF22" i="4"/>
  <c r="BA545" i="4"/>
  <c r="AC120" i="4"/>
  <c r="P440" i="4"/>
  <c r="M397" i="4"/>
  <c r="M57" i="4"/>
  <c r="Z390" i="4"/>
  <c r="AN438" i="4"/>
  <c r="AX181" i="2"/>
  <c r="AS369" i="2"/>
  <c r="AP277" i="2"/>
  <c r="AU214" i="4"/>
  <c r="AL32" i="2"/>
  <c r="I105" i="4"/>
  <c r="AL192" i="2"/>
  <c r="BL358" i="4"/>
  <c r="J447" i="2"/>
  <c r="BD516" i="4"/>
  <c r="K180" i="2"/>
  <c r="N311" i="4"/>
  <c r="AG156" i="4"/>
  <c r="AN393" i="4"/>
  <c r="BE182" i="2"/>
  <c r="BF275" i="2"/>
  <c r="M451" i="2"/>
  <c r="AC357" i="2"/>
  <c r="U367" i="2"/>
  <c r="P80" i="2"/>
  <c r="BC516" i="4"/>
  <c r="AD113" i="4"/>
  <c r="AS298" i="2"/>
  <c r="Y353" i="2"/>
  <c r="AV435" i="4"/>
  <c r="AR60" i="4"/>
  <c r="J26" i="2"/>
  <c r="BA396" i="2"/>
  <c r="M255" i="4"/>
  <c r="M287" i="4"/>
  <c r="BB113" i="4"/>
  <c r="S198" i="4"/>
  <c r="AZ357" i="2"/>
  <c r="Q530" i="4"/>
  <c r="AM115" i="4"/>
  <c r="AK14" i="4"/>
  <c r="AM69" i="2"/>
  <c r="M208" i="2"/>
  <c r="U137" i="2"/>
  <c r="I103" i="4"/>
  <c r="BO460" i="4"/>
  <c r="AR555" i="4"/>
  <c r="BL164" i="4"/>
  <c r="BB98" i="2"/>
  <c r="BD205" i="2"/>
  <c r="AG274" i="2"/>
  <c r="X99" i="4"/>
  <c r="BF315" i="4"/>
  <c r="Y394" i="4"/>
  <c r="AI347" i="4"/>
  <c r="BL400" i="4"/>
  <c r="H78" i="2"/>
  <c r="AT354" i="2"/>
  <c r="S106" i="2"/>
  <c r="BH318" i="4"/>
  <c r="AD451" i="4"/>
  <c r="Q45" i="2"/>
  <c r="AL294" i="2"/>
  <c r="X446" i="4"/>
  <c r="BH269" i="4"/>
  <c r="AC315" i="4"/>
  <c r="BA444" i="2"/>
  <c r="H95" i="2"/>
  <c r="AK452" i="4"/>
  <c r="N358" i="2"/>
  <c r="O259" i="4"/>
  <c r="AU355" i="2"/>
  <c r="AY21" i="2"/>
  <c r="P63" i="4"/>
  <c r="AH210" i="4"/>
  <c r="AY27" i="4"/>
  <c r="L284" i="2"/>
  <c r="Z207" i="2"/>
  <c r="R87" i="4"/>
  <c r="AN433" i="4"/>
  <c r="R308" i="4"/>
  <c r="AZ457" i="2"/>
  <c r="BN44" i="4"/>
  <c r="R130" i="4"/>
  <c r="L183" i="2"/>
  <c r="AV252" i="2"/>
  <c r="U326" i="2"/>
  <c r="AR374" i="2"/>
  <c r="AW353" i="2"/>
  <c r="AC65" i="2"/>
  <c r="AX306" i="2"/>
  <c r="BD474" i="2"/>
  <c r="AA452" i="4"/>
  <c r="BF326" i="2"/>
  <c r="AK67" i="4"/>
  <c r="AW100" i="4"/>
  <c r="O461" i="4"/>
  <c r="AX79" i="4"/>
  <c r="AC81" i="2"/>
  <c r="AT327" i="2"/>
  <c r="AJ472" i="2"/>
  <c r="N127" i="4"/>
  <c r="K90" i="2"/>
  <c r="V88" i="2"/>
  <c r="AB45" i="4"/>
  <c r="AQ225" i="4"/>
  <c r="BA158" i="2"/>
  <c r="BF391" i="4"/>
  <c r="AZ186" i="2"/>
  <c r="J58" i="4"/>
  <c r="BL67" i="4"/>
  <c r="AA233" i="2"/>
  <c r="O124" i="4"/>
  <c r="AV461" i="4"/>
  <c r="M27" i="2"/>
  <c r="R49" i="4"/>
  <c r="BJ170" i="4"/>
  <c r="AW71" i="4"/>
  <c r="L356" i="2"/>
  <c r="AW212" i="4"/>
  <c r="BI59" i="4"/>
  <c r="I122" i="2"/>
  <c r="V257" i="4"/>
  <c r="Q393" i="4"/>
  <c r="R184" i="4"/>
  <c r="AR100" i="4"/>
  <c r="AA169" i="2"/>
  <c r="O139" i="4"/>
  <c r="K393" i="2"/>
  <c r="V136" i="2"/>
  <c r="Z399" i="2"/>
  <c r="Q163" i="2"/>
  <c r="BF482" i="4"/>
  <c r="V176" i="4"/>
  <c r="AE164" i="4"/>
  <c r="BL214" i="4"/>
  <c r="L448" i="2"/>
  <c r="AW13" i="2"/>
  <c r="BH131" i="4"/>
  <c r="M110" i="4"/>
  <c r="AF391" i="2"/>
  <c r="BH234" i="4"/>
  <c r="AE282" i="2"/>
  <c r="Y371" i="2"/>
  <c r="AF18" i="4"/>
  <c r="BB408" i="2"/>
  <c r="W300" i="2"/>
  <c r="AF184" i="4"/>
  <c r="BH338" i="4"/>
  <c r="AB23" i="4"/>
  <c r="AL216" i="2"/>
  <c r="AP232" i="2"/>
  <c r="J77" i="4"/>
  <c r="P33" i="2"/>
  <c r="AV100" i="4"/>
  <c r="Q99" i="4"/>
  <c r="AZ152" i="4"/>
  <c r="AF18" i="2"/>
  <c r="K19" i="2"/>
  <c r="AV64" i="2"/>
  <c r="BD164" i="4"/>
  <c r="V30" i="4"/>
  <c r="P304" i="2"/>
  <c r="N232" i="4"/>
  <c r="U200" i="4"/>
  <c r="BO78" i="4"/>
  <c r="Y293" i="4"/>
  <c r="AK83" i="4"/>
  <c r="BF210" i="2"/>
  <c r="M296" i="2"/>
  <c r="AK183" i="2"/>
  <c r="J102" i="4"/>
  <c r="K403" i="2"/>
  <c r="AB168" i="2"/>
  <c r="Q281" i="2"/>
  <c r="X116" i="2"/>
  <c r="AK40" i="4"/>
  <c r="U390" i="2"/>
  <c r="AG246" i="4"/>
  <c r="AX341" i="4"/>
  <c r="AX42" i="4"/>
  <c r="AT298" i="2"/>
  <c r="AI457" i="2"/>
  <c r="BA452" i="2"/>
  <c r="BC188" i="2"/>
  <c r="AR125" i="4"/>
  <c r="Z79" i="2"/>
  <c r="AL442" i="4"/>
  <c r="S173" i="2"/>
  <c r="AS174" i="4"/>
  <c r="Z259" i="2"/>
  <c r="AO480" i="4"/>
  <c r="AW302" i="4"/>
  <c r="V312" i="2"/>
  <c r="BF299" i="2"/>
  <c r="BA7" i="4"/>
  <c r="Q112" i="4"/>
  <c r="T265" i="2"/>
  <c r="BC219" i="4"/>
  <c r="AL220" i="2"/>
  <c r="AC451" i="2"/>
  <c r="R296" i="2"/>
  <c r="S292" i="4"/>
  <c r="AN346" i="2"/>
  <c r="K6" i="4"/>
  <c r="BH367" i="4"/>
  <c r="AA22" i="2"/>
  <c r="BP304" i="4"/>
  <c r="AY33" i="2"/>
  <c r="AV263" i="2"/>
  <c r="AM298" i="2"/>
  <c r="N259" i="2"/>
  <c r="I30" i="2"/>
  <c r="AD354" i="2"/>
  <c r="AJ120" i="4"/>
  <c r="BP552" i="4"/>
  <c r="BC308" i="2"/>
  <c r="M171" i="4"/>
  <c r="AQ172" i="4"/>
  <c r="L136" i="4"/>
  <c r="AH111" i="4"/>
  <c r="P374" i="2"/>
  <c r="BB211" i="2"/>
  <c r="I85" i="4"/>
  <c r="K139" i="2"/>
  <c r="AD333" i="4"/>
  <c r="AP179" i="4"/>
  <c r="BJ182" i="4"/>
  <c r="AG267" i="2"/>
  <c r="AK351" i="4"/>
  <c r="BD200" i="4"/>
  <c r="BA463" i="2"/>
  <c r="K362" i="2"/>
  <c r="AS131" i="4"/>
  <c r="J75" i="2"/>
  <c r="K51" i="4"/>
  <c r="AA179" i="2"/>
  <c r="Z124" i="2"/>
  <c r="AV363" i="2"/>
  <c r="AD159" i="4"/>
  <c r="AB303" i="2"/>
  <c r="AG25" i="2"/>
  <c r="BD109" i="4"/>
  <c r="V79" i="2"/>
  <c r="BC65" i="4"/>
  <c r="BN461" i="4"/>
  <c r="BH362" i="4"/>
  <c r="O225" i="4"/>
  <c r="AS141" i="4"/>
  <c r="BM257" i="4"/>
  <c r="R268" i="2"/>
  <c r="P110" i="2"/>
  <c r="AA369" i="2"/>
  <c r="BE222" i="4"/>
  <c r="AS103" i="4"/>
  <c r="AS119" i="4"/>
  <c r="V213" i="2"/>
  <c r="BF355" i="2"/>
  <c r="AU373" i="2"/>
  <c r="BC105" i="4"/>
  <c r="S276" i="4"/>
  <c r="BK192" i="4"/>
  <c r="AM202" i="2"/>
  <c r="BE14" i="2"/>
  <c r="AZ263" i="2"/>
  <c r="Q267" i="2"/>
  <c r="T70" i="2"/>
  <c r="AQ185" i="2"/>
  <c r="BA74" i="2"/>
  <c r="W216" i="4"/>
  <c r="BA367" i="2"/>
  <c r="AZ310" i="2"/>
  <c r="AM422" i="4"/>
  <c r="O70" i="2"/>
  <c r="Q441" i="4"/>
  <c r="AM206" i="2"/>
  <c r="H221" i="2"/>
  <c r="AF15" i="4"/>
  <c r="S302" i="2"/>
  <c r="BK180" i="4"/>
  <c r="W297" i="2"/>
  <c r="BF406" i="2"/>
  <c r="AL352" i="2"/>
  <c r="AT233" i="4"/>
  <c r="AJ207" i="2"/>
  <c r="AA265" i="2"/>
  <c r="AG280" i="2"/>
  <c r="AP40" i="4"/>
  <c r="AB199" i="4"/>
  <c r="AM182" i="2"/>
  <c r="AX10" i="4"/>
  <c r="AM194" i="4"/>
  <c r="AR404" i="2"/>
  <c r="U272" i="4"/>
  <c r="L255" i="4"/>
  <c r="AE234" i="4"/>
  <c r="AH24" i="4"/>
  <c r="AR152" i="4"/>
  <c r="AS217" i="4"/>
  <c r="AH404" i="2"/>
  <c r="AY19" i="2"/>
  <c r="BL263" i="4"/>
  <c r="AA356" i="2"/>
  <c r="I195" i="4"/>
  <c r="Z133" i="4"/>
  <c r="AU168" i="2"/>
  <c r="U31" i="12"/>
  <c r="AB141" i="4"/>
  <c r="BC82" i="4"/>
  <c r="Z192" i="4"/>
  <c r="V181" i="2"/>
  <c r="AJ374" i="2"/>
  <c r="U110" i="4"/>
  <c r="BE77" i="2"/>
  <c r="AC51" i="4"/>
  <c r="BH353" i="4"/>
  <c r="AL24" i="2"/>
  <c r="Q296" i="4"/>
  <c r="L137" i="2"/>
  <c r="AB230" i="4"/>
  <c r="AY137" i="4"/>
  <c r="BE303" i="4"/>
  <c r="AV220" i="2"/>
  <c r="R47" i="4"/>
  <c r="AE20" i="2"/>
  <c r="Z82" i="2"/>
  <c r="AP254" i="2"/>
  <c r="AW27" i="4"/>
  <c r="AF7" i="4"/>
  <c r="BC268" i="2"/>
  <c r="J137" i="4"/>
  <c r="W462" i="2"/>
  <c r="AL230" i="2"/>
  <c r="BN310" i="4"/>
  <c r="Q22" i="2"/>
  <c r="BL150" i="4"/>
  <c r="U66" i="4"/>
  <c r="V397" i="4"/>
  <c r="BL119" i="4"/>
  <c r="X404" i="2"/>
  <c r="AV157" i="2"/>
  <c r="AW453" i="2"/>
  <c r="I119" i="4"/>
  <c r="AM14" i="2"/>
  <c r="BA113" i="2"/>
  <c r="Y78" i="2"/>
  <c r="AA138" i="2"/>
  <c r="AY519" i="4"/>
  <c r="AI301" i="4"/>
  <c r="K115" i="2"/>
  <c r="BD346" i="4"/>
  <c r="AV456" i="2"/>
  <c r="AA451" i="2"/>
  <c r="T55" i="12"/>
  <c r="W313" i="2"/>
  <c r="BP127" i="4"/>
  <c r="AB470" i="2"/>
  <c r="BB30" i="4"/>
  <c r="AN220" i="2"/>
  <c r="AK253" i="4"/>
  <c r="AF473" i="2"/>
  <c r="AB317" i="4"/>
  <c r="N121" i="2"/>
  <c r="O182" i="4"/>
  <c r="AS120" i="2"/>
  <c r="AG154" i="4"/>
  <c r="AC177" i="4"/>
  <c r="BD118" i="2"/>
  <c r="AD122" i="2"/>
  <c r="Y18" i="4"/>
  <c r="AB110" i="4"/>
  <c r="BI75" i="4"/>
  <c r="AK13" i="4"/>
  <c r="AI13" i="4"/>
  <c r="AU408" i="2"/>
  <c r="Z379" i="2"/>
  <c r="W126" i="2"/>
  <c r="BE261" i="2"/>
  <c r="AH352" i="2"/>
  <c r="AE56" i="6"/>
  <c r="Y153" i="4"/>
  <c r="AM156" i="4"/>
  <c r="AV249" i="4"/>
  <c r="AV445" i="2"/>
  <c r="BF107" i="2"/>
  <c r="BK175" i="4"/>
  <c r="AR294" i="4"/>
  <c r="AZ356" i="2"/>
  <c r="AV443" i="2"/>
  <c r="BJ47" i="4"/>
  <c r="BA88" i="4"/>
  <c r="V57" i="4"/>
  <c r="Q25" i="2"/>
  <c r="BI275" i="4"/>
  <c r="AJ401" i="4"/>
  <c r="AS356" i="2"/>
  <c r="Q472" i="2"/>
  <c r="AG358" i="2"/>
  <c r="AJ461" i="2"/>
  <c r="BP9" i="4"/>
  <c r="P305" i="4"/>
  <c r="AA355" i="2"/>
  <c r="AP362" i="4"/>
  <c r="AF125" i="4"/>
  <c r="AC305" i="4"/>
  <c r="BA126" i="2"/>
  <c r="V126" i="4"/>
  <c r="AG138" i="4"/>
  <c r="W357" i="2"/>
  <c r="AR32" i="4"/>
  <c r="AF309" i="2"/>
  <c r="O22" i="2"/>
  <c r="AQ439" i="2"/>
  <c r="N180" i="4"/>
  <c r="BC17" i="4"/>
  <c r="AJ165" i="2"/>
  <c r="AI134" i="4"/>
  <c r="BH246" i="4"/>
  <c r="X247" i="4"/>
  <c r="AG163" i="2"/>
  <c r="M74" i="2"/>
  <c r="AM449" i="2"/>
  <c r="AB324" i="2"/>
  <c r="AE407" i="2"/>
  <c r="AA348" i="2"/>
  <c r="AX75" i="2"/>
  <c r="Z325" i="2"/>
  <c r="U276" i="4"/>
  <c r="AK349" i="4"/>
  <c r="AJ399" i="4"/>
  <c r="AQ447" i="2"/>
  <c r="BB46" i="2"/>
  <c r="BB440" i="2"/>
  <c r="U403" i="2"/>
  <c r="AQ126" i="4"/>
  <c r="K306" i="2"/>
  <c r="O75" i="4"/>
  <c r="S249" i="4"/>
  <c r="AR164" i="2"/>
  <c r="L13" i="4"/>
  <c r="BG260" i="4"/>
  <c r="J286" i="4"/>
  <c r="AZ350" i="2"/>
  <c r="AZ100" i="4"/>
  <c r="O27" i="4"/>
  <c r="AH112" i="2"/>
  <c r="AT203" i="2"/>
  <c r="BC370" i="2"/>
  <c r="AI127" i="4"/>
  <c r="AC325" i="4"/>
  <c r="Q26" i="4"/>
  <c r="Q119" i="4"/>
  <c r="T406" i="2"/>
  <c r="J88" i="4"/>
  <c r="AF376" i="2"/>
  <c r="AD290" i="4"/>
  <c r="AH386" i="4"/>
  <c r="BN162" i="4"/>
  <c r="AJ48" i="4"/>
  <c r="AT213" i="2"/>
  <c r="AJ176" i="4"/>
  <c r="L402" i="2"/>
  <c r="AW212" i="2"/>
  <c r="AL406" i="2"/>
  <c r="Y216" i="2"/>
  <c r="AA109" i="4"/>
  <c r="X172" i="2"/>
  <c r="M134" i="4"/>
  <c r="J164" i="2"/>
  <c r="AS158" i="4"/>
  <c r="AP363" i="2"/>
  <c r="AC62" i="4"/>
  <c r="AU302" i="2"/>
  <c r="BB276" i="2"/>
  <c r="BB182" i="2"/>
  <c r="AB301" i="4"/>
  <c r="R70" i="2"/>
  <c r="M288" i="4"/>
  <c r="AW264" i="2"/>
  <c r="AR410" i="4"/>
  <c r="K21" i="2"/>
  <c r="AY28" i="4"/>
  <c r="BP253" i="4"/>
  <c r="AP210" i="4"/>
  <c r="S5" i="4"/>
  <c r="AP58" i="4"/>
  <c r="M416" i="4"/>
  <c r="BI193" i="4"/>
  <c r="V124" i="2"/>
  <c r="AH465" i="2"/>
  <c r="AT20" i="4"/>
  <c r="L463" i="2"/>
  <c r="AL446" i="2"/>
  <c r="L82" i="4"/>
  <c r="BD12" i="4"/>
  <c r="AR468" i="2"/>
  <c r="BM550" i="4"/>
  <c r="U111" i="4"/>
  <c r="AN379" i="2"/>
  <c r="BE472" i="2"/>
  <c r="AX213" i="4"/>
  <c r="M480" i="4"/>
  <c r="AA307" i="4"/>
  <c r="AR260" i="2"/>
  <c r="BE144" i="4"/>
  <c r="H164" i="2"/>
  <c r="U207" i="4"/>
  <c r="AI327" i="2"/>
  <c r="AW12" i="4"/>
  <c r="AC560" i="4"/>
  <c r="AP265" i="2"/>
  <c r="AQ67" i="4"/>
  <c r="AQ419" i="4"/>
  <c r="R69" i="4"/>
  <c r="W116" i="4"/>
  <c r="BA117" i="4"/>
  <c r="AD351" i="2"/>
  <c r="P287" i="4"/>
  <c r="BG23" i="4"/>
  <c r="AY287" i="4"/>
  <c r="AO197" i="4"/>
  <c r="H22" i="2"/>
  <c r="AK112" i="2"/>
  <c r="Q125" i="4"/>
  <c r="BC297" i="2"/>
  <c r="AN137" i="2"/>
  <c r="AC180" i="2"/>
  <c r="AF186" i="2"/>
  <c r="BG140" i="4"/>
  <c r="AP301" i="2"/>
  <c r="AA216" i="2"/>
  <c r="Q44" i="4"/>
  <c r="L344" i="4"/>
  <c r="Z461" i="2"/>
  <c r="I404" i="4"/>
  <c r="AD359" i="2"/>
  <c r="AE232" i="2"/>
  <c r="AN70" i="2"/>
  <c r="BF427" i="4"/>
  <c r="BM119" i="4"/>
  <c r="V419" i="2"/>
  <c r="AN299" i="2"/>
  <c r="AY40" i="4"/>
  <c r="X286" i="2"/>
  <c r="AH115" i="2"/>
  <c r="BE497" i="4"/>
  <c r="BE74" i="4"/>
  <c r="AG326" i="2"/>
  <c r="AG370" i="4"/>
  <c r="BB479" i="4"/>
  <c r="BA172" i="4"/>
  <c r="AU380" i="2"/>
  <c r="BH172" i="4"/>
  <c r="AZ485" i="4"/>
  <c r="S85" i="4"/>
  <c r="AM473" i="2"/>
  <c r="AP122" i="4"/>
  <c r="AS104" i="4"/>
  <c r="AG453" i="2"/>
  <c r="AN181" i="2"/>
  <c r="M380" i="2"/>
  <c r="AK440" i="2"/>
  <c r="AP108" i="2"/>
  <c r="AN39" i="4"/>
  <c r="Z196" i="4"/>
  <c r="Y44" i="4"/>
  <c r="AL139" i="4"/>
  <c r="AF44" i="4"/>
  <c r="BO105" i="4"/>
  <c r="BD446" i="2"/>
  <c r="L140" i="4"/>
  <c r="AQ510" i="4"/>
  <c r="AP525" i="4"/>
  <c r="AH48" i="4"/>
  <c r="AH358" i="2"/>
  <c r="AG167" i="4"/>
  <c r="O317" i="4"/>
  <c r="Y81" i="2"/>
  <c r="AB175" i="2"/>
  <c r="X122" i="4"/>
  <c r="K89" i="4"/>
  <c r="BG195" i="4"/>
  <c r="BF126" i="2"/>
  <c r="AT163" i="2"/>
  <c r="AF233" i="2"/>
  <c r="J315" i="4"/>
  <c r="AQ373" i="2"/>
  <c r="AR550" i="4"/>
  <c r="AX338" i="4"/>
  <c r="BB11" i="4"/>
  <c r="AF363" i="4"/>
  <c r="AR376" i="2"/>
  <c r="BK57" i="4"/>
  <c r="V144" i="4"/>
  <c r="J143" i="4"/>
  <c r="AH20" i="4"/>
  <c r="AY16" i="2"/>
  <c r="AA14" i="2"/>
  <c r="H71" i="2"/>
  <c r="X110" i="4"/>
  <c r="AV48" i="4"/>
  <c r="M88" i="2"/>
  <c r="BA461" i="2"/>
  <c r="AZ457" i="4"/>
  <c r="U125" i="2"/>
  <c r="BK67" i="4"/>
  <c r="BG272" i="4"/>
  <c r="AC214" i="2"/>
  <c r="V528" i="4"/>
  <c r="AB264" i="2"/>
  <c r="T286" i="2"/>
  <c r="AQ309" i="2"/>
  <c r="AW46" i="4"/>
  <c r="R98" i="2"/>
  <c r="AM98" i="2"/>
  <c r="P245" i="4"/>
  <c r="AT472" i="2"/>
  <c r="K165" i="2"/>
  <c r="T232" i="2"/>
  <c r="AT20" i="2"/>
  <c r="BF454" i="2"/>
  <c r="AD134" i="4"/>
  <c r="BN55" i="4"/>
  <c r="T168" i="2"/>
  <c r="K291" i="4"/>
  <c r="AY464" i="2"/>
  <c r="V203" i="2"/>
  <c r="AF209" i="2"/>
  <c r="J252" i="2"/>
  <c r="AA26" i="2"/>
  <c r="T267" i="4"/>
  <c r="BI49" i="4"/>
  <c r="BF62" i="4"/>
  <c r="AS360" i="4"/>
  <c r="V161" i="2"/>
  <c r="AK500" i="4"/>
  <c r="BC111" i="2"/>
  <c r="AW183" i="2"/>
  <c r="BG406" i="4"/>
  <c r="T419" i="2"/>
  <c r="BO103" i="4"/>
  <c r="R36" i="4"/>
  <c r="X294" i="4"/>
  <c r="AE5" i="4"/>
  <c r="AX214" i="4"/>
  <c r="I252" i="2"/>
  <c r="X68" i="2"/>
  <c r="K391" i="2"/>
  <c r="AV251" i="2"/>
  <c r="AL371" i="2"/>
  <c r="AR75" i="2"/>
  <c r="U13" i="2"/>
  <c r="R400" i="2"/>
  <c r="BD180" i="2"/>
  <c r="BC32" i="4"/>
  <c r="AW360" i="2"/>
  <c r="BF453" i="2"/>
  <c r="AX219" i="2"/>
  <c r="H201" i="2"/>
  <c r="AX175" i="4"/>
  <c r="AM482" i="4"/>
  <c r="AB163" i="4"/>
  <c r="AA66" i="4"/>
  <c r="AT315" i="2"/>
  <c r="AX192" i="2"/>
  <c r="AE68" i="4"/>
  <c r="BP346" i="4"/>
  <c r="AS264" i="2"/>
  <c r="L130" i="4"/>
  <c r="O350" i="4"/>
  <c r="BC171" i="2"/>
  <c r="Y55" i="10"/>
  <c r="AU105" i="4"/>
  <c r="O40" i="4"/>
  <c r="J378" i="2"/>
  <c r="AH262" i="4"/>
  <c r="AM171" i="4"/>
  <c r="AZ64" i="2"/>
  <c r="BG26" i="4"/>
  <c r="BI126" i="4"/>
  <c r="BJ354" i="4"/>
  <c r="AY300" i="2"/>
  <c r="R285" i="2"/>
  <c r="O277" i="2"/>
  <c r="AH206" i="4"/>
  <c r="AK192" i="2"/>
  <c r="S254" i="2"/>
  <c r="H276" i="2"/>
  <c r="AX298" i="4"/>
  <c r="AI141" i="4"/>
  <c r="AV139" i="2"/>
  <c r="BI360" i="4"/>
  <c r="BA170" i="2"/>
  <c r="AW76" i="2"/>
  <c r="BF404" i="4"/>
  <c r="AY265" i="4"/>
  <c r="AV219" i="2"/>
  <c r="V449" i="2"/>
  <c r="M393" i="2"/>
  <c r="AV389" i="4"/>
  <c r="S407" i="2"/>
  <c r="V31" i="6"/>
  <c r="AX76" i="4"/>
  <c r="AV446" i="4"/>
  <c r="AC209" i="2"/>
  <c r="AG304" i="2"/>
  <c r="Z31" i="11"/>
  <c r="AU277" i="4"/>
  <c r="BF132" i="4"/>
  <c r="AB465" i="2"/>
  <c r="U440" i="2"/>
  <c r="AE376" i="2"/>
  <c r="S545" i="4"/>
  <c r="AS285" i="2"/>
  <c r="AX107" i="2"/>
  <c r="AV131" i="4"/>
  <c r="BE254" i="2"/>
  <c r="BA57" i="4"/>
  <c r="BL208" i="4"/>
  <c r="AK57" i="4"/>
  <c r="AX275" i="4"/>
  <c r="AA352" i="2"/>
  <c r="BG127" i="4"/>
  <c r="Z112" i="2"/>
  <c r="AI43" i="4"/>
  <c r="AY224" i="4"/>
  <c r="K200" i="2"/>
  <c r="AG316" i="4"/>
  <c r="M470" i="2"/>
  <c r="AH354" i="4"/>
  <c r="Y126" i="2"/>
  <c r="AI88" i="2"/>
  <c r="AV360" i="2"/>
  <c r="V158" i="4"/>
  <c r="M294" i="4"/>
  <c r="W453" i="2"/>
  <c r="X357" i="4"/>
  <c r="AL468" i="2"/>
  <c r="BG166" i="4"/>
  <c r="AI380" i="2"/>
  <c r="BL80" i="4"/>
  <c r="AN233" i="4"/>
  <c r="AQ489" i="4"/>
  <c r="M289" i="4"/>
  <c r="BL291" i="4"/>
  <c r="AU19" i="2"/>
  <c r="BD347" i="2"/>
  <c r="BA6" i="4"/>
  <c r="AS243" i="4"/>
  <c r="AB362" i="2"/>
  <c r="AM78" i="4"/>
  <c r="Y33" i="6"/>
  <c r="R330" i="4"/>
  <c r="BF141" i="4"/>
  <c r="BH546" i="4"/>
  <c r="BD455" i="4"/>
  <c r="AJ83" i="4"/>
  <c r="BN154" i="4"/>
  <c r="BC108" i="2"/>
  <c r="AK207" i="4"/>
  <c r="O521" i="4"/>
  <c r="BD384" i="4"/>
  <c r="BO269" i="4"/>
  <c r="T30" i="12"/>
  <c r="H401" i="2"/>
  <c r="L508" i="4"/>
  <c r="AC300" i="2"/>
  <c r="Z506" i="4"/>
  <c r="R159" i="4"/>
  <c r="BC442" i="4"/>
  <c r="AR36" i="4"/>
  <c r="AO196" i="4"/>
  <c r="AY200" i="4"/>
  <c r="T401" i="2"/>
  <c r="BP353" i="4"/>
  <c r="Y532" i="4"/>
  <c r="M499" i="4"/>
  <c r="Y437" i="4"/>
  <c r="BE357" i="4"/>
  <c r="AI541" i="4"/>
  <c r="Y206" i="2"/>
  <c r="W218" i="2"/>
  <c r="R213" i="4"/>
  <c r="AT77" i="4"/>
  <c r="W372" i="4"/>
  <c r="AY397" i="4"/>
  <c r="L210" i="4"/>
  <c r="BN204" i="4"/>
  <c r="AK98" i="4"/>
  <c r="AA16" i="4"/>
  <c r="BG326" i="4"/>
  <c r="V177" i="4"/>
  <c r="AK390" i="2"/>
  <c r="N235" i="4"/>
  <c r="Y65" i="2"/>
  <c r="AX441" i="2"/>
  <c r="AC139" i="4"/>
  <c r="AZ257" i="4"/>
  <c r="P211" i="4"/>
  <c r="P310" i="4"/>
  <c r="AD402" i="2"/>
  <c r="AB274" i="2"/>
  <c r="N119" i="4"/>
  <c r="S64" i="2"/>
  <c r="AA123" i="4"/>
  <c r="AJ205" i="4"/>
  <c r="R450" i="2"/>
  <c r="AX423" i="4"/>
  <c r="Y125" i="4"/>
  <c r="AG126" i="2"/>
  <c r="AO323" i="4"/>
  <c r="BG46" i="4"/>
  <c r="M260" i="2"/>
  <c r="AR402" i="4"/>
  <c r="BC63" i="4"/>
  <c r="K160" i="2"/>
  <c r="AU172" i="2"/>
  <c r="AA30" i="4"/>
  <c r="W311" i="2"/>
  <c r="BA65" i="4"/>
  <c r="AJ131" i="4"/>
  <c r="AQ164" i="2"/>
  <c r="BP225" i="4"/>
  <c r="BO251" i="4"/>
  <c r="AR452" i="2"/>
  <c r="BI420" i="4"/>
  <c r="BH89" i="4"/>
  <c r="BN246" i="4"/>
  <c r="AY216" i="2"/>
  <c r="W396" i="2"/>
  <c r="BE120" i="2"/>
  <c r="AB390" i="2"/>
  <c r="AF356" i="2"/>
  <c r="M111" i="2"/>
  <c r="BD66" i="2"/>
  <c r="AI473" i="2"/>
  <c r="I299" i="2"/>
  <c r="K406" i="4"/>
  <c r="S287" i="4"/>
  <c r="N270" i="4"/>
  <c r="R86" i="4"/>
  <c r="AA466" i="4"/>
  <c r="BI261" i="4"/>
  <c r="K340" i="4"/>
  <c r="BL51" i="4"/>
  <c r="U408" i="4"/>
  <c r="AQ164" i="4"/>
  <c r="AW132" i="4"/>
  <c r="Z157" i="2"/>
  <c r="P463" i="4"/>
  <c r="AP369" i="2"/>
  <c r="BA221" i="4"/>
  <c r="O235" i="4"/>
  <c r="M33" i="4"/>
  <c r="T179" i="4"/>
  <c r="AL358" i="2"/>
  <c r="V93" i="2"/>
  <c r="AN120" i="4"/>
  <c r="AE468" i="2"/>
  <c r="S8" i="4"/>
  <c r="U260" i="4"/>
  <c r="Q16" i="4"/>
  <c r="AH195" i="4"/>
  <c r="BH203" i="4"/>
  <c r="O404" i="2"/>
  <c r="AQ29" i="4"/>
  <c r="V262" i="2"/>
  <c r="S262" i="2"/>
  <c r="AI282" i="2"/>
  <c r="AO314" i="2"/>
  <c r="BC118" i="2"/>
  <c r="AB269" i="4"/>
  <c r="AZ404" i="4"/>
  <c r="AM374" i="2"/>
  <c r="AW456" i="2"/>
  <c r="AH24" i="2"/>
  <c r="X75" i="4"/>
  <c r="M559" i="4"/>
  <c r="AR18" i="2"/>
  <c r="AZ26" i="4"/>
  <c r="O195" i="4"/>
  <c r="J119" i="2"/>
  <c r="AN209" i="2"/>
  <c r="AK275" i="2"/>
  <c r="AL46" i="2"/>
  <c r="H374" i="2"/>
  <c r="Y109" i="4"/>
  <c r="V106" i="2"/>
  <c r="U314" i="2"/>
  <c r="AI397" i="4"/>
  <c r="AU394" i="4"/>
  <c r="BH357" i="4"/>
  <c r="BI194" i="4"/>
  <c r="S349" i="2"/>
  <c r="AT466" i="4"/>
  <c r="AC396" i="4"/>
  <c r="AB378" i="2"/>
  <c r="BE213" i="2"/>
  <c r="P420" i="2"/>
  <c r="J243" i="4"/>
  <c r="AC441" i="2"/>
  <c r="AU179" i="2"/>
  <c r="BG108" i="4"/>
  <c r="Z215" i="2"/>
  <c r="AK372" i="4"/>
  <c r="BN381" i="4"/>
  <c r="BB7" i="4"/>
  <c r="AZ390" i="4"/>
  <c r="BK398" i="4"/>
  <c r="U56" i="20"/>
  <c r="BF167" i="2"/>
  <c r="AO35" i="4"/>
  <c r="AC448" i="4"/>
  <c r="AW200" i="2"/>
  <c r="Z358" i="4"/>
  <c r="AH530" i="4"/>
  <c r="BD56" i="4"/>
  <c r="AM274" i="2"/>
  <c r="BF266" i="4"/>
  <c r="AH481" i="4"/>
  <c r="K440" i="2"/>
  <c r="AS125" i="4"/>
  <c r="Q28" i="4"/>
  <c r="I87" i="2"/>
  <c r="Y390" i="4"/>
  <c r="S418" i="2"/>
  <c r="T78" i="4"/>
  <c r="Y215" i="4"/>
  <c r="BN59" i="4"/>
  <c r="AM89" i="4"/>
  <c r="N255" i="4"/>
  <c r="Q312" i="4"/>
  <c r="AO57" i="4"/>
  <c r="BD296" i="4"/>
  <c r="BJ287" i="4"/>
  <c r="AP407" i="4"/>
  <c r="J83" i="4"/>
  <c r="AB194" i="4"/>
  <c r="AH215" i="2"/>
  <c r="T376" i="2"/>
  <c r="AX308" i="2"/>
  <c r="R110" i="4"/>
  <c r="U340" i="4"/>
  <c r="N450" i="2"/>
  <c r="AP226" i="4"/>
  <c r="AQ407" i="2"/>
  <c r="BC66" i="4"/>
  <c r="W349" i="4"/>
  <c r="K397" i="2"/>
  <c r="AT135" i="4"/>
  <c r="BF280" i="2"/>
  <c r="W21" i="4"/>
  <c r="K114" i="2"/>
  <c r="BD257" i="2"/>
  <c r="AB82" i="4"/>
  <c r="V22" i="4"/>
  <c r="BN256" i="4"/>
  <c r="K259" i="2"/>
  <c r="AE22" i="4"/>
  <c r="AK175" i="2"/>
  <c r="P216" i="2"/>
  <c r="AD49" i="4"/>
  <c r="AT357" i="4"/>
  <c r="P58" i="4"/>
  <c r="AW69" i="2"/>
  <c r="Y31" i="2"/>
  <c r="BD201" i="2"/>
  <c r="AF264" i="4"/>
  <c r="AP120" i="2"/>
  <c r="I161" i="2"/>
  <c r="AB127" i="2"/>
  <c r="AD179" i="4"/>
  <c r="V67" i="4"/>
  <c r="AA281" i="2"/>
  <c r="AQ157" i="4"/>
  <c r="BN481" i="4"/>
  <c r="BC109" i="2"/>
  <c r="BA299" i="2"/>
  <c r="I201" i="2"/>
  <c r="AL190" i="2"/>
  <c r="BD17" i="4"/>
  <c r="AF122" i="4"/>
  <c r="AL71" i="2"/>
  <c r="AK78" i="2"/>
  <c r="AP358" i="2"/>
  <c r="AB231" i="2"/>
  <c r="AS292" i="4"/>
  <c r="AU75" i="4"/>
  <c r="AY362" i="2"/>
  <c r="T327" i="4"/>
  <c r="BC243" i="4"/>
  <c r="V78" i="4"/>
  <c r="BK452" i="4"/>
  <c r="AZ132" i="4"/>
  <c r="R123" i="2"/>
  <c r="BI26" i="4"/>
  <c r="BF450" i="2"/>
  <c r="H380" i="2"/>
  <c r="Y470" i="2"/>
  <c r="T208" i="4"/>
  <c r="P4" i="4"/>
  <c r="AN444" i="2"/>
  <c r="M446" i="2"/>
  <c r="AZ29" i="2"/>
  <c r="BI137" i="4"/>
  <c r="BA210" i="2"/>
  <c r="AR81" i="2"/>
  <c r="BD108" i="4"/>
  <c r="Z448" i="2"/>
  <c r="Z444" i="2"/>
  <c r="AT409" i="4"/>
  <c r="BD157" i="2"/>
  <c r="N160" i="2"/>
  <c r="AS266" i="4"/>
  <c r="M509" i="4"/>
  <c r="AI194" i="4"/>
  <c r="N262" i="4"/>
  <c r="I363" i="2"/>
  <c r="AR454" i="2"/>
  <c r="AG310" i="2"/>
  <c r="AN25" i="2"/>
  <c r="S426" i="4"/>
  <c r="BK314" i="4"/>
  <c r="X231" i="2"/>
  <c r="AV94" i="2"/>
  <c r="K469" i="2"/>
  <c r="AM77" i="2"/>
  <c r="BF212" i="2"/>
  <c r="AP107" i="2"/>
  <c r="AH80" i="2"/>
  <c r="I238" i="4"/>
  <c r="Y473" i="2"/>
  <c r="AI102" i="4"/>
  <c r="AY448" i="4"/>
  <c r="AZ81" i="2"/>
  <c r="BM405" i="4"/>
  <c r="BF302" i="2"/>
  <c r="AA34" i="4"/>
  <c r="K69" i="2"/>
  <c r="AJ14" i="4"/>
  <c r="L289" i="4"/>
  <c r="J344" i="4"/>
  <c r="AZ207" i="2"/>
  <c r="AR221" i="2"/>
  <c r="AD113" i="2"/>
  <c r="V42" i="4"/>
  <c r="AO560" i="4"/>
  <c r="K126" i="4"/>
  <c r="S474" i="2"/>
  <c r="K397" i="4"/>
  <c r="AW263" i="4"/>
  <c r="AK273" i="2"/>
  <c r="BK461" i="4"/>
  <c r="AG26" i="4"/>
  <c r="P349" i="4"/>
  <c r="AQ32" i="2"/>
  <c r="I295" i="2"/>
  <c r="L441" i="2"/>
  <c r="U303" i="2"/>
  <c r="U298" i="4"/>
  <c r="W75" i="4"/>
  <c r="AE371" i="2"/>
  <c r="AC230" i="2"/>
  <c r="BM433" i="4"/>
  <c r="AX100" i="4"/>
  <c r="M79" i="2"/>
  <c r="AZ211" i="2"/>
  <c r="BE265" i="4"/>
  <c r="AZ318" i="4"/>
  <c r="BJ56" i="4"/>
  <c r="K474" i="2"/>
  <c r="AC117" i="4"/>
  <c r="AK305" i="4"/>
  <c r="AR64" i="2"/>
  <c r="V296" i="2"/>
  <c r="BE450" i="2"/>
  <c r="J69" i="2"/>
  <c r="AT256" i="2"/>
  <c r="AG473" i="2"/>
  <c r="X110" i="2"/>
  <c r="AI360" i="4"/>
  <c r="AQ301" i="2"/>
  <c r="M209" i="4"/>
  <c r="Q103" i="4"/>
  <c r="AN102" i="4"/>
  <c r="BC136" i="2"/>
  <c r="BO287" i="4"/>
  <c r="AC89" i="4"/>
  <c r="AK260" i="2"/>
  <c r="Q185" i="2"/>
  <c r="AO266" i="2"/>
  <c r="AA32" i="12"/>
  <c r="Q88" i="2"/>
  <c r="AR259" i="2"/>
  <c r="AK300" i="4"/>
  <c r="AM29" i="4"/>
  <c r="U296" i="2"/>
  <c r="AG124" i="2"/>
  <c r="I284" i="2"/>
  <c r="BP181" i="4"/>
  <c r="P27" i="2"/>
  <c r="AX16" i="4"/>
  <c r="K331" i="4"/>
  <c r="AQ74" i="2"/>
  <c r="AY117" i="2"/>
  <c r="BP207" i="4"/>
  <c r="V75" i="2"/>
  <c r="AL69" i="2"/>
  <c r="Z89" i="2"/>
  <c r="BE61" i="4"/>
  <c r="X308" i="2"/>
  <c r="AQ203" i="2"/>
  <c r="W261" i="2"/>
  <c r="AJ231" i="4"/>
  <c r="Y111" i="2"/>
  <c r="AL199" i="4"/>
  <c r="AX213" i="2"/>
  <c r="BA288" i="4"/>
  <c r="BC300" i="4"/>
  <c r="AJ400" i="4"/>
  <c r="AX17" i="2"/>
  <c r="AO23" i="2"/>
  <c r="AW134" i="4"/>
  <c r="AO395" i="4"/>
  <c r="AN159" i="4"/>
  <c r="AW349" i="2"/>
  <c r="AC59" i="4"/>
  <c r="AU353" i="2"/>
  <c r="BK45" i="4"/>
  <c r="U43" i="4"/>
  <c r="AP101" i="4"/>
  <c r="V209" i="2"/>
  <c r="AL202" i="2"/>
  <c r="BE170" i="2"/>
  <c r="BH30" i="4"/>
  <c r="AC31" i="20"/>
  <c r="AR327" i="4"/>
  <c r="AH30" i="4"/>
  <c r="R133" i="4"/>
  <c r="Z311" i="2"/>
  <c r="AX448" i="4"/>
  <c r="AN270" i="4"/>
  <c r="BD442" i="2"/>
  <c r="BL327" i="4"/>
  <c r="S111" i="4"/>
  <c r="AY368" i="4"/>
  <c r="BC300" i="2"/>
  <c r="AS166" i="2"/>
  <c r="I338" i="4"/>
  <c r="AX117" i="2"/>
  <c r="I111" i="4"/>
  <c r="K260" i="4"/>
  <c r="BA269" i="2"/>
  <c r="O85" i="4"/>
  <c r="AM456" i="2"/>
  <c r="AB455" i="4"/>
  <c r="X409" i="2"/>
  <c r="BC229" i="4"/>
  <c r="BN206" i="4"/>
  <c r="AI101" i="4"/>
  <c r="AX311" i="2"/>
  <c r="I98" i="4"/>
  <c r="AN158" i="4"/>
  <c r="BM158" i="4"/>
  <c r="P7" i="4"/>
  <c r="W112" i="2"/>
  <c r="BE262" i="4"/>
  <c r="AI406" i="4"/>
  <c r="AR94" i="2"/>
  <c r="AT111" i="4"/>
  <c r="O159" i="2"/>
  <c r="AU14" i="4"/>
  <c r="AR31" i="4"/>
  <c r="M158" i="2"/>
  <c r="AN34" i="2"/>
  <c r="AE76" i="2"/>
  <c r="AT72" i="4"/>
  <c r="Z210" i="2"/>
  <c r="BJ402" i="4"/>
  <c r="BC288" i="4"/>
  <c r="AL126" i="2"/>
  <c r="AH129" i="4"/>
  <c r="AQ65" i="2"/>
  <c r="AW141" i="4"/>
  <c r="P90" i="2"/>
  <c r="AS294" i="2"/>
  <c r="BE376" i="2"/>
  <c r="L185" i="2"/>
  <c r="U274" i="4"/>
  <c r="AK324" i="4"/>
  <c r="Y75" i="4"/>
  <c r="BH277" i="4"/>
  <c r="AJ258" i="4"/>
  <c r="AW81" i="2"/>
  <c r="AT354" i="4"/>
  <c r="AQ45" i="2"/>
  <c r="R363" i="2"/>
  <c r="L128" i="4"/>
  <c r="BP267" i="4"/>
  <c r="AL75" i="2"/>
  <c r="R273" i="4"/>
  <c r="BH107" i="4"/>
  <c r="BP287" i="4"/>
  <c r="AA125" i="2"/>
  <c r="AK265" i="2"/>
  <c r="AD257" i="2"/>
  <c r="AW236" i="4"/>
  <c r="AT442" i="2"/>
  <c r="BC33" i="2"/>
  <c r="BB311" i="2"/>
  <c r="Q49" i="4"/>
  <c r="BM474" i="4"/>
  <c r="AK26" i="2"/>
  <c r="AJ256" i="2"/>
  <c r="AE168" i="2"/>
  <c r="AO212" i="2"/>
  <c r="R138" i="4"/>
  <c r="BB267" i="4"/>
  <c r="AU163" i="2"/>
  <c r="AP418" i="2"/>
  <c r="T152" i="4"/>
  <c r="BO21" i="4"/>
  <c r="Z469" i="2"/>
  <c r="AK117" i="2"/>
  <c r="Z60" i="4"/>
  <c r="AB98" i="4"/>
  <c r="Q108" i="4"/>
  <c r="Q56" i="4"/>
  <c r="J202" i="2"/>
  <c r="BA136" i="2"/>
  <c r="Q200" i="2"/>
  <c r="AX216" i="2"/>
  <c r="BF297" i="2"/>
  <c r="U208" i="2"/>
  <c r="AW119" i="4"/>
  <c r="BA89" i="4"/>
  <c r="AP19" i="2"/>
  <c r="AB462" i="2"/>
  <c r="BL278" i="4"/>
  <c r="N297" i="2"/>
  <c r="AM22" i="2"/>
  <c r="N73" i="4"/>
  <c r="K347" i="2"/>
  <c r="R68" i="4"/>
  <c r="AA164" i="2"/>
  <c r="AZ141" i="4"/>
  <c r="AA158" i="4"/>
  <c r="I226" i="4"/>
  <c r="AD204" i="2"/>
  <c r="AT310" i="2"/>
  <c r="BN380" i="4"/>
  <c r="BE89" i="2"/>
  <c r="AE327" i="4"/>
  <c r="AE479" i="4"/>
  <c r="AR263" i="2"/>
  <c r="AR138" i="4"/>
  <c r="AG83" i="4"/>
  <c r="AF232" i="2"/>
  <c r="U266" i="4"/>
  <c r="M94" i="2"/>
  <c r="K338" i="4"/>
  <c r="I88" i="2"/>
  <c r="BA170" i="4"/>
  <c r="AY457" i="4"/>
  <c r="AM386" i="4"/>
  <c r="P345" i="4"/>
  <c r="BD281" i="2"/>
  <c r="AL391" i="2"/>
  <c r="L39" i="4"/>
  <c r="Y142" i="4"/>
  <c r="AL78" i="2"/>
  <c r="AN9" i="4"/>
  <c r="AW191" i="2"/>
  <c r="BB350" i="4"/>
  <c r="AE459" i="4"/>
  <c r="U193" i="4"/>
  <c r="AH443" i="2"/>
  <c r="AF36" i="4"/>
  <c r="AD182" i="2"/>
  <c r="AU453" i="2"/>
  <c r="T251" i="2"/>
  <c r="AT101" i="4"/>
  <c r="N128" i="4"/>
  <c r="AM351" i="2"/>
  <c r="X80" i="4"/>
  <c r="AI171" i="2"/>
  <c r="T474" i="2"/>
  <c r="Q140" i="4"/>
  <c r="AG211" i="2"/>
  <c r="AT202" i="2"/>
  <c r="AS287" i="4"/>
  <c r="AN119" i="2"/>
  <c r="AJ304" i="4"/>
  <c r="AD272" i="4"/>
  <c r="O33" i="2"/>
  <c r="Q110" i="2"/>
  <c r="AM306" i="4"/>
  <c r="S17" i="4"/>
  <c r="K455" i="2"/>
  <c r="N10" i="4"/>
  <c r="V204" i="4"/>
  <c r="BM129" i="4"/>
  <c r="AA193" i="4"/>
  <c r="AZ255" i="2"/>
  <c r="BJ202" i="4"/>
  <c r="AX124" i="2"/>
  <c r="BG36" i="4"/>
  <c r="AB163" i="2"/>
  <c r="AM93" i="2"/>
  <c r="AQ508" i="4"/>
  <c r="AO216" i="2"/>
  <c r="AF247" i="4"/>
  <c r="AM128" i="4"/>
  <c r="AC55" i="12"/>
  <c r="AI257" i="2"/>
  <c r="R69" i="2"/>
  <c r="AZ495" i="4"/>
  <c r="AU384" i="4"/>
  <c r="AV324" i="2"/>
  <c r="AJ43" i="4"/>
  <c r="AS395" i="2"/>
  <c r="AY89" i="2"/>
  <c r="BI245" i="4"/>
  <c r="W98" i="2"/>
  <c r="I169" i="4"/>
  <c r="H296" i="2"/>
  <c r="AS319" i="4"/>
  <c r="J257" i="4"/>
  <c r="AJ117" i="4"/>
  <c r="AH123" i="2"/>
  <c r="BM139" i="4"/>
  <c r="I303" i="2"/>
  <c r="BE138" i="4"/>
  <c r="AE298" i="4"/>
  <c r="AY41" i="4"/>
  <c r="V264" i="2"/>
  <c r="AS389" i="2"/>
  <c r="AX231" i="2"/>
  <c r="BB98" i="4"/>
  <c r="BP21" i="4"/>
  <c r="BC108" i="4"/>
  <c r="L105" i="4"/>
  <c r="S360" i="2"/>
  <c r="O534" i="4"/>
  <c r="N248" i="4"/>
  <c r="AR45" i="4"/>
  <c r="BN196" i="4"/>
  <c r="P355" i="4"/>
  <c r="AK393" i="2"/>
  <c r="J275" i="4"/>
  <c r="BG9" i="4"/>
  <c r="AL25" i="2"/>
  <c r="AA309" i="2"/>
  <c r="AY46" i="4"/>
  <c r="AY275" i="4"/>
  <c r="AE256" i="2"/>
  <c r="T54" i="20"/>
  <c r="AU444" i="2"/>
  <c r="AD77" i="4"/>
  <c r="AU455" i="2"/>
  <c r="AI393" i="2"/>
  <c r="AQ464" i="2"/>
  <c r="BA106" i="2"/>
  <c r="AO422" i="4"/>
  <c r="BJ30" i="4"/>
  <c r="AE159" i="4"/>
  <c r="AX204" i="2"/>
  <c r="BC252" i="2"/>
  <c r="AX26" i="2"/>
  <c r="AW107" i="2"/>
  <c r="L167" i="4"/>
  <c r="AQ259" i="2"/>
  <c r="AB112" i="4"/>
  <c r="V70" i="2"/>
  <c r="BE445" i="4"/>
  <c r="AM45" i="2"/>
  <c r="AH210" i="2"/>
  <c r="Y250" i="4"/>
  <c r="I62" i="4"/>
  <c r="AY210" i="4"/>
  <c r="AO393" i="2"/>
  <c r="AV303" i="2"/>
  <c r="AZ312" i="2"/>
  <c r="BB177" i="4"/>
  <c r="U307" i="4"/>
  <c r="I480" i="4"/>
  <c r="R110" i="2"/>
  <c r="O157" i="2"/>
  <c r="J352" i="4"/>
  <c r="AP229" i="4"/>
  <c r="BJ421" i="4"/>
  <c r="AH374" i="2"/>
  <c r="S127" i="2"/>
  <c r="AK308" i="2"/>
  <c r="AE297" i="2"/>
  <c r="AB213" i="4"/>
  <c r="Y56" i="10"/>
  <c r="AL65" i="4"/>
  <c r="AC32" i="20"/>
  <c r="AU119" i="2"/>
  <c r="AP168" i="2"/>
  <c r="AB14" i="2"/>
  <c r="T212" i="2"/>
  <c r="AP119" i="2"/>
  <c r="P290" i="4"/>
  <c r="BL357" i="4"/>
  <c r="AJ402" i="2"/>
  <c r="AA408" i="2"/>
  <c r="O163" i="4"/>
  <c r="R121" i="4"/>
  <c r="U461" i="2"/>
  <c r="Q120" i="4"/>
  <c r="BO154" i="4"/>
  <c r="AM265" i="2"/>
  <c r="AY157" i="4"/>
  <c r="BD363" i="2"/>
  <c r="X213" i="2"/>
  <c r="AP354" i="2"/>
  <c r="BH108" i="4"/>
  <c r="AI119" i="2"/>
  <c r="AM296" i="4"/>
  <c r="BP512" i="4"/>
  <c r="AW41" i="4"/>
  <c r="AC465" i="4"/>
  <c r="AM371" i="2"/>
  <c r="AU213" i="2"/>
  <c r="AC77" i="2"/>
  <c r="N461" i="2"/>
  <c r="R408" i="4"/>
  <c r="AC175" i="2"/>
  <c r="AJ119" i="2"/>
  <c r="AA295" i="4"/>
  <c r="P172" i="2"/>
  <c r="Q354" i="2"/>
  <c r="AL74" i="2"/>
  <c r="AB351" i="2"/>
  <c r="BC138" i="2"/>
  <c r="AB152" i="4"/>
  <c r="R72" i="2"/>
  <c r="AJ356" i="4"/>
  <c r="AS152" i="4"/>
  <c r="M360" i="2"/>
  <c r="AT71" i="4"/>
  <c r="AP405" i="2"/>
  <c r="AF421" i="2"/>
  <c r="BC25" i="4"/>
  <c r="AU226" i="4"/>
  <c r="AZ97" i="2"/>
  <c r="BL22" i="4"/>
  <c r="BN320" i="4"/>
  <c r="BP365" i="4"/>
  <c r="M98" i="2"/>
  <c r="U31" i="2"/>
  <c r="U501" i="4"/>
  <c r="W536" i="4"/>
  <c r="S297" i="4"/>
  <c r="AA541" i="4"/>
  <c r="BI417" i="4"/>
  <c r="AD508" i="4"/>
  <c r="AV262" i="4"/>
  <c r="AO443" i="4"/>
  <c r="BO371" i="4"/>
  <c r="AI537" i="4"/>
  <c r="AU301" i="4"/>
  <c r="AB502" i="4"/>
  <c r="AH136" i="4"/>
  <c r="AE323" i="4"/>
  <c r="BJ327" i="4"/>
  <c r="N359" i="4"/>
  <c r="I156" i="4"/>
  <c r="BP162" i="4"/>
  <c r="AX527" i="4"/>
  <c r="U557" i="4"/>
  <c r="M558" i="4"/>
  <c r="AU150" i="4"/>
  <c r="BG327" i="4"/>
  <c r="BA387" i="4"/>
  <c r="BI246" i="4"/>
  <c r="BI452" i="4"/>
  <c r="O539" i="4"/>
  <c r="Y225" i="4"/>
  <c r="T441" i="4"/>
  <c r="AA329" i="4"/>
  <c r="M528" i="4"/>
  <c r="AK514" i="4"/>
  <c r="AM247" i="4"/>
  <c r="R492" i="4"/>
  <c r="BD161" i="4"/>
  <c r="N461" i="4"/>
  <c r="P199" i="4"/>
  <c r="X33" i="6"/>
  <c r="I273" i="4"/>
  <c r="J446" i="4"/>
  <c r="BD411" i="4"/>
  <c r="T259" i="4"/>
  <c r="BO120" i="4"/>
  <c r="AL446" i="4"/>
  <c r="V33" i="4"/>
  <c r="AS361" i="4"/>
  <c r="Y121" i="2"/>
  <c r="AN108" i="4"/>
  <c r="S443" i="2"/>
  <c r="AT358" i="4"/>
  <c r="AK181" i="4"/>
  <c r="T373" i="2"/>
  <c r="AT95" i="2"/>
  <c r="K504" i="4"/>
  <c r="BD525" i="4"/>
  <c r="AN419" i="4"/>
  <c r="BI487" i="4"/>
  <c r="AX267" i="4"/>
  <c r="Y58" i="4"/>
  <c r="R513" i="4"/>
  <c r="AM15" i="4"/>
  <c r="AV475" i="4"/>
  <c r="AD7" i="4"/>
  <c r="Y515" i="4"/>
  <c r="M419" i="4"/>
  <c r="BB447" i="2"/>
  <c r="AB395" i="4"/>
  <c r="L15" i="4"/>
  <c r="Q175" i="4"/>
  <c r="M435" i="4"/>
  <c r="U345" i="4"/>
  <c r="AY204" i="4"/>
  <c r="BD305" i="4"/>
  <c r="K402" i="4"/>
  <c r="AJ107" i="4"/>
  <c r="N407" i="4"/>
  <c r="AQ276" i="4"/>
  <c r="AU389" i="4"/>
  <c r="BC276" i="4"/>
  <c r="U152" i="4"/>
  <c r="AA548" i="4"/>
  <c r="BF418" i="4"/>
  <c r="BP350" i="4"/>
  <c r="K246" i="4"/>
  <c r="M82" i="4"/>
  <c r="AP431" i="4"/>
  <c r="AE306" i="4"/>
  <c r="BF459" i="4"/>
  <c r="AD9" i="4"/>
  <c r="AF380" i="4"/>
  <c r="T435" i="4"/>
  <c r="BN512" i="4"/>
  <c r="BG397" i="4"/>
  <c r="AA390" i="4"/>
  <c r="R363" i="4"/>
  <c r="AL28" i="2"/>
  <c r="K525" i="4"/>
  <c r="AS249" i="4"/>
  <c r="AW404" i="4"/>
  <c r="AM167" i="4"/>
  <c r="AY475" i="4"/>
  <c r="AG13" i="4"/>
  <c r="AO237" i="4"/>
  <c r="AU352" i="4"/>
  <c r="Y271" i="4"/>
  <c r="Z197" i="4"/>
  <c r="J45" i="4"/>
  <c r="M465" i="4"/>
  <c r="AT262" i="2"/>
  <c r="AO328" i="4"/>
  <c r="AP444" i="2"/>
  <c r="BH224" i="4"/>
  <c r="BC332" i="4"/>
  <c r="BG233" i="4"/>
  <c r="AH346" i="4"/>
  <c r="AG435" i="4"/>
  <c r="AW210" i="4"/>
  <c r="O224" i="4"/>
  <c r="AE352" i="4"/>
  <c r="T221" i="4"/>
  <c r="P392" i="4"/>
  <c r="AB210" i="4"/>
  <c r="AU403" i="4"/>
  <c r="AQ426" i="4"/>
  <c r="L446" i="2"/>
  <c r="AS349" i="2"/>
  <c r="AT267" i="2"/>
  <c r="AM71" i="2"/>
  <c r="Z236" i="4"/>
  <c r="AD11" i="4"/>
  <c r="BF379" i="2"/>
  <c r="AT441" i="4"/>
  <c r="AL228" i="4"/>
  <c r="BH543" i="4"/>
  <c r="S273" i="4"/>
  <c r="V478" i="4"/>
  <c r="AH254" i="2"/>
  <c r="AR305" i="4"/>
  <c r="AW466" i="4"/>
  <c r="AG357" i="4"/>
  <c r="BN386" i="4"/>
  <c r="BM432" i="4"/>
  <c r="N302" i="4"/>
  <c r="BB246" i="4"/>
  <c r="BJ149" i="4"/>
  <c r="AT483" i="4"/>
  <c r="AP445" i="4"/>
  <c r="N396" i="2"/>
  <c r="N77" i="4"/>
  <c r="O32" i="4"/>
  <c r="BC514" i="4"/>
  <c r="AN477" i="4"/>
  <c r="AZ520" i="4"/>
  <c r="P171" i="2"/>
  <c r="AS211" i="2"/>
  <c r="AJ453" i="4"/>
  <c r="S277" i="4"/>
  <c r="AD136" i="2"/>
  <c r="T39" i="4"/>
  <c r="AK381" i="4"/>
  <c r="AK485" i="4"/>
  <c r="BD256" i="2"/>
  <c r="AN298" i="2"/>
  <c r="BG464" i="4"/>
  <c r="S214" i="4"/>
  <c r="AH305" i="4"/>
  <c r="N20" i="2"/>
  <c r="AW371" i="2"/>
  <c r="Q369" i="4"/>
  <c r="AN291" i="4"/>
  <c r="AJ360" i="2"/>
  <c r="AE77" i="4"/>
  <c r="BE349" i="2"/>
  <c r="AX46" i="4"/>
  <c r="AB203" i="2"/>
  <c r="AG169" i="2"/>
  <c r="BE133" i="4"/>
  <c r="AZ328" i="4"/>
  <c r="AH228" i="4"/>
  <c r="AJ132" i="4"/>
  <c r="AV329" i="4"/>
  <c r="AU368" i="4"/>
  <c r="R137" i="4"/>
  <c r="M402" i="4"/>
  <c r="I144" i="4"/>
  <c r="AU203" i="2"/>
  <c r="U232" i="2"/>
  <c r="AO402" i="4"/>
  <c r="AP163" i="4"/>
  <c r="N440" i="4"/>
  <c r="BB261" i="2"/>
  <c r="AO45" i="4"/>
  <c r="BH459" i="4"/>
  <c r="I260" i="4"/>
  <c r="BO86" i="4"/>
  <c r="AP224" i="4"/>
  <c r="K407" i="2"/>
  <c r="M99" i="4"/>
  <c r="BL16" i="4"/>
  <c r="M362" i="2"/>
  <c r="M387" i="4"/>
  <c r="S362" i="4"/>
  <c r="Y270" i="4"/>
  <c r="BK234" i="4"/>
  <c r="AG486" i="4"/>
  <c r="Y367" i="2"/>
  <c r="AH479" i="4"/>
  <c r="N295" i="2"/>
  <c r="R261" i="4"/>
  <c r="O65" i="4"/>
  <c r="AD260" i="4"/>
  <c r="L67" i="2"/>
  <c r="AG399" i="2"/>
  <c r="L208" i="2"/>
  <c r="Z232" i="4"/>
  <c r="BI299" i="4"/>
  <c r="H21" i="2"/>
  <c r="BN317" i="4"/>
  <c r="BJ150" i="4"/>
  <c r="Q327" i="4"/>
  <c r="AA39" i="4"/>
  <c r="AC118" i="4"/>
  <c r="I420" i="4"/>
  <c r="AF232" i="4"/>
  <c r="AY73" i="2"/>
  <c r="AO397" i="4"/>
  <c r="J254" i="4"/>
  <c r="AV366" i="4"/>
  <c r="BM278" i="4"/>
  <c r="L75" i="4"/>
  <c r="BD388" i="4"/>
  <c r="AC124" i="4"/>
  <c r="Q130" i="4"/>
  <c r="AZ119" i="4"/>
  <c r="BB364" i="4"/>
  <c r="BF551" i="4"/>
  <c r="BA435" i="4"/>
  <c r="S226" i="4"/>
  <c r="BA111" i="4"/>
  <c r="BF306" i="4"/>
  <c r="AA464" i="2"/>
  <c r="I327" i="4"/>
  <c r="AX230" i="4"/>
  <c r="AF452" i="2"/>
  <c r="BE45" i="2"/>
  <c r="AQ396" i="2"/>
  <c r="AF192" i="4"/>
  <c r="BC265" i="2"/>
  <c r="W400" i="2"/>
  <c r="AB57" i="4"/>
  <c r="Q224" i="4"/>
  <c r="AU87" i="4"/>
  <c r="BP160" i="4"/>
  <c r="S34" i="4"/>
  <c r="BB133" i="4"/>
  <c r="O278" i="4"/>
  <c r="AH134" i="4"/>
  <c r="M139" i="4"/>
  <c r="W34" i="4"/>
  <c r="AL350" i="2"/>
  <c r="AK542" i="4"/>
  <c r="BP338" i="4"/>
  <c r="M456" i="2"/>
  <c r="X331" i="4"/>
  <c r="BO391" i="4"/>
  <c r="AM126" i="2"/>
  <c r="AK364" i="4"/>
  <c r="BN454" i="4"/>
  <c r="AT88" i="4"/>
  <c r="AA455" i="2"/>
  <c r="BP62" i="4"/>
  <c r="T461" i="2"/>
  <c r="BD25" i="4"/>
  <c r="AS382" i="4"/>
  <c r="AC416" i="4"/>
  <c r="AW74" i="4"/>
  <c r="N296" i="2"/>
  <c r="Q358" i="4"/>
  <c r="M514" i="4"/>
  <c r="BK414" i="4"/>
  <c r="BH388" i="4"/>
  <c r="BP99" i="4"/>
  <c r="Y263" i="4"/>
  <c r="H192" i="2"/>
  <c r="AU510" i="4"/>
  <c r="V341" i="4"/>
  <c r="BD141" i="4"/>
  <c r="W86" i="4"/>
  <c r="R108" i="4"/>
  <c r="Y359" i="2"/>
  <c r="H188" i="2"/>
  <c r="U117" i="2"/>
  <c r="AA347" i="4"/>
  <c r="AZ28" i="2"/>
  <c r="O200" i="2"/>
  <c r="AC111" i="2"/>
  <c r="AM114" i="4"/>
  <c r="BC396" i="2"/>
  <c r="BK43" i="4"/>
  <c r="AC397" i="2"/>
  <c r="BO169" i="4"/>
  <c r="AS402" i="4"/>
  <c r="K28" i="2"/>
  <c r="P213" i="4"/>
  <c r="AM536" i="4"/>
  <c r="M482" i="4"/>
  <c r="AR275" i="4"/>
  <c r="L207" i="2"/>
  <c r="Y465" i="4"/>
  <c r="AH455" i="2"/>
  <c r="BN123" i="4"/>
  <c r="N311" i="2"/>
  <c r="AC364" i="4"/>
  <c r="AQ149" i="4"/>
  <c r="M382" i="4"/>
  <c r="AL412" i="4"/>
  <c r="K26" i="2"/>
  <c r="AX506" i="4"/>
  <c r="K345" i="2"/>
  <c r="BN389" i="4"/>
  <c r="BH482" i="4"/>
  <c r="BG318" i="4"/>
  <c r="X26" i="4"/>
  <c r="K85" i="4"/>
  <c r="M417" i="4"/>
  <c r="BH395" i="4"/>
  <c r="AX302" i="2"/>
  <c r="AU13" i="4"/>
  <c r="BB448" i="4"/>
  <c r="AT535" i="4"/>
  <c r="AL424" i="4"/>
  <c r="AQ194" i="4"/>
  <c r="BM328" i="4"/>
  <c r="Q348" i="2"/>
  <c r="M152" i="4"/>
  <c r="BI183" i="4"/>
  <c r="AZ176" i="4"/>
  <c r="AC514" i="4"/>
  <c r="N505" i="4"/>
  <c r="BK340" i="4"/>
  <c r="AT343" i="4"/>
  <c r="O403" i="4"/>
  <c r="J537" i="4"/>
  <c r="BG537" i="4"/>
  <c r="Y260" i="2"/>
  <c r="AO125" i="4"/>
  <c r="AD247" i="4"/>
  <c r="O46" i="4"/>
  <c r="I257" i="4"/>
  <c r="AS405" i="2"/>
  <c r="AT205" i="4"/>
  <c r="AV71" i="2"/>
  <c r="BJ179" i="4"/>
  <c r="V486" i="4"/>
  <c r="J357" i="2"/>
  <c r="N150" i="4"/>
  <c r="AD111" i="2"/>
  <c r="AQ199" i="4"/>
  <c r="X262" i="2"/>
  <c r="BO59" i="4"/>
  <c r="AX34" i="4"/>
  <c r="AT558" i="4"/>
  <c r="I112" i="4"/>
  <c r="AA318" i="4"/>
  <c r="AA78" i="4"/>
  <c r="BC408" i="4"/>
  <c r="AP197" i="4"/>
  <c r="N338" i="4"/>
  <c r="X508" i="4"/>
  <c r="AM277" i="2"/>
  <c r="BE68" i="4"/>
  <c r="BI337" i="4"/>
  <c r="AU118" i="4"/>
  <c r="AG244" i="4"/>
  <c r="AD349" i="2"/>
  <c r="AY486" i="4"/>
  <c r="AT87" i="4"/>
  <c r="AB432" i="4"/>
  <c r="BN220" i="4"/>
  <c r="R294" i="4"/>
  <c r="Z186" i="2"/>
  <c r="AB263" i="4"/>
  <c r="T232" i="4"/>
  <c r="H284" i="2"/>
  <c r="M348" i="2"/>
  <c r="AI474" i="4"/>
  <c r="AF60" i="4"/>
  <c r="V261" i="2"/>
  <c r="O400" i="4"/>
  <c r="AG180" i="4"/>
  <c r="AP393" i="2"/>
  <c r="Y416" i="4"/>
  <c r="BB22" i="2"/>
  <c r="BD233" i="4"/>
  <c r="Y92" i="2"/>
  <c r="BO366" i="4"/>
  <c r="AT506" i="4"/>
  <c r="AB245" i="4"/>
  <c r="BJ440" i="4"/>
  <c r="AX326" i="4"/>
  <c r="AJ379" i="2"/>
  <c r="BC456" i="4"/>
  <c r="J87" i="2"/>
  <c r="V168" i="4"/>
  <c r="BH29" i="4"/>
  <c r="AN194" i="4"/>
  <c r="AU247" i="4"/>
  <c r="BD45" i="4"/>
  <c r="AD161" i="2"/>
  <c r="X174" i="4"/>
  <c r="BK266" i="4"/>
  <c r="BM372" i="4"/>
  <c r="AT330" i="4"/>
  <c r="AS329" i="4"/>
  <c r="BE127" i="2"/>
  <c r="AK397" i="2"/>
  <c r="AJ554" i="4"/>
  <c r="AV170" i="2"/>
  <c r="BD98" i="2"/>
  <c r="Y177" i="4"/>
  <c r="AK411" i="4"/>
  <c r="AR338" i="4"/>
  <c r="O221" i="2"/>
  <c r="AB62" i="4"/>
  <c r="AH159" i="4"/>
  <c r="AX160" i="4"/>
  <c r="AJ349" i="2"/>
  <c r="AE342" i="4"/>
  <c r="AU256" i="2"/>
  <c r="T216" i="2"/>
  <c r="AE27" i="2"/>
  <c r="BF298" i="4"/>
  <c r="BA253" i="2"/>
  <c r="BD352" i="4"/>
  <c r="AV276" i="4"/>
  <c r="BH260" i="4"/>
  <c r="BE295" i="4"/>
  <c r="AR298" i="2"/>
  <c r="AS404" i="4"/>
  <c r="AY267" i="2"/>
  <c r="BP118" i="4"/>
  <c r="BJ166" i="4"/>
  <c r="AX450" i="2"/>
  <c r="V407" i="4"/>
  <c r="AK391" i="2"/>
  <c r="O212" i="2"/>
  <c r="AZ219" i="4"/>
  <c r="Z33" i="12"/>
  <c r="W215" i="2"/>
  <c r="BH181" i="4"/>
  <c r="V90" i="2"/>
  <c r="AY375" i="2"/>
  <c r="AV105" i="4"/>
  <c r="AB33" i="12"/>
  <c r="BF40" i="4"/>
  <c r="AZ112" i="2"/>
  <c r="AM451" i="2"/>
  <c r="BF351" i="4"/>
  <c r="Y43" i="4"/>
  <c r="BA21" i="2"/>
  <c r="BF407" i="2"/>
  <c r="S400" i="4"/>
  <c r="BG65" i="4"/>
  <c r="T469" i="2"/>
  <c r="S23" i="4"/>
  <c r="AZ25" i="4"/>
  <c r="Z105" i="4"/>
  <c r="AV351" i="2"/>
  <c r="AA379" i="2"/>
  <c r="AE180" i="4"/>
  <c r="L354" i="2"/>
  <c r="X13" i="2"/>
  <c r="AY108" i="4"/>
  <c r="AU422" i="4"/>
  <c r="P262" i="4"/>
  <c r="V370" i="2"/>
  <c r="AJ171" i="4"/>
  <c r="BC487" i="4"/>
  <c r="I160" i="4"/>
  <c r="T362" i="2"/>
  <c r="AK37" i="4"/>
  <c r="AH166" i="2"/>
  <c r="M7" i="4"/>
  <c r="AC333" i="4"/>
  <c r="AM426" i="4"/>
  <c r="P60" i="4"/>
  <c r="K451" i="4"/>
  <c r="BL340" i="4"/>
  <c r="AA460" i="4"/>
  <c r="AZ243" i="4"/>
  <c r="AA31" i="12" s="1"/>
  <c r="BB80" i="4"/>
  <c r="AQ409" i="4"/>
  <c r="AP42" i="4"/>
  <c r="AO452" i="4"/>
  <c r="AO262" i="2"/>
  <c r="K112" i="4"/>
  <c r="BA107" i="4"/>
  <c r="AG99" i="4"/>
  <c r="T157" i="2"/>
  <c r="AJ263" i="2"/>
  <c r="AY81" i="2"/>
  <c r="L111" i="2"/>
  <c r="AM72" i="4"/>
  <c r="BC431" i="4"/>
  <c r="AD31" i="9" s="1"/>
  <c r="BM170" i="4"/>
  <c r="AO66" i="4"/>
  <c r="AP419" i="2"/>
  <c r="AU23" i="4"/>
  <c r="AV308" i="2"/>
  <c r="BE73" i="2"/>
  <c r="Y12" i="4"/>
  <c r="X365" i="4"/>
  <c r="AY127" i="4"/>
  <c r="AQ387" i="4"/>
  <c r="L380" i="4"/>
  <c r="M547" i="4"/>
  <c r="AX337" i="4"/>
  <c r="AT153" i="4"/>
  <c r="M312" i="2"/>
  <c r="AJ180" i="2"/>
  <c r="AT80" i="2"/>
  <c r="BD165" i="4"/>
  <c r="P119" i="4"/>
  <c r="AN77" i="4"/>
  <c r="V184" i="4"/>
  <c r="K229" i="4"/>
  <c r="AC104" i="4"/>
  <c r="AY175" i="4"/>
  <c r="AY159" i="4"/>
  <c r="BE207" i="4"/>
  <c r="M132" i="4"/>
  <c r="BL552" i="4"/>
  <c r="BD129" i="4"/>
  <c r="AY339" i="4"/>
  <c r="BA495" i="4"/>
  <c r="AU376" i="2"/>
  <c r="H86" i="2"/>
  <c r="AL538" i="4"/>
  <c r="J323" i="4"/>
  <c r="AR167" i="2"/>
  <c r="AA21" i="4"/>
  <c r="Y86" i="4"/>
  <c r="AK208" i="4"/>
  <c r="AV129" i="4"/>
  <c r="BE368" i="2"/>
  <c r="V275" i="4"/>
  <c r="AS294" i="4"/>
  <c r="AC402" i="4"/>
  <c r="AL94" i="2"/>
  <c r="U48" i="4"/>
  <c r="I98" i="2"/>
  <c r="V374" i="2"/>
  <c r="V159" i="2"/>
  <c r="Z162" i="2"/>
  <c r="X21" i="2"/>
  <c r="L144" i="4"/>
  <c r="AZ206" i="4"/>
  <c r="AX256" i="2"/>
  <c r="BE424" i="4"/>
  <c r="W526" i="4"/>
  <c r="AE169" i="4"/>
  <c r="AC408" i="2"/>
  <c r="N488" i="4"/>
  <c r="BG296" i="4"/>
  <c r="U357" i="2"/>
  <c r="AC347" i="4"/>
  <c r="AU262" i="2"/>
  <c r="AR80" i="4"/>
  <c r="AW423" i="4"/>
  <c r="BE462" i="2"/>
  <c r="AB204" i="4"/>
  <c r="BC393" i="4"/>
  <c r="AK432" i="4"/>
  <c r="BH47" i="4"/>
  <c r="AV60" i="4"/>
  <c r="AB32" i="9"/>
  <c r="AB266" i="2"/>
  <c r="N107" i="2"/>
  <c r="AQ484" i="4"/>
  <c r="P232" i="2"/>
  <c r="AQ392" i="2"/>
  <c r="AI90" i="2"/>
  <c r="BP10" i="4"/>
  <c r="N215" i="4"/>
  <c r="O368" i="2"/>
  <c r="AU61" i="4"/>
  <c r="U121" i="4"/>
  <c r="AJ467" i="2"/>
  <c r="AF388" i="2"/>
  <c r="AA515" i="4"/>
  <c r="AB433" i="4"/>
  <c r="Q246" i="4"/>
  <c r="AD168" i="4"/>
  <c r="K158" i="4"/>
  <c r="AW192" i="4"/>
  <c r="X55" i="12" s="1"/>
  <c r="BK104" i="4"/>
  <c r="AP69" i="2"/>
  <c r="I163" i="4"/>
  <c r="BE390" i="2"/>
  <c r="N44" i="2"/>
  <c r="AD102" i="4"/>
  <c r="N196" i="4"/>
  <c r="N267" i="4"/>
  <c r="AK299" i="2"/>
  <c r="I280" i="2"/>
  <c r="AN184" i="4"/>
  <c r="W126" i="4"/>
  <c r="O472" i="2"/>
  <c r="S312" i="2"/>
  <c r="X125" i="2"/>
  <c r="AQ81" i="4"/>
  <c r="AC222" i="4"/>
  <c r="AL502" i="4"/>
  <c r="AU125" i="2"/>
  <c r="AT175" i="2"/>
  <c r="AV49" i="4"/>
  <c r="AN67" i="4"/>
  <c r="Y97" i="2"/>
  <c r="I275" i="4"/>
  <c r="P276" i="4"/>
  <c r="AT372" i="4"/>
  <c r="AL532" i="4"/>
  <c r="BP383" i="4"/>
  <c r="BD135" i="4"/>
  <c r="BM296" i="4"/>
  <c r="O20" i="4"/>
  <c r="AL461" i="2"/>
  <c r="N191" i="2"/>
  <c r="J175" i="2"/>
  <c r="AQ265" i="2"/>
  <c r="AU313" i="4"/>
  <c r="BG44" i="4"/>
  <c r="AD67" i="4"/>
  <c r="AV414" i="4"/>
  <c r="AN245" i="4"/>
  <c r="BN169" i="4"/>
  <c r="AI453" i="2"/>
  <c r="AX165" i="4"/>
  <c r="I245" i="4"/>
  <c r="AG60" i="4"/>
  <c r="AL22" i="2"/>
  <c r="AZ326" i="4"/>
  <c r="M230" i="2"/>
  <c r="AF353" i="2"/>
  <c r="W45" i="4"/>
  <c r="AH144" i="4"/>
  <c r="AV371" i="2"/>
  <c r="R80" i="2"/>
  <c r="AW175" i="2"/>
  <c r="AN56" i="4"/>
  <c r="W190" i="2"/>
  <c r="Y445" i="2"/>
  <c r="AF16" i="2"/>
  <c r="AH304" i="2"/>
  <c r="Y199" i="4"/>
  <c r="AT81" i="4"/>
  <c r="AA472" i="2"/>
  <c r="AO111" i="2"/>
  <c r="S362" i="2"/>
  <c r="AH82" i="2"/>
  <c r="M529" i="4"/>
  <c r="BA343" i="4"/>
  <c r="AN29" i="2"/>
  <c r="J69" i="4"/>
  <c r="AQ388" i="2"/>
  <c r="AW356" i="4"/>
  <c r="AN113" i="2"/>
  <c r="V205" i="2"/>
  <c r="AD439" i="4"/>
  <c r="AM244" i="4"/>
  <c r="S81" i="4"/>
  <c r="R114" i="4"/>
  <c r="M161" i="2"/>
  <c r="BF245" i="4"/>
  <c r="AX266" i="2"/>
  <c r="BJ400" i="4"/>
  <c r="AY426" i="4"/>
  <c r="X159" i="2"/>
  <c r="AL120" i="4"/>
  <c r="P181" i="4"/>
  <c r="BK332" i="4"/>
  <c r="AQ133" i="4"/>
  <c r="M15" i="2"/>
  <c r="J502" i="4"/>
  <c r="AP81" i="2"/>
  <c r="AI99" i="4"/>
  <c r="Y274" i="4"/>
  <c r="O395" i="2"/>
  <c r="N255" i="2"/>
  <c r="BB398" i="2"/>
  <c r="N122" i="4"/>
  <c r="AR76" i="4"/>
  <c r="BM133" i="4"/>
  <c r="BK29" i="4"/>
  <c r="AI24" i="4"/>
  <c r="AL186" i="2"/>
  <c r="AF154" i="4"/>
  <c r="X297" i="4"/>
  <c r="AE166" i="2"/>
  <c r="AP403" i="2"/>
  <c r="J287" i="4"/>
  <c r="BF463" i="2"/>
  <c r="AM402" i="4"/>
  <c r="AT154" i="4"/>
  <c r="R472" i="2"/>
  <c r="AF160" i="4"/>
  <c r="I354" i="4"/>
  <c r="N39" i="4"/>
  <c r="BD268" i="2"/>
  <c r="AL510" i="4"/>
  <c r="AB55" i="12"/>
  <c r="T518" i="4"/>
  <c r="AH229" i="4"/>
  <c r="AZ445" i="4"/>
  <c r="AK86" i="2"/>
  <c r="BL210" i="4"/>
  <c r="V182" i="2"/>
  <c r="U309" i="4"/>
  <c r="AJ513" i="4"/>
  <c r="AL84" i="4"/>
  <c r="AC260" i="4"/>
  <c r="AR287" i="4"/>
  <c r="AQ445" i="2"/>
  <c r="BO246" i="4"/>
  <c r="BE443" i="4"/>
  <c r="AD420" i="4"/>
  <c r="Z288" i="4"/>
  <c r="AY342" i="4"/>
  <c r="U170" i="2"/>
  <c r="M461" i="2"/>
  <c r="AH469" i="2"/>
  <c r="AO450" i="2"/>
  <c r="AD226" i="4"/>
  <c r="AX483" i="4"/>
  <c r="AA443" i="4"/>
  <c r="AA274" i="4"/>
  <c r="N68" i="4"/>
  <c r="BA5" i="4"/>
  <c r="AA130" i="4"/>
  <c r="AC200" i="4"/>
  <c r="BI424" i="4"/>
  <c r="AB313" i="2"/>
  <c r="AC40" i="4"/>
  <c r="T403" i="2"/>
  <c r="AS260" i="2"/>
  <c r="BF447" i="4"/>
  <c r="O298" i="2"/>
  <c r="AQ248" i="4"/>
  <c r="AQ80" i="4"/>
  <c r="Z149" i="4"/>
  <c r="BA193" i="4"/>
  <c r="AI238" i="4"/>
  <c r="AU167" i="2"/>
  <c r="J25" i="4"/>
  <c r="AY216" i="4"/>
  <c r="AB140" i="4"/>
  <c r="X60" i="4"/>
  <c r="BB257" i="4"/>
  <c r="AT207" i="2"/>
  <c r="R174" i="4"/>
  <c r="BM123" i="4"/>
  <c r="P231" i="2"/>
  <c r="R257" i="2"/>
  <c r="BD288" i="4"/>
  <c r="BB376" i="2"/>
  <c r="R167" i="4"/>
  <c r="O81" i="2"/>
  <c r="I222" i="4"/>
  <c r="AJ29" i="4"/>
  <c r="AI208" i="4"/>
  <c r="AE163" i="2"/>
  <c r="W402" i="2"/>
  <c r="AQ210" i="4"/>
  <c r="I33" i="4"/>
  <c r="X191" i="2"/>
  <c r="X448" i="4"/>
  <c r="AP8" i="4"/>
  <c r="BB472" i="2"/>
  <c r="AH200" i="4"/>
  <c r="AM75" i="4"/>
  <c r="X327" i="2"/>
  <c r="AJ454" i="2"/>
  <c r="BA204" i="2"/>
  <c r="AT115" i="2"/>
  <c r="AE465" i="2"/>
  <c r="AV410" i="4"/>
  <c r="AL31" i="2"/>
  <c r="AW402" i="2"/>
  <c r="U23" i="2"/>
  <c r="AE116" i="2"/>
  <c r="R449" i="2"/>
  <c r="AX13" i="4"/>
  <c r="AK325" i="2"/>
  <c r="BJ81" i="4"/>
  <c r="AB325" i="2"/>
  <c r="N441" i="2"/>
  <c r="AK324" i="2"/>
  <c r="K119" i="4"/>
  <c r="BH200" i="4"/>
  <c r="BD121" i="4"/>
  <c r="BF171" i="2"/>
  <c r="AX233" i="4"/>
  <c r="BP120" i="4"/>
  <c r="AQ99" i="2"/>
  <c r="AE184" i="4"/>
  <c r="AU367" i="4"/>
  <c r="AM402" i="2"/>
  <c r="BB121" i="2"/>
  <c r="Z330" i="4"/>
  <c r="BA439" i="4"/>
  <c r="M449" i="2"/>
  <c r="AU87" i="2"/>
  <c r="AX185" i="2"/>
  <c r="AV474" i="4"/>
  <c r="Y282" i="2"/>
  <c r="BF310" i="2"/>
  <c r="AM393" i="2"/>
  <c r="AM120" i="4"/>
  <c r="R59" i="4"/>
  <c r="AX18" i="2"/>
  <c r="U134" i="4"/>
  <c r="W8" i="4"/>
  <c r="AL456" i="2"/>
  <c r="AZ314" i="2"/>
  <c r="AR359" i="2"/>
  <c r="AF190" i="2"/>
  <c r="AU98" i="2"/>
  <c r="AG137" i="4"/>
  <c r="H125" i="2"/>
  <c r="AR155" i="4"/>
  <c r="L77" i="2"/>
  <c r="X259" i="2"/>
  <c r="BF16" i="2"/>
  <c r="I43" i="2"/>
  <c r="AF440" i="4"/>
  <c r="R397" i="4"/>
  <c r="L380" i="2"/>
  <c r="AS178" i="4"/>
  <c r="AK321" i="4"/>
  <c r="AZ210" i="2"/>
  <c r="AL218" i="4"/>
  <c r="BJ313" i="4"/>
  <c r="P126" i="4"/>
  <c r="BK110" i="4"/>
  <c r="N213" i="2"/>
  <c r="BK15" i="4"/>
  <c r="AE111" i="4"/>
  <c r="V222" i="4"/>
  <c r="BH110" i="4"/>
  <c r="BE206" i="4"/>
  <c r="K359" i="2"/>
  <c r="K201" i="2"/>
  <c r="AI70" i="4"/>
  <c r="AU314" i="4"/>
  <c r="X253" i="4"/>
  <c r="J441" i="2"/>
  <c r="AF222" i="4"/>
  <c r="BD209" i="2"/>
  <c r="AK122" i="4"/>
  <c r="AP345" i="2"/>
  <c r="J246" i="4"/>
  <c r="AX369" i="2"/>
  <c r="AS284" i="2"/>
  <c r="AF367" i="2"/>
  <c r="BK198" i="4"/>
  <c r="AJ406" i="2"/>
  <c r="Z274" i="4"/>
  <c r="AP15" i="2"/>
  <c r="Z388" i="4"/>
  <c r="BL273" i="4"/>
  <c r="BF414" i="4"/>
  <c r="AB86" i="4"/>
  <c r="S223" i="4"/>
  <c r="M31" i="2"/>
  <c r="AN114" i="4"/>
  <c r="U124" i="2"/>
  <c r="BE19" i="2"/>
  <c r="Z384" i="4"/>
  <c r="AN265" i="2"/>
  <c r="BO408" i="4"/>
  <c r="BA369" i="4"/>
  <c r="AL278" i="4"/>
  <c r="AF194" i="4"/>
  <c r="AH100" i="4"/>
  <c r="BB218" i="2"/>
  <c r="AF257" i="2"/>
  <c r="X396" i="4"/>
  <c r="W298" i="2"/>
  <c r="AM205" i="2"/>
  <c r="AI280" i="2"/>
  <c r="T80" i="4"/>
  <c r="AV202" i="4"/>
  <c r="BB64" i="4"/>
  <c r="BC181" i="2"/>
  <c r="AM120" i="2"/>
  <c r="AJ215" i="4"/>
  <c r="AD15" i="4"/>
  <c r="AO202" i="4"/>
  <c r="I296" i="4"/>
  <c r="AI203" i="4"/>
  <c r="W50" i="4"/>
  <c r="T350" i="2"/>
  <c r="AS68" i="2"/>
  <c r="AT19" i="2"/>
  <c r="J13" i="2"/>
  <c r="V46" i="4"/>
  <c r="BI143" i="4"/>
  <c r="BH25" i="4"/>
  <c r="AN42" i="4"/>
  <c r="AS145" i="4"/>
  <c r="AD361" i="4"/>
  <c r="Y45" i="2"/>
  <c r="AD210" i="4"/>
  <c r="AG162" i="4"/>
  <c r="AV332" i="4"/>
  <c r="AH89" i="4"/>
  <c r="W359" i="2"/>
  <c r="AV69" i="2"/>
  <c r="BK162" i="4"/>
  <c r="BK395" i="4"/>
  <c r="AR444" i="2"/>
  <c r="AZ76" i="2"/>
  <c r="AC99" i="4"/>
  <c r="BD28" i="2"/>
  <c r="O211" i="2"/>
  <c r="AL462" i="4"/>
  <c r="Z202" i="4"/>
  <c r="Q275" i="2"/>
  <c r="J317" i="4"/>
  <c r="M192" i="2"/>
  <c r="U454" i="2"/>
  <c r="AE326" i="2"/>
  <c r="BF44" i="4"/>
  <c r="AL161" i="2"/>
  <c r="AQ55" i="4"/>
  <c r="L265" i="2"/>
  <c r="AO69" i="4"/>
  <c r="BH238" i="4"/>
  <c r="AT318" i="4"/>
  <c r="AY247" i="4"/>
  <c r="AR265" i="2"/>
  <c r="AM439" i="4"/>
  <c r="AP540" i="4"/>
  <c r="AT264" i="2"/>
  <c r="Z345" i="4"/>
  <c r="S108" i="2"/>
  <c r="BN70" i="4"/>
  <c r="AW350" i="2"/>
  <c r="AO534" i="4"/>
  <c r="O327" i="2"/>
  <c r="AV142" i="4"/>
  <c r="AE325" i="4"/>
  <c r="BD13" i="4"/>
  <c r="J388" i="2"/>
  <c r="AD233" i="2"/>
  <c r="AF51" i="4"/>
  <c r="BJ495" i="4"/>
  <c r="BB163" i="4"/>
  <c r="AE75" i="4"/>
  <c r="AE56" i="11"/>
  <c r="L97" i="2"/>
  <c r="M408" i="2"/>
  <c r="X41" i="4"/>
  <c r="AT116" i="2"/>
  <c r="AE450" i="2"/>
  <c r="BM149" i="4"/>
  <c r="AL463" i="2"/>
  <c r="S33" i="4"/>
  <c r="L308" i="2"/>
  <c r="O30" i="2"/>
  <c r="AS63" i="4"/>
  <c r="S32" i="4"/>
  <c r="BM319" i="4"/>
  <c r="AZ163" i="2"/>
  <c r="BD310" i="2"/>
  <c r="Z86" i="4"/>
  <c r="AG200" i="2"/>
  <c r="BL501" i="4"/>
  <c r="BP244" i="4"/>
  <c r="BF41" i="4"/>
  <c r="AB7" i="4"/>
  <c r="BK322" i="4"/>
  <c r="AA324" i="2"/>
  <c r="AD19" i="2"/>
  <c r="BH497" i="4"/>
  <c r="AU67" i="4"/>
  <c r="X82" i="4"/>
  <c r="AK450" i="4"/>
  <c r="BE347" i="2"/>
  <c r="Y161" i="2"/>
  <c r="BG230" i="4"/>
  <c r="AG402" i="2"/>
  <c r="BK31" i="4"/>
  <c r="AH182" i="4"/>
  <c r="AH462" i="2"/>
  <c r="AB261" i="2"/>
  <c r="H468" i="2"/>
  <c r="BA268" i="2"/>
  <c r="BM115" i="4"/>
  <c r="T108" i="4"/>
  <c r="AQ440" i="2"/>
  <c r="I86" i="4"/>
  <c r="U350" i="4"/>
  <c r="AL68" i="4"/>
  <c r="AZ397" i="2"/>
  <c r="S170" i="2"/>
  <c r="AK17" i="2"/>
  <c r="AV172" i="2"/>
  <c r="AH395" i="2"/>
  <c r="BC174" i="2"/>
  <c r="BE117" i="4"/>
  <c r="AM215" i="2"/>
  <c r="BF370" i="2"/>
  <c r="AH325" i="2"/>
  <c r="BC306" i="4"/>
  <c r="BN397" i="4"/>
  <c r="T166" i="2"/>
  <c r="Q59" i="4"/>
  <c r="AK208" i="2"/>
  <c r="AH470" i="2"/>
  <c r="AA32" i="11"/>
  <c r="AC309" i="4"/>
  <c r="AF273" i="2"/>
  <c r="BD90" i="2"/>
  <c r="AQ112" i="4"/>
  <c r="W183" i="2"/>
  <c r="AN142" i="4"/>
  <c r="I99" i="4"/>
  <c r="BM176" i="4"/>
  <c r="AU79" i="4"/>
  <c r="R269" i="4"/>
  <c r="AI207" i="2"/>
  <c r="AA137" i="4"/>
  <c r="AB110" i="2"/>
  <c r="AB30" i="2"/>
  <c r="AO269" i="2"/>
  <c r="BA274" i="4"/>
  <c r="BC263" i="2"/>
  <c r="W231" i="2"/>
  <c r="BL183" i="4"/>
  <c r="U56" i="12"/>
  <c r="P369" i="2"/>
  <c r="V310" i="2"/>
  <c r="Q98" i="2"/>
  <c r="AH258" i="2"/>
  <c r="AH41" i="4"/>
  <c r="BB31" i="2"/>
  <c r="AV295" i="2"/>
  <c r="AY184" i="4"/>
  <c r="S58" i="4"/>
  <c r="BA402" i="2"/>
  <c r="BB72" i="4"/>
  <c r="AB253" i="2"/>
  <c r="AU439" i="2"/>
  <c r="BB68" i="2"/>
  <c r="AF34" i="4"/>
  <c r="BL159" i="4"/>
  <c r="BE307" i="2"/>
  <c r="BG49" i="4"/>
  <c r="BE298" i="2"/>
  <c r="AA165" i="2"/>
  <c r="R462" i="2"/>
  <c r="AR470" i="2"/>
  <c r="K132" i="4"/>
  <c r="T306" i="2"/>
  <c r="Q315" i="2"/>
  <c r="N409" i="4"/>
  <c r="BJ246" i="4"/>
  <c r="H418" i="2"/>
  <c r="BE16" i="2"/>
  <c r="AT180" i="2"/>
  <c r="AO37" i="4"/>
  <c r="AT256" i="4"/>
  <c r="O549" i="4"/>
  <c r="AM329" i="4"/>
  <c r="AC405" i="4"/>
  <c r="BF75" i="2"/>
  <c r="AR367" i="4"/>
  <c r="AS95" i="2"/>
  <c r="T431" i="4"/>
  <c r="I109" i="4"/>
  <c r="AU260" i="2"/>
  <c r="BP369" i="4"/>
  <c r="I92" i="2"/>
  <c r="AU118" i="2"/>
  <c r="H446" i="2"/>
  <c r="H361" i="2"/>
  <c r="AZ165" i="2"/>
  <c r="AI361" i="2"/>
  <c r="AJ474" i="2"/>
  <c r="AA49" i="4"/>
  <c r="K400" i="2"/>
  <c r="BC46" i="2"/>
  <c r="L486" i="4"/>
  <c r="BF64" i="4"/>
  <c r="AX70" i="4"/>
  <c r="N392" i="2"/>
  <c r="X370" i="2"/>
  <c r="AJ553" i="4"/>
  <c r="AI82" i="2"/>
  <c r="BO183" i="4"/>
  <c r="AK395" i="2"/>
  <c r="AC396" i="2"/>
  <c r="BD31" i="2"/>
  <c r="AD388" i="2"/>
  <c r="J219" i="4"/>
  <c r="BF30" i="2"/>
  <c r="BM327" i="4"/>
  <c r="AN13" i="4"/>
  <c r="R13" i="4"/>
  <c r="Z19" i="4"/>
  <c r="BJ101" i="4"/>
  <c r="BE256" i="2"/>
  <c r="BI305" i="4"/>
  <c r="P394" i="2"/>
  <c r="AI313" i="2"/>
  <c r="N71" i="4"/>
  <c r="P205" i="2"/>
  <c r="AX445" i="2"/>
  <c r="AN267" i="4"/>
  <c r="Z368" i="2"/>
  <c r="H114" i="2"/>
  <c r="V432" i="4"/>
  <c r="AT78" i="4"/>
  <c r="AA300" i="2"/>
  <c r="AI139" i="2"/>
  <c r="BG550" i="4"/>
  <c r="BI423" i="4"/>
  <c r="AM160" i="2"/>
  <c r="AX155" i="4"/>
  <c r="AJ190" i="2"/>
  <c r="AF107" i="4"/>
  <c r="BF311" i="2"/>
  <c r="BC232" i="2"/>
  <c r="AI251" i="2"/>
  <c r="S35" i="4"/>
  <c r="K115" i="4"/>
  <c r="X311" i="4"/>
  <c r="U108" i="2"/>
  <c r="AR55" i="4"/>
  <c r="BA163" i="2"/>
  <c r="AE420" i="2"/>
  <c r="Q388" i="2"/>
  <c r="BE81" i="2"/>
  <c r="Z75" i="2"/>
  <c r="J188" i="2"/>
  <c r="AW405" i="2"/>
  <c r="T166" i="4"/>
  <c r="I176" i="4"/>
  <c r="AI109" i="2"/>
  <c r="M80" i="4"/>
  <c r="W90" i="4"/>
  <c r="AW6" i="4"/>
  <c r="S403" i="2"/>
  <c r="N351" i="4"/>
  <c r="AM97" i="2"/>
  <c r="AR259" i="4"/>
  <c r="AQ187" i="2"/>
  <c r="AD379" i="2"/>
  <c r="AU470" i="2"/>
  <c r="AK81" i="2"/>
  <c r="AS247" i="4"/>
  <c r="AC30" i="12"/>
  <c r="AJ448" i="4"/>
  <c r="AT200" i="2"/>
  <c r="V467" i="2"/>
  <c r="AO102" i="4"/>
  <c r="O45" i="4"/>
  <c r="T71" i="2"/>
  <c r="AM153" i="4"/>
  <c r="BH239" i="4"/>
  <c r="U275" i="4"/>
  <c r="Z56" i="6"/>
  <c r="BN363" i="4"/>
  <c r="AS516" i="4"/>
  <c r="W193" i="4"/>
  <c r="AU20" i="4"/>
  <c r="BO214" i="4"/>
  <c r="BM452" i="4"/>
  <c r="AY186" i="2"/>
  <c r="BF286" i="4"/>
  <c r="AS325" i="4"/>
  <c r="W382" i="4"/>
  <c r="BJ250" i="4"/>
  <c r="X173" i="2"/>
  <c r="AS235" i="4"/>
  <c r="AB353" i="4"/>
  <c r="AP105" i="4"/>
  <c r="AV37" i="4"/>
  <c r="BH62" i="4"/>
  <c r="Y463" i="2"/>
  <c r="AH172" i="4"/>
  <c r="AY462" i="2"/>
  <c r="AL60" i="4"/>
  <c r="AB180" i="4"/>
  <c r="BN268" i="4"/>
  <c r="AO358" i="4"/>
  <c r="AN252" i="2"/>
  <c r="T380" i="2"/>
  <c r="W64" i="4"/>
  <c r="O255" i="4"/>
  <c r="H398" i="2"/>
  <c r="AN185" i="2"/>
  <c r="AN165" i="4"/>
  <c r="AI36" i="4"/>
  <c r="T302" i="2"/>
  <c r="AY368" i="2"/>
  <c r="BA198" i="4"/>
  <c r="BA355" i="4"/>
  <c r="V289" i="4"/>
  <c r="BF260" i="2"/>
  <c r="T369" i="4"/>
  <c r="BO558" i="4"/>
  <c r="AD85" i="4"/>
  <c r="BK85" i="4"/>
  <c r="P23" i="2"/>
  <c r="I470" i="2"/>
  <c r="AV108" i="2"/>
  <c r="P424" i="4"/>
  <c r="AE174" i="2"/>
  <c r="AJ63" i="4"/>
  <c r="BF467" i="2"/>
  <c r="BC452" i="2"/>
  <c r="BB26" i="4"/>
  <c r="AT221" i="4"/>
  <c r="AP172" i="2"/>
  <c r="AB132" i="4"/>
  <c r="Z69" i="4"/>
  <c r="BL103" i="4"/>
  <c r="AU103" i="4"/>
  <c r="BF373" i="2"/>
  <c r="AP443" i="4"/>
  <c r="AA13" i="2"/>
  <c r="AX461" i="2"/>
  <c r="AS201" i="2"/>
  <c r="Y467" i="2"/>
  <c r="AD69" i="2"/>
  <c r="AL232" i="4"/>
  <c r="BG258" i="4"/>
  <c r="AF211" i="2"/>
  <c r="AP131" i="4"/>
  <c r="AE194" i="4"/>
  <c r="AO358" i="2"/>
  <c r="AH273" i="2"/>
  <c r="J333" i="4"/>
  <c r="AF28" i="4"/>
  <c r="AN276" i="2"/>
  <c r="AV122" i="2"/>
  <c r="BD49" i="4"/>
  <c r="AG65" i="4"/>
  <c r="W74" i="2"/>
  <c r="AO403" i="2"/>
  <c r="AJ282" i="2"/>
  <c r="H349" i="2"/>
  <c r="BI46" i="4"/>
  <c r="R162" i="2"/>
  <c r="O203" i="4"/>
  <c r="BO228" i="4"/>
  <c r="Q186" i="2"/>
  <c r="U59" i="4"/>
  <c r="K176" i="4"/>
  <c r="AM106" i="4"/>
  <c r="BD254" i="4"/>
  <c r="BE34" i="2"/>
  <c r="AN389" i="2"/>
  <c r="AQ181" i="2"/>
  <c r="Z218" i="4"/>
  <c r="AH167" i="2"/>
  <c r="X390" i="2"/>
  <c r="Y169" i="2"/>
  <c r="AI463" i="2"/>
  <c r="AO217" i="4"/>
  <c r="AR68" i="2"/>
  <c r="S161" i="2"/>
  <c r="AA214" i="4"/>
  <c r="U112" i="2"/>
  <c r="AN116" i="4"/>
  <c r="AZ79" i="2"/>
  <c r="AV215" i="2"/>
  <c r="AI71" i="4"/>
  <c r="AZ185" i="2"/>
  <c r="Z450" i="2"/>
  <c r="AN125" i="2"/>
  <c r="AR467" i="2"/>
  <c r="AA154" i="4"/>
  <c r="T354" i="2"/>
  <c r="AF72" i="4"/>
  <c r="BP107" i="4"/>
  <c r="U273" i="4"/>
  <c r="AQ94" i="2"/>
  <c r="BL302" i="4"/>
  <c r="BE31" i="2"/>
  <c r="AY270" i="4"/>
  <c r="AH18" i="4"/>
  <c r="AF171" i="2"/>
  <c r="AK232" i="4"/>
  <c r="U63" i="4"/>
  <c r="BP11" i="4"/>
  <c r="AW474" i="2"/>
  <c r="AU77" i="2"/>
  <c r="AO163" i="2"/>
  <c r="X532" i="4"/>
  <c r="BG288" i="4"/>
  <c r="AD145" i="4"/>
  <c r="J299" i="2"/>
  <c r="BJ120" i="4"/>
  <c r="AP19" i="4"/>
  <c r="BC256" i="4"/>
  <c r="AM201" i="4"/>
  <c r="AW183" i="4"/>
  <c r="BG356" i="4"/>
  <c r="BK5" i="4"/>
  <c r="AP213" i="2"/>
  <c r="AI107" i="4"/>
  <c r="S307" i="2"/>
  <c r="BG55" i="4"/>
  <c r="BD380" i="2"/>
  <c r="O186" i="2"/>
  <c r="BN221" i="4"/>
  <c r="AD461" i="2"/>
  <c r="Q418" i="2"/>
  <c r="Y309" i="2"/>
  <c r="V315" i="2"/>
  <c r="BO305" i="4"/>
  <c r="O369" i="2"/>
  <c r="J18" i="4"/>
  <c r="M279" i="2"/>
  <c r="AF286" i="4"/>
  <c r="BE161" i="4"/>
  <c r="J70" i="4"/>
  <c r="AL347" i="2"/>
  <c r="AV98" i="2"/>
  <c r="M87" i="2"/>
  <c r="AD64" i="2"/>
  <c r="AD313" i="2"/>
  <c r="AO255" i="2"/>
  <c r="AX363" i="2"/>
  <c r="K231" i="2"/>
  <c r="BE15" i="4"/>
  <c r="AV106" i="2"/>
  <c r="AS88" i="4"/>
  <c r="S77" i="2"/>
  <c r="R306" i="4"/>
  <c r="AO98" i="2"/>
  <c r="BD407" i="2"/>
  <c r="AF465" i="2"/>
  <c r="AB305" i="2"/>
  <c r="BB126" i="4"/>
  <c r="AP179" i="2"/>
  <c r="AG208" i="4"/>
  <c r="H285" i="2"/>
  <c r="BJ16" i="4"/>
  <c r="R274" i="4"/>
  <c r="AB391" i="4"/>
  <c r="L66" i="2"/>
  <c r="AW129" i="4"/>
  <c r="AQ59" i="4"/>
  <c r="AJ70" i="4"/>
  <c r="AN369" i="2"/>
  <c r="L326" i="2"/>
  <c r="X453" i="4"/>
  <c r="U122" i="4"/>
  <c r="BE409" i="2"/>
  <c r="BA401" i="4"/>
  <c r="AG314" i="4"/>
  <c r="AM353" i="2"/>
  <c r="AD369" i="2"/>
  <c r="AR554" i="4"/>
  <c r="BE140" i="4"/>
  <c r="BE82" i="4"/>
  <c r="AP153" i="4"/>
  <c r="BD204" i="2"/>
  <c r="AO281" i="2"/>
  <c r="AO355" i="2"/>
  <c r="Z231" i="4"/>
  <c r="AE214" i="2"/>
  <c r="AW79" i="4"/>
  <c r="V76" i="4"/>
  <c r="AB456" i="2"/>
  <c r="AC389" i="2"/>
  <c r="AK227" i="4"/>
  <c r="Q21" i="2"/>
  <c r="X164" i="2"/>
  <c r="AC480" i="4"/>
  <c r="Z88" i="4"/>
  <c r="AP368" i="2"/>
  <c r="AD88" i="2"/>
  <c r="AA56" i="4"/>
  <c r="U75" i="4"/>
  <c r="AA405" i="2"/>
  <c r="BM112" i="4"/>
  <c r="AA456" i="2"/>
  <c r="AU210" i="2"/>
  <c r="V143" i="4"/>
  <c r="AP257" i="2"/>
  <c r="O244" i="4"/>
  <c r="M200" i="2"/>
  <c r="BK424" i="4"/>
  <c r="BJ102" i="4"/>
  <c r="AJ18" i="2"/>
  <c r="X230" i="2"/>
  <c r="AZ22" i="4"/>
  <c r="X379" i="2"/>
  <c r="U70" i="2"/>
  <c r="AA40" i="4"/>
  <c r="BA51" i="4"/>
  <c r="K180" i="4"/>
  <c r="BM25" i="4"/>
  <c r="AM269" i="4"/>
  <c r="AU338" i="4"/>
  <c r="BL5" i="4"/>
  <c r="V170" i="4"/>
  <c r="AN88" i="4"/>
  <c r="K76" i="2"/>
  <c r="BE269" i="4"/>
  <c r="BB268" i="2"/>
  <c r="AA35" i="4"/>
  <c r="AV391" i="4"/>
  <c r="U315" i="2"/>
  <c r="AP299" i="4"/>
  <c r="L322" i="4"/>
  <c r="BK123" i="4"/>
  <c r="BH333" i="4"/>
  <c r="Q448" i="2"/>
  <c r="BC70" i="4"/>
  <c r="Z93" i="2"/>
  <c r="W72" i="2"/>
  <c r="T472" i="2"/>
  <c r="AY66" i="4"/>
  <c r="BH433" i="4"/>
  <c r="Z5" i="4"/>
  <c r="AJ224" i="4"/>
  <c r="BG48" i="4"/>
  <c r="AR220" i="4"/>
  <c r="BH169" i="4"/>
  <c r="BC68" i="4"/>
  <c r="R304" i="2"/>
  <c r="BB37" i="4"/>
  <c r="T100" i="4"/>
  <c r="AD218" i="2"/>
  <c r="AI399" i="2"/>
  <c r="AH165" i="2"/>
  <c r="Q394" i="2"/>
  <c r="AH434" i="4"/>
  <c r="BC262" i="4"/>
  <c r="AH163" i="2"/>
  <c r="AB301" i="2"/>
  <c r="AT161" i="2"/>
  <c r="AD444" i="4"/>
  <c r="BK102" i="4"/>
  <c r="BF175" i="2"/>
  <c r="BA4" i="4"/>
  <c r="AF447" i="2"/>
  <c r="BB249" i="4"/>
  <c r="W449" i="2"/>
  <c r="P137" i="4"/>
  <c r="AD82" i="4"/>
  <c r="AP205" i="4"/>
  <c r="J386" i="4"/>
  <c r="AU82" i="2"/>
  <c r="AO420" i="4"/>
  <c r="X401" i="4"/>
  <c r="P418" i="2"/>
  <c r="AJ261" i="2"/>
  <c r="AH253" i="2"/>
  <c r="R255" i="4"/>
  <c r="T26" i="2"/>
  <c r="U150" i="4"/>
  <c r="AN162" i="4"/>
  <c r="AB82" i="2"/>
  <c r="Z56" i="12"/>
  <c r="AK24" i="4"/>
  <c r="AH300" i="2"/>
  <c r="AY142" i="4"/>
  <c r="Y107" i="2"/>
  <c r="W142" i="4"/>
  <c r="O158" i="2"/>
  <c r="I34" i="4"/>
  <c r="AZ273" i="2"/>
  <c r="T76" i="2"/>
  <c r="I169" i="2"/>
  <c r="AP97" i="2"/>
  <c r="AK17" i="4"/>
  <c r="BK49" i="4"/>
  <c r="BB370" i="4"/>
  <c r="AV210" i="2"/>
  <c r="S231" i="2"/>
  <c r="AX101" i="4"/>
  <c r="AT299" i="2"/>
  <c r="AH104" i="4"/>
  <c r="Z16" i="2"/>
  <c r="AW375" i="2"/>
  <c r="AV253" i="4"/>
  <c r="AS31" i="2"/>
  <c r="AA243" i="4"/>
  <c r="AO112" i="2"/>
  <c r="AM392" i="2"/>
  <c r="BA457" i="2"/>
  <c r="AP51" i="4"/>
  <c r="BA118" i="2"/>
  <c r="O459" i="4"/>
  <c r="Y165" i="2"/>
  <c r="S210" i="4"/>
  <c r="R124" i="4"/>
  <c r="AX235" i="4"/>
  <c r="AL202" i="4"/>
  <c r="O445" i="2"/>
  <c r="AM155" i="4"/>
  <c r="S311" i="2"/>
  <c r="AL15" i="2"/>
  <c r="BD265" i="2"/>
  <c r="AA538" i="4"/>
  <c r="AR406" i="2"/>
  <c r="AB30" i="20"/>
  <c r="T93" i="2"/>
  <c r="AL231" i="2"/>
  <c r="W445" i="2"/>
  <c r="H327" i="2"/>
  <c r="AF119" i="2"/>
  <c r="BE258" i="2"/>
  <c r="AS9" i="4"/>
  <c r="AC78" i="4"/>
  <c r="O301" i="2"/>
  <c r="AV36" i="4"/>
  <c r="AW255" i="2"/>
  <c r="AD353" i="2"/>
  <c r="BF243" i="4"/>
  <c r="AK101" i="4"/>
  <c r="AT14" i="2"/>
  <c r="AH81" i="2"/>
  <c r="T114" i="4"/>
  <c r="AQ198" i="4"/>
  <c r="BB390" i="4"/>
  <c r="K211" i="2"/>
  <c r="BL292" i="4"/>
  <c r="BF303" i="2"/>
  <c r="AZ292" i="4"/>
  <c r="U251" i="4"/>
  <c r="V126" i="2"/>
  <c r="AI498" i="4"/>
  <c r="AA462" i="2"/>
  <c r="AH295" i="2"/>
  <c r="AR218" i="2"/>
  <c r="AG101" i="4"/>
  <c r="AS149" i="4"/>
  <c r="AT311" i="2"/>
  <c r="U388" i="2"/>
  <c r="AS323" i="4"/>
  <c r="AV204" i="2"/>
  <c r="P371" i="2"/>
  <c r="AP204" i="4"/>
  <c r="AY122" i="2"/>
  <c r="K162" i="2"/>
  <c r="N44" i="4"/>
  <c r="Y326" i="2"/>
  <c r="AR27" i="2"/>
  <c r="N216" i="4"/>
  <c r="AI378" i="2"/>
  <c r="I506" i="4"/>
  <c r="BE132" i="4"/>
  <c r="Y279" i="2"/>
  <c r="AS200" i="4"/>
  <c r="AG254" i="4"/>
  <c r="AS385" i="4"/>
  <c r="X349" i="2"/>
  <c r="AK306" i="2"/>
  <c r="BP32" i="4"/>
  <c r="BF252" i="4"/>
  <c r="AU180" i="4"/>
  <c r="BA398" i="4"/>
  <c r="Q284" i="2"/>
  <c r="M163" i="2"/>
  <c r="AG291" i="4"/>
  <c r="AJ43" i="2"/>
  <c r="BD264" i="2"/>
  <c r="AO370" i="2"/>
  <c r="BE408" i="2"/>
  <c r="AT108" i="2"/>
  <c r="AS230" i="2"/>
  <c r="AF74" i="2"/>
  <c r="AF372" i="4"/>
  <c r="AM443" i="2"/>
  <c r="X443" i="2"/>
  <c r="AG400" i="2"/>
  <c r="K301" i="2"/>
  <c r="T192" i="2"/>
  <c r="AU308" i="2"/>
  <c r="AE379" i="2"/>
  <c r="AD55" i="9"/>
  <c r="Y119" i="2"/>
  <c r="Z403" i="2"/>
  <c r="AV223" i="4"/>
  <c r="I488" i="4"/>
  <c r="AO256" i="4"/>
  <c r="J373" i="2"/>
  <c r="BE121" i="2"/>
  <c r="P206" i="4"/>
  <c r="Z40" i="4"/>
  <c r="AL273" i="2"/>
  <c r="AG45" i="2"/>
  <c r="AE73" i="2"/>
  <c r="AP186" i="2"/>
  <c r="AG201" i="2"/>
  <c r="AU63" i="4"/>
  <c r="AM70" i="2"/>
  <c r="AL252" i="4"/>
  <c r="L84" i="4"/>
  <c r="BF108" i="4"/>
  <c r="AI389" i="4"/>
  <c r="BM69" i="4"/>
  <c r="X136" i="2"/>
  <c r="BF255" i="4"/>
  <c r="AW38" i="4"/>
  <c r="BF218" i="4"/>
  <c r="K370" i="2"/>
  <c r="AJ245" i="4"/>
  <c r="J17" i="4"/>
  <c r="AJ211" i="2"/>
  <c r="T24" i="4"/>
  <c r="AV214" i="2"/>
  <c r="O229" i="4"/>
  <c r="BN202" i="4"/>
  <c r="BE446" i="2"/>
  <c r="J531" i="4"/>
  <c r="AE354" i="4"/>
  <c r="BD249" i="4"/>
  <c r="Z164" i="2"/>
  <c r="AE56" i="9"/>
  <c r="O308" i="2"/>
  <c r="AL180" i="2"/>
  <c r="AU324" i="2"/>
  <c r="AR398" i="2"/>
  <c r="S396" i="2"/>
  <c r="AH73" i="4"/>
  <c r="L351" i="4"/>
  <c r="T50" i="4"/>
  <c r="AQ203" i="4"/>
  <c r="AK87" i="2"/>
  <c r="AG74" i="2"/>
  <c r="BJ27" i="4"/>
  <c r="O215" i="2"/>
  <c r="AO304" i="2"/>
  <c r="AJ196" i="4"/>
  <c r="BD32" i="4"/>
  <c r="AA307" i="2"/>
  <c r="AJ457" i="2"/>
  <c r="AB161" i="2"/>
  <c r="BI201" i="4"/>
  <c r="AF68" i="2"/>
  <c r="AU375" i="2"/>
  <c r="X425" i="4"/>
  <c r="BB159" i="2"/>
  <c r="AC380" i="2"/>
  <c r="AS202" i="2"/>
  <c r="O267" i="2"/>
  <c r="AU44" i="4"/>
  <c r="AQ158" i="2"/>
  <c r="AT66" i="2"/>
  <c r="T18" i="4"/>
  <c r="BE94" i="2"/>
  <c r="X546" i="4"/>
  <c r="AR80" i="2"/>
  <c r="AS89" i="2"/>
  <c r="BF220" i="4"/>
  <c r="AP256" i="2"/>
  <c r="AR45" i="2"/>
  <c r="AR69" i="2"/>
  <c r="U280" i="2"/>
  <c r="AJ300" i="4"/>
  <c r="R22" i="2"/>
  <c r="L220" i="2"/>
  <c r="AG447" i="2"/>
  <c r="AZ359" i="2"/>
  <c r="Z27" i="4"/>
  <c r="AY9" i="4"/>
  <c r="AM174" i="2"/>
  <c r="X355" i="2"/>
  <c r="AS45" i="4"/>
  <c r="I307" i="2"/>
  <c r="AX419" i="4"/>
  <c r="BO162" i="4"/>
  <c r="AF196" i="4"/>
  <c r="AJ314" i="4"/>
  <c r="AI485" i="4"/>
  <c r="AD133" i="4"/>
  <c r="Q98" i="4"/>
  <c r="AL304" i="2"/>
  <c r="AZ345" i="4"/>
  <c r="AH125" i="2"/>
  <c r="H263" i="2"/>
  <c r="U131" i="4"/>
  <c r="AS111" i="2"/>
  <c r="AW363" i="2"/>
  <c r="J211" i="2"/>
  <c r="U135" i="4"/>
  <c r="L24" i="4"/>
  <c r="Z166" i="4"/>
  <c r="AQ135" i="4"/>
  <c r="K164" i="2"/>
  <c r="AL218" i="2"/>
  <c r="BJ217" i="4"/>
  <c r="BD392" i="2"/>
  <c r="AQ302" i="4"/>
  <c r="Z420" i="2"/>
  <c r="BI174" i="4"/>
  <c r="Q378" i="2"/>
  <c r="Y46" i="4"/>
  <c r="AG265" i="2"/>
  <c r="AP93" i="2"/>
  <c r="AC159" i="4"/>
  <c r="U114" i="4"/>
  <c r="AY202" i="4"/>
  <c r="AF170" i="2"/>
  <c r="AL466" i="4"/>
  <c r="BB128" i="4"/>
  <c r="AP139" i="4"/>
  <c r="J393" i="2"/>
  <c r="T538" i="4"/>
  <c r="AO410" i="4"/>
  <c r="P259" i="2"/>
  <c r="BB298" i="4"/>
  <c r="AT420" i="2"/>
  <c r="M72" i="4"/>
  <c r="J191" i="2"/>
  <c r="P19" i="2"/>
  <c r="AS127" i="2"/>
  <c r="BD75" i="4"/>
  <c r="BF99" i="4"/>
  <c r="AM180" i="2"/>
  <c r="J300" i="4"/>
  <c r="AS359" i="4"/>
  <c r="BB171" i="2"/>
  <c r="BD157" i="4"/>
  <c r="AX21" i="2"/>
  <c r="AX180" i="2"/>
  <c r="BH139" i="4"/>
  <c r="X273" i="4"/>
  <c r="X453" i="2"/>
  <c r="R25" i="2"/>
  <c r="N25" i="4"/>
  <c r="W220" i="2"/>
  <c r="I26" i="2"/>
  <c r="U363" i="2"/>
  <c r="Q532" i="4"/>
  <c r="AL177" i="4"/>
  <c r="U27" i="4"/>
  <c r="AC541" i="4"/>
  <c r="Y354" i="2"/>
  <c r="I99" i="2"/>
  <c r="AF21" i="4"/>
  <c r="BH477" i="4"/>
  <c r="AN169" i="4"/>
  <c r="AC339" i="4"/>
  <c r="AI234" i="4"/>
  <c r="BD227" i="4"/>
  <c r="AV473" i="2"/>
  <c r="BC192" i="4"/>
  <c r="AD55" i="12" s="1"/>
  <c r="W293" i="4"/>
  <c r="BF289" i="4"/>
  <c r="AC33" i="2"/>
  <c r="Q174" i="2"/>
  <c r="I79" i="4"/>
  <c r="AH279" i="2"/>
  <c r="AM134" i="4"/>
  <c r="AG19" i="2"/>
  <c r="BE150" i="4"/>
  <c r="I353" i="4"/>
  <c r="AF123" i="2"/>
  <c r="BP126" i="4"/>
  <c r="AI75" i="2"/>
  <c r="Z127" i="2"/>
  <c r="BG130" i="4"/>
  <c r="AH468" i="2"/>
  <c r="AD21" i="2"/>
  <c r="AC201" i="2"/>
  <c r="AW271" i="4"/>
  <c r="Y99" i="4"/>
  <c r="AZ58" i="4"/>
  <c r="AB343" i="4"/>
  <c r="P181" i="2"/>
  <c r="P392" i="2"/>
  <c r="J180" i="4"/>
  <c r="AH268" i="2"/>
  <c r="H325" i="2"/>
  <c r="BI402" i="4"/>
  <c r="BA261" i="4"/>
  <c r="N309" i="2"/>
  <c r="BA135" i="4"/>
  <c r="AZ27" i="4"/>
  <c r="AB375" i="2"/>
  <c r="AO194" i="4"/>
  <c r="BF192" i="2"/>
  <c r="BC115" i="4"/>
  <c r="L107" i="4"/>
  <c r="L443" i="4"/>
  <c r="AR255" i="2"/>
  <c r="BA208" i="2"/>
  <c r="BF39" i="4"/>
  <c r="M277" i="2"/>
  <c r="AP267" i="4"/>
  <c r="AN280" i="2"/>
  <c r="AZ77" i="2"/>
  <c r="S17" i="2"/>
  <c r="AG43" i="2"/>
  <c r="AO220" i="4"/>
  <c r="L462" i="4"/>
  <c r="J311" i="2"/>
  <c r="AB22" i="4"/>
  <c r="BA162" i="2"/>
  <c r="BC18" i="4"/>
  <c r="T298" i="4"/>
  <c r="AL126" i="4"/>
  <c r="BL152" i="4"/>
  <c r="K17" i="2"/>
  <c r="AO227" i="4"/>
  <c r="H232" i="2"/>
  <c r="AM166" i="2"/>
  <c r="AO262" i="4"/>
  <c r="BA314" i="2"/>
  <c r="BN175" i="4"/>
  <c r="AD230" i="4"/>
  <c r="X5" i="4"/>
  <c r="BA310" i="4"/>
  <c r="Z140" i="4"/>
  <c r="AW98" i="2"/>
  <c r="AF161" i="2"/>
  <c r="S330" i="4"/>
  <c r="V540" i="4"/>
  <c r="BE201" i="4"/>
  <c r="BF307" i="2"/>
  <c r="AJ254" i="2"/>
  <c r="AS398" i="2"/>
  <c r="Y348" i="2"/>
  <c r="AR109" i="2"/>
  <c r="AE243" i="4"/>
  <c r="BB293" i="4"/>
  <c r="BD171" i="4"/>
  <c r="X322" i="4"/>
  <c r="S481" i="4"/>
  <c r="J403" i="4"/>
  <c r="M231" i="2"/>
  <c r="AL297" i="4"/>
  <c r="N360" i="2"/>
  <c r="AW467" i="2"/>
  <c r="I390" i="2"/>
  <c r="AM87" i="4"/>
  <c r="AQ447" i="4"/>
  <c r="P356" i="2"/>
  <c r="O112" i="2"/>
  <c r="AX215" i="2"/>
  <c r="M79" i="4"/>
  <c r="BE21" i="2"/>
  <c r="AC82" i="2"/>
  <c r="K77" i="2"/>
  <c r="AB388" i="4"/>
  <c r="BG232" i="4"/>
  <c r="N126" i="2"/>
  <c r="AA246" i="4"/>
  <c r="Z214" i="2"/>
  <c r="X185" i="2"/>
  <c r="AK51" i="4"/>
  <c r="AM211" i="4"/>
  <c r="L139" i="4"/>
  <c r="AJ226" i="4"/>
  <c r="Q500" i="4"/>
  <c r="AB457" i="2"/>
  <c r="BP103" i="4"/>
  <c r="AH181" i="4"/>
  <c r="T456" i="2"/>
  <c r="AR302" i="2"/>
  <c r="J166" i="2"/>
  <c r="BE164" i="2"/>
  <c r="J72" i="2"/>
  <c r="AY347" i="2"/>
  <c r="AP12" i="4"/>
  <c r="BD421" i="4"/>
  <c r="AS267" i="2"/>
  <c r="AW17" i="2"/>
  <c r="AV315" i="2"/>
  <c r="BH494" i="4"/>
  <c r="AY150" i="4"/>
  <c r="BM20" i="4"/>
  <c r="X223" i="4"/>
  <c r="BB265" i="2"/>
  <c r="AE412" i="4"/>
  <c r="BC64" i="4"/>
  <c r="AM255" i="2"/>
  <c r="W267" i="4"/>
  <c r="AZ180" i="4"/>
  <c r="AI14" i="2"/>
  <c r="BE326" i="4"/>
  <c r="T175" i="4"/>
  <c r="U210" i="2"/>
  <c r="AR396" i="2"/>
  <c r="AR420" i="2"/>
  <c r="T254" i="2"/>
  <c r="AW462" i="2"/>
  <c r="BD38" i="4"/>
  <c r="P131" i="4"/>
  <c r="BB172" i="4"/>
  <c r="V167" i="4"/>
  <c r="K30" i="4"/>
  <c r="BI203" i="4"/>
  <c r="M35" i="4"/>
  <c r="AE388" i="2"/>
  <c r="AK60" i="4"/>
  <c r="X183" i="4"/>
  <c r="AY354" i="2"/>
  <c r="AA314" i="2"/>
  <c r="S16" i="4"/>
  <c r="AF77" i="4"/>
  <c r="AQ48" i="4"/>
  <c r="AD89" i="2"/>
  <c r="BI133" i="4"/>
  <c r="AF353" i="4"/>
  <c r="BE110" i="2"/>
  <c r="AN220" i="4"/>
  <c r="AP50" i="4"/>
  <c r="BE369" i="4"/>
  <c r="AW29" i="2"/>
  <c r="AD125" i="2"/>
  <c r="BF115" i="4"/>
  <c r="BF38" i="4"/>
  <c r="N446" i="2"/>
  <c r="W351" i="2"/>
  <c r="AT350" i="2"/>
  <c r="AS74" i="2"/>
  <c r="AV421" i="2"/>
  <c r="M133" i="4"/>
  <c r="J117" i="2"/>
  <c r="BH197" i="4"/>
  <c r="BD500" i="4"/>
  <c r="I71" i="2"/>
  <c r="AK159" i="2"/>
  <c r="V21" i="2"/>
  <c r="AB72" i="4"/>
  <c r="AO357" i="2"/>
  <c r="BM80" i="4"/>
  <c r="P64" i="4"/>
  <c r="S245" i="4"/>
  <c r="BI114" i="4"/>
  <c r="AY315" i="2"/>
  <c r="U455" i="2"/>
  <c r="AI406" i="2"/>
  <c r="T55" i="10"/>
  <c r="W389" i="4"/>
  <c r="BO131" i="4"/>
  <c r="BO115" i="4"/>
  <c r="BN182" i="4"/>
  <c r="BN43" i="4"/>
  <c r="R230" i="2"/>
  <c r="AL476" i="4"/>
  <c r="AG322" i="4"/>
  <c r="AI22" i="4"/>
  <c r="I308" i="2"/>
  <c r="Q131" i="4"/>
  <c r="BA462" i="2"/>
  <c r="AY87" i="2"/>
  <c r="M388" i="2"/>
  <c r="O265" i="2"/>
  <c r="BE270" i="4"/>
  <c r="R362" i="2"/>
  <c r="AH435" i="4"/>
  <c r="AE43" i="2"/>
  <c r="BI156" i="4"/>
  <c r="AV116" i="2"/>
  <c r="AB71" i="2"/>
  <c r="N445" i="2"/>
  <c r="AM409" i="2"/>
  <c r="AE553" i="4"/>
  <c r="N138" i="2"/>
  <c r="AH531" i="4"/>
  <c r="AO312" i="2"/>
  <c r="AN136" i="2"/>
  <c r="AL16" i="4"/>
  <c r="BC337" i="4"/>
  <c r="AR219" i="2"/>
  <c r="V233" i="2"/>
  <c r="AP386" i="4"/>
  <c r="AF262" i="2"/>
  <c r="O267" i="4"/>
  <c r="AX43" i="2"/>
  <c r="AJ421" i="2"/>
  <c r="AU177" i="4"/>
  <c r="V286" i="2"/>
  <c r="BB124" i="4"/>
  <c r="T144" i="4"/>
  <c r="BC280" i="2"/>
  <c r="AZ68" i="2"/>
  <c r="Q254" i="2"/>
  <c r="AM77" i="4"/>
  <c r="AF364" i="4"/>
  <c r="AG73" i="4"/>
  <c r="BB394" i="2"/>
  <c r="AY76" i="2"/>
  <c r="AT261" i="4"/>
  <c r="U97" i="2"/>
  <c r="AP409" i="2"/>
  <c r="AW135" i="4"/>
  <c r="AP218" i="2"/>
  <c r="AE192" i="4"/>
  <c r="AJ32" i="2"/>
  <c r="Q208" i="2"/>
  <c r="N447" i="4"/>
  <c r="AC30" i="9"/>
  <c r="L358" i="4"/>
  <c r="AQ399" i="2"/>
  <c r="AW72" i="2"/>
  <c r="P115" i="2"/>
  <c r="AD213" i="4"/>
  <c r="BG324" i="4"/>
  <c r="AR102" i="4"/>
  <c r="AO221" i="4"/>
  <c r="Z30" i="11"/>
  <c r="BE221" i="4"/>
  <c r="BP329" i="4"/>
  <c r="V276" i="4"/>
  <c r="AZ139" i="2"/>
  <c r="AA23" i="2"/>
  <c r="Y44" i="2"/>
  <c r="AW306" i="2"/>
  <c r="AV454" i="4"/>
  <c r="BG39" i="4"/>
  <c r="AN100" i="4"/>
  <c r="W424" i="4"/>
  <c r="BD26" i="4"/>
  <c r="AP17" i="2"/>
  <c r="BE420" i="2"/>
  <c r="BN85" i="4"/>
  <c r="L149" i="4"/>
  <c r="AV266" i="2"/>
  <c r="BG229" i="4"/>
  <c r="BM55" i="4"/>
  <c r="BC122" i="2"/>
  <c r="BK12" i="4"/>
  <c r="AZ20" i="2"/>
  <c r="U19" i="4"/>
  <c r="AH141" i="4"/>
  <c r="P162" i="2"/>
  <c r="R139" i="4"/>
  <c r="BG14" i="4"/>
  <c r="BE27" i="2"/>
  <c r="AM143" i="4"/>
  <c r="AI192" i="2"/>
  <c r="AW36" i="4"/>
  <c r="BA112" i="2"/>
  <c r="AM30" i="2"/>
  <c r="BD67" i="4"/>
  <c r="BA72" i="4"/>
  <c r="BB70" i="2"/>
  <c r="AL361" i="2"/>
  <c r="Q108" i="2"/>
  <c r="BP113" i="4"/>
  <c r="Y277" i="4"/>
  <c r="AB251" i="2"/>
  <c r="AH59" i="4"/>
  <c r="H163" i="2"/>
  <c r="Q362" i="4"/>
  <c r="Q66" i="2"/>
  <c r="Z204" i="2"/>
  <c r="BC251" i="2"/>
  <c r="BC175" i="2"/>
  <c r="AT206" i="4"/>
  <c r="AC310" i="2"/>
  <c r="AT396" i="2"/>
  <c r="R210" i="4"/>
  <c r="O118" i="2"/>
  <c r="AK181" i="2"/>
  <c r="AR462" i="2"/>
  <c r="AS171" i="2"/>
  <c r="P27" i="4"/>
  <c r="AG351" i="2"/>
  <c r="T306" i="4"/>
  <c r="BL99" i="4"/>
  <c r="AC56" i="10"/>
  <c r="BF61" i="4"/>
  <c r="N73" i="2"/>
  <c r="AZ44" i="2"/>
  <c r="K108" i="4"/>
  <c r="BK125" i="4"/>
  <c r="X275" i="2"/>
  <c r="BD396" i="2"/>
  <c r="BH14" i="4"/>
  <c r="Z441" i="2"/>
  <c r="S395" i="2"/>
  <c r="BH529" i="4"/>
  <c r="AN275" i="4"/>
  <c r="BO45" i="4"/>
  <c r="BN36" i="4"/>
  <c r="BL100" i="4"/>
  <c r="BG368" i="4"/>
  <c r="AR79" i="2"/>
  <c r="Z46" i="2"/>
  <c r="BA388" i="2"/>
  <c r="AZ390" i="2"/>
  <c r="BD86" i="4"/>
  <c r="AV185" i="2"/>
  <c r="AX32" i="2"/>
  <c r="AI84" i="4"/>
  <c r="BA165" i="4"/>
  <c r="AL454" i="2"/>
  <c r="BC216" i="4"/>
  <c r="Z167" i="2"/>
  <c r="AX215" i="4"/>
  <c r="AO294" i="2"/>
  <c r="AV276" i="2"/>
  <c r="AZ17" i="4"/>
  <c r="BI151" i="4"/>
  <c r="X32" i="11"/>
  <c r="L418" i="2"/>
  <c r="M278" i="4"/>
  <c r="M75" i="4"/>
  <c r="AO124" i="2"/>
  <c r="BD243" i="4"/>
  <c r="AN253" i="2"/>
  <c r="Z185" i="2"/>
  <c r="R290" i="4"/>
  <c r="BF203" i="2"/>
  <c r="AZ102" i="4"/>
  <c r="L35" i="4"/>
  <c r="BM267" i="4"/>
  <c r="Q122" i="4"/>
  <c r="AU66" i="2"/>
  <c r="AB444" i="2"/>
  <c r="L262" i="4"/>
  <c r="N113" i="2"/>
  <c r="AX277" i="4"/>
  <c r="AW109" i="2"/>
  <c r="AB262" i="2"/>
  <c r="N359" i="2"/>
  <c r="AM29" i="2"/>
  <c r="AB427" i="4"/>
  <c r="BD400" i="2"/>
  <c r="AJ368" i="2"/>
  <c r="AR353" i="2"/>
  <c r="AN322" i="4"/>
  <c r="AQ361" i="4"/>
  <c r="J365" i="4"/>
  <c r="BF67" i="2"/>
  <c r="S270" i="4"/>
  <c r="AH28" i="2"/>
  <c r="BP141" i="4"/>
  <c r="S99" i="4"/>
  <c r="M44" i="2"/>
  <c r="AL48" i="4"/>
  <c r="S108" i="4"/>
  <c r="AT399" i="2"/>
  <c r="X556" i="4"/>
  <c r="AV47" i="4"/>
  <c r="AP281" i="2"/>
  <c r="AA440" i="2"/>
  <c r="J56" i="4"/>
  <c r="AG98" i="2"/>
  <c r="L465" i="2"/>
  <c r="AJ444" i="2"/>
  <c r="BC419" i="2"/>
  <c r="Y31" i="11"/>
  <c r="AO218" i="4"/>
  <c r="V56" i="11"/>
  <c r="T157" i="4"/>
  <c r="AL121" i="2"/>
  <c r="AN294" i="2"/>
  <c r="AO39" i="4"/>
  <c r="L82" i="2"/>
  <c r="AI166" i="2"/>
  <c r="Z123" i="2"/>
  <c r="AL204" i="4"/>
  <c r="BC137" i="4"/>
  <c r="AK31" i="4"/>
  <c r="R408" i="2"/>
  <c r="BE203" i="2"/>
  <c r="R4" i="4"/>
  <c r="AP318" i="4"/>
  <c r="AX69" i="2"/>
  <c r="AR396" i="4"/>
  <c r="X99" i="2"/>
  <c r="AE230" i="2"/>
  <c r="BC303" i="4"/>
  <c r="W14" i="2"/>
  <c r="X263" i="2"/>
  <c r="AM256" i="2"/>
  <c r="AF181" i="2"/>
  <c r="AG394" i="2"/>
  <c r="AP30" i="2"/>
  <c r="K210" i="2"/>
  <c r="BA557" i="4"/>
  <c r="AT8" i="4"/>
  <c r="BB13" i="2"/>
  <c r="Z23" i="4"/>
  <c r="T149" i="4"/>
  <c r="AD126" i="2"/>
  <c r="I133" i="4"/>
  <c r="BE82" i="2"/>
  <c r="AZ222" i="4"/>
  <c r="Z142" i="4"/>
  <c r="AO46" i="4"/>
  <c r="Z442" i="2"/>
  <c r="BG259" i="4"/>
  <c r="AS108" i="4"/>
  <c r="U473" i="2"/>
  <c r="AI77" i="4"/>
  <c r="P41" i="4"/>
  <c r="AJ388" i="4"/>
  <c r="L473" i="2"/>
  <c r="AD392" i="4"/>
  <c r="BJ90" i="4"/>
  <c r="U79" i="4"/>
  <c r="AV274" i="2"/>
  <c r="AZ403" i="4"/>
  <c r="AI319" i="4"/>
  <c r="Z191" i="2"/>
  <c r="P42" i="4"/>
  <c r="AN117" i="2"/>
  <c r="V349" i="2"/>
  <c r="I433" i="4"/>
  <c r="AT40" i="4"/>
  <c r="AH376" i="2"/>
  <c r="BB353" i="4"/>
  <c r="BN33" i="4"/>
  <c r="R18" i="2"/>
  <c r="AS165" i="2"/>
  <c r="AE519" i="4"/>
  <c r="Z161" i="4"/>
  <c r="I463" i="2"/>
  <c r="AO112" i="4"/>
  <c r="AK264" i="2"/>
  <c r="AR142" i="4"/>
  <c r="K109" i="2"/>
  <c r="AE318" i="4"/>
  <c r="Z20" i="2"/>
  <c r="AJ169" i="4"/>
  <c r="AM469" i="2"/>
  <c r="I44" i="2"/>
  <c r="BF353" i="2"/>
  <c r="BB171" i="4"/>
  <c r="R284" i="2"/>
  <c r="AN188" i="2"/>
  <c r="AD312" i="2"/>
  <c r="T72" i="4"/>
  <c r="BJ355" i="4"/>
  <c r="I191" i="2"/>
  <c r="AU186" i="2"/>
  <c r="AV145" i="4"/>
  <c r="AX33" i="4"/>
  <c r="N76" i="4"/>
  <c r="AR271" i="4"/>
  <c r="Y103" i="4"/>
  <c r="N416" i="4"/>
  <c r="BE20" i="2"/>
  <c r="AD98" i="4"/>
  <c r="AC44" i="4"/>
  <c r="AS32" i="4"/>
  <c r="AU435" i="4"/>
  <c r="BJ44" i="4"/>
  <c r="S453" i="4"/>
  <c r="BP8" i="4"/>
  <c r="J165" i="4"/>
  <c r="BG128" i="4"/>
  <c r="S315" i="4"/>
  <c r="AN387" i="4"/>
  <c r="AD70" i="4"/>
  <c r="AK304" i="2"/>
  <c r="AO354" i="2"/>
  <c r="AX305" i="2"/>
  <c r="V333" i="4"/>
  <c r="O281" i="2"/>
  <c r="K326" i="2"/>
  <c r="BJ403" i="4"/>
  <c r="AY70" i="2"/>
  <c r="BB84" i="4"/>
  <c r="BN294" i="4"/>
  <c r="AZ355" i="2"/>
  <c r="J440" i="2"/>
  <c r="AP128" i="4"/>
  <c r="N449" i="2"/>
  <c r="K376" i="2"/>
  <c r="U68" i="4"/>
  <c r="R282" i="2"/>
  <c r="I136" i="4"/>
  <c r="L302" i="2"/>
  <c r="V307" i="2"/>
  <c r="BD9" i="4"/>
  <c r="AB172" i="2"/>
  <c r="AL356" i="2"/>
  <c r="AI265" i="4"/>
  <c r="N397" i="2"/>
  <c r="AR175" i="4"/>
  <c r="V32" i="6"/>
  <c r="BI10" i="4"/>
  <c r="K547" i="4"/>
  <c r="AG64" i="2"/>
  <c r="P201" i="2"/>
  <c r="S74" i="2"/>
  <c r="AQ166" i="2"/>
  <c r="AJ10" i="4"/>
  <c r="AN81" i="2"/>
  <c r="BF204" i="2"/>
  <c r="AF359" i="2"/>
  <c r="N341" i="4"/>
  <c r="AY230" i="2"/>
  <c r="W191" i="2"/>
  <c r="BD397" i="2"/>
  <c r="AI55" i="4"/>
  <c r="J452" i="4"/>
  <c r="AQ139" i="2"/>
  <c r="R27" i="4"/>
  <c r="AT213" i="4"/>
  <c r="BJ328" i="4"/>
  <c r="AZ182" i="2"/>
  <c r="AX43" i="4"/>
  <c r="AM461" i="2"/>
  <c r="P243" i="4"/>
  <c r="AV16" i="2"/>
  <c r="AG333" i="4"/>
  <c r="Z66" i="4"/>
  <c r="AO126" i="2"/>
  <c r="AC14" i="4"/>
  <c r="K438" i="4"/>
  <c r="P455" i="2"/>
  <c r="AU79" i="2"/>
  <c r="AG29" i="2"/>
  <c r="BF412" i="4"/>
  <c r="AB201" i="2"/>
  <c r="M172" i="2"/>
  <c r="K263" i="4"/>
  <c r="AJ258" i="2"/>
  <c r="AO231" i="2"/>
  <c r="AO165" i="2"/>
  <c r="AA113" i="2"/>
  <c r="AG35" i="4"/>
  <c r="AU418" i="4"/>
  <c r="AQ60" i="4"/>
  <c r="AG39" i="4"/>
  <c r="L108" i="2"/>
  <c r="BD118" i="4"/>
  <c r="AQ252" i="2"/>
  <c r="BC51" i="4"/>
  <c r="T32" i="2"/>
  <c r="N399" i="2"/>
  <c r="BE44" i="4"/>
  <c r="AN302" i="2"/>
  <c r="Q311" i="2"/>
  <c r="AH503" i="4"/>
  <c r="K263" i="2"/>
  <c r="I118" i="2"/>
  <c r="AN37" i="4"/>
  <c r="BA216" i="2"/>
  <c r="AT173" i="2"/>
  <c r="Z86" i="2"/>
  <c r="AE67" i="2"/>
  <c r="P259" i="4"/>
  <c r="U281" i="2"/>
  <c r="W328" i="4"/>
  <c r="AO111" i="4"/>
  <c r="AJ67" i="4"/>
  <c r="BG216" i="4"/>
  <c r="AF104" i="4"/>
  <c r="AX250" i="4"/>
  <c r="Q243" i="4"/>
  <c r="BO82" i="4"/>
  <c r="AG261" i="2"/>
  <c r="AJ331" i="4"/>
  <c r="AB388" i="2"/>
  <c r="AK280" i="2"/>
  <c r="BJ121" i="4"/>
  <c r="AR216" i="4"/>
  <c r="AM132" i="4"/>
  <c r="L405" i="2"/>
  <c r="AG260" i="4"/>
  <c r="AL265" i="4"/>
  <c r="AC308" i="2"/>
  <c r="R555" i="4"/>
  <c r="AK446" i="4"/>
  <c r="AP305" i="2"/>
  <c r="AY17" i="4"/>
  <c r="AD368" i="2"/>
  <c r="BF112" i="4"/>
  <c r="AY12" i="4"/>
  <c r="AF359" i="4"/>
  <c r="AL431" i="4"/>
  <c r="W149" i="4"/>
  <c r="J212" i="2"/>
  <c r="BD171" i="2"/>
  <c r="U298" i="2"/>
  <c r="AQ131" i="4"/>
  <c r="W202" i="2"/>
  <c r="AC484" i="4"/>
  <c r="AF224" i="4"/>
  <c r="AK143" i="4"/>
  <c r="H311" i="2"/>
  <c r="AV258" i="2"/>
  <c r="AN251" i="2"/>
  <c r="W254" i="4"/>
  <c r="W249" i="4"/>
  <c r="AU255" i="2"/>
  <c r="AA204" i="2"/>
  <c r="K82" i="4"/>
  <c r="AX89" i="2"/>
  <c r="BF234" i="4"/>
  <c r="AM159" i="2"/>
  <c r="W70" i="2"/>
  <c r="P19" i="4"/>
  <c r="BJ104" i="4"/>
  <c r="AI258" i="2"/>
  <c r="BB110" i="4"/>
  <c r="BB359" i="4"/>
  <c r="AZ435" i="4"/>
  <c r="AQ178" i="4"/>
  <c r="N518" i="4"/>
  <c r="AX514" i="4"/>
  <c r="AD497" i="4"/>
  <c r="BL47" i="4"/>
  <c r="J528" i="4"/>
  <c r="AS343" i="4"/>
  <c r="AY70" i="4"/>
  <c r="AP445" i="2"/>
  <c r="BE295" i="2"/>
  <c r="M274" i="2"/>
  <c r="Q380" i="4"/>
  <c r="W160" i="4"/>
  <c r="AM275" i="4"/>
  <c r="T278" i="4"/>
  <c r="AL464" i="2"/>
  <c r="P5" i="4"/>
  <c r="AY440" i="2"/>
  <c r="K79" i="4"/>
  <c r="J41" i="4"/>
  <c r="Q77" i="4"/>
  <c r="AM441" i="2"/>
  <c r="AY132" i="4"/>
  <c r="Q45" i="4"/>
  <c r="T264" i="2"/>
  <c r="AQ214" i="2"/>
  <c r="BH132" i="4"/>
  <c r="BH21" i="4"/>
  <c r="AH441" i="2"/>
  <c r="AG21" i="2"/>
  <c r="AO204" i="4"/>
  <c r="AY107" i="2"/>
  <c r="AV398" i="2"/>
  <c r="AD169" i="2"/>
  <c r="BA491" i="4"/>
  <c r="K114" i="4"/>
  <c r="AW121" i="4"/>
  <c r="AS13" i="4"/>
  <c r="I186" i="2"/>
  <c r="AV492" i="4"/>
  <c r="L164" i="2"/>
  <c r="K149" i="4"/>
  <c r="BE358" i="2"/>
  <c r="T109" i="4"/>
  <c r="P79" i="2"/>
  <c r="V444" i="2"/>
  <c r="AG129" i="4"/>
  <c r="AN233" i="2"/>
  <c r="AA270" i="4"/>
  <c r="AA108" i="2"/>
  <c r="K299" i="2"/>
  <c r="AC127" i="2"/>
  <c r="AQ238" i="4"/>
  <c r="AP378" i="2"/>
  <c r="AC165" i="2"/>
  <c r="AE89" i="2"/>
  <c r="AG67" i="2"/>
  <c r="AZ304" i="2"/>
  <c r="AP188" i="2"/>
  <c r="AM379" i="2"/>
  <c r="R389" i="2"/>
  <c r="BH174" i="4"/>
  <c r="O171" i="2"/>
  <c r="AA396" i="4"/>
  <c r="AE134" i="4"/>
  <c r="AK30" i="2"/>
  <c r="BJ37" i="4"/>
  <c r="Y361" i="4"/>
  <c r="I83" i="4"/>
  <c r="O250" i="4"/>
  <c r="BM350" i="4"/>
  <c r="AD370" i="4"/>
  <c r="AQ79" i="4"/>
  <c r="BB109" i="4"/>
  <c r="K128" i="4"/>
  <c r="W179" i="2"/>
  <c r="AT208" i="4"/>
  <c r="AG455" i="2"/>
  <c r="S210" i="2"/>
  <c r="AE73" i="4"/>
  <c r="V200" i="2"/>
  <c r="AQ314" i="2"/>
  <c r="BE255" i="4"/>
  <c r="Q117" i="2"/>
  <c r="K421" i="2"/>
  <c r="AA141" i="4"/>
  <c r="BP114" i="4"/>
  <c r="AS468" i="2"/>
  <c r="Y448" i="2"/>
  <c r="Y129" i="4"/>
  <c r="AH29" i="2"/>
  <c r="I159" i="2"/>
  <c r="AA55" i="9"/>
  <c r="R231" i="2"/>
  <c r="AU50" i="4"/>
  <c r="M255" i="2"/>
  <c r="L222" i="4"/>
  <c r="AL112" i="2"/>
  <c r="N310" i="2"/>
  <c r="V311" i="4"/>
  <c r="AZ69" i="2"/>
  <c r="AK275" i="4"/>
  <c r="U349" i="2"/>
  <c r="AE81" i="4"/>
  <c r="AL65" i="2"/>
  <c r="AZ266" i="4"/>
  <c r="Z26" i="2"/>
  <c r="AM359" i="2"/>
  <c r="AP124" i="2"/>
  <c r="I426" i="4"/>
  <c r="W361" i="2"/>
  <c r="V74" i="2"/>
  <c r="Z36" i="4"/>
  <c r="L440" i="2"/>
  <c r="AE69" i="2"/>
  <c r="S398" i="2"/>
  <c r="AV228" i="4"/>
  <c r="Z32" i="10"/>
  <c r="O15" i="2"/>
  <c r="AL171" i="4"/>
  <c r="O374" i="2"/>
  <c r="AV442" i="2"/>
  <c r="AT324" i="2"/>
  <c r="AT468" i="2"/>
  <c r="AU462" i="2"/>
  <c r="BL366" i="4"/>
  <c r="T202" i="2"/>
  <c r="R293" i="4"/>
  <c r="V301" i="2"/>
  <c r="L157" i="2"/>
  <c r="I65" i="2"/>
  <c r="Y33" i="2"/>
  <c r="AK214" i="4"/>
  <c r="H230" i="2"/>
  <c r="Q120" i="2"/>
  <c r="I302" i="2"/>
  <c r="AL28" i="4"/>
  <c r="AI100" i="4"/>
  <c r="N110" i="4"/>
  <c r="AM27" i="2"/>
  <c r="AK269" i="2"/>
  <c r="AC47" i="4"/>
  <c r="AZ200" i="4"/>
  <c r="BL230" i="4"/>
  <c r="T14" i="4"/>
  <c r="AU22" i="4"/>
  <c r="Y325" i="2"/>
  <c r="AT137" i="2"/>
  <c r="I346" i="2"/>
  <c r="AO345" i="4"/>
  <c r="AV373" i="2"/>
  <c r="BD113" i="2"/>
  <c r="AG268" i="2"/>
  <c r="BG398" i="4"/>
  <c r="M112" i="2"/>
  <c r="BO28" i="4"/>
  <c r="BL127" i="4"/>
  <c r="P236" i="4"/>
  <c r="Y327" i="2"/>
  <c r="BE58" i="4"/>
  <c r="Q73" i="4"/>
  <c r="BH59" i="4"/>
  <c r="O338" i="4"/>
  <c r="AT386" i="4"/>
  <c r="AT191" i="2"/>
  <c r="AS332" i="4"/>
  <c r="AI373" i="2"/>
  <c r="AN219" i="4"/>
  <c r="BD486" i="4"/>
  <c r="AZ325" i="4"/>
  <c r="BC24" i="2"/>
  <c r="AP343" i="4"/>
  <c r="BN18" i="4"/>
  <c r="AX299" i="2"/>
  <c r="AO171" i="4"/>
  <c r="K162" i="4"/>
  <c r="AC153" i="4"/>
  <c r="AR48" i="4"/>
  <c r="AX261" i="2"/>
  <c r="O220" i="4"/>
  <c r="V298" i="2"/>
  <c r="T230" i="2"/>
  <c r="U138" i="2"/>
  <c r="Q206" i="2"/>
  <c r="AA114" i="2"/>
  <c r="BM114" i="4"/>
  <c r="AO284" i="2"/>
  <c r="AF221" i="2"/>
  <c r="AP379" i="2"/>
  <c r="BF45" i="4"/>
  <c r="AA25" i="4"/>
  <c r="AE265" i="2"/>
  <c r="AA325" i="4"/>
  <c r="AU124" i="4"/>
  <c r="BJ17" i="4"/>
  <c r="X275" i="4"/>
  <c r="BI103" i="4"/>
  <c r="AJ423" i="4"/>
  <c r="Q167" i="2"/>
  <c r="AJ15" i="2"/>
  <c r="Q126" i="2"/>
  <c r="BF221" i="2"/>
  <c r="AM181" i="4"/>
  <c r="BA421" i="2"/>
  <c r="AZ105" i="4"/>
  <c r="BB219" i="2"/>
  <c r="BO299" i="4"/>
  <c r="AI351" i="2"/>
  <c r="AY98" i="2"/>
  <c r="S201" i="2"/>
  <c r="W168" i="4"/>
  <c r="BL248" i="4"/>
  <c r="AM105" i="4"/>
  <c r="AZ327" i="2"/>
  <c r="AK18" i="4"/>
  <c r="M166" i="2"/>
  <c r="BF262" i="2"/>
  <c r="AR9" i="4"/>
  <c r="AV124" i="2"/>
  <c r="V14" i="2"/>
  <c r="U32" i="6"/>
  <c r="AS207" i="4"/>
  <c r="AP204" i="2"/>
  <c r="AF354" i="4"/>
  <c r="L397" i="2"/>
  <c r="AH151" i="4"/>
  <c r="AW29" i="4"/>
  <c r="AL123" i="2"/>
  <c r="AE36" i="4"/>
  <c r="AN254" i="4"/>
  <c r="I48" i="4"/>
  <c r="X264" i="2"/>
  <c r="AZ77" i="4"/>
  <c r="AS43" i="4"/>
  <c r="AT64" i="2"/>
  <c r="BB31" i="4"/>
  <c r="AJ463" i="2"/>
  <c r="U261" i="2"/>
  <c r="AN168" i="2"/>
  <c r="BB155" i="4"/>
  <c r="BE263" i="4"/>
  <c r="AH260" i="2"/>
  <c r="AA465" i="2"/>
  <c r="AF498" i="4"/>
  <c r="AP126" i="4"/>
  <c r="AC268" i="2"/>
  <c r="Z251" i="2"/>
  <c r="W82" i="4"/>
  <c r="X165" i="2"/>
  <c r="X31" i="6"/>
  <c r="AC94" i="2"/>
  <c r="AQ352" i="2"/>
  <c r="U399" i="2"/>
  <c r="BK101" i="4"/>
  <c r="AE120" i="2"/>
  <c r="AG119" i="2"/>
  <c r="AU446" i="2"/>
  <c r="S64" i="4"/>
  <c r="N356" i="2"/>
  <c r="BP278" i="4"/>
  <c r="AH212" i="2"/>
  <c r="O170" i="2"/>
  <c r="AX116" i="2"/>
  <c r="J419" i="2"/>
  <c r="AA69" i="2"/>
  <c r="BF442" i="4"/>
  <c r="M113" i="2"/>
  <c r="T453" i="2"/>
  <c r="K159" i="2"/>
  <c r="J57" i="4"/>
  <c r="AF267" i="4"/>
  <c r="AM82" i="4"/>
  <c r="Q43" i="2"/>
  <c r="AV231" i="4"/>
  <c r="BI87" i="4"/>
  <c r="AJ495" i="4"/>
  <c r="AM268" i="2"/>
  <c r="BM83" i="4"/>
  <c r="I275" i="2"/>
  <c r="BB396" i="2"/>
  <c r="AA67" i="2"/>
  <c r="BN387" i="4"/>
  <c r="AM11" i="4"/>
  <c r="AC50" i="4"/>
  <c r="AO418" i="4"/>
  <c r="AQ80" i="2"/>
  <c r="BC28" i="4"/>
  <c r="AZ107" i="2"/>
  <c r="Q320" i="4"/>
  <c r="AL455" i="2"/>
  <c r="AW195" i="4"/>
  <c r="V82" i="4"/>
  <c r="AZ269" i="2"/>
  <c r="AQ151" i="4"/>
  <c r="V348" i="4"/>
  <c r="AS436" i="4"/>
  <c r="AB70" i="2"/>
  <c r="O164" i="2"/>
  <c r="BB450" i="2"/>
  <c r="X250" i="4"/>
  <c r="S177" i="4"/>
  <c r="U29" i="4"/>
  <c r="BH90" i="4"/>
  <c r="AK286" i="2"/>
  <c r="BO454" i="4"/>
  <c r="AT314" i="2"/>
  <c r="AY87" i="4"/>
  <c r="Z24" i="2"/>
  <c r="AC123" i="4"/>
  <c r="AV467" i="2"/>
  <c r="AI275" i="4"/>
  <c r="AR22" i="2"/>
  <c r="L268" i="2"/>
  <c r="AM497" i="4"/>
  <c r="AN207" i="4"/>
  <c r="V30" i="6"/>
  <c r="I200" i="4"/>
  <c r="AQ356" i="2"/>
  <c r="BE124" i="2"/>
  <c r="S309" i="2"/>
  <c r="Z100" i="4"/>
  <c r="AF174" i="4"/>
  <c r="K32" i="2"/>
  <c r="N297" i="4"/>
  <c r="P233" i="2"/>
  <c r="AF157" i="4"/>
  <c r="AP506" i="4"/>
  <c r="AO253" i="2"/>
  <c r="I298" i="4"/>
  <c r="BC185" i="2"/>
  <c r="AT51" i="4"/>
  <c r="AH208" i="4"/>
  <c r="AS230" i="4"/>
  <c r="BL209" i="4"/>
  <c r="R65" i="2"/>
  <c r="AR446" i="2"/>
  <c r="AQ264" i="4"/>
  <c r="AT199" i="4"/>
  <c r="BB292" i="4"/>
  <c r="AQ105" i="4"/>
  <c r="J171" i="2"/>
  <c r="BA103" i="4"/>
  <c r="AQ209" i="2"/>
  <c r="W116" i="2"/>
  <c r="AU138" i="4"/>
  <c r="AV19" i="4"/>
  <c r="AH201" i="2"/>
  <c r="AO419" i="4"/>
  <c r="T384" i="4"/>
  <c r="AD396" i="4"/>
  <c r="AA122" i="4"/>
  <c r="AD369" i="4"/>
  <c r="BG103" i="4"/>
  <c r="AR277" i="2"/>
  <c r="Y166" i="4"/>
  <c r="BO451" i="4"/>
  <c r="AI15" i="2"/>
  <c r="BO176" i="4"/>
  <c r="AE207" i="2"/>
  <c r="AD252" i="4"/>
  <c r="W356" i="2"/>
  <c r="BA28" i="4"/>
  <c r="X183" i="2"/>
  <c r="BK513" i="4"/>
  <c r="AT11" i="4"/>
  <c r="P160" i="4"/>
  <c r="AO217" i="2"/>
  <c r="I139" i="2"/>
  <c r="X115" i="2"/>
  <c r="BG220" i="4"/>
  <c r="M190" i="2"/>
  <c r="V291" i="4"/>
  <c r="BA252" i="2"/>
  <c r="BJ43" i="4"/>
  <c r="BP123" i="4"/>
  <c r="J463" i="4"/>
  <c r="W78" i="4"/>
  <c r="BL224" i="4"/>
  <c r="AV86" i="4"/>
  <c r="AF420" i="2"/>
  <c r="BA37" i="4"/>
  <c r="AA117" i="2"/>
  <c r="AI117" i="4"/>
  <c r="AL33" i="2"/>
  <c r="AQ138" i="2"/>
  <c r="AI160" i="2"/>
  <c r="AA424" i="4"/>
  <c r="Q409" i="2"/>
  <c r="AY392" i="4"/>
  <c r="Z31" i="9"/>
  <c r="AC93" i="2"/>
  <c r="AE26" i="2"/>
  <c r="S82" i="4"/>
  <c r="AR265" i="4"/>
  <c r="AO192" i="2"/>
  <c r="K81" i="2"/>
  <c r="Q10" i="4"/>
  <c r="AM111" i="2"/>
  <c r="BB138" i="2"/>
  <c r="I421" i="2"/>
  <c r="AS534" i="4"/>
  <c r="AJ174" i="2"/>
  <c r="AT70" i="2"/>
  <c r="I457" i="2"/>
  <c r="AC31" i="4"/>
  <c r="AI274" i="4"/>
  <c r="Z260" i="2"/>
  <c r="R126" i="4"/>
  <c r="AI215" i="4"/>
  <c r="I388" i="2"/>
  <c r="V453" i="2"/>
  <c r="AC419" i="2"/>
  <c r="O456" i="4"/>
  <c r="AN201" i="4"/>
  <c r="AY100" i="4"/>
  <c r="BI153" i="4"/>
  <c r="BB65" i="2"/>
  <c r="AM208" i="4"/>
  <c r="BG385" i="4"/>
  <c r="AZ207" i="4"/>
  <c r="BI83" i="4"/>
  <c r="X230" i="4"/>
  <c r="AN403" i="2"/>
  <c r="AH235" i="4"/>
  <c r="BM294" i="4"/>
  <c r="AA172" i="2"/>
  <c r="R297" i="4"/>
  <c r="AS44" i="2"/>
  <c r="H299" i="2"/>
  <c r="AA70" i="2"/>
  <c r="AB451" i="2"/>
  <c r="AJ89" i="4"/>
  <c r="AD41" i="4"/>
  <c r="BA266" i="4"/>
  <c r="O266" i="2"/>
  <c r="AN168" i="4"/>
  <c r="BA111" i="2"/>
  <c r="AM297" i="2"/>
  <c r="L150" i="4"/>
  <c r="AW235" i="4"/>
  <c r="AO16" i="4"/>
  <c r="AL181" i="2"/>
  <c r="K557" i="4"/>
  <c r="Q302" i="4"/>
  <c r="I264" i="2"/>
  <c r="J348" i="2"/>
  <c r="AU51" i="4"/>
  <c r="AA400" i="2"/>
  <c r="T172" i="2"/>
  <c r="S389" i="2"/>
  <c r="S255" i="2"/>
  <c r="AA110" i="2"/>
  <c r="P454" i="4"/>
  <c r="AU261" i="4"/>
  <c r="BC456" i="2"/>
  <c r="AS24" i="4"/>
  <c r="N251" i="2"/>
  <c r="BK51" i="4"/>
  <c r="AF106" i="2"/>
  <c r="AM25" i="2"/>
  <c r="AQ66" i="4"/>
  <c r="BB78" i="4"/>
  <c r="I301" i="4"/>
  <c r="V122" i="4"/>
  <c r="AZ79" i="4"/>
  <c r="AP355" i="4"/>
  <c r="Q116" i="2"/>
  <c r="Q216" i="2"/>
  <c r="U127" i="2"/>
  <c r="BD449" i="2"/>
  <c r="T449" i="2"/>
  <c r="K262" i="2"/>
  <c r="AX407" i="2"/>
  <c r="X172" i="4"/>
  <c r="AU16" i="2"/>
  <c r="J298" i="2"/>
  <c r="AX12" i="4"/>
  <c r="Y161" i="4"/>
  <c r="M42" i="4"/>
  <c r="O88" i="2"/>
  <c r="AE30" i="2"/>
  <c r="BE209" i="2"/>
  <c r="BF217" i="4"/>
  <c r="BG4" i="4"/>
  <c r="L203" i="2"/>
  <c r="W365" i="4"/>
  <c r="AY74" i="4"/>
  <c r="K324" i="2"/>
  <c r="P277" i="2"/>
  <c r="AN186" i="2"/>
  <c r="AJ219" i="2"/>
  <c r="L173" i="4"/>
  <c r="H25" i="2"/>
  <c r="AS316" i="4"/>
  <c r="AS121" i="4"/>
  <c r="AX372" i="4"/>
  <c r="BA297" i="4"/>
  <c r="AZ549" i="4"/>
  <c r="AV353" i="4"/>
  <c r="S158" i="2"/>
  <c r="H64" i="2"/>
  <c r="J15" i="4"/>
  <c r="X264" i="4"/>
  <c r="AD16" i="4"/>
  <c r="AL237" i="4"/>
  <c r="AY46" i="2"/>
  <c r="R262" i="2"/>
  <c r="W39" i="4"/>
  <c r="I259" i="4"/>
  <c r="AM356" i="2"/>
  <c r="P320" i="4"/>
  <c r="BD213" i="4"/>
  <c r="T24" i="2"/>
  <c r="AO79" i="4"/>
  <c r="AM446" i="4"/>
  <c r="T155" i="4"/>
  <c r="AZ463" i="2"/>
  <c r="AW65" i="2"/>
  <c r="J116" i="4"/>
  <c r="I100" i="4"/>
  <c r="AM316" i="4"/>
  <c r="AT482" i="4"/>
  <c r="AC86" i="2"/>
  <c r="AR37" i="4"/>
  <c r="AG20" i="2"/>
  <c r="AZ452" i="2"/>
  <c r="BK119" i="4"/>
  <c r="L450" i="2"/>
  <c r="AP27" i="4"/>
  <c r="P109" i="2"/>
  <c r="AP360" i="2"/>
  <c r="AC173" i="2"/>
  <c r="AN139" i="4"/>
  <c r="AZ276" i="2"/>
  <c r="AK230" i="4"/>
  <c r="AI80" i="2"/>
  <c r="J126" i="2"/>
  <c r="BM201" i="4"/>
  <c r="AO11" i="4"/>
  <c r="AM122" i="2"/>
  <c r="AE398" i="2"/>
  <c r="BB206" i="4"/>
  <c r="H165" i="2"/>
  <c r="BK30" i="4"/>
  <c r="O455" i="2"/>
  <c r="J206" i="2"/>
  <c r="BE528" i="4"/>
  <c r="M43" i="2"/>
  <c r="AU92" i="2"/>
  <c r="AX88" i="2"/>
  <c r="X75" i="2"/>
  <c r="BB348" i="4"/>
  <c r="S66" i="2"/>
  <c r="AK492" i="4"/>
  <c r="AV42" i="4"/>
  <c r="AC217" i="4"/>
  <c r="X281" i="2"/>
  <c r="BH256" i="4"/>
  <c r="BG174" i="4"/>
  <c r="K294" i="2"/>
  <c r="Q363" i="2"/>
  <c r="AU253" i="2"/>
  <c r="N170" i="2"/>
  <c r="AH127" i="4"/>
  <c r="AO200" i="2"/>
  <c r="AU394" i="2"/>
  <c r="L19" i="2"/>
  <c r="S186" i="2"/>
  <c r="J64" i="4"/>
  <c r="BM293" i="4"/>
  <c r="BE184" i="4"/>
  <c r="AJ201" i="2"/>
  <c r="BC310" i="2"/>
  <c r="BO329" i="4"/>
  <c r="BN129" i="4"/>
  <c r="Z402" i="2"/>
  <c r="L15" i="2"/>
  <c r="BB360" i="2"/>
  <c r="O182" i="2"/>
  <c r="BA468" i="2"/>
  <c r="I404" i="2"/>
  <c r="AZ30" i="2"/>
  <c r="AU11" i="4"/>
  <c r="AS56" i="4"/>
  <c r="L19" i="4"/>
  <c r="AE79" i="4"/>
  <c r="W175" i="4"/>
  <c r="AR402" i="2"/>
  <c r="AN25" i="4"/>
  <c r="X177" i="4"/>
  <c r="P138" i="4"/>
  <c r="AJ380" i="2"/>
  <c r="AC30" i="20"/>
  <c r="N89" i="2"/>
  <c r="BD104" i="4"/>
  <c r="AO181" i="2"/>
  <c r="AN73" i="4"/>
  <c r="BE416" i="4"/>
  <c r="S450" i="2"/>
  <c r="Z166" i="2"/>
  <c r="U228" i="4"/>
  <c r="W114" i="4"/>
  <c r="Y395" i="2"/>
  <c r="O108" i="2"/>
  <c r="AS73" i="4"/>
  <c r="Z31" i="10"/>
  <c r="AI106" i="4"/>
  <c r="BC57" i="4"/>
  <c r="AF337" i="4"/>
  <c r="M309" i="2"/>
  <c r="BA45" i="2"/>
  <c r="AW265" i="2"/>
  <c r="AI405" i="2"/>
  <c r="S103" i="4"/>
  <c r="BB113" i="2"/>
  <c r="T440" i="2"/>
  <c r="AW409" i="2"/>
  <c r="P295" i="2"/>
  <c r="AE230" i="4"/>
  <c r="Z209" i="2"/>
  <c r="S324" i="2"/>
  <c r="AK185" i="2"/>
  <c r="AE474" i="4"/>
  <c r="AG8" i="4"/>
  <c r="AL164" i="2"/>
  <c r="AM267" i="2"/>
  <c r="AY191" i="2"/>
  <c r="Z465" i="2"/>
  <c r="AC32" i="6"/>
  <c r="U32" i="10"/>
  <c r="AP72" i="4"/>
  <c r="I212" i="4"/>
  <c r="BK268" i="4"/>
  <c r="AT412" i="4"/>
  <c r="BL110" i="4"/>
  <c r="AA310" i="4"/>
  <c r="S15" i="2"/>
  <c r="AC126" i="2"/>
  <c r="AD255" i="2"/>
  <c r="BE445" i="2"/>
  <c r="K299" i="4"/>
  <c r="M27" i="4"/>
  <c r="AD31" i="11"/>
  <c r="AS7" i="4"/>
  <c r="AG284" i="2"/>
  <c r="U197" i="4"/>
  <c r="AS391" i="2"/>
  <c r="AF250" i="4"/>
  <c r="AT529" i="4"/>
  <c r="BB372" i="4"/>
  <c r="U86" i="4"/>
  <c r="AA225" i="4"/>
  <c r="AZ441" i="2"/>
  <c r="L426" i="4"/>
  <c r="BD44" i="2"/>
  <c r="Y263" i="2"/>
  <c r="BJ181" i="4"/>
  <c r="U28" i="2"/>
  <c r="AF231" i="4"/>
  <c r="Q350" i="4"/>
  <c r="H347" i="2"/>
  <c r="AW350" i="4"/>
  <c r="AA64" i="2"/>
  <c r="I450" i="2"/>
  <c r="AT76" i="2"/>
  <c r="AI480" i="4"/>
  <c r="AU60" i="4"/>
  <c r="M352" i="2"/>
  <c r="W355" i="2"/>
  <c r="S171" i="2"/>
  <c r="AB74" i="4"/>
  <c r="AJ347" i="2"/>
  <c r="AW95" i="2"/>
  <c r="N123" i="2"/>
  <c r="AP25" i="2"/>
  <c r="Y74" i="4"/>
  <c r="AJ243" i="4"/>
  <c r="M379" i="2"/>
  <c r="AU371" i="2"/>
  <c r="M400" i="2"/>
  <c r="I396" i="2"/>
  <c r="AF115" i="4"/>
  <c r="I149" i="4"/>
  <c r="AM285" i="2"/>
  <c r="AD181" i="2"/>
  <c r="AR295" i="4"/>
  <c r="AM326" i="4"/>
  <c r="AU353" i="4"/>
  <c r="P347" i="4"/>
  <c r="U307" i="2"/>
  <c r="H216" i="2"/>
  <c r="BK217" i="4"/>
  <c r="AA202" i="4"/>
  <c r="L136" i="2"/>
  <c r="J76" i="2"/>
  <c r="BD422" i="4"/>
  <c r="AJ50" i="4"/>
  <c r="X133" i="4"/>
  <c r="AF118" i="4"/>
  <c r="BE185" i="2"/>
  <c r="AZ164" i="2"/>
  <c r="W337" i="4"/>
  <c r="AB398" i="2"/>
  <c r="T263" i="4"/>
  <c r="BJ74" i="4"/>
  <c r="BO384" i="4"/>
  <c r="AO205" i="2"/>
  <c r="AC83" i="4"/>
  <c r="BF107" i="4"/>
  <c r="BG104" i="4"/>
  <c r="BG213" i="4"/>
  <c r="AR134" i="4"/>
  <c r="AC168" i="2"/>
  <c r="I414" i="4"/>
  <c r="I162" i="4"/>
  <c r="AA132" i="4"/>
  <c r="BO427" i="4"/>
  <c r="AQ286" i="2"/>
  <c r="BF446" i="2"/>
  <c r="AQ495" i="4"/>
  <c r="AW302" i="2"/>
  <c r="J308" i="4"/>
  <c r="BF397" i="4"/>
  <c r="W351" i="4"/>
  <c r="AR417" i="4"/>
  <c r="Y397" i="4"/>
  <c r="AO145" i="4"/>
  <c r="BO221" i="4"/>
  <c r="AI394" i="4"/>
  <c r="X88" i="2"/>
  <c r="BC8" i="4"/>
  <c r="W43" i="4"/>
  <c r="BE13" i="2"/>
  <c r="BK144" i="4"/>
  <c r="AD54" i="12"/>
  <c r="BD514" i="4"/>
  <c r="AS117" i="4"/>
  <c r="X95" i="2"/>
  <c r="BE166" i="2"/>
  <c r="H362" i="2"/>
  <c r="X294" i="2"/>
  <c r="J140" i="4"/>
  <c r="AG295" i="4"/>
  <c r="R276" i="4"/>
  <c r="AW7" i="4"/>
  <c r="AS456" i="2"/>
  <c r="AP208" i="2"/>
  <c r="BF10" i="4"/>
  <c r="AR448" i="2"/>
  <c r="I352" i="4"/>
  <c r="AI348" i="2"/>
  <c r="N407" i="2"/>
  <c r="BH220" i="4"/>
  <c r="H255" i="2"/>
  <c r="AJ310" i="4"/>
  <c r="BJ129" i="4"/>
  <c r="X235" i="4"/>
  <c r="Z360" i="2"/>
  <c r="AV40" i="4"/>
  <c r="BM111" i="4"/>
  <c r="BA213" i="4"/>
  <c r="AS256" i="4"/>
  <c r="AX306" i="4"/>
  <c r="AT403" i="2"/>
  <c r="W247" i="4"/>
  <c r="BG83" i="4"/>
  <c r="AS105" i="4"/>
  <c r="V162" i="4"/>
  <c r="O304" i="4"/>
  <c r="AP280" i="2"/>
  <c r="AX78" i="2"/>
  <c r="L83" i="4"/>
  <c r="Q13" i="2"/>
  <c r="AL434" i="4"/>
  <c r="AX272" i="4"/>
  <c r="AE31" i="4"/>
  <c r="K137" i="2"/>
  <c r="T310" i="2"/>
  <c r="AL363" i="2"/>
  <c r="AU305" i="2"/>
  <c r="AH36" i="4"/>
  <c r="N304" i="2"/>
  <c r="AM74" i="2"/>
  <c r="AC279" i="2"/>
  <c r="Q235" i="4"/>
  <c r="AY117" i="4"/>
  <c r="AC144" i="4"/>
  <c r="BE402" i="2"/>
  <c r="AU265" i="4"/>
  <c r="AJ558" i="4"/>
  <c r="AZ202" i="4"/>
  <c r="BL205" i="4"/>
  <c r="O399" i="2"/>
  <c r="AO346" i="4"/>
  <c r="X420" i="2"/>
  <c r="BN120" i="4"/>
  <c r="W164" i="2"/>
  <c r="X371" i="2"/>
  <c r="Y173" i="4"/>
  <c r="O215" i="4"/>
  <c r="AO371" i="2"/>
  <c r="AQ176" i="4"/>
  <c r="W245" i="4"/>
  <c r="T263" i="2"/>
  <c r="T153" i="4"/>
  <c r="U94" i="2"/>
  <c r="AI114" i="2"/>
  <c r="AA87" i="4"/>
  <c r="Q236" i="4"/>
  <c r="BM331" i="4"/>
  <c r="AU266" i="4"/>
  <c r="Q137" i="2"/>
  <c r="AY321" i="4"/>
  <c r="AM390" i="2"/>
  <c r="BH118" i="4"/>
  <c r="AX275" i="2"/>
  <c r="X298" i="2"/>
  <c r="J445" i="2"/>
  <c r="K314" i="2"/>
  <c r="AJ157" i="4"/>
  <c r="BC351" i="4"/>
  <c r="AY192" i="2"/>
  <c r="AC174" i="4"/>
  <c r="BF461" i="2"/>
  <c r="BA373" i="2"/>
  <c r="S371" i="2"/>
  <c r="V219" i="2"/>
  <c r="AM34" i="2"/>
  <c r="J350" i="2"/>
  <c r="O285" i="2"/>
  <c r="Q29" i="2"/>
  <c r="W349" i="2"/>
  <c r="AT220" i="2"/>
  <c r="S346" i="4"/>
  <c r="AP102" i="4"/>
  <c r="W470" i="2"/>
  <c r="AV28" i="2"/>
  <c r="BG68" i="4"/>
  <c r="AO186" i="2"/>
  <c r="J132" i="4"/>
  <c r="I77" i="2"/>
  <c r="AR299" i="4"/>
  <c r="AN406" i="2"/>
  <c r="V404" i="2"/>
  <c r="AL24" i="4"/>
  <c r="J367" i="2"/>
  <c r="P24" i="2"/>
  <c r="AP31" i="4"/>
  <c r="S232" i="2"/>
  <c r="Y303" i="4"/>
  <c r="BM215" i="4"/>
  <c r="I17" i="2"/>
  <c r="BF200" i="2"/>
  <c r="AW158" i="2"/>
  <c r="AV261" i="4"/>
  <c r="AO114" i="2"/>
  <c r="R201" i="2"/>
  <c r="O87" i="2"/>
  <c r="T22" i="2"/>
  <c r="AC327" i="2"/>
  <c r="BP82" i="4"/>
  <c r="L86" i="4"/>
  <c r="S434" i="4"/>
  <c r="X93" i="2"/>
  <c r="AS70" i="2"/>
  <c r="AS441" i="2"/>
  <c r="AI14" i="4"/>
  <c r="Z394" i="2"/>
  <c r="W32" i="20"/>
  <c r="AO177" i="4"/>
  <c r="I267" i="4"/>
  <c r="AL191" i="2"/>
  <c r="M181" i="4"/>
  <c r="K308" i="2"/>
  <c r="R229" i="4"/>
  <c r="AG23" i="2"/>
  <c r="AF125" i="2"/>
  <c r="S451" i="2"/>
  <c r="P33" i="4"/>
  <c r="AS461" i="2"/>
  <c r="AX226" i="4"/>
  <c r="BH305" i="4"/>
  <c r="BC163" i="4"/>
  <c r="H122" i="2"/>
  <c r="BE374" i="2"/>
  <c r="AF121" i="4"/>
  <c r="BE463" i="2"/>
  <c r="L286" i="2"/>
  <c r="M125" i="2"/>
  <c r="I19" i="4"/>
  <c r="BA203" i="2"/>
  <c r="K221" i="2"/>
  <c r="AT194" i="4"/>
  <c r="AY217" i="2"/>
  <c r="AC405" i="2"/>
  <c r="AY45" i="2"/>
  <c r="BH229" i="4"/>
  <c r="AK358" i="2"/>
  <c r="Q326" i="2"/>
  <c r="BD439" i="2"/>
  <c r="AA32" i="2"/>
  <c r="Q442" i="2"/>
  <c r="BH287" i="4"/>
  <c r="AP406" i="2"/>
  <c r="P31" i="2"/>
  <c r="X293" i="4"/>
  <c r="P281" i="2"/>
  <c r="R402" i="2"/>
  <c r="J122" i="4"/>
  <c r="AV110" i="2"/>
  <c r="AG72" i="2"/>
  <c r="BJ252" i="4"/>
  <c r="Z165" i="4"/>
  <c r="AE116" i="4"/>
  <c r="AG172" i="4"/>
  <c r="Z310" i="2"/>
  <c r="AU162" i="4"/>
  <c r="BJ247" i="4"/>
  <c r="BE214" i="2"/>
  <c r="X68" i="4"/>
  <c r="T122" i="2"/>
  <c r="AJ389" i="2"/>
  <c r="U54" i="10"/>
  <c r="K20" i="2"/>
  <c r="AV44" i="2"/>
  <c r="L348" i="2"/>
  <c r="AL555" i="4"/>
  <c r="BA222" i="4"/>
  <c r="BM288" i="4"/>
  <c r="AK88" i="4"/>
  <c r="AZ66" i="2"/>
  <c r="AQ44" i="2"/>
  <c r="AW483" i="4"/>
  <c r="AC55" i="10"/>
  <c r="AQ25" i="4"/>
  <c r="AI395" i="4"/>
  <c r="AZ18" i="2"/>
  <c r="T210" i="4"/>
  <c r="AV166" i="4"/>
  <c r="V204" i="2"/>
  <c r="AG462" i="2"/>
  <c r="J22" i="2"/>
  <c r="AI403" i="4"/>
  <c r="AT355" i="2"/>
  <c r="AO208" i="2"/>
  <c r="H392" i="2"/>
  <c r="BA125" i="4"/>
  <c r="BI80" i="4"/>
  <c r="AT370" i="2"/>
  <c r="V244" i="4"/>
  <c r="BE291" i="4"/>
  <c r="U54" i="20"/>
  <c r="I462" i="2"/>
  <c r="R217" i="4"/>
  <c r="AW448" i="2"/>
  <c r="Y90" i="4"/>
  <c r="Q107" i="2"/>
  <c r="AO269" i="4"/>
  <c r="Z22" i="4"/>
  <c r="AT445" i="2"/>
  <c r="M371" i="4"/>
  <c r="AO337" i="4"/>
  <c r="AH314" i="2"/>
  <c r="BH39" i="4"/>
  <c r="AR74" i="2"/>
  <c r="AO289" i="4"/>
  <c r="S191" i="2"/>
  <c r="I32" i="4"/>
  <c r="AW374" i="2"/>
  <c r="BC163" i="2"/>
  <c r="BC347" i="2"/>
  <c r="Y309" i="4"/>
  <c r="AE31" i="11"/>
  <c r="T546" i="4"/>
  <c r="AS30" i="2"/>
  <c r="BH13" i="4"/>
  <c r="BB87" i="2"/>
  <c r="AO374" i="2"/>
  <c r="AH27" i="2"/>
  <c r="T55" i="4"/>
  <c r="AK93" i="2"/>
  <c r="J72" i="4"/>
  <c r="Q390" i="2"/>
  <c r="Q319" i="4"/>
  <c r="AY152" i="4"/>
  <c r="J359" i="2"/>
  <c r="X36" i="4"/>
  <c r="J433" i="4"/>
  <c r="AK212" i="4"/>
  <c r="R93" i="2"/>
  <c r="AE229" i="4"/>
  <c r="V84" i="4"/>
  <c r="BC118" i="4"/>
  <c r="T346" i="4"/>
  <c r="BC14" i="2"/>
  <c r="BO201" i="4"/>
  <c r="T117" i="4"/>
  <c r="AC54" i="6"/>
  <c r="BM90" i="4"/>
  <c r="BD139" i="2"/>
  <c r="AI60" i="4"/>
  <c r="BB474" i="2"/>
  <c r="AR15" i="2"/>
  <c r="AA116" i="2"/>
  <c r="AU22" i="2"/>
  <c r="AY113" i="2"/>
  <c r="O314" i="4"/>
  <c r="BF95" i="2"/>
  <c r="AX6" i="4"/>
  <c r="T156" i="4"/>
  <c r="AH223" i="4"/>
  <c r="AC303" i="2"/>
  <c r="AY219" i="2"/>
  <c r="AJ162" i="2"/>
  <c r="AR411" i="4"/>
  <c r="AB46" i="4"/>
  <c r="M344" i="4"/>
  <c r="AV79" i="4"/>
  <c r="Y244" i="4"/>
  <c r="AX122" i="2"/>
  <c r="AA68" i="2"/>
  <c r="AD71" i="2"/>
  <c r="BA454" i="2"/>
  <c r="AQ368" i="2"/>
  <c r="W54" i="9"/>
  <c r="W137" i="2"/>
  <c r="AU27" i="2"/>
  <c r="AJ359" i="2"/>
  <c r="O440" i="2"/>
  <c r="BL114" i="4"/>
  <c r="BP132" i="4"/>
  <c r="U46" i="2"/>
  <c r="L173" i="2"/>
  <c r="AS262" i="4"/>
  <c r="AK177" i="4"/>
  <c r="AI276" i="4"/>
  <c r="J280" i="2"/>
  <c r="AO33" i="4"/>
  <c r="V309" i="2"/>
  <c r="AR29" i="4"/>
  <c r="AD141" i="4"/>
  <c r="K353" i="2"/>
  <c r="BB166" i="2"/>
  <c r="AE443" i="2"/>
  <c r="L451" i="2"/>
  <c r="N446" i="4"/>
  <c r="O115" i="4"/>
  <c r="AK74" i="2"/>
  <c r="M358" i="4"/>
  <c r="BH298" i="4"/>
  <c r="U370" i="2"/>
  <c r="BL169" i="4"/>
  <c r="AR182" i="4"/>
  <c r="V200" i="4"/>
  <c r="AH58" i="4"/>
  <c r="AH246" i="4"/>
  <c r="AR330" i="4"/>
  <c r="AQ213" i="4"/>
  <c r="AP165" i="2"/>
  <c r="AJ78" i="4"/>
  <c r="AH408" i="2"/>
  <c r="P16" i="2"/>
  <c r="AH44" i="4"/>
  <c r="AI301" i="2"/>
  <c r="N202" i="2"/>
  <c r="BJ39" i="4"/>
  <c r="K252" i="2"/>
  <c r="BB296" i="2"/>
  <c r="BB443" i="4"/>
  <c r="AH276" i="4"/>
  <c r="M310" i="2"/>
  <c r="AP118" i="2"/>
  <c r="AT15" i="4"/>
  <c r="BD313" i="2"/>
  <c r="AX178" i="4"/>
  <c r="BG175" i="4"/>
  <c r="AT207" i="4"/>
  <c r="BE488" i="4"/>
  <c r="AR166" i="2"/>
  <c r="V15" i="2"/>
  <c r="AP320" i="4"/>
  <c r="AR212" i="4"/>
  <c r="BJ534" i="4"/>
  <c r="T10" i="4"/>
  <c r="AA34" i="2"/>
  <c r="BB352" i="4"/>
  <c r="AH358" i="4"/>
  <c r="AF76" i="2"/>
  <c r="K441" i="2"/>
  <c r="J153" i="4"/>
  <c r="AL117" i="4"/>
  <c r="Q72" i="4"/>
  <c r="T352" i="4"/>
  <c r="AL252" i="2"/>
  <c r="O20" i="2"/>
  <c r="AN305" i="4"/>
  <c r="AI200" i="4"/>
  <c r="BA97" i="2"/>
  <c r="BD449" i="4"/>
  <c r="N16" i="2"/>
  <c r="J27" i="2"/>
  <c r="AL99" i="2"/>
  <c r="AR356" i="2"/>
  <c r="X465" i="2"/>
  <c r="AO204" i="2"/>
  <c r="BK131" i="4"/>
  <c r="P358" i="2"/>
  <c r="J496" i="4"/>
  <c r="AV517" i="4"/>
  <c r="P403" i="4"/>
  <c r="AX123" i="2"/>
  <c r="Z398" i="4"/>
  <c r="AH38" i="4"/>
  <c r="BE244" i="4"/>
  <c r="S90" i="4"/>
  <c r="AW81" i="4"/>
  <c r="I349" i="2"/>
  <c r="AS258" i="4"/>
  <c r="Q486" i="4"/>
  <c r="AM345" i="2"/>
  <c r="BB35" i="4"/>
  <c r="AO209" i="4"/>
  <c r="BG299" i="4"/>
  <c r="Q191" i="2"/>
  <c r="AP200" i="4"/>
  <c r="N491" i="4"/>
  <c r="AK475" i="4"/>
  <c r="R30" i="4"/>
  <c r="AI256" i="2"/>
  <c r="AD190" i="2"/>
  <c r="BA174" i="4"/>
  <c r="BI227" i="4"/>
  <c r="AY210" i="2"/>
  <c r="AT93" i="2"/>
  <c r="AF355" i="2"/>
  <c r="AQ235" i="4"/>
  <c r="AZ72" i="2"/>
  <c r="AD28" i="2"/>
  <c r="AG254" i="2"/>
  <c r="AX197" i="4"/>
  <c r="U220" i="2"/>
  <c r="AC99" i="2"/>
  <c r="AY59" i="4"/>
  <c r="AG142" i="4"/>
  <c r="AN206" i="2"/>
  <c r="AU117" i="4"/>
  <c r="BB352" i="2"/>
  <c r="U401" i="4"/>
  <c r="AY307" i="2"/>
  <c r="AU300" i="4"/>
  <c r="M267" i="2"/>
  <c r="AJ318" i="4"/>
  <c r="AX47" i="4"/>
  <c r="AB202" i="2"/>
  <c r="AU246" i="4"/>
  <c r="AP136" i="4"/>
  <c r="S124" i="2"/>
  <c r="AM259" i="2"/>
  <c r="BF84" i="4"/>
  <c r="BF295" i="2"/>
  <c r="W24" i="2"/>
  <c r="AI124" i="4"/>
  <c r="K15" i="2"/>
  <c r="X29" i="4"/>
  <c r="BI130" i="4"/>
  <c r="BC295" i="2"/>
  <c r="AO347" i="2"/>
  <c r="AC24" i="4"/>
  <c r="AS353" i="4"/>
  <c r="V26" i="4"/>
  <c r="BG162" i="4"/>
  <c r="S392" i="2"/>
  <c r="M323" i="4"/>
  <c r="V31" i="2"/>
  <c r="BN107" i="4"/>
  <c r="AE35" i="4"/>
  <c r="I498" i="4"/>
  <c r="L267" i="4"/>
  <c r="L28" i="4"/>
  <c r="P81" i="4"/>
  <c r="AZ460" i="4"/>
  <c r="AX262" i="2"/>
  <c r="BC215" i="4"/>
  <c r="AS182" i="2"/>
  <c r="BK108" i="4"/>
  <c r="M159" i="4"/>
  <c r="P99" i="2"/>
  <c r="BE300" i="2"/>
  <c r="AM4" i="4"/>
  <c r="U68" i="2"/>
  <c r="AL536" i="4"/>
  <c r="AD194" i="4"/>
  <c r="AB461" i="2"/>
  <c r="U324" i="2"/>
  <c r="BD63" i="4"/>
  <c r="AS310" i="4"/>
  <c r="BB170" i="2"/>
  <c r="AK118" i="2"/>
  <c r="O169" i="2"/>
  <c r="AT167" i="2"/>
  <c r="J112" i="4"/>
  <c r="BA12" i="4"/>
  <c r="Z373" i="2"/>
  <c r="P24" i="4"/>
  <c r="BJ559" i="4"/>
  <c r="AM81" i="2"/>
  <c r="AE169" i="2"/>
  <c r="AT26" i="2"/>
  <c r="N98" i="4"/>
  <c r="BF75" i="4"/>
  <c r="BK112" i="4"/>
  <c r="AI112" i="4"/>
  <c r="AL80" i="2"/>
  <c r="AW373" i="2"/>
  <c r="AB106" i="2"/>
  <c r="U85" i="4"/>
  <c r="BH100" i="4"/>
  <c r="AB225" i="4"/>
  <c r="Q201" i="2"/>
  <c r="I210" i="2"/>
  <c r="BP42" i="4"/>
  <c r="AY26" i="2"/>
  <c r="BC502" i="4"/>
  <c r="U369" i="2"/>
  <c r="AR21" i="2"/>
  <c r="AF268" i="2"/>
  <c r="AH202" i="2"/>
  <c r="AK22" i="2"/>
  <c r="U65" i="2"/>
  <c r="AO127" i="4"/>
  <c r="BA75" i="2"/>
  <c r="BP129" i="4"/>
  <c r="BI300" i="4"/>
  <c r="R232" i="2"/>
  <c r="P267" i="2"/>
  <c r="AJ219" i="4"/>
  <c r="AN45" i="2"/>
  <c r="AZ40" i="4"/>
  <c r="AL217" i="2"/>
  <c r="BC40" i="4"/>
  <c r="AO402" i="2"/>
  <c r="AB19" i="4"/>
  <c r="L541" i="4"/>
  <c r="AM69" i="4"/>
  <c r="AI436" i="4"/>
  <c r="BM132" i="4"/>
  <c r="AI464" i="2"/>
  <c r="O301" i="4"/>
  <c r="BM39" i="4"/>
  <c r="BI31" i="4"/>
  <c r="BC222" i="4"/>
  <c r="L444" i="2"/>
  <c r="BB402" i="2"/>
  <c r="BC246" i="4"/>
  <c r="AM45" i="4"/>
  <c r="AK225" i="4"/>
  <c r="BA159" i="2"/>
  <c r="AL295" i="2"/>
  <c r="X112" i="4"/>
  <c r="BD230" i="2"/>
  <c r="AX205" i="2"/>
  <c r="AA194" i="4"/>
  <c r="BM337" i="4"/>
  <c r="AN312" i="2"/>
  <c r="L214" i="2"/>
  <c r="AO5" i="4"/>
  <c r="BA132" i="4"/>
  <c r="BE348" i="2"/>
  <c r="J18" i="2"/>
  <c r="AG257" i="4"/>
  <c r="AZ258" i="4"/>
  <c r="U278" i="4"/>
  <c r="V23" i="2"/>
  <c r="AC122" i="4"/>
  <c r="S447" i="4"/>
  <c r="T208" i="2"/>
  <c r="AY174" i="2"/>
  <c r="BF279" i="2"/>
  <c r="AE172" i="4"/>
  <c r="BF159" i="2"/>
  <c r="AX233" i="2"/>
  <c r="T174" i="4"/>
  <c r="M87" i="4"/>
  <c r="AR39" i="4"/>
  <c r="X323" i="4"/>
  <c r="Q158" i="2"/>
  <c r="BB232" i="2"/>
  <c r="AS400" i="2"/>
  <c r="BI387" i="4"/>
  <c r="AH107" i="2"/>
  <c r="T54" i="12"/>
  <c r="V32" i="10"/>
  <c r="R393" i="2"/>
  <c r="BD194" i="4"/>
  <c r="S13" i="2"/>
  <c r="AB453" i="4"/>
  <c r="AV176" i="4"/>
  <c r="AN22" i="2"/>
  <c r="V86" i="4"/>
  <c r="T216" i="4"/>
  <c r="Z231" i="2"/>
  <c r="AJ250" i="4"/>
  <c r="AP300" i="2"/>
  <c r="T63" i="4"/>
  <c r="Q72" i="2"/>
  <c r="AS375" i="2"/>
  <c r="AB295" i="4"/>
  <c r="K101" i="4"/>
  <c r="I20" i="2"/>
  <c r="Y124" i="4"/>
  <c r="AH127" i="2"/>
  <c r="BD398" i="2"/>
  <c r="U196" i="4"/>
  <c r="S87" i="4"/>
  <c r="BK155" i="4"/>
  <c r="BO33" i="4"/>
  <c r="AH27" i="4"/>
  <c r="AM16" i="2"/>
  <c r="BD97" i="2"/>
  <c r="AA359" i="4"/>
  <c r="AQ78" i="4"/>
  <c r="AA453" i="2"/>
  <c r="AI78" i="2"/>
  <c r="AW37" i="4"/>
  <c r="H388" i="2"/>
  <c r="AC327" i="4"/>
  <c r="BF79" i="4"/>
  <c r="AF407" i="2"/>
  <c r="AZ356" i="4"/>
  <c r="AH370" i="2"/>
  <c r="BI82" i="4"/>
  <c r="V405" i="2"/>
  <c r="BD212" i="2"/>
  <c r="M424" i="4"/>
  <c r="T261" i="2"/>
  <c r="AW15" i="4"/>
  <c r="BM140" i="4"/>
  <c r="AQ28" i="2"/>
  <c r="AG388" i="2"/>
  <c r="N134" i="4"/>
  <c r="T143" i="4"/>
  <c r="AO367" i="2"/>
  <c r="AO180" i="2"/>
  <c r="AF48" i="4"/>
  <c r="AK97" i="2"/>
  <c r="I356" i="2"/>
  <c r="S442" i="2"/>
  <c r="X394" i="2"/>
  <c r="Y144" i="4"/>
  <c r="BI438" i="4"/>
  <c r="I214" i="4"/>
  <c r="BH506" i="4"/>
  <c r="I263" i="2"/>
  <c r="AF98" i="4"/>
  <c r="P293" i="4"/>
  <c r="AQ202" i="4"/>
  <c r="L64" i="2"/>
  <c r="AE300" i="4"/>
  <c r="AL258" i="2"/>
  <c r="BI495" i="4"/>
  <c r="AH252" i="2"/>
  <c r="AO74" i="4"/>
  <c r="X300" i="2"/>
  <c r="J263" i="4"/>
  <c r="I450" i="4"/>
  <c r="AT456" i="2"/>
  <c r="L70" i="4"/>
  <c r="L300" i="2"/>
  <c r="AY310" i="2"/>
  <c r="AY271" i="4"/>
  <c r="AL106" i="2"/>
  <c r="AZ8" i="4"/>
  <c r="AE133" i="4"/>
  <c r="AO376" i="2"/>
  <c r="BN71" i="4"/>
  <c r="H182" i="2"/>
  <c r="Z238" i="4"/>
  <c r="AL200" i="2"/>
  <c r="AC121" i="2"/>
  <c r="BB449" i="2"/>
  <c r="AQ246" i="4"/>
  <c r="AQ262" i="2"/>
  <c r="BB188" i="2"/>
  <c r="BO275" i="4"/>
  <c r="BF118" i="2"/>
  <c r="AX126" i="4"/>
  <c r="H402" i="2"/>
  <c r="AD392" i="2"/>
  <c r="AH164" i="2"/>
  <c r="R87" i="2"/>
  <c r="BF360" i="2"/>
  <c r="AT312" i="2"/>
  <c r="BH319" i="4"/>
  <c r="BD59" i="4"/>
  <c r="BA13" i="4"/>
  <c r="AK409" i="2"/>
  <c r="Z232" i="2"/>
  <c r="AV84" i="4"/>
  <c r="AI399" i="4"/>
  <c r="AY473" i="2"/>
  <c r="AG116" i="2"/>
  <c r="AI86" i="2"/>
  <c r="U55" i="4"/>
  <c r="T396" i="2"/>
  <c r="BB379" i="2"/>
  <c r="U31" i="6"/>
  <c r="AU67" i="2"/>
  <c r="AK267" i="4"/>
  <c r="W263" i="4"/>
  <c r="X445" i="4"/>
  <c r="J165" i="2"/>
  <c r="AQ294" i="4"/>
  <c r="AN109" i="2"/>
  <c r="W107" i="2"/>
  <c r="U33" i="4"/>
  <c r="AC33" i="9"/>
  <c r="Z454" i="2"/>
  <c r="BG122" i="4"/>
  <c r="BN348" i="4"/>
  <c r="AH330" i="4"/>
  <c r="AP75" i="4"/>
  <c r="P412" i="4"/>
  <c r="AG44" i="2"/>
  <c r="AT360" i="2"/>
  <c r="AL208" i="2"/>
  <c r="BO75" i="4"/>
  <c r="AF256" i="2"/>
  <c r="AZ421" i="2"/>
  <c r="AA257" i="2"/>
  <c r="N464" i="2"/>
  <c r="BD356" i="2"/>
  <c r="AH135" i="4"/>
  <c r="R310" i="2"/>
  <c r="BO8" i="4"/>
  <c r="AN456" i="2"/>
  <c r="AE279" i="2"/>
  <c r="BJ263" i="4"/>
  <c r="BJ14" i="4"/>
  <c r="L119" i="2"/>
  <c r="W350" i="2"/>
  <c r="AC5" i="4"/>
  <c r="AJ251" i="2"/>
  <c r="AO474" i="2"/>
  <c r="AU94" i="2"/>
  <c r="AZ445" i="2"/>
  <c r="O421" i="2"/>
  <c r="AK351" i="2"/>
  <c r="X54" i="12"/>
  <c r="BM244" i="4"/>
  <c r="W159" i="2"/>
  <c r="BN233" i="4"/>
  <c r="P14" i="4"/>
  <c r="AM208" i="2"/>
  <c r="W305" i="2"/>
  <c r="AX117" i="4"/>
  <c r="BG415" i="4"/>
  <c r="O193" i="4"/>
  <c r="AB128" i="4"/>
  <c r="AY347" i="4"/>
  <c r="AE457" i="2"/>
  <c r="Z12" i="4"/>
  <c r="T79" i="4"/>
  <c r="BI165" i="4"/>
  <c r="AO273" i="2"/>
  <c r="BD433" i="4"/>
  <c r="AX60" i="4"/>
  <c r="AR358" i="2"/>
  <c r="AP411" i="4"/>
  <c r="P315" i="2"/>
  <c r="AW93" i="2"/>
  <c r="AC468" i="2"/>
  <c r="BG412" i="4"/>
  <c r="AU16" i="4"/>
  <c r="AU138" i="2"/>
  <c r="AK470" i="2"/>
  <c r="O82" i="4"/>
  <c r="V30" i="11"/>
  <c r="AH255" i="2"/>
  <c r="AH76" i="4"/>
  <c r="T55" i="6"/>
  <c r="O286" i="2"/>
  <c r="AR57" i="4"/>
  <c r="W30" i="12"/>
  <c r="K103" i="4"/>
  <c r="AE31" i="12"/>
  <c r="AD32" i="12"/>
  <c r="O403" i="2"/>
  <c r="K181" i="4"/>
  <c r="Q361" i="2"/>
  <c r="AV150" i="4"/>
  <c r="AE260" i="4"/>
  <c r="AL143" i="4"/>
  <c r="BA28" i="2"/>
  <c r="AN262" i="2"/>
  <c r="AE287" i="4"/>
  <c r="BM9" i="4"/>
  <c r="AM533" i="4"/>
  <c r="AI300" i="4"/>
  <c r="O181" i="2"/>
  <c r="AP253" i="4"/>
  <c r="BG106" i="4"/>
  <c r="BE318" i="4"/>
  <c r="AA234" i="4"/>
  <c r="O173" i="2"/>
  <c r="AI6" i="4"/>
  <c r="BH129" i="4"/>
  <c r="BL105" i="4"/>
  <c r="AY225" i="4"/>
  <c r="V101" i="4"/>
  <c r="H373" i="2"/>
  <c r="AC130" i="4"/>
  <c r="AU459" i="4"/>
  <c r="BO277" i="4"/>
  <c r="AH309" i="2"/>
  <c r="BP536" i="4"/>
  <c r="AT261" i="2"/>
  <c r="AH73" i="2"/>
  <c r="R382" i="4"/>
  <c r="M237" i="4"/>
  <c r="U308" i="4"/>
  <c r="M109" i="2"/>
  <c r="X138" i="2"/>
  <c r="AQ269" i="2"/>
  <c r="AV121" i="2"/>
  <c r="AW492" i="4"/>
  <c r="BA448" i="4"/>
  <c r="AV282" i="2"/>
  <c r="AP185" i="2"/>
  <c r="H213" i="2"/>
  <c r="BJ126" i="4"/>
  <c r="BF70" i="4"/>
  <c r="AO427" i="4"/>
  <c r="BP397" i="4"/>
  <c r="AD326" i="2"/>
  <c r="N443" i="2"/>
  <c r="AK504" i="4"/>
  <c r="AQ303" i="2"/>
  <c r="AH25" i="4"/>
  <c r="N123" i="4"/>
  <c r="AZ87" i="2"/>
  <c r="BK431" i="4"/>
  <c r="K61" i="4"/>
  <c r="W304" i="4"/>
  <c r="BK434" i="4"/>
  <c r="AQ86" i="4"/>
  <c r="AB540" i="4"/>
  <c r="AU23" i="2"/>
  <c r="BA469" i="2"/>
  <c r="BA259" i="2"/>
  <c r="AQ469" i="2"/>
  <c r="AO22" i="2"/>
  <c r="AW56" i="4"/>
  <c r="N201" i="4"/>
  <c r="AV327" i="2"/>
  <c r="AK138" i="2"/>
  <c r="AX201" i="4"/>
  <c r="M117" i="2"/>
  <c r="R206" i="2"/>
  <c r="T210" i="2"/>
  <c r="I413" i="4"/>
  <c r="Y122" i="2"/>
  <c r="AT70" i="4"/>
  <c r="AT259" i="4"/>
  <c r="AZ305" i="4"/>
  <c r="AD121" i="4"/>
  <c r="AZ113" i="4"/>
  <c r="BE210" i="2"/>
  <c r="U432" i="4"/>
  <c r="L273" i="2"/>
  <c r="BO127" i="4"/>
  <c r="AF102" i="4"/>
  <c r="M220" i="4"/>
  <c r="BH321" i="4"/>
  <c r="V230" i="2"/>
  <c r="BG382" i="4"/>
  <c r="AK166" i="2"/>
  <c r="AS274" i="4"/>
  <c r="AD289" i="4"/>
  <c r="AZ298" i="4"/>
  <c r="S251" i="2"/>
  <c r="J468" i="2"/>
  <c r="BA72" i="2"/>
  <c r="AV298" i="4"/>
  <c r="AW89" i="2"/>
  <c r="BK367" i="4"/>
  <c r="BF37" i="4"/>
  <c r="Y34" i="4"/>
  <c r="AV365" i="4"/>
  <c r="AV126" i="4"/>
  <c r="AH410" i="4"/>
  <c r="AG42" i="4"/>
  <c r="X77" i="4"/>
  <c r="BA440" i="2"/>
  <c r="W206" i="2"/>
  <c r="AY18" i="4"/>
  <c r="BD419" i="2"/>
  <c r="AY254" i="2"/>
  <c r="BC467" i="2"/>
  <c r="M37" i="4"/>
  <c r="X44" i="2"/>
  <c r="AU340" i="4"/>
  <c r="AE375" i="2"/>
  <c r="BA447" i="2"/>
  <c r="R101" i="4"/>
  <c r="T552" i="4"/>
  <c r="U255" i="4"/>
  <c r="AB138" i="4"/>
  <c r="L410" i="4"/>
  <c r="AV81" i="2"/>
  <c r="AU275" i="2"/>
  <c r="AV169" i="4"/>
  <c r="AH273" i="4"/>
  <c r="AC205" i="4"/>
  <c r="X276" i="4"/>
  <c r="AF365" i="4"/>
  <c r="BK214" i="4"/>
  <c r="Q373" i="2"/>
  <c r="U7" i="4"/>
  <c r="V43" i="4"/>
  <c r="U284" i="2"/>
  <c r="AE303" i="2"/>
  <c r="AX416" i="4"/>
  <c r="AN210" i="4"/>
  <c r="BH449" i="4"/>
  <c r="Q427" i="4"/>
  <c r="BJ357" i="4"/>
  <c r="AU73" i="2"/>
  <c r="X212" i="2"/>
  <c r="AD115" i="4"/>
  <c r="V304" i="2"/>
  <c r="AF320" i="4"/>
  <c r="AY447" i="2"/>
  <c r="U512" i="4"/>
  <c r="AG259" i="2"/>
  <c r="S243" i="4"/>
  <c r="AY29" i="4"/>
  <c r="AR385" i="4"/>
  <c r="V77" i="4"/>
  <c r="AY208" i="2"/>
  <c r="P298" i="2"/>
  <c r="O330" i="4"/>
  <c r="BE186" i="2"/>
  <c r="BE279" i="2"/>
  <c r="O191" i="2"/>
  <c r="AG437" i="4"/>
  <c r="U158" i="4"/>
  <c r="BJ79" i="4"/>
  <c r="K358" i="2"/>
  <c r="AQ411" i="4"/>
  <c r="AF21" i="2"/>
  <c r="AW169" i="2"/>
  <c r="BC390" i="2"/>
  <c r="AT389" i="2"/>
  <c r="O206" i="4"/>
  <c r="AX39" i="4"/>
  <c r="M213" i="2"/>
  <c r="L454" i="2"/>
  <c r="BO4" i="4"/>
  <c r="AD56" i="6" s="1"/>
  <c r="L43" i="2"/>
  <c r="W28" i="2"/>
  <c r="O164" i="4"/>
  <c r="BF33" i="2"/>
  <c r="AI387" i="4"/>
  <c r="S158" i="4"/>
  <c r="AM262" i="4"/>
  <c r="BE296" i="2"/>
  <c r="BB29" i="4"/>
  <c r="I192" i="2"/>
  <c r="AN422" i="4"/>
  <c r="W98" i="4"/>
  <c r="V324" i="4"/>
  <c r="AQ272" i="4"/>
  <c r="BE350" i="4"/>
  <c r="Q308" i="2"/>
  <c r="AQ316" i="4"/>
  <c r="AI71" i="2"/>
  <c r="U299" i="2"/>
  <c r="J122" i="2"/>
  <c r="I375" i="2"/>
  <c r="Z419" i="2"/>
  <c r="AH262" i="2"/>
  <c r="AI351" i="4"/>
  <c r="AD165" i="2"/>
  <c r="AB139" i="4"/>
  <c r="AF410" i="4"/>
  <c r="U418" i="4"/>
  <c r="AF339" i="4"/>
  <c r="AC301" i="4"/>
  <c r="BF76" i="4"/>
  <c r="AY172" i="4"/>
  <c r="BH263" i="4"/>
  <c r="AO71" i="4"/>
  <c r="J448" i="2"/>
  <c r="AZ373" i="2"/>
  <c r="W265" i="4"/>
  <c r="AZ405" i="2"/>
  <c r="AL131" i="4"/>
  <c r="AC348" i="2"/>
  <c r="AR348" i="4"/>
  <c r="AA237" i="4"/>
  <c r="I269" i="2"/>
  <c r="N203" i="2"/>
  <c r="AD56" i="20"/>
  <c r="AE38" i="4"/>
  <c r="BE196" i="4"/>
  <c r="U463" i="4"/>
  <c r="X31" i="11"/>
  <c r="BP106" i="4"/>
  <c r="Z79" i="4"/>
  <c r="BH4" i="4"/>
  <c r="Z183" i="2"/>
  <c r="AN423" i="4"/>
  <c r="BD117" i="4"/>
  <c r="U446" i="2"/>
  <c r="BK171" i="4"/>
  <c r="BC360" i="2"/>
  <c r="AG248" i="4"/>
  <c r="AZ388" i="2"/>
  <c r="P200" i="4"/>
  <c r="P8" i="4"/>
  <c r="BD28" i="4"/>
  <c r="AS202" i="4"/>
  <c r="S358" i="2"/>
  <c r="AP367" i="2"/>
  <c r="AE7" i="4"/>
  <c r="S320" i="4"/>
  <c r="BI164" i="4"/>
  <c r="AS40" i="4"/>
  <c r="J190" i="2"/>
  <c r="AN193" i="4"/>
  <c r="BC113" i="4"/>
  <c r="AO342" i="4"/>
  <c r="Z117" i="2"/>
  <c r="S454" i="2"/>
  <c r="AJ93" i="2"/>
  <c r="BM87" i="4"/>
  <c r="AR262" i="2"/>
  <c r="U164" i="2"/>
  <c r="AB279" i="2"/>
  <c r="AA349" i="2"/>
  <c r="S396" i="4"/>
  <c r="W79" i="4"/>
  <c r="AA232" i="4"/>
  <c r="V121" i="4"/>
  <c r="S351" i="2"/>
  <c r="BC28" i="2"/>
  <c r="BH267" i="4"/>
  <c r="AP32" i="4"/>
  <c r="BA115" i="4"/>
  <c r="BD253" i="2"/>
  <c r="T31" i="11"/>
  <c r="AN160" i="2"/>
  <c r="AO108" i="2"/>
  <c r="AH191" i="2"/>
  <c r="BE216" i="4"/>
  <c r="P452" i="2"/>
  <c r="AB405" i="2"/>
  <c r="AQ72" i="4"/>
  <c r="P275" i="2"/>
  <c r="BC464" i="2"/>
  <c r="T141" i="4"/>
  <c r="X355" i="4"/>
  <c r="AJ105" i="4"/>
  <c r="AJ129" i="4"/>
  <c r="AO151" i="4"/>
  <c r="AA473" i="2"/>
  <c r="N347" i="2"/>
  <c r="AO222" i="4"/>
  <c r="AR136" i="2"/>
  <c r="P503" i="4"/>
  <c r="V286" i="4"/>
  <c r="AY161" i="4"/>
  <c r="AH72" i="4"/>
  <c r="AJ22" i="2"/>
  <c r="BC258" i="2"/>
  <c r="K281" i="2"/>
  <c r="S73" i="2"/>
  <c r="BO210" i="4"/>
  <c r="AE197" i="4"/>
  <c r="AA445" i="2"/>
  <c r="BM56" i="4"/>
  <c r="AA45" i="2"/>
  <c r="V280" i="2"/>
  <c r="AD305" i="2"/>
  <c r="AC376" i="2"/>
  <c r="R216" i="2"/>
  <c r="X25" i="2"/>
  <c r="V272" i="4"/>
  <c r="AP286" i="2"/>
  <c r="O349" i="4"/>
  <c r="AW181" i="4"/>
  <c r="AE314" i="4"/>
  <c r="AG125" i="4"/>
  <c r="AO482" i="4"/>
  <c r="AB370" i="2"/>
  <c r="AN255" i="2"/>
  <c r="AC248" i="4"/>
  <c r="AA43" i="2"/>
  <c r="T444" i="2"/>
  <c r="V398" i="2"/>
  <c r="AA274" i="2"/>
  <c r="BA474" i="2"/>
  <c r="V108" i="2"/>
  <c r="J230" i="2"/>
  <c r="X217" i="2"/>
  <c r="J70" i="2"/>
  <c r="X79" i="2"/>
  <c r="N90" i="2"/>
  <c r="AV180" i="2"/>
  <c r="AW274" i="2"/>
  <c r="L455" i="2"/>
  <c r="BL45" i="4"/>
  <c r="Y117" i="2"/>
  <c r="Z56" i="20"/>
  <c r="BC327" i="2"/>
  <c r="AK296" i="2"/>
  <c r="AP134" i="4"/>
  <c r="AL389" i="4"/>
  <c r="AY4" i="4"/>
  <c r="AD403" i="2"/>
  <c r="AU209" i="2"/>
  <c r="S262" i="4"/>
  <c r="AX175" i="2"/>
  <c r="AW265" i="4"/>
  <c r="AA366" i="4"/>
  <c r="K551" i="4"/>
  <c r="AY255" i="2"/>
  <c r="BM301" i="4"/>
  <c r="AK360" i="2"/>
  <c r="AB95" i="2"/>
  <c r="W208" i="4"/>
  <c r="M47" i="4"/>
  <c r="AA102" i="4"/>
  <c r="AO89" i="4"/>
  <c r="Z24" i="4"/>
  <c r="AS368" i="2"/>
  <c r="AF115" i="2"/>
  <c r="AU175" i="4"/>
  <c r="AS179" i="2"/>
  <c r="O389" i="2"/>
  <c r="BG344" i="4"/>
  <c r="BK90" i="4"/>
  <c r="Y315" i="2"/>
  <c r="BK81" i="4"/>
  <c r="K72" i="2"/>
  <c r="AN252" i="4"/>
  <c r="AH360" i="4"/>
  <c r="AL107" i="2"/>
  <c r="AQ114" i="4"/>
  <c r="AU474" i="2"/>
  <c r="AW267" i="4"/>
  <c r="AQ295" i="4"/>
  <c r="AJ45" i="4"/>
  <c r="BB210" i="4"/>
  <c r="AI24" i="2"/>
  <c r="AM446" i="2"/>
  <c r="M252" i="4"/>
  <c r="AD474" i="2"/>
  <c r="AV43" i="4"/>
  <c r="BO348" i="4"/>
  <c r="BA476" i="4"/>
  <c r="BK28" i="4"/>
  <c r="AO117" i="2"/>
  <c r="M516" i="4"/>
  <c r="AP121" i="4"/>
  <c r="BJ260" i="4"/>
  <c r="R260" i="4"/>
  <c r="BM134" i="4"/>
  <c r="AU21" i="4"/>
  <c r="N77" i="2"/>
  <c r="I19" i="2"/>
  <c r="BN474" i="4"/>
  <c r="AB88" i="4"/>
  <c r="BC106" i="4"/>
  <c r="I290" i="4"/>
  <c r="AK464" i="4"/>
  <c r="AM468" i="2"/>
  <c r="AE548" i="4"/>
  <c r="AF324" i="4"/>
  <c r="Z412" i="4"/>
  <c r="AV436" i="4"/>
  <c r="AO126" i="4"/>
  <c r="Y36" i="4"/>
  <c r="BF363" i="2"/>
  <c r="S122" i="2"/>
  <c r="V292" i="4"/>
  <c r="AA191" i="2"/>
  <c r="AC166" i="4"/>
  <c r="BC18" i="2"/>
  <c r="BA84" i="4"/>
  <c r="AT300" i="4"/>
  <c r="AD151" i="4"/>
  <c r="AC455" i="4"/>
  <c r="Q195" i="4"/>
  <c r="BO172" i="4"/>
  <c r="AI121" i="2"/>
  <c r="BM210" i="4"/>
  <c r="P202" i="4"/>
  <c r="AE443" i="4"/>
  <c r="AF35" i="4"/>
  <c r="BG404" i="4"/>
  <c r="AT319" i="4"/>
  <c r="AX321" i="4"/>
  <c r="AJ26" i="2"/>
  <c r="P405" i="2"/>
  <c r="AG69" i="4"/>
  <c r="AO164" i="2"/>
  <c r="Z282" i="2"/>
  <c r="H266" i="2"/>
  <c r="AO333" i="4"/>
  <c r="AZ230" i="4"/>
  <c r="AY201" i="4"/>
  <c r="AI408" i="2"/>
  <c r="V81" i="2"/>
  <c r="AA32" i="9"/>
  <c r="K237" i="4"/>
  <c r="AA111" i="2"/>
  <c r="BC116" i="2"/>
  <c r="R73" i="4"/>
  <c r="N24" i="4"/>
  <c r="BB406" i="2"/>
  <c r="K382" i="4"/>
  <c r="W345" i="2"/>
  <c r="AF446" i="4"/>
  <c r="T313" i="2"/>
  <c r="BF435" i="4"/>
  <c r="AP140" i="4"/>
  <c r="W31" i="4"/>
  <c r="N280" i="2"/>
  <c r="N331" i="4"/>
  <c r="BJ6" i="4"/>
  <c r="AP143" i="4"/>
  <c r="Y214" i="2"/>
  <c r="K174" i="2"/>
  <c r="AJ442" i="2"/>
  <c r="BH31" i="4"/>
  <c r="Q214" i="2"/>
  <c r="U508" i="4"/>
  <c r="BA87" i="4"/>
  <c r="BI287" i="4"/>
  <c r="AE24" i="4"/>
  <c r="AP274" i="4"/>
  <c r="BG501" i="4"/>
  <c r="AW180" i="2"/>
  <c r="AY45" i="4"/>
  <c r="BC134" i="4"/>
  <c r="AE210" i="2"/>
  <c r="AL115" i="4"/>
  <c r="AP397" i="2"/>
  <c r="AU84" i="4"/>
  <c r="BC363" i="2"/>
  <c r="BG306" i="4"/>
  <c r="BI213" i="4"/>
  <c r="AH449" i="4"/>
  <c r="J204" i="2"/>
  <c r="AA17" i="4"/>
  <c r="R193" i="4"/>
  <c r="AI329" i="4"/>
  <c r="BJ324" i="4"/>
  <c r="AT249" i="4"/>
  <c r="AJ311" i="2"/>
  <c r="M411" i="4"/>
  <c r="AS71" i="2"/>
  <c r="BJ66" i="4"/>
  <c r="AU326" i="2"/>
  <c r="AE99" i="2"/>
  <c r="BG24" i="4"/>
  <c r="T54" i="10"/>
  <c r="BC253" i="4"/>
  <c r="BN26" i="4"/>
  <c r="AN161" i="2"/>
  <c r="BB325" i="2"/>
  <c r="R103" i="4"/>
  <c r="AA276" i="2"/>
  <c r="AQ261" i="2"/>
  <c r="AY272" i="4"/>
  <c r="AH213" i="4"/>
  <c r="S86" i="4"/>
  <c r="AI122" i="2"/>
  <c r="AL179" i="4"/>
  <c r="U218" i="2"/>
  <c r="AA450" i="4"/>
  <c r="AD316" i="4"/>
  <c r="AC55" i="4"/>
  <c r="AZ201" i="2"/>
  <c r="AH230" i="4"/>
  <c r="X63" i="4"/>
  <c r="AS15" i="2"/>
  <c r="AZ158" i="2"/>
  <c r="AC311" i="2"/>
  <c r="BL17" i="4"/>
  <c r="K477" i="4"/>
  <c r="AU45" i="4"/>
  <c r="AE321" i="4"/>
  <c r="U151" i="4"/>
  <c r="BB65" i="4"/>
  <c r="AY209" i="4"/>
  <c r="AA54" i="11"/>
  <c r="P87" i="2"/>
  <c r="AV348" i="2"/>
  <c r="I127" i="2"/>
  <c r="BB263" i="2"/>
  <c r="X67" i="4"/>
  <c r="BG493" i="4"/>
  <c r="AZ268" i="2"/>
  <c r="J97" i="2"/>
  <c r="K472" i="2"/>
  <c r="N353" i="2"/>
  <c r="Z276" i="2"/>
  <c r="AD66" i="2"/>
  <c r="AT46" i="2"/>
  <c r="AP257" i="4"/>
  <c r="Z531" i="4"/>
  <c r="AS208" i="2"/>
  <c r="L176" i="4"/>
  <c r="AY351" i="4"/>
  <c r="AB254" i="2"/>
  <c r="BF81" i="2"/>
  <c r="AM363" i="2"/>
  <c r="U119" i="4"/>
  <c r="AP81" i="4"/>
  <c r="BF122" i="2"/>
  <c r="AV135" i="4"/>
  <c r="AE473" i="2"/>
  <c r="M218" i="2"/>
  <c r="W296" i="2"/>
  <c r="BN405" i="4"/>
  <c r="AO404" i="2"/>
  <c r="AB380" i="2"/>
  <c r="BN197" i="4"/>
  <c r="AF361" i="2"/>
  <c r="BB117" i="2"/>
  <c r="X72" i="2"/>
  <c r="BM6" i="4"/>
  <c r="V464" i="2"/>
  <c r="U310" i="4"/>
  <c r="AA300" i="4"/>
  <c r="V20" i="4"/>
  <c r="AZ94" i="2"/>
  <c r="AS195" i="4"/>
  <c r="AC119" i="4"/>
  <c r="BE149" i="4"/>
  <c r="T32" i="10" s="1"/>
  <c r="J86" i="2"/>
  <c r="AF261" i="4"/>
  <c r="AJ370" i="2"/>
  <c r="AG324" i="4"/>
  <c r="U90" i="4"/>
  <c r="AD75" i="2"/>
  <c r="N28" i="2"/>
  <c r="AS214" i="2"/>
  <c r="BA171" i="2"/>
  <c r="S213" i="2"/>
  <c r="AO462" i="2"/>
  <c r="M333" i="4"/>
  <c r="BC166" i="4"/>
  <c r="AK210" i="2"/>
  <c r="AN441" i="2"/>
  <c r="Q75" i="4"/>
  <c r="AV407" i="4"/>
  <c r="AO107" i="2"/>
  <c r="AN12" i="4"/>
  <c r="AM123" i="2"/>
  <c r="BO444" i="4"/>
  <c r="P303" i="2"/>
  <c r="AE490" i="4"/>
  <c r="AQ179" i="4"/>
  <c r="AO188" i="2"/>
  <c r="R48" i="4"/>
  <c r="AE209" i="2"/>
  <c r="AM116" i="2"/>
  <c r="M427" i="4"/>
  <c r="K284" i="2"/>
  <c r="BB17" i="2"/>
  <c r="AU237" i="4"/>
  <c r="I348" i="2"/>
  <c r="AB90" i="2"/>
  <c r="BL211" i="4"/>
  <c r="AN349" i="4"/>
  <c r="BE31" i="4"/>
  <c r="BA144" i="4"/>
  <c r="AR122" i="4"/>
  <c r="K273" i="4"/>
  <c r="Z253" i="4"/>
  <c r="L192" i="4"/>
  <c r="AE54" i="12"/>
  <c r="R324" i="2"/>
  <c r="AY357" i="4"/>
  <c r="H117" i="2"/>
  <c r="AP264" i="4"/>
  <c r="N161" i="4"/>
  <c r="L447" i="2"/>
  <c r="S373" i="2"/>
  <c r="S390" i="2"/>
  <c r="N212" i="4"/>
  <c r="BC201" i="4"/>
  <c r="AU218" i="2"/>
  <c r="BB409" i="2"/>
  <c r="L124" i="4"/>
  <c r="AC55" i="20"/>
  <c r="R357" i="4"/>
  <c r="AT114" i="4"/>
  <c r="AK187" i="2"/>
  <c r="P324" i="2"/>
  <c r="M180" i="2"/>
  <c r="V94" i="2"/>
  <c r="BO168" i="4"/>
  <c r="AH92" i="2"/>
  <c r="T32" i="4"/>
  <c r="O208" i="4"/>
  <c r="AG202" i="4"/>
  <c r="P105" i="4"/>
  <c r="AP315" i="4"/>
  <c r="AS29" i="2"/>
  <c r="AK367" i="2"/>
  <c r="AD159" i="2"/>
  <c r="AL64" i="4"/>
  <c r="BE77" i="4"/>
  <c r="AR176" i="4"/>
  <c r="BA465" i="4"/>
  <c r="AV162" i="2"/>
  <c r="AW22" i="4"/>
  <c r="M115" i="2"/>
  <c r="AT141" i="4"/>
  <c r="BB22" i="4"/>
  <c r="H367" i="2"/>
  <c r="AR66" i="4"/>
  <c r="Y64" i="4"/>
  <c r="J34" i="2"/>
  <c r="AU93" i="2"/>
  <c r="R106" i="2"/>
  <c r="S261" i="4"/>
  <c r="T297" i="4"/>
  <c r="AY327" i="2"/>
  <c r="X217" i="4"/>
  <c r="BO112" i="4"/>
  <c r="AM163" i="4"/>
  <c r="AV14" i="4"/>
  <c r="BF337" i="4"/>
  <c r="N500" i="4"/>
  <c r="W307" i="4"/>
  <c r="AT277" i="2"/>
  <c r="AN454" i="2"/>
  <c r="BH34" i="4"/>
  <c r="L110" i="2"/>
  <c r="AV107" i="2"/>
  <c r="AM284" i="2"/>
  <c r="AI346" i="4"/>
  <c r="AG252" i="4"/>
  <c r="AW108" i="4"/>
  <c r="BF137" i="4"/>
  <c r="BC266" i="2"/>
  <c r="BD261" i="4"/>
  <c r="AT161" i="4"/>
  <c r="AU388" i="2"/>
  <c r="AK345" i="2"/>
  <c r="BD451" i="2"/>
  <c r="AZ412" i="4"/>
  <c r="AA19" i="2"/>
  <c r="BE39" i="4"/>
  <c r="AE186" i="2"/>
  <c r="BG358" i="4"/>
  <c r="AU312" i="2"/>
  <c r="K28" i="4"/>
  <c r="BA350" i="2"/>
  <c r="M273" i="4"/>
  <c r="AQ366" i="4"/>
  <c r="AZ104" i="4"/>
  <c r="AE303" i="4"/>
  <c r="BK201" i="4"/>
  <c r="W181" i="2"/>
  <c r="AH140" i="4"/>
  <c r="BC330" i="4"/>
  <c r="AY80" i="2"/>
  <c r="AO379" i="2"/>
  <c r="BJ229" i="4"/>
  <c r="AR214" i="2"/>
  <c r="BH215" i="4"/>
  <c r="AR143" i="4"/>
  <c r="O249" i="4"/>
  <c r="AM34" i="4"/>
  <c r="BJ352" i="4"/>
  <c r="P78" i="2"/>
  <c r="AR97" i="2"/>
  <c r="AX309" i="4"/>
  <c r="AB275" i="2"/>
  <c r="L174" i="2"/>
  <c r="L75" i="2"/>
  <c r="I285" i="2"/>
  <c r="BB351" i="2"/>
  <c r="Q183" i="2"/>
  <c r="AD206" i="4"/>
  <c r="Q517" i="4"/>
  <c r="K80" i="4"/>
  <c r="AD301" i="4"/>
  <c r="BB260" i="2"/>
  <c r="AZ352" i="2"/>
  <c r="AJ351" i="2"/>
  <c r="R286" i="4"/>
  <c r="AC324" i="2"/>
  <c r="BF232" i="2"/>
  <c r="BP60" i="4"/>
  <c r="AF275" i="2"/>
  <c r="BI388" i="4"/>
  <c r="J442" i="2"/>
  <c r="S100" i="4"/>
  <c r="H159" i="2"/>
  <c r="S120" i="2"/>
  <c r="AL315" i="2"/>
  <c r="AR232" i="2"/>
  <c r="AY369" i="4"/>
  <c r="AV93" i="2"/>
  <c r="P346" i="2"/>
  <c r="AZ538" i="4"/>
  <c r="AW354" i="4"/>
  <c r="AO299" i="4"/>
  <c r="BH115" i="4"/>
  <c r="W275" i="4"/>
  <c r="AE50" i="4"/>
  <c r="BC446" i="2"/>
  <c r="AE165" i="2"/>
  <c r="N29" i="2"/>
  <c r="BB286" i="2"/>
  <c r="Q42" i="4"/>
  <c r="AJ300" i="2"/>
  <c r="X32" i="20"/>
  <c r="Q261" i="4"/>
  <c r="L251" i="2"/>
  <c r="AA413" i="4"/>
  <c r="AJ233" i="2"/>
  <c r="BG81" i="4"/>
  <c r="L401" i="2"/>
  <c r="AX445" i="4"/>
  <c r="X261" i="4"/>
  <c r="AQ416" i="4"/>
  <c r="J233" i="2"/>
  <c r="BM205" i="4"/>
  <c r="AX162" i="2"/>
  <c r="AY31" i="4"/>
  <c r="I70" i="4"/>
  <c r="K64" i="2"/>
  <c r="Z172" i="4"/>
  <c r="U50" i="4"/>
  <c r="N256" i="2"/>
  <c r="BI160" i="4"/>
  <c r="R157" i="4"/>
  <c r="I46" i="2"/>
  <c r="AQ134" i="4"/>
  <c r="AO169" i="4"/>
  <c r="AT118" i="2"/>
  <c r="AF205" i="2"/>
  <c r="AE250" i="4"/>
  <c r="AU184" i="4"/>
  <c r="BI527" i="4"/>
  <c r="BJ322" i="4"/>
  <c r="BI328" i="4"/>
  <c r="L186" i="2"/>
  <c r="AC368" i="2"/>
  <c r="AQ123" i="4"/>
  <c r="Y137" i="2"/>
  <c r="L352" i="2"/>
  <c r="Z418" i="2"/>
  <c r="P163" i="4"/>
  <c r="BC161" i="4"/>
  <c r="J290" i="4"/>
  <c r="Y257" i="4"/>
  <c r="J271" i="4"/>
  <c r="AA199" i="4"/>
  <c r="AW199" i="4"/>
  <c r="AY314" i="2"/>
  <c r="AK216" i="4"/>
  <c r="P64" i="2"/>
  <c r="Z285" i="2"/>
  <c r="BD363" i="4"/>
  <c r="BD75" i="2"/>
  <c r="AV313" i="2"/>
  <c r="K513" i="4"/>
  <c r="R276" i="2"/>
  <c r="AF347" i="2"/>
  <c r="N321" i="4"/>
  <c r="V18" i="2"/>
  <c r="M234" i="4"/>
  <c r="AP456" i="2"/>
  <c r="BE28" i="4"/>
  <c r="AC174" i="2"/>
  <c r="V160" i="2"/>
  <c r="X211" i="2"/>
  <c r="AS190" i="2"/>
  <c r="AJ330" i="4"/>
  <c r="BA80" i="4"/>
  <c r="AN6" i="4"/>
  <c r="P154" i="4"/>
  <c r="BI119" i="4"/>
  <c r="AP454" i="2"/>
  <c r="O163" i="2"/>
  <c r="AG306" i="2"/>
  <c r="H162" i="2"/>
  <c r="Y86" i="2"/>
  <c r="J200" i="2"/>
  <c r="AU200" i="4"/>
  <c r="W58" i="4"/>
  <c r="BF24" i="2"/>
  <c r="BI21" i="4"/>
  <c r="AG172" i="2"/>
  <c r="X32" i="10"/>
  <c r="BE305" i="2"/>
  <c r="AE138" i="4"/>
  <c r="M179" i="2"/>
  <c r="AL136" i="2"/>
  <c r="AN208" i="4"/>
  <c r="K129" i="4"/>
  <c r="AN106" i="4"/>
  <c r="AJ277" i="2"/>
  <c r="BD455" i="2"/>
  <c r="M119" i="2"/>
  <c r="AU469" i="2"/>
  <c r="AH303" i="2"/>
  <c r="AF308" i="4"/>
  <c r="AX438" i="4"/>
  <c r="L122" i="2"/>
  <c r="V90" i="4"/>
  <c r="P70" i="2"/>
  <c r="AK66" i="2"/>
  <c r="AN161" i="4"/>
  <c r="AE456" i="2"/>
  <c r="V109" i="4"/>
  <c r="U407" i="4"/>
  <c r="AR202" i="2"/>
  <c r="AH463" i="2"/>
  <c r="AC42" i="4"/>
  <c r="BB167" i="2"/>
  <c r="AC23" i="2"/>
  <c r="AD58" i="4"/>
  <c r="BC45" i="4"/>
  <c r="AU360" i="4"/>
  <c r="AC56" i="9"/>
  <c r="AM110" i="4"/>
  <c r="R116" i="2"/>
  <c r="AB63" i="4"/>
  <c r="BK559" i="4"/>
  <c r="AE108" i="2"/>
  <c r="X113" i="2"/>
  <c r="BN210" i="4"/>
  <c r="AJ158" i="2"/>
  <c r="AK166" i="4"/>
  <c r="AG121" i="2"/>
  <c r="AI233" i="2"/>
  <c r="BE206" i="2"/>
  <c r="X168" i="2"/>
  <c r="AD386" i="4"/>
  <c r="U203" i="2"/>
  <c r="BN77" i="4"/>
  <c r="X258" i="4"/>
  <c r="AX136" i="2"/>
  <c r="AA367" i="2"/>
  <c r="T558" i="4"/>
  <c r="AS450" i="2"/>
  <c r="AU125" i="4"/>
  <c r="AP288" i="4"/>
  <c r="N116" i="4"/>
  <c r="AJ327" i="2"/>
  <c r="Z378" i="2"/>
  <c r="BO175" i="4"/>
  <c r="BJ337" i="4"/>
  <c r="Y32" i="11" s="1"/>
  <c r="BD231" i="4"/>
  <c r="K167" i="2"/>
  <c r="BN41" i="4"/>
  <c r="Z257" i="2"/>
  <c r="O64" i="4"/>
  <c r="AO369" i="2"/>
  <c r="L348" i="4"/>
  <c r="W393" i="2"/>
  <c r="P113" i="4"/>
  <c r="AO66" i="2"/>
  <c r="BL354" i="4"/>
  <c r="BH69" i="4"/>
  <c r="AI17" i="2"/>
  <c r="BH221" i="4"/>
  <c r="Y26" i="2"/>
  <c r="Y151" i="4"/>
  <c r="BD303" i="4"/>
  <c r="P410" i="4"/>
  <c r="J203" i="4"/>
  <c r="R75" i="2"/>
  <c r="AY455" i="2"/>
  <c r="AE76" i="4"/>
  <c r="AQ353" i="2"/>
  <c r="W180" i="2"/>
  <c r="AI183" i="2"/>
  <c r="AV219" i="4"/>
  <c r="Y102" i="4"/>
  <c r="BF137" i="2"/>
  <c r="S219" i="2"/>
  <c r="AD451" i="2"/>
  <c r="AA325" i="2"/>
  <c r="AI260" i="4"/>
  <c r="AV7" i="4"/>
  <c r="AV255" i="4"/>
  <c r="T407" i="2"/>
  <c r="BN237" i="4"/>
  <c r="AL357" i="4"/>
  <c r="AB93" i="2"/>
  <c r="AN362" i="4"/>
  <c r="AL409" i="2"/>
  <c r="BD144" i="4"/>
  <c r="AW294" i="4"/>
  <c r="O144" i="4"/>
  <c r="AM352" i="2"/>
  <c r="AE440" i="4"/>
  <c r="K141" i="4"/>
  <c r="W66" i="2"/>
  <c r="I330" i="4"/>
  <c r="AO48" i="4"/>
  <c r="AK63" i="4"/>
  <c r="M105" i="4"/>
  <c r="AD13" i="4"/>
  <c r="W364" i="4"/>
  <c r="AA188" i="2"/>
  <c r="AF50" i="4"/>
  <c r="Q128" i="4"/>
  <c r="AS355" i="2"/>
  <c r="BE159" i="4"/>
  <c r="AR369" i="4"/>
  <c r="AY294" i="2"/>
  <c r="AO174" i="4"/>
  <c r="AH21" i="2"/>
  <c r="AU140" i="4"/>
  <c r="AD26" i="2"/>
  <c r="AU235" i="4"/>
  <c r="AE351" i="2"/>
  <c r="I108" i="2"/>
  <c r="BL58" i="4"/>
  <c r="AG106" i="4"/>
  <c r="M408" i="4"/>
  <c r="Z340" i="4"/>
  <c r="Z33" i="9"/>
  <c r="Y247" i="4"/>
  <c r="W469" i="2"/>
  <c r="AK238" i="4"/>
  <c r="BD73" i="2"/>
  <c r="AS453" i="2"/>
  <c r="AQ307" i="2"/>
  <c r="BN264" i="4"/>
  <c r="AY60" i="4"/>
  <c r="U417" i="4"/>
  <c r="AI349" i="2"/>
  <c r="AX131" i="4"/>
  <c r="AO351" i="2"/>
  <c r="I36" i="4"/>
  <c r="AU359" i="2"/>
  <c r="AZ61" i="4"/>
  <c r="AT244" i="4"/>
  <c r="AN199" i="4"/>
  <c r="BB313" i="2"/>
  <c r="BN369" i="4"/>
  <c r="U30" i="6"/>
  <c r="AB114" i="2"/>
  <c r="J173" i="4"/>
  <c r="AW208" i="2"/>
  <c r="I218" i="2"/>
  <c r="M157" i="2"/>
  <c r="O16" i="4"/>
  <c r="Q57" i="4"/>
  <c r="AV29" i="4"/>
  <c r="L69" i="2"/>
  <c r="K442" i="2"/>
  <c r="T36" i="4"/>
  <c r="AL518" i="4"/>
  <c r="AV399" i="4"/>
  <c r="AH390" i="2"/>
  <c r="AJ19" i="2"/>
  <c r="K494" i="4"/>
  <c r="AF368" i="2"/>
  <c r="AY8" i="4"/>
  <c r="Z459" i="4"/>
  <c r="AK462" i="2"/>
  <c r="Z456" i="2"/>
  <c r="Y233" i="2"/>
  <c r="AS380" i="4"/>
  <c r="L287" i="4"/>
  <c r="AL405" i="2"/>
  <c r="Z382" i="4"/>
  <c r="W69" i="2"/>
  <c r="J284" i="2"/>
  <c r="AO42" i="4"/>
  <c r="U130" i="4"/>
  <c r="AO122" i="2"/>
  <c r="AW74" i="2"/>
  <c r="AR262" i="4"/>
  <c r="AW325" i="2"/>
  <c r="AJ363" i="2"/>
  <c r="BE218" i="4"/>
  <c r="P165" i="2"/>
  <c r="AE137" i="4"/>
  <c r="S113" i="2"/>
  <c r="AH286" i="2"/>
  <c r="AL217" i="4"/>
  <c r="Q121" i="4"/>
  <c r="BB76" i="2"/>
  <c r="AV14" i="2"/>
  <c r="AD256" i="4"/>
  <c r="H443" i="2"/>
  <c r="AN77" i="2"/>
  <c r="AN14" i="4"/>
  <c r="BC207" i="2"/>
  <c r="BL28" i="4"/>
  <c r="AJ210" i="4"/>
  <c r="AZ456" i="4"/>
  <c r="AI558" i="4"/>
  <c r="AN461" i="4"/>
  <c r="AX448" i="2"/>
  <c r="AB193" i="4"/>
  <c r="V388" i="2"/>
  <c r="AF268" i="4"/>
  <c r="BC100" i="4"/>
  <c r="I531" i="4"/>
  <c r="AK473" i="2"/>
  <c r="AE170" i="2"/>
  <c r="AJ161" i="2"/>
  <c r="AA25" i="2"/>
  <c r="BC74" i="4"/>
  <c r="AR17" i="4"/>
  <c r="AD94" i="2"/>
  <c r="AT259" i="2"/>
  <c r="X463" i="2"/>
  <c r="BO76" i="4"/>
  <c r="AE311" i="2"/>
  <c r="L282" i="2"/>
  <c r="N8" i="4"/>
  <c r="AR150" i="4"/>
  <c r="AW267" i="2"/>
  <c r="AV326" i="2"/>
  <c r="AV113" i="4"/>
  <c r="BN409" i="4"/>
  <c r="AL297" i="2"/>
  <c r="V266" i="2"/>
  <c r="AT33" i="4"/>
  <c r="AG350" i="2"/>
  <c r="AZ369" i="2"/>
  <c r="Y252" i="2"/>
  <c r="K46" i="2"/>
  <c r="M92" i="2"/>
  <c r="AU398" i="2"/>
  <c r="AU62" i="4"/>
  <c r="AO24" i="4"/>
  <c r="BC93" i="2"/>
  <c r="AP276" i="4"/>
  <c r="BN322" i="4"/>
  <c r="AO211" i="4"/>
  <c r="U449" i="4"/>
  <c r="AX371" i="2"/>
  <c r="J248" i="4"/>
  <c r="BI233" i="4"/>
  <c r="AK65" i="4"/>
  <c r="AW18" i="4"/>
  <c r="S21" i="4"/>
  <c r="J39" i="4"/>
  <c r="X204" i="2"/>
  <c r="AV345" i="2"/>
  <c r="Q454" i="4"/>
  <c r="Y180" i="2"/>
  <c r="P294" i="2"/>
  <c r="AV408" i="2"/>
  <c r="AE211" i="2"/>
  <c r="AX360" i="4"/>
  <c r="T279" i="2"/>
  <c r="W369" i="2"/>
  <c r="AO55" i="4"/>
  <c r="BD303" i="2"/>
  <c r="AD13" i="2"/>
  <c r="O167" i="2"/>
  <c r="V294" i="2"/>
  <c r="M117" i="4"/>
  <c r="AU207" i="2"/>
  <c r="Q115" i="2"/>
  <c r="BO11" i="4"/>
  <c r="Y362" i="2"/>
  <c r="BE501" i="4"/>
  <c r="N227" i="4"/>
  <c r="AG472" i="2"/>
  <c r="AU126" i="2"/>
  <c r="X83" i="4"/>
  <c r="AP396" i="2"/>
  <c r="AZ86" i="4"/>
  <c r="AL5" i="4"/>
  <c r="U225" i="4"/>
  <c r="R360" i="2"/>
  <c r="T304" i="2"/>
  <c r="K68" i="2"/>
  <c r="AD225" i="4"/>
  <c r="AY297" i="4"/>
  <c r="BE29" i="2"/>
  <c r="BC256" i="2"/>
  <c r="BA389" i="2"/>
  <c r="Z38" i="4"/>
  <c r="K380" i="2"/>
  <c r="Q268" i="2"/>
  <c r="AO82" i="2"/>
  <c r="BL21" i="4"/>
  <c r="AY207" i="4"/>
  <c r="AG286" i="4"/>
  <c r="S214" i="2"/>
  <c r="AA376" i="2"/>
  <c r="M361" i="2"/>
  <c r="AM47" i="4"/>
  <c r="AC408" i="4"/>
  <c r="R203" i="2"/>
  <c r="BF172" i="2"/>
  <c r="Q97" i="2"/>
  <c r="AI163" i="2"/>
  <c r="V465" i="2"/>
  <c r="AA180" i="2"/>
  <c r="BA455" i="2"/>
  <c r="AK397" i="4"/>
  <c r="AW285" i="2"/>
  <c r="AJ157" i="2"/>
  <c r="AE312" i="2"/>
  <c r="AH243" i="4"/>
  <c r="U513" i="4"/>
  <c r="AW347" i="2"/>
  <c r="Y440" i="2"/>
  <c r="L338" i="4"/>
  <c r="BF153" i="4"/>
  <c r="V506" i="4"/>
  <c r="AR390" i="2"/>
  <c r="AL284" i="2"/>
  <c r="I178" i="4"/>
  <c r="AX208" i="4"/>
  <c r="AH445" i="2"/>
  <c r="W457" i="2"/>
  <c r="Q276" i="2"/>
  <c r="V119" i="2"/>
  <c r="AL22" i="4"/>
  <c r="BI225" i="4"/>
  <c r="BB8" i="4"/>
  <c r="R163" i="2"/>
  <c r="Z55" i="10"/>
  <c r="AB169" i="4"/>
  <c r="AE29" i="2"/>
  <c r="AT253" i="2"/>
  <c r="BB355" i="4"/>
  <c r="Y212" i="2"/>
  <c r="AA267" i="2"/>
  <c r="N24" i="2"/>
  <c r="BK212" i="4"/>
  <c r="W206" i="4"/>
  <c r="AY370" i="2"/>
  <c r="BN144" i="4"/>
  <c r="W243" i="4"/>
  <c r="AP347" i="2"/>
  <c r="AL130" i="4"/>
  <c r="S127" i="4"/>
  <c r="AQ542" i="4"/>
  <c r="AD17" i="4"/>
  <c r="R337" i="4"/>
  <c r="BE461" i="2"/>
  <c r="AO268" i="2"/>
  <c r="AX144" i="4"/>
  <c r="BD46" i="2"/>
  <c r="BA64" i="4"/>
  <c r="L298" i="2"/>
  <c r="BD65" i="2"/>
  <c r="O127" i="4"/>
  <c r="K296" i="4"/>
  <c r="AT531" i="4"/>
  <c r="O310" i="2"/>
  <c r="AW209" i="2"/>
  <c r="AL213" i="4"/>
  <c r="AH68" i="2"/>
  <c r="M293" i="4"/>
  <c r="AK206" i="2"/>
  <c r="AL370" i="4"/>
  <c r="BG105" i="4"/>
  <c r="BI162" i="4"/>
  <c r="S70" i="2"/>
  <c r="AF175" i="4"/>
  <c r="AF73" i="4"/>
  <c r="L16" i="2"/>
  <c r="AX374" i="2"/>
  <c r="BA358" i="2"/>
  <c r="I196" i="4"/>
  <c r="BF313" i="4"/>
  <c r="BK247" i="4"/>
  <c r="AK139" i="4"/>
  <c r="AW107" i="4"/>
  <c r="AC74" i="2"/>
  <c r="AR123" i="2"/>
  <c r="I158" i="2"/>
  <c r="AU406" i="2"/>
  <c r="BE386" i="4"/>
  <c r="AM32" i="4"/>
  <c r="J42" i="4"/>
  <c r="O468" i="2"/>
  <c r="AE173" i="4"/>
  <c r="AF88" i="2"/>
  <c r="M243" i="4"/>
  <c r="O370" i="4"/>
  <c r="AB137" i="2"/>
  <c r="AT16" i="2"/>
  <c r="N193" i="4"/>
  <c r="AE348" i="2"/>
  <c r="AC164" i="2"/>
  <c r="W217" i="2"/>
  <c r="AH380" i="4"/>
  <c r="AX41" i="4"/>
  <c r="N203" i="4"/>
  <c r="AZ127" i="4"/>
  <c r="BO159" i="4"/>
  <c r="S125" i="2"/>
  <c r="BA11" i="4"/>
  <c r="BF304" i="4"/>
  <c r="AF169" i="4"/>
  <c r="BB163" i="2"/>
  <c r="AV164" i="4"/>
  <c r="AT218" i="2"/>
  <c r="AF139" i="2"/>
  <c r="BD297" i="2"/>
  <c r="Y399" i="2"/>
  <c r="BG88" i="4"/>
  <c r="I355" i="2"/>
  <c r="AV403" i="2"/>
  <c r="AP48" i="4"/>
  <c r="AO363" i="2"/>
  <c r="AL90" i="4"/>
  <c r="X251" i="2"/>
  <c r="J120" i="2"/>
  <c r="BE87" i="2"/>
  <c r="AQ211" i="4"/>
  <c r="S200" i="2"/>
  <c r="O29" i="2"/>
  <c r="AA439" i="2"/>
  <c r="AS314" i="4"/>
  <c r="AB345" i="4"/>
  <c r="U80" i="2"/>
  <c r="BH426" i="4"/>
  <c r="W326" i="2"/>
  <c r="X8" i="4"/>
  <c r="L68" i="4"/>
  <c r="AF405" i="2"/>
  <c r="AS86" i="2"/>
  <c r="AO92" i="2"/>
  <c r="X109" i="4"/>
  <c r="I230" i="4"/>
  <c r="Y66" i="4"/>
  <c r="AT356" i="2"/>
  <c r="AR86" i="2"/>
  <c r="BJ198" i="4"/>
  <c r="N230" i="2"/>
  <c r="W213" i="2"/>
  <c r="BB252" i="2"/>
  <c r="BM131" i="4"/>
  <c r="AO293" i="4"/>
  <c r="AA178" i="4"/>
  <c r="BD286" i="4"/>
  <c r="BM251" i="4"/>
  <c r="AY441" i="2"/>
  <c r="BI325" i="4"/>
  <c r="BB308" i="2"/>
  <c r="X207" i="2"/>
  <c r="AH453" i="2"/>
  <c r="Z258" i="2"/>
  <c r="U168" i="2"/>
  <c r="BD95" i="2"/>
  <c r="BO61" i="4"/>
  <c r="T125" i="2"/>
  <c r="V66" i="4"/>
  <c r="AN15" i="2"/>
  <c r="P106" i="4"/>
  <c r="BJ256" i="4"/>
  <c r="AO167" i="2"/>
  <c r="Y31" i="20"/>
  <c r="AG305" i="2"/>
  <c r="AU306" i="2"/>
  <c r="N164" i="2"/>
  <c r="AH138" i="2"/>
  <c r="BA450" i="2"/>
  <c r="AD382" i="4"/>
  <c r="AJ75" i="4"/>
  <c r="R264" i="4"/>
  <c r="BF465" i="2"/>
  <c r="AW27" i="2"/>
  <c r="J463" i="2"/>
  <c r="R166" i="2"/>
  <c r="AI312" i="2"/>
  <c r="S50" i="4"/>
  <c r="I464" i="2"/>
  <c r="U499" i="4"/>
  <c r="AK527" i="4"/>
  <c r="N80" i="4"/>
  <c r="AQ9" i="4"/>
  <c r="Q145" i="4"/>
  <c r="U441" i="4"/>
  <c r="AQ376" i="2"/>
  <c r="AD201" i="2"/>
  <c r="AZ254" i="2"/>
  <c r="X69" i="2"/>
  <c r="L272" i="4"/>
  <c r="BF24" i="4"/>
  <c r="W105" i="4"/>
  <c r="AC220" i="2"/>
  <c r="S172" i="2"/>
  <c r="BH291" i="4"/>
  <c r="AN342" i="4"/>
  <c r="AC88" i="2"/>
  <c r="AU512" i="4"/>
  <c r="M239" i="4"/>
  <c r="AV361" i="2"/>
  <c r="U263" i="4"/>
  <c r="V86" i="2"/>
  <c r="AO79" i="2"/>
  <c r="AR297" i="2"/>
  <c r="AW231" i="4"/>
  <c r="AA220" i="4"/>
  <c r="Y420" i="2"/>
  <c r="P20" i="4"/>
  <c r="K209" i="2"/>
  <c r="AA170" i="2"/>
  <c r="AR288" i="4"/>
  <c r="AX19" i="4"/>
  <c r="BD464" i="2"/>
  <c r="BN536" i="4"/>
  <c r="Q207" i="4"/>
  <c r="Y22" i="2"/>
  <c r="AB31" i="10"/>
  <c r="AG89" i="4"/>
  <c r="Q230" i="2"/>
  <c r="AF472" i="2"/>
  <c r="V390" i="2"/>
  <c r="V99" i="2"/>
  <c r="AQ533" i="4"/>
  <c r="O261" i="4"/>
  <c r="L10" i="4"/>
  <c r="BM27" i="4"/>
  <c r="AY118" i="2"/>
  <c r="AT431" i="4"/>
  <c r="AS443" i="2"/>
  <c r="AY21" i="4"/>
  <c r="T92" i="2"/>
  <c r="R356" i="2"/>
  <c r="S404" i="2"/>
  <c r="R198" i="4"/>
  <c r="AT307" i="2"/>
  <c r="R90" i="4"/>
  <c r="BP73" i="4"/>
  <c r="AR181" i="2"/>
  <c r="AM185" i="2"/>
  <c r="BB81" i="2"/>
  <c r="AF529" i="4"/>
  <c r="M459" i="4"/>
  <c r="Q80" i="2"/>
  <c r="AG119" i="4"/>
  <c r="BP455" i="4"/>
  <c r="AS25" i="4"/>
  <c r="AE204" i="2"/>
  <c r="AK74" i="4"/>
  <c r="AO113" i="2"/>
  <c r="BM462" i="4"/>
  <c r="BD111" i="2"/>
  <c r="AN222" i="4"/>
  <c r="U358" i="2"/>
  <c r="AH203" i="2"/>
  <c r="AI159" i="2"/>
  <c r="AR70" i="4"/>
  <c r="AJ60" i="4"/>
  <c r="AA32" i="4"/>
  <c r="Z55" i="20"/>
  <c r="AG374" i="2"/>
  <c r="AJ311" i="4"/>
  <c r="AZ99" i="2"/>
  <c r="L385" i="4"/>
  <c r="AZ88" i="2"/>
  <c r="AX206" i="2"/>
  <c r="BG79" i="4"/>
  <c r="AV121" i="4"/>
  <c r="K251" i="2"/>
  <c r="J374" i="2"/>
  <c r="AF149" i="4"/>
  <c r="AW401" i="4"/>
  <c r="T274" i="2"/>
  <c r="AA54" i="9"/>
  <c r="R26" i="2"/>
  <c r="BJ55" i="4"/>
  <c r="K374" i="2"/>
  <c r="U459" i="4"/>
  <c r="Y454" i="2"/>
  <c r="BM104" i="4"/>
  <c r="AV132" i="4"/>
  <c r="R113" i="2"/>
  <c r="AV201" i="2"/>
  <c r="BD83" i="4"/>
  <c r="L489" i="4"/>
  <c r="AU463" i="4"/>
  <c r="AA554" i="4"/>
  <c r="BG503" i="4"/>
  <c r="AE251" i="2"/>
  <c r="H32" i="2"/>
  <c r="S269" i="2"/>
  <c r="AJ192" i="2"/>
  <c r="J37" i="4"/>
  <c r="AV15" i="4"/>
  <c r="T123" i="2"/>
  <c r="AB107" i="4"/>
  <c r="I359" i="2"/>
  <c r="AL443" i="4"/>
  <c r="AS16" i="4"/>
  <c r="AE451" i="4"/>
  <c r="Q29" i="4"/>
  <c r="AP324" i="2"/>
  <c r="BE400" i="2"/>
  <c r="AE56" i="4"/>
  <c r="BJ103" i="4"/>
  <c r="AW263" i="2"/>
  <c r="AS358" i="4"/>
  <c r="AK279" i="2"/>
  <c r="AA356" i="4"/>
  <c r="AA212" i="2"/>
  <c r="L166" i="2"/>
  <c r="AU182" i="2"/>
  <c r="AL395" i="2"/>
  <c r="AO191" i="2"/>
  <c r="BM72" i="4"/>
  <c r="AP262" i="4"/>
  <c r="BC231" i="4"/>
  <c r="X73" i="4"/>
  <c r="M346" i="2"/>
  <c r="AA447" i="2"/>
  <c r="P130" i="4"/>
  <c r="BC23" i="2"/>
  <c r="AW23" i="4"/>
  <c r="K365" i="4"/>
  <c r="BG66" i="4"/>
  <c r="BI389" i="4"/>
  <c r="K116" i="2"/>
  <c r="BP83" i="4"/>
  <c r="BE71" i="4"/>
  <c r="BF18" i="2"/>
  <c r="J273" i="2"/>
  <c r="AO353" i="4"/>
  <c r="BE236" i="4"/>
  <c r="AQ42" i="4"/>
  <c r="BH219" i="4"/>
  <c r="BN415" i="4"/>
  <c r="AP450" i="2"/>
  <c r="AA144" i="4"/>
  <c r="AA58" i="4"/>
  <c r="I119" i="2"/>
  <c r="Y432" i="4"/>
  <c r="BK507" i="4"/>
  <c r="AM190" i="2"/>
  <c r="Y401" i="2"/>
  <c r="I121" i="2"/>
  <c r="BF398" i="4"/>
  <c r="AA291" i="4"/>
  <c r="AL234" i="4"/>
  <c r="BC180" i="2"/>
  <c r="AA474" i="2"/>
  <c r="BD114" i="2"/>
  <c r="AH157" i="2"/>
  <c r="AP34" i="2"/>
  <c r="AL310" i="2"/>
  <c r="AW117" i="4"/>
  <c r="K443" i="2"/>
  <c r="Y351" i="2"/>
  <c r="AY263" i="2"/>
  <c r="AT145" i="4"/>
  <c r="H268" i="2"/>
  <c r="BM518" i="4"/>
  <c r="AP65" i="4"/>
  <c r="U56" i="6"/>
  <c r="BH192" i="4"/>
  <c r="W56" i="12" s="1"/>
  <c r="AJ75" i="2"/>
  <c r="BB303" i="4"/>
  <c r="N354" i="2"/>
  <c r="AZ45" i="2"/>
  <c r="AX367" i="2"/>
  <c r="K31" i="4"/>
  <c r="Y220" i="2"/>
  <c r="AJ76" i="2"/>
  <c r="AP100" i="4"/>
  <c r="V54" i="9"/>
  <c r="I220" i="4"/>
  <c r="Y145" i="4"/>
  <c r="X256" i="4"/>
  <c r="AN108" i="2"/>
  <c r="AM440" i="2"/>
  <c r="BE201" i="2"/>
  <c r="AT155" i="4"/>
  <c r="AJ305" i="4"/>
  <c r="AO175" i="4"/>
  <c r="BO270" i="4"/>
  <c r="BG342" i="4"/>
  <c r="BP441" i="4"/>
  <c r="BI437" i="4"/>
  <c r="P102" i="4"/>
  <c r="AO10" i="4"/>
  <c r="S313" i="2"/>
  <c r="BE441" i="2"/>
  <c r="AQ255" i="2"/>
  <c r="AU9" i="4"/>
  <c r="AF145" i="4"/>
  <c r="X192" i="4"/>
  <c r="L160" i="4"/>
  <c r="AB72" i="2"/>
  <c r="AF86" i="2"/>
  <c r="M111" i="4"/>
  <c r="AO161" i="4"/>
  <c r="S69" i="2"/>
  <c r="Z308" i="2"/>
  <c r="BP20" i="4"/>
  <c r="AM310" i="2"/>
  <c r="X19" i="2"/>
  <c r="P76" i="2"/>
  <c r="AH267" i="4"/>
  <c r="AP169" i="4"/>
  <c r="BA217" i="4"/>
  <c r="T300" i="4"/>
  <c r="AP73" i="2"/>
  <c r="J205" i="2"/>
  <c r="Z182" i="4"/>
  <c r="I31" i="2"/>
  <c r="H262" i="2"/>
  <c r="J443" i="2"/>
  <c r="AA277" i="2"/>
  <c r="BP266" i="4"/>
  <c r="BL198" i="4"/>
  <c r="AS446" i="2"/>
  <c r="L416" i="4"/>
  <c r="O202" i="4"/>
  <c r="BJ42" i="4"/>
  <c r="AH265" i="4"/>
  <c r="AD398" i="4"/>
  <c r="J446" i="2"/>
  <c r="BD295" i="4"/>
  <c r="AB348" i="2"/>
  <c r="AM253" i="2"/>
  <c r="BH322" i="4"/>
  <c r="BA214" i="4"/>
  <c r="BB229" i="4"/>
  <c r="S168" i="2"/>
  <c r="AW393" i="2"/>
  <c r="BA45" i="4"/>
  <c r="AK186" i="2"/>
  <c r="M391" i="2"/>
  <c r="AX300" i="2"/>
  <c r="AH101" i="4"/>
  <c r="AU191" i="2"/>
  <c r="BI180" i="4"/>
  <c r="BO125" i="4"/>
  <c r="Z181" i="4"/>
  <c r="Q187" i="2"/>
  <c r="O461" i="2"/>
  <c r="N58" i="4"/>
  <c r="H75" i="2"/>
  <c r="Y32" i="12"/>
  <c r="AZ59" i="4"/>
  <c r="AH284" i="2"/>
  <c r="AC170" i="2"/>
  <c r="AO443" i="2"/>
  <c r="M264" i="4"/>
  <c r="AU72" i="2"/>
  <c r="AE453" i="2"/>
  <c r="X347" i="2"/>
  <c r="AX310" i="2"/>
  <c r="AU230" i="4"/>
  <c r="M29" i="2"/>
  <c r="Z493" i="4"/>
  <c r="AO215" i="4"/>
  <c r="AD54" i="9"/>
  <c r="AY120" i="4"/>
  <c r="Q252" i="2"/>
  <c r="AU190" i="2"/>
  <c r="BE180" i="4"/>
  <c r="AE151" i="4"/>
  <c r="Y453" i="2"/>
  <c r="AC246" i="4"/>
  <c r="BJ128" i="4"/>
  <c r="I461" i="2"/>
  <c r="X285" i="2"/>
  <c r="AQ249" i="4"/>
  <c r="AC297" i="4"/>
  <c r="Q132" i="4"/>
  <c r="BF183" i="2"/>
  <c r="AR488" i="4"/>
  <c r="AB476" i="4"/>
  <c r="Z113" i="2"/>
  <c r="AW57" i="4"/>
  <c r="BJ57" i="4"/>
  <c r="AJ40" i="4"/>
  <c r="BB279" i="2"/>
  <c r="BA109" i="4"/>
  <c r="R359" i="4"/>
  <c r="BD216" i="2"/>
  <c r="AP279" i="2"/>
  <c r="K73" i="4"/>
  <c r="S112" i="4"/>
  <c r="BN443" i="4"/>
  <c r="T30" i="9"/>
  <c r="AU46" i="4"/>
  <c r="AV111" i="2"/>
  <c r="AV232" i="2"/>
  <c r="I206" i="2"/>
  <c r="W143" i="4"/>
  <c r="S277" i="2"/>
  <c r="AB29" i="4"/>
  <c r="W251" i="2"/>
  <c r="AK120" i="4"/>
  <c r="AX352" i="4"/>
  <c r="BC82" i="2"/>
  <c r="AI352" i="4"/>
  <c r="R440" i="2"/>
  <c r="AX198" i="4"/>
  <c r="BA254" i="4"/>
  <c r="AQ37" i="4"/>
  <c r="BB390" i="2"/>
  <c r="AV62" i="4"/>
  <c r="AN274" i="2"/>
  <c r="Y457" i="2"/>
  <c r="AZ444" i="4"/>
  <c r="AP78" i="4"/>
  <c r="N26" i="4"/>
  <c r="Q169" i="4"/>
  <c r="I398" i="2"/>
  <c r="AE30" i="20"/>
  <c r="BE6" i="4"/>
  <c r="M263" i="2"/>
  <c r="Z16" i="4"/>
  <c r="AT349" i="2"/>
  <c r="AW253" i="2"/>
  <c r="AF179" i="2"/>
  <c r="BF520" i="4"/>
  <c r="BB407" i="2"/>
  <c r="AU171" i="2"/>
  <c r="P325" i="4"/>
  <c r="AA118" i="2"/>
  <c r="S71" i="4"/>
  <c r="K65" i="2"/>
  <c r="AV403" i="4"/>
  <c r="BO110" i="4"/>
  <c r="AS14" i="2"/>
  <c r="L13" i="2"/>
  <c r="X209" i="4"/>
  <c r="BJ385" i="4"/>
  <c r="AF469" i="2"/>
  <c r="AN341" i="4"/>
  <c r="AD72" i="4"/>
  <c r="BA69" i="2"/>
  <c r="AO183" i="4"/>
  <c r="W16" i="4"/>
  <c r="U185" i="2"/>
  <c r="AX18" i="4"/>
  <c r="AG439" i="2"/>
  <c r="AT158" i="4"/>
  <c r="AN390" i="2"/>
  <c r="AK159" i="4"/>
  <c r="AQ293" i="4"/>
  <c r="P234" i="4"/>
  <c r="R67" i="2"/>
  <c r="BE126" i="4"/>
  <c r="AE326" i="4"/>
  <c r="V305" i="2"/>
  <c r="J404" i="2"/>
  <c r="AJ106" i="2"/>
  <c r="X348" i="2"/>
  <c r="BF18" i="4"/>
  <c r="AX474" i="2"/>
  <c r="BN100" i="4"/>
  <c r="O175" i="2"/>
  <c r="AJ461" i="4"/>
  <c r="BJ60" i="4"/>
  <c r="AG373" i="2"/>
  <c r="Y158" i="2"/>
  <c r="AV405" i="2"/>
  <c r="AY17" i="2"/>
  <c r="AB238" i="4"/>
  <c r="T297" i="2"/>
  <c r="AQ11" i="4"/>
  <c r="AA294" i="2"/>
  <c r="T109" i="2"/>
  <c r="U82" i="2"/>
  <c r="M306" i="2"/>
  <c r="T134" i="4"/>
  <c r="AO173" i="2"/>
  <c r="BE125" i="4"/>
  <c r="AK41" i="4"/>
  <c r="J435" i="4"/>
  <c r="AH267" i="2"/>
  <c r="AO34" i="2"/>
  <c r="I109" i="2"/>
  <c r="Z477" i="4"/>
  <c r="AS263" i="2"/>
  <c r="AT137" i="4"/>
  <c r="AN358" i="4"/>
  <c r="BB101" i="4"/>
  <c r="AV312" i="2"/>
  <c r="AF263" i="2"/>
  <c r="Y115" i="2"/>
  <c r="M23" i="2"/>
  <c r="U304" i="4"/>
  <c r="BB78" i="2"/>
  <c r="AS179" i="4"/>
  <c r="AF138" i="2"/>
  <c r="AC162" i="4"/>
  <c r="BC117" i="4"/>
  <c r="Y266" i="4"/>
  <c r="AJ79" i="2"/>
  <c r="AF307" i="2"/>
  <c r="AQ375" i="2"/>
  <c r="BC43" i="2"/>
  <c r="AM89" i="2"/>
  <c r="Y464" i="2"/>
  <c r="AQ393" i="2"/>
  <c r="Y106" i="2"/>
  <c r="AS108" i="2"/>
  <c r="AM314" i="2"/>
  <c r="AM276" i="2"/>
  <c r="AX59" i="4"/>
  <c r="BO315" i="4"/>
  <c r="K462" i="2"/>
  <c r="BD188" i="2"/>
  <c r="S450" i="4"/>
  <c r="AI45" i="2"/>
  <c r="BL266" i="4"/>
  <c r="O320" i="4"/>
  <c r="W88" i="2"/>
  <c r="BJ28" i="4"/>
  <c r="AE393" i="2"/>
  <c r="AP133" i="4"/>
  <c r="AQ374" i="2"/>
  <c r="BP306" i="4"/>
  <c r="BO56" i="4"/>
  <c r="L192" i="2"/>
  <c r="AC54" i="10"/>
  <c r="U69" i="4"/>
  <c r="AP175" i="4"/>
  <c r="AZ408" i="2"/>
  <c r="BC127" i="2"/>
  <c r="AW346" i="2"/>
  <c r="AC45" i="4"/>
  <c r="AE72" i="2"/>
  <c r="AF206" i="2"/>
  <c r="AC31" i="11"/>
  <c r="U32" i="11"/>
  <c r="P538" i="4"/>
  <c r="AX550" i="4"/>
  <c r="AA401" i="4"/>
  <c r="BM411" i="4"/>
  <c r="AC436" i="4"/>
  <c r="AY362" i="4"/>
  <c r="X402" i="4"/>
  <c r="BF359" i="4"/>
  <c r="N308" i="4"/>
  <c r="AA521" i="4"/>
  <c r="J415" i="4"/>
  <c r="AH542" i="4"/>
  <c r="J182" i="4"/>
  <c r="BI517" i="4"/>
  <c r="AF464" i="4"/>
  <c r="AE202" i="4"/>
  <c r="AT110" i="2"/>
  <c r="Y436" i="4"/>
  <c r="BL391" i="4"/>
  <c r="AZ344" i="4"/>
  <c r="AM450" i="4"/>
  <c r="BC168" i="4"/>
  <c r="BK301" i="4"/>
  <c r="BA368" i="4"/>
  <c r="AI550" i="4"/>
  <c r="AV197" i="4"/>
  <c r="AV358" i="4"/>
  <c r="P556" i="4"/>
  <c r="J462" i="4"/>
  <c r="AT507" i="4"/>
  <c r="AO436" i="4"/>
  <c r="AA57" i="20"/>
  <c r="AX418" i="4"/>
  <c r="AP234" i="4"/>
  <c r="J534" i="4"/>
  <c r="AA133" i="4"/>
  <c r="AP415" i="4"/>
  <c r="AV343" i="4"/>
  <c r="AY268" i="4"/>
  <c r="BG339" i="4"/>
  <c r="AZ424" i="4"/>
  <c r="Q129" i="4"/>
  <c r="AZ526" i="4"/>
  <c r="U532" i="4"/>
  <c r="AG117" i="4"/>
  <c r="AS234" i="4"/>
  <c r="AE301" i="4"/>
  <c r="Z222" i="4"/>
  <c r="Y331" i="4"/>
  <c r="AS512" i="4"/>
  <c r="BJ296" i="4"/>
  <c r="O432" i="4"/>
  <c r="AB546" i="4"/>
  <c r="AT353" i="2"/>
  <c r="V549" i="4"/>
  <c r="V57" i="20"/>
  <c r="AB465" i="4"/>
  <c r="AI243" i="4"/>
  <c r="V30" i="12" s="1"/>
  <c r="Q498" i="4"/>
  <c r="AJ198" i="4"/>
  <c r="AK251" i="4"/>
  <c r="BA345" i="2"/>
  <c r="AC431" i="4"/>
  <c r="T212" i="4"/>
  <c r="AP61" i="4"/>
  <c r="AM511" i="4"/>
  <c r="AV111" i="4"/>
  <c r="AE195" i="4"/>
  <c r="BL422" i="4"/>
  <c r="N249" i="4"/>
  <c r="M354" i="4"/>
  <c r="AZ551" i="4"/>
  <c r="AX274" i="4"/>
  <c r="L474" i="4"/>
  <c r="BD537" i="4"/>
  <c r="BA483" i="4"/>
  <c r="AN497" i="4"/>
  <c r="AJ137" i="4"/>
  <c r="AC409" i="2"/>
  <c r="BG182" i="4"/>
  <c r="AG74" i="4"/>
  <c r="BD269" i="4"/>
  <c r="AZ396" i="4"/>
  <c r="AN304" i="4"/>
  <c r="AK441" i="4"/>
  <c r="BE462" i="4"/>
  <c r="AG224" i="4"/>
  <c r="BI36" i="4"/>
  <c r="AI167" i="4"/>
  <c r="BN295" i="4"/>
  <c r="BL199" i="4"/>
  <c r="AX70" i="2"/>
  <c r="AK439" i="4"/>
  <c r="X23" i="2"/>
  <c r="AG24" i="4"/>
  <c r="R352" i="4"/>
  <c r="AI88" i="4"/>
  <c r="AQ188" i="2"/>
  <c r="BG337" i="4"/>
  <c r="V32" i="11" s="1"/>
  <c r="AT156" i="4"/>
  <c r="BI116" i="4"/>
  <c r="BC324" i="2"/>
  <c r="M315" i="2"/>
  <c r="R470" i="2"/>
  <c r="L404" i="4"/>
  <c r="BC409" i="2"/>
  <c r="AA331" i="4"/>
  <c r="M207" i="4"/>
  <c r="BE360" i="4"/>
  <c r="BN487" i="4"/>
  <c r="AR527" i="4"/>
  <c r="O453" i="2"/>
  <c r="BB363" i="4"/>
  <c r="W451" i="4"/>
  <c r="AL141" i="4"/>
  <c r="BN261" i="4"/>
  <c r="AO110" i="4"/>
  <c r="BN394" i="4"/>
  <c r="BJ343" i="4"/>
  <c r="BB259" i="2"/>
  <c r="AX276" i="4"/>
  <c r="AM354" i="2"/>
  <c r="M460" i="4"/>
  <c r="AS289" i="4"/>
  <c r="AZ327" i="4"/>
  <c r="AW478" i="4"/>
  <c r="BC208" i="4"/>
  <c r="AC114" i="4"/>
  <c r="AF88" i="4"/>
  <c r="AC426" i="4"/>
  <c r="AX403" i="2"/>
  <c r="J31" i="4"/>
  <c r="AX305" i="4"/>
  <c r="AM216" i="2"/>
  <c r="AS463" i="2"/>
  <c r="AY361" i="2"/>
  <c r="P157" i="2"/>
  <c r="U60" i="4"/>
  <c r="X188" i="2"/>
  <c r="AC182" i="4"/>
  <c r="T204" i="4"/>
  <c r="T111" i="2"/>
  <c r="J454" i="2"/>
  <c r="V281" i="2"/>
  <c r="Z179" i="2"/>
  <c r="AK70" i="4"/>
  <c r="AC109" i="4"/>
  <c r="BF183" i="4"/>
  <c r="Z517" i="4"/>
  <c r="AS394" i="2"/>
  <c r="AA116" i="4"/>
  <c r="AM224" i="4"/>
  <c r="H27" i="2"/>
  <c r="K84" i="4"/>
  <c r="AJ181" i="4"/>
  <c r="AY178" i="4"/>
  <c r="AW378" i="2"/>
  <c r="BP478" i="4"/>
  <c r="BK356" i="4"/>
  <c r="O111" i="4"/>
  <c r="AB69" i="2"/>
  <c r="AX77" i="4"/>
  <c r="AE179" i="4"/>
  <c r="AT369" i="2"/>
  <c r="BL206" i="4"/>
  <c r="AB74" i="2"/>
  <c r="AE346" i="2"/>
  <c r="M154" i="4"/>
  <c r="W172" i="2"/>
  <c r="K273" i="2"/>
  <c r="AF446" i="2"/>
  <c r="AD86" i="4"/>
  <c r="AV212" i="4"/>
  <c r="M303" i="4"/>
  <c r="Y267" i="4"/>
  <c r="BE344" i="4"/>
  <c r="AV90" i="4"/>
  <c r="AN109" i="4"/>
  <c r="BK73" i="4"/>
  <c r="AD12" i="4"/>
  <c r="P13" i="2"/>
  <c r="O123" i="4"/>
  <c r="AP83" i="4"/>
  <c r="Y314" i="4"/>
  <c r="Q62" i="4"/>
  <c r="AX158" i="4"/>
  <c r="Z84" i="4"/>
  <c r="AJ135" i="4"/>
  <c r="BE363" i="2"/>
  <c r="AI326" i="2"/>
  <c r="AO183" i="2"/>
  <c r="U30" i="10"/>
  <c r="AK407" i="4"/>
  <c r="AQ10" i="4"/>
  <c r="N466" i="4"/>
  <c r="Z356" i="2"/>
  <c r="BE90" i="2"/>
  <c r="BD269" i="2"/>
  <c r="BK118" i="4"/>
  <c r="AV5" i="4"/>
  <c r="AM327" i="4"/>
  <c r="AS308" i="2"/>
  <c r="BC368" i="2"/>
  <c r="I397" i="2"/>
  <c r="BE498" i="4"/>
  <c r="BC149" i="4"/>
  <c r="BC328" i="4"/>
  <c r="AK190" i="2"/>
  <c r="AV357" i="4"/>
  <c r="AG489" i="4"/>
  <c r="BI17" i="4"/>
  <c r="AW501" i="4"/>
  <c r="Y70" i="4"/>
  <c r="BC370" i="4"/>
  <c r="BB340" i="4"/>
  <c r="BB139" i="4"/>
  <c r="Y94" i="2"/>
  <c r="AS30" i="4"/>
  <c r="AV126" i="2"/>
  <c r="BE420" i="4"/>
  <c r="AO161" i="2"/>
  <c r="BB397" i="4"/>
  <c r="AH18" i="2"/>
  <c r="N139" i="4"/>
  <c r="L51" i="4"/>
  <c r="AC167" i="4"/>
  <c r="AZ33" i="2"/>
  <c r="Y185" i="2"/>
  <c r="AQ165" i="2"/>
  <c r="AF261" i="2"/>
  <c r="BF118" i="4"/>
  <c r="Y319" i="4"/>
  <c r="AZ223" i="4"/>
  <c r="Q468" i="2"/>
  <c r="Z407" i="4"/>
  <c r="AF508" i="4"/>
  <c r="AT6" i="4"/>
  <c r="AV92" i="2"/>
  <c r="AC212" i="4"/>
  <c r="AX123" i="4"/>
  <c r="AZ121" i="4"/>
  <c r="BN212" i="4"/>
  <c r="AH538" i="4"/>
  <c r="T269" i="2"/>
  <c r="Q423" i="4"/>
  <c r="AK557" i="4"/>
  <c r="S513" i="4"/>
  <c r="AL432" i="4"/>
  <c r="AG275" i="2"/>
  <c r="AH431" i="4"/>
  <c r="U155" i="4"/>
  <c r="I265" i="4"/>
  <c r="BD444" i="2"/>
  <c r="X124" i="2"/>
  <c r="AB106" i="4"/>
  <c r="AG21" i="4"/>
  <c r="BP432" i="4"/>
  <c r="AB5" i="4"/>
  <c r="AZ202" i="2"/>
  <c r="J207" i="2"/>
  <c r="M50" i="4"/>
  <c r="N215" i="2"/>
  <c r="N209" i="4"/>
  <c r="AT230" i="2"/>
  <c r="R448" i="2"/>
  <c r="AI38" i="4"/>
  <c r="Q207" i="2"/>
  <c r="Y286" i="2"/>
  <c r="N398" i="2"/>
  <c r="AV72" i="2"/>
  <c r="AB306" i="2"/>
  <c r="S300" i="4"/>
  <c r="T233" i="2"/>
  <c r="AE556" i="4"/>
  <c r="O45" i="2"/>
  <c r="H378" i="2"/>
  <c r="Y15" i="4"/>
  <c r="AC207" i="4"/>
  <c r="BK229" i="4"/>
  <c r="AJ294" i="4"/>
  <c r="AO221" i="2"/>
  <c r="BJ431" i="4"/>
  <c r="Y32" i="9" s="1"/>
  <c r="BF198" i="4"/>
  <c r="AC182" i="2"/>
  <c r="R232" i="4"/>
  <c r="AR85" i="4"/>
  <c r="AT180" i="4"/>
  <c r="X54" i="20"/>
  <c r="AA72" i="2"/>
  <c r="AQ446" i="2"/>
  <c r="BA520" i="4"/>
  <c r="H399" i="2"/>
  <c r="T150" i="4"/>
  <c r="AB479" i="4"/>
  <c r="BG118" i="4"/>
  <c r="AM84" i="4"/>
  <c r="I172" i="2"/>
  <c r="Q94" i="2"/>
  <c r="AW268" i="4"/>
  <c r="U188" i="2"/>
  <c r="V326" i="2"/>
  <c r="BH266" i="4"/>
  <c r="AF117" i="2"/>
  <c r="L202" i="2"/>
  <c r="BF19" i="4"/>
  <c r="AN324" i="4"/>
  <c r="AU119" i="4"/>
  <c r="AX125" i="4"/>
  <c r="AN110" i="2"/>
  <c r="AO179" i="4"/>
  <c r="AR72" i="2"/>
  <c r="AP29" i="2"/>
  <c r="AE397" i="4"/>
  <c r="AX255" i="2"/>
  <c r="N246" i="4"/>
  <c r="AG133" i="4"/>
  <c r="AW46" i="2"/>
  <c r="BF230" i="4"/>
  <c r="AQ15" i="4"/>
  <c r="AN76" i="4"/>
  <c r="L37" i="4"/>
  <c r="K266" i="2"/>
  <c r="BM229" i="4"/>
  <c r="AO109" i="4"/>
  <c r="Y236" i="4"/>
  <c r="BE112" i="2"/>
  <c r="AG17" i="2"/>
  <c r="AO49" i="4"/>
  <c r="L138" i="2"/>
  <c r="I276" i="4"/>
  <c r="BD23" i="4"/>
  <c r="AE159" i="2"/>
  <c r="W392" i="2"/>
  <c r="X268" i="4"/>
  <c r="AE296" i="2"/>
  <c r="N157" i="2"/>
  <c r="AU472" i="2"/>
  <c r="R44" i="4"/>
  <c r="BK333" i="4"/>
  <c r="T479" i="4"/>
  <c r="BL232" i="4"/>
  <c r="BD162" i="2"/>
  <c r="AG202" i="2"/>
  <c r="Q114" i="2"/>
  <c r="V446" i="4"/>
  <c r="AM174" i="4"/>
  <c r="Q363" i="4"/>
  <c r="AH514" i="4"/>
  <c r="U46" i="4"/>
  <c r="AE121" i="4"/>
  <c r="AU364" i="4"/>
  <c r="AH88" i="2"/>
  <c r="X451" i="2"/>
  <c r="AA55" i="4"/>
  <c r="AR281" i="2"/>
  <c r="AW301" i="2"/>
  <c r="N22" i="4"/>
  <c r="BF27" i="2"/>
  <c r="Q161" i="2"/>
  <c r="BA20" i="2"/>
  <c r="AR43" i="2"/>
  <c r="L121" i="2"/>
  <c r="AA363" i="2"/>
  <c r="AY78" i="4"/>
  <c r="AK179" i="4"/>
  <c r="I88" i="4"/>
  <c r="AI169" i="4"/>
  <c r="X549" i="4"/>
  <c r="AV12" i="4"/>
  <c r="BB451" i="4"/>
  <c r="BK292" i="4"/>
  <c r="K309" i="2"/>
  <c r="AN317" i="4"/>
  <c r="AU274" i="4"/>
  <c r="AZ174" i="4"/>
  <c r="X140" i="4"/>
  <c r="BE20" i="4"/>
  <c r="AT417" i="4"/>
  <c r="BH144" i="4"/>
  <c r="U149" i="4"/>
  <c r="AA182" i="4"/>
  <c r="AX260" i="4"/>
  <c r="AJ398" i="2"/>
  <c r="AC11" i="4"/>
  <c r="BN455" i="4"/>
  <c r="AP266" i="4"/>
  <c r="AW539" i="4"/>
  <c r="AL197" i="4"/>
  <c r="AY43" i="4"/>
  <c r="AQ474" i="2"/>
  <c r="BP26" i="4"/>
  <c r="AT21" i="4"/>
  <c r="AI310" i="2"/>
  <c r="V350" i="2"/>
  <c r="J332" i="4"/>
  <c r="AM262" i="2"/>
  <c r="AS446" i="4"/>
  <c r="AA20" i="2"/>
  <c r="V376" i="2"/>
  <c r="AF213" i="4"/>
  <c r="P22" i="4"/>
  <c r="BB125" i="4"/>
  <c r="AF463" i="4"/>
  <c r="AV466" i="4"/>
  <c r="AS175" i="4"/>
  <c r="AP444" i="4"/>
  <c r="J279" i="2"/>
  <c r="M396" i="2"/>
  <c r="K436" i="4"/>
  <c r="BD163" i="4"/>
  <c r="AJ264" i="2"/>
  <c r="J118" i="4"/>
  <c r="AV265" i="4"/>
  <c r="Q179" i="4"/>
  <c r="AD479" i="4"/>
  <c r="S559" i="4"/>
  <c r="BM120" i="4"/>
  <c r="AY543" i="4"/>
  <c r="Z64" i="4"/>
  <c r="U529" i="4"/>
  <c r="AX311" i="4"/>
  <c r="AK109" i="2"/>
  <c r="K249" i="4"/>
  <c r="AT400" i="2"/>
  <c r="O306" i="2"/>
  <c r="BF400" i="4"/>
  <c r="J352" i="2"/>
  <c r="AS477" i="4"/>
  <c r="AR153" i="4"/>
  <c r="AG442" i="2"/>
  <c r="Q451" i="4"/>
  <c r="BH78" i="4"/>
  <c r="P501" i="4"/>
  <c r="AK290" i="4"/>
  <c r="BD195" i="4"/>
  <c r="AN300" i="4"/>
  <c r="AK327" i="2"/>
  <c r="AB145" i="4"/>
  <c r="K268" i="4"/>
  <c r="BA362" i="2"/>
  <c r="BG75" i="4"/>
  <c r="AE32" i="9"/>
  <c r="AR405" i="4"/>
  <c r="AT282" i="2"/>
  <c r="BD302" i="2"/>
  <c r="AO113" i="4"/>
  <c r="AY93" i="2"/>
  <c r="BI494" i="4"/>
  <c r="U368" i="2"/>
  <c r="AV77" i="2"/>
  <c r="J43" i="2"/>
  <c r="N348" i="4"/>
  <c r="AC449" i="2"/>
  <c r="Y78" i="4"/>
  <c r="BH255" i="4"/>
  <c r="AE434" i="4"/>
  <c r="AO493" i="4"/>
  <c r="BF394" i="4"/>
  <c r="X215" i="2"/>
  <c r="P73" i="4"/>
  <c r="BN157" i="4"/>
  <c r="AS275" i="2"/>
  <c r="AO286" i="2"/>
  <c r="AC54" i="20"/>
  <c r="AD288" i="4"/>
  <c r="V355" i="2"/>
  <c r="AG6" i="4"/>
  <c r="T251" i="4"/>
  <c r="S89" i="4"/>
  <c r="Y252" i="4"/>
  <c r="AV438" i="4"/>
  <c r="AU135" i="4"/>
  <c r="Q445" i="4"/>
  <c r="X198" i="4"/>
  <c r="X166" i="4"/>
  <c r="AH139" i="4"/>
  <c r="AE405" i="4"/>
  <c r="N448" i="2"/>
  <c r="AZ136" i="2"/>
  <c r="AP398" i="2"/>
  <c r="U72" i="4"/>
  <c r="P30" i="4"/>
  <c r="U256" i="2"/>
  <c r="AR203" i="4"/>
  <c r="BB365" i="4"/>
  <c r="AS161" i="2"/>
  <c r="T33" i="4"/>
  <c r="AF69" i="4"/>
  <c r="Z255" i="2"/>
  <c r="BF220" i="2"/>
  <c r="AP142" i="4"/>
  <c r="AX454" i="2"/>
  <c r="AB130" i="4"/>
  <c r="S409" i="2"/>
  <c r="N34" i="4"/>
  <c r="T173" i="2"/>
  <c r="S257" i="4"/>
  <c r="BF358" i="2"/>
  <c r="Z400" i="2"/>
  <c r="AK18" i="2"/>
  <c r="P279" i="2"/>
  <c r="BC353" i="4"/>
  <c r="AZ21" i="4"/>
  <c r="J266" i="2"/>
  <c r="AI65" i="2"/>
  <c r="V262" i="4"/>
  <c r="AD157" i="2"/>
  <c r="AQ145" i="4"/>
  <c r="AC201" i="4"/>
  <c r="R135" i="4"/>
  <c r="AY90" i="2"/>
  <c r="L20" i="4"/>
  <c r="AA150" i="4"/>
  <c r="AP161" i="2"/>
  <c r="BF217" i="2"/>
  <c r="AT301" i="2"/>
  <c r="AV309" i="4"/>
  <c r="BC211" i="2"/>
  <c r="BP71" i="4"/>
  <c r="AO467" i="2"/>
  <c r="N187" i="2"/>
  <c r="AM44" i="4"/>
  <c r="R252" i="2"/>
  <c r="AI136" i="2"/>
  <c r="V163" i="4"/>
  <c r="T238" i="4"/>
  <c r="AR210" i="2"/>
  <c r="AC73" i="2"/>
  <c r="AK376" i="2"/>
  <c r="BH539" i="4"/>
  <c r="AD260" i="2"/>
  <c r="AQ286" i="4"/>
  <c r="BD220" i="2"/>
  <c r="O127" i="2"/>
  <c r="AC19" i="4"/>
  <c r="AY236" i="4"/>
  <c r="L204" i="2"/>
  <c r="BE282" i="2"/>
  <c r="AF203" i="2"/>
  <c r="X266" i="4"/>
  <c r="Z67" i="2"/>
  <c r="AZ120" i="2"/>
  <c r="Z260" i="4"/>
  <c r="U154" i="4"/>
  <c r="Y212" i="4"/>
  <c r="AN213" i="2"/>
  <c r="BL7" i="4"/>
  <c r="BE359" i="2"/>
  <c r="AR307" i="4"/>
  <c r="AS122" i="2"/>
  <c r="W141" i="4"/>
  <c r="AF113" i="4"/>
  <c r="BF58" i="4"/>
  <c r="BF66" i="2"/>
  <c r="Y269" i="4"/>
  <c r="BE155" i="4"/>
  <c r="W394" i="4"/>
  <c r="AI354" i="2"/>
  <c r="R88" i="4"/>
  <c r="P71" i="2"/>
  <c r="L77" i="4"/>
  <c r="AC275" i="2"/>
  <c r="R295" i="2"/>
  <c r="AJ34" i="2"/>
  <c r="AA97" i="2"/>
  <c r="AK453" i="2"/>
  <c r="T389" i="2"/>
  <c r="BN81" i="4"/>
  <c r="I30" i="4"/>
  <c r="BB99" i="4"/>
  <c r="S290" i="4"/>
  <c r="BH113" i="4"/>
  <c r="AZ56" i="4"/>
  <c r="J46" i="2"/>
  <c r="W114" i="2"/>
  <c r="AL449" i="2"/>
  <c r="S252" i="2"/>
  <c r="I369" i="2"/>
  <c r="T348" i="2"/>
  <c r="BD465" i="2"/>
  <c r="BO215" i="4"/>
  <c r="AU164" i="4"/>
  <c r="AJ73" i="2"/>
  <c r="U246" i="4"/>
  <c r="BE95" i="2"/>
  <c r="AX220" i="2"/>
  <c r="Q294" i="4"/>
  <c r="AA28" i="2"/>
  <c r="AA301" i="2"/>
  <c r="AH447" i="2"/>
  <c r="BI106" i="4"/>
  <c r="Z256" i="4"/>
  <c r="S187" i="2"/>
  <c r="AO28" i="4"/>
  <c r="AT538" i="4"/>
  <c r="BD206" i="4"/>
  <c r="AG175" i="4"/>
  <c r="Q114" i="4"/>
  <c r="AX455" i="4"/>
  <c r="AJ200" i="4"/>
  <c r="AY6" i="4"/>
  <c r="K102" i="4"/>
  <c r="AZ16" i="4"/>
  <c r="AB167" i="2"/>
  <c r="AU310" i="2"/>
  <c r="AJ86" i="2"/>
  <c r="R449" i="4"/>
  <c r="T179" i="2"/>
  <c r="AH289" i="4"/>
  <c r="U56" i="9"/>
  <c r="Q257" i="2"/>
  <c r="AV175" i="2"/>
  <c r="AP451" i="2"/>
  <c r="BI84" i="4"/>
  <c r="BA70" i="4"/>
  <c r="AQ30" i="2"/>
  <c r="AA449" i="2"/>
  <c r="AF158" i="2"/>
  <c r="BG164" i="4"/>
  <c r="AI184" i="4"/>
  <c r="Z389" i="2"/>
  <c r="BE113" i="4"/>
  <c r="AO195" i="4"/>
  <c r="N120" i="4"/>
  <c r="AU29" i="2"/>
  <c r="AN275" i="2"/>
  <c r="AS17" i="4"/>
  <c r="AN324" i="2"/>
  <c r="AG474" i="2"/>
  <c r="AK108" i="4"/>
  <c r="AV65" i="4"/>
  <c r="Z359" i="4"/>
  <c r="P375" i="2"/>
  <c r="AL313" i="4"/>
  <c r="AP145" i="4"/>
  <c r="AK69" i="4"/>
  <c r="M415" i="4"/>
  <c r="Z175" i="2"/>
  <c r="AP79" i="2"/>
  <c r="AJ447" i="4"/>
  <c r="AW162" i="2"/>
  <c r="AO67" i="2"/>
  <c r="W54" i="20"/>
  <c r="L231" i="4"/>
  <c r="BE382" i="4"/>
  <c r="AU220" i="2"/>
  <c r="AN140" i="4"/>
  <c r="AI16" i="4"/>
  <c r="BD15" i="2"/>
  <c r="AW118" i="4"/>
  <c r="AV79" i="2"/>
  <c r="AH304" i="4"/>
  <c r="Z29" i="2"/>
  <c r="X34" i="4"/>
  <c r="W266" i="4"/>
  <c r="AM457" i="2"/>
  <c r="BB243" i="4"/>
  <c r="AC31" i="12" s="1"/>
  <c r="BE367" i="2"/>
  <c r="T83" i="4"/>
  <c r="AP215" i="4"/>
  <c r="AP212" i="4"/>
  <c r="AZ162" i="4"/>
  <c r="AI137" i="4"/>
  <c r="AK173" i="2"/>
  <c r="J55" i="4"/>
  <c r="BF293" i="4"/>
  <c r="Z339" i="4"/>
  <c r="P86" i="2"/>
  <c r="O87" i="4"/>
  <c r="BH103" i="4"/>
  <c r="T262" i="4"/>
  <c r="V180" i="4"/>
  <c r="AM209" i="2"/>
  <c r="T260" i="2"/>
  <c r="W43" i="2"/>
  <c r="U74" i="2"/>
  <c r="Y284" i="2"/>
  <c r="BD168" i="4"/>
  <c r="AW92" i="2"/>
  <c r="Q17" i="4"/>
  <c r="AB88" i="2"/>
  <c r="K307" i="4"/>
  <c r="Y51" i="4"/>
  <c r="I305" i="2"/>
  <c r="T390" i="2"/>
  <c r="L89" i="2"/>
  <c r="AT352" i="2"/>
  <c r="AX108" i="2"/>
  <c r="AE59" i="4"/>
  <c r="AN361" i="2"/>
  <c r="AS282" i="2"/>
  <c r="R297" i="2"/>
  <c r="M46" i="4"/>
  <c r="AQ115" i="4"/>
  <c r="U221" i="2"/>
  <c r="Q494" i="4"/>
  <c r="AY99" i="2"/>
  <c r="AE301" i="2"/>
  <c r="I140" i="4"/>
  <c r="AI400" i="2"/>
  <c r="N171" i="4"/>
  <c r="N80" i="2"/>
  <c r="AG173" i="2"/>
  <c r="AD205" i="2"/>
  <c r="AJ204" i="2"/>
  <c r="AU468" i="2"/>
  <c r="L454" i="4"/>
  <c r="S61" i="4"/>
  <c r="AS311" i="2"/>
  <c r="Y272" i="4"/>
  <c r="BP177" i="4"/>
  <c r="O462" i="2"/>
  <c r="S68" i="4"/>
  <c r="P162" i="4"/>
  <c r="BD175" i="4"/>
  <c r="BP500" i="4"/>
  <c r="BD305" i="2"/>
  <c r="AU304" i="4"/>
  <c r="BL137" i="4"/>
  <c r="H356" i="2"/>
  <c r="AK235" i="4"/>
  <c r="Y186" i="2"/>
  <c r="AM112" i="4"/>
  <c r="AH556" i="4"/>
  <c r="X362" i="2"/>
  <c r="BA98" i="2"/>
  <c r="I291" i="4"/>
  <c r="AU142" i="4"/>
  <c r="W171" i="4"/>
  <c r="U367" i="4"/>
  <c r="BI367" i="4"/>
  <c r="W30" i="9"/>
  <c r="W421" i="2"/>
  <c r="Z359" i="2"/>
  <c r="W477" i="4"/>
  <c r="BF396" i="2"/>
  <c r="AL209" i="2"/>
  <c r="AI145" i="4"/>
  <c r="Q367" i="4"/>
  <c r="AH294" i="2"/>
  <c r="AF94" i="2"/>
  <c r="AE80" i="4"/>
  <c r="N474" i="2"/>
  <c r="O166" i="4"/>
  <c r="BO14" i="4"/>
  <c r="AC108" i="4"/>
  <c r="K279" i="2"/>
  <c r="AW30" i="2"/>
  <c r="Z97" i="2"/>
  <c r="AB425" i="4"/>
  <c r="X180" i="2"/>
  <c r="W203" i="2"/>
  <c r="T450" i="2"/>
  <c r="AA395" i="2"/>
  <c r="P317" i="4"/>
  <c r="AK450" i="2"/>
  <c r="X31" i="20"/>
  <c r="L360" i="2"/>
  <c r="BB533" i="4"/>
  <c r="BA421" i="4"/>
  <c r="BE353" i="4"/>
  <c r="U55" i="20"/>
  <c r="AI281" i="2"/>
  <c r="AK467" i="2"/>
  <c r="BA78" i="4"/>
  <c r="BA77" i="2"/>
  <c r="AZ173" i="2"/>
  <c r="X151" i="4"/>
  <c r="X392" i="2"/>
  <c r="AI28" i="4"/>
  <c r="P299" i="2"/>
  <c r="W31" i="12"/>
  <c r="AD412" i="4"/>
  <c r="BC373" i="2"/>
  <c r="AK441" i="2"/>
  <c r="K348" i="2"/>
  <c r="O376" i="2"/>
  <c r="W51" i="4"/>
  <c r="M407" i="2"/>
  <c r="AP233" i="2"/>
  <c r="R157" i="2"/>
  <c r="U139" i="2"/>
  <c r="AN66" i="2"/>
  <c r="AI474" i="2"/>
  <c r="AA168" i="4"/>
  <c r="P94" i="2"/>
  <c r="BO77" i="4"/>
  <c r="BD181" i="4"/>
  <c r="AW10" i="4"/>
  <c r="AN397" i="2"/>
  <c r="BA351" i="2"/>
  <c r="T115" i="2"/>
  <c r="BK18" i="4"/>
  <c r="BB115" i="2"/>
  <c r="AY393" i="2"/>
  <c r="AU66" i="4"/>
  <c r="P68" i="2"/>
  <c r="AE166" i="4"/>
  <c r="L204" i="4"/>
  <c r="AT22" i="2"/>
  <c r="AD24" i="2"/>
  <c r="AQ16" i="4"/>
  <c r="AL108" i="4"/>
  <c r="M101" i="4"/>
  <c r="AW379" i="2"/>
  <c r="BD232" i="2"/>
  <c r="M138" i="4"/>
  <c r="BD179" i="2"/>
  <c r="Y10" i="4"/>
  <c r="AH130" i="4"/>
  <c r="AA397" i="2"/>
  <c r="AZ210" i="4"/>
  <c r="J330" i="4"/>
  <c r="N116" i="2"/>
  <c r="M406" i="2"/>
  <c r="BH270" i="4"/>
  <c r="AJ103" i="4"/>
  <c r="AS354" i="2"/>
  <c r="BN503" i="4"/>
  <c r="AB207" i="2"/>
  <c r="BE362" i="2"/>
  <c r="BA418" i="2"/>
  <c r="AD254" i="2"/>
  <c r="AR407" i="2"/>
  <c r="BD409" i="2"/>
  <c r="AA257" i="4"/>
  <c r="AO388" i="2"/>
  <c r="AP478" i="4"/>
  <c r="AW221" i="4"/>
  <c r="AQ363" i="2"/>
  <c r="AF169" i="2"/>
  <c r="AS315" i="2"/>
  <c r="Y149" i="4"/>
  <c r="BN57" i="4"/>
  <c r="BP142" i="4"/>
  <c r="AD81" i="4"/>
  <c r="AG71" i="2"/>
  <c r="J115" i="4"/>
  <c r="AA83" i="4"/>
  <c r="AA371" i="2"/>
  <c r="I82" i="2"/>
  <c r="I351" i="2"/>
  <c r="V394" i="2"/>
  <c r="U21" i="4"/>
  <c r="X231" i="4"/>
  <c r="BB214" i="2"/>
  <c r="Z404" i="2"/>
  <c r="AZ160" i="2"/>
  <c r="K70" i="2"/>
  <c r="BC22" i="2"/>
  <c r="AU333" i="4"/>
  <c r="K183" i="2"/>
  <c r="AI284" i="2"/>
  <c r="BG158" i="4"/>
  <c r="Q184" i="4"/>
  <c r="AP268" i="2"/>
  <c r="BI30" i="4"/>
  <c r="U259" i="2"/>
  <c r="W274" i="2"/>
  <c r="AV285" i="2"/>
  <c r="V418" i="2"/>
  <c r="X122" i="2"/>
  <c r="AL207" i="2"/>
  <c r="BH249" i="4"/>
  <c r="I111" i="2"/>
  <c r="BI42" i="4"/>
  <c r="BO160" i="4"/>
  <c r="U224" i="4"/>
  <c r="AE34" i="4"/>
  <c r="BB191" i="2"/>
  <c r="X78" i="2"/>
  <c r="BH510" i="4"/>
  <c r="AZ88" i="4"/>
  <c r="BJ299" i="4"/>
  <c r="K17" i="4"/>
  <c r="AS211" i="4"/>
  <c r="AW166" i="2"/>
  <c r="AY332" i="4"/>
  <c r="BC205" i="4"/>
  <c r="AK291" i="4"/>
  <c r="AV215" i="4"/>
  <c r="AF314" i="2"/>
  <c r="BB167" i="4"/>
  <c r="BJ300" i="4"/>
  <c r="BD109" i="2"/>
  <c r="AG47" i="4"/>
  <c r="BO395" i="4"/>
  <c r="AW123" i="4"/>
  <c r="U294" i="2"/>
  <c r="M125" i="4"/>
  <c r="X436" i="4"/>
  <c r="AX86" i="2"/>
  <c r="AW19" i="2"/>
  <c r="AJ179" i="2"/>
  <c r="BD36" i="4"/>
  <c r="AB327" i="2"/>
  <c r="Z436" i="4"/>
  <c r="AS17" i="2"/>
  <c r="AJ269" i="4"/>
  <c r="AM218" i="4"/>
  <c r="R113" i="4"/>
  <c r="AY286" i="2"/>
  <c r="V141" i="4"/>
  <c r="J73" i="4"/>
  <c r="M97" i="2"/>
  <c r="BF402" i="2"/>
  <c r="AS209" i="2"/>
  <c r="AO264" i="2"/>
  <c r="BB9" i="4"/>
  <c r="AL19" i="4"/>
  <c r="AC34" i="2"/>
  <c r="Y200" i="2"/>
  <c r="M381" i="4"/>
  <c r="AJ110" i="4"/>
  <c r="AB277" i="4"/>
  <c r="AA131" i="4"/>
  <c r="S139" i="4"/>
  <c r="AY389" i="2"/>
  <c r="BB275" i="4"/>
  <c r="AK16" i="2"/>
  <c r="BJ206" i="4"/>
  <c r="AA217" i="2"/>
  <c r="AC267" i="4"/>
  <c r="BB45" i="2"/>
  <c r="AZ275" i="4"/>
  <c r="M112" i="4"/>
  <c r="AE154" i="4"/>
  <c r="J453" i="2"/>
  <c r="AP17" i="4"/>
  <c r="BC432" i="4"/>
  <c r="AH238" i="4"/>
  <c r="Z284" i="2"/>
  <c r="AF12" i="4"/>
  <c r="AV255" i="2"/>
  <c r="AY370" i="4"/>
  <c r="BA141" i="4"/>
  <c r="BD252" i="4"/>
  <c r="U12" i="4"/>
  <c r="AS312" i="2"/>
  <c r="AE55" i="10"/>
  <c r="AB30" i="9"/>
  <c r="O65" i="2"/>
  <c r="AM396" i="2"/>
  <c r="AW31" i="2"/>
  <c r="AW472" i="2"/>
  <c r="AR132" i="4"/>
  <c r="AU59" i="4"/>
  <c r="AG387" i="4"/>
  <c r="L235" i="4"/>
  <c r="AJ38" i="4"/>
  <c r="O151" i="4"/>
  <c r="J218" i="2"/>
  <c r="BF492" i="4"/>
  <c r="BF426" i="4"/>
  <c r="T404" i="2"/>
  <c r="BI23" i="4"/>
  <c r="BF127" i="2"/>
  <c r="AS12" i="4"/>
  <c r="AJ252" i="4"/>
  <c r="AA308" i="2"/>
  <c r="AX373" i="2"/>
  <c r="BE258" i="4"/>
  <c r="R32" i="2"/>
  <c r="BD342" i="4"/>
  <c r="S444" i="2"/>
  <c r="AZ46" i="4"/>
  <c r="W125" i="2"/>
  <c r="BO220" i="4"/>
  <c r="AV212" i="2"/>
  <c r="AI43" i="2"/>
  <c r="AF208" i="4"/>
  <c r="L324" i="2"/>
  <c r="BK426" i="4"/>
  <c r="AO28" i="2"/>
  <c r="BF181" i="4"/>
  <c r="R427" i="4"/>
  <c r="K137" i="4"/>
  <c r="S20" i="4"/>
  <c r="L497" i="4"/>
  <c r="J78" i="4"/>
  <c r="Q81" i="4"/>
  <c r="AE257" i="2"/>
  <c r="AV309" i="2"/>
  <c r="BC448" i="2"/>
  <c r="AV27" i="4"/>
  <c r="BK287" i="4"/>
  <c r="I173" i="2"/>
  <c r="L28" i="2"/>
  <c r="BA124" i="4"/>
  <c r="AA215" i="4"/>
  <c r="U32" i="20"/>
  <c r="AE82" i="4"/>
  <c r="BG197" i="4"/>
  <c r="Z169" i="2"/>
  <c r="BF167" i="4"/>
  <c r="AH114" i="4"/>
  <c r="BF83" i="4"/>
  <c r="BG168" i="4"/>
  <c r="BC127" i="4"/>
  <c r="N181" i="2"/>
  <c r="AM173" i="2"/>
  <c r="K133" i="4"/>
  <c r="V163" i="2"/>
  <c r="V298" i="4"/>
  <c r="X187" i="2"/>
  <c r="L203" i="4"/>
  <c r="I451" i="2"/>
  <c r="BA123" i="2"/>
  <c r="AU239" i="4"/>
  <c r="L227" i="4"/>
  <c r="AX164" i="4"/>
  <c r="AK446" i="2"/>
  <c r="AE101" i="4"/>
  <c r="AS34" i="4"/>
  <c r="AG221" i="2"/>
  <c r="R204" i="4"/>
  <c r="AO119" i="2"/>
  <c r="AR270" i="4"/>
  <c r="AC261" i="2"/>
  <c r="T398" i="2"/>
  <c r="AB136" i="2"/>
  <c r="AN448" i="2"/>
  <c r="U474" i="2"/>
  <c r="AP16" i="4"/>
  <c r="V450" i="2"/>
  <c r="I448" i="2"/>
  <c r="AP353" i="2"/>
  <c r="Z277" i="4"/>
  <c r="AY282" i="2"/>
  <c r="BD276" i="4"/>
  <c r="AE464" i="2"/>
  <c r="AJ231" i="2"/>
  <c r="AH43" i="4"/>
  <c r="J451" i="2"/>
  <c r="AG453" i="4"/>
  <c r="T247" i="4"/>
  <c r="AO33" i="2"/>
  <c r="N103" i="4"/>
  <c r="W338" i="4"/>
  <c r="AN205" i="2"/>
  <c r="J87" i="4"/>
  <c r="BF29" i="2"/>
  <c r="AU254" i="4"/>
  <c r="AC208" i="4"/>
  <c r="AJ418" i="2"/>
  <c r="AB32" i="10"/>
  <c r="L94" i="2"/>
  <c r="Q155" i="4"/>
  <c r="S60" i="4"/>
  <c r="BI60" i="4"/>
  <c r="AU293" i="4"/>
  <c r="V25" i="2"/>
  <c r="AE32" i="11"/>
  <c r="M187" i="2"/>
  <c r="S7" i="4"/>
  <c r="BF20" i="2"/>
  <c r="AD248" i="4"/>
  <c r="O474" i="2"/>
  <c r="O43" i="4"/>
  <c r="Z163" i="2"/>
  <c r="BG532" i="4"/>
  <c r="AV136" i="2"/>
  <c r="AD33" i="4"/>
  <c r="AY204" i="2"/>
  <c r="AS160" i="4"/>
  <c r="AV115" i="4"/>
  <c r="BE231" i="2"/>
  <c r="AQ159" i="2"/>
  <c r="Z273" i="4"/>
  <c r="BK508" i="4"/>
  <c r="AB122" i="4"/>
  <c r="AC73" i="4"/>
  <c r="AU391" i="2"/>
  <c r="V448" i="4"/>
  <c r="L237" i="4"/>
  <c r="AA55" i="6"/>
  <c r="AC202" i="4"/>
  <c r="AZ44" i="4"/>
  <c r="R173" i="2"/>
  <c r="V455" i="4"/>
  <c r="BI125" i="4"/>
  <c r="V157" i="2"/>
  <c r="AF202" i="2"/>
  <c r="S353" i="2"/>
  <c r="AQ275" i="2"/>
  <c r="T113" i="2"/>
  <c r="Q232" i="4"/>
  <c r="AE30" i="11"/>
  <c r="N260" i="2"/>
  <c r="AC118" i="2"/>
  <c r="BG225" i="4"/>
  <c r="AU244" i="4"/>
  <c r="BA61" i="4"/>
  <c r="BC376" i="2"/>
  <c r="J215" i="2"/>
  <c r="AN132" i="4"/>
  <c r="R528" i="4"/>
  <c r="S9" i="4"/>
  <c r="S217" i="4"/>
  <c r="H28" i="2"/>
  <c r="BB452" i="2"/>
  <c r="Y63" i="4"/>
  <c r="BB131" i="4"/>
  <c r="BP63" i="4"/>
  <c r="AU402" i="4"/>
  <c r="R219" i="2"/>
  <c r="Z402" i="4"/>
  <c r="W263" i="2"/>
  <c r="AN468" i="2"/>
  <c r="AN256" i="4"/>
  <c r="AC263" i="2"/>
  <c r="AE122" i="4"/>
  <c r="N357" i="2"/>
  <c r="AD266" i="4"/>
  <c r="AB411" i="4"/>
  <c r="BE378" i="2"/>
  <c r="T448" i="2"/>
  <c r="P124" i="4"/>
  <c r="W443" i="4"/>
  <c r="Y378" i="2"/>
  <c r="BC439" i="2"/>
  <c r="P274" i="2"/>
  <c r="AR117" i="2"/>
  <c r="BD543" i="4"/>
  <c r="T295" i="2"/>
  <c r="AY273" i="4"/>
  <c r="V103" i="4"/>
  <c r="K250" i="4"/>
  <c r="AD26" i="4"/>
  <c r="BN477" i="4"/>
  <c r="P139" i="4"/>
  <c r="AG308" i="2"/>
  <c r="AF486" i="4"/>
  <c r="BC48" i="4"/>
  <c r="AH194" i="4"/>
  <c r="AA458" i="4"/>
  <c r="S112" i="2"/>
  <c r="AC71" i="2"/>
  <c r="AC55" i="11"/>
  <c r="K465" i="2"/>
  <c r="AV306" i="2"/>
  <c r="AS82" i="4"/>
  <c r="Z29" i="4"/>
  <c r="AQ302" i="2"/>
  <c r="AR370" i="4"/>
  <c r="AH78" i="2"/>
  <c r="AF113" i="2"/>
  <c r="M322" i="4"/>
  <c r="I300" i="2"/>
  <c r="W164" i="4"/>
  <c r="BD114" i="4"/>
  <c r="AS15" i="4"/>
  <c r="AU153" i="4"/>
  <c r="AZ45" i="4"/>
  <c r="BN382" i="4"/>
  <c r="BD403" i="2"/>
  <c r="T105" i="4"/>
  <c r="Y33" i="4"/>
  <c r="AR220" i="2"/>
  <c r="AS449" i="2"/>
  <c r="AD399" i="2"/>
  <c r="AK9" i="4"/>
  <c r="AO86" i="4"/>
  <c r="J360" i="2"/>
  <c r="K32" i="4"/>
  <c r="S89" i="2"/>
  <c r="AH187" i="2"/>
  <c r="Z303" i="4"/>
  <c r="BA98" i="4"/>
  <c r="AX166" i="2"/>
  <c r="AY44" i="2"/>
  <c r="AR312" i="2"/>
  <c r="BI507" i="4"/>
  <c r="AN99" i="4"/>
  <c r="Y253" i="2"/>
  <c r="AI23" i="2"/>
  <c r="AL140" i="4"/>
  <c r="Y54" i="11"/>
  <c r="BB331" i="4"/>
  <c r="X312" i="2"/>
  <c r="AG262" i="2"/>
  <c r="AV452" i="2"/>
  <c r="AN266" i="2"/>
  <c r="AQ419" i="2"/>
  <c r="Y20" i="2"/>
  <c r="AR201" i="2"/>
  <c r="BB125" i="2"/>
  <c r="AO389" i="2"/>
  <c r="Q223" i="4"/>
  <c r="AR119" i="2"/>
  <c r="R156" i="4"/>
  <c r="BL355" i="4"/>
  <c r="AS298" i="4"/>
  <c r="AH108" i="2"/>
  <c r="N308" i="2"/>
  <c r="M238" i="4"/>
  <c r="S204" i="4"/>
  <c r="AP123" i="2"/>
  <c r="AI127" i="2"/>
  <c r="AM64" i="2"/>
  <c r="T403" i="4"/>
  <c r="L361" i="2"/>
  <c r="N23" i="2"/>
  <c r="BH530" i="4"/>
  <c r="AL160" i="2"/>
  <c r="T68" i="4"/>
  <c r="AJ376" i="2"/>
  <c r="O410" i="4"/>
  <c r="BP463" i="4"/>
  <c r="BI238" i="4"/>
  <c r="R237" i="4"/>
  <c r="AG361" i="2"/>
  <c r="BA168" i="2"/>
  <c r="BL82" i="4"/>
  <c r="AS173" i="2"/>
  <c r="I73" i="2"/>
  <c r="AW321" i="4"/>
  <c r="W210" i="2"/>
  <c r="AF276" i="2"/>
  <c r="AY84" i="4"/>
  <c r="BC7" i="4"/>
  <c r="AZ101" i="4"/>
  <c r="AI44" i="2"/>
  <c r="AK205" i="4"/>
  <c r="X399" i="4"/>
  <c r="BC24" i="4"/>
  <c r="V133" i="4"/>
  <c r="AS169" i="4"/>
  <c r="AU41" i="4"/>
  <c r="L41" i="4"/>
  <c r="AZ352" i="4"/>
  <c r="P423" i="4"/>
  <c r="Z309" i="2"/>
  <c r="AA127" i="4"/>
  <c r="V356" i="2"/>
  <c r="Y441" i="4"/>
  <c r="N470" i="2"/>
  <c r="AO80" i="4"/>
  <c r="J98" i="2"/>
  <c r="BO202" i="4"/>
  <c r="BP198" i="4"/>
  <c r="J397" i="4"/>
  <c r="AX89" i="4"/>
  <c r="AY279" i="2"/>
  <c r="AR99" i="2"/>
  <c r="AS361" i="2"/>
  <c r="S81" i="2"/>
  <c r="O166" i="2"/>
  <c r="AL9" i="4"/>
  <c r="O448" i="2"/>
  <c r="BJ409" i="4"/>
  <c r="U98" i="4"/>
  <c r="X22" i="2"/>
  <c r="AP213" i="4"/>
  <c r="BJ294" i="4"/>
  <c r="AH174" i="2"/>
  <c r="AP284" i="2"/>
  <c r="AZ114" i="4"/>
  <c r="AI458" i="4"/>
  <c r="Z314" i="4"/>
  <c r="AR413" i="4"/>
  <c r="AD86" i="2"/>
  <c r="L107" i="2"/>
  <c r="AV389" i="2"/>
  <c r="AQ154" i="4"/>
  <c r="AX183" i="2"/>
  <c r="N166" i="4"/>
  <c r="AP129" i="4"/>
  <c r="AA57" i="4"/>
  <c r="AY35" i="4"/>
  <c r="M351" i="4"/>
  <c r="W165" i="2"/>
  <c r="Z212" i="2"/>
  <c r="BK78" i="4"/>
  <c r="AO83" i="4"/>
  <c r="AR27" i="4"/>
  <c r="AG418" i="2"/>
  <c r="AF455" i="4"/>
  <c r="Z110" i="2"/>
  <c r="R111" i="2"/>
  <c r="AX159" i="2"/>
  <c r="AS238" i="4"/>
  <c r="X70" i="2"/>
  <c r="AD46" i="2"/>
  <c r="X6" i="4"/>
  <c r="J282" i="2"/>
  <c r="BL41" i="4"/>
  <c r="BJ22" i="4"/>
  <c r="Z108" i="2"/>
  <c r="AP436" i="4"/>
  <c r="BL421" i="4"/>
  <c r="BA217" i="2"/>
  <c r="BE331" i="4"/>
  <c r="P403" i="2"/>
  <c r="BJ331" i="4"/>
  <c r="AV258" i="4"/>
  <c r="X299" i="2"/>
  <c r="I168" i="4"/>
  <c r="U30" i="4"/>
  <c r="K461" i="2"/>
  <c r="AY95" i="2"/>
  <c r="J118" i="2"/>
  <c r="BP6" i="4"/>
  <c r="BL270" i="4"/>
  <c r="X30" i="9"/>
  <c r="AW177" i="4"/>
  <c r="AZ133" i="4"/>
  <c r="X56" i="9"/>
  <c r="AY188" i="2"/>
  <c r="AN421" i="2"/>
  <c r="V474" i="2"/>
  <c r="K349" i="2"/>
  <c r="AR163" i="4"/>
  <c r="AL276" i="2"/>
  <c r="N380" i="2"/>
  <c r="M70" i="2"/>
  <c r="AC54" i="12"/>
  <c r="BH273" i="4"/>
  <c r="T196" i="4"/>
  <c r="AY251" i="4"/>
  <c r="AZ362" i="4"/>
  <c r="AE112" i="4"/>
  <c r="AV73" i="4"/>
  <c r="AM221" i="2"/>
  <c r="BA140" i="4"/>
  <c r="L201" i="2"/>
  <c r="X111" i="4"/>
  <c r="AD303" i="2"/>
  <c r="U233" i="2"/>
  <c r="AE259" i="2"/>
  <c r="AW20" i="2"/>
  <c r="AU112" i="2"/>
  <c r="AZ215" i="2"/>
  <c r="Y306" i="2"/>
  <c r="BC126" i="2"/>
  <c r="AA326" i="2"/>
  <c r="AL160" i="4"/>
  <c r="AV192" i="2"/>
  <c r="P308" i="2"/>
  <c r="AW303" i="2"/>
  <c r="AT125" i="2"/>
  <c r="Z106" i="4"/>
  <c r="P6" i="4"/>
  <c r="R188" i="2"/>
  <c r="AR441" i="2"/>
  <c r="H442" i="2"/>
  <c r="AM66" i="2"/>
  <c r="BB270" i="4"/>
  <c r="AS75" i="4"/>
  <c r="BE136" i="2"/>
  <c r="AY107" i="4"/>
  <c r="BI465" i="4"/>
  <c r="BK10" i="4"/>
  <c r="AM302" i="4"/>
  <c r="AS345" i="2"/>
  <c r="W87" i="2"/>
  <c r="H68" i="2"/>
  <c r="AX217" i="2"/>
  <c r="BM44" i="4"/>
  <c r="AZ17" i="2"/>
  <c r="AD77" i="2"/>
  <c r="Q106" i="2"/>
  <c r="V111" i="2"/>
  <c r="AE54" i="9"/>
  <c r="BE123" i="2"/>
  <c r="V155" i="4"/>
  <c r="AX56" i="4"/>
  <c r="AF71" i="2"/>
  <c r="AQ284" i="2"/>
  <c r="AD398" i="2"/>
  <c r="AC32" i="12"/>
  <c r="AZ143" i="4"/>
  <c r="AT443" i="4"/>
  <c r="AY209" i="2"/>
  <c r="M257" i="4"/>
  <c r="V113" i="4"/>
  <c r="AZ346" i="2"/>
  <c r="T55" i="9"/>
  <c r="V22" i="2"/>
  <c r="AG379" i="2"/>
  <c r="AC204" i="2"/>
  <c r="AG173" i="4"/>
  <c r="AD55" i="10"/>
  <c r="BD174" i="2"/>
  <c r="AC260" i="2"/>
  <c r="AV11" i="4"/>
  <c r="AZ134" i="4"/>
  <c r="AS139" i="2"/>
  <c r="AC206" i="2"/>
  <c r="R187" i="2"/>
  <c r="W211" i="2"/>
  <c r="AP173" i="2"/>
  <c r="BK71" i="4"/>
  <c r="AF45" i="2"/>
  <c r="AE264" i="4"/>
  <c r="X318" i="4"/>
  <c r="AP223" i="4"/>
  <c r="AO20" i="2"/>
  <c r="AG213" i="2"/>
  <c r="AP448" i="4"/>
  <c r="AN183" i="2"/>
  <c r="Y369" i="2"/>
  <c r="BF261" i="2"/>
  <c r="W158" i="2"/>
  <c r="BJ353" i="4"/>
  <c r="N217" i="2"/>
  <c r="AG216" i="4"/>
  <c r="Z193" i="4"/>
  <c r="AA295" i="2"/>
  <c r="M306" i="4"/>
  <c r="AP222" i="4"/>
  <c r="AZ24" i="2"/>
  <c r="AS129" i="4"/>
  <c r="BF510" i="4"/>
  <c r="AM257" i="2"/>
  <c r="AU325" i="2"/>
  <c r="BL457" i="4"/>
  <c r="AC31" i="10"/>
  <c r="X38" i="4"/>
  <c r="AC406" i="4"/>
  <c r="AT119" i="2"/>
  <c r="H112" i="2"/>
  <c r="AW446" i="2"/>
  <c r="L46" i="4"/>
  <c r="Y181" i="4"/>
  <c r="T56" i="20"/>
  <c r="BG517" i="4"/>
  <c r="BB267" i="2"/>
  <c r="AR10" i="4"/>
  <c r="AO155" i="4"/>
  <c r="AO81" i="2"/>
  <c r="U374" i="2"/>
  <c r="BB21" i="2"/>
  <c r="Y442" i="2"/>
  <c r="R107" i="2"/>
  <c r="AG106" i="2"/>
  <c r="Q396" i="2"/>
  <c r="AT444" i="2"/>
  <c r="BF267" i="2"/>
  <c r="Y552" i="4"/>
  <c r="AD448" i="4"/>
  <c r="AW284" i="2"/>
  <c r="BN115" i="4"/>
  <c r="AM483" i="4"/>
  <c r="BG210" i="4"/>
  <c r="AS409" i="2"/>
  <c r="AK20" i="2"/>
  <c r="BK138" i="4"/>
  <c r="AP452" i="2"/>
  <c r="P307" i="4"/>
  <c r="AU356" i="2"/>
  <c r="BE449" i="2"/>
  <c r="T388" i="2"/>
  <c r="AY81" i="4"/>
  <c r="AX151" i="4"/>
  <c r="H353" i="2"/>
  <c r="BD210" i="4"/>
  <c r="AZ123" i="2"/>
  <c r="Q222" i="4"/>
  <c r="P251" i="2"/>
  <c r="AX398" i="2"/>
  <c r="S164" i="2"/>
  <c r="Z170" i="4"/>
  <c r="AB491" i="4"/>
  <c r="V55" i="20"/>
  <c r="AQ297" i="2"/>
  <c r="M270" i="4"/>
  <c r="AH204" i="4"/>
  <c r="AB277" i="2"/>
  <c r="AI365" i="4"/>
  <c r="AM376" i="2"/>
  <c r="I181" i="4"/>
  <c r="L38" i="4"/>
  <c r="AC367" i="2"/>
  <c r="BC463" i="4"/>
  <c r="BN149" i="4"/>
  <c r="AC346" i="4"/>
  <c r="J398" i="2"/>
  <c r="S219" i="4"/>
  <c r="BK405" i="4"/>
  <c r="AS126" i="4"/>
  <c r="BI99" i="4"/>
  <c r="AJ480" i="4"/>
  <c r="P291" i="4"/>
  <c r="BC419" i="4"/>
  <c r="BE310" i="4"/>
  <c r="AA488" i="4"/>
  <c r="V134" i="4"/>
  <c r="AP90" i="2"/>
  <c r="AF363" i="2"/>
  <c r="T312" i="2"/>
  <c r="AA277" i="4"/>
  <c r="AF120" i="2"/>
  <c r="BF50" i="4"/>
  <c r="U285" i="2"/>
  <c r="AV333" i="4"/>
  <c r="BF201" i="2"/>
  <c r="Y114" i="2"/>
  <c r="AA304" i="2"/>
  <c r="AV110" i="4"/>
  <c r="AD99" i="2"/>
  <c r="AQ287" i="4"/>
  <c r="AG125" i="2"/>
  <c r="Q205" i="2"/>
  <c r="AQ277" i="2"/>
  <c r="AK385" i="4"/>
  <c r="AD108" i="4"/>
  <c r="AC13" i="2"/>
  <c r="BD87" i="2"/>
  <c r="BL170" i="4"/>
  <c r="AD257" i="4"/>
  <c r="H30" i="2"/>
  <c r="BK245" i="4"/>
  <c r="L358" i="2"/>
  <c r="BF73" i="2"/>
  <c r="X71" i="2"/>
  <c r="Q231" i="4"/>
  <c r="AY257" i="2"/>
  <c r="AR186" i="2"/>
  <c r="Q109" i="2"/>
  <c r="AW407" i="4"/>
  <c r="AK259" i="2"/>
  <c r="R445" i="4"/>
  <c r="J262" i="2"/>
  <c r="AQ348" i="2"/>
  <c r="AH193" i="4"/>
  <c r="Y62" i="4"/>
  <c r="AR314" i="2"/>
  <c r="H450" i="2"/>
  <c r="BM309" i="4"/>
  <c r="M457" i="4"/>
  <c r="AJ191" i="2"/>
  <c r="AA86" i="4"/>
  <c r="O129" i="4"/>
  <c r="J185" i="2"/>
  <c r="P99" i="4"/>
  <c r="AZ89" i="4"/>
  <c r="AK254" i="2"/>
  <c r="AR180" i="2"/>
  <c r="BG395" i="4"/>
  <c r="BB30" i="2"/>
  <c r="I68" i="4"/>
  <c r="BC16" i="4"/>
  <c r="AD158" i="2"/>
  <c r="M473" i="2"/>
  <c r="R19" i="2"/>
  <c r="V211" i="4"/>
  <c r="AI451" i="2"/>
  <c r="AH116" i="2"/>
  <c r="Q219" i="2"/>
  <c r="AA162" i="4"/>
  <c r="AP95" i="2"/>
  <c r="AG158" i="2"/>
  <c r="Z17" i="4"/>
  <c r="L305" i="2"/>
  <c r="Q77" i="2"/>
  <c r="AE55" i="11"/>
  <c r="O401" i="2"/>
  <c r="AF380" i="2"/>
  <c r="AA223" i="4"/>
  <c r="BP98" i="4"/>
  <c r="BO257" i="4"/>
  <c r="AJ101" i="4"/>
  <c r="AP421" i="4"/>
  <c r="BC16" i="2"/>
  <c r="AE329" i="4"/>
  <c r="AU347" i="2"/>
  <c r="AX81" i="2"/>
  <c r="BA120" i="2"/>
  <c r="J138" i="4"/>
  <c r="N19" i="4"/>
  <c r="AZ442" i="2"/>
  <c r="T31" i="12"/>
  <c r="M31" i="4"/>
  <c r="J459" i="4"/>
  <c r="V446" i="2"/>
  <c r="AJ92" i="2"/>
  <c r="AV233" i="2"/>
  <c r="AQ296" i="4"/>
  <c r="AE83" i="4"/>
  <c r="AI375" i="2"/>
  <c r="BL295" i="4"/>
  <c r="AT230" i="4"/>
  <c r="AS186" i="2"/>
  <c r="AQ107" i="2"/>
  <c r="AO71" i="2"/>
  <c r="I381" i="4"/>
  <c r="BC353" i="2"/>
  <c r="AG100" i="4"/>
  <c r="BD123" i="4"/>
  <c r="BO84" i="4"/>
  <c r="AL396" i="2"/>
  <c r="AQ486" i="4"/>
  <c r="BK527" i="4"/>
  <c r="W180" i="4"/>
  <c r="AS80" i="4"/>
  <c r="W46" i="4"/>
  <c r="P266" i="4"/>
  <c r="BM232" i="4"/>
  <c r="L184" i="4"/>
  <c r="Q469" i="2"/>
  <c r="AZ299" i="2"/>
  <c r="BB397" i="2"/>
  <c r="BN21" i="4"/>
  <c r="BC106" i="2"/>
  <c r="J179" i="4"/>
  <c r="AE408" i="2"/>
  <c r="BA107" i="2"/>
  <c r="V48" i="4"/>
  <c r="X157" i="4"/>
  <c r="T158" i="4"/>
  <c r="BJ264" i="4"/>
  <c r="L194" i="4"/>
  <c r="S391" i="4"/>
  <c r="V191" i="2"/>
  <c r="Z32" i="9"/>
  <c r="Z77" i="2"/>
  <c r="BA79" i="4"/>
  <c r="AX254" i="2"/>
  <c r="T38" i="4"/>
  <c r="AJ361" i="2"/>
  <c r="AO63" i="4"/>
  <c r="J405" i="2"/>
  <c r="BG15" i="4"/>
  <c r="Q111" i="4"/>
  <c r="BM300" i="4"/>
  <c r="BE90" i="4"/>
  <c r="O381" i="4"/>
  <c r="BM15" i="4"/>
  <c r="AM31" i="4"/>
  <c r="U443" i="2"/>
  <c r="AG139" i="2"/>
  <c r="P218" i="2"/>
  <c r="AP112" i="4"/>
  <c r="L273" i="4"/>
  <c r="AW161" i="2"/>
  <c r="V24" i="2"/>
  <c r="AF119" i="4"/>
  <c r="AT254" i="2"/>
  <c r="BC398" i="2"/>
  <c r="AQ216" i="2"/>
  <c r="AE407" i="4"/>
  <c r="W302" i="2"/>
  <c r="BJ245" i="4"/>
  <c r="AE305" i="2"/>
  <c r="AM455" i="2"/>
  <c r="R267" i="2"/>
  <c r="AF64" i="2"/>
  <c r="L161" i="4"/>
  <c r="J85" i="4"/>
  <c r="M376" i="2"/>
  <c r="AG175" i="2"/>
  <c r="AJ326" i="4"/>
  <c r="S122" i="4"/>
  <c r="BA229" i="4"/>
  <c r="Y276" i="2"/>
  <c r="AH182" i="2"/>
  <c r="AJ403" i="4"/>
  <c r="AN13" i="2"/>
  <c r="BO16" i="4"/>
  <c r="AI28" i="2"/>
  <c r="AL201" i="2"/>
  <c r="BI208" i="4"/>
  <c r="BC455" i="2"/>
  <c r="S178" i="4"/>
  <c r="N57" i="4"/>
  <c r="AT304" i="4"/>
  <c r="AT117" i="2"/>
  <c r="AR173" i="4"/>
  <c r="AG32" i="2"/>
  <c r="I164" i="2"/>
  <c r="AU65" i="4"/>
  <c r="BF162" i="4"/>
  <c r="AZ450" i="2"/>
  <c r="R420" i="4"/>
  <c r="AQ266" i="2"/>
  <c r="AY116" i="2"/>
  <c r="AF136" i="4"/>
  <c r="AF284" i="2"/>
  <c r="AI308" i="2"/>
  <c r="AN392" i="2"/>
  <c r="AY391" i="2"/>
  <c r="P123" i="2"/>
  <c r="AN304" i="2"/>
  <c r="AH353" i="2"/>
  <c r="AA78" i="2"/>
  <c r="BJ82" i="4"/>
  <c r="AV99" i="4"/>
  <c r="S403" i="4"/>
  <c r="Z25" i="4"/>
  <c r="Q345" i="4"/>
  <c r="AK403" i="2"/>
  <c r="AI221" i="2"/>
  <c r="S293" i="4"/>
  <c r="BB215" i="4"/>
  <c r="AX212" i="4"/>
  <c r="Z262" i="2"/>
  <c r="BB130" i="4"/>
  <c r="AV186" i="2"/>
  <c r="Z55" i="12"/>
  <c r="AN78" i="2"/>
  <c r="BH49" i="4"/>
  <c r="BH27" i="4"/>
  <c r="M265" i="4"/>
  <c r="BD19" i="2"/>
  <c r="AT419" i="2"/>
  <c r="T385" i="4"/>
  <c r="AS362" i="2"/>
  <c r="AN175" i="4"/>
  <c r="Q406" i="2"/>
  <c r="BJ87" i="4"/>
  <c r="AN113" i="4"/>
  <c r="AU282" i="2"/>
  <c r="BE49" i="4"/>
  <c r="AG262" i="4"/>
  <c r="AB32" i="2"/>
  <c r="AY180" i="4"/>
  <c r="V194" i="4"/>
  <c r="R45" i="4"/>
  <c r="J298" i="4"/>
  <c r="T122" i="4"/>
  <c r="AV514" i="4"/>
  <c r="Z18" i="4"/>
  <c r="BA271" i="4"/>
  <c r="AN301" i="4"/>
  <c r="AB54" i="20"/>
  <c r="AY24" i="2"/>
  <c r="AB136" i="4"/>
  <c r="AB219" i="2"/>
  <c r="AM408" i="2"/>
  <c r="O345" i="4"/>
  <c r="V488" i="4"/>
  <c r="AS112" i="2"/>
  <c r="AA107" i="2"/>
  <c r="V367" i="2"/>
  <c r="Q315" i="4"/>
  <c r="J111" i="4"/>
  <c r="AC516" i="4"/>
  <c r="AD263" i="2"/>
  <c r="AU15" i="4"/>
  <c r="AD203" i="4"/>
  <c r="BF444" i="2"/>
  <c r="AZ191" i="2"/>
  <c r="AM10" i="4"/>
  <c r="AC166" i="2"/>
  <c r="AC200" i="2"/>
  <c r="AD473" i="2"/>
  <c r="BC291" i="4"/>
  <c r="AI368" i="2"/>
  <c r="BJ142" i="4"/>
  <c r="U61" i="4"/>
  <c r="BD379" i="2"/>
  <c r="AM32" i="2"/>
  <c r="BP318" i="4"/>
  <c r="X46" i="2"/>
  <c r="AT50" i="4"/>
  <c r="AV43" i="2"/>
  <c r="AQ29" i="2"/>
  <c r="Q182" i="2"/>
  <c r="AX451" i="4"/>
  <c r="K88" i="2"/>
  <c r="V375" i="2"/>
  <c r="AH296" i="2"/>
  <c r="AT216" i="4"/>
  <c r="AK33" i="4"/>
  <c r="U80" i="4"/>
  <c r="BC408" i="2"/>
  <c r="Z76" i="4"/>
  <c r="BO38" i="4"/>
  <c r="M81" i="2"/>
  <c r="AB70" i="4"/>
  <c r="AO214" i="4"/>
  <c r="AE182" i="2"/>
  <c r="M324" i="4"/>
  <c r="AM257" i="4"/>
  <c r="W295" i="4"/>
  <c r="P273" i="2"/>
  <c r="AX457" i="2"/>
  <c r="BA342" i="4"/>
  <c r="AR192" i="2"/>
  <c r="BN60" i="4"/>
  <c r="AU518" i="4"/>
  <c r="O74" i="4"/>
  <c r="BN17" i="4"/>
  <c r="AD215" i="4"/>
  <c r="BH381" i="4"/>
  <c r="AQ453" i="2"/>
  <c r="AH459" i="4"/>
  <c r="AX29" i="4"/>
  <c r="L317" i="4"/>
  <c r="BN124" i="4"/>
  <c r="AN315" i="2"/>
  <c r="BB172" i="2"/>
  <c r="BL259" i="4"/>
  <c r="AK442" i="2"/>
  <c r="BK132" i="4"/>
  <c r="AU157" i="2"/>
  <c r="AK289" i="4"/>
  <c r="BF474" i="2"/>
  <c r="BI395" i="4"/>
  <c r="S45" i="4"/>
  <c r="BA260" i="4"/>
  <c r="AS21" i="2"/>
  <c r="AT512" i="4"/>
  <c r="AX116" i="4"/>
  <c r="AJ32" i="4"/>
  <c r="AL82" i="2"/>
  <c r="AV187" i="2"/>
  <c r="AW207" i="2"/>
  <c r="BJ510" i="4"/>
  <c r="AE28" i="4"/>
  <c r="BF22" i="2"/>
  <c r="BD285" i="2"/>
  <c r="BJ547" i="4"/>
  <c r="AG272" i="4"/>
  <c r="P202" i="2"/>
  <c r="V487" i="4"/>
  <c r="AS203" i="2"/>
  <c r="BO505" i="4"/>
  <c r="AK77" i="2"/>
  <c r="AK82" i="4"/>
  <c r="AK219" i="2"/>
  <c r="BE264" i="2"/>
  <c r="V26" i="2"/>
  <c r="AI186" i="2"/>
  <c r="AA50" i="4"/>
  <c r="BA286" i="2"/>
  <c r="O465" i="4"/>
  <c r="BA260" i="2"/>
  <c r="AX61" i="4"/>
  <c r="AV210" i="4"/>
  <c r="X232" i="4"/>
  <c r="R74" i="2"/>
  <c r="AN164" i="4"/>
  <c r="AD408" i="4"/>
  <c r="U265" i="2"/>
  <c r="AV32" i="4"/>
  <c r="AM169" i="2"/>
  <c r="AX266" i="4"/>
  <c r="AY141" i="4"/>
  <c r="BE297" i="2"/>
  <c r="V19" i="4"/>
  <c r="AP76" i="2"/>
  <c r="AP11" i="4"/>
  <c r="AG443" i="4"/>
  <c r="R153" i="4"/>
  <c r="AX87" i="2"/>
  <c r="AX273" i="4"/>
  <c r="BO264" i="4"/>
  <c r="AX467" i="2"/>
  <c r="AF270" i="4"/>
  <c r="V368" i="4"/>
  <c r="BD112" i="2"/>
  <c r="BB237" i="4"/>
  <c r="AE220" i="2"/>
  <c r="BN274" i="4"/>
  <c r="V30" i="2"/>
  <c r="L165" i="2"/>
  <c r="AF345" i="4"/>
  <c r="BD17" i="2"/>
  <c r="R233" i="2"/>
  <c r="M469" i="2"/>
  <c r="AX218" i="2"/>
  <c r="V55" i="12"/>
  <c r="BA58" i="4"/>
  <c r="BG17" i="4"/>
  <c r="BM227" i="4"/>
  <c r="AI212" i="2"/>
  <c r="AD208" i="2"/>
  <c r="AX115" i="2"/>
  <c r="AZ349" i="2"/>
  <c r="V137" i="4"/>
  <c r="X315" i="2"/>
  <c r="AE90" i="4"/>
  <c r="AS210" i="2"/>
  <c r="BM121" i="4"/>
  <c r="AR217" i="2"/>
  <c r="AT192" i="4"/>
  <c r="R266" i="2"/>
  <c r="AX391" i="2"/>
  <c r="AJ266" i="2"/>
  <c r="L269" i="2"/>
  <c r="AP108" i="4"/>
  <c r="AC203" i="2"/>
  <c r="O255" i="2"/>
  <c r="AI125" i="4"/>
  <c r="AO391" i="2"/>
  <c r="S209" i="2"/>
  <c r="X477" i="4"/>
  <c r="H251" i="2"/>
  <c r="W391" i="2"/>
  <c r="K118" i="4"/>
  <c r="BO7" i="4"/>
  <c r="Q300" i="2"/>
  <c r="AN257" i="4"/>
  <c r="AO407" i="2"/>
  <c r="AJ36" i="4"/>
  <c r="AH280" i="2"/>
  <c r="BA29" i="2"/>
  <c r="BF259" i="4"/>
  <c r="AS388" i="2"/>
  <c r="BG314" i="4"/>
  <c r="Z273" i="2"/>
  <c r="Y367" i="4"/>
  <c r="X111" i="2"/>
  <c r="M406" i="4"/>
  <c r="AZ159" i="2"/>
  <c r="BD166" i="2"/>
  <c r="BK23" i="4"/>
  <c r="AU188" i="2"/>
  <c r="H469" i="2"/>
  <c r="AE285" i="2"/>
  <c r="L195" i="4"/>
  <c r="S26" i="2"/>
  <c r="N107" i="4"/>
  <c r="AN44" i="4"/>
  <c r="BC107" i="2"/>
  <c r="N16" i="4"/>
  <c r="Y482" i="4"/>
  <c r="AT206" i="2"/>
  <c r="O328" i="4"/>
  <c r="AN75" i="2"/>
  <c r="V12" i="4"/>
  <c r="N115" i="4"/>
  <c r="AR47" i="4"/>
  <c r="AP294" i="2"/>
  <c r="J135" i="4"/>
  <c r="L254" i="2"/>
  <c r="BL109" i="4"/>
  <c r="BG180" i="4"/>
  <c r="O64" i="2"/>
  <c r="BH10" i="4"/>
  <c r="P462" i="2"/>
  <c r="BD259" i="2"/>
  <c r="BO300" i="4"/>
  <c r="AD450" i="2"/>
  <c r="BA348" i="2"/>
  <c r="AD449" i="2"/>
  <c r="I14" i="4"/>
  <c r="AM172" i="4"/>
  <c r="BK166" i="4"/>
  <c r="BM57" i="4"/>
  <c r="AK44" i="2"/>
  <c r="L279" i="2"/>
  <c r="AW491" i="4"/>
  <c r="AB17" i="4"/>
  <c r="P208" i="2"/>
  <c r="AF228" i="4"/>
  <c r="V54" i="20"/>
  <c r="M172" i="4"/>
  <c r="V166" i="2"/>
  <c r="BE43" i="2"/>
  <c r="AW418" i="4"/>
  <c r="X282" i="2"/>
  <c r="AY23" i="2"/>
  <c r="I89" i="2"/>
  <c r="AE82" i="2"/>
  <c r="AS384" i="4"/>
  <c r="AI113" i="2"/>
  <c r="AR160" i="4"/>
  <c r="H23" i="2"/>
  <c r="U31" i="9"/>
  <c r="K34" i="4"/>
  <c r="Y88" i="2"/>
  <c r="BE500" i="4"/>
  <c r="Z99" i="2"/>
  <c r="Z65" i="2"/>
  <c r="AP86" i="2"/>
  <c r="AE56" i="10"/>
  <c r="V40" i="4"/>
  <c r="AB31" i="9"/>
  <c r="Z32" i="20"/>
  <c r="Z441" i="4"/>
  <c r="Q543" i="4"/>
  <c r="AA513" i="4"/>
  <c r="AT485" i="4"/>
  <c r="L556" i="4"/>
  <c r="BL434" i="4"/>
  <c r="AM541" i="4"/>
  <c r="AK168" i="4"/>
  <c r="X462" i="2"/>
  <c r="W499" i="4"/>
  <c r="BK476" i="4"/>
  <c r="V380" i="4"/>
  <c r="BH387" i="4"/>
  <c r="AJ491" i="4"/>
  <c r="AL273" i="4"/>
  <c r="BG421" i="4"/>
  <c r="K286" i="4"/>
  <c r="AH420" i="2"/>
  <c r="AB512" i="4"/>
  <c r="AK451" i="4"/>
  <c r="L327" i="4"/>
  <c r="BH24" i="4"/>
  <c r="BF311" i="4"/>
  <c r="BB445" i="4"/>
  <c r="X332" i="4"/>
  <c r="V367" i="4"/>
  <c r="Y364" i="4"/>
  <c r="AP317" i="4"/>
  <c r="X447" i="4"/>
  <c r="BI447" i="4"/>
  <c r="AD393" i="4"/>
  <c r="BJ297" i="4"/>
  <c r="BK466" i="4"/>
  <c r="BK544" i="4"/>
  <c r="AQ44" i="4"/>
  <c r="AM528" i="4"/>
  <c r="AP544" i="4"/>
  <c r="BK372" i="4"/>
  <c r="AT345" i="4"/>
  <c r="P427" i="4"/>
  <c r="AY330" i="4"/>
  <c r="L387" i="4"/>
  <c r="X296" i="4"/>
  <c r="Q263" i="4"/>
  <c r="AM369" i="4"/>
  <c r="M475" i="4"/>
  <c r="X115" i="4"/>
  <c r="BB513" i="4"/>
  <c r="Y539" i="4"/>
  <c r="AR381" i="4"/>
  <c r="AW485" i="4"/>
  <c r="Z190" i="2"/>
  <c r="V234" i="4"/>
  <c r="BO276" i="4"/>
  <c r="BB143" i="4"/>
  <c r="L393" i="4"/>
  <c r="AJ316" i="4"/>
  <c r="BL251" i="4"/>
  <c r="BA338" i="4"/>
  <c r="AJ550" i="4"/>
  <c r="T203" i="4"/>
  <c r="BA442" i="4"/>
  <c r="I101" i="4"/>
  <c r="AI303" i="4"/>
  <c r="N105" i="4"/>
  <c r="I202" i="4"/>
  <c r="AN318" i="4"/>
  <c r="P454" i="2"/>
  <c r="Q525" i="4"/>
  <c r="AY527" i="4"/>
  <c r="BK111" i="4"/>
  <c r="I386" i="4"/>
  <c r="AK452" i="2"/>
  <c r="BE442" i="4"/>
  <c r="U456" i="4"/>
  <c r="X57" i="6"/>
  <c r="I518" i="4"/>
  <c r="O497" i="4"/>
  <c r="AU420" i="4"/>
  <c r="AN414" i="4"/>
  <c r="BF318" i="4"/>
  <c r="BP475" i="4"/>
  <c r="BB399" i="2"/>
  <c r="J345" i="2"/>
  <c r="T33" i="12"/>
  <c r="BF302" i="4"/>
  <c r="AD216" i="2"/>
  <c r="BB459" i="4"/>
  <c r="BD228" i="4"/>
  <c r="BF441" i="4"/>
  <c r="L445" i="4"/>
  <c r="AJ225" i="4"/>
  <c r="Z516" i="4"/>
  <c r="BO555" i="4"/>
  <c r="AI67" i="4"/>
  <c r="X79" i="4"/>
  <c r="R111" i="4"/>
  <c r="J288" i="4"/>
  <c r="Y100" i="4"/>
  <c r="AY206" i="2"/>
  <c r="W272" i="4"/>
  <c r="BA256" i="4"/>
  <c r="AB530" i="4"/>
  <c r="AW218" i="4"/>
  <c r="Y349" i="4"/>
  <c r="J293" i="4"/>
  <c r="BN555" i="4"/>
  <c r="AC421" i="2"/>
  <c r="O125" i="2"/>
  <c r="AF220" i="2"/>
  <c r="AK378" i="2"/>
  <c r="BL267" i="4"/>
  <c r="AJ66" i="2"/>
  <c r="BP232" i="4"/>
  <c r="R503" i="4"/>
  <c r="AC199" i="4"/>
  <c r="I389" i="4"/>
  <c r="AG360" i="2"/>
  <c r="AF158" i="4"/>
  <c r="AU25" i="4"/>
  <c r="J465" i="2"/>
  <c r="AE93" i="2"/>
  <c r="AC107" i="4"/>
  <c r="AS138" i="4"/>
  <c r="V314" i="2"/>
  <c r="BL347" i="4"/>
  <c r="X216" i="4"/>
  <c r="AG445" i="4"/>
  <c r="AL41" i="4"/>
  <c r="Z171" i="4"/>
  <c r="U350" i="2"/>
  <c r="AC219" i="4"/>
  <c r="S319" i="4"/>
  <c r="BP404" i="4"/>
  <c r="BI553" i="4"/>
  <c r="AW416" i="4"/>
  <c r="BD15" i="4"/>
  <c r="Q401" i="2"/>
  <c r="AJ492" i="4"/>
  <c r="Y396" i="4"/>
  <c r="AX443" i="4"/>
  <c r="AY402" i="4"/>
  <c r="AQ221" i="4"/>
  <c r="BI558" i="4"/>
  <c r="BD517" i="4"/>
  <c r="N304" i="4"/>
  <c r="T517" i="4"/>
  <c r="J201" i="2"/>
  <c r="J426" i="4"/>
  <c r="BO339" i="4"/>
  <c r="M282" i="2"/>
  <c r="BM401" i="4"/>
  <c r="AX461" i="4"/>
  <c r="U290" i="4"/>
  <c r="BD406" i="4"/>
  <c r="AU85" i="4"/>
  <c r="AS466" i="4"/>
  <c r="AP49" i="4"/>
  <c r="BL204" i="4"/>
  <c r="BH125" i="4"/>
  <c r="BE216" i="2"/>
  <c r="BD375" i="2"/>
  <c r="M21" i="2"/>
  <c r="BO365" i="4"/>
  <c r="I12" i="4"/>
  <c r="BK487" i="4"/>
  <c r="AP156" i="4"/>
  <c r="P422" i="4"/>
  <c r="AQ423" i="4"/>
  <c r="BE232" i="2"/>
  <c r="R310" i="4"/>
  <c r="AS46" i="4"/>
  <c r="AS231" i="2"/>
  <c r="O380" i="2"/>
  <c r="BL313" i="4"/>
  <c r="AX159" i="4"/>
  <c r="AP249" i="4"/>
  <c r="T127" i="4"/>
  <c r="AW163" i="2"/>
  <c r="W442" i="4"/>
  <c r="AO129" i="4"/>
  <c r="AW58" i="4"/>
  <c r="AQ318" i="4"/>
  <c r="V320" i="4"/>
  <c r="P124" i="2"/>
  <c r="AP25" i="4"/>
  <c r="S180" i="4"/>
  <c r="H119" i="2"/>
  <c r="AH70" i="4"/>
  <c r="AT103" i="4"/>
  <c r="R265" i="4"/>
  <c r="AB68" i="2"/>
  <c r="O371" i="2"/>
  <c r="AW294" i="2"/>
  <c r="AZ347" i="2"/>
  <c r="BA319" i="4"/>
  <c r="BO151" i="4"/>
  <c r="N84" i="4"/>
  <c r="Q204" i="2"/>
  <c r="BH427" i="4"/>
  <c r="R179" i="4"/>
  <c r="Y85" i="4"/>
  <c r="BC78" i="4"/>
  <c r="BE63" i="4"/>
  <c r="AJ441" i="2"/>
  <c r="AG420" i="4"/>
  <c r="N389" i="4"/>
  <c r="AB351" i="4"/>
  <c r="J369" i="2"/>
  <c r="BC314" i="2"/>
  <c r="Z315" i="2"/>
  <c r="AF165" i="2"/>
  <c r="Y204" i="2"/>
  <c r="I179" i="4"/>
  <c r="W207" i="4"/>
  <c r="BG203" i="4"/>
  <c r="N169" i="2"/>
  <c r="AD163" i="4"/>
  <c r="R315" i="4"/>
  <c r="BA232" i="2"/>
  <c r="T124" i="2"/>
  <c r="AJ87" i="4"/>
  <c r="AG492" i="4"/>
  <c r="AI356" i="2"/>
  <c r="AT264" i="4"/>
  <c r="BN427" i="4"/>
  <c r="W301" i="2"/>
  <c r="BM163" i="4"/>
  <c r="Q212" i="2"/>
  <c r="AW288" i="4"/>
  <c r="BC192" i="2"/>
  <c r="V517" i="4"/>
  <c r="P125" i="2"/>
  <c r="AJ302" i="4"/>
  <c r="BL392" i="4"/>
  <c r="M420" i="4"/>
  <c r="AD418" i="4"/>
  <c r="BE243" i="4"/>
  <c r="T32" i="12" s="1"/>
  <c r="L17" i="2"/>
  <c r="BF201" i="4"/>
  <c r="AG15" i="2"/>
  <c r="V39" i="4"/>
  <c r="AM275" i="2"/>
  <c r="O354" i="2"/>
  <c r="L57" i="4"/>
  <c r="M218" i="4"/>
  <c r="BL332" i="4"/>
  <c r="AB208" i="2"/>
  <c r="AO394" i="2"/>
  <c r="AS248" i="4"/>
  <c r="AL451" i="2"/>
  <c r="AL192" i="4"/>
  <c r="Y54" i="12" s="1"/>
  <c r="AN98" i="2"/>
  <c r="BL4" i="4"/>
  <c r="AA56" i="6" s="1"/>
  <c r="H111" i="2"/>
  <c r="BB288" i="4"/>
  <c r="AW268" i="2"/>
  <c r="AR426" i="4"/>
  <c r="BD237" i="4"/>
  <c r="BE369" i="2"/>
  <c r="AC444" i="4"/>
  <c r="W300" i="4"/>
  <c r="Z404" i="4"/>
  <c r="BF270" i="4"/>
  <c r="AT64" i="4"/>
  <c r="BF355" i="4"/>
  <c r="BD158" i="4"/>
  <c r="AE316" i="4"/>
  <c r="Q250" i="4"/>
  <c r="AM204" i="2"/>
  <c r="AK307" i="4"/>
  <c r="AK239" i="4"/>
  <c r="AM346" i="2"/>
  <c r="Y169" i="4"/>
  <c r="AY200" i="2"/>
  <c r="AS403" i="2"/>
  <c r="AR360" i="4"/>
  <c r="N218" i="2"/>
  <c r="AM107" i="2"/>
  <c r="AC268" i="4"/>
  <c r="BL236" i="4"/>
  <c r="AA86" i="2"/>
  <c r="AK25" i="4"/>
  <c r="I370" i="4"/>
  <c r="U73" i="4"/>
  <c r="BG116" i="4"/>
  <c r="AK150" i="4"/>
  <c r="N261" i="4"/>
  <c r="I78" i="2"/>
  <c r="AJ115" i="4"/>
  <c r="AT477" i="4"/>
  <c r="Q449" i="4"/>
  <c r="AM453" i="4"/>
  <c r="X346" i="4"/>
  <c r="AA115" i="2"/>
  <c r="BM461" i="4"/>
  <c r="AY162" i="2"/>
  <c r="Q260" i="4"/>
  <c r="P59" i="4"/>
  <c r="AJ212" i="4"/>
  <c r="O137" i="4"/>
  <c r="BI502" i="4"/>
  <c r="AV162" i="4"/>
  <c r="AH450" i="2"/>
  <c r="BF115" i="2"/>
  <c r="AH155" i="4"/>
  <c r="AB559" i="4"/>
  <c r="AM364" i="4"/>
  <c r="K297" i="2"/>
  <c r="M311" i="2"/>
  <c r="BP264" i="4"/>
  <c r="AX86" i="4"/>
  <c r="AD448" i="2"/>
  <c r="N276" i="2"/>
  <c r="AF308" i="2"/>
  <c r="AO489" i="4"/>
  <c r="M453" i="2"/>
  <c r="T131" i="4"/>
  <c r="BN306" i="4"/>
  <c r="AI546" i="4"/>
  <c r="W65" i="4"/>
  <c r="J73" i="2"/>
  <c r="AS239" i="4"/>
  <c r="AA89" i="2"/>
  <c r="W287" i="4"/>
  <c r="AW176" i="4"/>
  <c r="AP475" i="4"/>
  <c r="Q405" i="4"/>
  <c r="AV55" i="4"/>
  <c r="W31" i="6" s="1"/>
  <c r="O386" i="4"/>
  <c r="AI526" i="4"/>
  <c r="AQ295" i="2"/>
  <c r="N539" i="4"/>
  <c r="BD216" i="4"/>
  <c r="BJ338" i="4"/>
  <c r="BO485" i="4"/>
  <c r="X529" i="4"/>
  <c r="K396" i="2"/>
  <c r="W344" i="4"/>
  <c r="BO538" i="4"/>
  <c r="BC534" i="4"/>
  <c r="AI286" i="2"/>
  <c r="X78" i="4"/>
  <c r="BA231" i="4"/>
  <c r="AH22" i="4"/>
  <c r="R316" i="4"/>
  <c r="AW190" i="2"/>
  <c r="BE245" i="4"/>
  <c r="AA447" i="4"/>
  <c r="AR323" i="4"/>
  <c r="T446" i="2"/>
  <c r="AT309" i="4"/>
  <c r="I458" i="4"/>
  <c r="BB118" i="2"/>
  <c r="BE44" i="2"/>
  <c r="BA108" i="4"/>
  <c r="AS352" i="2"/>
  <c r="L532" i="4"/>
  <c r="J393" i="4"/>
  <c r="AE481" i="4"/>
  <c r="BL397" i="4"/>
  <c r="AI108" i="4"/>
  <c r="BH5" i="4"/>
  <c r="BI206" i="4"/>
  <c r="AL224" i="4"/>
  <c r="H393" i="2"/>
  <c r="Y217" i="2"/>
  <c r="AE78" i="2"/>
  <c r="AH113" i="4"/>
  <c r="X432" i="4"/>
  <c r="BM78" i="4"/>
  <c r="AZ350" i="4"/>
  <c r="AQ303" i="4"/>
  <c r="J324" i="4"/>
  <c r="X64" i="2"/>
  <c r="AF408" i="4"/>
  <c r="BG72" i="4"/>
  <c r="AQ4" i="4"/>
  <c r="AD54" i="6" s="1"/>
  <c r="J439" i="2"/>
  <c r="BA194" i="4"/>
  <c r="BI391" i="4"/>
  <c r="AB154" i="4"/>
  <c r="S268" i="4"/>
  <c r="AW318" i="4"/>
  <c r="AN218" i="4"/>
  <c r="AW354" i="2"/>
  <c r="AJ462" i="2"/>
  <c r="I329" i="4"/>
  <c r="BD113" i="4"/>
  <c r="BF347" i="2"/>
  <c r="J171" i="4"/>
  <c r="I219" i="4"/>
  <c r="O533" i="4"/>
  <c r="S26" i="4"/>
  <c r="Y121" i="4"/>
  <c r="AX65" i="2"/>
  <c r="AH239" i="4"/>
  <c r="R82" i="4"/>
  <c r="O237" i="4"/>
  <c r="Y406" i="2"/>
  <c r="AP138" i="4"/>
  <c r="AR514" i="4"/>
  <c r="S203" i="2"/>
  <c r="AB422" i="4"/>
  <c r="AN16" i="2"/>
  <c r="BD65" i="4"/>
  <c r="AH110" i="4"/>
  <c r="AD324" i="2"/>
  <c r="K223" i="4"/>
  <c r="AB539" i="4"/>
  <c r="V361" i="4"/>
  <c r="AH394" i="4"/>
  <c r="AE219" i="4"/>
  <c r="BL540" i="4"/>
  <c r="BP272" i="4"/>
  <c r="Z368" i="4"/>
  <c r="AM86" i="2"/>
  <c r="U213" i="4"/>
  <c r="S66" i="4"/>
  <c r="AL159" i="4"/>
  <c r="AK122" i="2"/>
  <c r="T273" i="4"/>
  <c r="AO302" i="2"/>
  <c r="AI31" i="4"/>
  <c r="V364" i="4"/>
  <c r="BP457" i="4"/>
  <c r="BE456" i="2"/>
  <c r="K113" i="2"/>
  <c r="N158" i="4"/>
  <c r="U110" i="2"/>
  <c r="H214" i="2"/>
  <c r="BN219" i="4"/>
  <c r="AH102" i="4"/>
  <c r="AN282" i="2"/>
  <c r="Z267" i="4"/>
  <c r="AH158" i="4"/>
  <c r="BD462" i="2"/>
  <c r="AS212" i="4"/>
  <c r="Y106" i="4"/>
  <c r="AC367" i="4"/>
  <c r="AG77" i="2"/>
  <c r="AB89" i="2"/>
  <c r="BB67" i="4"/>
  <c r="AM37" i="4"/>
  <c r="AC307" i="2"/>
  <c r="BF215" i="2"/>
  <c r="AN284" i="2"/>
  <c r="AK25" i="2"/>
  <c r="AE350" i="2"/>
  <c r="AP112" i="2"/>
  <c r="AP449" i="2"/>
  <c r="Y480" i="4"/>
  <c r="BL420" i="4"/>
  <c r="AK464" i="2"/>
  <c r="AV217" i="4"/>
  <c r="AL163" i="4"/>
  <c r="M553" i="4"/>
  <c r="AO446" i="2"/>
  <c r="BC30" i="4"/>
  <c r="H351" i="2"/>
  <c r="BC270" i="4"/>
  <c r="T65" i="4"/>
  <c r="BJ184" i="4"/>
  <c r="AM23" i="2"/>
  <c r="AV41" i="4"/>
  <c r="AH397" i="2"/>
  <c r="Z108" i="4"/>
  <c r="X212" i="4"/>
  <c r="BD354" i="2"/>
  <c r="N55" i="4"/>
  <c r="AZ204" i="2"/>
  <c r="AE236" i="4"/>
  <c r="K130" i="4"/>
  <c r="AK445" i="2"/>
  <c r="AI476" i="4"/>
  <c r="AT118" i="4"/>
  <c r="T345" i="2"/>
  <c r="BL238" i="4"/>
  <c r="W259" i="4"/>
  <c r="Z15" i="2"/>
  <c r="AM351" i="4"/>
  <c r="AG312" i="2"/>
  <c r="AC30" i="2"/>
  <c r="BC463" i="2"/>
  <c r="K509" i="4"/>
  <c r="BA417" i="4"/>
  <c r="AM55" i="4"/>
  <c r="P20" i="2"/>
  <c r="AC198" i="4"/>
  <c r="BL360" i="4"/>
  <c r="AQ276" i="2"/>
  <c r="AC95" i="2"/>
  <c r="BD154" i="4"/>
  <c r="AU156" i="4"/>
  <c r="AV535" i="4"/>
  <c r="AI35" i="4"/>
  <c r="AZ227" i="4"/>
  <c r="R447" i="4"/>
  <c r="J194" i="4"/>
  <c r="BI551" i="4"/>
  <c r="BD357" i="4"/>
  <c r="AL332" i="4"/>
  <c r="AW150" i="4"/>
  <c r="AQ108" i="2"/>
  <c r="AX15" i="4"/>
  <c r="AU278" i="4"/>
  <c r="AQ68" i="2"/>
  <c r="AG235" i="4"/>
  <c r="AR16" i="4"/>
  <c r="BG47" i="4"/>
  <c r="BL37" i="4"/>
  <c r="AS81" i="2"/>
  <c r="BF228" i="4"/>
  <c r="Z18" i="2"/>
  <c r="BH500" i="4"/>
  <c r="R507" i="4"/>
  <c r="K196" i="4"/>
  <c r="AV472" i="2"/>
  <c r="M192" i="4"/>
  <c r="K408" i="4"/>
  <c r="BC116" i="4"/>
  <c r="Z494" i="4"/>
  <c r="Z54" i="9"/>
  <c r="AW376" i="2"/>
  <c r="AB144" i="4"/>
  <c r="AO119" i="4"/>
  <c r="AE18" i="2"/>
  <c r="I311" i="2"/>
  <c r="AM23" i="4"/>
  <c r="BD472" i="2"/>
  <c r="AV221" i="4"/>
  <c r="V220" i="2"/>
  <c r="Y276" i="4"/>
  <c r="AN305" i="2"/>
  <c r="AT467" i="2"/>
  <c r="BC371" i="2"/>
  <c r="U106" i="2"/>
  <c r="AM304" i="4"/>
  <c r="BL173" i="4"/>
  <c r="L400" i="2"/>
  <c r="AE64" i="4"/>
  <c r="AU28" i="2"/>
  <c r="L371" i="2"/>
  <c r="J414" i="4"/>
  <c r="O231" i="2"/>
  <c r="AI177" i="4"/>
  <c r="AS81" i="4"/>
  <c r="X132" i="4"/>
  <c r="R123" i="4"/>
  <c r="I55" i="4"/>
  <c r="AA31" i="9"/>
  <c r="AR144" i="4"/>
  <c r="R37" i="4"/>
  <c r="I449" i="2"/>
  <c r="AP350" i="2"/>
  <c r="AO86" i="2"/>
  <c r="Z554" i="4"/>
  <c r="AK233" i="2"/>
  <c r="AB376" i="2"/>
  <c r="AV95" i="2"/>
  <c r="AN261" i="2"/>
  <c r="AZ73" i="2"/>
  <c r="AH489" i="4"/>
  <c r="AK409" i="4"/>
  <c r="M302" i="2"/>
  <c r="M168" i="4"/>
  <c r="AK121" i="2"/>
  <c r="AK114" i="4"/>
  <c r="J123" i="2"/>
  <c r="W56" i="4"/>
  <c r="AV70" i="4"/>
  <c r="K405" i="4"/>
  <c r="AS80" i="2"/>
  <c r="AH501" i="4"/>
  <c r="AS197" i="4"/>
  <c r="X56" i="20"/>
  <c r="AA55" i="20"/>
  <c r="BB29" i="2"/>
  <c r="Q44" i="2"/>
  <c r="AR458" i="4"/>
  <c r="BB327" i="2"/>
  <c r="BF142" i="4"/>
  <c r="BB75" i="4"/>
  <c r="AW64" i="4"/>
  <c r="X399" i="2"/>
  <c r="AM152" i="4"/>
  <c r="AK76" i="4"/>
  <c r="V65" i="2"/>
  <c r="AY230" i="4"/>
  <c r="BC542" i="4"/>
  <c r="AP348" i="2"/>
  <c r="R16" i="2"/>
  <c r="BL64" i="4"/>
  <c r="AS213" i="2"/>
  <c r="BL298" i="4"/>
  <c r="AG99" i="2"/>
  <c r="AG71" i="4"/>
  <c r="BE379" i="2"/>
  <c r="AN33" i="4"/>
  <c r="H441" i="2"/>
  <c r="Z392" i="2"/>
  <c r="V139" i="4"/>
  <c r="BM259" i="4"/>
  <c r="BF159" i="4"/>
  <c r="BA308" i="2"/>
  <c r="BD467" i="2"/>
  <c r="P152" i="4"/>
  <c r="AI168" i="4"/>
  <c r="AZ465" i="4"/>
  <c r="M356" i="2"/>
  <c r="BP340" i="4"/>
  <c r="BC115" i="2"/>
  <c r="R202" i="2"/>
  <c r="AU123" i="4"/>
  <c r="O171" i="4"/>
  <c r="AF214" i="4"/>
  <c r="AD211" i="4"/>
  <c r="AN491" i="4"/>
  <c r="AD364" i="4"/>
  <c r="AF315" i="2"/>
  <c r="AD72" i="2"/>
  <c r="Z313" i="2"/>
  <c r="U207" i="2"/>
  <c r="AF277" i="4"/>
  <c r="J444" i="4"/>
  <c r="AW28" i="4"/>
  <c r="I548" i="4"/>
  <c r="BI155" i="4"/>
  <c r="BD166" i="4"/>
  <c r="AG357" i="2"/>
  <c r="AA18" i="2"/>
  <c r="N88" i="4"/>
  <c r="AA224" i="4"/>
  <c r="U408" i="2"/>
  <c r="AT134" i="4"/>
  <c r="K151" i="4"/>
  <c r="BP115" i="4"/>
  <c r="BG313" i="4"/>
  <c r="AB158" i="4"/>
  <c r="V544" i="4"/>
  <c r="AM67" i="2"/>
  <c r="AP77" i="2"/>
  <c r="AZ277" i="2"/>
  <c r="BL200" i="4"/>
  <c r="BD136" i="2"/>
  <c r="AN473" i="2"/>
  <c r="J172" i="2"/>
  <c r="AH4" i="4"/>
  <c r="AX352" i="2"/>
  <c r="AH114" i="2"/>
  <c r="AI120" i="2"/>
  <c r="AO423" i="4"/>
  <c r="AA217" i="4"/>
  <c r="BI291" i="4"/>
  <c r="BF121" i="2"/>
  <c r="BA138" i="2"/>
  <c r="BJ238" i="4"/>
  <c r="T16" i="4"/>
  <c r="AF151" i="4"/>
  <c r="AT275" i="4"/>
  <c r="T15" i="4"/>
  <c r="AV257" i="2"/>
  <c r="AC312" i="2"/>
  <c r="P55" i="4"/>
  <c r="AM198" i="4"/>
  <c r="AX88" i="4"/>
  <c r="BE303" i="2"/>
  <c r="AU397" i="4"/>
  <c r="R272" i="4"/>
  <c r="L125" i="4"/>
  <c r="AC27" i="2"/>
  <c r="O231" i="4"/>
  <c r="AA251" i="2"/>
  <c r="AB71" i="4"/>
  <c r="BA16" i="2"/>
  <c r="BG19" i="4"/>
  <c r="L69" i="4"/>
  <c r="I444" i="2"/>
  <c r="T18" i="2"/>
  <c r="BF226" i="4"/>
  <c r="AX473" i="2"/>
  <c r="AK413" i="4"/>
  <c r="BD469" i="2"/>
  <c r="AZ394" i="2"/>
  <c r="AC269" i="2"/>
  <c r="BC244" i="4"/>
  <c r="AA267" i="4"/>
  <c r="BD209" i="4"/>
  <c r="AV442" i="4"/>
  <c r="BG85" i="4"/>
  <c r="V71" i="4"/>
  <c r="BO87" i="4"/>
  <c r="R89" i="2"/>
  <c r="BA282" i="2"/>
  <c r="BO342" i="4"/>
  <c r="AS23" i="4"/>
  <c r="AG359" i="4"/>
  <c r="AK137" i="2"/>
  <c r="AA306" i="2"/>
  <c r="Z226" i="4"/>
  <c r="BH15" i="4"/>
  <c r="Y57" i="11"/>
  <c r="AC55" i="6"/>
  <c r="AR230" i="2"/>
  <c r="BP258" i="4"/>
  <c r="AV8" i="4"/>
  <c r="AB143" i="4"/>
  <c r="P265" i="2"/>
  <c r="S166" i="2"/>
  <c r="P303" i="4"/>
  <c r="AI276" i="2"/>
  <c r="P172" i="4"/>
  <c r="L259" i="2"/>
  <c r="L178" i="4"/>
  <c r="AV101" i="4"/>
  <c r="Z75" i="4"/>
  <c r="S49" i="4"/>
  <c r="BB223" i="4"/>
  <c r="BP362" i="4"/>
  <c r="AK102" i="4"/>
  <c r="AN439" i="2"/>
  <c r="AF492" i="4"/>
  <c r="S418" i="4"/>
  <c r="BD418" i="2"/>
  <c r="U315" i="4"/>
  <c r="N230" i="4"/>
  <c r="BG243" i="4"/>
  <c r="V32" i="12" s="1"/>
  <c r="BN180" i="4"/>
  <c r="AJ30" i="4"/>
  <c r="AX462" i="2"/>
  <c r="AV507" i="4"/>
  <c r="AG210" i="4"/>
  <c r="AL247" i="4"/>
  <c r="R161" i="4"/>
  <c r="AY128" i="4"/>
  <c r="AL129" i="4"/>
  <c r="AG168" i="4"/>
  <c r="W324" i="2"/>
  <c r="AI59" i="4"/>
  <c r="BN328" i="4"/>
  <c r="AE257" i="4"/>
  <c r="AH217" i="2"/>
  <c r="AV16" i="4"/>
  <c r="K64" i="4"/>
  <c r="N94" i="2"/>
  <c r="Z420" i="4"/>
  <c r="BD168" i="2"/>
  <c r="AD408" i="2"/>
  <c r="W32" i="2"/>
  <c r="AE275" i="2"/>
  <c r="AF296" i="4"/>
  <c r="AF461" i="4"/>
  <c r="AD39" i="4"/>
  <c r="AC363" i="4"/>
  <c r="S388" i="4"/>
  <c r="AL165" i="2"/>
  <c r="R235" i="4"/>
  <c r="BD18" i="2"/>
  <c r="AG255" i="4"/>
  <c r="BF454" i="4"/>
  <c r="BC397" i="2"/>
  <c r="H65" i="2"/>
  <c r="AN28" i="2"/>
  <c r="BA262" i="2"/>
  <c r="AD186" i="2"/>
  <c r="O134" i="4"/>
  <c r="BE182" i="4"/>
  <c r="L252" i="2"/>
  <c r="AF23" i="2"/>
  <c r="Y72" i="4"/>
  <c r="P74" i="2"/>
  <c r="AB258" i="2"/>
  <c r="BB119" i="2"/>
  <c r="AS392" i="4"/>
  <c r="BH8" i="4"/>
  <c r="Q338" i="4"/>
  <c r="AL206" i="2"/>
  <c r="V165" i="2"/>
  <c r="W174" i="4"/>
  <c r="AF167" i="2"/>
  <c r="AU38" i="4"/>
  <c r="AM463" i="2"/>
  <c r="BL371" i="4"/>
  <c r="AB124" i="2"/>
  <c r="AT75" i="4"/>
  <c r="AV310" i="2"/>
  <c r="O232" i="2"/>
  <c r="L360" i="4"/>
  <c r="AY348" i="2"/>
  <c r="BB419" i="2"/>
  <c r="X287" i="4"/>
  <c r="AC352" i="2"/>
  <c r="BO164" i="4"/>
  <c r="AM80" i="2"/>
  <c r="AE436" i="4"/>
  <c r="BE25" i="2"/>
  <c r="AC217" i="2"/>
  <c r="BE363" i="4"/>
  <c r="AP327" i="2"/>
  <c r="K369" i="2"/>
  <c r="K389" i="2"/>
  <c r="AG86" i="4"/>
  <c r="AW224" i="4"/>
  <c r="BC349" i="4"/>
  <c r="W407" i="2"/>
  <c r="AC434" i="4"/>
  <c r="U192" i="2"/>
  <c r="J256" i="2"/>
  <c r="P491" i="4"/>
  <c r="AB73" i="4"/>
  <c r="AY42" i="4"/>
  <c r="BG266" i="4"/>
  <c r="AE19" i="4"/>
  <c r="BF268" i="2"/>
  <c r="BF33" i="4"/>
  <c r="V260" i="4"/>
  <c r="AN131" i="4"/>
  <c r="BJ83" i="4"/>
  <c r="Q15" i="4"/>
  <c r="X121" i="2"/>
  <c r="V31" i="20"/>
  <c r="W281" i="2"/>
  <c r="AZ171" i="4"/>
  <c r="AE181" i="2"/>
  <c r="BN73" i="4"/>
  <c r="AG110" i="4"/>
  <c r="X274" i="2"/>
  <c r="BK37" i="4"/>
  <c r="V92" i="2"/>
  <c r="AP161" i="4"/>
  <c r="Z375" i="2"/>
  <c r="P326" i="2"/>
  <c r="AJ137" i="2"/>
  <c r="AQ311" i="2"/>
  <c r="AF75" i="2"/>
  <c r="AA54" i="20"/>
  <c r="U107" i="4"/>
  <c r="BF354" i="2"/>
  <c r="AJ159" i="2"/>
  <c r="AH157" i="4"/>
  <c r="X66" i="2"/>
  <c r="AW403" i="2"/>
  <c r="AJ173" i="2"/>
  <c r="AI97" i="2"/>
  <c r="V327" i="2"/>
  <c r="BF90" i="4"/>
  <c r="V159" i="4"/>
  <c r="AE233" i="4"/>
  <c r="BL452" i="4"/>
  <c r="AB361" i="4"/>
  <c r="AW243" i="4"/>
  <c r="X31" i="12" s="1"/>
  <c r="BE434" i="4"/>
  <c r="X76" i="4"/>
  <c r="L423" i="4"/>
  <c r="AN5" i="4"/>
  <c r="AD347" i="4"/>
  <c r="S175" i="2"/>
  <c r="L261" i="4"/>
  <c r="N356" i="4"/>
  <c r="Q123" i="4"/>
  <c r="AJ22" i="4"/>
  <c r="Q453" i="2"/>
  <c r="AL67" i="4"/>
  <c r="N264" i="2"/>
  <c r="BA230" i="2"/>
  <c r="AH192" i="4"/>
  <c r="U54" i="12" s="1"/>
  <c r="O38" i="4"/>
  <c r="AD164" i="2"/>
  <c r="AF87" i="4"/>
  <c r="AA139" i="4"/>
  <c r="T34" i="4"/>
  <c r="J125" i="2"/>
  <c r="AA80" i="2"/>
  <c r="AC276" i="2"/>
  <c r="V236" i="4"/>
  <c r="BC162" i="4"/>
  <c r="AU492" i="4"/>
  <c r="AD199" i="4"/>
  <c r="J71" i="2"/>
  <c r="N258" i="2"/>
  <c r="AU345" i="4"/>
  <c r="AW88" i="2"/>
  <c r="AD286" i="4"/>
  <c r="AE87" i="4"/>
  <c r="K395" i="2"/>
  <c r="AM139" i="4"/>
  <c r="AM43" i="2"/>
  <c r="AQ16" i="2"/>
  <c r="AI274" i="2"/>
  <c r="AK393" i="4"/>
  <c r="V207" i="2"/>
  <c r="AL257" i="4"/>
  <c r="AX536" i="4"/>
  <c r="AI85" i="4"/>
  <c r="AI444" i="2"/>
  <c r="BO150" i="4"/>
  <c r="Y213" i="2"/>
  <c r="AV209" i="2"/>
  <c r="AR139" i="2"/>
  <c r="BA178" i="4"/>
  <c r="AD301" i="2"/>
  <c r="Q401" i="4"/>
  <c r="AC55" i="9"/>
  <c r="I75" i="2"/>
  <c r="AW45" i="2"/>
  <c r="V416" i="4"/>
  <c r="AK168" i="2"/>
  <c r="AG128" i="4"/>
  <c r="M474" i="2"/>
  <c r="V368" i="2"/>
  <c r="Z369" i="4"/>
  <c r="BC173" i="2"/>
  <c r="T98" i="4"/>
  <c r="AM332" i="4"/>
  <c r="BL225" i="4"/>
  <c r="AI138" i="2"/>
  <c r="AW353" i="4"/>
  <c r="AA235" i="4"/>
  <c r="T291" i="4"/>
  <c r="L68" i="2"/>
  <c r="AX396" i="2"/>
  <c r="AM176" i="4"/>
  <c r="AB150" i="4"/>
  <c r="U247" i="4"/>
  <c r="AZ230" i="2"/>
  <c r="BD138" i="2"/>
  <c r="O460" i="4"/>
  <c r="BB465" i="4"/>
  <c r="AK366" i="4"/>
  <c r="AC456" i="2"/>
  <c r="AD107" i="2"/>
  <c r="P525" i="4"/>
  <c r="AI143" i="4"/>
  <c r="BC397" i="4"/>
  <c r="Z393" i="2"/>
  <c r="AD325" i="4"/>
  <c r="BC269" i="2"/>
  <c r="BB393" i="2"/>
  <c r="AJ284" i="2"/>
  <c r="M162" i="4"/>
  <c r="Q258" i="4"/>
  <c r="AX221" i="2"/>
  <c r="AV291" i="4"/>
  <c r="Z372" i="4"/>
  <c r="AC394" i="2"/>
  <c r="AS150" i="4"/>
  <c r="T465" i="2"/>
  <c r="AJ403" i="2"/>
  <c r="AI217" i="4"/>
  <c r="AC26" i="4"/>
  <c r="T461" i="4"/>
  <c r="BP322" i="4"/>
  <c r="R25" i="4"/>
  <c r="AH163" i="4"/>
  <c r="BP443" i="4"/>
  <c r="AV268" i="4"/>
  <c r="BH7" i="4"/>
  <c r="U182" i="2"/>
  <c r="AJ15" i="4"/>
  <c r="AB459" i="4"/>
  <c r="AL20" i="2"/>
  <c r="AE32" i="6"/>
  <c r="AC255" i="2"/>
  <c r="Z463" i="2"/>
  <c r="AK182" i="4"/>
  <c r="X104" i="4"/>
  <c r="X150" i="4"/>
  <c r="AU172" i="4"/>
  <c r="AK316" i="4"/>
  <c r="AE201" i="2"/>
  <c r="S32" i="2"/>
  <c r="AJ220" i="4"/>
  <c r="W340" i="4"/>
  <c r="X156" i="4"/>
  <c r="AX362" i="2"/>
  <c r="BB166" i="4"/>
  <c r="AH121" i="4"/>
  <c r="AS406" i="2"/>
  <c r="BL34" i="4"/>
  <c r="M357" i="4"/>
  <c r="Q144" i="4"/>
  <c r="BA363" i="2"/>
  <c r="AT236" i="4"/>
  <c r="S204" i="2"/>
  <c r="AJ82" i="2"/>
  <c r="AD371" i="2"/>
  <c r="AD291" i="4"/>
  <c r="AR163" i="2"/>
  <c r="BA48" i="4"/>
  <c r="Y113" i="4"/>
  <c r="BD274" i="4"/>
  <c r="AY392" i="2"/>
  <c r="BF312" i="2"/>
  <c r="AZ174" i="2"/>
  <c r="AG300" i="2"/>
  <c r="N536" i="4"/>
  <c r="AB21" i="4"/>
  <c r="T32" i="9"/>
  <c r="BE167" i="2"/>
  <c r="AX200" i="4"/>
  <c r="N281" i="2"/>
  <c r="BA41" i="4"/>
  <c r="R99" i="2"/>
  <c r="BN23" i="4"/>
  <c r="AZ163" i="4"/>
  <c r="AR205" i="2"/>
  <c r="AT279" i="2"/>
  <c r="AQ43" i="2"/>
  <c r="X301" i="2"/>
  <c r="AB9" i="4"/>
  <c r="L470" i="2"/>
  <c r="AV157" i="4"/>
  <c r="AQ455" i="4"/>
  <c r="X208" i="2"/>
  <c r="AB55" i="9"/>
  <c r="BA407" i="2"/>
  <c r="AG370" i="2"/>
  <c r="AA101" i="4"/>
  <c r="O67" i="2"/>
  <c r="AD341" i="4"/>
  <c r="R262" i="4"/>
  <c r="AX397" i="2"/>
  <c r="U305" i="2"/>
  <c r="M394" i="4"/>
  <c r="BN349" i="4"/>
  <c r="N165" i="2"/>
  <c r="BE122" i="2"/>
  <c r="AY206" i="4"/>
  <c r="AM442" i="2"/>
  <c r="BK6" i="4"/>
  <c r="AD30" i="9"/>
  <c r="AA206" i="2"/>
  <c r="AX49" i="4"/>
  <c r="Y280" i="2"/>
  <c r="W273" i="4"/>
  <c r="K108" i="2"/>
  <c r="AE54" i="6"/>
  <c r="AA54" i="12"/>
  <c r="AJ139" i="2"/>
  <c r="AE531" i="4"/>
  <c r="AI192" i="4"/>
  <c r="V54" i="12" s="1"/>
  <c r="N174" i="2"/>
  <c r="BD298" i="4"/>
  <c r="BF185" i="2"/>
  <c r="BB194" i="4"/>
  <c r="AK300" i="2"/>
  <c r="AH7" i="4"/>
  <c r="AP254" i="4"/>
  <c r="BD231" i="2"/>
  <c r="BC25" i="2"/>
  <c r="I5" i="4"/>
  <c r="AI259" i="4"/>
  <c r="AM315" i="2"/>
  <c r="Z130" i="4"/>
  <c r="BD34" i="2"/>
  <c r="AE131" i="4"/>
  <c r="AV221" i="2"/>
  <c r="AP157" i="2"/>
  <c r="AY391" i="4"/>
  <c r="AT114" i="2"/>
  <c r="AO310" i="2"/>
  <c r="I262" i="2"/>
  <c r="BB236" i="4"/>
  <c r="BA278" i="4"/>
  <c r="AI222" i="4"/>
  <c r="AY197" i="4"/>
  <c r="Z303" i="2"/>
  <c r="BE346" i="2"/>
  <c r="AU112" i="4"/>
  <c r="BM272" i="4"/>
  <c r="BE145" i="4"/>
  <c r="AG82" i="2"/>
  <c r="AZ31" i="2"/>
  <c r="AU89" i="4"/>
  <c r="BG315" i="4"/>
  <c r="BE464" i="4"/>
  <c r="AQ19" i="4"/>
  <c r="AI248" i="4"/>
  <c r="AD238" i="4"/>
  <c r="M359" i="2"/>
  <c r="AR285" i="2"/>
  <c r="BM77" i="4"/>
  <c r="BF473" i="2"/>
  <c r="AA232" i="2"/>
  <c r="X145" i="4"/>
  <c r="AZ252" i="4"/>
  <c r="V396" i="2"/>
  <c r="K36" i="4"/>
  <c r="O99" i="2"/>
  <c r="U6" i="4"/>
  <c r="AM131" i="4"/>
  <c r="AZ35" i="4"/>
  <c r="BJ29" i="4"/>
  <c r="AV20" i="4"/>
  <c r="AE113" i="4"/>
  <c r="AN260" i="2"/>
  <c r="AX5" i="4"/>
  <c r="BD183" i="2"/>
  <c r="BD218" i="2"/>
  <c r="AV461" i="2"/>
  <c r="N104" i="4"/>
  <c r="BI115" i="4"/>
  <c r="S93" i="2"/>
  <c r="AP149" i="4"/>
  <c r="AR121" i="2"/>
  <c r="BA29" i="4"/>
  <c r="BA400" i="2"/>
  <c r="AB211" i="2"/>
  <c r="Y303" i="2"/>
  <c r="Z405" i="2"/>
  <c r="AX183" i="4"/>
  <c r="AH183" i="2"/>
  <c r="AW252" i="4"/>
  <c r="AW361" i="2"/>
  <c r="BC69" i="4"/>
  <c r="Q286" i="2"/>
  <c r="P116" i="2"/>
  <c r="AY326" i="2"/>
  <c r="AW139" i="2"/>
  <c r="T19" i="2"/>
  <c r="BI20" i="4"/>
  <c r="BN32" i="4"/>
  <c r="K312" i="2"/>
  <c r="AT382" i="4"/>
  <c r="AF168" i="2"/>
  <c r="AM157" i="2"/>
  <c r="BD219" i="2"/>
  <c r="J99" i="2"/>
  <c r="X27" i="2"/>
  <c r="AZ389" i="4"/>
  <c r="P464" i="2"/>
  <c r="K268" i="2"/>
  <c r="S88" i="2"/>
  <c r="Z128" i="4"/>
  <c r="W168" i="2"/>
  <c r="BM17" i="4"/>
  <c r="AO490" i="4"/>
  <c r="AM36" i="4"/>
  <c r="AN451" i="2"/>
  <c r="Z17" i="2"/>
  <c r="V125" i="2"/>
  <c r="V109" i="2"/>
  <c r="AE440" i="2"/>
  <c r="S463" i="2"/>
  <c r="I38" i="4"/>
  <c r="AK494" i="4"/>
  <c r="BF439" i="2"/>
  <c r="AX369" i="4"/>
  <c r="AL407" i="2"/>
  <c r="AK211" i="2"/>
  <c r="AO78" i="4"/>
  <c r="AA196" i="4"/>
  <c r="AH66" i="4"/>
  <c r="AK375" i="2"/>
  <c r="M271" i="4"/>
  <c r="Q162" i="2"/>
  <c r="AO455" i="2"/>
  <c r="R400" i="4"/>
  <c r="AJ302" i="2"/>
  <c r="BB462" i="2"/>
  <c r="X289" i="4"/>
  <c r="L467" i="2"/>
  <c r="AS419" i="2"/>
  <c r="AO27" i="2"/>
  <c r="AY226" i="4"/>
  <c r="AW80" i="4"/>
  <c r="S367" i="2"/>
  <c r="AB117" i="2"/>
  <c r="Y167" i="2"/>
  <c r="BB301" i="2"/>
  <c r="AY218" i="4"/>
  <c r="AD54" i="11"/>
  <c r="BB153" i="4"/>
  <c r="BN27" i="4"/>
  <c r="R199" i="4"/>
  <c r="BG444" i="4"/>
  <c r="AE276" i="4"/>
  <c r="AJ73" i="4"/>
  <c r="BE405" i="2"/>
  <c r="AH473" i="2"/>
  <c r="AJ343" i="4"/>
  <c r="AH16" i="4"/>
  <c r="AE57" i="10"/>
  <c r="AQ33" i="2"/>
  <c r="AN367" i="2"/>
  <c r="BI368" i="4"/>
  <c r="AV396" i="2"/>
  <c r="H208" i="2"/>
  <c r="AR109" i="4"/>
  <c r="AW119" i="2"/>
  <c r="L434" i="4"/>
  <c r="AT119" i="4"/>
  <c r="O18" i="4"/>
  <c r="AO201" i="2"/>
  <c r="AV80" i="4"/>
  <c r="T211" i="4"/>
  <c r="AY407" i="2"/>
  <c r="AD217" i="2"/>
  <c r="N65" i="2"/>
  <c r="K363" i="4"/>
  <c r="AS444" i="2"/>
  <c r="AD202" i="4"/>
  <c r="BD33" i="2"/>
  <c r="AV272" i="4"/>
  <c r="AQ297" i="4"/>
  <c r="AL76" i="2"/>
  <c r="AQ420" i="2"/>
  <c r="AP116" i="4"/>
  <c r="AR251" i="4"/>
  <c r="AE139" i="4"/>
  <c r="I18" i="4"/>
  <c r="T454" i="2"/>
  <c r="BC339" i="4"/>
  <c r="AT463" i="2"/>
  <c r="V256" i="2"/>
  <c r="I203" i="4"/>
  <c r="M130" i="4"/>
  <c r="BD22" i="2"/>
  <c r="P183" i="4"/>
  <c r="V216" i="4"/>
  <c r="AP221" i="2"/>
  <c r="BO121" i="4"/>
  <c r="BJ139" i="4"/>
  <c r="BE348" i="4"/>
  <c r="AY269" i="2"/>
  <c r="AP201" i="2"/>
  <c r="AP182" i="2"/>
  <c r="BD350" i="4"/>
  <c r="AA114" i="4"/>
  <c r="R44" i="2"/>
  <c r="AF42" i="4"/>
  <c r="AW179" i="4"/>
  <c r="L114" i="2"/>
  <c r="BM63" i="4"/>
  <c r="BE130" i="4"/>
  <c r="AX453" i="4"/>
  <c r="K322" i="4"/>
  <c r="AI376" i="2"/>
  <c r="Q125" i="2"/>
  <c r="AA230" i="4"/>
  <c r="AP233" i="4"/>
  <c r="AX176" i="4"/>
  <c r="U274" i="2"/>
  <c r="R131" i="4"/>
  <c r="M6" i="4"/>
  <c r="AU133" i="4"/>
  <c r="AF30" i="4"/>
  <c r="W14" i="4"/>
  <c r="AO171" i="2"/>
  <c r="L73" i="2"/>
  <c r="O33" i="4"/>
  <c r="Y404" i="4"/>
  <c r="P158" i="4"/>
  <c r="AC90" i="2"/>
  <c r="AB205" i="2"/>
  <c r="X77" i="2"/>
  <c r="V294" i="4"/>
  <c r="Z258" i="4"/>
  <c r="AC313" i="2"/>
  <c r="Y46" i="2"/>
  <c r="AB125" i="2"/>
  <c r="AW84" i="4"/>
  <c r="AG390" i="2"/>
  <c r="I11" i="4"/>
  <c r="AD239" i="4"/>
  <c r="J392" i="2"/>
  <c r="BN113" i="4"/>
  <c r="AA337" i="4"/>
  <c r="V328" i="4"/>
  <c r="M216" i="4"/>
  <c r="AB58" i="4"/>
  <c r="AH255" i="4"/>
  <c r="AB177" i="4"/>
  <c r="AX115" i="4"/>
  <c r="BH314" i="4"/>
  <c r="BF393" i="2"/>
  <c r="BC225" i="4"/>
  <c r="J363" i="2"/>
  <c r="Q80" i="4"/>
  <c r="L340" i="4"/>
  <c r="BC143" i="4"/>
  <c r="X86" i="2"/>
  <c r="BC400" i="2"/>
  <c r="BE120" i="4"/>
  <c r="I70" i="2"/>
  <c r="AI98" i="4"/>
  <c r="V54" i="10" s="1"/>
  <c r="BF77" i="4"/>
  <c r="X30" i="6"/>
  <c r="AY182" i="2"/>
  <c r="AJ274" i="2"/>
  <c r="H231" i="2"/>
  <c r="BE48" i="4"/>
  <c r="AA12" i="4"/>
  <c r="AI126" i="2"/>
  <c r="AQ468" i="2"/>
  <c r="W407" i="4"/>
  <c r="Z78" i="4"/>
  <c r="AX392" i="4"/>
  <c r="X324" i="2"/>
  <c r="T439" i="2"/>
  <c r="AI33" i="2"/>
  <c r="AS370" i="2"/>
  <c r="AN544" i="4"/>
  <c r="BC170" i="2"/>
  <c r="AI383" i="4"/>
  <c r="AP24" i="2"/>
  <c r="AS399" i="2"/>
  <c r="AO453" i="4"/>
  <c r="AT33" i="2"/>
  <c r="AV27" i="2"/>
  <c r="AY409" i="4"/>
  <c r="BK154" i="4"/>
  <c r="S132" i="4"/>
  <c r="AC27" i="4"/>
  <c r="AQ180" i="2"/>
  <c r="M100" i="4"/>
  <c r="AO542" i="4"/>
  <c r="AW307" i="2"/>
  <c r="AL354" i="4"/>
  <c r="BI108" i="4"/>
  <c r="AM304" i="2"/>
  <c r="AA181" i="4"/>
  <c r="T186" i="2"/>
  <c r="AG330" i="4"/>
  <c r="AT79" i="2"/>
  <c r="AI49" i="4"/>
  <c r="AD78" i="2"/>
  <c r="AL281" i="2"/>
  <c r="AQ172" i="2"/>
  <c r="X20" i="2"/>
  <c r="BE221" i="2"/>
  <c r="BN216" i="4"/>
  <c r="AU319" i="4"/>
  <c r="AM72" i="2"/>
  <c r="AO6" i="4"/>
  <c r="AZ451" i="2"/>
  <c r="AX51" i="4"/>
  <c r="N51" i="4"/>
  <c r="BG78" i="4"/>
  <c r="P112" i="4"/>
  <c r="AI328" i="4"/>
  <c r="AT394" i="4"/>
  <c r="AC179" i="2"/>
  <c r="W26" i="2"/>
  <c r="I325" i="4"/>
  <c r="BB56" i="4"/>
  <c r="S18" i="4"/>
  <c r="AL306" i="2"/>
  <c r="BM71" i="4"/>
  <c r="AM249" i="4"/>
  <c r="K373" i="2"/>
  <c r="AQ27" i="2"/>
  <c r="AC32" i="4"/>
  <c r="P72" i="2"/>
  <c r="M297" i="2"/>
  <c r="AL58" i="4"/>
  <c r="BC435" i="4"/>
  <c r="BE205" i="4"/>
  <c r="AT45" i="2"/>
  <c r="S137" i="2"/>
  <c r="AB355" i="2"/>
  <c r="BB287" i="4"/>
  <c r="BD8" i="4"/>
  <c r="BB135" i="4"/>
  <c r="L211" i="2"/>
  <c r="U303" i="4"/>
  <c r="AZ407" i="2"/>
  <c r="O19" i="4"/>
  <c r="AY137" i="2"/>
  <c r="AF251" i="4"/>
  <c r="BI293" i="4"/>
  <c r="R421" i="2"/>
  <c r="BC361" i="2"/>
  <c r="AC202" i="2"/>
  <c r="H157" i="2"/>
  <c r="AI469" i="2"/>
  <c r="AH448" i="2"/>
  <c r="Q294" i="2"/>
  <c r="AH217" i="4"/>
  <c r="BD89" i="4"/>
  <c r="AZ404" i="2"/>
  <c r="BC182" i="2"/>
  <c r="O111" i="2"/>
  <c r="AN57" i="4"/>
  <c r="AD277" i="2"/>
  <c r="BF419" i="2"/>
  <c r="AZ137" i="2"/>
  <c r="I305" i="4"/>
  <c r="BC158" i="2"/>
  <c r="BC418" i="2"/>
  <c r="BC418" i="4"/>
  <c r="N464" i="4"/>
  <c r="BD199" i="4"/>
  <c r="W534" i="4"/>
  <c r="W490" i="4"/>
  <c r="AR95" i="2"/>
  <c r="S97" i="2"/>
  <c r="AG252" i="2"/>
  <c r="BG102" i="4"/>
  <c r="AU27" i="4"/>
  <c r="T418" i="4"/>
  <c r="BD76" i="4"/>
  <c r="AY350" i="2"/>
  <c r="AA4" i="4"/>
  <c r="AB166" i="2"/>
  <c r="AD467" i="2"/>
  <c r="AF304" i="2"/>
  <c r="AL315" i="4"/>
  <c r="BM520" i="4"/>
  <c r="BB442" i="2"/>
  <c r="K300" i="2"/>
  <c r="R369" i="2"/>
  <c r="AG214" i="2"/>
  <c r="R11" i="4"/>
  <c r="AH94" i="2"/>
  <c r="AY207" i="2"/>
  <c r="BJ106" i="4"/>
  <c r="L33" i="4"/>
  <c r="AT89" i="4"/>
  <c r="AP252" i="4"/>
  <c r="BC410" i="4"/>
  <c r="AY251" i="2"/>
  <c r="BI73" i="4"/>
  <c r="BH276" i="4"/>
  <c r="AJ108" i="2"/>
  <c r="AU345" i="2"/>
  <c r="BP305" i="4"/>
  <c r="BC166" i="2"/>
  <c r="BH483" i="4"/>
  <c r="AY185" i="2"/>
  <c r="J400" i="2"/>
  <c r="R249" i="4"/>
  <c r="R20" i="4"/>
  <c r="BE24" i="4"/>
  <c r="U351" i="2"/>
  <c r="BH17" i="4"/>
  <c r="BC77" i="2"/>
  <c r="BC78" i="2"/>
  <c r="BO288" i="4"/>
  <c r="AA155" i="4"/>
  <c r="AB498" i="4"/>
  <c r="AJ175" i="2"/>
  <c r="R210" i="2"/>
  <c r="Z233" i="4"/>
  <c r="AA15" i="2"/>
  <c r="W378" i="2"/>
  <c r="Y6" i="4"/>
  <c r="P288" i="4"/>
  <c r="AC151" i="4"/>
  <c r="Z287" i="4"/>
  <c r="BO167" i="4"/>
  <c r="AU164" i="2"/>
  <c r="I138" i="4"/>
  <c r="BK82" i="4"/>
  <c r="AR187" i="2"/>
  <c r="L116" i="4"/>
  <c r="P426" i="4"/>
  <c r="BD29" i="2"/>
  <c r="R289" i="4"/>
  <c r="W17" i="4"/>
  <c r="BJ151" i="4"/>
  <c r="AT7" i="4"/>
  <c r="BF120" i="2"/>
  <c r="T275" i="2"/>
  <c r="AF217" i="2"/>
  <c r="AC72" i="2"/>
  <c r="BE9" i="4"/>
  <c r="J547" i="4"/>
  <c r="T217" i="2"/>
  <c r="BK402" i="4"/>
  <c r="BA69" i="4"/>
  <c r="AV357" i="2"/>
  <c r="BN441" i="4"/>
  <c r="AJ308" i="2"/>
  <c r="BD87" i="4"/>
  <c r="BC315" i="2"/>
  <c r="AL503" i="4"/>
  <c r="BH76" i="4"/>
  <c r="AX110" i="4"/>
  <c r="AY18" i="2"/>
  <c r="AY448" i="2"/>
  <c r="AW111" i="4"/>
  <c r="BC420" i="2"/>
  <c r="V87" i="2"/>
  <c r="AW76" i="4"/>
  <c r="J103" i="4"/>
  <c r="T86" i="4"/>
  <c r="T223" i="4"/>
  <c r="AI423" i="4"/>
  <c r="BA126" i="4"/>
  <c r="U93" i="2"/>
  <c r="AE12" i="4"/>
  <c r="AD472" i="2"/>
  <c r="BD392" i="4"/>
  <c r="AX172" i="4"/>
  <c r="BE116" i="2"/>
  <c r="M74" i="4"/>
  <c r="AM30" i="4"/>
  <c r="BC455" i="4"/>
  <c r="Q188" i="2"/>
  <c r="T89" i="2"/>
  <c r="AH287" i="4"/>
  <c r="R46" i="2"/>
  <c r="AM307" i="2"/>
  <c r="K203" i="4"/>
  <c r="AK79" i="2"/>
  <c r="BH424" i="4"/>
  <c r="Y223" i="4"/>
  <c r="BM16" i="4"/>
  <c r="S43" i="4"/>
  <c r="AJ392" i="2"/>
  <c r="AF445" i="2"/>
  <c r="W333" i="4"/>
  <c r="N277" i="4"/>
  <c r="AB107" i="2"/>
  <c r="R446" i="2"/>
  <c r="L169" i="4"/>
  <c r="AW443" i="2"/>
  <c r="T9" i="4"/>
  <c r="AG114" i="4"/>
  <c r="AI163" i="4"/>
  <c r="X18" i="4"/>
  <c r="AM170" i="2"/>
  <c r="AY136" i="4"/>
  <c r="BA460" i="4"/>
  <c r="AZ57" i="4"/>
  <c r="BM208" i="4"/>
  <c r="Y421" i="4"/>
  <c r="X139" i="4"/>
  <c r="S284" i="2"/>
  <c r="AD30" i="2"/>
  <c r="AJ116" i="4"/>
  <c r="O124" i="2"/>
  <c r="Q398" i="2"/>
  <c r="K357" i="2"/>
  <c r="R24" i="4"/>
  <c r="BF174" i="2"/>
  <c r="AE64" i="2"/>
  <c r="AV254" i="2"/>
  <c r="AU29" i="4"/>
  <c r="S131" i="4"/>
  <c r="BG434" i="4"/>
  <c r="BD74" i="2"/>
  <c r="AQ256" i="2"/>
  <c r="AI99" i="2"/>
  <c r="AI181" i="2"/>
  <c r="AR79" i="4"/>
  <c r="V70" i="4"/>
  <c r="Q215" i="4"/>
  <c r="Y289" i="4"/>
  <c r="BE179" i="2"/>
  <c r="U468" i="2"/>
  <c r="AB185" i="2"/>
  <c r="AG449" i="2"/>
  <c r="Z67" i="4"/>
  <c r="AA172" i="4"/>
  <c r="AJ370" i="4"/>
  <c r="BO155" i="4"/>
  <c r="N111" i="4"/>
  <c r="W395" i="2"/>
  <c r="T75" i="2"/>
  <c r="AG181" i="4"/>
  <c r="AZ453" i="2"/>
  <c r="N296" i="4"/>
  <c r="AB171" i="4"/>
  <c r="H218" i="2"/>
  <c r="AM273" i="2"/>
  <c r="W353" i="2"/>
  <c r="AF312" i="2"/>
  <c r="R164" i="2"/>
  <c r="AD56" i="12"/>
  <c r="AM136" i="4"/>
  <c r="AG93" i="2"/>
  <c r="L285" i="2"/>
  <c r="AL248" i="4"/>
  <c r="I265" i="2"/>
  <c r="AA44" i="2"/>
  <c r="W327" i="2"/>
  <c r="S251" i="4"/>
  <c r="S291" i="4"/>
  <c r="AT23" i="4"/>
  <c r="J275" i="2"/>
  <c r="O121" i="2"/>
  <c r="S56" i="4"/>
  <c r="BO353" i="4"/>
  <c r="AM17" i="2"/>
  <c r="BF82" i="4"/>
  <c r="AC404" i="4"/>
  <c r="Q118" i="2"/>
  <c r="Q34" i="2"/>
  <c r="AR239" i="4"/>
  <c r="AN326" i="4"/>
  <c r="S467" i="2"/>
  <c r="AL157" i="2"/>
  <c r="N20" i="4"/>
  <c r="AH218" i="2"/>
  <c r="AM506" i="4"/>
  <c r="AZ75" i="2"/>
  <c r="AP309" i="4"/>
  <c r="AR263" i="4"/>
  <c r="AG198" i="4"/>
  <c r="BA410" i="4"/>
  <c r="BJ288" i="4"/>
  <c r="AM139" i="2"/>
  <c r="AL92" i="2"/>
  <c r="P331" i="4"/>
  <c r="AP171" i="4"/>
  <c r="AS25" i="2"/>
  <c r="R266" i="4"/>
  <c r="K127" i="2"/>
  <c r="BA35" i="4"/>
  <c r="AZ82" i="2"/>
  <c r="BG45" i="4"/>
  <c r="BD33" i="4"/>
  <c r="AZ251" i="2"/>
  <c r="V54" i="11"/>
  <c r="AV182" i="4"/>
  <c r="AH44" i="2"/>
  <c r="AT87" i="2"/>
  <c r="AR108" i="4"/>
  <c r="BD326" i="4"/>
  <c r="U18" i="2"/>
  <c r="AU178" i="4"/>
  <c r="BF130" i="4"/>
  <c r="AT65" i="2"/>
  <c r="AL23" i="2"/>
  <c r="BC88" i="2"/>
  <c r="AS357" i="4"/>
  <c r="O202" i="2"/>
  <c r="BK152" i="4"/>
  <c r="BI32" i="4"/>
  <c r="X254" i="2"/>
  <c r="AF221" i="4"/>
  <c r="AB160" i="2"/>
  <c r="AW66" i="4"/>
  <c r="AN388" i="2"/>
  <c r="AK161" i="4"/>
  <c r="H451" i="2"/>
  <c r="BE10" i="4"/>
  <c r="P51" i="4"/>
  <c r="AE136" i="2"/>
  <c r="M139" i="2"/>
  <c r="I402" i="4"/>
  <c r="AP217" i="2"/>
  <c r="BC65" i="2"/>
  <c r="AO12" i="4"/>
  <c r="T87" i="4"/>
  <c r="O80" i="2"/>
  <c r="AY233" i="2"/>
  <c r="AW324" i="2"/>
  <c r="BP477" i="4"/>
  <c r="AL103" i="4"/>
  <c r="AF288" i="4"/>
  <c r="Q70" i="2"/>
  <c r="BG234" i="4"/>
  <c r="J64" i="2"/>
  <c r="AN450" i="2"/>
  <c r="AD273" i="2"/>
  <c r="AS303" i="4"/>
  <c r="AC15" i="4"/>
  <c r="BN122" i="4"/>
  <c r="AJ4" i="4"/>
  <c r="W54" i="6" s="1"/>
  <c r="Z374" i="2"/>
  <c r="AU216" i="2"/>
  <c r="AJ168" i="2"/>
  <c r="AE221" i="2"/>
  <c r="BC39" i="4"/>
  <c r="BA404" i="2"/>
  <c r="M67" i="2"/>
  <c r="P117" i="2"/>
  <c r="P121" i="2"/>
  <c r="BA258" i="2"/>
  <c r="W152" i="4"/>
  <c r="AW269" i="2"/>
  <c r="BB306" i="2"/>
  <c r="T174" i="2"/>
  <c r="Y73" i="2"/>
  <c r="BK113" i="4"/>
  <c r="BD265" i="4"/>
  <c r="K106" i="4"/>
  <c r="AV374" i="2"/>
  <c r="AE21" i="2"/>
  <c r="AY19" i="4"/>
  <c r="Y40" i="4"/>
  <c r="BD81" i="2"/>
  <c r="V469" i="2"/>
  <c r="BD223" i="4"/>
  <c r="BA406" i="2"/>
  <c r="R475" i="4"/>
  <c r="AS300" i="4"/>
  <c r="AF220" i="4"/>
  <c r="BN5" i="4"/>
  <c r="AK407" i="2"/>
  <c r="BP332" i="4"/>
  <c r="V440" i="4"/>
  <c r="BJ38" i="4"/>
  <c r="O118" i="4"/>
  <c r="P357" i="2"/>
  <c r="AR75" i="4"/>
  <c r="AM60" i="4"/>
  <c r="BG196" i="4"/>
  <c r="BI381" i="4"/>
  <c r="AT133" i="4"/>
  <c r="Z215" i="4"/>
  <c r="AY325" i="4"/>
  <c r="AU346" i="4"/>
  <c r="AF527" i="4"/>
  <c r="AK426" i="4"/>
  <c r="AV160" i="4"/>
  <c r="Y302" i="2"/>
  <c r="AS451" i="2"/>
  <c r="J261" i="2"/>
  <c r="BA296" i="4"/>
  <c r="AN273" i="2"/>
  <c r="Q478" i="4"/>
  <c r="AP532" i="4"/>
  <c r="R251" i="4"/>
  <c r="AH231" i="2"/>
  <c r="AO8" i="4"/>
  <c r="H252" i="2"/>
  <c r="L7" i="4"/>
  <c r="L256" i="4"/>
  <c r="AT302" i="4"/>
  <c r="BA445" i="4"/>
  <c r="AQ120" i="4"/>
  <c r="N74" i="2"/>
  <c r="W162" i="2"/>
  <c r="AO65" i="2"/>
  <c r="AR434" i="4"/>
  <c r="BI171" i="4"/>
  <c r="AL7" i="4"/>
  <c r="AS174" i="2"/>
  <c r="O365" i="4"/>
  <c r="W452" i="2"/>
  <c r="M86" i="4"/>
  <c r="P100" i="4"/>
  <c r="AU100" i="4"/>
  <c r="P192" i="2"/>
  <c r="AM222" i="4"/>
  <c r="AR213" i="2"/>
  <c r="AZ454" i="2"/>
  <c r="AE368" i="2"/>
  <c r="BI453" i="4"/>
  <c r="R116" i="4"/>
  <c r="AF398" i="2"/>
  <c r="BC480" i="4"/>
  <c r="AH83" i="4"/>
  <c r="R347" i="4"/>
  <c r="AY5" i="4"/>
  <c r="L513" i="4"/>
  <c r="AS313" i="4"/>
  <c r="P474" i="4"/>
  <c r="AC46" i="2"/>
  <c r="U26" i="2"/>
  <c r="I333" i="4"/>
  <c r="AD120" i="4"/>
  <c r="S216" i="2"/>
  <c r="BO182" i="4"/>
  <c r="R296" i="4"/>
  <c r="AZ23" i="4"/>
  <c r="BA376" i="2"/>
  <c r="O489" i="4"/>
  <c r="J249" i="4"/>
  <c r="AG392" i="4"/>
  <c r="Z183" i="4"/>
  <c r="AA260" i="2"/>
  <c r="T206" i="4"/>
  <c r="AK69" i="2"/>
  <c r="N463" i="4"/>
  <c r="J389" i="2"/>
  <c r="BF168" i="2"/>
  <c r="AA410" i="4"/>
  <c r="BP50" i="4"/>
  <c r="AB252" i="4"/>
  <c r="AC253" i="2"/>
  <c r="V174" i="4"/>
  <c r="BB496" i="4"/>
  <c r="AM211" i="2"/>
  <c r="AD160" i="4"/>
  <c r="W385" i="4"/>
  <c r="W229" i="4"/>
  <c r="V313" i="4"/>
  <c r="AE117" i="4"/>
  <c r="AA286" i="2"/>
  <c r="BD408" i="4"/>
  <c r="L346" i="2"/>
  <c r="AU167" i="4"/>
  <c r="AK396" i="2"/>
  <c r="AK169" i="2"/>
  <c r="BE306" i="2"/>
  <c r="U342" i="4"/>
  <c r="BD14" i="4"/>
  <c r="M352" i="4"/>
  <c r="V345" i="2"/>
  <c r="AN271" i="4"/>
  <c r="P111" i="2"/>
  <c r="AD51" i="4"/>
  <c r="N112" i="2"/>
  <c r="U39" i="4"/>
  <c r="AE129" i="4"/>
  <c r="AV173" i="2"/>
  <c r="AT385" i="4"/>
  <c r="AV380" i="4"/>
  <c r="W55" i="9" s="1"/>
  <c r="BE141" i="4"/>
  <c r="P217" i="2"/>
  <c r="K252" i="4"/>
  <c r="T287" i="4"/>
  <c r="AK362" i="2"/>
  <c r="K80" i="2"/>
  <c r="AI298" i="2"/>
  <c r="T139" i="4"/>
  <c r="BE361" i="4"/>
  <c r="AP357" i="2"/>
  <c r="AL221" i="2"/>
  <c r="BD74" i="4"/>
  <c r="AO244" i="4"/>
  <c r="M202" i="2"/>
  <c r="BE207" i="2"/>
  <c r="I324" i="2"/>
  <c r="AV82" i="2"/>
  <c r="AE47" i="4"/>
  <c r="AS212" i="2"/>
  <c r="M16" i="2"/>
  <c r="AA459" i="4"/>
  <c r="X206" i="2"/>
  <c r="J276" i="2"/>
  <c r="AB366" i="4"/>
  <c r="M250" i="4"/>
  <c r="AS10" i="4"/>
  <c r="AZ319" i="4"/>
  <c r="AM90" i="2"/>
  <c r="AI255" i="4"/>
  <c r="O158" i="4"/>
  <c r="AF87" i="2"/>
  <c r="O258" i="2"/>
  <c r="AN418" i="4"/>
  <c r="L215" i="2"/>
  <c r="AU224" i="4"/>
  <c r="AO417" i="4"/>
  <c r="AG393" i="4"/>
  <c r="AF358" i="4"/>
  <c r="BH344" i="4"/>
  <c r="AT160" i="4"/>
  <c r="AW87" i="4"/>
  <c r="BD306" i="4"/>
  <c r="AP255" i="4"/>
  <c r="AF235" i="4"/>
  <c r="AF216" i="2"/>
  <c r="BM451" i="4"/>
  <c r="BD61" i="4"/>
  <c r="AF305" i="2"/>
  <c r="AF269" i="2"/>
  <c r="R399" i="2"/>
  <c r="AP252" i="2"/>
  <c r="BO345" i="4"/>
  <c r="Q371" i="2"/>
  <c r="O343" i="4"/>
  <c r="AA11" i="4"/>
  <c r="BB341" i="4"/>
  <c r="T43" i="2"/>
  <c r="AB360" i="2"/>
  <c r="AF173" i="2"/>
  <c r="X464" i="2"/>
  <c r="V169" i="2"/>
  <c r="AG484" i="4"/>
  <c r="AB77" i="2"/>
  <c r="R256" i="2"/>
  <c r="Y141" i="4"/>
  <c r="BC466" i="4"/>
  <c r="BA125" i="2"/>
  <c r="AK315" i="4"/>
  <c r="AD281" i="2"/>
  <c r="AR350" i="2"/>
  <c r="W455" i="4"/>
  <c r="AW419" i="2"/>
  <c r="K360" i="4"/>
  <c r="AC98" i="2"/>
  <c r="S208" i="4"/>
  <c r="AJ71" i="2"/>
  <c r="W374" i="2"/>
  <c r="AJ199" i="4"/>
  <c r="AW345" i="4"/>
  <c r="AS106" i="2"/>
  <c r="BP85" i="4"/>
  <c r="AQ33" i="4"/>
  <c r="O116" i="4"/>
  <c r="AY249" i="4"/>
  <c r="X470" i="2"/>
  <c r="BF222" i="4"/>
  <c r="Q24" i="4"/>
  <c r="AL64" i="2"/>
  <c r="BF237" i="4"/>
  <c r="AG90" i="4"/>
  <c r="AA64" i="4"/>
  <c r="R65" i="4"/>
  <c r="AJ465" i="2"/>
  <c r="AG38" i="4"/>
  <c r="BC160" i="4"/>
  <c r="I439" i="2"/>
  <c r="BB34" i="4"/>
  <c r="AK553" i="4"/>
  <c r="J152" i="4"/>
  <c r="AX469" i="2"/>
  <c r="BI455" i="4"/>
  <c r="I89" i="4"/>
  <c r="BE373" i="2"/>
  <c r="AL296" i="2"/>
  <c r="AY86" i="4"/>
  <c r="AF25" i="4"/>
  <c r="AJ121" i="4"/>
  <c r="AX203" i="2"/>
  <c r="AX371" i="4"/>
  <c r="AH5" i="4"/>
  <c r="M200" i="4"/>
  <c r="BA47" i="4"/>
  <c r="P182" i="4"/>
  <c r="AL388" i="2"/>
  <c r="K470" i="2"/>
  <c r="J81" i="2"/>
  <c r="BC420" i="4"/>
  <c r="BB347" i="2"/>
  <c r="AT61" i="4"/>
  <c r="J161" i="4"/>
  <c r="Z129" i="4"/>
  <c r="AN49" i="4"/>
  <c r="BH227" i="4"/>
  <c r="V113" i="2"/>
  <c r="AS36" i="4"/>
  <c r="AQ228" i="4"/>
  <c r="J81" i="4"/>
  <c r="BL145" i="4"/>
  <c r="S99" i="2"/>
  <c r="X90" i="2"/>
  <c r="AH117" i="2"/>
  <c r="AW121" i="2"/>
  <c r="AF550" i="4"/>
  <c r="R322" i="4"/>
  <c r="AI45" i="4"/>
  <c r="H405" i="2"/>
  <c r="BB141" i="4"/>
  <c r="P138" i="2"/>
  <c r="AI42" i="4"/>
  <c r="AZ419" i="2"/>
  <c r="AW26" i="4"/>
  <c r="AI362" i="2"/>
  <c r="BE351" i="2"/>
  <c r="AN462" i="2"/>
  <c r="AW155" i="4"/>
  <c r="AN159" i="2"/>
  <c r="AL345" i="2"/>
  <c r="BA201" i="2"/>
  <c r="AJ464" i="2"/>
  <c r="AN217" i="4"/>
  <c r="AY83" i="4"/>
  <c r="U380" i="2"/>
  <c r="AI401" i="2"/>
  <c r="AY380" i="2"/>
  <c r="BO184" i="4"/>
  <c r="R194" i="4"/>
  <c r="T74" i="4"/>
  <c r="AC139" i="2"/>
  <c r="AI108" i="2"/>
  <c r="AU70" i="2"/>
  <c r="AL376" i="2"/>
  <c r="BM7" i="4"/>
  <c r="I304" i="2"/>
  <c r="BA392" i="2"/>
  <c r="Q358" i="2"/>
  <c r="U115" i="4"/>
  <c r="AD75" i="4"/>
  <c r="BN68" i="4"/>
  <c r="BA212" i="2"/>
  <c r="AD455" i="2"/>
  <c r="AX252" i="4"/>
  <c r="Z188" i="2"/>
  <c r="AE160" i="4"/>
  <c r="X103" i="4"/>
  <c r="AL529" i="4"/>
  <c r="AE218" i="2"/>
  <c r="AR216" i="2"/>
  <c r="BE104" i="4"/>
  <c r="AZ265" i="4"/>
  <c r="AA368" i="2"/>
  <c r="K37" i="4"/>
  <c r="AZ119" i="2"/>
  <c r="AV262" i="2"/>
  <c r="AJ279" i="2"/>
  <c r="AV350" i="4"/>
  <c r="W28" i="4"/>
  <c r="BJ320" i="4"/>
  <c r="AN402" i="4"/>
  <c r="AG55" i="4"/>
  <c r="T30" i="6" s="1"/>
  <c r="T371" i="2"/>
  <c r="P174" i="4"/>
  <c r="BO163" i="4"/>
  <c r="AD30" i="6"/>
  <c r="J176" i="4"/>
  <c r="K267" i="2"/>
  <c r="AF105" i="4"/>
  <c r="BC9" i="4"/>
  <c r="AT285" i="2"/>
  <c r="U15" i="2"/>
  <c r="AM65" i="2"/>
  <c r="S42" i="4"/>
  <c r="S363" i="2"/>
  <c r="AT157" i="4"/>
  <c r="AI170" i="4"/>
  <c r="T6" i="4"/>
  <c r="AM114" i="2"/>
  <c r="BB21" i="4"/>
  <c r="L303" i="2"/>
  <c r="L461" i="2"/>
  <c r="L253" i="2"/>
  <c r="I473" i="2"/>
  <c r="J80" i="2"/>
  <c r="AV245" i="4"/>
  <c r="AZ138" i="4"/>
  <c r="AN404" i="4"/>
  <c r="BA27" i="2"/>
  <c r="AO182" i="2"/>
  <c r="V190" i="2"/>
  <c r="AQ99" i="4"/>
  <c r="AK7" i="4"/>
  <c r="S207" i="2"/>
  <c r="BK202" i="4"/>
  <c r="BK19" i="4"/>
  <c r="AC208" i="2"/>
  <c r="AW206" i="4"/>
  <c r="AY13" i="2"/>
  <c r="BD23" i="2"/>
  <c r="W30" i="11"/>
  <c r="AK211" i="4"/>
  <c r="AK82" i="2"/>
  <c r="T57" i="4"/>
  <c r="J169" i="4"/>
  <c r="X419" i="4"/>
  <c r="AI25" i="2"/>
  <c r="BP250" i="4"/>
  <c r="V468" i="2"/>
  <c r="S375" i="2"/>
  <c r="AI199" i="4"/>
  <c r="T51" i="4"/>
  <c r="AF281" i="2"/>
  <c r="AG183" i="2"/>
  <c r="AG294" i="4"/>
  <c r="AW71" i="2"/>
  <c r="X81" i="4"/>
  <c r="V100" i="4"/>
  <c r="AU280" i="2"/>
  <c r="AJ286" i="2"/>
  <c r="AE71" i="4"/>
  <c r="O307" i="2"/>
  <c r="AS65" i="4"/>
  <c r="T84" i="4"/>
  <c r="Y160" i="2"/>
  <c r="AW279" i="2"/>
  <c r="AY298" i="2"/>
  <c r="AI350" i="2"/>
  <c r="O268" i="2"/>
  <c r="AT393" i="2"/>
  <c r="AE424" i="4"/>
  <c r="AJ267" i="2"/>
  <c r="AX106" i="2"/>
  <c r="M107" i="2"/>
  <c r="AC271" i="4"/>
  <c r="BA232" i="4"/>
  <c r="BC169" i="4"/>
  <c r="I376" i="2"/>
  <c r="Q444" i="2"/>
  <c r="BF45" i="2"/>
  <c r="AU183" i="4"/>
  <c r="I427" i="4"/>
  <c r="AK448" i="4"/>
  <c r="AB230" i="2"/>
  <c r="P44" i="4"/>
  <c r="M19" i="4"/>
  <c r="AH208" i="2"/>
  <c r="BB469" i="2"/>
  <c r="AN82" i="2"/>
  <c r="AI164" i="2"/>
  <c r="AB188" i="2"/>
  <c r="K197" i="4"/>
  <c r="BJ116" i="4"/>
  <c r="BH133" i="4"/>
  <c r="AB350" i="4"/>
  <c r="AX7" i="4"/>
  <c r="V268" i="2"/>
  <c r="AX179" i="4"/>
  <c r="BA122" i="2"/>
  <c r="AB252" i="2"/>
  <c r="K363" i="2"/>
  <c r="AK231" i="4"/>
  <c r="AT159" i="2"/>
  <c r="R499" i="4"/>
  <c r="AP89" i="4"/>
  <c r="AD229" i="4"/>
  <c r="AS157" i="2"/>
  <c r="AO380" i="4"/>
  <c r="AS99" i="2"/>
  <c r="AK217" i="2"/>
  <c r="BH22" i="4"/>
  <c r="BG134" i="4"/>
  <c r="U526" i="4"/>
  <c r="AP203" i="4"/>
  <c r="BA275" i="4"/>
  <c r="AP123" i="4"/>
  <c r="AG501" i="4"/>
  <c r="AS440" i="4"/>
  <c r="BP192" i="4"/>
  <c r="V274" i="2"/>
  <c r="BC73" i="4"/>
  <c r="BF292" i="4"/>
  <c r="BE388" i="2"/>
  <c r="K328" i="4"/>
  <c r="T255" i="2"/>
  <c r="AL167" i="4"/>
  <c r="BA23" i="2"/>
  <c r="X10" i="4"/>
  <c r="AX263" i="2"/>
  <c r="S280" i="2"/>
  <c r="M300" i="2"/>
  <c r="BL149" i="4"/>
  <c r="U341" i="4"/>
  <c r="AT252" i="2"/>
  <c r="AK337" i="4"/>
  <c r="J155" i="4"/>
  <c r="AC203" i="4"/>
  <c r="W32" i="4"/>
  <c r="Z158" i="2"/>
  <c r="AP352" i="2"/>
  <c r="BJ159" i="4"/>
  <c r="L394" i="2"/>
  <c r="AL467" i="2"/>
  <c r="N90" i="4"/>
  <c r="V285" i="2"/>
  <c r="AL309" i="2"/>
  <c r="Z187" i="2"/>
  <c r="N233" i="2"/>
  <c r="AJ55" i="4"/>
  <c r="AF82" i="2"/>
  <c r="AS107" i="2"/>
  <c r="AY482" i="4"/>
  <c r="Q99" i="2"/>
  <c r="S306" i="2"/>
  <c r="AX171" i="2"/>
  <c r="BB205" i="2"/>
  <c r="BD266" i="4"/>
  <c r="Y269" i="2"/>
  <c r="BH439" i="4"/>
  <c r="AN319" i="4"/>
  <c r="AA23" i="4"/>
  <c r="BM18" i="4"/>
  <c r="AM73" i="4"/>
  <c r="Z54" i="10"/>
  <c r="X202" i="2"/>
  <c r="V440" i="2"/>
  <c r="H369" i="2"/>
  <c r="AX298" i="2"/>
  <c r="AR169" i="2"/>
  <c r="X249" i="4"/>
  <c r="AF202" i="4"/>
  <c r="J98" i="4"/>
  <c r="L46" i="2"/>
  <c r="V347" i="4"/>
  <c r="AO116" i="4"/>
  <c r="AL349" i="4"/>
  <c r="Z145" i="4"/>
  <c r="U465" i="2"/>
  <c r="AY253" i="2"/>
  <c r="AZ25" i="2"/>
  <c r="V456" i="2"/>
  <c r="BO527" i="4"/>
  <c r="AT297" i="2"/>
  <c r="AZ264" i="2"/>
  <c r="AG345" i="2"/>
  <c r="BE26" i="4"/>
  <c r="AP10" i="4"/>
  <c r="AG403" i="2"/>
  <c r="BA67" i="2"/>
  <c r="BL257" i="4"/>
  <c r="AL264" i="2"/>
  <c r="AI92" i="2"/>
  <c r="BA295" i="2"/>
  <c r="BM316" i="4"/>
  <c r="BM107" i="4"/>
  <c r="P37" i="4"/>
  <c r="U120" i="2"/>
  <c r="X55" i="9"/>
  <c r="AH357" i="2"/>
  <c r="I45" i="2"/>
  <c r="U55" i="10"/>
  <c r="BD450" i="2"/>
  <c r="AO40" i="4"/>
  <c r="AF456" i="2"/>
  <c r="X66" i="4"/>
  <c r="BA79" i="2"/>
  <c r="BH166" i="4"/>
  <c r="Y114" i="4"/>
  <c r="AW266" i="4"/>
  <c r="AC113" i="2"/>
  <c r="BF393" i="4"/>
  <c r="BC131" i="4"/>
  <c r="V325" i="2"/>
  <c r="AW187" i="2"/>
  <c r="BC121" i="4"/>
  <c r="Y27" i="2"/>
  <c r="BA202" i="4"/>
  <c r="T125" i="4"/>
  <c r="BP16" i="4"/>
  <c r="L126" i="4"/>
  <c r="AT251" i="2"/>
  <c r="K495" i="4"/>
  <c r="J67" i="2"/>
  <c r="Y31" i="12"/>
  <c r="BJ183" i="4"/>
  <c r="AR25" i="4"/>
  <c r="T374" i="2"/>
  <c r="AX114" i="2"/>
  <c r="AZ308" i="2"/>
  <c r="AA92" i="2"/>
  <c r="U322" i="4"/>
  <c r="K68" i="4"/>
  <c r="AS253" i="4"/>
  <c r="BI244" i="4"/>
  <c r="AV440" i="2"/>
  <c r="AX296" i="2"/>
  <c r="AN208" i="2"/>
  <c r="J411" i="4"/>
  <c r="L170" i="4"/>
  <c r="H124" i="2"/>
  <c r="AI392" i="4"/>
  <c r="M17" i="4"/>
  <c r="AW457" i="2"/>
  <c r="AC106" i="2"/>
  <c r="H467" i="2"/>
  <c r="BB254" i="2"/>
  <c r="BD330" i="4"/>
  <c r="AC287" i="4"/>
  <c r="BM195" i="4"/>
  <c r="AT340" i="4"/>
  <c r="BP479" i="4"/>
  <c r="O78" i="4"/>
  <c r="BF408" i="4"/>
  <c r="J162" i="2"/>
  <c r="Z211" i="4"/>
  <c r="AU83" i="4"/>
  <c r="BH136" i="4"/>
  <c r="AS29" i="4"/>
  <c r="AU215" i="2"/>
  <c r="AQ126" i="2"/>
  <c r="AD142" i="4"/>
  <c r="S369" i="4"/>
  <c r="BL121" i="4"/>
  <c r="AN80" i="4"/>
  <c r="R454" i="2"/>
  <c r="AP273" i="2"/>
  <c r="BD301" i="4"/>
  <c r="AS98" i="2"/>
  <c r="AF295" i="2"/>
  <c r="BP426" i="4"/>
  <c r="AE24" i="2"/>
  <c r="S6" i="4"/>
  <c r="AR392" i="2"/>
  <c r="AK439" i="2"/>
  <c r="BI131" i="4"/>
  <c r="AF37" i="4"/>
  <c r="BC369" i="2"/>
  <c r="Q449" i="2"/>
  <c r="AB109" i="4"/>
  <c r="H87" i="2"/>
  <c r="M137" i="2"/>
  <c r="AF218" i="2"/>
  <c r="BO267" i="4"/>
  <c r="BJ304" i="4"/>
  <c r="R99" i="4"/>
  <c r="BK370" i="4"/>
  <c r="Y72" i="2"/>
  <c r="O213" i="2"/>
  <c r="BF57" i="4"/>
  <c r="AW19" i="4"/>
  <c r="BI212" i="4"/>
  <c r="S22" i="2"/>
  <c r="P25" i="2"/>
  <c r="BF206" i="2"/>
  <c r="AD97" i="2"/>
  <c r="P71" i="4"/>
  <c r="AB50" i="4"/>
  <c r="X273" i="2"/>
  <c r="AJ164" i="4"/>
  <c r="BN208" i="4"/>
  <c r="BE352" i="2"/>
  <c r="AX217" i="4"/>
  <c r="AW14" i="4"/>
  <c r="AT449" i="2"/>
  <c r="BM62" i="4"/>
  <c r="AZ43" i="2"/>
  <c r="BF207" i="2"/>
  <c r="BA159" i="4"/>
  <c r="I491" i="4"/>
  <c r="AZ257" i="2"/>
  <c r="AH256" i="2"/>
  <c r="AH17" i="2"/>
  <c r="J32" i="2"/>
  <c r="BB233" i="2"/>
  <c r="AV277" i="2"/>
  <c r="AV200" i="2"/>
  <c r="AJ304" i="2"/>
  <c r="AQ70" i="2"/>
  <c r="AQ310" i="2"/>
  <c r="BB326" i="4"/>
  <c r="BJ411" i="4"/>
  <c r="M62" i="4"/>
  <c r="AZ410" i="4"/>
  <c r="BJ77" i="4"/>
  <c r="AE409" i="2"/>
  <c r="U35" i="4"/>
  <c r="Z350" i="2"/>
  <c r="AV138" i="2"/>
  <c r="AN368" i="2"/>
  <c r="Z6" i="4"/>
  <c r="BL219" i="4"/>
  <c r="V30" i="20"/>
  <c r="AR181" i="4"/>
  <c r="P337" i="4"/>
  <c r="AP116" i="2"/>
  <c r="AZ130" i="4"/>
  <c r="L76" i="4"/>
  <c r="BJ310" i="4"/>
  <c r="AP85" i="4"/>
  <c r="AJ162" i="4"/>
  <c r="R19" i="4"/>
  <c r="BJ267" i="4"/>
  <c r="BD338" i="4"/>
  <c r="Y452" i="2"/>
  <c r="BF254" i="2"/>
  <c r="BA34" i="2"/>
  <c r="AF312" i="4"/>
  <c r="AQ413" i="4"/>
  <c r="AF138" i="4"/>
  <c r="S350" i="2"/>
  <c r="AJ358" i="4"/>
  <c r="M90" i="2"/>
  <c r="P269" i="4"/>
  <c r="V170" i="2"/>
  <c r="AD299" i="2"/>
  <c r="AX25" i="2"/>
  <c r="BE129" i="4"/>
  <c r="AL113" i="2"/>
  <c r="AW197" i="4"/>
  <c r="AV362" i="2"/>
  <c r="AR363" i="2"/>
  <c r="BB144" i="4"/>
  <c r="AT162" i="2"/>
  <c r="K392" i="2"/>
  <c r="AH173" i="2"/>
  <c r="R501" i="4"/>
  <c r="L421" i="2"/>
  <c r="AC338" i="4"/>
  <c r="AA119" i="2"/>
  <c r="Y251" i="4"/>
  <c r="AE310" i="2"/>
  <c r="AW13" i="4"/>
  <c r="AV349" i="2"/>
  <c r="R339" i="4"/>
  <c r="AE302" i="4"/>
  <c r="M17" i="2"/>
  <c r="V400" i="2"/>
  <c r="BC348" i="2"/>
  <c r="BL486" i="4"/>
  <c r="BN215" i="4"/>
  <c r="AU407" i="2"/>
  <c r="AD393" i="2"/>
  <c r="N49" i="4"/>
  <c r="O269" i="4"/>
  <c r="K351" i="4"/>
  <c r="AS348" i="4"/>
  <c r="BN239" i="4"/>
  <c r="AO223" i="4"/>
  <c r="AF306" i="2"/>
  <c r="BK440" i="4"/>
  <c r="U79" i="2"/>
  <c r="AO70" i="2"/>
  <c r="AG237" i="4"/>
  <c r="O90" i="2"/>
  <c r="BC217" i="2"/>
  <c r="BB363" i="2"/>
  <c r="AS357" i="2"/>
  <c r="AB165" i="4"/>
  <c r="AL159" i="2"/>
  <c r="AA218" i="4"/>
  <c r="BM125" i="4"/>
  <c r="U388" i="4"/>
  <c r="W97" i="2"/>
  <c r="AL43" i="4"/>
  <c r="BK76" i="4"/>
  <c r="AY300" i="4"/>
  <c r="BE387" i="4"/>
  <c r="BK100" i="4"/>
  <c r="BM260" i="4"/>
  <c r="J269" i="2"/>
  <c r="AL255" i="4"/>
  <c r="J49" i="4"/>
  <c r="AW352" i="2"/>
  <c r="AE307" i="2"/>
  <c r="Y314" i="2"/>
  <c r="AQ20" i="4"/>
  <c r="AL299" i="2"/>
  <c r="AX417" i="4"/>
  <c r="BB294" i="2"/>
  <c r="Y198" i="4"/>
  <c r="BL124" i="4"/>
  <c r="BO401" i="4"/>
  <c r="AB251" i="4"/>
  <c r="W350" i="4"/>
  <c r="AP361" i="4"/>
  <c r="J159" i="2"/>
  <c r="AU193" i="4"/>
  <c r="Q355" i="4"/>
  <c r="BM233" i="4"/>
  <c r="BP219" i="4"/>
  <c r="N159" i="2"/>
  <c r="J451" i="4"/>
  <c r="N64" i="4"/>
  <c r="Y113" i="2"/>
  <c r="Y363" i="2"/>
  <c r="AE333" i="4"/>
  <c r="AY360" i="2"/>
  <c r="Z401" i="4"/>
  <c r="AX269" i="4"/>
  <c r="X32" i="9"/>
  <c r="AJ90" i="4"/>
  <c r="AA454" i="2"/>
  <c r="BM116" i="4"/>
  <c r="BC366" i="4"/>
  <c r="AF253" i="2"/>
  <c r="X127" i="4"/>
  <c r="AQ391" i="4"/>
  <c r="AP125" i="4"/>
  <c r="M269" i="4"/>
  <c r="N13" i="2"/>
  <c r="AK205" i="2"/>
  <c r="BG7" i="4"/>
  <c r="T49" i="4"/>
  <c r="AP340" i="4"/>
  <c r="P43" i="4"/>
  <c r="AB386" i="4"/>
  <c r="AP468" i="2"/>
  <c r="AS133" i="4"/>
  <c r="T323" i="4"/>
  <c r="Y268" i="2"/>
  <c r="R234" i="4"/>
  <c r="AQ253" i="2"/>
  <c r="AL168" i="4"/>
  <c r="AD455" i="4"/>
  <c r="AA442" i="2"/>
  <c r="AE62" i="4"/>
  <c r="H106" i="2"/>
  <c r="AL235" i="4"/>
  <c r="AJ230" i="4"/>
  <c r="V167" i="2"/>
  <c r="AM175" i="4"/>
  <c r="BI243" i="4"/>
  <c r="X32" i="12" s="1"/>
  <c r="BP100" i="4"/>
  <c r="M104" i="4"/>
  <c r="AJ44" i="2"/>
  <c r="BC21" i="4"/>
  <c r="V308" i="2"/>
  <c r="BJ20" i="4"/>
  <c r="P219" i="4"/>
  <c r="T124" i="4"/>
  <c r="BM73" i="4"/>
  <c r="I165" i="4"/>
  <c r="BG455" i="4"/>
  <c r="M66" i="4"/>
  <c r="BN253" i="4"/>
  <c r="T104" i="4"/>
  <c r="O476" i="4"/>
  <c r="AK246" i="4"/>
  <c r="BC50" i="4"/>
  <c r="Z30" i="12"/>
  <c r="AP247" i="4"/>
  <c r="AY24" i="4"/>
  <c r="BJ127" i="4"/>
  <c r="AU73" i="4"/>
  <c r="S211" i="2"/>
  <c r="AB497" i="4"/>
  <c r="U127" i="4"/>
  <c r="BL317" i="4"/>
  <c r="Y90" i="2"/>
  <c r="BK419" i="4"/>
  <c r="Q297" i="2"/>
  <c r="AF504" i="4"/>
  <c r="AB292" i="4"/>
  <c r="BG114" i="4"/>
  <c r="Q346" i="2"/>
  <c r="BH437" i="4"/>
  <c r="AC56" i="6"/>
  <c r="P261" i="2"/>
  <c r="AE175" i="2"/>
  <c r="AL310" i="4"/>
  <c r="AO7" i="4"/>
  <c r="BF266" i="2"/>
  <c r="O78" i="2"/>
  <c r="AA31" i="20"/>
  <c r="AN472" i="2"/>
  <c r="Z277" i="2"/>
  <c r="AJ440" i="2"/>
  <c r="U138" i="4"/>
  <c r="X64" i="4"/>
  <c r="M350" i="4"/>
  <c r="AD109" i="2"/>
  <c r="AX94" i="2"/>
  <c r="Y304" i="2"/>
  <c r="T294" i="2"/>
  <c r="Y220" i="4"/>
  <c r="N214" i="2"/>
  <c r="X55" i="10"/>
  <c r="Q37" i="4"/>
  <c r="AT237" i="4"/>
  <c r="S218" i="2"/>
  <c r="J108" i="4"/>
  <c r="AX107" i="4"/>
  <c r="AC297" i="2"/>
  <c r="AJ182" i="2"/>
  <c r="AA27" i="4"/>
  <c r="AQ285" i="2"/>
  <c r="AK79" i="4"/>
  <c r="AY169" i="2"/>
  <c r="AV447" i="2"/>
  <c r="AF38" i="4"/>
  <c r="AG410" i="4"/>
  <c r="AX268" i="2"/>
  <c r="N37" i="4"/>
  <c r="AB389" i="2"/>
  <c r="O418" i="2"/>
  <c r="AE175" i="4"/>
  <c r="V353" i="4"/>
  <c r="BH121" i="4"/>
  <c r="O230" i="2"/>
  <c r="M33" i="2"/>
  <c r="AI111" i="4"/>
  <c r="BI134" i="4"/>
  <c r="AX169" i="2"/>
  <c r="J32" i="4"/>
  <c r="BC83" i="4"/>
  <c r="T29" i="4"/>
  <c r="AV268" i="2"/>
  <c r="X137" i="2"/>
  <c r="U205" i="2"/>
  <c r="BM98" i="4"/>
  <c r="AB56" i="10" s="1"/>
  <c r="Z80" i="4"/>
  <c r="AL89" i="4"/>
  <c r="K195" i="4"/>
  <c r="L44" i="2"/>
  <c r="BD253" i="4"/>
  <c r="AD195" i="4"/>
  <c r="X219" i="4"/>
  <c r="AO22" i="4"/>
  <c r="X119" i="2"/>
  <c r="AY358" i="2"/>
  <c r="W389" i="2"/>
  <c r="R307" i="2"/>
  <c r="AL174" i="2"/>
  <c r="BF359" i="2"/>
  <c r="AS219" i="4"/>
  <c r="L139" i="2"/>
  <c r="AS221" i="2"/>
  <c r="AV294" i="2"/>
  <c r="AZ284" i="2"/>
  <c r="U186" i="2"/>
  <c r="P28" i="2"/>
  <c r="AY367" i="2"/>
  <c r="AX202" i="2"/>
  <c r="BM253" i="4"/>
  <c r="BB207" i="2"/>
  <c r="AF441" i="4"/>
  <c r="AA230" i="2"/>
  <c r="BJ449" i="4"/>
  <c r="V116" i="2"/>
  <c r="AP103" i="4"/>
  <c r="AI269" i="2"/>
  <c r="AS208" i="4"/>
  <c r="AX325" i="2"/>
  <c r="U418" i="2"/>
  <c r="AE74" i="4"/>
  <c r="Y259" i="4"/>
  <c r="BC84" i="4"/>
  <c r="Q159" i="2"/>
  <c r="AS109" i="2"/>
  <c r="AU276" i="2"/>
  <c r="AU412" i="4"/>
  <c r="BF451" i="2"/>
  <c r="AS24" i="2"/>
  <c r="AP301" i="4"/>
  <c r="V361" i="2"/>
  <c r="AE98" i="2"/>
  <c r="AG347" i="2"/>
  <c r="Q198" i="4"/>
  <c r="Q420" i="2"/>
  <c r="AZ414" i="4"/>
  <c r="AQ325" i="2"/>
  <c r="AL266" i="2"/>
  <c r="S385" i="4"/>
  <c r="I286" i="2"/>
  <c r="L231" i="2"/>
  <c r="K107" i="2"/>
  <c r="J29" i="2"/>
  <c r="O95" i="2"/>
  <c r="AF467" i="2"/>
  <c r="AS392" i="2"/>
  <c r="AY559" i="4"/>
  <c r="BF215" i="4"/>
  <c r="AY374" i="2"/>
  <c r="AV395" i="2"/>
  <c r="BM102" i="4"/>
  <c r="AG43" i="4"/>
  <c r="BC86" i="4"/>
  <c r="O452" i="2"/>
  <c r="M441" i="2"/>
  <c r="S408" i="2"/>
  <c r="AO87" i="4"/>
  <c r="BB169" i="2"/>
  <c r="T165" i="2"/>
  <c r="AL30" i="2"/>
  <c r="BE275" i="4"/>
  <c r="Z56" i="10"/>
  <c r="AC172" i="4"/>
  <c r="AD45" i="2"/>
  <c r="X13" i="4"/>
  <c r="AW108" i="2"/>
  <c r="I187" i="2"/>
  <c r="AD464" i="2"/>
  <c r="BE43" i="4"/>
  <c r="Q244" i="4"/>
  <c r="BK289" i="4"/>
  <c r="Q75" i="2"/>
  <c r="S195" i="4"/>
  <c r="Y16" i="4"/>
  <c r="Z386" i="4"/>
  <c r="P213" i="2"/>
  <c r="AS168" i="2"/>
  <c r="AY305" i="2"/>
  <c r="AS176" i="4"/>
  <c r="AI72" i="2"/>
  <c r="R207" i="2"/>
  <c r="I162" i="2"/>
  <c r="BD272" i="4"/>
  <c r="AA207" i="4"/>
  <c r="BJ292" i="4"/>
  <c r="AB137" i="4"/>
  <c r="AU15" i="2"/>
  <c r="AK10" i="4"/>
  <c r="AS379" i="2"/>
  <c r="AB267" i="4"/>
  <c r="BM45" i="4"/>
  <c r="BA27" i="4"/>
  <c r="AE49" i="4"/>
  <c r="S232" i="4"/>
  <c r="I235" i="4"/>
  <c r="AW50" i="4"/>
  <c r="AB123" i="4"/>
  <c r="Y197" i="4"/>
  <c r="BB380" i="2"/>
  <c r="L170" i="2"/>
  <c r="AB34" i="4"/>
  <c r="M29" i="4"/>
  <c r="AZ74" i="2"/>
  <c r="BE174" i="2"/>
  <c r="BE134" i="4"/>
  <c r="W454" i="4"/>
  <c r="BD27" i="2"/>
  <c r="AY379" i="2"/>
  <c r="AH80" i="4"/>
  <c r="J214" i="2"/>
  <c r="X248" i="4"/>
  <c r="AT111" i="2"/>
  <c r="R287" i="4"/>
  <c r="W358" i="4"/>
  <c r="AR528" i="4"/>
  <c r="W73" i="2"/>
  <c r="P463" i="2"/>
  <c r="U347" i="2"/>
  <c r="AV259" i="2"/>
  <c r="BI172" i="4"/>
  <c r="I183" i="2"/>
  <c r="AQ127" i="2"/>
  <c r="T158" i="2"/>
  <c r="BH143" i="4"/>
  <c r="BH33" i="4"/>
  <c r="AA273" i="4"/>
  <c r="J208" i="2"/>
  <c r="AH225" i="4"/>
  <c r="AN520" i="4"/>
  <c r="AL77" i="4"/>
  <c r="Q33" i="4"/>
  <c r="AI68" i="2"/>
  <c r="BI64" i="4"/>
  <c r="AW43" i="4"/>
  <c r="AR389" i="2"/>
  <c r="AO95" i="2"/>
  <c r="AW299" i="4"/>
  <c r="Z114" i="4"/>
  <c r="J314" i="4"/>
  <c r="BJ244" i="4"/>
  <c r="I358" i="2"/>
  <c r="AB56" i="4"/>
  <c r="J115" i="2"/>
  <c r="T31" i="10"/>
  <c r="I199" i="4"/>
  <c r="S163" i="4"/>
  <c r="AB123" i="2"/>
  <c r="AH126" i="4"/>
  <c r="AB151" i="4"/>
  <c r="AV115" i="2"/>
  <c r="U348" i="2"/>
  <c r="AZ136" i="4"/>
  <c r="BM238" i="4"/>
  <c r="I29" i="4"/>
  <c r="BF89" i="4"/>
  <c r="I110" i="2"/>
  <c r="AZ29" i="4"/>
  <c r="AK28" i="2"/>
  <c r="AY27" i="2"/>
  <c r="AG120" i="2"/>
  <c r="AE111" i="2"/>
  <c r="Z345" i="2"/>
  <c r="BE25" i="4"/>
  <c r="AK152" i="4"/>
  <c r="AK151" i="4"/>
  <c r="U55" i="9"/>
  <c r="BJ215" i="4"/>
  <c r="AB76" i="2"/>
  <c r="BE169" i="2"/>
  <c r="AW47" i="4"/>
  <c r="AK301" i="2"/>
  <c r="AN38" i="4"/>
  <c r="P321" i="4"/>
  <c r="AR116" i="2"/>
  <c r="AG46" i="2"/>
  <c r="BD203" i="2"/>
  <c r="AO29" i="2"/>
  <c r="AK415" i="4"/>
  <c r="K194" i="4"/>
  <c r="AB120" i="2"/>
  <c r="W183" i="4"/>
  <c r="P81" i="2"/>
  <c r="U117" i="4"/>
  <c r="M72" i="2"/>
  <c r="K166" i="4"/>
  <c r="AR317" i="4"/>
  <c r="BE290" i="4"/>
  <c r="AY419" i="2"/>
  <c r="AJ358" i="2"/>
  <c r="BE101" i="4"/>
  <c r="AS75" i="2"/>
  <c r="V56" i="9"/>
  <c r="AP75" i="2"/>
  <c r="AH131" i="4"/>
  <c r="BL464" i="4"/>
  <c r="U37" i="4"/>
  <c r="BB66" i="2"/>
  <c r="AN133" i="4"/>
  <c r="BE178" i="4"/>
  <c r="W362" i="2"/>
  <c r="BC218" i="2"/>
  <c r="U180" i="2"/>
  <c r="AF419" i="2"/>
  <c r="Q282" i="2"/>
  <c r="AO123" i="4"/>
  <c r="I252" i="4"/>
  <c r="Y298" i="2"/>
  <c r="AO104" i="4"/>
  <c r="I26" i="4"/>
  <c r="AF92" i="2"/>
  <c r="BK496" i="4"/>
  <c r="T463" i="4"/>
  <c r="AU249" i="4"/>
  <c r="AD202" i="2"/>
  <c r="T276" i="2"/>
  <c r="AN221" i="2"/>
  <c r="N221" i="2"/>
  <c r="BB44" i="4"/>
  <c r="AN424" i="4"/>
  <c r="W403" i="2"/>
  <c r="M221" i="2"/>
  <c r="BB5" i="4"/>
  <c r="Y187" i="2"/>
  <c r="AD230" i="2"/>
  <c r="AH65" i="2"/>
  <c r="X159" i="4"/>
  <c r="V438" i="4"/>
  <c r="U404" i="4"/>
  <c r="AE75" i="2"/>
  <c r="U358" i="4"/>
  <c r="BM110" i="4"/>
  <c r="AX69" i="4"/>
  <c r="AI459" i="4"/>
  <c r="BM153" i="4"/>
  <c r="Z252" i="4"/>
  <c r="L120" i="4"/>
  <c r="AS86" i="4"/>
  <c r="AA27" i="2"/>
  <c r="AC114" i="2"/>
  <c r="V46" i="2"/>
  <c r="BL192" i="4"/>
  <c r="AT78" i="2"/>
  <c r="AI78" i="4"/>
  <c r="BC266" i="4"/>
  <c r="AK218" i="2"/>
  <c r="AA279" i="2"/>
  <c r="K339" i="4"/>
  <c r="AI173" i="2"/>
  <c r="AK89" i="4"/>
  <c r="W163" i="2"/>
  <c r="AX138" i="4"/>
  <c r="P139" i="2"/>
  <c r="BA281" i="2"/>
  <c r="BM370" i="4"/>
  <c r="AI415" i="4"/>
  <c r="AS77" i="2"/>
  <c r="T21" i="4"/>
  <c r="Y464" i="4"/>
  <c r="Y251" i="2"/>
  <c r="AO451" i="2"/>
  <c r="X102" i="4"/>
  <c r="AW163" i="4"/>
  <c r="AW362" i="4"/>
  <c r="P414" i="4"/>
  <c r="R28" i="2"/>
  <c r="AY205" i="2"/>
  <c r="P212" i="2"/>
  <c r="I25" i="2"/>
  <c r="AI122" i="4"/>
  <c r="BG152" i="4"/>
  <c r="Q117" i="4"/>
  <c r="AD38" i="4"/>
  <c r="AY109" i="4"/>
  <c r="AY99" i="4"/>
  <c r="AZ213" i="2"/>
  <c r="Y401" i="4"/>
  <c r="AK77" i="4"/>
  <c r="L275" i="2"/>
  <c r="AC370" i="2"/>
  <c r="AA195" i="4"/>
  <c r="AK405" i="2"/>
  <c r="AT45" i="4"/>
  <c r="R360" i="4"/>
  <c r="W197" i="4"/>
  <c r="AM136" i="2"/>
  <c r="AC438" i="4"/>
  <c r="Z80" i="2"/>
  <c r="BF375" i="2"/>
  <c r="AC149" i="4"/>
  <c r="AJ298" i="2"/>
  <c r="U339" i="4"/>
  <c r="AG353" i="2"/>
  <c r="AA253" i="2"/>
  <c r="J14" i="4"/>
  <c r="AO72" i="2"/>
  <c r="AY260" i="2"/>
  <c r="AP138" i="2"/>
  <c r="AW270" i="4"/>
  <c r="AW33" i="2"/>
  <c r="AK357" i="2"/>
  <c r="AE537" i="4"/>
  <c r="J260" i="4"/>
  <c r="X446" i="2"/>
  <c r="AT182" i="2"/>
  <c r="U54" i="6"/>
  <c r="P300" i="2"/>
  <c r="AY123" i="2"/>
  <c r="X295" i="2"/>
  <c r="BF161" i="2"/>
  <c r="AZ121" i="2"/>
  <c r="AR50" i="4"/>
  <c r="AU462" i="4"/>
  <c r="BC124" i="2"/>
  <c r="U88" i="4"/>
  <c r="AT143" i="4"/>
  <c r="AS352" i="4"/>
  <c r="AQ190" i="2"/>
  <c r="AV358" i="2"/>
  <c r="AP180" i="2"/>
  <c r="Y268" i="4"/>
  <c r="AR44" i="2"/>
  <c r="AW87" i="2"/>
  <c r="AK204" i="2"/>
  <c r="AU18" i="2"/>
  <c r="BD6" i="4"/>
  <c r="AU99" i="2"/>
  <c r="R5" i="4"/>
  <c r="BM237" i="4"/>
  <c r="AB298" i="2"/>
  <c r="AE98" i="4"/>
  <c r="K65" i="4"/>
  <c r="BM297" i="4"/>
  <c r="L12" i="4"/>
  <c r="BE213" i="4"/>
  <c r="O514" i="4"/>
  <c r="AL125" i="4"/>
  <c r="K401" i="4"/>
  <c r="AU457" i="2"/>
  <c r="AL29" i="2"/>
  <c r="AE118" i="2"/>
  <c r="BG250" i="4"/>
  <c r="AL132" i="4"/>
  <c r="AE254" i="2"/>
  <c r="AZ239" i="4"/>
  <c r="AI4" i="4"/>
  <c r="V54" i="6" s="1"/>
  <c r="T455" i="2"/>
  <c r="K187" i="2"/>
  <c r="BE467" i="2"/>
  <c r="Q465" i="2"/>
  <c r="J136" i="4"/>
  <c r="Q379" i="2"/>
  <c r="L163" i="2"/>
  <c r="AQ385" i="4"/>
  <c r="Q359" i="2"/>
  <c r="AE31" i="10"/>
  <c r="AQ119" i="2"/>
  <c r="AN307" i="2"/>
  <c r="H395" i="2"/>
  <c r="AS273" i="2"/>
  <c r="BI37" i="4"/>
  <c r="N264" i="4"/>
  <c r="AK114" i="2"/>
  <c r="S28" i="2"/>
  <c r="I352" i="2"/>
  <c r="X57" i="4"/>
  <c r="N75" i="2"/>
  <c r="AR157" i="4"/>
  <c r="BE161" i="2"/>
  <c r="AS206" i="4"/>
  <c r="U469" i="2"/>
  <c r="AK258" i="2"/>
  <c r="AW145" i="4"/>
  <c r="AJ124" i="2"/>
  <c r="BB446" i="2"/>
  <c r="BN439" i="4"/>
  <c r="AS381" i="4"/>
  <c r="S160" i="2"/>
  <c r="AI94" i="2"/>
  <c r="V10" i="4"/>
  <c r="AN452" i="2"/>
  <c r="AS220" i="4"/>
  <c r="Z421" i="4"/>
  <c r="BC164" i="2"/>
  <c r="AQ150" i="4"/>
  <c r="BA402" i="4"/>
  <c r="AP258" i="4"/>
  <c r="S314" i="2"/>
  <c r="AW277" i="2"/>
  <c r="AG170" i="2"/>
  <c r="AU210" i="4"/>
  <c r="AQ159" i="4"/>
  <c r="BJ209" i="4"/>
  <c r="AW444" i="2"/>
  <c r="AB92" i="2"/>
  <c r="AR137" i="2"/>
  <c r="R98" i="4"/>
  <c r="H265" i="2"/>
  <c r="BD394" i="4"/>
  <c r="BO71" i="4"/>
  <c r="AU132" i="4"/>
  <c r="AU72" i="4"/>
  <c r="AK214" i="2"/>
  <c r="BP81" i="4"/>
  <c r="BG82" i="4"/>
  <c r="X169" i="2"/>
  <c r="Q66" i="4"/>
  <c r="AX313" i="4"/>
  <c r="AA159" i="2"/>
  <c r="AG400" i="4"/>
  <c r="V116" i="4"/>
  <c r="AP5" i="4"/>
  <c r="BD441" i="4"/>
  <c r="Q264" i="4"/>
  <c r="AB54" i="12"/>
  <c r="AV30" i="2"/>
  <c r="Y9" i="4"/>
  <c r="U183" i="2"/>
  <c r="Q164" i="4"/>
  <c r="N86" i="4"/>
  <c r="BD41" i="4"/>
  <c r="BA361" i="2"/>
  <c r="AL162" i="2"/>
  <c r="AQ270" i="4"/>
  <c r="M316" i="4"/>
  <c r="BH63" i="4"/>
  <c r="L167" i="2"/>
  <c r="S264" i="2"/>
  <c r="AB21" i="2"/>
  <c r="AR161" i="4"/>
  <c r="S156" i="4"/>
  <c r="AI46" i="2"/>
  <c r="AZ118" i="4"/>
  <c r="Q299" i="2"/>
  <c r="AB32" i="6"/>
  <c r="AN258" i="4"/>
  <c r="AS302" i="4"/>
  <c r="AG310" i="4"/>
  <c r="O406" i="2"/>
  <c r="AV311" i="4"/>
  <c r="AH90" i="2"/>
  <c r="BO69" i="4"/>
  <c r="BG123" i="4"/>
  <c r="K47" i="4"/>
  <c r="AX347" i="4"/>
  <c r="L168" i="2"/>
  <c r="BF346" i="2"/>
  <c r="AO274" i="2"/>
  <c r="AI110" i="2"/>
  <c r="AX387" i="4"/>
  <c r="O221" i="4"/>
  <c r="AM271" i="4"/>
  <c r="Y328" i="4"/>
  <c r="U400" i="4"/>
  <c r="Y56" i="4"/>
  <c r="O113" i="2"/>
  <c r="BJ251" i="4"/>
  <c r="I40" i="4"/>
  <c r="AJ94" i="2"/>
  <c r="AW24" i="2"/>
  <c r="U16" i="2"/>
  <c r="AC211" i="4"/>
  <c r="AQ360" i="2"/>
  <c r="H110" i="2"/>
  <c r="R20" i="2"/>
  <c r="K21" i="4"/>
  <c r="AE515" i="4"/>
  <c r="AA319" i="4"/>
  <c r="J461" i="2"/>
  <c r="BB305" i="2"/>
  <c r="BF236" i="4"/>
  <c r="T282" i="2"/>
  <c r="K118" i="2"/>
  <c r="AM239" i="4"/>
  <c r="BB369" i="2"/>
  <c r="BJ174" i="4"/>
  <c r="BJ41" i="4"/>
  <c r="X88" i="4"/>
  <c r="AC479" i="4"/>
  <c r="AA312" i="2"/>
  <c r="AD30" i="10"/>
  <c r="AM474" i="2"/>
  <c r="AK392" i="4"/>
  <c r="AX316" i="4"/>
  <c r="BC301" i="2"/>
  <c r="AH266" i="2"/>
  <c r="Q60" i="4"/>
  <c r="I218" i="4"/>
  <c r="AU395" i="2"/>
  <c r="BC441" i="2"/>
  <c r="AI12" i="4"/>
  <c r="AB118" i="2"/>
  <c r="AD118" i="2"/>
  <c r="T56" i="10"/>
  <c r="AR111" i="4"/>
  <c r="N216" i="2"/>
  <c r="AX425" i="4"/>
  <c r="AQ440" i="4"/>
  <c r="BD133" i="4"/>
  <c r="AE206" i="2"/>
  <c r="AB296" i="4"/>
  <c r="BC99" i="4"/>
  <c r="AS82" i="2"/>
  <c r="BF284" i="2"/>
  <c r="J421" i="2"/>
  <c r="AC383" i="4"/>
  <c r="P184" i="4"/>
  <c r="O205" i="2"/>
  <c r="BF448" i="2"/>
  <c r="N38" i="4"/>
  <c r="AI17" i="4"/>
  <c r="AO94" i="2"/>
  <c r="I253" i="2"/>
  <c r="BD120" i="2"/>
  <c r="AC527" i="4"/>
  <c r="T97" i="2"/>
  <c r="M295" i="2"/>
  <c r="BA118" i="4"/>
  <c r="BP231" i="4"/>
  <c r="V179" i="2"/>
  <c r="W277" i="2"/>
  <c r="AE32" i="10"/>
  <c r="S192" i="2"/>
  <c r="BD72" i="2"/>
  <c r="AU48" i="4"/>
  <c r="AY452" i="2"/>
  <c r="AB294" i="4"/>
  <c r="H80" i="2"/>
  <c r="AT332" i="4"/>
  <c r="L456" i="2"/>
  <c r="AL210" i="2"/>
  <c r="AQ346" i="2"/>
  <c r="AL355" i="4"/>
  <c r="AW116" i="4"/>
  <c r="AN64" i="2"/>
  <c r="R83" i="4"/>
  <c r="M375" i="2"/>
  <c r="U32" i="4"/>
  <c r="BB196" i="4"/>
  <c r="AR445" i="2"/>
  <c r="M59" i="4"/>
  <c r="BD25" i="2"/>
  <c r="AH169" i="2"/>
  <c r="AB308" i="2"/>
  <c r="AF122" i="2"/>
  <c r="AR299" i="2"/>
  <c r="J175" i="4"/>
  <c r="AX358" i="2"/>
  <c r="M442" i="2"/>
  <c r="I231" i="2"/>
  <c r="U57" i="12"/>
  <c r="AK474" i="2"/>
  <c r="U362" i="2"/>
  <c r="W192" i="2"/>
  <c r="BP171" i="4"/>
  <c r="AZ106" i="2"/>
  <c r="J297" i="2"/>
  <c r="AO97" i="2"/>
  <c r="P330" i="4"/>
  <c r="AB99" i="4"/>
  <c r="Q14" i="2"/>
  <c r="AT404" i="2"/>
  <c r="I79" i="2"/>
  <c r="Q257" i="4"/>
  <c r="I489" i="4"/>
  <c r="AK412" i="4"/>
  <c r="AW106" i="2"/>
  <c r="W322" i="4"/>
  <c r="AK346" i="2"/>
  <c r="AD304" i="4"/>
  <c r="BM99" i="4"/>
  <c r="BO433" i="4"/>
  <c r="AO137" i="2"/>
  <c r="AC265" i="2"/>
  <c r="AZ166" i="2"/>
  <c r="AR325" i="2"/>
  <c r="AB209" i="2"/>
  <c r="AN353" i="2"/>
  <c r="U252" i="4"/>
  <c r="BI56" i="4"/>
  <c r="AQ72" i="2"/>
  <c r="AA262" i="2"/>
  <c r="AI208" i="2"/>
  <c r="AV26" i="4"/>
  <c r="BA38" i="4"/>
  <c r="BB269" i="2"/>
  <c r="K43" i="2"/>
  <c r="S419" i="2"/>
  <c r="BF160" i="4"/>
  <c r="N185" i="2"/>
  <c r="AT266" i="2"/>
  <c r="BC245" i="4"/>
  <c r="AV293" i="4"/>
  <c r="BB311" i="4"/>
  <c r="AE310" i="4"/>
  <c r="AV331" i="4"/>
  <c r="AD32" i="2"/>
  <c r="AD352" i="2"/>
  <c r="BL345" i="4"/>
  <c r="AF251" i="2"/>
  <c r="AA71" i="2"/>
  <c r="AR206" i="2"/>
  <c r="AI219" i="4"/>
  <c r="AR110" i="4"/>
  <c r="O138" i="2"/>
  <c r="J127" i="4"/>
  <c r="AJ99" i="2"/>
  <c r="AD175" i="2"/>
  <c r="R326" i="2"/>
  <c r="AZ92" i="2"/>
  <c r="P504" i="4"/>
  <c r="AK347" i="4"/>
  <c r="BE105" i="4"/>
  <c r="AM80" i="4"/>
  <c r="X123" i="2"/>
  <c r="AJ197" i="4"/>
  <c r="AE256" i="4"/>
  <c r="BD443" i="2"/>
  <c r="BH134" i="4"/>
  <c r="AE442" i="2"/>
  <c r="BF99" i="2"/>
  <c r="M183" i="2"/>
  <c r="AY276" i="4"/>
  <c r="AH371" i="2"/>
  <c r="Q269" i="2"/>
  <c r="T243" i="4"/>
  <c r="BO39" i="4"/>
  <c r="V354" i="2"/>
  <c r="BL220" i="4"/>
  <c r="L14" i="2"/>
  <c r="AP209" i="4"/>
  <c r="BH199" i="4"/>
  <c r="AE196" i="4"/>
  <c r="AB20" i="4"/>
  <c r="AX413" i="4"/>
  <c r="AX85" i="4"/>
  <c r="BO537" i="4"/>
  <c r="AC354" i="2"/>
  <c r="BL153" i="4"/>
  <c r="T159" i="2"/>
  <c r="AW49" i="4"/>
  <c r="Q420" i="4"/>
  <c r="AR464" i="2"/>
  <c r="O190" i="2"/>
  <c r="AD220" i="2"/>
  <c r="BB79" i="2"/>
  <c r="BC111" i="4"/>
  <c r="AF474" i="2"/>
  <c r="BP299" i="4"/>
  <c r="BC20" i="2"/>
  <c r="BB6" i="4"/>
  <c r="AS201" i="4"/>
  <c r="R404" i="2"/>
  <c r="BC86" i="2"/>
  <c r="I251" i="4"/>
  <c r="AB99" i="2"/>
  <c r="U114" i="2"/>
  <c r="AR254" i="4"/>
  <c r="L474" i="2"/>
  <c r="BD132" i="4"/>
  <c r="AA15" i="4"/>
  <c r="L367" i="2"/>
  <c r="M303" i="2"/>
  <c r="AQ62" i="4"/>
  <c r="W108" i="2"/>
  <c r="BO140" i="4"/>
  <c r="BI139" i="4"/>
  <c r="BK257" i="4"/>
  <c r="BA122" i="4"/>
  <c r="AT168" i="2"/>
  <c r="AI149" i="4"/>
  <c r="BF403" i="2"/>
  <c r="P204" i="2"/>
  <c r="AF454" i="2"/>
  <c r="AJ265" i="2"/>
  <c r="BE110" i="4"/>
  <c r="AV402" i="2"/>
  <c r="AM401" i="2"/>
  <c r="M19" i="2"/>
  <c r="BB215" i="2"/>
  <c r="AM397" i="2"/>
  <c r="W284" i="2"/>
  <c r="BL531" i="4"/>
  <c r="BO63" i="4"/>
  <c r="M76" i="2"/>
  <c r="K222" i="4"/>
  <c r="AY160" i="4"/>
  <c r="AL98" i="2"/>
  <c r="AM230" i="2"/>
  <c r="AX135" i="4"/>
  <c r="BB137" i="2"/>
  <c r="T315" i="2"/>
  <c r="K409" i="2"/>
  <c r="O217" i="2"/>
  <c r="L276" i="4"/>
  <c r="BK74" i="4"/>
  <c r="I454" i="2"/>
  <c r="AB367" i="2"/>
  <c r="Q170" i="2"/>
  <c r="AI396" i="2"/>
  <c r="AS296" i="2"/>
  <c r="AH363" i="2"/>
  <c r="M175" i="2"/>
  <c r="J109" i="2"/>
  <c r="AR204" i="2"/>
  <c r="AN384" i="4"/>
  <c r="L89" i="4"/>
  <c r="P72" i="4"/>
  <c r="AK451" i="2"/>
  <c r="R200" i="2"/>
  <c r="BH155" i="4"/>
  <c r="AI116" i="2"/>
  <c r="AA197" i="4"/>
  <c r="V265" i="2"/>
  <c r="BC391" i="2"/>
  <c r="AA5" i="4"/>
  <c r="AJ183" i="2"/>
  <c r="AT346" i="2"/>
  <c r="AH51" i="4"/>
  <c r="AE31" i="2"/>
  <c r="BD230" i="4"/>
  <c r="N17" i="4"/>
  <c r="BL402" i="4"/>
  <c r="Q419" i="2"/>
  <c r="Z280" i="2"/>
  <c r="T169" i="2"/>
  <c r="AT474" i="2"/>
  <c r="AJ408" i="2"/>
  <c r="AO19" i="2"/>
  <c r="AC89" i="2"/>
  <c r="AT450" i="2"/>
  <c r="S174" i="2"/>
  <c r="I49" i="4"/>
  <c r="AF128" i="4"/>
  <c r="BE168" i="2"/>
  <c r="K311" i="4"/>
  <c r="AZ301" i="4"/>
  <c r="AU358" i="2"/>
  <c r="AT274" i="2"/>
  <c r="AD187" i="2"/>
  <c r="AH398" i="2"/>
  <c r="AH388" i="4"/>
  <c r="BE108" i="2"/>
  <c r="BK14" i="4"/>
  <c r="J44" i="2"/>
  <c r="Z195" i="4"/>
  <c r="AW186" i="2"/>
  <c r="AD31" i="12"/>
  <c r="AE295" i="2"/>
  <c r="AM58" i="4"/>
  <c r="AC391" i="2"/>
  <c r="AQ109" i="2"/>
  <c r="AL270" i="4"/>
  <c r="U360" i="2"/>
  <c r="AC457" i="4"/>
  <c r="M264" i="2"/>
  <c r="R295" i="4"/>
  <c r="AO285" i="2"/>
  <c r="I255" i="4"/>
  <c r="Q203" i="2"/>
  <c r="BP327" i="4"/>
  <c r="AM117" i="2"/>
  <c r="AP421" i="2"/>
  <c r="BA62" i="4"/>
  <c r="X152" i="4"/>
  <c r="BA162" i="4"/>
  <c r="BD163" i="2"/>
  <c r="J93" i="2"/>
  <c r="M373" i="2"/>
  <c r="BF277" i="4"/>
  <c r="AT71" i="2"/>
  <c r="AH111" i="2"/>
  <c r="AW25" i="4"/>
  <c r="AW385" i="4"/>
  <c r="U109" i="2"/>
  <c r="AS167" i="2"/>
  <c r="AR343" i="4"/>
  <c r="AB233" i="2"/>
  <c r="AG401" i="2"/>
  <c r="I469" i="2"/>
  <c r="AZ127" i="2"/>
  <c r="H472" i="2"/>
  <c r="AA362" i="2"/>
  <c r="AR368" i="2"/>
  <c r="I420" i="2"/>
  <c r="AK32" i="2"/>
  <c r="BE230" i="2"/>
  <c r="U74" i="4"/>
  <c r="M56" i="4"/>
  <c r="AA200" i="4"/>
  <c r="V56" i="6"/>
  <c r="W27" i="4"/>
  <c r="O187" i="2"/>
  <c r="Z85" i="4"/>
  <c r="AI442" i="2"/>
  <c r="T65" i="2"/>
  <c r="T30" i="4"/>
  <c r="AK380" i="2"/>
  <c r="T325" i="2"/>
  <c r="AA282" i="2"/>
  <c r="BH481" i="4"/>
  <c r="AX66" i="4"/>
  <c r="BN42" i="4"/>
  <c r="AD269" i="4"/>
  <c r="AG149" i="4"/>
  <c r="AF330" i="4"/>
  <c r="J160" i="2"/>
  <c r="K86" i="4"/>
  <c r="Z178" i="4"/>
  <c r="M463" i="2"/>
  <c r="N32" i="4"/>
  <c r="AO72" i="4"/>
  <c r="AE138" i="2"/>
  <c r="AM330" i="4"/>
  <c r="AZ113" i="2"/>
  <c r="N97" i="2"/>
  <c r="AP117" i="2"/>
  <c r="AR113" i="2"/>
  <c r="AF217" i="4"/>
  <c r="AG171" i="2"/>
  <c r="BI218" i="4"/>
  <c r="AD258" i="2"/>
  <c r="AV439" i="2"/>
  <c r="AS132" i="4"/>
  <c r="O469" i="2"/>
  <c r="J385" i="4"/>
  <c r="AB445" i="2"/>
  <c r="Z71" i="2"/>
  <c r="AV160" i="2"/>
  <c r="X34" i="2"/>
  <c r="R57" i="4"/>
  <c r="AR309" i="2"/>
  <c r="BF356" i="2"/>
  <c r="AB183" i="2"/>
  <c r="S120" i="4"/>
  <c r="AY76" i="4"/>
  <c r="AF118" i="2"/>
  <c r="BC195" i="4"/>
  <c r="AU458" i="4"/>
  <c r="BE263" i="2"/>
  <c r="AR267" i="4"/>
  <c r="T30" i="10"/>
  <c r="BI384" i="4"/>
  <c r="BO18" i="4"/>
  <c r="Y371" i="4"/>
  <c r="AB36" i="4"/>
  <c r="BE251" i="4"/>
  <c r="AC129" i="4"/>
  <c r="AF253" i="4"/>
  <c r="V31" i="10"/>
  <c r="AZ180" i="2"/>
  <c r="BF179" i="2"/>
  <c r="AJ350" i="4"/>
  <c r="AL474" i="2"/>
  <c r="M257" i="2"/>
  <c r="AY214" i="2"/>
  <c r="AQ179" i="2"/>
  <c r="Z470" i="2"/>
  <c r="AW130" i="4"/>
  <c r="AC76" i="2"/>
  <c r="BC77" i="4"/>
  <c r="Z54" i="20"/>
  <c r="AL233" i="4"/>
  <c r="AC304" i="2"/>
  <c r="Y118" i="2"/>
  <c r="AH445" i="4"/>
  <c r="AY408" i="2"/>
  <c r="AJ456" i="2"/>
  <c r="AB212" i="4"/>
  <c r="T401" i="4"/>
  <c r="BH80" i="4"/>
  <c r="K12" i="4"/>
  <c r="Y182" i="2"/>
  <c r="BJ316" i="4"/>
  <c r="U314" i="4"/>
  <c r="BK286" i="4"/>
  <c r="AM357" i="2"/>
  <c r="AL134" i="4"/>
  <c r="AE208" i="4"/>
  <c r="AX389" i="2"/>
  <c r="BC123" i="2"/>
  <c r="S265" i="4"/>
  <c r="BN106" i="4"/>
  <c r="J351" i="4"/>
  <c r="BB362" i="4"/>
  <c r="BN15" i="4"/>
  <c r="BK260" i="4"/>
  <c r="L230" i="2"/>
  <c r="BF21" i="2"/>
  <c r="AO311" i="2"/>
  <c r="AO456" i="2"/>
  <c r="AF126" i="2"/>
  <c r="AI439" i="2"/>
  <c r="AH32" i="2"/>
  <c r="BD42" i="4"/>
  <c r="BE215" i="2"/>
  <c r="AI370" i="2"/>
  <c r="BI27" i="4"/>
  <c r="AA418" i="2"/>
  <c r="BD71" i="2"/>
  <c r="Y54" i="6"/>
  <c r="BO212" i="4"/>
  <c r="AB138" i="2"/>
  <c r="AX247" i="4"/>
  <c r="Y261" i="4"/>
  <c r="AK81" i="4"/>
  <c r="AA313" i="2"/>
  <c r="AM46" i="2"/>
  <c r="AW200" i="4"/>
  <c r="AD54" i="10"/>
  <c r="BH65" i="4"/>
  <c r="T22" i="4"/>
  <c r="J409" i="4"/>
  <c r="BL140" i="4"/>
  <c r="BC290" i="4"/>
  <c r="AL389" i="2"/>
  <c r="AQ271" i="4"/>
  <c r="BA370" i="2"/>
  <c r="X71" i="4"/>
  <c r="AY30" i="4"/>
  <c r="AY382" i="4"/>
  <c r="BD85" i="4"/>
  <c r="M161" i="4"/>
  <c r="AZ358" i="2"/>
  <c r="BD30" i="4"/>
  <c r="J25" i="2"/>
  <c r="AJ13" i="4"/>
  <c r="AD179" i="2"/>
  <c r="AZ261" i="2"/>
  <c r="AJ20" i="2"/>
  <c r="BE80" i="4"/>
  <c r="AA61" i="4"/>
  <c r="R201" i="4"/>
  <c r="N33" i="2"/>
  <c r="AN182" i="2"/>
  <c r="AF266" i="2"/>
  <c r="AG88" i="4"/>
  <c r="AJ178" i="4"/>
  <c r="AE114" i="2"/>
  <c r="U84" i="4"/>
  <c r="X455" i="2"/>
  <c r="T380" i="4"/>
  <c r="AX48" i="4"/>
  <c r="AU269" i="2"/>
  <c r="Q232" i="2"/>
  <c r="AU302" i="4"/>
  <c r="H76" i="2"/>
  <c r="AL188" i="2"/>
  <c r="W392" i="4"/>
  <c r="BP74" i="4"/>
  <c r="AA407" i="2"/>
  <c r="AU99" i="4"/>
  <c r="BC405" i="4"/>
  <c r="BA33" i="2"/>
  <c r="AO454" i="2"/>
  <c r="U108" i="4"/>
  <c r="V353" i="2"/>
  <c r="AT116" i="4"/>
  <c r="BD60" i="4"/>
  <c r="AN200" i="2"/>
  <c r="AW156" i="4"/>
  <c r="AV281" i="2"/>
  <c r="AP273" i="4"/>
  <c r="AI253" i="4"/>
  <c r="R94" i="2"/>
  <c r="W76" i="2"/>
  <c r="BD246" i="4"/>
  <c r="BB303" i="2"/>
  <c r="M511" i="4"/>
  <c r="V237" i="4"/>
  <c r="N85" i="4"/>
  <c r="M163" i="4"/>
  <c r="AV87" i="2"/>
  <c r="AH22" i="2"/>
  <c r="AF43" i="4"/>
  <c r="BB23" i="4"/>
  <c r="Q355" i="2"/>
  <c r="Y407" i="2"/>
  <c r="AP291" i="4"/>
  <c r="AZ114" i="2"/>
  <c r="AD81" i="2"/>
  <c r="AG203" i="2"/>
  <c r="BH356" i="4"/>
  <c r="M220" i="2"/>
  <c r="J138" i="2"/>
  <c r="AV548" i="4"/>
  <c r="AF70" i="4"/>
  <c r="AG176" i="4"/>
  <c r="AU356" i="4"/>
  <c r="AF282" i="2"/>
  <c r="W56" i="10"/>
  <c r="AA470" i="2"/>
  <c r="BE253" i="2"/>
  <c r="BM381" i="4"/>
  <c r="BF214" i="2"/>
  <c r="AU31" i="4"/>
  <c r="P367" i="4"/>
  <c r="J396" i="2"/>
  <c r="AW127" i="2"/>
  <c r="AC67" i="4"/>
  <c r="BC216" i="2"/>
  <c r="R416" i="4"/>
  <c r="BB162" i="4"/>
  <c r="AW223" i="4"/>
  <c r="V451" i="4"/>
  <c r="V253" i="4"/>
  <c r="AY396" i="2"/>
  <c r="AR78" i="2"/>
  <c r="AV337" i="4"/>
  <c r="BN9" i="4"/>
  <c r="BA263" i="2"/>
  <c r="K233" i="2"/>
  <c r="I344" i="4"/>
  <c r="AJ346" i="4"/>
  <c r="AX14" i="4"/>
  <c r="AS327" i="2"/>
  <c r="AX290" i="4"/>
  <c r="BD67" i="2"/>
  <c r="Z262" i="4"/>
  <c r="AU349" i="2"/>
  <c r="N231" i="4"/>
  <c r="Y163" i="4"/>
  <c r="BE286" i="2"/>
  <c r="Y43" i="2"/>
  <c r="AZ47" i="4"/>
  <c r="BK142" i="4"/>
  <c r="AH172" i="2"/>
  <c r="W11" i="4"/>
  <c r="R120" i="2"/>
  <c r="AU130" i="4"/>
  <c r="AW149" i="4"/>
  <c r="AP225" i="4"/>
  <c r="AL14" i="4"/>
  <c r="BK172" i="4"/>
  <c r="AW310" i="4"/>
  <c r="W294" i="4"/>
  <c r="AS20" i="2"/>
  <c r="AU110" i="4"/>
  <c r="W49" i="4"/>
  <c r="N68" i="2"/>
  <c r="P118" i="2"/>
  <c r="AF137" i="2"/>
  <c r="BB68" i="4"/>
  <c r="BL113" i="4"/>
  <c r="BB404" i="4"/>
  <c r="R464" i="2"/>
  <c r="X84" i="4"/>
  <c r="N106" i="4"/>
  <c r="AT127" i="4"/>
  <c r="AG463" i="2"/>
  <c r="BF78" i="4"/>
  <c r="AT248" i="4"/>
  <c r="V131" i="4"/>
  <c r="I268" i="2"/>
  <c r="AE273" i="2"/>
  <c r="V74" i="4"/>
  <c r="AN72" i="4"/>
  <c r="S63" i="4"/>
  <c r="AL109" i="4"/>
  <c r="V59" i="4"/>
  <c r="AN398" i="2"/>
  <c r="O324" i="4"/>
  <c r="AL275" i="4"/>
  <c r="AW160" i="2"/>
  <c r="AP66" i="2"/>
  <c r="H298" i="2"/>
  <c r="BH51" i="4"/>
  <c r="AS360" i="2"/>
  <c r="V21" i="4"/>
  <c r="AK256" i="4"/>
  <c r="AM125" i="2"/>
  <c r="O347" i="2"/>
  <c r="AV151" i="4"/>
  <c r="BF309" i="2"/>
  <c r="AN210" i="2"/>
  <c r="I113" i="4"/>
  <c r="S505" i="4"/>
  <c r="AX355" i="4"/>
  <c r="AV137" i="4"/>
  <c r="X166" i="2"/>
  <c r="P376" i="2"/>
  <c r="Z363" i="4"/>
  <c r="S445" i="2"/>
  <c r="U179" i="2"/>
  <c r="AL440" i="4"/>
  <c r="AA153" i="4"/>
  <c r="L405" i="4"/>
  <c r="AJ294" i="2"/>
  <c r="AK199" i="4"/>
  <c r="AC288" i="4"/>
  <c r="AN47" i="4"/>
  <c r="BM353" i="4"/>
  <c r="AG386" i="4"/>
  <c r="AJ89" i="2"/>
  <c r="Y192" i="2"/>
  <c r="AC463" i="2"/>
  <c r="BO273" i="4"/>
  <c r="AU445" i="4"/>
  <c r="J338" i="4"/>
  <c r="BE341" i="4"/>
  <c r="P309" i="4"/>
  <c r="BL139" i="4"/>
  <c r="U164" i="4"/>
  <c r="H14" i="2"/>
  <c r="Z102" i="4"/>
  <c r="P225" i="4"/>
  <c r="AE421" i="4"/>
  <c r="AN126" i="2"/>
  <c r="AA173" i="2"/>
  <c r="BF139" i="2"/>
  <c r="R275" i="2"/>
  <c r="AZ218" i="2"/>
  <c r="BC139" i="2"/>
  <c r="AF26" i="4"/>
  <c r="AR547" i="4"/>
  <c r="L301" i="2"/>
  <c r="O359" i="2"/>
  <c r="V166" i="4"/>
  <c r="Z56" i="9"/>
  <c r="AG465" i="4"/>
  <c r="AN76" i="2"/>
  <c r="S18" i="2"/>
  <c r="AY158" i="2"/>
  <c r="AA187" i="2"/>
  <c r="AZ82" i="4"/>
  <c r="T301" i="2"/>
  <c r="Z305" i="2"/>
  <c r="AD68" i="2"/>
  <c r="BB16" i="2"/>
  <c r="BG171" i="4"/>
  <c r="AH86" i="4"/>
  <c r="AS121" i="2"/>
  <c r="V247" i="4"/>
  <c r="AN187" i="2"/>
  <c r="AS393" i="2"/>
  <c r="AN68" i="4"/>
  <c r="Y30" i="4"/>
  <c r="AU192" i="2"/>
  <c r="AS181" i="2"/>
  <c r="N440" i="2"/>
  <c r="M229" i="4"/>
  <c r="AD114" i="2"/>
  <c r="AQ152" i="4"/>
  <c r="S105" i="4"/>
  <c r="BB546" i="4"/>
  <c r="BE117" i="2"/>
  <c r="H315" i="2"/>
  <c r="N70" i="2"/>
  <c r="AQ100" i="4"/>
  <c r="AT465" i="4"/>
  <c r="BE115" i="2"/>
  <c r="BC462" i="2"/>
  <c r="BC212" i="4"/>
  <c r="AM281" i="2"/>
  <c r="BL485" i="4"/>
  <c r="AK315" i="2"/>
  <c r="AU426" i="4"/>
  <c r="AY28" i="2"/>
  <c r="AM254" i="4"/>
  <c r="AA56" i="11"/>
  <c r="AV140" i="4"/>
  <c r="AP314" i="2"/>
  <c r="AC175" i="4"/>
  <c r="BH264" i="4"/>
  <c r="P407" i="2"/>
  <c r="N206" i="2"/>
  <c r="AU65" i="2"/>
  <c r="AJ128" i="4"/>
  <c r="AX463" i="2"/>
  <c r="AB217" i="2"/>
  <c r="AY264" i="2"/>
  <c r="Y254" i="2"/>
  <c r="T116" i="2"/>
  <c r="I90" i="2"/>
  <c r="X419" i="2"/>
  <c r="W398" i="2"/>
  <c r="AB299" i="2"/>
  <c r="AO444" i="2"/>
  <c r="AO32" i="2"/>
  <c r="L141" i="4"/>
  <c r="AO160" i="2"/>
  <c r="AI448" i="2"/>
  <c r="BD21" i="2"/>
  <c r="AT469" i="2"/>
  <c r="BL508" i="4"/>
  <c r="AG231" i="4"/>
  <c r="BE37" i="4"/>
  <c r="AE30" i="6"/>
  <c r="BG251" i="4"/>
  <c r="BB117" i="4"/>
  <c r="AP205" i="2"/>
  <c r="AH79" i="2"/>
  <c r="P297" i="2"/>
  <c r="X441" i="2"/>
  <c r="BE113" i="2"/>
  <c r="BD268" i="4"/>
  <c r="AC18" i="2"/>
  <c r="AT69" i="2"/>
  <c r="I277" i="2"/>
  <c r="AD90" i="2"/>
  <c r="AA504" i="4"/>
  <c r="BM180" i="4"/>
  <c r="AV141" i="4"/>
  <c r="AD363" i="4"/>
  <c r="AW112" i="2"/>
  <c r="X452" i="2"/>
  <c r="AZ259" i="2"/>
  <c r="S87" i="2"/>
  <c r="AB56" i="12"/>
  <c r="AT75" i="2"/>
  <c r="BP35" i="4"/>
  <c r="V231" i="2"/>
  <c r="BE34" i="4"/>
  <c r="AX404" i="2"/>
  <c r="AV231" i="2"/>
  <c r="AD160" i="2"/>
  <c r="BK48" i="4"/>
  <c r="J353" i="2"/>
  <c r="W461" i="2"/>
  <c r="BK79" i="4"/>
  <c r="J329" i="4"/>
  <c r="BI526" i="4"/>
  <c r="BJ7" i="4"/>
  <c r="Z352" i="2"/>
  <c r="BI198" i="4"/>
  <c r="AQ354" i="4"/>
  <c r="AB282" i="2"/>
  <c r="R260" i="2"/>
  <c r="AJ33" i="2"/>
  <c r="AA348" i="4"/>
  <c r="Q22" i="4"/>
  <c r="BC248" i="4"/>
  <c r="BO236" i="4"/>
  <c r="AA345" i="2"/>
  <c r="AV342" i="4"/>
  <c r="AA65" i="2"/>
  <c r="O50" i="4"/>
  <c r="N260" i="4"/>
  <c r="AS279" i="2"/>
  <c r="AH87" i="2"/>
  <c r="BC253" i="2"/>
  <c r="R464" i="4"/>
  <c r="M78" i="2"/>
  <c r="K277" i="2"/>
  <c r="AB54" i="6"/>
  <c r="L299" i="4"/>
  <c r="P500" i="4"/>
  <c r="W347" i="2"/>
  <c r="K371" i="2"/>
  <c r="U400" i="2"/>
  <c r="AK408" i="2"/>
  <c r="AW463" i="2"/>
  <c r="BD77" i="2"/>
  <c r="Z168" i="4"/>
  <c r="AF24" i="2"/>
  <c r="Z101" i="4"/>
  <c r="AV388" i="2"/>
  <c r="BI362" i="4"/>
  <c r="AT76" i="4"/>
  <c r="BB116" i="4"/>
  <c r="AJ275" i="2"/>
  <c r="AL345" i="4"/>
  <c r="Q295" i="4"/>
  <c r="AY285" i="2"/>
  <c r="AW117" i="2"/>
  <c r="AB126" i="2"/>
  <c r="AE397" i="2"/>
  <c r="Z268" i="4"/>
  <c r="X21" i="4"/>
  <c r="BC202" i="4"/>
  <c r="AT105" i="4"/>
  <c r="W227" i="4"/>
  <c r="I209" i="2"/>
  <c r="AH47" i="4"/>
  <c r="AG354" i="2"/>
  <c r="W102" i="4"/>
  <c r="AP463" i="2"/>
  <c r="AL368" i="2"/>
  <c r="AF354" i="2"/>
  <c r="AK68" i="2"/>
  <c r="AB27" i="2"/>
  <c r="AK125" i="4"/>
  <c r="AA32" i="10"/>
  <c r="AU211" i="4"/>
  <c r="AF64" i="4"/>
  <c r="BN155" i="4"/>
  <c r="BK84" i="4"/>
  <c r="Q79" i="2"/>
  <c r="AT258" i="4"/>
  <c r="AC21" i="2"/>
  <c r="AD74" i="4"/>
  <c r="L304" i="4"/>
  <c r="AE54" i="10"/>
  <c r="V11" i="4"/>
  <c r="AU127" i="2"/>
  <c r="AJ391" i="2"/>
  <c r="U65" i="4"/>
  <c r="K174" i="4"/>
  <c r="BD86" i="2"/>
  <c r="M345" i="2"/>
  <c r="AC262" i="2"/>
  <c r="AT57" i="4"/>
  <c r="AU361" i="2"/>
  <c r="AQ144" i="4"/>
  <c r="AV380" i="2"/>
  <c r="AO166" i="2"/>
  <c r="M214" i="2"/>
  <c r="AG112" i="4"/>
  <c r="U457" i="2"/>
  <c r="AK383" i="4"/>
  <c r="AI216" i="4"/>
  <c r="AN93" i="2"/>
  <c r="AQ22" i="2"/>
  <c r="AS218" i="4"/>
  <c r="V188" i="2"/>
  <c r="BC295" i="4"/>
  <c r="BO340" i="4"/>
  <c r="AV267" i="2"/>
  <c r="AP92" i="2"/>
  <c r="AN86" i="2"/>
  <c r="BL260" i="4"/>
  <c r="Z106" i="2"/>
  <c r="AC56" i="20"/>
  <c r="V56" i="12"/>
  <c r="Z30" i="9"/>
  <c r="AY346" i="2"/>
  <c r="Y253" i="4"/>
  <c r="K439" i="2"/>
  <c r="Z221" i="4"/>
  <c r="T346" i="2"/>
  <c r="AA180" i="4"/>
  <c r="I163" i="2"/>
  <c r="U266" i="2"/>
  <c r="Y133" i="4"/>
  <c r="P260" i="2"/>
  <c r="W55" i="12"/>
  <c r="AD31" i="10"/>
  <c r="AR266" i="2"/>
  <c r="M252" i="2"/>
  <c r="T54" i="11"/>
  <c r="U20" i="2"/>
  <c r="U30" i="12"/>
  <c r="AB30" i="11"/>
  <c r="Y56" i="12"/>
  <c r="U32" i="12"/>
  <c r="AB56" i="20"/>
  <c r="Z56" i="11"/>
  <c r="AD419" i="4"/>
  <c r="BM369" i="4"/>
  <c r="BA535" i="4"/>
  <c r="BK521" i="4"/>
  <c r="AO383" i="4"/>
  <c r="AR392" i="4"/>
  <c r="BE551" i="4"/>
  <c r="AB315" i="4"/>
  <c r="AU536" i="4"/>
  <c r="AL445" i="4"/>
  <c r="M504" i="4"/>
  <c r="AN495" i="4"/>
  <c r="AM465" i="2"/>
  <c r="AN539" i="4"/>
  <c r="U177" i="4"/>
  <c r="BD196" i="4"/>
  <c r="AL144" i="4"/>
  <c r="Y254" i="4"/>
  <c r="AV286" i="4"/>
  <c r="W55" i="11" s="1"/>
  <c r="AA33" i="11"/>
  <c r="BO529" i="4"/>
  <c r="M215" i="4"/>
  <c r="P555" i="4"/>
  <c r="BJ507" i="4"/>
  <c r="BE309" i="4"/>
  <c r="BD77" i="4"/>
  <c r="AT479" i="4"/>
  <c r="BP516" i="4"/>
  <c r="W436" i="4"/>
  <c r="AO98" i="4"/>
  <c r="AB54" i="10" s="1"/>
  <c r="AR455" i="4"/>
  <c r="S503" i="4"/>
  <c r="BN424" i="4"/>
  <c r="AD276" i="4"/>
  <c r="BO385" i="4"/>
  <c r="AE456" i="4"/>
  <c r="Y513" i="4"/>
  <c r="BA44" i="4"/>
  <c r="AL537" i="4"/>
  <c r="BK127" i="4"/>
  <c r="AX253" i="4"/>
  <c r="AS518" i="4"/>
  <c r="Q444" i="4"/>
  <c r="BI192" i="4"/>
  <c r="X56" i="12" s="1"/>
  <c r="T365" i="4"/>
  <c r="AF143" i="4"/>
  <c r="H474" i="2"/>
  <c r="AM180" i="4"/>
  <c r="N211" i="4"/>
  <c r="BP220" i="4"/>
  <c r="BG345" i="4"/>
  <c r="BO489" i="4"/>
  <c r="Y217" i="4"/>
  <c r="AW154" i="4"/>
  <c r="BF304" i="2"/>
  <c r="AN85" i="4"/>
  <c r="AH361" i="4"/>
  <c r="BB157" i="2"/>
  <c r="K297" i="4"/>
  <c r="AW400" i="2"/>
  <c r="X560" i="4"/>
  <c r="AO136" i="4"/>
  <c r="AB406" i="4"/>
  <c r="BL318" i="4"/>
  <c r="AG320" i="4"/>
  <c r="AR412" i="4"/>
  <c r="AB184" i="4"/>
  <c r="AO426" i="4"/>
  <c r="AM489" i="4"/>
  <c r="BB175" i="4"/>
  <c r="BP388" i="4"/>
  <c r="AY359" i="2"/>
  <c r="BN203" i="4"/>
  <c r="R12" i="4"/>
  <c r="S548" i="4"/>
  <c r="AL535" i="4"/>
  <c r="AT456" i="4"/>
  <c r="AQ103" i="4"/>
  <c r="J170" i="4"/>
  <c r="AX364" i="4"/>
  <c r="J259" i="4"/>
  <c r="AX268" i="4"/>
  <c r="V431" i="4"/>
  <c r="AN505" i="4"/>
  <c r="AY140" i="4"/>
  <c r="W445" i="4"/>
  <c r="BL500" i="4"/>
  <c r="AA304" i="4"/>
  <c r="X554" i="4"/>
  <c r="Q431" i="4"/>
  <c r="AO477" i="4"/>
  <c r="AF300" i="4"/>
  <c r="Y307" i="4"/>
  <c r="AC180" i="4"/>
  <c r="BG22" i="4"/>
  <c r="AX370" i="4"/>
  <c r="M131" i="4"/>
  <c r="AU289" i="4"/>
  <c r="AZ183" i="4"/>
  <c r="BP140" i="4"/>
  <c r="AC312" i="4"/>
  <c r="AT356" i="4"/>
  <c r="BF98" i="4"/>
  <c r="U56" i="10" s="1"/>
  <c r="BA18" i="2"/>
  <c r="Y150" i="4"/>
  <c r="AK157" i="4"/>
  <c r="BP39" i="4"/>
  <c r="AP300" i="4"/>
  <c r="AW368" i="2"/>
  <c r="AD297" i="4"/>
  <c r="AB306" i="4"/>
  <c r="AD447" i="4"/>
  <c r="AC68" i="2"/>
  <c r="O121" i="4"/>
  <c r="W507" i="4"/>
  <c r="BK545" i="4"/>
  <c r="L415" i="4"/>
  <c r="BO166" i="4"/>
  <c r="Q467" i="2"/>
  <c r="J285" i="2"/>
  <c r="I251" i="2"/>
  <c r="BA369" i="2"/>
  <c r="T66" i="4"/>
  <c r="J479" i="4"/>
  <c r="BG273" i="4"/>
  <c r="AI164" i="4"/>
  <c r="BA332" i="4"/>
  <c r="AG269" i="4"/>
  <c r="AH35" i="4"/>
  <c r="Y64" i="2"/>
  <c r="AH43" i="2"/>
  <c r="AP6" i="4"/>
  <c r="BE401" i="4"/>
  <c r="V481" i="4"/>
  <c r="Y439" i="4"/>
  <c r="R250" i="4"/>
  <c r="AS290" i="4"/>
  <c r="Z127" i="4"/>
  <c r="BD134" i="4"/>
  <c r="M456" i="4"/>
  <c r="J232" i="4"/>
  <c r="U145" i="4"/>
  <c r="N237" i="4"/>
  <c r="AV457" i="4"/>
  <c r="U433" i="4"/>
  <c r="AY116" i="4"/>
  <c r="AQ15" i="2"/>
  <c r="V73" i="2"/>
  <c r="AP359" i="2"/>
  <c r="BH300" i="4"/>
  <c r="AA456" i="4"/>
  <c r="P551" i="4"/>
  <c r="K121" i="2"/>
  <c r="AW543" i="4"/>
  <c r="N184" i="4"/>
  <c r="BG328" i="4"/>
  <c r="AC85" i="4"/>
  <c r="AX129" i="4"/>
  <c r="BK86" i="4"/>
  <c r="I174" i="4"/>
  <c r="AW152" i="4"/>
  <c r="BB295" i="2"/>
  <c r="AC504" i="4"/>
  <c r="AS394" i="4"/>
  <c r="AM270" i="4"/>
  <c r="W276" i="4"/>
  <c r="AA346" i="4"/>
  <c r="BD107" i="2"/>
  <c r="AM414" i="4"/>
  <c r="BE16" i="4"/>
  <c r="AJ449" i="2"/>
  <c r="AE505" i="4"/>
  <c r="I211" i="2"/>
  <c r="S255" i="4"/>
  <c r="AI165" i="2"/>
  <c r="Y33" i="10"/>
  <c r="AE284" i="2"/>
  <c r="BO396" i="4"/>
  <c r="BG303" i="4"/>
  <c r="BE418" i="2"/>
  <c r="AO258" i="4"/>
  <c r="AL268" i="2"/>
  <c r="AT349" i="4"/>
  <c r="BP395" i="4"/>
  <c r="AD354" i="4"/>
  <c r="H19" i="2"/>
  <c r="AW161" i="4"/>
  <c r="Y347" i="4"/>
  <c r="BA287" i="4"/>
  <c r="AZ103" i="4"/>
  <c r="AF349" i="4"/>
  <c r="AK400" i="2"/>
  <c r="BO398" i="4"/>
  <c r="R256" i="4"/>
  <c r="AE128" i="4"/>
  <c r="Z252" i="2"/>
  <c r="BK63" i="4"/>
  <c r="AY304" i="4"/>
  <c r="BH507" i="4"/>
  <c r="Z81" i="4"/>
  <c r="T370" i="4"/>
  <c r="BJ295" i="4"/>
  <c r="BJ258" i="4"/>
  <c r="AZ388" i="4"/>
  <c r="J380" i="2"/>
  <c r="BC527" i="4"/>
  <c r="AD25" i="2"/>
  <c r="AQ155" i="4"/>
  <c r="H306" i="2"/>
  <c r="BH286" i="4"/>
  <c r="W56" i="11" s="1"/>
  <c r="Z309" i="4"/>
  <c r="BM157" i="4"/>
  <c r="M108" i="4"/>
  <c r="BF94" i="2"/>
  <c r="AW11" i="4"/>
  <c r="AR38" i="4"/>
  <c r="AM252" i="4"/>
  <c r="AX496" i="4"/>
  <c r="AA126" i="2"/>
  <c r="AZ13" i="4"/>
  <c r="AJ80" i="2"/>
  <c r="BJ51" i="4"/>
  <c r="AX375" i="2"/>
  <c r="O355" i="2"/>
  <c r="J66" i="4"/>
  <c r="AY390" i="4"/>
  <c r="BA206" i="2"/>
  <c r="BE362" i="4"/>
  <c r="Z70" i="2"/>
  <c r="I368" i="4"/>
  <c r="AS349" i="4"/>
  <c r="BP411" i="4"/>
  <c r="AZ413" i="4"/>
  <c r="BE354" i="4"/>
  <c r="O58" i="4"/>
  <c r="AF108" i="2"/>
  <c r="AV179" i="2"/>
  <c r="AK140" i="4"/>
  <c r="AW390" i="4"/>
  <c r="AY135" i="4"/>
  <c r="M199" i="4"/>
  <c r="AE369" i="2"/>
  <c r="H70" i="2"/>
  <c r="AJ309" i="2"/>
  <c r="Z259" i="4"/>
  <c r="AQ409" i="2"/>
  <c r="AE130" i="4"/>
  <c r="AO257" i="2"/>
  <c r="AY488" i="4"/>
  <c r="BL449" i="4"/>
  <c r="AK33" i="2"/>
  <c r="BK274" i="4"/>
  <c r="AZ402" i="4"/>
  <c r="J387" i="4"/>
  <c r="Q111" i="2"/>
  <c r="S313" i="4"/>
  <c r="BD293" i="4"/>
  <c r="AT303" i="2"/>
  <c r="AC15" i="2"/>
  <c r="AB81" i="4"/>
  <c r="BA214" i="2"/>
  <c r="AQ64" i="4"/>
  <c r="U81" i="4"/>
  <c r="BJ18" i="4"/>
  <c r="AV391" i="2"/>
  <c r="W268" i="2"/>
  <c r="AB6" i="4"/>
  <c r="AG65" i="2"/>
  <c r="AW171" i="2"/>
  <c r="P545" i="4"/>
  <c r="AC417" i="4"/>
  <c r="AH389" i="4"/>
  <c r="AT232" i="2"/>
  <c r="AB392" i="4"/>
  <c r="S203" i="4"/>
  <c r="AX38" i="4"/>
  <c r="N329" i="4"/>
  <c r="BA452" i="4"/>
  <c r="AH457" i="2"/>
  <c r="AU97" i="2"/>
  <c r="AG279" i="2"/>
  <c r="AD555" i="4"/>
  <c r="R311" i="2"/>
  <c r="BH55" i="4"/>
  <c r="BA209" i="2"/>
  <c r="AY182" i="4"/>
  <c r="Z275" i="2"/>
  <c r="AO459" i="4"/>
  <c r="AL274" i="2"/>
  <c r="R74" i="4"/>
  <c r="AS309" i="2"/>
  <c r="AJ441" i="4"/>
  <c r="BN84" i="4"/>
  <c r="AY187" i="2"/>
  <c r="W67" i="4"/>
  <c r="P447" i="2"/>
  <c r="AF65" i="4"/>
  <c r="AC461" i="2"/>
  <c r="U174" i="2"/>
  <c r="BG80" i="4"/>
  <c r="T396" i="4"/>
  <c r="AQ560" i="4"/>
  <c r="O315" i="4"/>
  <c r="BE200" i="2"/>
  <c r="BC317" i="4"/>
  <c r="K220" i="4"/>
  <c r="AB57" i="6"/>
  <c r="X548" i="4"/>
  <c r="J360" i="4"/>
  <c r="J168" i="2"/>
  <c r="BH210" i="4"/>
  <c r="Y77" i="2"/>
  <c r="P134" i="4"/>
  <c r="AU337" i="4"/>
  <c r="AD143" i="4"/>
  <c r="J382" i="4"/>
  <c r="AA157" i="2"/>
  <c r="AH46" i="2"/>
  <c r="AE55" i="12"/>
  <c r="AQ104" i="4"/>
  <c r="BH402" i="4"/>
  <c r="AQ71" i="2"/>
  <c r="BK383" i="4"/>
  <c r="AB265" i="4"/>
  <c r="I474" i="2"/>
  <c r="BC71" i="2"/>
  <c r="AT215" i="2"/>
  <c r="AC291" i="4"/>
  <c r="R127" i="4"/>
  <c r="BL353" i="4"/>
  <c r="AL450" i="4"/>
  <c r="Z367" i="4"/>
  <c r="BL417" i="4"/>
  <c r="AP183" i="2"/>
  <c r="BO153" i="4"/>
  <c r="V466" i="4"/>
  <c r="AS27" i="4"/>
  <c r="J530" i="4"/>
  <c r="BM81" i="4"/>
  <c r="T17" i="2"/>
  <c r="Z95" i="2"/>
  <c r="U181" i="4"/>
  <c r="BF440" i="2"/>
  <c r="AB11" i="4"/>
  <c r="J101" i="4"/>
  <c r="K188" i="2"/>
  <c r="AZ199" i="4"/>
  <c r="AI355" i="4"/>
  <c r="X416" i="4"/>
  <c r="L502" i="4"/>
  <c r="AV194" i="4"/>
  <c r="BL86" i="4"/>
  <c r="AG408" i="2"/>
  <c r="S394" i="4"/>
  <c r="R352" i="2"/>
  <c r="AB463" i="4"/>
  <c r="BL31" i="4"/>
  <c r="AE300" i="2"/>
  <c r="AE460" i="4"/>
  <c r="BD559" i="4"/>
  <c r="AF212" i="4"/>
  <c r="AB255" i="2"/>
  <c r="AM324" i="2"/>
  <c r="V181" i="4"/>
  <c r="AZ440" i="2"/>
  <c r="AT44" i="4"/>
  <c r="AA206" i="4"/>
  <c r="AE107" i="2"/>
  <c r="BM234" i="4"/>
  <c r="AK149" i="4"/>
  <c r="X30" i="10" s="1"/>
  <c r="S200" i="4"/>
  <c r="BH244" i="4"/>
  <c r="AK100" i="4"/>
  <c r="AQ455" i="2"/>
  <c r="AN129" i="4"/>
  <c r="P486" i="4"/>
  <c r="AI220" i="2"/>
  <c r="BL13" i="4"/>
  <c r="AU245" i="4"/>
  <c r="AZ296" i="4"/>
  <c r="Q226" i="4"/>
  <c r="AT106" i="2"/>
  <c r="Q443" i="4"/>
  <c r="AW140" i="4"/>
  <c r="AG371" i="4"/>
  <c r="AR140" i="4"/>
  <c r="AE395" i="4"/>
  <c r="BH167" i="4"/>
  <c r="AE454" i="4"/>
  <c r="U277" i="4"/>
  <c r="AN24" i="2"/>
  <c r="AP211" i="2"/>
  <c r="V295" i="2"/>
  <c r="BC202" i="2"/>
  <c r="Y229" i="4"/>
  <c r="T314" i="4"/>
  <c r="R173" i="4"/>
  <c r="BE435" i="4"/>
  <c r="AH19" i="4"/>
  <c r="BD414" i="4"/>
  <c r="AI136" i="4"/>
  <c r="AE81" i="2"/>
  <c r="BD115" i="4"/>
  <c r="K125" i="4"/>
  <c r="N275" i="4"/>
  <c r="BP363" i="4"/>
  <c r="BG367" i="4"/>
  <c r="T257" i="2"/>
  <c r="BB123" i="2"/>
  <c r="AN254" i="2"/>
  <c r="AT351" i="4"/>
  <c r="AJ239" i="4"/>
  <c r="BD276" i="2"/>
  <c r="BE75" i="4"/>
  <c r="AY459" i="4"/>
  <c r="R286" i="2"/>
  <c r="U213" i="2"/>
  <c r="AL49" i="4"/>
  <c r="P127" i="4"/>
  <c r="M462" i="2"/>
  <c r="BA114" i="2"/>
  <c r="M319" i="4"/>
  <c r="AO62" i="4"/>
  <c r="AR408" i="4"/>
  <c r="K460" i="4"/>
  <c r="O86" i="2"/>
  <c r="BE200" i="4"/>
  <c r="AV462" i="4"/>
  <c r="BA404" i="4"/>
  <c r="BH43" i="4"/>
  <c r="AV216" i="2"/>
  <c r="Q200" i="4"/>
  <c r="AS113" i="4"/>
  <c r="T159" i="4"/>
  <c r="BP437" i="4"/>
  <c r="AR333" i="4"/>
  <c r="AU363" i="2"/>
  <c r="BI6" i="4"/>
  <c r="BC223" i="4"/>
  <c r="S448" i="2"/>
  <c r="AJ122" i="2"/>
  <c r="AN110" i="4"/>
  <c r="AT127" i="2"/>
  <c r="BN358" i="4"/>
  <c r="AL82" i="4"/>
  <c r="AF409" i="2"/>
  <c r="AD208" i="4"/>
  <c r="I327" i="2"/>
  <c r="AA110" i="4"/>
  <c r="AM26" i="2"/>
  <c r="T358" i="4"/>
  <c r="BK272" i="4"/>
  <c r="O209" i="2"/>
  <c r="BA360" i="2"/>
  <c r="AF349" i="2"/>
  <c r="AD349" i="4"/>
  <c r="AP118" i="4"/>
  <c r="AK268" i="4"/>
  <c r="BC284" i="2"/>
  <c r="AO312" i="4"/>
  <c r="BP203" i="4"/>
  <c r="AL97" i="2"/>
  <c r="BL349" i="4"/>
  <c r="I332" i="4"/>
  <c r="J223" i="4"/>
  <c r="AO75" i="4"/>
  <c r="X313" i="2"/>
  <c r="L206" i="4"/>
  <c r="P169" i="2"/>
  <c r="BJ218" i="4"/>
  <c r="AM79" i="2"/>
  <c r="AJ315" i="2"/>
  <c r="AZ279" i="2"/>
  <c r="AK49" i="4"/>
  <c r="K13" i="2"/>
  <c r="N109" i="2"/>
  <c r="N206" i="4"/>
  <c r="BE301" i="2"/>
  <c r="J306" i="4"/>
  <c r="AG398" i="2"/>
  <c r="AI268" i="2"/>
  <c r="BF281" i="2"/>
  <c r="BK60" i="4"/>
  <c r="J105" i="4"/>
  <c r="BN293" i="4"/>
  <c r="U267" i="4"/>
  <c r="AV444" i="2"/>
  <c r="X410" i="4"/>
  <c r="AV196" i="4"/>
  <c r="AZ391" i="4"/>
  <c r="AV75" i="2"/>
  <c r="AT255" i="2"/>
  <c r="AS286" i="4"/>
  <c r="T55" i="11" s="1"/>
  <c r="AR126" i="4"/>
  <c r="AO300" i="4"/>
  <c r="AA182" i="2"/>
  <c r="Z491" i="4"/>
  <c r="AM18" i="4"/>
  <c r="AG264" i="4"/>
  <c r="AI361" i="4"/>
  <c r="BA352" i="4"/>
  <c r="AY130" i="4"/>
  <c r="K184" i="4"/>
  <c r="AP174" i="2"/>
  <c r="AC443" i="2"/>
  <c r="AU215" i="4"/>
  <c r="N451" i="2"/>
  <c r="Z59" i="4"/>
  <c r="AS125" i="2"/>
  <c r="L43" i="4"/>
  <c r="M136" i="4"/>
  <c r="AX442" i="2"/>
  <c r="BK530" i="4"/>
  <c r="AI182" i="4"/>
  <c r="L22" i="4"/>
  <c r="AC533" i="4"/>
  <c r="Z298" i="2"/>
  <c r="AE324" i="2"/>
  <c r="AU259" i="4"/>
  <c r="AC184" i="4"/>
  <c r="AK31" i="2"/>
  <c r="BF163" i="4"/>
  <c r="M367" i="2"/>
  <c r="BK16" i="4"/>
  <c r="BK7" i="4"/>
  <c r="I557" i="4"/>
  <c r="AJ85" i="4"/>
  <c r="Y165" i="4"/>
  <c r="BF285" i="2"/>
  <c r="AX361" i="4"/>
  <c r="AZ24" i="4"/>
  <c r="Q439" i="4"/>
  <c r="AE32" i="2"/>
  <c r="T86" i="2"/>
  <c r="T161" i="2"/>
  <c r="AU292" i="4"/>
  <c r="AR273" i="2"/>
  <c r="BE332" i="4"/>
  <c r="AV227" i="4"/>
  <c r="AD357" i="2"/>
  <c r="BM243" i="4"/>
  <c r="AB32" i="12" s="1"/>
  <c r="AP46" i="4"/>
  <c r="AI188" i="2"/>
  <c r="V55" i="10"/>
  <c r="AN55" i="4"/>
  <c r="T185" i="2"/>
  <c r="T64" i="4"/>
  <c r="BB216" i="4"/>
  <c r="AW298" i="4"/>
  <c r="W157" i="4"/>
  <c r="AU267" i="2"/>
  <c r="X180" i="4"/>
  <c r="P114" i="2"/>
  <c r="M308" i="2"/>
  <c r="BB77" i="4"/>
  <c r="AB26" i="4"/>
  <c r="U262" i="4"/>
  <c r="AO232" i="4"/>
  <c r="N72" i="4"/>
  <c r="AF223" i="4"/>
  <c r="BA173" i="4"/>
  <c r="AT404" i="4"/>
  <c r="AC306" i="2"/>
  <c r="O332" i="4"/>
  <c r="S114" i="2"/>
  <c r="T308" i="2"/>
  <c r="BF113" i="2"/>
  <c r="AD263" i="4"/>
  <c r="BC510" i="4"/>
  <c r="I274" i="2"/>
  <c r="BE304" i="2"/>
  <c r="P209" i="2"/>
  <c r="BJ196" i="4"/>
  <c r="AJ124" i="4"/>
  <c r="P351" i="2"/>
  <c r="AW357" i="2"/>
  <c r="I259" i="2"/>
  <c r="S324" i="4"/>
  <c r="H273" i="2"/>
  <c r="AA436" i="4"/>
  <c r="BF169" i="4"/>
  <c r="Z213" i="2"/>
  <c r="AC447" i="2"/>
  <c r="BD107" i="4"/>
  <c r="AS542" i="4"/>
  <c r="K170" i="4"/>
  <c r="J99" i="4"/>
  <c r="Y320" i="4"/>
  <c r="AJ235" i="4"/>
  <c r="BF404" i="2"/>
  <c r="AO45" i="2"/>
  <c r="BC181" i="4"/>
  <c r="AV226" i="4"/>
  <c r="W117" i="2"/>
  <c r="BP25" i="4"/>
  <c r="AZ67" i="4"/>
  <c r="J255" i="2"/>
  <c r="AX112" i="4"/>
  <c r="X17" i="4"/>
  <c r="AM12" i="4"/>
  <c r="BI81" i="4"/>
  <c r="AO303" i="2"/>
  <c r="AR291" i="4"/>
  <c r="S473" i="2"/>
  <c r="W269" i="2"/>
  <c r="BN133" i="4"/>
  <c r="BH101" i="4"/>
  <c r="V119" i="4"/>
  <c r="BA274" i="2"/>
  <c r="AF456" i="4"/>
  <c r="K79" i="2"/>
  <c r="AG12" i="4"/>
  <c r="BO290" i="4"/>
  <c r="Y535" i="4"/>
  <c r="AO441" i="2"/>
  <c r="L127" i="4"/>
  <c r="X69" i="4"/>
  <c r="K324" i="4"/>
  <c r="AR112" i="2"/>
  <c r="AU56" i="4"/>
  <c r="BB458" i="4"/>
  <c r="AE30" i="10"/>
  <c r="T40" i="4"/>
  <c r="AE71" i="2"/>
  <c r="AA357" i="2"/>
  <c r="I347" i="2"/>
  <c r="AH203" i="4"/>
  <c r="V182" i="4"/>
  <c r="J130" i="4"/>
  <c r="AG347" i="4"/>
  <c r="AY179" i="4"/>
  <c r="AE214" i="4"/>
  <c r="BB256" i="2"/>
  <c r="J23" i="2"/>
  <c r="BD181" i="2"/>
  <c r="AJ17" i="4"/>
  <c r="AC347" i="2"/>
  <c r="AQ243" i="4"/>
  <c r="AD30" i="12" s="1"/>
  <c r="AT389" i="4"/>
  <c r="AD165" i="4"/>
  <c r="AJ116" i="2"/>
  <c r="Y111" i="4"/>
  <c r="M434" i="4"/>
  <c r="AW266" i="2"/>
  <c r="AN541" i="4"/>
  <c r="BM239" i="4"/>
  <c r="N252" i="4"/>
  <c r="L312" i="2"/>
  <c r="AI296" i="4"/>
  <c r="AQ450" i="2"/>
  <c r="AT302" i="2"/>
  <c r="AY439" i="4"/>
  <c r="AQ158" i="4"/>
  <c r="AI206" i="2"/>
  <c r="Q309" i="4"/>
  <c r="N45" i="2"/>
  <c r="P327" i="2"/>
  <c r="BI173" i="4"/>
  <c r="Z300" i="4"/>
  <c r="AV236" i="4"/>
  <c r="BD192" i="2"/>
  <c r="AG160" i="2"/>
  <c r="AY457" i="2"/>
  <c r="X39" i="4"/>
  <c r="J291" i="4"/>
  <c r="L311" i="2"/>
  <c r="AD314" i="4"/>
  <c r="BB180" i="4"/>
  <c r="V173" i="4"/>
  <c r="AB181" i="2"/>
  <c r="AS64" i="4"/>
  <c r="X276" i="2"/>
  <c r="BB470" i="2"/>
  <c r="X179" i="4"/>
  <c r="AY492" i="4"/>
  <c r="AQ195" i="4"/>
  <c r="AD126" i="4"/>
  <c r="AM9" i="4"/>
  <c r="AP216" i="4"/>
  <c r="AY106" i="2"/>
  <c r="BO382" i="4"/>
  <c r="AR106" i="4"/>
  <c r="AU397" i="2"/>
  <c r="Z316" i="4"/>
  <c r="AP16" i="2"/>
  <c r="Z43" i="4"/>
  <c r="BB409" i="4"/>
  <c r="AZ234" i="4"/>
  <c r="W163" i="4"/>
  <c r="J139" i="4"/>
  <c r="BA92" i="2"/>
  <c r="AQ226" i="4"/>
  <c r="AR190" i="2"/>
  <c r="AM394" i="2"/>
  <c r="BI236" i="4"/>
  <c r="L109" i="4"/>
  <c r="AG355" i="4"/>
  <c r="AX379" i="2"/>
  <c r="M206" i="4"/>
  <c r="W32" i="6"/>
  <c r="O183" i="2"/>
  <c r="AQ117" i="4"/>
  <c r="W54" i="10"/>
  <c r="BG16" i="4"/>
  <c r="AT139" i="2"/>
  <c r="BK219" i="4"/>
  <c r="Z275" i="4"/>
  <c r="AH406" i="2"/>
  <c r="AI180" i="2"/>
  <c r="W129" i="4"/>
  <c r="W123" i="2"/>
  <c r="K139" i="4"/>
  <c r="U352" i="2"/>
  <c r="BF456" i="2"/>
  <c r="AB42" i="4"/>
  <c r="AR258" i="2"/>
  <c r="BP547" i="4"/>
  <c r="J137" i="2"/>
  <c r="AJ230" i="2"/>
  <c r="BF34" i="4"/>
  <c r="L451" i="4"/>
  <c r="AT381" i="4"/>
  <c r="N261" i="2"/>
  <c r="BJ171" i="4"/>
  <c r="N168" i="4"/>
  <c r="BH214" i="4"/>
  <c r="L87" i="4"/>
  <c r="W33" i="4"/>
  <c r="BL85" i="4"/>
  <c r="AW69" i="4"/>
  <c r="BA397" i="2"/>
  <c r="J218" i="4"/>
  <c r="U464" i="2"/>
  <c r="J403" i="2"/>
  <c r="AD44" i="4"/>
  <c r="AX110" i="2"/>
  <c r="BJ176" i="4"/>
  <c r="AL120" i="2"/>
  <c r="AO470" i="2"/>
  <c r="AU206" i="2"/>
  <c r="BJ193" i="4"/>
  <c r="BL117" i="4"/>
  <c r="BB216" i="2"/>
  <c r="AA349" i="4"/>
  <c r="T169" i="4"/>
  <c r="T299" i="4"/>
  <c r="I7" i="4"/>
  <c r="BB192" i="2"/>
  <c r="AM122" i="4"/>
  <c r="AB256" i="2"/>
  <c r="S162" i="4"/>
  <c r="AC450" i="2"/>
  <c r="W404" i="2"/>
  <c r="AS307" i="2"/>
  <c r="BC112" i="2"/>
  <c r="AH156" i="4"/>
  <c r="AR157" i="2"/>
  <c r="AC35" i="4"/>
  <c r="AU30" i="4"/>
  <c r="BH180" i="4"/>
  <c r="R375" i="2"/>
  <c r="AB113" i="4"/>
  <c r="AE74" i="2"/>
  <c r="BD356" i="4"/>
  <c r="AL80" i="4"/>
  <c r="AE13" i="2"/>
  <c r="R332" i="4"/>
  <c r="AM7" i="4"/>
  <c r="I27" i="4"/>
  <c r="L274" i="2"/>
  <c r="AG264" i="2"/>
  <c r="AQ394" i="2"/>
  <c r="AE122" i="2"/>
  <c r="AQ192" i="2"/>
  <c r="BC414" i="4"/>
  <c r="AX64" i="4"/>
  <c r="AV230" i="2"/>
  <c r="BI65" i="4"/>
  <c r="BD452" i="2"/>
  <c r="AM367" i="2"/>
  <c r="AZ208" i="4"/>
  <c r="AF441" i="2"/>
  <c r="H348" i="2"/>
  <c r="AJ401" i="2"/>
  <c r="AF418" i="2"/>
  <c r="BJ233" i="4"/>
  <c r="H352" i="2"/>
  <c r="AW498" i="4"/>
  <c r="W408" i="2"/>
  <c r="AP292" i="4"/>
  <c r="AT305" i="2"/>
  <c r="BJ122" i="4"/>
  <c r="L286" i="4"/>
  <c r="AV97" i="2"/>
  <c r="AZ81" i="4"/>
  <c r="L217" i="4"/>
  <c r="BC211" i="4"/>
  <c r="X378" i="2"/>
  <c r="AO277" i="4"/>
  <c r="BJ223" i="4"/>
  <c r="BB32" i="2"/>
  <c r="U165" i="4"/>
  <c r="BD50" i="4"/>
  <c r="AL388" i="4"/>
  <c r="AT271" i="4"/>
  <c r="AG454" i="4"/>
  <c r="BP40" i="4"/>
  <c r="AD279" i="2"/>
  <c r="AU301" i="2"/>
  <c r="AV67" i="4"/>
  <c r="AO27" i="4"/>
  <c r="I115" i="2"/>
  <c r="L331" i="4"/>
  <c r="BH32" i="4"/>
  <c r="J213" i="2"/>
  <c r="AB32" i="20"/>
  <c r="AU265" i="2"/>
  <c r="AQ400" i="2"/>
  <c r="BP128" i="4"/>
  <c r="AH69" i="4"/>
  <c r="M205" i="2"/>
  <c r="BD204" i="4"/>
  <c r="I76" i="4"/>
  <c r="AT409" i="2"/>
  <c r="J78" i="2"/>
  <c r="AR373" i="2"/>
  <c r="J173" i="2"/>
  <c r="N350" i="4"/>
  <c r="T187" i="2"/>
  <c r="T32" i="20"/>
  <c r="AZ213" i="4"/>
  <c r="P149" i="4"/>
  <c r="AV4" i="4"/>
  <c r="AR247" i="4"/>
  <c r="Y66" i="2"/>
  <c r="AY345" i="2"/>
  <c r="AC161" i="2"/>
  <c r="AT204" i="2"/>
  <c r="BC277" i="2"/>
  <c r="T329" i="4"/>
  <c r="AC452" i="2"/>
  <c r="AV26" i="2"/>
  <c r="AO349" i="4"/>
  <c r="BB89" i="2"/>
  <c r="AH281" i="2"/>
  <c r="R186" i="2"/>
  <c r="AG381" i="4"/>
  <c r="S413" i="4"/>
  <c r="R81" i="2"/>
  <c r="BF348" i="2"/>
  <c r="L339" i="4"/>
  <c r="W93" i="2"/>
  <c r="AE235" i="4"/>
  <c r="P106" i="2"/>
  <c r="AY366" i="4"/>
  <c r="I374" i="2"/>
  <c r="R254" i="2"/>
  <c r="I33" i="2"/>
  <c r="AP106" i="2"/>
  <c r="M468" i="2"/>
  <c r="K307" i="2"/>
  <c r="AP94" i="2"/>
  <c r="Z49" i="4"/>
  <c r="U119" i="2"/>
  <c r="BL15" i="4"/>
  <c r="L111" i="4"/>
  <c r="AI315" i="4"/>
  <c r="AU64" i="4"/>
  <c r="R166" i="4"/>
  <c r="AT85" i="4"/>
  <c r="AA374" i="2"/>
  <c r="AT67" i="2"/>
  <c r="O442" i="2"/>
  <c r="AP246" i="4"/>
  <c r="O217" i="4"/>
  <c r="AI209" i="4"/>
  <c r="AI470" i="2"/>
  <c r="AD498" i="4"/>
  <c r="AY356" i="4"/>
  <c r="S20" i="2"/>
  <c r="BK226" i="4"/>
  <c r="M68" i="2"/>
  <c r="L126" i="2"/>
  <c r="N250" i="4"/>
  <c r="AS503" i="4"/>
  <c r="Q205" i="4"/>
  <c r="AX267" i="2"/>
  <c r="R118" i="4"/>
  <c r="S257" i="2"/>
  <c r="BN16" i="4"/>
  <c r="AZ341" i="4"/>
  <c r="O157" i="4"/>
  <c r="AB97" i="2"/>
  <c r="AT192" i="2"/>
  <c r="BC285" i="2"/>
  <c r="BA324" i="2"/>
  <c r="AB173" i="4"/>
  <c r="AS169" i="2"/>
  <c r="AM251" i="2"/>
  <c r="AD32" i="9"/>
  <c r="K16" i="4"/>
  <c r="P389" i="2"/>
  <c r="M231" i="4"/>
  <c r="O72" i="2"/>
  <c r="AX154" i="4"/>
  <c r="V454" i="4"/>
  <c r="AB310" i="2"/>
  <c r="AS140" i="4"/>
  <c r="AW48" i="4"/>
  <c r="BH37" i="4"/>
  <c r="BO199" i="4"/>
  <c r="I183" i="4"/>
  <c r="BD235" i="4"/>
  <c r="O150" i="4"/>
  <c r="BF397" i="2"/>
  <c r="AK295" i="2"/>
  <c r="AD265" i="2"/>
  <c r="Y456" i="2"/>
  <c r="BA323" i="4"/>
  <c r="BF445" i="2"/>
  <c r="N31" i="2"/>
  <c r="Y228" i="4"/>
  <c r="N269" i="4"/>
  <c r="W222" i="4"/>
  <c r="W23" i="4"/>
  <c r="AY232" i="4"/>
  <c r="BE252" i="2"/>
  <c r="AH66" i="2"/>
  <c r="AJ319" i="4"/>
  <c r="BJ289" i="4"/>
  <c r="BP170" i="4"/>
  <c r="AA99" i="2"/>
  <c r="O284" i="2"/>
  <c r="S33" i="2"/>
  <c r="Q78" i="2"/>
  <c r="Y23" i="4"/>
  <c r="K310" i="2"/>
  <c r="AK354" i="2"/>
  <c r="AK160" i="2"/>
  <c r="U113" i="2"/>
  <c r="P73" i="2"/>
  <c r="T452" i="2"/>
  <c r="M324" i="2"/>
  <c r="AG251" i="4"/>
  <c r="AL198" i="4"/>
  <c r="AP33" i="2"/>
  <c r="AU306" i="4"/>
  <c r="AR208" i="2"/>
  <c r="BD263" i="2"/>
  <c r="BB485" i="4"/>
  <c r="AE15" i="2"/>
  <c r="P456" i="2"/>
  <c r="AI268" i="4"/>
  <c r="AW420" i="4"/>
  <c r="AN348" i="4"/>
  <c r="BK211" i="4"/>
  <c r="U55" i="6"/>
  <c r="S361" i="2"/>
  <c r="H390" i="2"/>
  <c r="BJ107" i="4"/>
  <c r="AG79" i="2"/>
  <c r="AA309" i="4"/>
  <c r="BE328" i="4"/>
  <c r="AJ310" i="2"/>
  <c r="AG180" i="2"/>
  <c r="BD278" i="4"/>
  <c r="BB95" i="2"/>
  <c r="AF279" i="2"/>
  <c r="AJ233" i="4"/>
  <c r="W15" i="2"/>
  <c r="BG132" i="4"/>
  <c r="AU86" i="4"/>
  <c r="AN29" i="4"/>
  <c r="AK107" i="4"/>
  <c r="AQ221" i="2"/>
  <c r="T199" i="4"/>
  <c r="AY92" i="2"/>
  <c r="BC273" i="2"/>
  <c r="T294" i="4"/>
  <c r="AZ157" i="4"/>
  <c r="BF123" i="4"/>
  <c r="U76" i="2"/>
  <c r="AY193" i="4"/>
  <c r="BF398" i="2"/>
  <c r="L34" i="2"/>
  <c r="AN399" i="2"/>
  <c r="BJ162" i="4"/>
  <c r="M353" i="4"/>
  <c r="BP201" i="4"/>
  <c r="AH20" i="2"/>
  <c r="AA30" i="20"/>
  <c r="BF59" i="4"/>
  <c r="T319" i="4"/>
  <c r="AQ236" i="4"/>
  <c r="AT90" i="2"/>
  <c r="BE215" i="4"/>
  <c r="AT165" i="2"/>
  <c r="Q137" i="4"/>
  <c r="N409" i="2"/>
  <c r="AK359" i="2"/>
  <c r="AT183" i="2"/>
  <c r="BD315" i="2"/>
  <c r="BF218" i="2"/>
  <c r="AP216" i="2"/>
  <c r="AI182" i="2"/>
  <c r="BC364" i="4"/>
  <c r="BB403" i="2"/>
  <c r="X54" i="9"/>
  <c r="AY269" i="4"/>
  <c r="BE106" i="2"/>
  <c r="X174" i="2"/>
  <c r="AD361" i="2"/>
  <c r="AX72" i="2"/>
  <c r="AW474" i="4"/>
  <c r="X55" i="20" s="1"/>
  <c r="AR232" i="4"/>
  <c r="BA220" i="2"/>
  <c r="AE470" i="2"/>
  <c r="AA145" i="4"/>
  <c r="AQ350" i="2"/>
  <c r="AN115" i="2"/>
  <c r="BJ144" i="4"/>
  <c r="BE116" i="4"/>
  <c r="I136" i="2"/>
  <c r="AC293" i="4"/>
  <c r="BN78" i="4"/>
  <c r="W215" i="4"/>
  <c r="AW219" i="4"/>
  <c r="BC177" i="4"/>
  <c r="AO77" i="4"/>
  <c r="BG183" i="4"/>
  <c r="BI14" i="4"/>
  <c r="T138" i="2"/>
  <c r="AI23" i="4"/>
  <c r="AN416" i="4"/>
  <c r="AL95" i="2"/>
  <c r="BI152" i="4"/>
  <c r="AD370" i="2"/>
  <c r="AX368" i="2"/>
  <c r="U279" i="2"/>
  <c r="BJ143" i="4"/>
  <c r="AB208" i="4"/>
  <c r="AN323" i="4"/>
  <c r="R27" i="2"/>
  <c r="AT46" i="4"/>
  <c r="AW463" i="4"/>
  <c r="T315" i="4"/>
  <c r="AN32" i="4"/>
  <c r="BG51" i="4"/>
  <c r="BC208" i="2"/>
  <c r="AM73" i="2"/>
  <c r="AX465" i="2"/>
  <c r="AH207" i="4"/>
  <c r="K181" i="2"/>
  <c r="T379" i="2"/>
  <c r="AR159" i="2"/>
  <c r="X277" i="2"/>
  <c r="BD122" i="4"/>
  <c r="W83" i="4"/>
  <c r="T107" i="2"/>
  <c r="U282" i="2"/>
  <c r="AD161" i="4"/>
  <c r="W458" i="4"/>
  <c r="AI175" i="2"/>
  <c r="AN267" i="2"/>
  <c r="Y356" i="4"/>
  <c r="AM353" i="4"/>
  <c r="P136" i="2"/>
  <c r="I50" i="4"/>
  <c r="BO410" i="4"/>
  <c r="BE251" i="2"/>
  <c r="BN131" i="4"/>
  <c r="AL394" i="2"/>
  <c r="Z90" i="2"/>
  <c r="AS110" i="2"/>
  <c r="L113" i="2"/>
  <c r="M158" i="4"/>
  <c r="I297" i="2"/>
  <c r="AW68" i="2"/>
  <c r="X131" i="4"/>
  <c r="X59" i="4"/>
  <c r="P437" i="4"/>
  <c r="BP30" i="4"/>
  <c r="AJ381" i="4"/>
  <c r="K200" i="4"/>
  <c r="N170" i="4"/>
  <c r="AZ28" i="4"/>
  <c r="S151" i="4"/>
  <c r="AW367" i="4"/>
  <c r="L49" i="4"/>
  <c r="BB92" i="2"/>
  <c r="J179" i="2"/>
  <c r="AZ306" i="2"/>
  <c r="H314" i="2"/>
  <c r="AG45" i="4"/>
  <c r="BN138" i="4"/>
  <c r="AT305" i="4"/>
  <c r="BC349" i="2"/>
  <c r="V55" i="4"/>
  <c r="I247" i="4"/>
  <c r="AK200" i="2"/>
  <c r="BB346" i="2"/>
  <c r="V311" i="2"/>
  <c r="P409" i="2"/>
  <c r="AR257" i="2"/>
  <c r="BL487" i="4"/>
  <c r="AG340" i="4"/>
  <c r="AP111" i="4"/>
  <c r="AG448" i="4"/>
  <c r="AZ214" i="2"/>
  <c r="U42" i="4"/>
  <c r="BD373" i="2"/>
  <c r="AX127" i="2"/>
  <c r="AI200" i="2"/>
  <c r="BD299" i="2"/>
  <c r="H324" i="2"/>
  <c r="AC391" i="4"/>
  <c r="BE349" i="4"/>
  <c r="AI409" i="2"/>
  <c r="AZ363" i="4"/>
  <c r="U346" i="4"/>
  <c r="AF280" i="2"/>
  <c r="H261" i="2"/>
  <c r="AE87" i="2"/>
  <c r="AO34" i="4"/>
  <c r="AE533" i="4"/>
  <c r="L62" i="4"/>
  <c r="L92" i="2"/>
  <c r="AV86" i="2"/>
  <c r="BL122" i="4"/>
  <c r="Y398" i="2"/>
  <c r="AU17" i="2"/>
  <c r="AT254" i="4"/>
  <c r="BL448" i="4"/>
  <c r="AN181" i="4"/>
  <c r="AZ465" i="2"/>
  <c r="BF116" i="2"/>
  <c r="O61" i="4"/>
  <c r="J449" i="2"/>
  <c r="BO89" i="4"/>
  <c r="BF268" i="4"/>
  <c r="N418" i="4"/>
  <c r="AL340" i="4"/>
  <c r="AC86" i="4"/>
  <c r="O274" i="2"/>
  <c r="AH216" i="2"/>
  <c r="AM448" i="2"/>
  <c r="AX109" i="2"/>
  <c r="Y99" i="2"/>
  <c r="AS27" i="2"/>
  <c r="V32" i="9"/>
  <c r="AD396" i="2"/>
  <c r="AK215" i="2"/>
  <c r="Q166" i="2"/>
  <c r="Z414" i="4"/>
  <c r="J455" i="2"/>
  <c r="AT198" i="4"/>
  <c r="BD355" i="2"/>
  <c r="AC206" i="4"/>
  <c r="X349" i="4"/>
  <c r="AZ208" i="2"/>
  <c r="AG4" i="4"/>
  <c r="AR34" i="2"/>
  <c r="AR234" i="4"/>
  <c r="AA315" i="2"/>
  <c r="BH201" i="4"/>
  <c r="L464" i="2"/>
  <c r="BA276" i="2"/>
  <c r="AA375" i="2"/>
  <c r="BI66" i="4"/>
  <c r="AJ115" i="2"/>
  <c r="J470" i="2"/>
  <c r="BG252" i="4"/>
  <c r="R76" i="4"/>
  <c r="BM409" i="4"/>
  <c r="AH81" i="4"/>
  <c r="AU32" i="4"/>
  <c r="AR495" i="4"/>
  <c r="BD14" i="2"/>
  <c r="V277" i="4"/>
  <c r="Z119" i="4"/>
  <c r="AD192" i="2"/>
  <c r="AS109" i="4"/>
  <c r="AY349" i="2"/>
  <c r="J354" i="4"/>
  <c r="BM183" i="4"/>
  <c r="AL206" i="4"/>
  <c r="AX80" i="4"/>
  <c r="AK27" i="2"/>
  <c r="AP269" i="2"/>
  <c r="AE6" i="4"/>
  <c r="Z218" i="2"/>
  <c r="AO485" i="4"/>
  <c r="AP74" i="2"/>
  <c r="Z89" i="4"/>
  <c r="BA151" i="4"/>
  <c r="AH209" i="2"/>
  <c r="BA205" i="2"/>
  <c r="AZ290" i="4"/>
  <c r="AC187" i="2"/>
  <c r="AG109" i="2"/>
  <c r="AP99" i="4"/>
  <c r="AH204" i="2"/>
  <c r="BI123" i="4"/>
  <c r="AG209" i="2"/>
  <c r="AM369" i="2"/>
  <c r="Y35" i="4"/>
  <c r="W259" i="2"/>
  <c r="AP304" i="2"/>
  <c r="AW77" i="4"/>
  <c r="P352" i="4"/>
  <c r="BL118" i="4"/>
  <c r="Y8" i="4"/>
  <c r="I21" i="2"/>
  <c r="R82" i="2"/>
  <c r="BD349" i="2"/>
  <c r="O407" i="2"/>
  <c r="H109" i="2"/>
  <c r="AQ470" i="2"/>
  <c r="AT454" i="2"/>
  <c r="AC92" i="2"/>
  <c r="AM303" i="2"/>
  <c r="AZ379" i="2"/>
  <c r="AA168" i="2"/>
  <c r="V359" i="2"/>
  <c r="BE298" i="4"/>
  <c r="BP117" i="4"/>
  <c r="Y34" i="2"/>
  <c r="I546" i="4"/>
  <c r="AQ139" i="4"/>
  <c r="R403" i="2"/>
  <c r="AO421" i="2"/>
  <c r="AQ257" i="2"/>
  <c r="AR74" i="4"/>
  <c r="BA188" i="2"/>
  <c r="AL314" i="4"/>
  <c r="AK273" i="4"/>
  <c r="AH192" i="2"/>
  <c r="AO18" i="2"/>
  <c r="J418" i="2"/>
  <c r="K77" i="4"/>
  <c r="AJ204" i="4"/>
  <c r="Y168" i="2"/>
  <c r="AV307" i="2"/>
  <c r="BH209" i="4"/>
  <c r="AR119" i="4"/>
  <c r="AP479" i="4"/>
  <c r="AY161" i="2"/>
  <c r="BB275" i="2"/>
  <c r="AE294" i="2"/>
  <c r="V73" i="4"/>
  <c r="BI199" i="4"/>
  <c r="Q307" i="2"/>
  <c r="AP261" i="4"/>
  <c r="X397" i="2"/>
  <c r="M123" i="2"/>
  <c r="AY123" i="4"/>
  <c r="AV90" i="2"/>
  <c r="M170" i="2"/>
  <c r="AS215" i="4"/>
  <c r="L315" i="2"/>
  <c r="Y157" i="4"/>
  <c r="AP389" i="4"/>
  <c r="BF351" i="2"/>
  <c r="AR274" i="4"/>
  <c r="W432" i="4"/>
  <c r="V72" i="4"/>
  <c r="X28" i="2"/>
  <c r="S462" i="4"/>
  <c r="BA150" i="4"/>
  <c r="BB274" i="4"/>
  <c r="BL290" i="4"/>
  <c r="O76" i="4"/>
  <c r="AG216" i="2"/>
  <c r="AF271" i="4"/>
  <c r="L373" i="2"/>
  <c r="AG359" i="2"/>
  <c r="AH118" i="2"/>
  <c r="X440" i="2"/>
  <c r="BG390" i="4"/>
  <c r="BE86" i="4"/>
  <c r="AP236" i="4"/>
  <c r="BA110" i="2"/>
  <c r="AK42" i="4"/>
  <c r="AI306" i="4"/>
  <c r="AM302" i="2"/>
  <c r="AH119" i="2"/>
  <c r="P441" i="2"/>
  <c r="AQ296" i="2"/>
  <c r="AT434" i="4"/>
  <c r="V67" i="2"/>
  <c r="AI452" i="2"/>
  <c r="N207" i="2"/>
  <c r="R159" i="2"/>
  <c r="BN130" i="4"/>
  <c r="AU352" i="2"/>
  <c r="L267" i="2"/>
  <c r="Z173" i="2"/>
  <c r="AU327" i="2"/>
  <c r="O312" i="2"/>
  <c r="BC219" i="2"/>
  <c r="BF64" i="2"/>
  <c r="AI198" i="4"/>
  <c r="BA275" i="2"/>
  <c r="AR545" i="4"/>
  <c r="AB397" i="2"/>
  <c r="P164" i="2"/>
  <c r="AU268" i="2"/>
  <c r="BN298" i="4"/>
  <c r="T355" i="2"/>
  <c r="AM168" i="4"/>
  <c r="AD89" i="4"/>
  <c r="U327" i="4"/>
  <c r="BN49" i="4"/>
  <c r="Y55" i="11"/>
  <c r="AT231" i="2"/>
  <c r="Y373" i="2"/>
  <c r="BD70" i="2"/>
  <c r="AV314" i="2"/>
  <c r="AA457" i="2"/>
  <c r="AD419" i="2"/>
  <c r="BE259" i="2"/>
  <c r="U194" i="4"/>
  <c r="O117" i="4"/>
  <c r="W113" i="4"/>
  <c r="K152" i="4"/>
  <c r="AC235" i="4"/>
  <c r="N45" i="4"/>
  <c r="AG30" i="2"/>
  <c r="Q69" i="4"/>
  <c r="Z44" i="2"/>
  <c r="AP171" i="2"/>
  <c r="AV88" i="2"/>
  <c r="X400" i="4"/>
  <c r="BD170" i="2"/>
  <c r="AF245" i="4"/>
  <c r="AK266" i="4"/>
  <c r="BO34" i="4"/>
  <c r="Q286" i="4"/>
  <c r="AI32" i="2"/>
  <c r="BP355" i="4"/>
  <c r="Q260" i="2"/>
  <c r="AA93" i="2"/>
  <c r="AS42" i="4"/>
  <c r="AP298" i="2"/>
  <c r="K122" i="2"/>
  <c r="AT73" i="4"/>
  <c r="AF267" i="2"/>
  <c r="AI237" i="4"/>
  <c r="AL300" i="2"/>
  <c r="Y368" i="2"/>
  <c r="AH324" i="2"/>
  <c r="AU354" i="2"/>
  <c r="AA160" i="4"/>
  <c r="T162" i="2"/>
  <c r="U34" i="4"/>
  <c r="AI107" i="2"/>
  <c r="I221" i="4"/>
  <c r="AN149" i="4"/>
  <c r="AA30" i="10" s="1"/>
  <c r="AH23" i="4"/>
  <c r="AH145" i="4"/>
  <c r="M32" i="2"/>
  <c r="AE418" i="2"/>
  <c r="P345" i="2"/>
  <c r="S181" i="2"/>
  <c r="AU203" i="4"/>
  <c r="AW165" i="2"/>
  <c r="AJ77" i="4"/>
  <c r="AB314" i="4"/>
  <c r="BN287" i="4"/>
  <c r="AE11" i="4"/>
  <c r="BJ45" i="4"/>
  <c r="M75" i="2"/>
  <c r="AI65" i="4"/>
  <c r="BK128" i="4"/>
  <c r="Z87" i="2"/>
  <c r="S355" i="2"/>
  <c r="BO116" i="4"/>
  <c r="R460" i="4"/>
  <c r="AP380" i="4"/>
  <c r="Y379" i="2"/>
  <c r="AX344" i="4"/>
  <c r="R437" i="4"/>
  <c r="BI113" i="4"/>
  <c r="AC158" i="4"/>
  <c r="N160" i="4"/>
  <c r="AV455" i="4"/>
  <c r="BD267" i="2"/>
  <c r="BF269" i="2"/>
  <c r="T75" i="4"/>
  <c r="L232" i="2"/>
  <c r="BO526" i="4"/>
  <c r="BI295" i="4"/>
  <c r="Q47" i="4"/>
  <c r="AR304" i="2"/>
  <c r="AG297" i="4"/>
  <c r="AA480" i="4"/>
  <c r="AY10" i="4"/>
  <c r="X139" i="2"/>
  <c r="BI117" i="4"/>
  <c r="AT398" i="2"/>
  <c r="AN444" i="4"/>
  <c r="AH170" i="2"/>
  <c r="V56" i="10"/>
  <c r="BB206" i="2"/>
  <c r="BL98" i="4"/>
  <c r="AA56" i="10" s="1"/>
  <c r="AR254" i="2"/>
  <c r="X202" i="4"/>
  <c r="Z114" i="2"/>
  <c r="W205" i="4"/>
  <c r="S72" i="2"/>
  <c r="AR274" i="2"/>
  <c r="AC72" i="4"/>
  <c r="O4" i="4"/>
  <c r="AF109" i="2"/>
  <c r="AL326" i="2"/>
  <c r="L115" i="4"/>
  <c r="AT418" i="2"/>
  <c r="AX112" i="2"/>
  <c r="AJ185" i="2"/>
  <c r="AT43" i="4"/>
  <c r="J182" i="2"/>
  <c r="BB304" i="2"/>
  <c r="AA529" i="4"/>
  <c r="M254" i="2"/>
  <c r="U462" i="2"/>
  <c r="BF231" i="2"/>
  <c r="BF190" i="2"/>
  <c r="AA157" i="4"/>
  <c r="AD197" i="4"/>
  <c r="N312" i="2"/>
  <c r="AK162" i="2"/>
  <c r="BE217" i="2"/>
  <c r="H173" i="2"/>
  <c r="AW450" i="4"/>
  <c r="AV144" i="4"/>
  <c r="BK120" i="4"/>
  <c r="L422" i="4"/>
  <c r="H256" i="2"/>
  <c r="BK56" i="4"/>
  <c r="BB160" i="4"/>
  <c r="P168" i="2"/>
  <c r="BM79" i="4"/>
  <c r="AS123" i="4"/>
  <c r="BJ272" i="4"/>
  <c r="Y80" i="2"/>
  <c r="X298" i="4"/>
  <c r="Y69" i="2"/>
  <c r="AB171" i="2"/>
  <c r="M439" i="2"/>
  <c r="AW179" i="2"/>
  <c r="AO457" i="4"/>
  <c r="Z8" i="4"/>
  <c r="AR19" i="2"/>
  <c r="AC120" i="2"/>
  <c r="I165" i="2"/>
  <c r="AR207" i="2"/>
  <c r="BH56" i="4"/>
  <c r="AZ256" i="4"/>
  <c r="V452" i="2"/>
  <c r="T441" i="2"/>
  <c r="W31" i="20"/>
  <c r="W136" i="2"/>
  <c r="AB226" i="4"/>
  <c r="BB201" i="2"/>
  <c r="AM6" i="4"/>
  <c r="U486" i="4"/>
  <c r="AA167" i="2"/>
  <c r="AQ17" i="4"/>
  <c r="AO298" i="2"/>
  <c r="BO259" i="4"/>
  <c r="P263" i="2"/>
  <c r="BH41" i="4"/>
  <c r="BD353" i="2"/>
  <c r="T98" i="2"/>
  <c r="AI395" i="2"/>
  <c r="U463" i="2"/>
  <c r="AQ443" i="2"/>
  <c r="AN285" i="2"/>
  <c r="K253" i="2"/>
  <c r="U297" i="4"/>
  <c r="AL117" i="2"/>
  <c r="AC221" i="2"/>
  <c r="H166" i="2"/>
  <c r="BG30" i="4"/>
  <c r="BF92" i="2"/>
  <c r="R467" i="2"/>
  <c r="AB311" i="2"/>
  <c r="T273" i="2"/>
  <c r="BL476" i="4"/>
  <c r="AT23" i="2"/>
  <c r="BJ8" i="4"/>
  <c r="Z314" i="2"/>
  <c r="AD267" i="2"/>
  <c r="BE380" i="2"/>
  <c r="L26" i="4"/>
  <c r="V30" i="9"/>
  <c r="M273" i="2"/>
  <c r="M34" i="2"/>
  <c r="BC87" i="4"/>
  <c r="Y227" i="4"/>
  <c r="AB273" i="2"/>
  <c r="BF251" i="2"/>
  <c r="AH171" i="2"/>
  <c r="K275" i="2"/>
  <c r="Z217" i="2"/>
  <c r="T17" i="4"/>
  <c r="W138" i="4"/>
  <c r="Q324" i="2"/>
  <c r="AK224" i="4"/>
  <c r="P69" i="4"/>
  <c r="AF33" i="4"/>
  <c r="U116" i="2"/>
  <c r="I29" i="2"/>
  <c r="O325" i="2"/>
  <c r="T112" i="2"/>
  <c r="BN276" i="4"/>
  <c r="AO24" i="2"/>
  <c r="BI177" i="4"/>
  <c r="BG176" i="4"/>
  <c r="N81" i="4"/>
  <c r="AE56" i="12"/>
  <c r="BD232" i="4"/>
  <c r="X70" i="4"/>
  <c r="AU175" i="2"/>
  <c r="AZ117" i="2"/>
  <c r="AW103" i="4"/>
  <c r="BD179" i="4"/>
  <c r="N223" i="4"/>
  <c r="AL122" i="2"/>
  <c r="AM226" i="4"/>
  <c r="R302" i="4"/>
  <c r="AD48" i="4"/>
  <c r="AR103" i="4"/>
  <c r="AL465" i="2"/>
  <c r="M188" i="2"/>
  <c r="J267" i="2"/>
  <c r="AP420" i="4"/>
  <c r="AU134" i="4"/>
  <c r="W201" i="2"/>
  <c r="T167" i="4"/>
  <c r="Y31" i="6"/>
  <c r="AB403" i="2"/>
  <c r="AH161" i="2"/>
  <c r="AQ220" i="2"/>
  <c r="BM22" i="4"/>
  <c r="AR326" i="2"/>
  <c r="AX276" i="2"/>
  <c r="AH25" i="2"/>
  <c r="BI33" i="4"/>
  <c r="AD298" i="2"/>
  <c r="AH402" i="2"/>
  <c r="AF249" i="4"/>
  <c r="M65" i="2"/>
  <c r="AU400" i="2"/>
  <c r="T13" i="2"/>
  <c r="AN234" i="4"/>
  <c r="U219" i="2"/>
  <c r="AC234" i="4"/>
  <c r="AM8" i="4"/>
  <c r="BM250" i="4"/>
  <c r="M349" i="4"/>
  <c r="BC67" i="4"/>
  <c r="AQ171" i="4"/>
  <c r="AE31" i="6"/>
  <c r="AV376" i="2"/>
  <c r="N87" i="4"/>
  <c r="AN121" i="4"/>
  <c r="AS32" i="2"/>
  <c r="AD200" i="4"/>
  <c r="M67" i="4"/>
  <c r="O16" i="2"/>
  <c r="Z445" i="2"/>
  <c r="BN46" i="4"/>
  <c r="AP219" i="2"/>
  <c r="M61" i="4"/>
  <c r="K276" i="2"/>
  <c r="Q126" i="4"/>
  <c r="P348" i="2"/>
  <c r="Q275" i="4"/>
  <c r="T67" i="2"/>
  <c r="AC349" i="2"/>
  <c r="Z141" i="4"/>
  <c r="AN203" i="2"/>
  <c r="V420" i="2"/>
  <c r="I399" i="2"/>
  <c r="AF135" i="4"/>
  <c r="BA245" i="4"/>
  <c r="N214" i="4"/>
  <c r="X94" i="2"/>
  <c r="L101" i="4"/>
  <c r="AL88" i="4"/>
  <c r="Q360" i="2"/>
  <c r="BF211" i="2"/>
  <c r="AC205" i="2"/>
  <c r="AO356" i="2"/>
  <c r="W216" i="2"/>
  <c r="Y355" i="2"/>
  <c r="Q298" i="4"/>
  <c r="BE273" i="4"/>
  <c r="AJ323" i="4"/>
  <c r="AZ473" i="2"/>
  <c r="I465" i="2"/>
  <c r="R444" i="2"/>
  <c r="AH207" i="2"/>
  <c r="AA17" i="2"/>
  <c r="BK61" i="4"/>
  <c r="U175" i="4"/>
  <c r="BE439" i="2"/>
  <c r="AL119" i="4"/>
  <c r="P87" i="4"/>
  <c r="AN72" i="2"/>
  <c r="AR479" i="4"/>
  <c r="K111" i="2"/>
  <c r="AY15" i="2"/>
  <c r="AO353" i="2"/>
  <c r="AI76" i="2"/>
  <c r="BD308" i="2"/>
  <c r="O21" i="4"/>
  <c r="N118" i="2"/>
  <c r="S354" i="4"/>
  <c r="U275" i="2"/>
  <c r="H304" i="2"/>
  <c r="AI311" i="4"/>
  <c r="H137" i="2"/>
  <c r="AY47" i="4"/>
  <c r="AI131" i="4"/>
  <c r="AW227" i="4"/>
  <c r="BB121" i="4"/>
  <c r="BF26" i="2"/>
  <c r="AV22" i="2"/>
  <c r="M399" i="2"/>
  <c r="AG441" i="2"/>
  <c r="BB64" i="2"/>
  <c r="BP61" i="4"/>
  <c r="X158" i="2"/>
  <c r="AI105" i="4"/>
  <c r="O130" i="4"/>
  <c r="U260" i="2"/>
  <c r="AZ455" i="4"/>
  <c r="X108" i="2"/>
  <c r="W286" i="4"/>
  <c r="AZ446" i="4"/>
  <c r="AB347" i="2"/>
  <c r="AB103" i="4"/>
  <c r="AR453" i="2"/>
  <c r="BA357" i="2"/>
  <c r="AD35" i="4"/>
  <c r="Y397" i="2"/>
  <c r="BA255" i="2"/>
  <c r="T54" i="6"/>
  <c r="T421" i="4"/>
  <c r="X15" i="2"/>
  <c r="AR231" i="4"/>
  <c r="K33" i="4"/>
  <c r="AX37" i="4"/>
  <c r="BF88" i="4"/>
  <c r="AH351" i="2"/>
  <c r="BN420" i="4"/>
  <c r="P267" i="4"/>
  <c r="BF411" i="4"/>
  <c r="AD441" i="2"/>
  <c r="AE306" i="2"/>
  <c r="I445" i="2"/>
  <c r="P32" i="2"/>
  <c r="Q141" i="4"/>
  <c r="AM220" i="2"/>
  <c r="BH380" i="4"/>
  <c r="W56" i="9" s="1"/>
  <c r="BD352" i="2"/>
  <c r="AN23" i="4"/>
  <c r="AP87" i="2"/>
  <c r="BD304" i="2"/>
  <c r="AM64" i="4"/>
  <c r="Y45" i="4"/>
  <c r="AW391" i="2"/>
  <c r="AE446" i="2"/>
  <c r="Y345" i="2"/>
  <c r="R203" i="4"/>
  <c r="M350" i="2"/>
  <c r="AK36" i="4"/>
  <c r="L424" i="4"/>
  <c r="X468" i="2"/>
  <c r="AE124" i="2"/>
  <c r="BI118" i="4"/>
  <c r="X456" i="2"/>
  <c r="R374" i="2"/>
  <c r="AT348" i="2"/>
  <c r="AL213" i="2"/>
  <c r="AB64" i="2"/>
  <c r="S143" i="4"/>
  <c r="AH95" i="2"/>
  <c r="AB30" i="12"/>
  <c r="T172" i="4"/>
  <c r="BE19" i="4"/>
  <c r="W81" i="4"/>
  <c r="O131" i="4"/>
  <c r="AM400" i="2"/>
  <c r="AD76" i="2"/>
  <c r="AK72" i="4"/>
  <c r="R370" i="4"/>
  <c r="BI555" i="4"/>
  <c r="U348" i="4"/>
  <c r="R205" i="4"/>
  <c r="AK178" i="4"/>
  <c r="X163" i="2"/>
  <c r="AS455" i="4"/>
  <c r="AX163" i="4"/>
  <c r="BE97" i="2"/>
  <c r="I243" i="4"/>
  <c r="M358" i="2"/>
  <c r="I151" i="4"/>
  <c r="AW210" i="2"/>
  <c r="AP111" i="2"/>
  <c r="S46" i="2"/>
  <c r="AD421" i="2"/>
  <c r="AT520" i="4"/>
  <c r="BD406" i="2"/>
  <c r="BC128" i="4"/>
  <c r="U92" i="2"/>
  <c r="AF164" i="2"/>
  <c r="AP190" i="2"/>
  <c r="L310" i="2"/>
  <c r="BC220" i="2"/>
  <c r="BA289" i="4"/>
  <c r="AU372" i="4"/>
  <c r="I80" i="2"/>
  <c r="BF274" i="2"/>
  <c r="W493" i="4"/>
  <c r="BJ212" i="4"/>
  <c r="BB307" i="2"/>
  <c r="R368" i="2"/>
  <c r="AA175" i="2"/>
  <c r="H180" i="2"/>
  <c r="P254" i="4"/>
  <c r="AM348" i="2"/>
  <c r="I380" i="2"/>
  <c r="AH388" i="2"/>
  <c r="W145" i="4"/>
  <c r="BB348" i="2"/>
  <c r="BC183" i="4"/>
  <c r="AX136" i="4"/>
  <c r="AA29" i="2"/>
  <c r="BC102" i="4"/>
  <c r="AW160" i="4"/>
  <c r="O392" i="2"/>
  <c r="AD266" i="2"/>
  <c r="S24" i="2"/>
  <c r="AZ66" i="4"/>
  <c r="AP399" i="4"/>
  <c r="AH271" i="4"/>
  <c r="AA259" i="2"/>
  <c r="U71" i="2"/>
  <c r="U54" i="9"/>
  <c r="BK137" i="4"/>
  <c r="T265" i="4"/>
  <c r="T108" i="2"/>
  <c r="AM294" i="2"/>
  <c r="Q160" i="2"/>
  <c r="AV211" i="4"/>
  <c r="AE304" i="2"/>
  <c r="V279" i="2"/>
  <c r="AL157" i="4"/>
  <c r="AE110" i="2"/>
  <c r="H400" i="2"/>
  <c r="AG404" i="2"/>
  <c r="K40" i="4"/>
  <c r="BA207" i="2"/>
  <c r="M4" i="4"/>
  <c r="R217" i="2"/>
  <c r="AC253" i="4"/>
  <c r="O94" i="2"/>
  <c r="O199" i="4"/>
  <c r="AN457" i="2"/>
  <c r="AD380" i="2"/>
  <c r="BF209" i="2"/>
  <c r="BI55" i="4"/>
  <c r="AW164" i="4"/>
  <c r="H259" i="2"/>
  <c r="P309" i="2"/>
  <c r="BB88" i="2"/>
  <c r="AM112" i="2"/>
  <c r="BC160" i="2"/>
  <c r="Z464" i="2"/>
  <c r="AL174" i="4"/>
  <c r="AW221" i="2"/>
  <c r="L261" i="2"/>
  <c r="AU90" i="2"/>
  <c r="J116" i="2"/>
  <c r="AF389" i="4"/>
  <c r="N161" i="2"/>
  <c r="AD32" i="10"/>
  <c r="N83" i="4"/>
  <c r="AO36" i="4"/>
  <c r="AL125" i="2"/>
  <c r="BO412" i="4"/>
  <c r="K83" i="4"/>
  <c r="L199" i="4"/>
  <c r="AB200" i="4"/>
  <c r="AN205" i="4"/>
  <c r="BK117" i="4"/>
  <c r="N182" i="2"/>
  <c r="AC69" i="2"/>
  <c r="U359" i="2"/>
  <c r="K9" i="4"/>
  <c r="BF152" i="4"/>
  <c r="BI159" i="4"/>
  <c r="AI25" i="4"/>
  <c r="N472" i="2"/>
  <c r="AW31" i="4"/>
  <c r="AG276" i="4"/>
  <c r="AV177" i="4"/>
  <c r="K140" i="4"/>
  <c r="AD284" i="2"/>
  <c r="BC355" i="2"/>
  <c r="BD101" i="4"/>
  <c r="Y75" i="2"/>
  <c r="AP200" i="2"/>
  <c r="AN74" i="4"/>
  <c r="AQ38" i="4"/>
  <c r="I492" i="4"/>
  <c r="AK285" i="2"/>
  <c r="AT446" i="2"/>
  <c r="J421" i="4"/>
  <c r="AT465" i="2"/>
  <c r="M397" i="2"/>
  <c r="BA120" i="4"/>
  <c r="AC105" i="4"/>
  <c r="L137" i="4"/>
  <c r="BB175" i="2"/>
  <c r="AF355" i="4"/>
  <c r="AH368" i="2"/>
  <c r="AT36" i="4"/>
  <c r="L181" i="2"/>
  <c r="S259" i="2"/>
  <c r="AW70" i="4"/>
  <c r="Y168" i="4"/>
  <c r="BB86" i="2"/>
  <c r="AU45" i="2"/>
  <c r="AA404" i="2"/>
  <c r="BB26" i="2"/>
  <c r="U397" i="4"/>
  <c r="AY353" i="2"/>
  <c r="BO24" i="4"/>
  <c r="AF435" i="4"/>
  <c r="BK106" i="4"/>
  <c r="O282" i="2"/>
  <c r="AI27" i="4"/>
  <c r="I400" i="2"/>
  <c r="AZ432" i="4"/>
  <c r="O310" i="4"/>
  <c r="V31" i="11"/>
  <c r="BM32" i="4"/>
  <c r="AU114" i="4"/>
  <c r="AY73" i="4"/>
  <c r="O375" i="2"/>
  <c r="BG245" i="4"/>
  <c r="U126" i="2"/>
  <c r="O34" i="4"/>
  <c r="K224" i="4"/>
  <c r="BA419" i="4"/>
  <c r="Z170" i="2"/>
  <c r="AH306" i="4"/>
  <c r="BA31" i="2"/>
  <c r="BF117" i="4"/>
  <c r="AK180" i="4"/>
  <c r="BB255" i="2"/>
  <c r="BO98" i="4"/>
  <c r="AD56" i="10" s="1"/>
  <c r="AU288" i="4"/>
  <c r="Z369" i="2"/>
  <c r="AH171" i="4"/>
  <c r="L70" i="2"/>
  <c r="AA33" i="12"/>
  <c r="P230" i="4"/>
  <c r="AB10" i="4"/>
  <c r="AE294" i="4"/>
  <c r="AA136" i="4"/>
  <c r="AP351" i="4"/>
  <c r="R248" i="4"/>
  <c r="BH149" i="4"/>
  <c r="W32" i="10" s="1"/>
  <c r="AM293" i="4"/>
  <c r="AA164" i="4"/>
  <c r="AX44" i="2"/>
  <c r="T118" i="4"/>
  <c r="AZ264" i="4"/>
  <c r="U295" i="2"/>
  <c r="V31" i="12"/>
  <c r="AP70" i="2"/>
  <c r="O86" i="4"/>
  <c r="P461" i="2"/>
  <c r="AY151" i="4"/>
  <c r="AG346" i="4"/>
  <c r="AG503" i="4"/>
  <c r="AO13" i="4"/>
  <c r="L211" i="4"/>
  <c r="P18" i="2"/>
  <c r="AW26" i="2"/>
  <c r="Z354" i="2"/>
  <c r="AR115" i="4"/>
  <c r="AN74" i="2"/>
  <c r="AL116" i="2"/>
  <c r="BI329" i="4"/>
  <c r="AS87" i="4"/>
  <c r="AQ449" i="2"/>
  <c r="BA8" i="4"/>
  <c r="AR61" i="4"/>
  <c r="AR303" i="2"/>
  <c r="AC116" i="4"/>
  <c r="BE220" i="2"/>
  <c r="R313" i="2"/>
  <c r="AL311" i="2"/>
  <c r="X220" i="2"/>
  <c r="AQ255" i="4"/>
  <c r="AK363" i="2"/>
  <c r="H279" i="2"/>
  <c r="Q278" i="4"/>
  <c r="BB445" i="2"/>
  <c r="AF370" i="4"/>
  <c r="AP202" i="2"/>
  <c r="BO296" i="4"/>
  <c r="AZ294" i="4"/>
  <c r="BN141" i="4"/>
  <c r="Q192" i="2"/>
  <c r="AK14" i="2"/>
  <c r="W117" i="4"/>
  <c r="AI302" i="2"/>
  <c r="AK373" i="2"/>
  <c r="Y290" i="4"/>
  <c r="U258" i="2"/>
  <c r="BO109" i="4"/>
  <c r="AE199" i="4"/>
  <c r="BL297" i="4"/>
  <c r="P340" i="4"/>
  <c r="AP127" i="2"/>
  <c r="M405" i="2"/>
  <c r="I220" i="2"/>
  <c r="AZ42" i="4"/>
  <c r="AB30" i="6"/>
  <c r="BL14" i="4"/>
  <c r="AV118" i="2"/>
  <c r="J106" i="2"/>
  <c r="AP44" i="2"/>
  <c r="AD73" i="4"/>
  <c r="BN303" i="4"/>
  <c r="AV181" i="2"/>
  <c r="V164" i="4"/>
  <c r="U215" i="2"/>
  <c r="AV277" i="4"/>
  <c r="V45" i="2"/>
  <c r="N198" i="4"/>
  <c r="H121" i="2"/>
  <c r="AO31" i="2"/>
  <c r="Y157" i="2"/>
  <c r="BP37" i="4"/>
  <c r="Q46" i="4"/>
  <c r="AQ442" i="2"/>
  <c r="AF399" i="4"/>
  <c r="AG299" i="2"/>
  <c r="I76" i="2"/>
  <c r="AC79" i="4"/>
  <c r="BD79" i="4"/>
  <c r="V216" i="2"/>
  <c r="V171" i="4"/>
  <c r="BI200" i="4"/>
  <c r="AE244" i="4"/>
  <c r="BA473" i="2"/>
  <c r="AX391" i="4"/>
  <c r="BC135" i="4"/>
  <c r="I13" i="2"/>
  <c r="BL339" i="4"/>
  <c r="J277" i="2"/>
  <c r="AF32" i="2"/>
  <c r="Z361" i="2"/>
  <c r="BE396" i="2"/>
  <c r="BO55" i="4"/>
  <c r="BB12" i="4"/>
  <c r="AN73" i="2"/>
  <c r="AP394" i="4"/>
  <c r="H46" i="2"/>
  <c r="BI258" i="4"/>
  <c r="AR42" i="4"/>
  <c r="Y234" i="4"/>
  <c r="AD137" i="2"/>
  <c r="AT185" i="2"/>
  <c r="AQ204" i="2"/>
  <c r="AY474" i="2"/>
  <c r="BB112" i="2"/>
  <c r="Z165" i="2"/>
  <c r="AA109" i="2"/>
  <c r="AN268" i="4"/>
  <c r="AG363" i="2"/>
  <c r="R530" i="4"/>
  <c r="O390" i="2"/>
  <c r="AS376" i="2"/>
  <c r="T56" i="6"/>
  <c r="BO362" i="4"/>
  <c r="BD45" i="2"/>
  <c r="AP39" i="4"/>
  <c r="BG264" i="4"/>
  <c r="AQ184" i="4"/>
  <c r="AO59" i="4"/>
  <c r="BD205" i="4"/>
  <c r="BB190" i="2"/>
  <c r="AR32" i="2"/>
  <c r="BO229" i="4"/>
  <c r="Z264" i="4"/>
  <c r="L159" i="2"/>
  <c r="W252" i="4"/>
  <c r="AE31" i="20"/>
  <c r="AY31" i="2"/>
  <c r="AA452" i="2"/>
  <c r="AV213" i="2"/>
  <c r="K173" i="2"/>
  <c r="J13" i="4"/>
  <c r="Q181" i="2"/>
  <c r="H394" i="2"/>
  <c r="M128" i="4"/>
  <c r="U17" i="2"/>
  <c r="BB506" i="4"/>
  <c r="AL79" i="2"/>
  <c r="AP271" i="4"/>
  <c r="T194" i="4"/>
  <c r="BB82" i="2"/>
  <c r="AU166" i="2"/>
  <c r="W419" i="4"/>
  <c r="J192" i="2"/>
  <c r="U166" i="4"/>
  <c r="I15" i="4"/>
  <c r="AJ107" i="2"/>
  <c r="AQ110" i="2"/>
  <c r="AL44" i="2"/>
  <c r="AZ235" i="4"/>
  <c r="AA221" i="2"/>
  <c r="AK164" i="4"/>
  <c r="BF60" i="4"/>
  <c r="P21" i="2"/>
  <c r="AR204" i="4"/>
  <c r="J35" i="4"/>
  <c r="I6" i="4"/>
  <c r="I446" i="2"/>
  <c r="AR129" i="4"/>
  <c r="BA190" i="2"/>
  <c r="AF31" i="2"/>
  <c r="BK194" i="4"/>
  <c r="AE153" i="4"/>
  <c r="AC372" i="4"/>
  <c r="Z123" i="4"/>
  <c r="AL263" i="4"/>
  <c r="AY20" i="4"/>
  <c r="AJ35" i="4"/>
  <c r="AB361" i="2"/>
  <c r="AY420" i="2"/>
  <c r="Y87" i="2"/>
  <c r="AG266" i="2"/>
  <c r="U30" i="20"/>
  <c r="AU267" i="4"/>
  <c r="W30" i="4"/>
  <c r="AW205" i="2"/>
  <c r="BK273" i="4"/>
  <c r="BC415" i="4"/>
  <c r="AA256" i="2"/>
  <c r="AN71" i="2"/>
  <c r="AK472" i="2"/>
  <c r="AO149" i="4"/>
  <c r="AB30" i="10" s="1"/>
  <c r="S233" i="2"/>
  <c r="BO88" i="4"/>
  <c r="AM163" i="2"/>
  <c r="BJ145" i="4"/>
  <c r="M83" i="4"/>
  <c r="AP70" i="4"/>
  <c r="AP106" i="4"/>
  <c r="Y391" i="2"/>
  <c r="O97" i="2"/>
  <c r="H190" i="2"/>
  <c r="AA41" i="4"/>
  <c r="W185" i="2"/>
  <c r="AC26" i="2"/>
  <c r="AK111" i="2"/>
  <c r="J326" i="4"/>
  <c r="X204" i="4"/>
  <c r="AZ368" i="2"/>
  <c r="AV203" i="2"/>
  <c r="P192" i="4"/>
  <c r="AH461" i="2"/>
  <c r="AM232" i="2"/>
  <c r="AS22" i="4"/>
  <c r="AO354" i="4"/>
  <c r="AQ292" i="4"/>
  <c r="S348" i="2"/>
  <c r="W370" i="2"/>
  <c r="AM101" i="4"/>
  <c r="BK107" i="4"/>
  <c r="AK298" i="2"/>
  <c r="AC67" i="2"/>
  <c r="BB373" i="2"/>
  <c r="AX13" i="2"/>
  <c r="AB54" i="9"/>
  <c r="N352" i="2"/>
  <c r="BC80" i="2"/>
  <c r="Y56" i="20"/>
  <c r="AI57" i="4"/>
  <c r="AZ400" i="2"/>
  <c r="L232" i="4"/>
  <c r="AQ317" i="4"/>
  <c r="Y162" i="2"/>
  <c r="BJ69" i="4"/>
  <c r="T190" i="2"/>
  <c r="H205" i="2"/>
  <c r="BE262" i="2"/>
  <c r="W282" i="2"/>
  <c r="AO444" i="4"/>
  <c r="W390" i="2"/>
  <c r="K157" i="2"/>
  <c r="AL408" i="2"/>
  <c r="AY165" i="2"/>
  <c r="AA468" i="2"/>
  <c r="BF325" i="2"/>
  <c r="AO162" i="2"/>
  <c r="M18" i="4"/>
  <c r="AU401" i="2"/>
  <c r="P353" i="4"/>
  <c r="AA220" i="2"/>
  <c r="M140" i="4"/>
  <c r="AB55" i="20"/>
  <c r="AH315" i="2"/>
  <c r="BA71" i="4"/>
  <c r="V82" i="2"/>
  <c r="Z111" i="4"/>
  <c r="AK120" i="2"/>
  <c r="AM418" i="2"/>
  <c r="BF116" i="4"/>
  <c r="AS33" i="4"/>
  <c r="AA30" i="9"/>
  <c r="W192" i="4"/>
  <c r="AG277" i="2"/>
  <c r="L342" i="4"/>
  <c r="W225" i="4"/>
  <c r="W89" i="2"/>
  <c r="BA164" i="2"/>
  <c r="AV407" i="2"/>
  <c r="BF251" i="4"/>
  <c r="M136" i="2"/>
  <c r="BP459" i="4"/>
  <c r="AE89" i="4"/>
  <c r="AN175" i="2"/>
  <c r="AV417" i="4"/>
  <c r="BD30" i="2"/>
  <c r="AD32" i="11"/>
  <c r="AR269" i="4"/>
  <c r="AC169" i="4"/>
  <c r="W173" i="2"/>
  <c r="O103" i="4"/>
  <c r="BD314" i="4"/>
  <c r="AP56" i="4"/>
  <c r="BM344" i="4"/>
  <c r="O72" i="4"/>
  <c r="AC32" i="10"/>
  <c r="U55" i="12"/>
  <c r="W56" i="6"/>
  <c r="AA56" i="12"/>
  <c r="AD32" i="6"/>
  <c r="BM113" i="4"/>
  <c r="AN214" i="2"/>
  <c r="V61" i="4"/>
  <c r="N514" i="4"/>
  <c r="N350" i="2"/>
  <c r="AL110" i="4"/>
  <c r="BM390" i="4"/>
  <c r="AK124" i="2"/>
  <c r="M536" i="4"/>
  <c r="T300" i="2"/>
  <c r="S107" i="4"/>
  <c r="BB28" i="2"/>
  <c r="AQ274" i="2"/>
  <c r="AT181" i="2"/>
  <c r="BO49" i="4"/>
  <c r="AE106" i="4"/>
  <c r="H170" i="2"/>
  <c r="AU88" i="2"/>
  <c r="BJ350" i="4"/>
  <c r="BO369" i="4"/>
  <c r="AX450" i="4"/>
  <c r="T73" i="4"/>
  <c r="AZ151" i="4"/>
  <c r="AX265" i="2"/>
  <c r="BC312" i="4"/>
  <c r="AH412" i="4"/>
  <c r="L277" i="2"/>
  <c r="AA174" i="2"/>
  <c r="BA161" i="4"/>
  <c r="L85" i="4"/>
  <c r="P25" i="4"/>
  <c r="L419" i="4"/>
  <c r="AI69" i="4"/>
  <c r="BI410" i="4"/>
  <c r="AV411" i="4"/>
  <c r="S322" i="4"/>
  <c r="X310" i="2"/>
  <c r="M291" i="4"/>
  <c r="J134" i="4"/>
  <c r="AJ342" i="4"/>
  <c r="AE198" i="4"/>
  <c r="BF456" i="4"/>
  <c r="AY462" i="4"/>
  <c r="AO433" i="4"/>
  <c r="BA264" i="2"/>
  <c r="H277" i="2"/>
  <c r="AY232" i="2"/>
  <c r="L309" i="2"/>
  <c r="AW173" i="2"/>
  <c r="AY39" i="4"/>
  <c r="P350" i="2"/>
  <c r="AH319" i="4"/>
  <c r="W156" i="4"/>
  <c r="AR324" i="4"/>
  <c r="M380" i="4"/>
  <c r="Q412" i="4"/>
  <c r="BK130" i="4"/>
  <c r="U20" i="4"/>
  <c r="O69" i="2"/>
  <c r="AH261" i="2"/>
  <c r="AH500" i="4"/>
  <c r="BI268" i="4"/>
  <c r="BL81" i="4"/>
  <c r="BC19" i="4"/>
  <c r="K391" i="4"/>
  <c r="I378" i="2"/>
  <c r="W255" i="2"/>
  <c r="AX349" i="2"/>
  <c r="AM327" i="2"/>
  <c r="AT266" i="4"/>
  <c r="BI25" i="4"/>
  <c r="Z390" i="2"/>
  <c r="P324" i="4"/>
  <c r="AL169" i="4"/>
  <c r="AS405" i="4"/>
  <c r="AI196" i="4"/>
  <c r="BO424" i="4"/>
  <c r="AE449" i="4"/>
  <c r="J239" i="4"/>
  <c r="BP200" i="4"/>
  <c r="N46" i="4"/>
  <c r="AW396" i="4"/>
  <c r="AE426" i="4"/>
  <c r="V121" i="2"/>
  <c r="AL337" i="4"/>
  <c r="Y30" i="11" s="1"/>
  <c r="S329" i="4"/>
  <c r="AQ90" i="2"/>
  <c r="AV412" i="4"/>
  <c r="M124" i="2"/>
  <c r="AQ90" i="4"/>
  <c r="J321" i="4"/>
  <c r="N411" i="4"/>
  <c r="BL78" i="4"/>
  <c r="BA262" i="4"/>
  <c r="AT273" i="4"/>
  <c r="AW410" i="4"/>
  <c r="AU304" i="2"/>
  <c r="AZ258" i="2"/>
  <c r="W87" i="4"/>
  <c r="AN20" i="4"/>
  <c r="AT288" i="4"/>
  <c r="BP480" i="4"/>
  <c r="BO341" i="4"/>
  <c r="R473" i="2"/>
  <c r="BI107" i="4"/>
  <c r="R100" i="4"/>
  <c r="AE320" i="4"/>
  <c r="P475" i="4"/>
  <c r="AN216" i="2"/>
  <c r="X402" i="2"/>
  <c r="BD461" i="4"/>
  <c r="M30" i="4"/>
  <c r="O41" i="4"/>
  <c r="AQ349" i="2"/>
  <c r="BC94" i="2"/>
  <c r="AA171" i="2"/>
  <c r="BI184" i="4"/>
  <c r="AF348" i="4"/>
  <c r="BN227" i="4"/>
  <c r="AB450" i="4"/>
  <c r="AS331" i="4"/>
  <c r="S458" i="4"/>
  <c r="BA366" i="4"/>
  <c r="BK308" i="4"/>
  <c r="AV125" i="2"/>
  <c r="AK255" i="2"/>
  <c r="AM548" i="4"/>
  <c r="AA211" i="2"/>
  <c r="BO27" i="4"/>
  <c r="BN22" i="4"/>
  <c r="AI123" i="2"/>
  <c r="BC259" i="4"/>
  <c r="W359" i="4"/>
  <c r="R125" i="4"/>
  <c r="AF346" i="4"/>
  <c r="AL260" i="2"/>
  <c r="Q233" i="4"/>
  <c r="AE84" i="4"/>
  <c r="BL364" i="4"/>
  <c r="AT300" i="2"/>
  <c r="AO500" i="4"/>
  <c r="AE390" i="2"/>
  <c r="AB342" i="4"/>
  <c r="BD145" i="4"/>
  <c r="AS94" i="2"/>
  <c r="W124" i="2"/>
  <c r="T296" i="4"/>
  <c r="P178" i="4"/>
  <c r="BI355" i="4"/>
  <c r="N124" i="2"/>
  <c r="AJ208" i="4"/>
  <c r="Z11" i="4"/>
  <c r="Z120" i="2"/>
  <c r="I370" i="2"/>
  <c r="AW5" i="4"/>
  <c r="AK391" i="4"/>
  <c r="R433" i="4"/>
  <c r="BM456" i="4"/>
  <c r="N152" i="4"/>
  <c r="AQ232" i="4"/>
  <c r="AU281" i="2"/>
  <c r="Y155" i="4"/>
  <c r="BI232" i="4"/>
  <c r="T536" i="4"/>
  <c r="AN328" i="4"/>
  <c r="BH332" i="4"/>
  <c r="BI542" i="4"/>
  <c r="AK496" i="4"/>
  <c r="N439" i="2"/>
  <c r="AV387" i="4"/>
  <c r="AK266" i="2"/>
  <c r="AC204" i="4"/>
  <c r="AG34" i="2"/>
  <c r="AF43" i="2"/>
  <c r="R152" i="4"/>
  <c r="BC509" i="4"/>
  <c r="AZ391" i="2"/>
  <c r="AA210" i="4"/>
  <c r="W32" i="9"/>
  <c r="BD369" i="4"/>
  <c r="P118" i="4"/>
  <c r="S160" i="4"/>
  <c r="AS371" i="4"/>
  <c r="AC307" i="4"/>
  <c r="BN462" i="4"/>
  <c r="AB157" i="4"/>
  <c r="BJ137" i="4"/>
  <c r="BN40" i="4"/>
  <c r="M444" i="2"/>
  <c r="BN24" i="4"/>
  <c r="O24" i="4"/>
  <c r="AS163" i="4"/>
  <c r="AG409" i="2"/>
  <c r="K10" i="4"/>
  <c r="Z217" i="4"/>
  <c r="AX71" i="4"/>
  <c r="AA492" i="4"/>
  <c r="BD180" i="4"/>
  <c r="BJ157" i="4"/>
  <c r="AJ443" i="4"/>
  <c r="R178" i="4"/>
  <c r="T57" i="12"/>
  <c r="AX314" i="2"/>
  <c r="AC216" i="4"/>
  <c r="AR440" i="2"/>
  <c r="AD22" i="2"/>
  <c r="AR451" i="2"/>
  <c r="AH236" i="4"/>
  <c r="BK498" i="4"/>
  <c r="N344" i="4"/>
  <c r="AW215" i="4"/>
  <c r="AB23" i="2"/>
  <c r="Y76" i="4"/>
  <c r="BK139" i="4"/>
  <c r="AF19" i="4"/>
  <c r="AU368" i="2"/>
  <c r="J129" i="4"/>
  <c r="O291" i="4"/>
  <c r="V395" i="4"/>
  <c r="BA560" i="4"/>
  <c r="N56" i="4"/>
  <c r="AV232" i="4"/>
  <c r="Q139" i="2"/>
  <c r="W113" i="2"/>
  <c r="O252" i="4"/>
  <c r="BL382" i="4"/>
  <c r="W35" i="4"/>
  <c r="BA74" i="4"/>
  <c r="BF100" i="4"/>
  <c r="AW275" i="2"/>
  <c r="BN222" i="4"/>
  <c r="BI308" i="4"/>
  <c r="AL359" i="2"/>
  <c r="AD73" i="2"/>
  <c r="R245" i="4"/>
  <c r="AY78" i="2"/>
  <c r="AG405" i="2"/>
  <c r="O272" i="4"/>
  <c r="AR307" i="2"/>
  <c r="AT104" i="4"/>
  <c r="BP76" i="4"/>
  <c r="BE193" i="4"/>
  <c r="BN161" i="4"/>
  <c r="AB15" i="2"/>
  <c r="Y59" i="4"/>
  <c r="P74" i="4"/>
  <c r="J71" i="4"/>
  <c r="Z159" i="2"/>
  <c r="L390" i="2"/>
  <c r="AL393" i="2"/>
  <c r="K361" i="2"/>
  <c r="AI18" i="2"/>
  <c r="K234" i="4"/>
  <c r="AO497" i="4"/>
  <c r="BE558" i="4"/>
  <c r="AM248" i="4"/>
  <c r="BF487" i="4"/>
  <c r="BA46" i="2"/>
  <c r="AE103" i="4"/>
  <c r="J65" i="2"/>
  <c r="AD207" i="4"/>
  <c r="BM247" i="4"/>
  <c r="AI13" i="2"/>
  <c r="AP346" i="2"/>
  <c r="BB183" i="4"/>
  <c r="AX405" i="4"/>
  <c r="BN136" i="4"/>
  <c r="AN206" i="4"/>
  <c r="R169" i="2"/>
  <c r="AJ111" i="2"/>
  <c r="BD47" i="4"/>
  <c r="H308" i="2"/>
  <c r="BE114" i="2"/>
  <c r="BA380" i="2"/>
  <c r="V140" i="4"/>
  <c r="BF457" i="2"/>
  <c r="L206" i="2"/>
  <c r="X200" i="4"/>
  <c r="M371" i="2"/>
  <c r="V128" i="4"/>
  <c r="AI34" i="2"/>
  <c r="AI47" i="4"/>
  <c r="BD84" i="4"/>
  <c r="P43" i="2"/>
  <c r="BC61" i="4"/>
  <c r="I74" i="4"/>
  <c r="AS370" i="4"/>
  <c r="BN34" i="4"/>
  <c r="AA353" i="4"/>
  <c r="BG42" i="4"/>
  <c r="X31" i="4"/>
  <c r="X218" i="4"/>
  <c r="AH216" i="4"/>
  <c r="BB217" i="2"/>
  <c r="AP104" i="4"/>
  <c r="BH124" i="4"/>
  <c r="Q456" i="2"/>
  <c r="AK465" i="2"/>
  <c r="AZ74" i="4"/>
  <c r="Y31" i="4"/>
  <c r="J79" i="2"/>
  <c r="BC59" i="4"/>
  <c r="Z103" i="4"/>
  <c r="K66" i="2"/>
  <c r="AB119" i="2"/>
  <c r="K89" i="2"/>
  <c r="BL178" i="4"/>
  <c r="Q23" i="2"/>
  <c r="V299" i="2"/>
  <c r="L182" i="2"/>
  <c r="AN45" i="4"/>
  <c r="U255" i="2"/>
  <c r="AD418" i="2"/>
  <c r="I262" i="4"/>
  <c r="O119" i="4"/>
  <c r="S461" i="4"/>
  <c r="AN320" i="4"/>
  <c r="AB341" i="4"/>
  <c r="S308" i="4"/>
  <c r="L292" i="4"/>
  <c r="BD106" i="4"/>
  <c r="AB168" i="4"/>
  <c r="K212" i="4"/>
  <c r="Y418" i="2"/>
  <c r="AQ206" i="2"/>
  <c r="BB120" i="2"/>
  <c r="AO539" i="4"/>
  <c r="BF213" i="2"/>
  <c r="AC499" i="4"/>
  <c r="AF195" i="4"/>
  <c r="BC21" i="2"/>
  <c r="H206" i="2"/>
  <c r="AP164" i="2"/>
  <c r="J67" i="4"/>
  <c r="AI210" i="4"/>
  <c r="AZ354" i="2"/>
  <c r="U319" i="4"/>
  <c r="BD274" i="2"/>
  <c r="V258" i="2"/>
  <c r="AY465" i="2"/>
  <c r="AH230" i="2"/>
  <c r="AW182" i="4"/>
  <c r="AC361" i="2"/>
  <c r="N298" i="4"/>
  <c r="AB201" i="4"/>
  <c r="AJ215" i="2"/>
  <c r="Y291" i="4"/>
  <c r="AQ79" i="2"/>
  <c r="K463" i="2"/>
  <c r="L388" i="2"/>
  <c r="L98" i="2"/>
  <c r="X32" i="4"/>
  <c r="R269" i="2"/>
  <c r="BE103" i="4"/>
  <c r="AC57" i="9"/>
  <c r="AC140" i="4"/>
  <c r="P98" i="2"/>
  <c r="AF79" i="2"/>
  <c r="AD30" i="20"/>
  <c r="AC470" i="2"/>
  <c r="AE216" i="2"/>
  <c r="AG422" i="4"/>
  <c r="AG439" i="4"/>
  <c r="K459" i="4"/>
  <c r="AH421" i="2"/>
  <c r="K264" i="2"/>
  <c r="AC66" i="2"/>
  <c r="AW273" i="2"/>
  <c r="AO15" i="4"/>
  <c r="AY211" i="2"/>
  <c r="AM19" i="4"/>
  <c r="BE119" i="2"/>
  <c r="Y19" i="4"/>
  <c r="J183" i="4"/>
  <c r="AZ27" i="2"/>
  <c r="BE158" i="4"/>
  <c r="S206" i="2"/>
  <c r="AZ116" i="4"/>
  <c r="AL441" i="2"/>
  <c r="AG294" i="2"/>
  <c r="AX232" i="4"/>
  <c r="AO274" i="4"/>
  <c r="L22" i="2"/>
  <c r="AP41" i="4"/>
  <c r="W115" i="2"/>
  <c r="AS359" i="2"/>
  <c r="BE175" i="2"/>
  <c r="AH327" i="2"/>
  <c r="AO265" i="4"/>
  <c r="BA320" i="4"/>
  <c r="BF449" i="2"/>
  <c r="AK310" i="2"/>
  <c r="AT159" i="4"/>
  <c r="AA210" i="2"/>
  <c r="O426" i="4"/>
  <c r="BD190" i="2"/>
  <c r="AS314" i="2"/>
  <c r="O311" i="2"/>
  <c r="Y30" i="10"/>
  <c r="I107" i="2"/>
  <c r="BD270" i="4"/>
  <c r="AB454" i="2"/>
  <c r="T71" i="4"/>
  <c r="AO132" i="4"/>
  <c r="P517" i="4"/>
  <c r="AO261" i="2"/>
  <c r="AL200" i="4"/>
  <c r="X55" i="11"/>
  <c r="AF322" i="4"/>
  <c r="P136" i="4"/>
  <c r="T44" i="2"/>
  <c r="BA23" i="4"/>
  <c r="V66" i="2"/>
  <c r="AT18" i="2"/>
  <c r="AK384" i="4"/>
  <c r="BF392" i="2"/>
  <c r="AA67" i="4"/>
  <c r="AB210" i="2"/>
  <c r="AY43" i="2"/>
  <c r="W446" i="2"/>
  <c r="AM254" i="2"/>
  <c r="AL439" i="2"/>
  <c r="BD404" i="2"/>
  <c r="Z266" i="2"/>
  <c r="BA325" i="2"/>
  <c r="AF294" i="4"/>
  <c r="Y167" i="4"/>
  <c r="BE137" i="4"/>
  <c r="AL87" i="2"/>
  <c r="AW348" i="4"/>
  <c r="AE414" i="4"/>
  <c r="AK90" i="4"/>
  <c r="Q395" i="2"/>
  <c r="BJ105" i="4"/>
  <c r="X98" i="4"/>
  <c r="BM152" i="4"/>
  <c r="AB209" i="4"/>
  <c r="Y235" i="4"/>
  <c r="AG190" i="2"/>
  <c r="AY44" i="4"/>
  <c r="AQ300" i="2"/>
  <c r="AO469" i="2"/>
  <c r="AR279" i="2"/>
  <c r="AI79" i="4"/>
  <c r="AS187" i="2"/>
  <c r="Z216" i="4"/>
  <c r="S402" i="2"/>
  <c r="AQ462" i="2"/>
  <c r="Q259" i="4"/>
  <c r="AQ175" i="2"/>
  <c r="AL166" i="2"/>
  <c r="AZ440" i="4"/>
  <c r="AV114" i="2"/>
  <c r="H200" i="2"/>
  <c r="AR30" i="2"/>
  <c r="AU351" i="2"/>
  <c r="AI443" i="2"/>
  <c r="AA258" i="2"/>
  <c r="AZ13" i="2"/>
  <c r="AY118" i="4"/>
  <c r="AI157" i="2"/>
  <c r="AX359" i="4"/>
  <c r="Q127" i="2"/>
  <c r="P210" i="4"/>
  <c r="V369" i="2"/>
  <c r="AV98" i="4"/>
  <c r="W55" i="10" s="1"/>
  <c r="BA76" i="4"/>
  <c r="I84" i="4"/>
  <c r="W32" i="12"/>
  <c r="AK310" i="4"/>
  <c r="Z291" i="4"/>
  <c r="AK44" i="4"/>
  <c r="AL401" i="4"/>
  <c r="AD112" i="2"/>
  <c r="Z77" i="4"/>
  <c r="BB349" i="2"/>
  <c r="P45" i="2"/>
  <c r="BP295" i="4"/>
  <c r="AS21" i="4"/>
  <c r="BD277" i="4"/>
  <c r="W109" i="2"/>
  <c r="AJ450" i="2"/>
  <c r="L350" i="4"/>
  <c r="AX158" i="2"/>
  <c r="BL223" i="4"/>
  <c r="S163" i="2"/>
  <c r="AS447" i="2"/>
  <c r="L378" i="2"/>
  <c r="BJ254" i="4"/>
  <c r="BJ36" i="4"/>
  <c r="AT376" i="2"/>
  <c r="T363" i="2"/>
  <c r="AI300" i="2"/>
  <c r="AY63" i="4"/>
  <c r="BA420" i="2"/>
  <c r="P406" i="2"/>
  <c r="Q357" i="2"/>
  <c r="Y426" i="4"/>
  <c r="BC6" i="4"/>
  <c r="AB297" i="2"/>
  <c r="M337" i="4"/>
  <c r="AG159" i="2"/>
  <c r="AH152" i="4"/>
  <c r="BC19" i="2"/>
  <c r="BD378" i="2"/>
  <c r="AN311" i="4"/>
  <c r="AN172" i="2"/>
  <c r="AG121" i="4"/>
  <c r="AP420" i="2"/>
  <c r="AO47" i="4"/>
  <c r="AY71" i="2"/>
  <c r="AT439" i="2"/>
  <c r="BE281" i="2"/>
  <c r="BC169" i="2"/>
  <c r="W12" i="4"/>
  <c r="AU20" i="2"/>
  <c r="AG257" i="2"/>
  <c r="AW172" i="2"/>
  <c r="AR233" i="2"/>
  <c r="Q210" i="2"/>
  <c r="BN552" i="4"/>
  <c r="V463" i="2"/>
  <c r="AI205" i="2"/>
  <c r="R172" i="2"/>
  <c r="P122" i="2"/>
  <c r="BB20" i="2"/>
  <c r="S326" i="2"/>
  <c r="AQ173" i="2"/>
  <c r="U371" i="2"/>
  <c r="U379" i="2"/>
  <c r="AU131" i="4"/>
  <c r="BB224" i="4"/>
  <c r="AF226" i="4"/>
  <c r="BB444" i="2"/>
  <c r="AC38" i="4"/>
  <c r="BA326" i="2"/>
  <c r="L34" i="4"/>
  <c r="AI515" i="4"/>
  <c r="AY461" i="4"/>
  <c r="O253" i="2"/>
  <c r="AA79" i="2"/>
  <c r="BC231" i="2"/>
  <c r="BK83" i="4"/>
  <c r="BN225" i="4"/>
  <c r="I401" i="2"/>
  <c r="AS185" i="2"/>
  <c r="AU286" i="2"/>
  <c r="AB129" i="4"/>
  <c r="AO468" i="2"/>
  <c r="BL70" i="4"/>
  <c r="AA30" i="6"/>
  <c r="BB73" i="4"/>
  <c r="Z116" i="4"/>
  <c r="M394" i="2"/>
  <c r="AU104" i="4"/>
  <c r="R348" i="4"/>
  <c r="X272" i="4"/>
  <c r="AB528" i="4"/>
  <c r="M307" i="2"/>
  <c r="AX174" i="4"/>
  <c r="BO90" i="4"/>
  <c r="AZ205" i="2"/>
  <c r="BE469" i="2"/>
  <c r="BF191" i="2"/>
  <c r="O42" i="4"/>
  <c r="K500" i="4"/>
  <c r="AM87" i="2"/>
  <c r="AU71" i="2"/>
  <c r="AJ186" i="2"/>
  <c r="AN169" i="2"/>
  <c r="AT450" i="4"/>
  <c r="V408" i="4"/>
  <c r="BB43" i="2"/>
  <c r="Z45" i="2"/>
  <c r="AV244" i="4"/>
  <c r="AH200" i="2"/>
  <c r="AS64" i="2"/>
  <c r="AZ468" i="2"/>
  <c r="P119" i="2"/>
  <c r="Y68" i="2"/>
  <c r="BD214" i="4"/>
  <c r="AL375" i="2"/>
  <c r="AW118" i="2"/>
  <c r="AV32" i="2"/>
  <c r="L99" i="2"/>
  <c r="H115" i="2"/>
  <c r="BA286" i="4"/>
  <c r="AB55" i="11" s="1"/>
  <c r="AH84" i="4"/>
  <c r="BC42" i="4"/>
  <c r="Y349" i="2"/>
  <c r="N151" i="4"/>
  <c r="AU326" i="4"/>
  <c r="AZ123" i="4"/>
  <c r="U249" i="4"/>
  <c r="N139" i="2"/>
  <c r="AD457" i="2"/>
  <c r="BA219" i="4"/>
  <c r="AB115" i="4"/>
  <c r="AG196" i="4"/>
  <c r="AC368" i="4"/>
  <c r="AG116" i="4"/>
  <c r="Z525" i="4"/>
  <c r="N388" i="2"/>
  <c r="I417" i="4"/>
  <c r="AA440" i="4"/>
  <c r="AN363" i="2"/>
  <c r="BK109" i="4"/>
  <c r="T467" i="2"/>
  <c r="AN511" i="4"/>
  <c r="AR351" i="2"/>
  <c r="AR295" i="2"/>
  <c r="AM115" i="2"/>
  <c r="Y389" i="2"/>
  <c r="AG169" i="4"/>
  <c r="BO344" i="4"/>
  <c r="W169" i="2"/>
  <c r="AW122" i="2"/>
  <c r="Q492" i="4"/>
  <c r="BE67" i="4"/>
  <c r="AL170" i="2"/>
  <c r="AU19" i="4"/>
  <c r="AN178" i="4"/>
  <c r="L347" i="4"/>
  <c r="O256" i="4"/>
  <c r="BA211" i="2"/>
  <c r="AT31" i="4"/>
  <c r="AA21" i="2"/>
  <c r="AA85" i="4"/>
  <c r="BB208" i="4"/>
  <c r="AY433" i="4"/>
  <c r="AV250" i="4"/>
  <c r="AN327" i="2"/>
  <c r="AE277" i="2"/>
  <c r="AU81" i="4"/>
  <c r="R381" i="4"/>
  <c r="X469" i="2"/>
  <c r="AE304" i="4"/>
  <c r="P39" i="4"/>
  <c r="BD457" i="2"/>
  <c r="AQ24" i="4"/>
  <c r="BN323" i="4"/>
  <c r="BM193" i="4"/>
  <c r="P46" i="2"/>
  <c r="AF295" i="4"/>
  <c r="M24" i="2"/>
  <c r="V228" i="4"/>
  <c r="AS354" i="4"/>
  <c r="Z385" i="4"/>
  <c r="AK162" i="4"/>
  <c r="AZ173" i="4"/>
  <c r="AV23" i="2"/>
  <c r="AV346" i="2"/>
  <c r="BM286" i="4"/>
  <c r="AB56" i="11" s="1"/>
  <c r="BH153" i="4"/>
  <c r="BA169" i="4"/>
  <c r="BG167" i="4"/>
  <c r="M122" i="4"/>
  <c r="T74" i="2"/>
  <c r="AZ361" i="2"/>
  <c r="AL124" i="4"/>
  <c r="AS39" i="4"/>
  <c r="AV406" i="2"/>
  <c r="P161" i="4"/>
  <c r="S525" i="4"/>
  <c r="BB451" i="2"/>
  <c r="N167" i="2"/>
  <c r="I225" i="4"/>
  <c r="U210" i="4"/>
  <c r="AI220" i="4"/>
  <c r="AS269" i="4"/>
  <c r="BE138" i="2"/>
  <c r="AR235" i="4"/>
  <c r="AE521" i="4"/>
  <c r="AG206" i="2"/>
  <c r="AO251" i="2"/>
  <c r="BG153" i="4"/>
  <c r="M276" i="2"/>
  <c r="AY14" i="4"/>
  <c r="X396" i="2"/>
  <c r="Q311" i="4"/>
  <c r="BO486" i="4"/>
  <c r="K261" i="2"/>
  <c r="S354" i="2"/>
  <c r="BM539" i="4"/>
  <c r="R254" i="4"/>
  <c r="AZ108" i="4"/>
  <c r="O362" i="2"/>
  <c r="BL23" i="4"/>
  <c r="AT136" i="2"/>
  <c r="AY14" i="2"/>
  <c r="AJ68" i="2"/>
  <c r="AO352" i="2"/>
  <c r="AL203" i="4"/>
  <c r="S190" i="2"/>
  <c r="AV370" i="2"/>
  <c r="Z27" i="2"/>
  <c r="X224" i="4"/>
  <c r="BL250" i="4"/>
  <c r="L479" i="4"/>
  <c r="AO449" i="2"/>
  <c r="AW233" i="2"/>
  <c r="K453" i="2"/>
  <c r="P472" i="2"/>
  <c r="BJ58" i="4"/>
  <c r="AA82" i="2"/>
  <c r="AW59" i="4"/>
  <c r="AL469" i="2"/>
  <c r="AB157" i="2"/>
  <c r="AZ122" i="4"/>
  <c r="BH99" i="4"/>
  <c r="AI484" i="4"/>
  <c r="AK27" i="4"/>
  <c r="AH115" i="4"/>
  <c r="AK274" i="2"/>
  <c r="Z263" i="4"/>
  <c r="AJ57" i="4"/>
  <c r="T41" i="4"/>
  <c r="AW319" i="4"/>
  <c r="AC388" i="4"/>
  <c r="AT63" i="4"/>
  <c r="N266" i="2"/>
  <c r="X200" i="2"/>
  <c r="Z174" i="4"/>
  <c r="AA65" i="4"/>
  <c r="W46" i="2"/>
  <c r="Q64" i="2"/>
  <c r="BI415" i="4"/>
  <c r="L143" i="4"/>
  <c r="AH307" i="4"/>
  <c r="AE215" i="4"/>
  <c r="AS135" i="4"/>
  <c r="AF269" i="4"/>
  <c r="H126" i="2"/>
  <c r="U81" i="2"/>
  <c r="AM175" i="2"/>
  <c r="AX360" i="2"/>
  <c r="AF301" i="4"/>
  <c r="BF136" i="2"/>
  <c r="AR14" i="4"/>
  <c r="AN231" i="4"/>
  <c r="T357" i="2"/>
  <c r="AP207" i="4"/>
  <c r="W9" i="4"/>
  <c r="AZ12" i="4"/>
  <c r="L180" i="2"/>
  <c r="AI110" i="4"/>
  <c r="AD153" i="4"/>
  <c r="BE398" i="4"/>
  <c r="BF77" i="2"/>
  <c r="AN118" i="2"/>
  <c r="S462" i="2"/>
  <c r="AC231" i="2"/>
  <c r="AR82" i="2"/>
  <c r="V83" i="4"/>
  <c r="BB540" i="4"/>
  <c r="BB38" i="4"/>
  <c r="AD313" i="4"/>
  <c r="R79" i="2"/>
  <c r="S69" i="4"/>
  <c r="AI413" i="4"/>
  <c r="AZ256" i="2"/>
  <c r="BH82" i="4"/>
  <c r="AX201" i="2"/>
  <c r="BK72" i="4"/>
  <c r="AK455" i="2"/>
  <c r="AS205" i="4"/>
  <c r="AL167" i="2"/>
  <c r="BC304" i="2"/>
  <c r="AQ5" i="4"/>
  <c r="AU202" i="4"/>
  <c r="AF100" i="4"/>
  <c r="AI64" i="2"/>
  <c r="AA350" i="2"/>
  <c r="AA74" i="4"/>
  <c r="AA98" i="4"/>
  <c r="K360" i="2"/>
  <c r="X127" i="2"/>
  <c r="J34" i="4"/>
  <c r="AP115" i="4"/>
  <c r="Y55" i="9"/>
  <c r="AK43" i="2"/>
  <c r="AY418" i="2"/>
  <c r="AX259" i="4"/>
  <c r="AV166" i="2"/>
  <c r="AX277" i="2"/>
  <c r="BB60" i="4"/>
  <c r="U30" i="11"/>
  <c r="P179" i="2"/>
  <c r="AQ260" i="2"/>
  <c r="AX119" i="4"/>
  <c r="AS191" i="2"/>
  <c r="U212" i="2"/>
  <c r="Z279" i="2"/>
  <c r="BM258" i="4"/>
  <c r="AY277" i="2"/>
  <c r="BM235" i="4"/>
  <c r="BO47" i="4"/>
  <c r="AX157" i="2"/>
  <c r="BF173" i="4"/>
  <c r="BH194" i="4"/>
  <c r="BH290" i="4"/>
  <c r="BK140" i="4"/>
  <c r="AW308" i="2"/>
  <c r="AW395" i="2"/>
  <c r="AS60" i="4"/>
  <c r="L172" i="4"/>
  <c r="R353" i="2"/>
  <c r="AL99" i="4"/>
  <c r="BI383" i="4"/>
  <c r="AX188" i="2"/>
  <c r="BP156" i="4"/>
  <c r="S236" i="4"/>
  <c r="BK13" i="4"/>
  <c r="P190" i="2"/>
  <c r="AM250" i="4"/>
  <c r="AQ73" i="4"/>
  <c r="O453" i="4"/>
  <c r="AR154" i="4"/>
  <c r="AI341" i="4"/>
  <c r="AW465" i="2"/>
  <c r="BA80" i="2"/>
  <c r="T402" i="4"/>
  <c r="K368" i="2"/>
  <c r="AQ521" i="4"/>
  <c r="BD21" i="4"/>
  <c r="BD251" i="4"/>
  <c r="AW331" i="4"/>
  <c r="BC325" i="4"/>
  <c r="Y232" i="2"/>
  <c r="AZ194" i="4"/>
  <c r="S237" i="4"/>
  <c r="AH64" i="4"/>
  <c r="O77" i="2"/>
  <c r="BH365" i="4"/>
  <c r="AO239" i="4"/>
  <c r="H409" i="2"/>
  <c r="U183" i="4"/>
  <c r="AL73" i="2"/>
  <c r="W219" i="2"/>
  <c r="Q339" i="4"/>
  <c r="P439" i="2"/>
  <c r="S400" i="2"/>
  <c r="BK243" i="4"/>
  <c r="Z32" i="12" s="1"/>
  <c r="AI265" i="2"/>
  <c r="AM207" i="4"/>
  <c r="AR172" i="4"/>
  <c r="AU362" i="4"/>
  <c r="W309" i="2"/>
  <c r="AM164" i="2"/>
  <c r="AG107" i="2"/>
  <c r="AG233" i="4"/>
  <c r="BD197" i="4"/>
  <c r="AJ69" i="2"/>
  <c r="AV13" i="2"/>
  <c r="U160" i="4"/>
  <c r="AJ404" i="2"/>
  <c r="V436" i="4"/>
  <c r="AM195" i="4"/>
  <c r="AT188" i="2"/>
  <c r="BM364" i="4"/>
  <c r="BJ453" i="4"/>
  <c r="N201" i="2"/>
  <c r="BB75" i="2"/>
  <c r="I219" i="2"/>
  <c r="BF35" i="4"/>
  <c r="AV206" i="4"/>
  <c r="AQ6" i="4"/>
  <c r="AF32" i="4"/>
  <c r="BE308" i="2"/>
  <c r="BD93" i="2"/>
  <c r="AY213" i="2"/>
  <c r="BL75" i="4"/>
  <c r="AJ139" i="4"/>
  <c r="AX378" i="2"/>
  <c r="W440" i="2"/>
  <c r="U445" i="2"/>
  <c r="AG393" i="2"/>
  <c r="O28" i="4"/>
  <c r="AM138" i="4"/>
  <c r="AU114" i="2"/>
  <c r="BH50" i="4"/>
  <c r="R390" i="2"/>
  <c r="AO179" i="2"/>
  <c r="AG402" i="4"/>
  <c r="BL287" i="4"/>
  <c r="V207" i="4"/>
  <c r="AI19" i="2"/>
  <c r="AS128" i="4"/>
  <c r="AX408" i="4"/>
  <c r="Z31" i="2"/>
  <c r="AF311" i="2"/>
  <c r="BN324" i="4"/>
  <c r="AD136" i="4"/>
  <c r="AC16" i="2"/>
  <c r="AC77" i="4"/>
  <c r="AV254" i="4"/>
  <c r="AI213" i="2"/>
  <c r="I363" i="4"/>
  <c r="AX118" i="2"/>
  <c r="L233" i="2"/>
  <c r="AM401" i="4"/>
  <c r="AN26" i="4"/>
  <c r="K212" i="2"/>
  <c r="AS347" i="2"/>
  <c r="AA31" i="10"/>
  <c r="W19" i="2"/>
  <c r="AM159" i="4"/>
  <c r="AE174" i="4"/>
  <c r="AW345" i="2"/>
  <c r="K245" i="4"/>
  <c r="AH329" i="4"/>
  <c r="L112" i="2"/>
  <c r="AZ126" i="2"/>
  <c r="BB355" i="2"/>
  <c r="Z120" i="4"/>
  <c r="BI161" i="4"/>
  <c r="T112" i="4"/>
  <c r="AV24" i="4"/>
  <c r="S168" i="4"/>
  <c r="AJ393" i="2"/>
  <c r="U458" i="4"/>
  <c r="AW404" i="2"/>
  <c r="J231" i="2"/>
  <c r="Q353" i="2"/>
  <c r="AG539" i="4"/>
  <c r="AU442" i="4"/>
  <c r="AG184" i="4"/>
  <c r="AO362" i="2"/>
  <c r="AA108" i="4"/>
  <c r="AT82" i="4"/>
  <c r="T5" i="4"/>
  <c r="AW296" i="2"/>
  <c r="AH185" i="2"/>
  <c r="AR88" i="2"/>
  <c r="AT457" i="2"/>
  <c r="S34" i="2"/>
  <c r="N124" i="4"/>
  <c r="P125" i="4"/>
  <c r="Q48" i="4"/>
  <c r="BG145" i="4"/>
  <c r="Y164" i="2"/>
  <c r="AP455" i="4"/>
  <c r="K124" i="2"/>
  <c r="U104" i="4"/>
  <c r="K214" i="2"/>
  <c r="V185" i="2"/>
  <c r="U32" i="2"/>
  <c r="N69" i="4"/>
  <c r="AP24" i="4"/>
  <c r="U446" i="4"/>
  <c r="AW4" i="4"/>
  <c r="X55" i="6" s="1"/>
  <c r="T32" i="6"/>
  <c r="AQ397" i="2"/>
  <c r="BE403" i="2"/>
  <c r="AP170" i="2"/>
  <c r="K131" i="4"/>
  <c r="U256" i="4"/>
  <c r="L45" i="2"/>
  <c r="BC15" i="2"/>
  <c r="AM118" i="4"/>
  <c r="AN30" i="2"/>
  <c r="AC137" i="4"/>
  <c r="AP228" i="4"/>
  <c r="BC17" i="2"/>
  <c r="U277" i="2"/>
  <c r="BB129" i="4"/>
  <c r="W368" i="4"/>
  <c r="AD220" i="4"/>
  <c r="O485" i="4"/>
  <c r="AW305" i="2"/>
  <c r="AV297" i="4"/>
  <c r="O46" i="2"/>
  <c r="K258" i="4"/>
  <c r="BF349" i="4"/>
  <c r="W30" i="20"/>
  <c r="R302" i="2"/>
  <c r="Y458" i="4"/>
  <c r="H354" i="2"/>
  <c r="BG419" i="4"/>
  <c r="BE408" i="4"/>
  <c r="AV66" i="4"/>
  <c r="T110" i="4"/>
  <c r="AJ209" i="4"/>
  <c r="N254" i="4"/>
  <c r="AB439" i="2"/>
  <c r="P312" i="2"/>
  <c r="N233" i="4"/>
  <c r="AL494" i="4"/>
  <c r="N17" i="2"/>
  <c r="AG152" i="4"/>
  <c r="AO519" i="4"/>
  <c r="U441" i="2"/>
  <c r="BH85" i="4"/>
  <c r="AU7" i="4"/>
  <c r="AF99" i="2"/>
  <c r="O155" i="4"/>
  <c r="T69" i="4"/>
  <c r="U214" i="4"/>
  <c r="K8" i="4"/>
  <c r="P44" i="2"/>
  <c r="AY56" i="4"/>
  <c r="BD260" i="2"/>
  <c r="O24" i="2"/>
  <c r="M390" i="2"/>
  <c r="AA135" i="4"/>
  <c r="BD191" i="2"/>
  <c r="AX23" i="2"/>
  <c r="O353" i="2"/>
  <c r="AH121" i="2"/>
  <c r="AG123" i="2"/>
  <c r="S401" i="4"/>
  <c r="AK314" i="2"/>
  <c r="T26" i="4"/>
  <c r="AP259" i="4"/>
  <c r="Z112" i="4"/>
  <c r="AJ369" i="2"/>
  <c r="H269" i="2"/>
  <c r="AD117" i="4"/>
  <c r="S67" i="2"/>
  <c r="K312" i="4"/>
  <c r="N141" i="4"/>
  <c r="V186" i="2"/>
  <c r="AX211" i="4"/>
  <c r="AH253" i="4"/>
  <c r="U181" i="2"/>
  <c r="AF159" i="2"/>
  <c r="AM154" i="4"/>
  <c r="AP299" i="2"/>
  <c r="BL33" i="4"/>
  <c r="AY255" i="4"/>
  <c r="AB268" i="4"/>
  <c r="BH301" i="4"/>
  <c r="AF98" i="2"/>
  <c r="AT17" i="4"/>
  <c r="AY447" i="4"/>
  <c r="BD40" i="4"/>
  <c r="U456" i="2"/>
  <c r="Y82" i="2"/>
  <c r="L66" i="4"/>
  <c r="AS55" i="4"/>
  <c r="T31" i="6" s="1"/>
  <c r="AI308" i="4"/>
  <c r="AB176" i="4"/>
  <c r="AB13" i="4"/>
  <c r="AZ19" i="2"/>
  <c r="AZ367" i="2"/>
  <c r="AS268" i="2"/>
  <c r="BM24" i="4"/>
  <c r="J180" i="2"/>
  <c r="BP294" i="4"/>
  <c r="AV65" i="2"/>
  <c r="R155" i="4"/>
  <c r="AE455" i="4"/>
  <c r="BC187" i="2"/>
  <c r="V267" i="2"/>
  <c r="X356" i="2"/>
  <c r="AP260" i="2"/>
  <c r="R257" i="4"/>
  <c r="T311" i="2"/>
  <c r="AV499" i="4"/>
  <c r="AZ325" i="2"/>
  <c r="BA467" i="2"/>
  <c r="W84" i="4"/>
  <c r="BI254" i="4"/>
  <c r="BD324" i="2"/>
  <c r="J268" i="4"/>
  <c r="AG217" i="2"/>
  <c r="O396" i="2"/>
  <c r="AJ180" i="4"/>
  <c r="X421" i="4"/>
  <c r="S440" i="4"/>
  <c r="J315" i="2"/>
  <c r="X203" i="2"/>
  <c r="AT378" i="2"/>
  <c r="AB357" i="2"/>
  <c r="BA43" i="2"/>
  <c r="AB35" i="4"/>
  <c r="BD323" i="4"/>
  <c r="BO44" i="4"/>
  <c r="BA22" i="2"/>
  <c r="R392" i="2"/>
  <c r="AN261" i="4"/>
  <c r="AF69" i="2"/>
  <c r="AR399" i="4"/>
  <c r="AG178" i="4"/>
  <c r="W6" i="4"/>
  <c r="AI137" i="2"/>
  <c r="AR174" i="2"/>
  <c r="AN111" i="4"/>
  <c r="AM59" i="4"/>
  <c r="AG215" i="2"/>
  <c r="AA26" i="4"/>
  <c r="P21" i="4"/>
  <c r="U393" i="2"/>
  <c r="O44" i="4"/>
  <c r="V496" i="4"/>
  <c r="W22" i="2"/>
  <c r="V17" i="4"/>
  <c r="AN345" i="2"/>
  <c r="Y175" i="2"/>
  <c r="AC277" i="2"/>
  <c r="AO226" i="4"/>
  <c r="BD126" i="4"/>
  <c r="AM110" i="2"/>
  <c r="AJ405" i="2"/>
  <c r="AK454" i="2"/>
  <c r="Y181" i="2"/>
  <c r="K218" i="2"/>
  <c r="AP332" i="4"/>
  <c r="U109" i="4"/>
  <c r="AM76" i="4"/>
  <c r="T164" i="2"/>
  <c r="R407" i="4"/>
  <c r="M246" i="4"/>
  <c r="S98" i="2"/>
  <c r="AU402" i="2"/>
  <c r="AN68" i="2"/>
  <c r="BB329" i="4"/>
  <c r="BB214" i="4"/>
  <c r="K248" i="4"/>
  <c r="L8" i="4"/>
  <c r="AP107" i="4"/>
  <c r="Q301" i="4"/>
  <c r="BL18" i="4"/>
  <c r="S25" i="2"/>
  <c r="BC257" i="2"/>
  <c r="AL90" i="2"/>
  <c r="AF55" i="4"/>
  <c r="BD294" i="2"/>
  <c r="Y243" i="4"/>
  <c r="H202" i="2"/>
  <c r="H312" i="2"/>
  <c r="S109" i="2"/>
  <c r="AL169" i="2"/>
  <c r="N353" i="4"/>
  <c r="W151" i="4"/>
  <c r="U310" i="2"/>
  <c r="U158" i="2"/>
  <c r="AV299" i="2"/>
  <c r="AG205" i="2"/>
  <c r="S267" i="2"/>
  <c r="M262" i="2"/>
  <c r="BG257" i="4"/>
  <c r="BJ365" i="4"/>
  <c r="BO203" i="4"/>
  <c r="AF89" i="2"/>
  <c r="P142" i="4"/>
  <c r="AP89" i="2"/>
  <c r="AX65" i="4"/>
  <c r="BO48" i="4"/>
  <c r="BP319" i="4"/>
  <c r="S183" i="2"/>
  <c r="AX409" i="2"/>
  <c r="N465" i="2"/>
  <c r="AF243" i="4"/>
  <c r="V317" i="4"/>
  <c r="L158" i="2"/>
  <c r="Q106" i="4"/>
  <c r="AE360" i="4"/>
  <c r="Y24" i="2"/>
  <c r="I257" i="2"/>
  <c r="L552" i="4"/>
  <c r="M251" i="4"/>
  <c r="AU403" i="2"/>
  <c r="BC120" i="2"/>
  <c r="AQ329" i="4"/>
  <c r="W29" i="4"/>
  <c r="R367" i="2"/>
  <c r="V95" i="2"/>
  <c r="BH307" i="4"/>
  <c r="L181" i="4"/>
  <c r="BN114" i="4"/>
  <c r="AL13" i="2"/>
  <c r="K295" i="2"/>
  <c r="AO208" i="4"/>
  <c r="S379" i="2"/>
  <c r="N367" i="2"/>
  <c r="AO246" i="4"/>
  <c r="L132" i="4"/>
  <c r="BM340" i="4"/>
  <c r="AT171" i="4"/>
  <c r="N86" i="2"/>
  <c r="AV119" i="2"/>
  <c r="AJ45" i="2"/>
  <c r="AA32" i="20"/>
  <c r="AN439" i="4"/>
  <c r="O444" i="2"/>
  <c r="U72" i="2"/>
  <c r="AB401" i="2"/>
  <c r="AB220" i="2"/>
  <c r="BK156" i="4"/>
  <c r="BP387" i="4"/>
  <c r="AS305" i="4"/>
  <c r="L224" i="4"/>
  <c r="M30" i="2"/>
  <c r="BE122" i="4"/>
  <c r="AI252" i="4"/>
  <c r="AD99" i="4"/>
  <c r="R80" i="4"/>
  <c r="P250" i="4"/>
  <c r="I201" i="4"/>
  <c r="AB518" i="4"/>
  <c r="AB244" i="4"/>
  <c r="AY352" i="4"/>
  <c r="AE248" i="4"/>
  <c r="AE212" i="2"/>
  <c r="AH454" i="2"/>
  <c r="Q256" i="2"/>
  <c r="BB219" i="4"/>
  <c r="BA105" i="4"/>
  <c r="O204" i="2"/>
  <c r="AP286" i="4"/>
  <c r="AL70" i="4"/>
  <c r="U313" i="2"/>
  <c r="I385" i="4"/>
  <c r="O359" i="4"/>
  <c r="R77" i="2"/>
  <c r="AH198" i="4"/>
  <c r="AB218" i="2"/>
  <c r="BG321" i="4"/>
  <c r="T250" i="4"/>
  <c r="O395" i="4"/>
  <c r="AQ163" i="4"/>
  <c r="BL418" i="4"/>
  <c r="M253" i="2"/>
  <c r="AB346" i="2"/>
  <c r="BB468" i="2"/>
  <c r="AE108" i="4"/>
  <c r="BB368" i="2"/>
  <c r="BE79" i="4"/>
  <c r="AF231" i="2"/>
  <c r="BD367" i="2"/>
  <c r="AG81" i="4"/>
  <c r="AT367" i="4"/>
  <c r="K256" i="4"/>
  <c r="T422" i="4"/>
  <c r="BI407" i="4"/>
  <c r="U201" i="2"/>
  <c r="AE13" i="4"/>
  <c r="AU109" i="2"/>
  <c r="AD70" i="2"/>
  <c r="AS172" i="2"/>
  <c r="N258" i="4"/>
  <c r="AL262" i="2"/>
  <c r="O230" i="4"/>
  <c r="AE390" i="4"/>
  <c r="AA353" i="2"/>
  <c r="X422" i="4"/>
  <c r="AS474" i="2"/>
  <c r="AN256" i="2"/>
  <c r="AJ87" i="2"/>
  <c r="AY195" i="4"/>
  <c r="AZ444" i="2"/>
  <c r="BP59" i="4"/>
  <c r="AW99" i="4"/>
  <c r="Y17" i="2"/>
  <c r="AU421" i="2"/>
  <c r="AC185" i="2"/>
  <c r="BP399" i="4"/>
  <c r="BE66" i="2"/>
  <c r="AJ84" i="4"/>
  <c r="U124" i="4"/>
  <c r="I410" i="4"/>
  <c r="L21" i="4"/>
  <c r="AG127" i="4"/>
  <c r="AT28" i="4"/>
  <c r="BH329" i="4"/>
  <c r="AA75" i="2"/>
  <c r="BL454" i="4"/>
  <c r="J62" i="4"/>
  <c r="AE137" i="2"/>
  <c r="AV206" i="2"/>
  <c r="AK99" i="2"/>
  <c r="AI77" i="2"/>
  <c r="I21" i="4"/>
  <c r="BB357" i="2"/>
  <c r="AD31" i="6"/>
  <c r="AM75" i="2"/>
  <c r="W90" i="2"/>
  <c r="BM130" i="4"/>
  <c r="AZ398" i="2"/>
  <c r="S286" i="2"/>
  <c r="AE158" i="2"/>
  <c r="J10" i="4"/>
  <c r="R165" i="2"/>
  <c r="W260" i="2"/>
  <c r="Q68" i="4"/>
  <c r="K280" i="2"/>
  <c r="O70" i="4"/>
  <c r="P215" i="4"/>
  <c r="BF253" i="2"/>
  <c r="S126" i="2"/>
  <c r="AH71" i="4"/>
  <c r="N402" i="2"/>
  <c r="AY112" i="4"/>
  <c r="AZ168" i="2"/>
  <c r="BA390" i="2"/>
  <c r="AO14" i="2"/>
  <c r="H368" i="2"/>
  <c r="X311" i="2"/>
  <c r="J304" i="2"/>
  <c r="AG113" i="2"/>
  <c r="AO206" i="2"/>
  <c r="L81" i="2"/>
  <c r="L257" i="4"/>
  <c r="BE175" i="4"/>
  <c r="AG218" i="2"/>
  <c r="Q258" i="2"/>
  <c r="Z295" i="4"/>
  <c r="BN551" i="4"/>
  <c r="AM168" i="2"/>
  <c r="AO76" i="2"/>
  <c r="AZ193" i="4"/>
  <c r="T95" i="2"/>
  <c r="BM219" i="4"/>
  <c r="AJ409" i="2"/>
  <c r="AE203" i="2"/>
  <c r="AC161" i="4"/>
  <c r="BD92" i="2"/>
  <c r="P439" i="4"/>
  <c r="AZ402" i="2"/>
  <c r="S118" i="2"/>
  <c r="AE352" i="2"/>
  <c r="AK174" i="4"/>
  <c r="W294" i="2"/>
  <c r="AG135" i="4"/>
  <c r="AF352" i="4"/>
  <c r="Q397" i="2"/>
  <c r="O198" i="4"/>
  <c r="AO17" i="2"/>
  <c r="H449" i="2"/>
  <c r="Y154" i="4"/>
  <c r="BE325" i="2"/>
  <c r="H313" i="2"/>
  <c r="AS408" i="4"/>
  <c r="AR175" i="2"/>
  <c r="AQ290" i="4"/>
  <c r="AF25" i="2"/>
  <c r="AE55" i="9"/>
  <c r="AD55" i="6"/>
  <c r="M236" i="4"/>
  <c r="AA203" i="2"/>
  <c r="AE31" i="9"/>
  <c r="R13" i="2"/>
  <c r="BC293" i="4"/>
  <c r="AY388" i="4"/>
  <c r="AX539" i="4"/>
  <c r="AW166" i="4"/>
  <c r="AM149" i="4"/>
  <c r="AS501" i="4"/>
  <c r="Y196" i="4"/>
  <c r="R371" i="4"/>
  <c r="AK257" i="2"/>
  <c r="BF301" i="4"/>
  <c r="BC119" i="2"/>
  <c r="Y445" i="4"/>
  <c r="X56" i="11"/>
  <c r="BP34" i="4"/>
  <c r="AG532" i="4"/>
  <c r="H18" i="2"/>
  <c r="AR408" i="2"/>
  <c r="AF111" i="4"/>
  <c r="BN199" i="4"/>
  <c r="AQ13" i="2"/>
  <c r="BF90" i="2"/>
  <c r="O356" i="2"/>
  <c r="R78" i="2"/>
  <c r="AJ232" i="2"/>
  <c r="AY57" i="4"/>
  <c r="P400" i="2"/>
  <c r="AJ37" i="4"/>
  <c r="J211" i="4"/>
  <c r="P110" i="4"/>
  <c r="BB381" i="4"/>
  <c r="AG368" i="2"/>
  <c r="BH265" i="4"/>
  <c r="BN167" i="4"/>
  <c r="AJ114" i="2"/>
  <c r="T32" i="11"/>
  <c r="X226" i="4"/>
  <c r="X454" i="2"/>
  <c r="AC117" i="2"/>
  <c r="AT179" i="2"/>
  <c r="AI22" i="2"/>
  <c r="AN192" i="2"/>
  <c r="AR17" i="2"/>
  <c r="AM219" i="2"/>
  <c r="P66" i="4"/>
  <c r="Z94" i="2"/>
  <c r="AU432" i="4"/>
  <c r="R90" i="2"/>
  <c r="K302" i="4"/>
  <c r="AI496" i="4"/>
  <c r="S13" i="4"/>
  <c r="AD162" i="2"/>
  <c r="I213" i="4"/>
  <c r="AR18" i="4"/>
  <c r="R274" i="2"/>
  <c r="AH128" i="4"/>
  <c r="N219" i="4"/>
  <c r="K456" i="2"/>
  <c r="I61" i="4"/>
  <c r="BI76" i="4"/>
  <c r="W86" i="2"/>
  <c r="AC401" i="4"/>
  <c r="AR8" i="4"/>
  <c r="AH474" i="2"/>
  <c r="AY67" i="4"/>
  <c r="AK251" i="2"/>
  <c r="BC47" i="4"/>
  <c r="BH176" i="4"/>
  <c r="O165" i="4"/>
  <c r="R420" i="2"/>
  <c r="BD267" i="4"/>
  <c r="AC70" i="2"/>
  <c r="R474" i="2"/>
  <c r="BI228" i="4"/>
  <c r="BI278" i="4"/>
  <c r="BJ15" i="4"/>
  <c r="AW136" i="4"/>
  <c r="S231" i="4"/>
  <c r="AD174" i="4"/>
  <c r="N163" i="4"/>
  <c r="M284" i="2"/>
  <c r="AJ210" i="2"/>
  <c r="AC263" i="4"/>
  <c r="AX376" i="2"/>
  <c r="Z389" i="4"/>
  <c r="U100" i="4"/>
  <c r="AI74" i="4"/>
  <c r="AU275" i="4"/>
  <c r="AN455" i="4"/>
  <c r="AD400" i="2"/>
  <c r="P387" i="4"/>
  <c r="K98" i="2"/>
  <c r="X65" i="2"/>
  <c r="U253" i="2"/>
  <c r="P451" i="2"/>
  <c r="X359" i="2"/>
  <c r="AI46" i="4"/>
  <c r="AL257" i="2"/>
  <c r="AE54" i="20"/>
  <c r="AT72" i="2"/>
  <c r="K185" i="2"/>
  <c r="BE231" i="4"/>
  <c r="BM109" i="4"/>
  <c r="AQ251" i="2"/>
  <c r="R303" i="2"/>
  <c r="BD371" i="2"/>
  <c r="BC445" i="2"/>
  <c r="BH164" i="4"/>
  <c r="AY403" i="2"/>
  <c r="X314" i="2"/>
  <c r="K210" i="4"/>
  <c r="R17" i="2"/>
  <c r="X213" i="4"/>
  <c r="S83" i="4"/>
  <c r="K75" i="2"/>
  <c r="BL154" i="4"/>
  <c r="P108" i="2"/>
  <c r="BE88" i="2"/>
  <c r="L325" i="2"/>
  <c r="AV355" i="2"/>
  <c r="AN338" i="4"/>
  <c r="M348" i="4"/>
  <c r="AO297" i="4"/>
  <c r="AF46" i="4"/>
  <c r="AT66" i="4"/>
  <c r="P310" i="2"/>
  <c r="U56" i="11"/>
  <c r="Y313" i="2"/>
  <c r="BA95" i="2"/>
  <c r="AH307" i="2"/>
  <c r="AA297" i="2"/>
  <c r="P467" i="2"/>
  <c r="AX307" i="2"/>
  <c r="AI211" i="2"/>
  <c r="U139" i="4"/>
  <c r="I185" i="2"/>
  <c r="J22" i="4"/>
  <c r="AI326" i="4"/>
  <c r="AA219" i="2"/>
  <c r="X29" i="2"/>
  <c r="M121" i="4"/>
  <c r="Z30" i="6"/>
  <c r="P10" i="4"/>
  <c r="AE94" i="2"/>
  <c r="AX264" i="2"/>
  <c r="Z321" i="4"/>
  <c r="BG333" i="4"/>
  <c r="BA82" i="2"/>
  <c r="W363" i="2"/>
  <c r="AA298" i="2"/>
  <c r="O309" i="4"/>
  <c r="AC32" i="11"/>
  <c r="BF206" i="4"/>
  <c r="X252" i="2"/>
  <c r="W208" i="2"/>
  <c r="AH108" i="4"/>
  <c r="AS216" i="2"/>
  <c r="AF350" i="2"/>
  <c r="AL473" i="2"/>
  <c r="AU231" i="2"/>
  <c r="AM266" i="2"/>
  <c r="AH174" i="4"/>
  <c r="BP423" i="4"/>
  <c r="L169" i="2"/>
  <c r="AK126" i="4"/>
  <c r="BN231" i="4"/>
  <c r="AY25" i="4"/>
  <c r="AE353" i="2"/>
  <c r="O104" i="4"/>
  <c r="AP115" i="2"/>
  <c r="BK55" i="4"/>
  <c r="Z32" i="6" s="1"/>
  <c r="AY259" i="2"/>
  <c r="AK136" i="2"/>
  <c r="S256" i="4"/>
  <c r="AI119" i="4"/>
  <c r="AR136" i="4"/>
  <c r="BE22" i="2"/>
  <c r="BD22" i="4"/>
  <c r="AH400" i="2"/>
  <c r="AQ389" i="2"/>
  <c r="O238" i="4"/>
  <c r="Q304" i="2"/>
  <c r="J90" i="2"/>
  <c r="AW300" i="2"/>
  <c r="AX76" i="2"/>
  <c r="AK234" i="4"/>
  <c r="Y159" i="2"/>
  <c r="BJ61" i="4"/>
  <c r="AI263" i="2"/>
  <c r="AY172" i="2"/>
  <c r="AH317" i="4"/>
  <c r="AI468" i="2"/>
  <c r="AX46" i="2"/>
  <c r="BF76" i="2"/>
  <c r="Y457" i="4"/>
  <c r="AJ345" i="2"/>
  <c r="AA20" i="4"/>
  <c r="AU287" i="4"/>
  <c r="BK22" i="4"/>
  <c r="BC212" i="2"/>
  <c r="AL267" i="2"/>
  <c r="BL71" i="4"/>
  <c r="K81" i="4"/>
  <c r="AU158" i="2"/>
  <c r="AV418" i="2"/>
  <c r="BA182" i="4"/>
  <c r="K352" i="2"/>
  <c r="J292" i="4"/>
  <c r="AN485" i="4"/>
  <c r="AT132" i="4"/>
  <c r="AX350" i="2"/>
  <c r="AS350" i="4"/>
  <c r="BF155" i="4"/>
  <c r="P201" i="4"/>
  <c r="AN217" i="2"/>
  <c r="AB355" i="4"/>
  <c r="N65" i="4"/>
  <c r="BG107" i="4"/>
  <c r="R379" i="2"/>
  <c r="AM289" i="4"/>
  <c r="H138" i="2"/>
  <c r="BJ230" i="4"/>
  <c r="K203" i="2"/>
  <c r="AG192" i="2"/>
  <c r="K219" i="2"/>
  <c r="BF300" i="2"/>
  <c r="AZ360" i="2"/>
  <c r="BD184" i="4"/>
  <c r="AR439" i="2"/>
  <c r="Y32" i="20"/>
  <c r="BF208" i="2"/>
  <c r="AU165" i="2"/>
  <c r="AU547" i="4"/>
  <c r="W420" i="2"/>
  <c r="AC56" i="11"/>
  <c r="BP45" i="4"/>
  <c r="BE228" i="4"/>
  <c r="AI209" i="2"/>
  <c r="AB108" i="4"/>
  <c r="AU205" i="2"/>
  <c r="M203" i="4"/>
  <c r="BO157" i="4"/>
  <c r="AA139" i="2"/>
  <c r="AW125" i="4"/>
  <c r="S62" i="4"/>
  <c r="AA72" i="4"/>
  <c r="BC67" i="2"/>
  <c r="BJ423" i="4"/>
  <c r="S252" i="4"/>
  <c r="AK106" i="2"/>
  <c r="AK398" i="2"/>
  <c r="AF294" i="2"/>
  <c r="AI214" i="4"/>
  <c r="AW86" i="2"/>
  <c r="O481" i="4"/>
  <c r="S268" i="2"/>
  <c r="U302" i="2"/>
  <c r="BI63" i="4"/>
  <c r="AY260" i="4"/>
  <c r="BC35" i="4"/>
  <c r="AJ362" i="2"/>
  <c r="AN400" i="2"/>
  <c r="U25" i="4"/>
  <c r="N315" i="4"/>
  <c r="AB191" i="2"/>
  <c r="BF376" i="2"/>
  <c r="AO21" i="4"/>
  <c r="S75" i="4"/>
  <c r="AL351" i="2"/>
  <c r="BL87" i="4"/>
  <c r="S144" i="4"/>
  <c r="AC30" i="6"/>
  <c r="AE420" i="4"/>
  <c r="AX149" i="4"/>
  <c r="W474" i="2"/>
  <c r="AJ205" i="2"/>
  <c r="Q162" i="4"/>
  <c r="W30" i="10"/>
  <c r="BB72" i="2"/>
  <c r="AE217" i="2"/>
  <c r="O139" i="2"/>
  <c r="BK345" i="4"/>
  <c r="BN140" i="4"/>
  <c r="K155" i="4"/>
  <c r="Y347" i="2"/>
  <c r="P186" i="2"/>
  <c r="AM253" i="4"/>
  <c r="AN443" i="2"/>
  <c r="O208" i="2"/>
  <c r="R86" i="2"/>
  <c r="BJ370" i="4"/>
  <c r="BI224" i="4"/>
  <c r="BE166" i="4"/>
  <c r="AG220" i="2"/>
  <c r="U31" i="20"/>
  <c r="AA176" i="4"/>
  <c r="N136" i="2"/>
  <c r="AN127" i="2"/>
  <c r="AJ184" i="4"/>
  <c r="AM199" i="4"/>
  <c r="BE76" i="2"/>
  <c r="AS301" i="4"/>
  <c r="AN126" i="4"/>
  <c r="P393" i="2"/>
  <c r="AZ55" i="4"/>
  <c r="X479" i="4"/>
  <c r="V304" i="4"/>
  <c r="M121" i="2"/>
  <c r="P45" i="4"/>
  <c r="W212" i="2"/>
  <c r="AA315" i="4"/>
  <c r="AG421" i="2"/>
  <c r="BF15" i="2"/>
  <c r="AT407" i="4"/>
  <c r="AP166" i="2"/>
  <c r="AI252" i="2"/>
  <c r="R208" i="2"/>
  <c r="T305" i="2"/>
  <c r="BB268" i="4"/>
  <c r="AN407" i="2"/>
  <c r="AM171" i="2"/>
  <c r="AN369" i="4"/>
  <c r="AC31" i="6"/>
  <c r="V403" i="2"/>
  <c r="AC25" i="2"/>
  <c r="AH88" i="4"/>
  <c r="AD360" i="2"/>
  <c r="N328" i="4"/>
  <c r="L347" i="2"/>
  <c r="M26" i="2"/>
  <c r="AB81" i="2"/>
  <c r="BF87" i="4"/>
  <c r="O294" i="2"/>
  <c r="O358" i="2"/>
  <c r="H294" i="2"/>
  <c r="AK268" i="2"/>
  <c r="N467" i="2"/>
  <c r="AP79" i="4"/>
  <c r="J313" i="4"/>
  <c r="BK448" i="4"/>
  <c r="S65" i="2"/>
  <c r="M450" i="2"/>
  <c r="BC302" i="4"/>
  <c r="AG108" i="2"/>
  <c r="AJ509" i="4"/>
  <c r="BE294" i="4"/>
  <c r="Y166" i="2"/>
  <c r="AE143" i="4"/>
  <c r="L201" i="4"/>
  <c r="AE15" i="4"/>
  <c r="BF67" i="4"/>
  <c r="AG131" i="4"/>
  <c r="BA75" i="4"/>
  <c r="AH117" i="4"/>
  <c r="L457" i="2"/>
  <c r="AB309" i="2"/>
  <c r="Z172" i="2"/>
  <c r="L31" i="2"/>
  <c r="N32" i="2"/>
  <c r="M82" i="2"/>
  <c r="AF44" i="2"/>
  <c r="V138" i="4"/>
  <c r="AO60" i="4"/>
  <c r="AF346" i="2"/>
  <c r="AM15" i="2"/>
  <c r="AI139" i="4"/>
  <c r="BH196" i="4"/>
  <c r="Y352" i="2"/>
  <c r="P176" i="4"/>
  <c r="AJ5" i="4"/>
  <c r="BJ221" i="4"/>
  <c r="S299" i="2"/>
  <c r="Y310" i="2"/>
  <c r="AY71" i="4"/>
  <c r="O397" i="2"/>
  <c r="AU447" i="2"/>
  <c r="AH391" i="2"/>
  <c r="AU408" i="4"/>
  <c r="T200" i="2"/>
  <c r="AP64" i="4"/>
  <c r="BF7" i="4"/>
  <c r="AM360" i="2"/>
  <c r="BB309" i="2"/>
  <c r="AS33" i="2"/>
  <c r="AW22" i="2"/>
  <c r="AC295" i="2"/>
  <c r="AX71" i="2"/>
  <c r="J354" i="2"/>
  <c r="O218" i="2"/>
  <c r="AO193" i="4"/>
  <c r="BD68" i="2"/>
  <c r="V206" i="4"/>
  <c r="AL175" i="2"/>
  <c r="AM507" i="4"/>
  <c r="AG174" i="4"/>
  <c r="BM142" i="4"/>
  <c r="AT324" i="4"/>
  <c r="AM358" i="2"/>
  <c r="AX137" i="4"/>
  <c r="BE171" i="2"/>
  <c r="T56" i="4"/>
  <c r="U450" i="4"/>
  <c r="BD225" i="4"/>
  <c r="BB107" i="4"/>
  <c r="V115" i="4"/>
  <c r="AV453" i="2"/>
  <c r="N257" i="4"/>
  <c r="AG273" i="2"/>
  <c r="AO225" i="4"/>
  <c r="AR114" i="4"/>
  <c r="AY234" i="4"/>
  <c r="S305" i="2"/>
  <c r="AS328" i="4"/>
  <c r="BA445" i="2"/>
  <c r="AC345" i="4"/>
  <c r="AD92" i="2"/>
  <c r="N209" i="2"/>
  <c r="P29" i="4"/>
  <c r="AO88" i="4"/>
  <c r="AI256" i="4"/>
  <c r="Q470" i="2"/>
  <c r="BI48" i="4"/>
  <c r="AT325" i="2"/>
  <c r="AA127" i="2"/>
  <c r="P112" i="2"/>
  <c r="BK124" i="4"/>
  <c r="BD172" i="2"/>
  <c r="AW454" i="2"/>
  <c r="BA30" i="4"/>
  <c r="AH179" i="2"/>
  <c r="J216" i="2"/>
  <c r="AF174" i="2"/>
  <c r="AH362" i="2"/>
  <c r="AN123" i="4"/>
  <c r="O268" i="4"/>
  <c r="BB15" i="4"/>
  <c r="BB132" i="4"/>
  <c r="AT296" i="2"/>
  <c r="BA119" i="4"/>
  <c r="AB268" i="2"/>
  <c r="AM203" i="2"/>
  <c r="AX27" i="2"/>
  <c r="AN18" i="2"/>
  <c r="BC159" i="4"/>
  <c r="AQ200" i="4"/>
  <c r="K95" i="2"/>
  <c r="L357" i="2"/>
  <c r="AP370" i="4"/>
  <c r="J124" i="2"/>
  <c r="AS345" i="4"/>
  <c r="H210" i="2"/>
  <c r="I368" i="2"/>
  <c r="AD30" i="4"/>
  <c r="BD57" i="4"/>
  <c r="Y47" i="4"/>
  <c r="BB302" i="4"/>
  <c r="Z254" i="2"/>
  <c r="AH308" i="4"/>
  <c r="BO136" i="4"/>
  <c r="AS341" i="4"/>
  <c r="AW67" i="4"/>
  <c r="AT361" i="2"/>
  <c r="AN419" i="2"/>
  <c r="AM481" i="4"/>
  <c r="BP333" i="4"/>
  <c r="X474" i="2"/>
  <c r="AD446" i="2"/>
  <c r="BJ111" i="4"/>
  <c r="H181" i="2"/>
  <c r="AP422" i="4"/>
  <c r="AA310" i="2"/>
  <c r="AF230" i="2"/>
  <c r="AJ33" i="4"/>
  <c r="AT461" i="2"/>
  <c r="H171" i="2"/>
  <c r="P180" i="4"/>
  <c r="AK421" i="2"/>
  <c r="BC451" i="2"/>
  <c r="AY463" i="2"/>
  <c r="AT123" i="2"/>
  <c r="BH207" i="4"/>
  <c r="L468" i="2"/>
  <c r="AQ454" i="2"/>
  <c r="AZ296" i="2"/>
  <c r="AA420" i="2"/>
  <c r="BJ363" i="4"/>
  <c r="BC447" i="2"/>
  <c r="AY129" i="4"/>
  <c r="H167" i="2"/>
  <c r="AC220" i="4"/>
  <c r="BB427" i="4"/>
  <c r="AW193" i="4"/>
  <c r="AJ346" i="2"/>
  <c r="AI249" i="4"/>
  <c r="Y257" i="2"/>
  <c r="AD376" i="2"/>
  <c r="BI211" i="4"/>
  <c r="Y190" i="2"/>
  <c r="R255" i="2"/>
  <c r="AX313" i="2"/>
  <c r="Y32" i="10"/>
  <c r="AK379" i="2"/>
  <c r="BD302" i="4"/>
  <c r="AI64" i="4"/>
  <c r="AO252" i="2"/>
  <c r="V35" i="4"/>
  <c r="AL182" i="4"/>
  <c r="Y74" i="2"/>
  <c r="BL36" i="4"/>
  <c r="AC87" i="2"/>
  <c r="W276" i="2"/>
  <c r="I314" i="2"/>
  <c r="AX206" i="4"/>
  <c r="V472" i="2"/>
  <c r="BD361" i="4"/>
  <c r="BP243" i="4"/>
  <c r="AE32" i="12" s="1"/>
  <c r="AV179" i="4"/>
  <c r="AM405" i="2"/>
  <c r="AZ281" i="2"/>
  <c r="J107" i="2"/>
  <c r="AU139" i="4"/>
  <c r="AB98" i="2"/>
  <c r="I461" i="4"/>
  <c r="AP385" i="4"/>
  <c r="AX482" i="4"/>
  <c r="M155" i="4"/>
  <c r="T325" i="4"/>
  <c r="AV354" i="2"/>
  <c r="AA54" i="6"/>
  <c r="BJ32" i="4"/>
  <c r="U175" i="2"/>
  <c r="AP219" i="4"/>
  <c r="BH16" i="4"/>
  <c r="BI331" i="4"/>
  <c r="AJ296" i="4"/>
  <c r="BF20" i="4"/>
  <c r="T77" i="2"/>
  <c r="P542" i="4"/>
  <c r="AE200" i="4"/>
  <c r="AH355" i="4"/>
  <c r="AN156" i="4"/>
  <c r="AJ324" i="2"/>
  <c r="BB174" i="2"/>
  <c r="K191" i="2"/>
  <c r="Q351" i="2"/>
  <c r="W111" i="2"/>
  <c r="AW77" i="2"/>
  <c r="T276" i="4"/>
  <c r="AE78" i="4"/>
  <c r="AX420" i="2"/>
  <c r="BG27" i="4"/>
  <c r="AM33" i="2"/>
  <c r="U220" i="4"/>
  <c r="AE313" i="2"/>
  <c r="M331" i="4"/>
  <c r="N266" i="4"/>
  <c r="AH442" i="2"/>
  <c r="AQ444" i="2"/>
  <c r="L30" i="2"/>
  <c r="AN10" i="4"/>
  <c r="BE313" i="2"/>
  <c r="BI235" i="4"/>
  <c r="V206" i="2"/>
  <c r="AM300" i="2"/>
  <c r="N159" i="4"/>
  <c r="AM342" i="4"/>
  <c r="T160" i="2"/>
  <c r="AE391" i="4"/>
  <c r="O346" i="2"/>
  <c r="AV138" i="4"/>
  <c r="AW14" i="2"/>
  <c r="AA284" i="2"/>
  <c r="AF443" i="2"/>
  <c r="S279" i="2"/>
  <c r="BG277" i="4"/>
  <c r="Y273" i="2"/>
  <c r="V158" i="2"/>
  <c r="AM252" i="2"/>
  <c r="AD389" i="2"/>
  <c r="AG122" i="2"/>
  <c r="R17" i="4"/>
  <c r="BN39" i="4"/>
  <c r="AM99" i="2"/>
  <c r="AJ13" i="2"/>
  <c r="AG127" i="2"/>
  <c r="I124" i="2"/>
  <c r="AM82" i="2"/>
  <c r="X113" i="4"/>
  <c r="Z247" i="4"/>
  <c r="AH124" i="4"/>
  <c r="W31" i="10"/>
  <c r="Y50" i="4"/>
  <c r="R215" i="2"/>
  <c r="X54" i="6"/>
  <c r="W55" i="6"/>
  <c r="AC56" i="12"/>
  <c r="AB32" i="11"/>
  <c r="P22" i="7" l="1"/>
  <c r="AD98" i="6"/>
  <c r="AB74" i="11"/>
  <c r="AB205" i="9"/>
  <c r="AD130" i="12"/>
  <c r="AC146" i="11"/>
  <c r="AC127" i="6"/>
  <c r="P31" i="7"/>
  <c r="AD16" i="10"/>
  <c r="AE14" i="6"/>
  <c r="AC197" i="6"/>
  <c r="AC216" i="12"/>
  <c r="AC133" i="12"/>
  <c r="W74" i="20"/>
  <c r="AE215" i="10"/>
  <c r="AE131" i="10"/>
  <c r="O76" i="7"/>
  <c r="AD85" i="10"/>
  <c r="AB13" i="12"/>
  <c r="Q118" i="7"/>
  <c r="AC146" i="6"/>
  <c r="AC216" i="6"/>
  <c r="AE82" i="10"/>
  <c r="AC197" i="20"/>
  <c r="AE98" i="12"/>
  <c r="AC62" i="10"/>
  <c r="L124" i="7"/>
  <c r="AE13" i="11"/>
  <c r="N94" i="7"/>
  <c r="Y135" i="20"/>
  <c r="AD215" i="12"/>
  <c r="AE98" i="6"/>
  <c r="AE101" i="6" s="1"/>
  <c r="AF130" i="10"/>
  <c r="F28" i="7"/>
  <c r="AE97" i="10"/>
  <c r="AC199" i="12"/>
  <c r="AC209" i="12"/>
  <c r="AB136" i="11"/>
  <c r="AB145" i="20"/>
  <c r="AB111" i="6"/>
  <c r="AB114" i="6" s="1"/>
  <c r="I76" i="7"/>
  <c r="AC111" i="10"/>
  <c r="AC74" i="20"/>
  <c r="U216" i="20"/>
  <c r="AH216" i="20" s="1"/>
  <c r="AH30" i="9"/>
  <c r="AG30" i="9"/>
  <c r="AF30" i="9"/>
  <c r="AC100" i="12"/>
  <c r="AC101" i="12" s="1"/>
  <c r="U99" i="20"/>
  <c r="AG56" i="6"/>
  <c r="AF56" i="6"/>
  <c r="AH56" i="6"/>
  <c r="AC13" i="6"/>
  <c r="AF14" i="11"/>
  <c r="AG14" i="11" s="1"/>
  <c r="AC144" i="10"/>
  <c r="AB196" i="6"/>
  <c r="AE133" i="10"/>
  <c r="AC97" i="6"/>
  <c r="AF131" i="10"/>
  <c r="AF64" i="12"/>
  <c r="AG64" i="12" s="1"/>
  <c r="AF198" i="10"/>
  <c r="AF129" i="6"/>
  <c r="AG129" i="6" s="1"/>
  <c r="AC74" i="12"/>
  <c r="I127" i="7"/>
  <c r="AB97" i="10"/>
  <c r="AF128" i="10"/>
  <c r="AB128" i="6"/>
  <c r="J10" i="15"/>
  <c r="L106" i="7"/>
  <c r="L111" i="7" s="1"/>
  <c r="J27" i="15" s="1"/>
  <c r="AF32" i="12"/>
  <c r="AH32" i="12"/>
  <c r="AG32" i="12"/>
  <c r="AD132" i="10"/>
  <c r="AC129" i="11"/>
  <c r="AE218" i="6"/>
  <c r="AC206" i="12"/>
  <c r="J55" i="7"/>
  <c r="I130" i="7"/>
  <c r="I135" i="7" s="1"/>
  <c r="G28" i="15" s="1"/>
  <c r="G11" i="15"/>
  <c r="AD111" i="6"/>
  <c r="I70" i="7"/>
  <c r="N100" i="7"/>
  <c r="N9" i="15"/>
  <c r="N44" i="15" s="1"/>
  <c r="P82" i="7"/>
  <c r="P87" i="7" s="1"/>
  <c r="N26" i="15" s="1"/>
  <c r="AC65" i="10"/>
  <c r="AB130" i="11"/>
  <c r="T75" i="20"/>
  <c r="AD98" i="9"/>
  <c r="AE145" i="6"/>
  <c r="AB206" i="6"/>
  <c r="AD131" i="10"/>
  <c r="AF81" i="9"/>
  <c r="K169" i="9" s="1"/>
  <c r="AC74" i="6"/>
  <c r="AC62" i="6"/>
  <c r="AB205" i="6"/>
  <c r="AE82" i="12"/>
  <c r="AF215" i="6"/>
  <c r="AG215" i="6" s="1"/>
  <c r="AC17" i="6"/>
  <c r="AC25" i="6" s="1"/>
  <c r="AC131" i="10"/>
  <c r="AE134" i="11"/>
  <c r="AD81" i="10"/>
  <c r="X146" i="20"/>
  <c r="AC17" i="10"/>
  <c r="AF15" i="10"/>
  <c r="AF23" i="10" s="1"/>
  <c r="AG23" i="10" s="1"/>
  <c r="AE64" i="10"/>
  <c r="AF145" i="12"/>
  <c r="AG145" i="12" s="1"/>
  <c r="AB130" i="6"/>
  <c r="AC98" i="6"/>
  <c r="AE113" i="12"/>
  <c r="AF17" i="11"/>
  <c r="T14" i="20"/>
  <c r="AA113" i="20"/>
  <c r="AC207" i="6"/>
  <c r="BE10" i="2"/>
  <c r="AC146" i="12"/>
  <c r="AE213" i="9"/>
  <c r="AC14" i="9"/>
  <c r="AC136" i="9"/>
  <c r="P55" i="7"/>
  <c r="AC127" i="9"/>
  <c r="AB195" i="6"/>
  <c r="L121" i="7"/>
  <c r="AE82" i="6"/>
  <c r="O9" i="15"/>
  <c r="O44" i="15" s="1"/>
  <c r="AB65" i="10"/>
  <c r="Q82" i="7"/>
  <c r="Q87" i="7" s="1"/>
  <c r="O26" i="15" s="1"/>
  <c r="AB112" i="12"/>
  <c r="AH56" i="10"/>
  <c r="AG56" i="10"/>
  <c r="AF56" i="10"/>
  <c r="AD112" i="12"/>
  <c r="AF62" i="10"/>
  <c r="AF63" i="10" s="1"/>
  <c r="AB132" i="9"/>
  <c r="O22" i="7"/>
  <c r="AE82" i="11"/>
  <c r="H73" i="7"/>
  <c r="N22" i="7"/>
  <c r="V207" i="20"/>
  <c r="AC132" i="11"/>
  <c r="AF199" i="10"/>
  <c r="AG199" i="10" s="1"/>
  <c r="AB204" i="6"/>
  <c r="AC16" i="6"/>
  <c r="AC24" i="6" s="1"/>
  <c r="AE17" i="12"/>
  <c r="AD17" i="9"/>
  <c r="I58" i="7"/>
  <c r="I63" i="7" s="1"/>
  <c r="G8" i="15"/>
  <c r="G25" i="15" s="1"/>
  <c r="L49" i="7"/>
  <c r="AD113" i="9"/>
  <c r="O70" i="7"/>
  <c r="AD13" i="10"/>
  <c r="AD24" i="10" s="1"/>
  <c r="H34" i="7"/>
  <c r="H39" i="7" s="1"/>
  <c r="F24" i="15" s="1"/>
  <c r="F7" i="15"/>
  <c r="F42" i="15" s="1"/>
  <c r="G121" i="7"/>
  <c r="AE134" i="12"/>
  <c r="AB16" i="6"/>
  <c r="AE215" i="11"/>
  <c r="AF32" i="11"/>
  <c r="AG32" i="11"/>
  <c r="AH32" i="11"/>
  <c r="M130" i="7"/>
  <c r="M135" i="7" s="1"/>
  <c r="K28" i="15" s="1"/>
  <c r="K11" i="15"/>
  <c r="AF65" i="12"/>
  <c r="AG65" i="12" s="1"/>
  <c r="AD196" i="10"/>
  <c r="AE15" i="10"/>
  <c r="X132" i="20"/>
  <c r="AH56" i="20"/>
  <c r="AG56" i="20"/>
  <c r="AF56" i="20"/>
  <c r="AE62" i="10"/>
  <c r="AB143" i="10"/>
  <c r="Q73" i="7"/>
  <c r="AF203" i="9"/>
  <c r="AG203" i="9" s="1"/>
  <c r="T81" i="20"/>
  <c r="T112" i="20"/>
  <c r="Y99" i="20"/>
  <c r="AC206" i="10"/>
  <c r="AC196" i="9"/>
  <c r="AF215" i="9"/>
  <c r="AG215" i="9" s="1"/>
  <c r="F103" i="7"/>
  <c r="AD131" i="6"/>
  <c r="AE135" i="12"/>
  <c r="AD135" i="10"/>
  <c r="AH55" i="9"/>
  <c r="AG55" i="9"/>
  <c r="AF55" i="9"/>
  <c r="AE72" i="6"/>
  <c r="AE206" i="6"/>
  <c r="AE144" i="12"/>
  <c r="AB219" i="12"/>
  <c r="AE113" i="6"/>
  <c r="AE130" i="6"/>
  <c r="AD217" i="12"/>
  <c r="G22" i="7"/>
  <c r="AE127" i="10"/>
  <c r="N79" i="7"/>
  <c r="AF216" i="20"/>
  <c r="AG216" i="20" s="1"/>
  <c r="AE128" i="10"/>
  <c r="K31" i="7"/>
  <c r="AA62" i="20"/>
  <c r="M148" i="7"/>
  <c r="Z144" i="20"/>
  <c r="AB73" i="9"/>
  <c r="AF146" i="10"/>
  <c r="AG146" i="10" s="1"/>
  <c r="AC83" i="6"/>
  <c r="AB15" i="6"/>
  <c r="AF111" i="12"/>
  <c r="AF206" i="12"/>
  <c r="AG206" i="12" s="1"/>
  <c r="Q28" i="7"/>
  <c r="AE65" i="10"/>
  <c r="L9" i="15"/>
  <c r="L44" i="15" s="1"/>
  <c r="N82" i="7"/>
  <c r="N87" i="7" s="1"/>
  <c r="L26" i="15" s="1"/>
  <c r="AF206" i="11"/>
  <c r="AG206" i="11" s="1"/>
  <c r="AF130" i="9"/>
  <c r="AD99" i="11"/>
  <c r="AF100" i="6"/>
  <c r="AF111" i="9"/>
  <c r="AB128" i="10"/>
  <c r="AD146" i="9"/>
  <c r="AC198" i="6"/>
  <c r="AE195" i="6"/>
  <c r="Q76" i="7"/>
  <c r="AB85" i="10"/>
  <c r="J118" i="7"/>
  <c r="AF83" i="6"/>
  <c r="K176" i="6" s="1"/>
  <c r="AE72" i="10"/>
  <c r="AB64" i="12"/>
  <c r="AC129" i="12"/>
  <c r="AB144" i="12"/>
  <c r="AE130" i="12"/>
  <c r="AF132" i="6"/>
  <c r="AG132" i="6" s="1"/>
  <c r="AC75" i="9"/>
  <c r="K9" i="15"/>
  <c r="K44" i="15" s="1"/>
  <c r="AF65" i="10"/>
  <c r="M82" i="7"/>
  <c r="M87" i="7" s="1"/>
  <c r="K26" i="15" s="1"/>
  <c r="L76" i="7"/>
  <c r="AD128" i="10"/>
  <c r="AE144" i="10"/>
  <c r="AD136" i="12"/>
  <c r="AF205" i="6"/>
  <c r="AG205" i="6" s="1"/>
  <c r="AD82" i="12"/>
  <c r="AB214" i="9"/>
  <c r="AC205" i="6"/>
  <c r="AC72" i="10"/>
  <c r="AC133" i="6"/>
  <c r="AD214" i="11"/>
  <c r="AF194" i="11"/>
  <c r="AG194" i="11" s="1"/>
  <c r="AF144" i="12"/>
  <c r="AG144" i="12" s="1"/>
  <c r="AD199" i="12"/>
  <c r="AD128" i="12"/>
  <c r="H22" i="7"/>
  <c r="V75" i="20"/>
  <c r="AB194" i="11"/>
  <c r="AB135" i="9"/>
  <c r="Q31" i="7"/>
  <c r="AB127" i="6"/>
  <c r="AF82" i="10"/>
  <c r="O52" i="7"/>
  <c r="AD134" i="6"/>
  <c r="AD134" i="12"/>
  <c r="AD146" i="6"/>
  <c r="AD62" i="11"/>
  <c r="AB62" i="6"/>
  <c r="AC113" i="6"/>
  <c r="AA194" i="20"/>
  <c r="AD214" i="20"/>
  <c r="AB17" i="6"/>
  <c r="AD100" i="6"/>
  <c r="K94" i="7"/>
  <c r="AC205" i="10"/>
  <c r="AB132" i="10"/>
  <c r="M103" i="7"/>
  <c r="AF127" i="11"/>
  <c r="AE74" i="6"/>
  <c r="M70" i="7"/>
  <c r="AF13" i="10"/>
  <c r="AK13" i="10" s="1"/>
  <c r="O11" i="15"/>
  <c r="Q130" i="7"/>
  <c r="Q135" i="7" s="1"/>
  <c r="O28" i="15" s="1"/>
  <c r="AB65" i="12"/>
  <c r="AD72" i="12"/>
  <c r="AF146" i="6"/>
  <c r="AG146" i="6" s="1"/>
  <c r="T216" i="20"/>
  <c r="AF85" i="10"/>
  <c r="M76" i="7"/>
  <c r="AC130" i="6"/>
  <c r="W15" i="20"/>
  <c r="T97" i="20"/>
  <c r="AB73" i="10"/>
  <c r="AB205" i="11"/>
  <c r="AD97" i="11"/>
  <c r="AF72" i="6"/>
  <c r="K151" i="6" s="1"/>
  <c r="AE13" i="6"/>
  <c r="AD208" i="6"/>
  <c r="AF74" i="10"/>
  <c r="K151" i="10" s="1"/>
  <c r="AF196" i="11"/>
  <c r="AG196" i="11" s="1"/>
  <c r="AB132" i="11"/>
  <c r="AG54" i="20"/>
  <c r="AF54" i="20"/>
  <c r="AH54" i="20"/>
  <c r="AD127" i="12"/>
  <c r="O127" i="7"/>
  <c r="J73" i="7"/>
  <c r="AD74" i="10"/>
  <c r="AE130" i="10"/>
  <c r="AB217" i="10"/>
  <c r="AE206" i="11"/>
  <c r="AF97" i="12"/>
  <c r="AC219" i="10"/>
  <c r="F22" i="7"/>
  <c r="AE218" i="10"/>
  <c r="AD112" i="6"/>
  <c r="AD217" i="10"/>
  <c r="V14" i="20"/>
  <c r="AD65" i="9"/>
  <c r="O58" i="7"/>
  <c r="O63" i="7" s="1"/>
  <c r="M8" i="15"/>
  <c r="AF219" i="12"/>
  <c r="AG219" i="12" s="1"/>
  <c r="AE146" i="9"/>
  <c r="AF136" i="10"/>
  <c r="AE73" i="6"/>
  <c r="N154" i="7"/>
  <c r="N159" i="7" s="1"/>
  <c r="AC16" i="11"/>
  <c r="AD207" i="11"/>
  <c r="G28" i="7"/>
  <c r="AC75" i="12"/>
  <c r="AF130" i="11"/>
  <c r="AB208" i="6"/>
  <c r="AE128" i="6"/>
  <c r="AB62" i="10"/>
  <c r="AB63" i="10" s="1"/>
  <c r="AC145" i="12"/>
  <c r="AB216" i="10"/>
  <c r="AH54" i="9"/>
  <c r="AF54" i="9"/>
  <c r="AG54" i="9"/>
  <c r="AC217" i="6"/>
  <c r="AC17" i="11"/>
  <c r="AA73" i="20"/>
  <c r="AE14" i="9"/>
  <c r="AE196" i="9"/>
  <c r="AD111" i="11"/>
  <c r="AF83" i="10"/>
  <c r="K173" i="10" s="1"/>
  <c r="AD73" i="10"/>
  <c r="AC73" i="10"/>
  <c r="N49" i="7"/>
  <c r="AE143" i="9"/>
  <c r="AB134" i="12"/>
  <c r="AF97" i="6"/>
  <c r="M28" i="7"/>
  <c r="AD205" i="10"/>
  <c r="AB196" i="10"/>
  <c r="AE197" i="10"/>
  <c r="AE146" i="6"/>
  <c r="AF197" i="6"/>
  <c r="AG197" i="6" s="1"/>
  <c r="AD113" i="10"/>
  <c r="AD15" i="6"/>
  <c r="AE204" i="11"/>
  <c r="AC81" i="20"/>
  <c r="AD134" i="9"/>
  <c r="AB135" i="6"/>
  <c r="AB145" i="10"/>
  <c r="J124" i="7"/>
  <c r="AC217" i="10"/>
  <c r="L118" i="7"/>
  <c r="AB64" i="20"/>
  <c r="AF136" i="6"/>
  <c r="AG136" i="6" s="1"/>
  <c r="AB196" i="12"/>
  <c r="H25" i="7"/>
  <c r="AC17" i="12"/>
  <c r="O130" i="7"/>
  <c r="O135" i="7" s="1"/>
  <c r="M28" i="15" s="1"/>
  <c r="AD65" i="12"/>
  <c r="M11" i="15"/>
  <c r="AD14" i="10"/>
  <c r="AD62" i="12"/>
  <c r="AD63" i="12" s="1"/>
  <c r="AA128" i="20"/>
  <c r="G94" i="7"/>
  <c r="K121" i="7"/>
  <c r="H127" i="7"/>
  <c r="AC205" i="12"/>
  <c r="D9" i="15"/>
  <c r="D44" i="15" s="1"/>
  <c r="F82" i="7"/>
  <c r="F87" i="7" s="1"/>
  <c r="D26" i="15" s="1"/>
  <c r="W197" i="20"/>
  <c r="AB135" i="11"/>
  <c r="AF198" i="6"/>
  <c r="K371" i="6" s="1"/>
  <c r="W99" i="20"/>
  <c r="AF128" i="12"/>
  <c r="AE129" i="6"/>
  <c r="AF55" i="20"/>
  <c r="AG55" i="20"/>
  <c r="AH55" i="20"/>
  <c r="I103" i="7"/>
  <c r="I124" i="7"/>
  <c r="AD83" i="10"/>
  <c r="AC132" i="6"/>
  <c r="AE132" i="12"/>
  <c r="AC197" i="10"/>
  <c r="AD13" i="6"/>
  <c r="AF218" i="12"/>
  <c r="AG218" i="12" s="1"/>
  <c r="AB146" i="6"/>
  <c r="AD129" i="12"/>
  <c r="U14" i="20"/>
  <c r="K100" i="7"/>
  <c r="AB133" i="10"/>
  <c r="AD14" i="6"/>
  <c r="L103" i="7"/>
  <c r="Z82" i="20"/>
  <c r="Z84" i="20" s="1"/>
  <c r="Z88" i="20" s="1"/>
  <c r="AE75" i="10"/>
  <c r="AH31" i="20"/>
  <c r="AF31" i="20"/>
  <c r="AG31" i="20"/>
  <c r="AF73" i="12"/>
  <c r="K150" i="12" s="1"/>
  <c r="AB145" i="6"/>
  <c r="G73" i="7"/>
  <c r="AC16" i="10"/>
  <c r="AF64" i="11"/>
  <c r="G118" i="7"/>
  <c r="AE128" i="12"/>
  <c r="AG32" i="10"/>
  <c r="AF32" i="10"/>
  <c r="AH32" i="10"/>
  <c r="F25" i="7"/>
  <c r="F70" i="7"/>
  <c r="AE62" i="6"/>
  <c r="AF99" i="11"/>
  <c r="AB146" i="10"/>
  <c r="N28" i="7"/>
  <c r="AF134" i="20"/>
  <c r="AF75" i="10"/>
  <c r="K152" i="10" s="1"/>
  <c r="AD83" i="11"/>
  <c r="AE113" i="11"/>
  <c r="O49" i="7"/>
  <c r="AD143" i="9"/>
  <c r="AF198" i="12"/>
  <c r="AG198" i="12" s="1"/>
  <c r="AD100" i="10"/>
  <c r="AB199" i="10"/>
  <c r="AC196" i="10"/>
  <c r="L79" i="7"/>
  <c r="L130" i="7"/>
  <c r="L135" i="7" s="1"/>
  <c r="J28" i="15" s="1"/>
  <c r="J11" i="15"/>
  <c r="AC17" i="20"/>
  <c r="AF73" i="6"/>
  <c r="K152" i="6" s="1"/>
  <c r="AD207" i="9"/>
  <c r="P100" i="7"/>
  <c r="AB73" i="11"/>
  <c r="L73" i="7"/>
  <c r="AB72" i="11"/>
  <c r="AC129" i="6"/>
  <c r="AE75" i="6"/>
  <c r="K79" i="7"/>
  <c r="H79" i="7"/>
  <c r="AE136" i="6"/>
  <c r="AF81" i="12"/>
  <c r="AD62" i="6"/>
  <c r="AE65" i="11"/>
  <c r="L10" i="15"/>
  <c r="N106" i="7"/>
  <c r="N111" i="7" s="1"/>
  <c r="L27" i="15" s="1"/>
  <c r="AD81" i="6"/>
  <c r="AF112" i="10"/>
  <c r="AD113" i="6"/>
  <c r="AC129" i="10"/>
  <c r="AD100" i="11"/>
  <c r="AF74" i="9"/>
  <c r="K151" i="9" s="1"/>
  <c r="AB207" i="10"/>
  <c r="AC206" i="9"/>
  <c r="AF97" i="10"/>
  <c r="AD83" i="12"/>
  <c r="AD84" i="12" s="1"/>
  <c r="AD90" i="12" s="1"/>
  <c r="AB131" i="20"/>
  <c r="AA131" i="20"/>
  <c r="AC73" i="11"/>
  <c r="AF197" i="11"/>
  <c r="K370" i="11" s="1"/>
  <c r="AD146" i="12"/>
  <c r="AD196" i="20"/>
  <c r="X144" i="20"/>
  <c r="H100" i="7"/>
  <c r="X216" i="20"/>
  <c r="AE207" i="10"/>
  <c r="AD144" i="6"/>
  <c r="AB144" i="10"/>
  <c r="AF128" i="11"/>
  <c r="K28" i="7"/>
  <c r="AE14" i="10"/>
  <c r="AG32" i="20"/>
  <c r="AF32" i="20"/>
  <c r="AH32" i="20"/>
  <c r="O103" i="7"/>
  <c r="AD127" i="11"/>
  <c r="AC99" i="12"/>
  <c r="AF97" i="9"/>
  <c r="AE145" i="10"/>
  <c r="AD100" i="12"/>
  <c r="AB75" i="12"/>
  <c r="AE17" i="6"/>
  <c r="AC82" i="10"/>
  <c r="AE72" i="12"/>
  <c r="F52" i="7"/>
  <c r="AE146" i="12"/>
  <c r="AB99" i="6"/>
  <c r="AD135" i="12"/>
  <c r="V213" i="20"/>
  <c r="AC218" i="6"/>
  <c r="Y62" i="20"/>
  <c r="L142" i="7"/>
  <c r="T13" i="20"/>
  <c r="AD130" i="6"/>
  <c r="E10" i="15"/>
  <c r="G106" i="7"/>
  <c r="G111" i="7" s="1"/>
  <c r="E27" i="15" s="1"/>
  <c r="AE16" i="10"/>
  <c r="AE197" i="9"/>
  <c r="AC81" i="12"/>
  <c r="AD197" i="10"/>
  <c r="AD82" i="6"/>
  <c r="AD203" i="11"/>
  <c r="O154" i="7"/>
  <c r="O159" i="7" s="1"/>
  <c r="AE99" i="10"/>
  <c r="AE112" i="12"/>
  <c r="AE132" i="6"/>
  <c r="L82" i="7"/>
  <c r="L87" i="7" s="1"/>
  <c r="J26" i="15" s="1"/>
  <c r="J9" i="15"/>
  <c r="J44" i="15" s="1"/>
  <c r="AE64" i="6"/>
  <c r="Q70" i="7"/>
  <c r="AB13" i="10"/>
  <c r="AD145" i="6"/>
  <c r="AE197" i="6"/>
  <c r="G49" i="7"/>
  <c r="AB129" i="10"/>
  <c r="AD15" i="12"/>
  <c r="AE130" i="11"/>
  <c r="AC218" i="10"/>
  <c r="AC75" i="6"/>
  <c r="Z205" i="20"/>
  <c r="AF218" i="6"/>
  <c r="AG218" i="6" s="1"/>
  <c r="AD17" i="12"/>
  <c r="K25" i="7"/>
  <c r="AB144" i="6"/>
  <c r="AC13" i="11"/>
  <c r="P94" i="7"/>
  <c r="AC82" i="12"/>
  <c r="AE215" i="12"/>
  <c r="AF128" i="6"/>
  <c r="AG128" i="6" s="1"/>
  <c r="AF73" i="10"/>
  <c r="K150" i="10" s="1"/>
  <c r="AB214" i="11"/>
  <c r="AF16" i="10"/>
  <c r="AF24" i="10" s="1"/>
  <c r="AG24" i="10" s="1"/>
  <c r="AF207" i="9"/>
  <c r="AG207" i="9" s="1"/>
  <c r="AE196" i="6"/>
  <c r="I28" i="7"/>
  <c r="AE208" i="12"/>
  <c r="AE203" i="11"/>
  <c r="AD204" i="6"/>
  <c r="AF208" i="6"/>
  <c r="AG208" i="6" s="1"/>
  <c r="AD214" i="6"/>
  <c r="AF130" i="6"/>
  <c r="AG130" i="6" s="1"/>
  <c r="AC112" i="12"/>
  <c r="AE100" i="6"/>
  <c r="AE196" i="20"/>
  <c r="AC145" i="10"/>
  <c r="AB135" i="10"/>
  <c r="AC100" i="6"/>
  <c r="AF218" i="10"/>
  <c r="AG218" i="10" s="1"/>
  <c r="AE207" i="12"/>
  <c r="AB73" i="20"/>
  <c r="AE73" i="9"/>
  <c r="L28" i="7"/>
  <c r="AE206" i="10"/>
  <c r="AC99" i="10"/>
  <c r="AE127" i="11"/>
  <c r="N103" i="7"/>
  <c r="J7" i="15"/>
  <c r="J42" i="15" s="1"/>
  <c r="L34" i="7"/>
  <c r="L39" i="7" s="1"/>
  <c r="J24" i="15" s="1"/>
  <c r="P76" i="7"/>
  <c r="AC85" i="10"/>
  <c r="AC100" i="9"/>
  <c r="H76" i="7"/>
  <c r="M22" i="7"/>
  <c r="AE75" i="12"/>
  <c r="AD73" i="6"/>
  <c r="AE99" i="12"/>
  <c r="W64" i="20"/>
  <c r="AB130" i="12"/>
  <c r="I22" i="7"/>
  <c r="AH32" i="9"/>
  <c r="AF32" i="9"/>
  <c r="AG32" i="9"/>
  <c r="AE97" i="6"/>
  <c r="AH30" i="20"/>
  <c r="AG30" i="20"/>
  <c r="AF30" i="20"/>
  <c r="AF82" i="12"/>
  <c r="K172" i="12" s="1"/>
  <c r="AE15" i="6"/>
  <c r="AB73" i="12"/>
  <c r="AD219" i="10"/>
  <c r="AB14" i="12"/>
  <c r="AC72" i="12"/>
  <c r="W82" i="20"/>
  <c r="AC131" i="6"/>
  <c r="AC215" i="12"/>
  <c r="AC128" i="10"/>
  <c r="AC215" i="10"/>
  <c r="AE134" i="10"/>
  <c r="AB198" i="12"/>
  <c r="H70" i="7"/>
  <c r="AE216" i="12"/>
  <c r="AE135" i="6"/>
  <c r="AB128" i="9"/>
  <c r="AE83" i="9"/>
  <c r="AD199" i="10"/>
  <c r="J76" i="7"/>
  <c r="N70" i="7"/>
  <c r="AE13" i="10"/>
  <c r="AB113" i="6"/>
  <c r="Q22" i="7"/>
  <c r="AC113" i="9"/>
  <c r="AF146" i="12"/>
  <c r="AG146" i="12" s="1"/>
  <c r="P52" i="7"/>
  <c r="AE214" i="6"/>
  <c r="AB99" i="11"/>
  <c r="M97" i="7"/>
  <c r="AF143" i="11"/>
  <c r="W130" i="20"/>
  <c r="AC98" i="12"/>
  <c r="AB215" i="6"/>
  <c r="AD215" i="11"/>
  <c r="AB134" i="6"/>
  <c r="AE205" i="6"/>
  <c r="Q58" i="7"/>
  <c r="Q63" i="7" s="1"/>
  <c r="O8" i="15"/>
  <c r="O25" i="15" s="1"/>
  <c r="AB65" i="9"/>
  <c r="AB135" i="12"/>
  <c r="AF143" i="6"/>
  <c r="AG143" i="6" s="1"/>
  <c r="M25" i="7"/>
  <c r="AD132" i="6"/>
  <c r="V62" i="20"/>
  <c r="AF14" i="12"/>
  <c r="AG14" i="12" s="1"/>
  <c r="AC146" i="9"/>
  <c r="AE206" i="12"/>
  <c r="AC111" i="6"/>
  <c r="AC64" i="6"/>
  <c r="AB111" i="10"/>
  <c r="AF64" i="20"/>
  <c r="AF196" i="6"/>
  <c r="AD205" i="6"/>
  <c r="Y196" i="20"/>
  <c r="AE134" i="6"/>
  <c r="F73" i="7"/>
  <c r="AC204" i="9"/>
  <c r="J79" i="7"/>
  <c r="AE133" i="6"/>
  <c r="AC206" i="6"/>
  <c r="AD72" i="10"/>
  <c r="AD133" i="6"/>
  <c r="AE65" i="12"/>
  <c r="L11" i="15"/>
  <c r="N130" i="7"/>
  <c r="N135" i="7" s="1"/>
  <c r="L28" i="15" s="1"/>
  <c r="I118" i="7"/>
  <c r="AE215" i="6"/>
  <c r="AD205" i="12"/>
  <c r="AB209" i="10"/>
  <c r="AB204" i="11"/>
  <c r="AE208" i="10"/>
  <c r="AE136" i="12"/>
  <c r="AE100" i="10"/>
  <c r="AC16" i="20"/>
  <c r="V16" i="20"/>
  <c r="AC145" i="9"/>
  <c r="AF216" i="12"/>
  <c r="AG216" i="12" s="1"/>
  <c r="AC14" i="12"/>
  <c r="AB72" i="6"/>
  <c r="AF209" i="12"/>
  <c r="AG209" i="12" s="1"/>
  <c r="AE111" i="6"/>
  <c r="AC97" i="11"/>
  <c r="E11" i="15"/>
  <c r="G130" i="7"/>
  <c r="G135" i="7" s="1"/>
  <c r="E28" i="15" s="1"/>
  <c r="AE146" i="10"/>
  <c r="AE217" i="10"/>
  <c r="AC144" i="12"/>
  <c r="AB17" i="10"/>
  <c r="T130" i="20"/>
  <c r="AF127" i="6"/>
  <c r="AG127" i="6" s="1"/>
  <c r="M31" i="7"/>
  <c r="F100" i="7"/>
  <c r="AF197" i="9"/>
  <c r="AG197" i="9" s="1"/>
  <c r="Y83" i="20"/>
  <c r="AF113" i="10"/>
  <c r="G7" i="15"/>
  <c r="G42" i="15" s="1"/>
  <c r="I34" i="7"/>
  <c r="I39" i="7" s="1"/>
  <c r="G24" i="15" s="1"/>
  <c r="AF143" i="9"/>
  <c r="AG143" i="9" s="1"/>
  <c r="M49" i="7"/>
  <c r="G103" i="7"/>
  <c r="AC112" i="6"/>
  <c r="AD13" i="11"/>
  <c r="O94" i="7"/>
  <c r="V206" i="20"/>
  <c r="AE216" i="10"/>
  <c r="AD17" i="10"/>
  <c r="F127" i="7"/>
  <c r="AD206" i="10"/>
  <c r="AD129" i="10"/>
  <c r="P103" i="7"/>
  <c r="AC127" i="11"/>
  <c r="AE207" i="6"/>
  <c r="AD195" i="6"/>
  <c r="AF127" i="9"/>
  <c r="M55" i="7"/>
  <c r="AC73" i="6"/>
  <c r="AD132" i="11"/>
  <c r="AF75" i="9"/>
  <c r="K152" i="9" s="1"/>
  <c r="AD98" i="10"/>
  <c r="P28" i="7"/>
  <c r="AC205" i="9"/>
  <c r="AD113" i="11"/>
  <c r="AB81" i="10"/>
  <c r="AB91" i="10" s="1"/>
  <c r="AB98" i="9"/>
  <c r="P121" i="7"/>
  <c r="AC143" i="12"/>
  <c r="AD207" i="10"/>
  <c r="AB75" i="6"/>
  <c r="L154" i="7"/>
  <c r="T156" i="20" s="1"/>
  <c r="V156" i="20" s="1"/>
  <c r="T65" i="20"/>
  <c r="AI65" i="20" s="1"/>
  <c r="AF74" i="6"/>
  <c r="K153" i="6" s="1"/>
  <c r="AH57" i="20"/>
  <c r="AG57" i="20"/>
  <c r="AF57" i="20"/>
  <c r="AB74" i="6"/>
  <c r="AF99" i="12"/>
  <c r="AF216" i="11"/>
  <c r="AG216" i="11" s="1"/>
  <c r="AC136" i="6"/>
  <c r="AF17" i="6"/>
  <c r="AF25" i="6" s="1"/>
  <c r="AG25" i="6" s="1"/>
  <c r="I31" i="7"/>
  <c r="H106" i="7"/>
  <c r="H111" i="7" s="1"/>
  <c r="F27" i="15" s="1"/>
  <c r="F10" i="15"/>
  <c r="AF56" i="9"/>
  <c r="AH56" i="9"/>
  <c r="AG56" i="9"/>
  <c r="AF16" i="6"/>
  <c r="AE133" i="12"/>
  <c r="K106" i="7"/>
  <c r="K111" i="7" s="1"/>
  <c r="I27" i="15" s="1"/>
  <c r="I10" i="15"/>
  <c r="AC111" i="11"/>
  <c r="AB83" i="6"/>
  <c r="AD136" i="10"/>
  <c r="AE143" i="10"/>
  <c r="N73" i="7"/>
  <c r="AD130" i="20"/>
  <c r="AF99" i="10"/>
  <c r="K127" i="7"/>
  <c r="H130" i="7"/>
  <c r="H135" i="7" s="1"/>
  <c r="F28" i="15" s="1"/>
  <c r="F11" i="15"/>
  <c r="AF194" i="20"/>
  <c r="AE81" i="10"/>
  <c r="AB99" i="20"/>
  <c r="AB73" i="6"/>
  <c r="AC132" i="12"/>
  <c r="AD131" i="11"/>
  <c r="H31" i="7"/>
  <c r="AC145" i="20"/>
  <c r="AE72" i="9"/>
  <c r="AF15" i="6"/>
  <c r="AF112" i="12"/>
  <c r="AD215" i="10"/>
  <c r="P34" i="7"/>
  <c r="P39" i="7" s="1"/>
  <c r="N24" i="15" s="1"/>
  <c r="AC65" i="6"/>
  <c r="AC63" i="6" s="1"/>
  <c r="N7" i="15"/>
  <c r="N42" i="15" s="1"/>
  <c r="Z16" i="20"/>
  <c r="H118" i="7"/>
  <c r="AD136" i="6"/>
  <c r="O79" i="7"/>
  <c r="AD127" i="10"/>
  <c r="Q124" i="7"/>
  <c r="AB82" i="20"/>
  <c r="AB15" i="10"/>
  <c r="AB23" i="10" s="1"/>
  <c r="AD216" i="6"/>
  <c r="AD194" i="11"/>
  <c r="AB100" i="12"/>
  <c r="AF72" i="12"/>
  <c r="K149" i="12" s="1"/>
  <c r="AF100" i="12"/>
  <c r="K124" i="7"/>
  <c r="AC196" i="6"/>
  <c r="AD99" i="10"/>
  <c r="AB81" i="6"/>
  <c r="AB84" i="6" s="1"/>
  <c r="AB88" i="6" s="1"/>
  <c r="AD215" i="9"/>
  <c r="N118" i="7"/>
  <c r="AE13" i="12"/>
  <c r="AF144" i="20"/>
  <c r="AF208" i="10"/>
  <c r="AG208" i="10" s="1"/>
  <c r="L25" i="7"/>
  <c r="AB195" i="20"/>
  <c r="AE206" i="9"/>
  <c r="AF15" i="9"/>
  <c r="AG15" i="9" s="1"/>
  <c r="AF72" i="11"/>
  <c r="K149" i="11" s="1"/>
  <c r="AE98" i="10"/>
  <c r="U133" i="20"/>
  <c r="V133" i="20"/>
  <c r="AC215" i="6"/>
  <c r="AF136" i="12"/>
  <c r="AB83" i="12"/>
  <c r="AF127" i="10"/>
  <c r="M79" i="7"/>
  <c r="AE144" i="6"/>
  <c r="AF132" i="12"/>
  <c r="Q55" i="7"/>
  <c r="AB127" i="9"/>
  <c r="K103" i="7"/>
  <c r="AE198" i="6"/>
  <c r="AI198" i="6" s="1"/>
  <c r="X197" i="20"/>
  <c r="K73" i="7"/>
  <c r="AB82" i="6"/>
  <c r="AB112" i="20"/>
  <c r="AF73" i="9"/>
  <c r="K150" i="9" s="1"/>
  <c r="AD207" i="12"/>
  <c r="AD198" i="12"/>
  <c r="AF111" i="10"/>
  <c r="AF114" i="10" s="1"/>
  <c r="AF119" i="10" s="1"/>
  <c r="AE217" i="6"/>
  <c r="U74" i="20"/>
  <c r="AE196" i="11"/>
  <c r="AE209" i="10"/>
  <c r="AF144" i="9"/>
  <c r="AG144" i="9" s="1"/>
  <c r="AF206" i="6"/>
  <c r="AG206" i="6" s="1"/>
  <c r="AD198" i="10"/>
  <c r="AE83" i="10"/>
  <c r="AF74" i="12"/>
  <c r="K151" i="12" s="1"/>
  <c r="AF83" i="12"/>
  <c r="K173" i="12" s="1"/>
  <c r="AF136" i="11"/>
  <c r="AE15" i="20"/>
  <c r="AE129" i="11"/>
  <c r="AB82" i="10"/>
  <c r="AB92" i="10" s="1"/>
  <c r="AB215" i="12"/>
  <c r="AD128" i="6"/>
  <c r="AB133" i="11"/>
  <c r="AD111" i="10"/>
  <c r="M73" i="7"/>
  <c r="AF143" i="10"/>
  <c r="AG143" i="10" s="1"/>
  <c r="H28" i="7"/>
  <c r="AD98" i="11"/>
  <c r="AB214" i="6"/>
  <c r="AB206" i="11"/>
  <c r="O28" i="7"/>
  <c r="AC65" i="12"/>
  <c r="P130" i="7"/>
  <c r="P135" i="7" s="1"/>
  <c r="N28" i="15" s="1"/>
  <c r="N11" i="15"/>
  <c r="AE208" i="6"/>
  <c r="Q97" i="7"/>
  <c r="AB143" i="11"/>
  <c r="AB17" i="11"/>
  <c r="AB25" i="11" s="1"/>
  <c r="U205" i="20"/>
  <c r="AE15" i="12"/>
  <c r="AB128" i="12"/>
  <c r="AC75" i="10"/>
  <c r="AF113" i="12"/>
  <c r="K130" i="7"/>
  <c r="K135" i="7" s="1"/>
  <c r="I28" i="15" s="1"/>
  <c r="I11" i="15"/>
  <c r="AF62" i="11"/>
  <c r="Z215" i="20"/>
  <c r="P151" i="7"/>
  <c r="AA207" i="20"/>
  <c r="AD216" i="11"/>
  <c r="Z135" i="20"/>
  <c r="P79" i="7"/>
  <c r="AC127" i="10"/>
  <c r="AB64" i="6"/>
  <c r="AF216" i="6"/>
  <c r="AG216" i="6" s="1"/>
  <c r="AF146" i="11"/>
  <c r="AE99" i="6"/>
  <c r="P73" i="7"/>
  <c r="AC143" i="10"/>
  <c r="AF134" i="10"/>
  <c r="AE100" i="12"/>
  <c r="H52" i="7"/>
  <c r="AB198" i="6"/>
  <c r="AD112" i="10"/>
  <c r="AB197" i="6"/>
  <c r="AF56" i="12"/>
  <c r="AH56" i="12"/>
  <c r="AG56" i="12"/>
  <c r="M127" i="7"/>
  <c r="AF127" i="12"/>
  <c r="AD195" i="9"/>
  <c r="AC100" i="11"/>
  <c r="AD64" i="12"/>
  <c r="AD97" i="12"/>
  <c r="AC146" i="10"/>
  <c r="E8" i="15"/>
  <c r="E25" i="15" s="1"/>
  <c r="G58" i="7"/>
  <c r="G63" i="7" s="1"/>
  <c r="AB133" i="6"/>
  <c r="AD132" i="12"/>
  <c r="AD219" i="12"/>
  <c r="AB100" i="6"/>
  <c r="G76" i="7"/>
  <c r="G9" i="15"/>
  <c r="G44" i="15" s="1"/>
  <c r="I82" i="7"/>
  <c r="I87" i="7" s="1"/>
  <c r="G26" i="15" s="1"/>
  <c r="M52" i="7"/>
  <c r="AF216" i="10"/>
  <c r="AG216" i="10" s="1"/>
  <c r="AF98" i="11"/>
  <c r="L97" i="7"/>
  <c r="AF13" i="6"/>
  <c r="AG13" i="6" s="1"/>
  <c r="AB132" i="12"/>
  <c r="AB62" i="11"/>
  <c r="AD217" i="20"/>
  <c r="W128" i="20"/>
  <c r="AE85" i="10"/>
  <c r="AE91" i="10" s="1"/>
  <c r="N76" i="7"/>
  <c r="V74" i="20"/>
  <c r="J31" i="7"/>
  <c r="I97" i="7"/>
  <c r="AC74" i="11"/>
  <c r="V17" i="20"/>
  <c r="AB99" i="12"/>
  <c r="AE97" i="9"/>
  <c r="AE199" i="10"/>
  <c r="AB217" i="6"/>
  <c r="J34" i="7"/>
  <c r="J39" i="7" s="1"/>
  <c r="H24" i="15" s="1"/>
  <c r="H7" i="15"/>
  <c r="H42" i="15" s="1"/>
  <c r="AC217" i="11"/>
  <c r="AC130" i="10"/>
  <c r="AD197" i="11"/>
  <c r="V203" i="20"/>
  <c r="T83" i="20"/>
  <c r="AE99" i="20"/>
  <c r="AD135" i="20"/>
  <c r="G52" i="7"/>
  <c r="AC130" i="12"/>
  <c r="AD97" i="10"/>
  <c r="L46" i="7"/>
  <c r="AF208" i="12"/>
  <c r="AG208" i="12" s="1"/>
  <c r="AB15" i="11"/>
  <c r="AE135" i="11"/>
  <c r="M7" i="15"/>
  <c r="M42" i="15" s="1"/>
  <c r="AD65" i="6"/>
  <c r="AD63" i="6" s="1"/>
  <c r="O34" i="7"/>
  <c r="O39" i="7" s="1"/>
  <c r="M24" i="15" s="1"/>
  <c r="AB208" i="10"/>
  <c r="AG56" i="11"/>
  <c r="AF56" i="11"/>
  <c r="AH56" i="11"/>
  <c r="J28" i="7"/>
  <c r="AC113" i="12"/>
  <c r="AG57" i="12"/>
  <c r="AH57" i="12"/>
  <c r="AF57" i="12"/>
  <c r="AE16" i="9"/>
  <c r="V82" i="20"/>
  <c r="AB16" i="9"/>
  <c r="AC132" i="10"/>
  <c r="K46" i="7"/>
  <c r="H121" i="7"/>
  <c r="D11" i="15"/>
  <c r="F130" i="7"/>
  <c r="F135" i="7" s="1"/>
  <c r="D28" i="15" s="1"/>
  <c r="M106" i="7"/>
  <c r="M111" i="7" s="1"/>
  <c r="K27" i="15" s="1"/>
  <c r="K10" i="15"/>
  <c r="AF65" i="11"/>
  <c r="AF135" i="12"/>
  <c r="AC207" i="10"/>
  <c r="K118" i="7"/>
  <c r="K82" i="7"/>
  <c r="K87" i="7" s="1"/>
  <c r="I26" i="15" s="1"/>
  <c r="I9" i="15"/>
  <c r="I44" i="15" s="1"/>
  <c r="AF206" i="10"/>
  <c r="AG206" i="10" s="1"/>
  <c r="G25" i="7"/>
  <c r="AD74" i="6"/>
  <c r="AD214" i="9"/>
  <c r="AE129" i="10"/>
  <c r="AC145" i="11"/>
  <c r="AD99" i="6"/>
  <c r="AC129" i="20"/>
  <c r="AD213" i="9"/>
  <c r="AF113" i="9"/>
  <c r="AF13" i="11"/>
  <c r="M94" i="7"/>
  <c r="AB194" i="9"/>
  <c r="AB207" i="6"/>
  <c r="AB74" i="10"/>
  <c r="AC218" i="12"/>
  <c r="AF203" i="20"/>
  <c r="AB98" i="20"/>
  <c r="AC209" i="10"/>
  <c r="O7" i="15"/>
  <c r="O42" i="15" s="1"/>
  <c r="AB65" i="6"/>
  <c r="Q34" i="7"/>
  <c r="Q39" i="7" s="1"/>
  <c r="O24" i="15" s="1"/>
  <c r="AD144" i="12"/>
  <c r="AE16" i="11"/>
  <c r="AB203" i="9"/>
  <c r="P127" i="7"/>
  <c r="AC127" i="12"/>
  <c r="AB203" i="11"/>
  <c r="AD132" i="20"/>
  <c r="AC216" i="10"/>
  <c r="AC72" i="11"/>
  <c r="AB207" i="12"/>
  <c r="AD194" i="20"/>
  <c r="N97" i="7"/>
  <c r="AE143" i="11"/>
  <c r="AB208" i="12"/>
  <c r="N52" i="7"/>
  <c r="AC15" i="12"/>
  <c r="AC23" i="12" s="1"/>
  <c r="AE217" i="11"/>
  <c r="X72" i="20"/>
  <c r="AC143" i="11"/>
  <c r="P97" i="7"/>
  <c r="AF135" i="10"/>
  <c r="AB216" i="6"/>
  <c r="AF133" i="11"/>
  <c r="I25" i="7"/>
  <c r="AC17" i="9"/>
  <c r="AD75" i="6"/>
  <c r="P124" i="7"/>
  <c r="AE205" i="11"/>
  <c r="AC206" i="11"/>
  <c r="AD74" i="12"/>
  <c r="AF13" i="9"/>
  <c r="M46" i="7"/>
  <c r="AE113" i="9"/>
  <c r="AE16" i="6"/>
  <c r="AC135" i="6"/>
  <c r="F124" i="7"/>
  <c r="AE98" i="9"/>
  <c r="M124" i="7"/>
  <c r="AF196" i="10"/>
  <c r="AG196" i="10" s="1"/>
  <c r="AD145" i="12"/>
  <c r="AC97" i="10"/>
  <c r="W132" i="20"/>
  <c r="AF62" i="20"/>
  <c r="I151" i="7"/>
  <c r="W127" i="20"/>
  <c r="G79" i="7"/>
  <c r="F121" i="7"/>
  <c r="AE195" i="11"/>
  <c r="J94" i="7"/>
  <c r="AB98" i="10"/>
  <c r="AF129" i="12"/>
  <c r="AE131" i="12"/>
  <c r="AC112" i="10"/>
  <c r="AF100" i="10"/>
  <c r="AE129" i="12"/>
  <c r="AF204" i="11"/>
  <c r="AG204" i="11" s="1"/>
  <c r="AC136" i="20"/>
  <c r="AD14" i="12"/>
  <c r="AA216" i="20"/>
  <c r="AB127" i="10"/>
  <c r="Q79" i="7"/>
  <c r="AF129" i="10"/>
  <c r="AC15" i="6"/>
  <c r="AC23" i="6" s="1"/>
  <c r="Q154" i="7"/>
  <c r="Q159" i="7" s="1"/>
  <c r="G124" i="7"/>
  <c r="AF144" i="6"/>
  <c r="AG144" i="6" s="1"/>
  <c r="Z74" i="20"/>
  <c r="AE112" i="10"/>
  <c r="AF214" i="6"/>
  <c r="AG214" i="6" s="1"/>
  <c r="AB133" i="12"/>
  <c r="T197" i="20"/>
  <c r="AD72" i="6"/>
  <c r="AC82" i="6"/>
  <c r="W133" i="20"/>
  <c r="AB146" i="11"/>
  <c r="AA151" i="11" s="1"/>
  <c r="I7" i="15"/>
  <c r="I42" i="15" s="1"/>
  <c r="K34" i="7"/>
  <c r="K39" i="7" s="1"/>
  <c r="I24" i="15" s="1"/>
  <c r="AE133" i="9"/>
  <c r="X82" i="20"/>
  <c r="AE132" i="10"/>
  <c r="AE204" i="6"/>
  <c r="U217" i="20"/>
  <c r="AB216" i="9"/>
  <c r="T146" i="20"/>
  <c r="K8" i="15"/>
  <c r="M58" i="7"/>
  <c r="M63" i="7" s="1"/>
  <c r="AF65" i="9"/>
  <c r="AE136" i="10"/>
  <c r="AC15" i="10"/>
  <c r="U195" i="20"/>
  <c r="AD195" i="11"/>
  <c r="AF100" i="9"/>
  <c r="AE131" i="11"/>
  <c r="AF136" i="9"/>
  <c r="AD98" i="12"/>
  <c r="AB131" i="12"/>
  <c r="AC198" i="12"/>
  <c r="I49" i="7"/>
  <c r="AC204" i="6"/>
  <c r="AB129" i="12"/>
  <c r="AE135" i="10"/>
  <c r="AC216" i="20"/>
  <c r="Z83" i="20"/>
  <c r="AD74" i="11"/>
  <c r="W72" i="20"/>
  <c r="I79" i="7"/>
  <c r="H124" i="7"/>
  <c r="AF134" i="6"/>
  <c r="AG134" i="6" s="1"/>
  <c r="AB199" i="12"/>
  <c r="O73" i="7"/>
  <c r="AD143" i="10"/>
  <c r="AC144" i="6"/>
  <c r="AD196" i="6"/>
  <c r="AF98" i="12"/>
  <c r="AF64" i="6"/>
  <c r="AG64" i="6" s="1"/>
  <c r="AD16" i="12"/>
  <c r="AC64" i="12"/>
  <c r="V145" i="20"/>
  <c r="AC198" i="10"/>
  <c r="AE207" i="9"/>
  <c r="G31" i="7"/>
  <c r="AE128" i="9"/>
  <c r="AC15" i="11"/>
  <c r="AF144" i="10"/>
  <c r="AG144" i="10" s="1"/>
  <c r="AD207" i="6"/>
  <c r="AD143" i="6"/>
  <c r="O25" i="7"/>
  <c r="AD209" i="10"/>
  <c r="AE73" i="11"/>
  <c r="AF133" i="12"/>
  <c r="G70" i="7"/>
  <c r="AF197" i="12"/>
  <c r="AG197" i="12" s="1"/>
  <c r="N124" i="7"/>
  <c r="AD65" i="10"/>
  <c r="O82" i="7"/>
  <c r="O87" i="7" s="1"/>
  <c r="M26" i="15" s="1"/>
  <c r="M9" i="15"/>
  <c r="M44" i="15" s="1"/>
  <c r="AE131" i="6"/>
  <c r="AE143" i="12"/>
  <c r="N121" i="7"/>
  <c r="AB83" i="10"/>
  <c r="AB93" i="10" s="1"/>
  <c r="AD112" i="20"/>
  <c r="AF15" i="20"/>
  <c r="Y64" i="20"/>
  <c r="AF112" i="6"/>
  <c r="W216" i="20"/>
  <c r="AC128" i="6"/>
  <c r="X65" i="20"/>
  <c r="AE81" i="12"/>
  <c r="AF65" i="6"/>
  <c r="AK65" i="6" s="1"/>
  <c r="K7" i="15"/>
  <c r="K42" i="15" s="1"/>
  <c r="M34" i="7"/>
  <c r="M39" i="7" s="1"/>
  <c r="K24" i="15" s="1"/>
  <c r="W131" i="20"/>
  <c r="AF129" i="9"/>
  <c r="AE81" i="9"/>
  <c r="AF132" i="9"/>
  <c r="AF194" i="9"/>
  <c r="AG194" i="9" s="1"/>
  <c r="AE111" i="20"/>
  <c r="AE113" i="10"/>
  <c r="AD16" i="6"/>
  <c r="AC135" i="10"/>
  <c r="AF99" i="6"/>
  <c r="AF135" i="11"/>
  <c r="AB72" i="10"/>
  <c r="AB100" i="10"/>
  <c r="AE111" i="12"/>
  <c r="N25" i="7"/>
  <c r="AE143" i="6"/>
  <c r="AC133" i="9"/>
  <c r="AF81" i="20"/>
  <c r="P118" i="7"/>
  <c r="AC13" i="12"/>
  <c r="AF145" i="9"/>
  <c r="AG145" i="9" s="1"/>
  <c r="AF217" i="10"/>
  <c r="AG217" i="10" s="1"/>
  <c r="G46" i="7"/>
  <c r="J100" i="7"/>
  <c r="AD216" i="10"/>
  <c r="AD113" i="12"/>
  <c r="F118" i="7"/>
  <c r="Y203" i="20"/>
  <c r="AF113" i="6"/>
  <c r="AE81" i="6"/>
  <c r="AF62" i="9"/>
  <c r="AG62" i="9" s="1"/>
  <c r="T98" i="20"/>
  <c r="AE145" i="11"/>
  <c r="X129" i="20"/>
  <c r="W135" i="20"/>
  <c r="U196" i="20"/>
  <c r="T215" i="20"/>
  <c r="V113" i="20"/>
  <c r="AB97" i="6"/>
  <c r="AF81" i="11"/>
  <c r="K169" i="11" s="1"/>
  <c r="AC135" i="9"/>
  <c r="AE219" i="12"/>
  <c r="AE99" i="11"/>
  <c r="AE209" i="12"/>
  <c r="AE146" i="11"/>
  <c r="AF73" i="11"/>
  <c r="K150" i="11" s="1"/>
  <c r="AD111" i="12"/>
  <c r="Q151" i="7"/>
  <c r="AD129" i="11"/>
  <c r="U136" i="20"/>
  <c r="AC100" i="10"/>
  <c r="AD64" i="6"/>
  <c r="AC111" i="12"/>
  <c r="AC114" i="12" s="1"/>
  <c r="AD136" i="9"/>
  <c r="AB215" i="11"/>
  <c r="AC97" i="12"/>
  <c r="AB136" i="12"/>
  <c r="M100" i="7"/>
  <c r="K76" i="7"/>
  <c r="AB130" i="10"/>
  <c r="X130" i="20"/>
  <c r="O106" i="7"/>
  <c r="O111" i="7" s="1"/>
  <c r="M27" i="15" s="1"/>
  <c r="AD65" i="11"/>
  <c r="AD63" i="11" s="1"/>
  <c r="M10" i="15"/>
  <c r="AF111" i="6"/>
  <c r="AF114" i="6" s="1"/>
  <c r="AF118" i="6" s="1"/>
  <c r="Y65" i="20"/>
  <c r="V99" i="20"/>
  <c r="P154" i="7"/>
  <c r="P159" i="7" s="1"/>
  <c r="AE74" i="10"/>
  <c r="AE17" i="10"/>
  <c r="AC197" i="12"/>
  <c r="I106" i="7"/>
  <c r="I111" i="7" s="1"/>
  <c r="G27" i="15" s="1"/>
  <c r="G10" i="15"/>
  <c r="AF17" i="10"/>
  <c r="AG17" i="10" s="1"/>
  <c r="AF98" i="6"/>
  <c r="J46" i="7"/>
  <c r="Z73" i="20"/>
  <c r="AF204" i="6"/>
  <c r="AG204" i="6" s="1"/>
  <c r="AB14" i="20"/>
  <c r="AF205" i="12"/>
  <c r="AG205" i="12" s="1"/>
  <c r="AF205" i="11"/>
  <c r="AG205" i="11" s="1"/>
  <c r="T194" i="20"/>
  <c r="U62" i="20"/>
  <c r="AD146" i="10"/>
  <c r="AB75" i="9"/>
  <c r="AF83" i="9"/>
  <c r="K171" i="9" s="1"/>
  <c r="AE111" i="9"/>
  <c r="W215" i="20"/>
  <c r="I55" i="7"/>
  <c r="AF219" i="10"/>
  <c r="AG219" i="10" s="1"/>
  <c r="AF62" i="6"/>
  <c r="AG62" i="6" s="1"/>
  <c r="W75" i="20"/>
  <c r="AF145" i="11"/>
  <c r="AB112" i="6"/>
  <c r="AC14" i="10"/>
  <c r="AC214" i="6"/>
  <c r="AF83" i="11"/>
  <c r="K171" i="11" s="1"/>
  <c r="AD133" i="11"/>
  <c r="AF64" i="10"/>
  <c r="AG64" i="10" s="1"/>
  <c r="AC72" i="9"/>
  <c r="AE15" i="11"/>
  <c r="AE23" i="11" s="1"/>
  <c r="AB16" i="10"/>
  <c r="AC208" i="12"/>
  <c r="AF100" i="11"/>
  <c r="AB205" i="20"/>
  <c r="AD133" i="12"/>
  <c r="AF145" i="10"/>
  <c r="AG145" i="10" s="1"/>
  <c r="AB135" i="20"/>
  <c r="AD135" i="11"/>
  <c r="AD133" i="10"/>
  <c r="AC145" i="6"/>
  <c r="AD198" i="6"/>
  <c r="BE9" i="2"/>
  <c r="AE75" i="11"/>
  <c r="AB16" i="12"/>
  <c r="AD217" i="9"/>
  <c r="AD218" i="10"/>
  <c r="AI218" i="10" s="1"/>
  <c r="AF14" i="6"/>
  <c r="AC128" i="9"/>
  <c r="AD75" i="12"/>
  <c r="V64" i="20"/>
  <c r="AB75" i="11"/>
  <c r="AF144" i="11"/>
  <c r="AB146" i="9"/>
  <c r="AC197" i="9"/>
  <c r="AF197" i="10"/>
  <c r="L127" i="7"/>
  <c r="T74" i="20"/>
  <c r="AD197" i="20"/>
  <c r="AE15" i="9"/>
  <c r="T205" i="20"/>
  <c r="AH205" i="20" s="1"/>
  <c r="AF134" i="9"/>
  <c r="F94" i="7"/>
  <c r="AF217" i="6"/>
  <c r="AG217" i="6" s="1"/>
  <c r="AB127" i="12"/>
  <c r="Q127" i="7"/>
  <c r="AE205" i="12"/>
  <c r="AI205" i="12" s="1"/>
  <c r="AC205" i="11"/>
  <c r="AC111" i="20"/>
  <c r="AF16" i="11"/>
  <c r="AF14" i="10"/>
  <c r="AF22" i="10" s="1"/>
  <c r="AG22" i="10" s="1"/>
  <c r="AC134" i="9"/>
  <c r="AF82" i="6"/>
  <c r="K175" i="6" s="1"/>
  <c r="AD75" i="20"/>
  <c r="AF62" i="12"/>
  <c r="AG62" i="12" s="1"/>
  <c r="AB218" i="10"/>
  <c r="AD208" i="12"/>
  <c r="AE65" i="6"/>
  <c r="AE63" i="6" s="1"/>
  <c r="L7" i="15"/>
  <c r="L42" i="15" s="1"/>
  <c r="N34" i="7"/>
  <c r="N39" i="7" s="1"/>
  <c r="L24" i="15" s="1"/>
  <c r="F76" i="7"/>
  <c r="AB13" i="6"/>
  <c r="AB24" i="6" s="1"/>
  <c r="H49" i="7"/>
  <c r="I46" i="7"/>
  <c r="AD83" i="6"/>
  <c r="AC195" i="11"/>
  <c r="AD64" i="10"/>
  <c r="AE135" i="20"/>
  <c r="AC83" i="10"/>
  <c r="AB131" i="6"/>
  <c r="AD128" i="11"/>
  <c r="AE75" i="9"/>
  <c r="AF131" i="6"/>
  <c r="AG131" i="6" s="1"/>
  <c r="AB113" i="20"/>
  <c r="AC205" i="20"/>
  <c r="N31" i="7"/>
  <c r="AE127" i="6"/>
  <c r="AC14" i="11"/>
  <c r="AC22" i="11" s="1"/>
  <c r="AC199" i="10"/>
  <c r="AI199" i="10" s="1"/>
  <c r="AD196" i="12"/>
  <c r="AB111" i="12"/>
  <c r="V128" i="20"/>
  <c r="AD99" i="12"/>
  <c r="AC98" i="11"/>
  <c r="AA132" i="20"/>
  <c r="K70" i="7"/>
  <c r="AA144" i="20"/>
  <c r="V215" i="20"/>
  <c r="L55" i="7"/>
  <c r="AC81" i="11"/>
  <c r="AB14" i="6"/>
  <c r="AB22" i="6" s="1"/>
  <c r="AB14" i="10"/>
  <c r="AF74" i="20"/>
  <c r="AC219" i="12"/>
  <c r="AC133" i="11"/>
  <c r="AD145" i="11"/>
  <c r="AD64" i="9"/>
  <c r="AD75" i="10"/>
  <c r="AB17" i="20"/>
  <c r="AB25" i="20" s="1"/>
  <c r="AE73" i="12"/>
  <c r="AF207" i="10"/>
  <c r="AG207" i="10" s="1"/>
  <c r="Z100" i="20"/>
  <c r="AB217" i="11"/>
  <c r="AI217" i="11" s="1"/>
  <c r="AB81" i="11"/>
  <c r="AB206" i="10"/>
  <c r="W134" i="20"/>
  <c r="V205" i="20"/>
  <c r="W217" i="20"/>
  <c r="AB97" i="9"/>
  <c r="X214" i="20"/>
  <c r="AD81" i="11"/>
  <c r="AB83" i="9"/>
  <c r="W194" i="20"/>
  <c r="AB97" i="20"/>
  <c r="T207" i="20"/>
  <c r="AB14" i="11"/>
  <c r="AD15" i="9"/>
  <c r="W13" i="20"/>
  <c r="I142" i="7"/>
  <c r="AD75" i="9"/>
  <c r="AF217" i="12"/>
  <c r="AG217" i="12" s="1"/>
  <c r="Z129" i="20"/>
  <c r="AF98" i="10"/>
  <c r="F79" i="7"/>
  <c r="AC196" i="12"/>
  <c r="V81" i="20"/>
  <c r="AF133" i="10"/>
  <c r="AF143" i="12"/>
  <c r="AG143" i="12" s="1"/>
  <c r="M121" i="7"/>
  <c r="O142" i="7"/>
  <c r="AF75" i="12"/>
  <c r="K152" i="12" s="1"/>
  <c r="AD218" i="6"/>
  <c r="AE83" i="6"/>
  <c r="AC131" i="9"/>
  <c r="AD64" i="20"/>
  <c r="AD144" i="10"/>
  <c r="Z64" i="20"/>
  <c r="AC73" i="12"/>
  <c r="AF199" i="12"/>
  <c r="AE195" i="9"/>
  <c r="K52" i="7"/>
  <c r="AE112" i="20"/>
  <c r="U207" i="20"/>
  <c r="W205" i="20"/>
  <c r="V15" i="20"/>
  <c r="AC131" i="12"/>
  <c r="AD135" i="6"/>
  <c r="AB136" i="10"/>
  <c r="AC214" i="11"/>
  <c r="L151" i="7"/>
  <c r="T127" i="20"/>
  <c r="AD145" i="9"/>
  <c r="AE111" i="10"/>
  <c r="X97" i="20"/>
  <c r="AC98" i="20"/>
  <c r="AC99" i="6"/>
  <c r="AB215" i="10"/>
  <c r="AC75" i="11"/>
  <c r="AC133" i="10"/>
  <c r="O124" i="7"/>
  <c r="AC134" i="11"/>
  <c r="AE64" i="11"/>
  <c r="AF127" i="20"/>
  <c r="T73" i="20"/>
  <c r="X62" i="20"/>
  <c r="U213" i="20"/>
  <c r="AB112" i="10"/>
  <c r="AE205" i="20"/>
  <c r="I73" i="7"/>
  <c r="F34" i="7"/>
  <c r="F39" i="7" s="1"/>
  <c r="D24" i="15" s="1"/>
  <c r="D7" i="15"/>
  <c r="D42" i="15" s="1"/>
  <c r="AD196" i="11"/>
  <c r="AB209" i="12"/>
  <c r="AC98" i="10"/>
  <c r="AE97" i="12"/>
  <c r="AE101" i="12" s="1"/>
  <c r="AE106" i="12" s="1"/>
  <c r="AE83" i="12"/>
  <c r="AF111" i="11"/>
  <c r="AC83" i="12"/>
  <c r="T196" i="20"/>
  <c r="AG196" i="20" s="1"/>
  <c r="Y214" i="20"/>
  <c r="AE73" i="10"/>
  <c r="AE130" i="9"/>
  <c r="F46" i="7"/>
  <c r="H94" i="7"/>
  <c r="V196" i="20"/>
  <c r="AB113" i="12"/>
  <c r="AB195" i="11"/>
  <c r="AI195" i="11" s="1"/>
  <c r="AD134" i="10"/>
  <c r="AD129" i="6"/>
  <c r="P25" i="7"/>
  <c r="AC143" i="6"/>
  <c r="AE74" i="11"/>
  <c r="AB129" i="6"/>
  <c r="AC217" i="9"/>
  <c r="AC207" i="12"/>
  <c r="O31" i="7"/>
  <c r="AD127" i="6"/>
  <c r="AD209" i="12"/>
  <c r="AC134" i="6"/>
  <c r="AC135" i="12"/>
  <c r="H58" i="7"/>
  <c r="H63" i="7" s="1"/>
  <c r="F8" i="15"/>
  <c r="F25" i="15" s="1"/>
  <c r="U130" i="20"/>
  <c r="AC62" i="20"/>
  <c r="I100" i="7"/>
  <c r="AD15" i="10"/>
  <c r="AD205" i="11"/>
  <c r="I148" i="7"/>
  <c r="AD204" i="11"/>
  <c r="AE17" i="11"/>
  <c r="AD129" i="20"/>
  <c r="AD213" i="11"/>
  <c r="Y16" i="20"/>
  <c r="AE216" i="11"/>
  <c r="AD16" i="9"/>
  <c r="AD24" i="9" s="1"/>
  <c r="X73" i="20"/>
  <c r="I121" i="7"/>
  <c r="AE127" i="9"/>
  <c r="N55" i="7"/>
  <c r="AB98" i="6"/>
  <c r="Z127" i="20"/>
  <c r="AF112" i="11"/>
  <c r="F97" i="7"/>
  <c r="AB136" i="20"/>
  <c r="AD146" i="20"/>
  <c r="AF196" i="20"/>
  <c r="AB97" i="11"/>
  <c r="AB101" i="11" s="1"/>
  <c r="AB106" i="11" s="1"/>
  <c r="AD133" i="20"/>
  <c r="AC74" i="10"/>
  <c r="E9" i="15"/>
  <c r="E44" i="15" s="1"/>
  <c r="G82" i="7"/>
  <c r="G87" i="7" s="1"/>
  <c r="E26" i="15" s="1"/>
  <c r="AD143" i="12"/>
  <c r="O121" i="7"/>
  <c r="G55" i="7"/>
  <c r="AB198" i="10"/>
  <c r="AI198" i="10" s="1"/>
  <c r="I52" i="7"/>
  <c r="AC83" i="9"/>
  <c r="AE134" i="9"/>
  <c r="AB131" i="10"/>
  <c r="AF17" i="20"/>
  <c r="AD73" i="12"/>
  <c r="AF72" i="10"/>
  <c r="K149" i="10" s="1"/>
  <c r="AF215" i="11"/>
  <c r="AG215" i="11" s="1"/>
  <c r="V134" i="20"/>
  <c r="AF13" i="12"/>
  <c r="AG13" i="12" s="1"/>
  <c r="M118" i="7"/>
  <c r="AC113" i="10"/>
  <c r="AC114" i="10" s="1"/>
  <c r="AB216" i="11"/>
  <c r="Y145" i="20"/>
  <c r="Y113" i="20"/>
  <c r="AB134" i="11"/>
  <c r="AF75" i="6"/>
  <c r="K154" i="6" s="1"/>
  <c r="AD14" i="11"/>
  <c r="AD205" i="9"/>
  <c r="AF72" i="20"/>
  <c r="AD81" i="12"/>
  <c r="AC65" i="20"/>
  <c r="AF15" i="11"/>
  <c r="AK15" i="11" s="1"/>
  <c r="AE129" i="9"/>
  <c r="AE207" i="20"/>
  <c r="AD204" i="9"/>
  <c r="AF207" i="11"/>
  <c r="AG207" i="11" s="1"/>
  <c r="AC82" i="20"/>
  <c r="W206" i="20"/>
  <c r="AC81" i="6"/>
  <c r="AC129" i="9"/>
  <c r="AF207" i="6"/>
  <c r="AG207" i="6" s="1"/>
  <c r="AB15" i="9"/>
  <c r="AB219" i="10"/>
  <c r="AD195" i="20"/>
  <c r="D10" i="15"/>
  <c r="F106" i="7"/>
  <c r="F111" i="7" s="1"/>
  <c r="D27" i="15" s="1"/>
  <c r="AH33" i="6"/>
  <c r="AG33" i="6"/>
  <c r="AF33" i="6"/>
  <c r="AD62" i="10"/>
  <c r="M145" i="7"/>
  <c r="U203" i="20"/>
  <c r="AB64" i="10"/>
  <c r="T206" i="20"/>
  <c r="AB62" i="9"/>
  <c r="AD217" i="11"/>
  <c r="AB144" i="9"/>
  <c r="D8" i="15"/>
  <c r="F58" i="7"/>
  <c r="F63" i="7" s="1"/>
  <c r="AA206" i="20"/>
  <c r="AB204" i="9"/>
  <c r="AB215" i="20"/>
  <c r="AE194" i="11"/>
  <c r="AE74" i="12"/>
  <c r="AC15" i="9"/>
  <c r="AA203" i="20"/>
  <c r="X203" i="20"/>
  <c r="AF73" i="20"/>
  <c r="AE128" i="20"/>
  <c r="AD100" i="20"/>
  <c r="Y130" i="20"/>
  <c r="J103" i="7"/>
  <c r="U127" i="20"/>
  <c r="K151" i="7"/>
  <c r="AF15" i="12"/>
  <c r="AG15" i="12" s="1"/>
  <c r="AD98" i="20"/>
  <c r="AC144" i="9"/>
  <c r="AH33" i="12"/>
  <c r="AF33" i="12"/>
  <c r="AG33" i="12"/>
  <c r="AE14" i="12"/>
  <c r="AE22" i="12" s="1"/>
  <c r="V111" i="20"/>
  <c r="AB82" i="12"/>
  <c r="AD17" i="11"/>
  <c r="AD25" i="11" s="1"/>
  <c r="AC64" i="11"/>
  <c r="AD129" i="9"/>
  <c r="AB15" i="12"/>
  <c r="AF16" i="9"/>
  <c r="AK16" i="9" s="1"/>
  <c r="AB113" i="10"/>
  <c r="AB74" i="12"/>
  <c r="AF74" i="11"/>
  <c r="K151" i="11" s="1"/>
  <c r="AC62" i="11"/>
  <c r="AD205" i="20"/>
  <c r="AF205" i="10"/>
  <c r="AG205" i="10" s="1"/>
  <c r="AF81" i="6"/>
  <c r="K174" i="6" s="1"/>
  <c r="AE100" i="9"/>
  <c r="AD217" i="6"/>
  <c r="G34" i="7"/>
  <c r="G39" i="7" s="1"/>
  <c r="E24" i="15" s="1"/>
  <c r="E7" i="15"/>
  <c r="E42" i="15" s="1"/>
  <c r="AD82" i="9"/>
  <c r="H103" i="7"/>
  <c r="X205" i="20"/>
  <c r="Y81" i="20"/>
  <c r="AB194" i="20"/>
  <c r="AD130" i="11"/>
  <c r="K142" i="7"/>
  <c r="U13" i="20"/>
  <c r="AJ13" i="20" s="1"/>
  <c r="AB72" i="9"/>
  <c r="AE216" i="6"/>
  <c r="AB16" i="11"/>
  <c r="AB24" i="11" s="1"/>
  <c r="AB205" i="10"/>
  <c r="AE204" i="9"/>
  <c r="AB203" i="20"/>
  <c r="AD136" i="11"/>
  <c r="AE213" i="11"/>
  <c r="I94" i="7"/>
  <c r="AE146" i="20"/>
  <c r="Y127" i="20"/>
  <c r="AE97" i="11"/>
  <c r="AF214" i="9"/>
  <c r="AG214" i="9" s="1"/>
  <c r="AC136" i="10"/>
  <c r="AE98" i="11"/>
  <c r="AD145" i="10"/>
  <c r="AF205" i="9"/>
  <c r="AG205" i="9" s="1"/>
  <c r="Z112" i="20"/>
  <c r="N151" i="7"/>
  <c r="X99" i="20"/>
  <c r="U134" i="20"/>
  <c r="AC128" i="12"/>
  <c r="P70" i="7"/>
  <c r="AC13" i="10"/>
  <c r="AC23" i="10" s="1"/>
  <c r="AA215" i="20"/>
  <c r="AC81" i="9"/>
  <c r="AE203" i="20"/>
  <c r="Y133" i="20"/>
  <c r="X81" i="20"/>
  <c r="V195" i="20"/>
  <c r="AF195" i="6"/>
  <c r="K368" i="6" s="1"/>
  <c r="AB134" i="10"/>
  <c r="AD112" i="9"/>
  <c r="AE144" i="11"/>
  <c r="AB111" i="11"/>
  <c r="W207" i="20"/>
  <c r="AF14" i="20"/>
  <c r="M142" i="7"/>
  <c r="AA99" i="20"/>
  <c r="AD73" i="11"/>
  <c r="AD197" i="6"/>
  <c r="AE131" i="9"/>
  <c r="AD206" i="9"/>
  <c r="AF131" i="9"/>
  <c r="AF113" i="11"/>
  <c r="N46" i="7"/>
  <c r="AE13" i="9"/>
  <c r="AC204" i="20"/>
  <c r="Z14" i="20"/>
  <c r="AC72" i="6"/>
  <c r="AA135" i="20"/>
  <c r="AD206" i="11"/>
  <c r="Q148" i="7"/>
  <c r="L145" i="7"/>
  <c r="T143" i="20"/>
  <c r="J127" i="7"/>
  <c r="AB131" i="11"/>
  <c r="AD206" i="6"/>
  <c r="AI206" i="6" s="1"/>
  <c r="AB98" i="11"/>
  <c r="AB218" i="12"/>
  <c r="AE62" i="11"/>
  <c r="AC143" i="20"/>
  <c r="U144" i="20"/>
  <c r="W111" i="20"/>
  <c r="AE62" i="20"/>
  <c r="AE127" i="20"/>
  <c r="AE72" i="20"/>
  <c r="AB97" i="12"/>
  <c r="U73" i="20"/>
  <c r="AE144" i="20"/>
  <c r="AH57" i="6"/>
  <c r="AG57" i="6"/>
  <c r="AF57" i="6"/>
  <c r="X213" i="20"/>
  <c r="AB98" i="12"/>
  <c r="U100" i="20"/>
  <c r="AC216" i="9"/>
  <c r="J106" i="7"/>
  <c r="J111" i="7" s="1"/>
  <c r="H27" i="15" s="1"/>
  <c r="H10" i="15"/>
  <c r="AE99" i="9"/>
  <c r="AA145" i="20"/>
  <c r="AF17" i="12"/>
  <c r="AG17" i="12" s="1"/>
  <c r="AF135" i="6"/>
  <c r="AG135" i="6" s="1"/>
  <c r="H55" i="7"/>
  <c r="I8" i="15"/>
  <c r="I25" i="15" s="1"/>
  <c r="K58" i="7"/>
  <c r="K63" i="7" s="1"/>
  <c r="AB196" i="9"/>
  <c r="AE64" i="9"/>
  <c r="AE72" i="11"/>
  <c r="AB136" i="6"/>
  <c r="AB112" i="11"/>
  <c r="AF98" i="9"/>
  <c r="AF133" i="9"/>
  <c r="AA204" i="20"/>
  <c r="AD14" i="9"/>
  <c r="AC130" i="9"/>
  <c r="AF145" i="6"/>
  <c r="AG145" i="6" s="1"/>
  <c r="AB72" i="12"/>
  <c r="AE217" i="12"/>
  <c r="AA143" i="20"/>
  <c r="V112" i="20"/>
  <c r="AE206" i="20"/>
  <c r="AF143" i="20"/>
  <c r="AD16" i="11"/>
  <c r="AB82" i="11"/>
  <c r="AA217" i="20"/>
  <c r="AF130" i="12"/>
  <c r="AA13" i="20"/>
  <c r="AB75" i="10"/>
  <c r="AB196" i="11"/>
  <c r="AI196" i="11" s="1"/>
  <c r="X128" i="20"/>
  <c r="AC217" i="12"/>
  <c r="AB217" i="12"/>
  <c r="AE111" i="11"/>
  <c r="AA14" i="20"/>
  <c r="AE132" i="11"/>
  <c r="AD144" i="11"/>
  <c r="AB218" i="6"/>
  <c r="AI218" i="6" s="1"/>
  <c r="AC215" i="9"/>
  <c r="AD127" i="20"/>
  <c r="AB143" i="6"/>
  <c r="Q25" i="7"/>
  <c r="AF133" i="6"/>
  <c r="AG133" i="6" s="1"/>
  <c r="AG33" i="9"/>
  <c r="AH33" i="9"/>
  <c r="AF33" i="9"/>
  <c r="AD135" i="9"/>
  <c r="AB145" i="12"/>
  <c r="AE82" i="9"/>
  <c r="H9" i="15"/>
  <c r="H44" i="15" s="1"/>
  <c r="J82" i="7"/>
  <c r="J87" i="7" s="1"/>
  <c r="H26" i="15" s="1"/>
  <c r="AB65" i="11"/>
  <c r="AB63" i="11" s="1"/>
  <c r="Q106" i="7"/>
  <c r="Q111" i="7" s="1"/>
  <c r="O27" i="15" s="1"/>
  <c r="O10" i="15"/>
  <c r="U72" i="20"/>
  <c r="L31" i="7"/>
  <c r="AD97" i="6"/>
  <c r="AC112" i="20"/>
  <c r="AB129" i="11"/>
  <c r="AD62" i="9"/>
  <c r="AD63" i="9" s="1"/>
  <c r="Y195" i="20"/>
  <c r="AB145" i="9"/>
  <c r="AF215" i="12"/>
  <c r="AG215" i="12" s="1"/>
  <c r="AF129" i="11"/>
  <c r="AE219" i="10"/>
  <c r="AD127" i="9"/>
  <c r="O55" i="7"/>
  <c r="AE74" i="9"/>
  <c r="AC136" i="11"/>
  <c r="AC14" i="6"/>
  <c r="AC22" i="6" s="1"/>
  <c r="AD132" i="9"/>
  <c r="AE13" i="20"/>
  <c r="AB146" i="12"/>
  <c r="AD216" i="20"/>
  <c r="AF217" i="11"/>
  <c r="AG217" i="11" s="1"/>
  <c r="AB132" i="6"/>
  <c r="AD197" i="9"/>
  <c r="J130" i="7"/>
  <c r="J135" i="7" s="1"/>
  <c r="H28" i="15" s="1"/>
  <c r="F20" i="15" s="1"/>
  <c r="H11" i="15"/>
  <c r="AC99" i="11"/>
  <c r="AC81" i="10"/>
  <c r="AE217" i="9"/>
  <c r="AF195" i="11"/>
  <c r="K368" i="11" s="1"/>
  <c r="L100" i="7"/>
  <c r="AD81" i="20"/>
  <c r="AD112" i="11"/>
  <c r="Y134" i="20"/>
  <c r="AF205" i="20"/>
  <c r="AC208" i="6"/>
  <c r="AF206" i="20"/>
  <c r="AG206" i="20" s="1"/>
  <c r="U16" i="20"/>
  <c r="AF100" i="20"/>
  <c r="AB130" i="20"/>
  <c r="AC98" i="9"/>
  <c r="X195" i="20"/>
  <c r="AE98" i="20"/>
  <c r="H8" i="15"/>
  <c r="H25" i="15" s="1"/>
  <c r="J58" i="7"/>
  <c r="J63" i="7" s="1"/>
  <c r="AE215" i="9"/>
  <c r="AF16" i="12"/>
  <c r="AG16" i="12" s="1"/>
  <c r="U194" i="20"/>
  <c r="P58" i="7"/>
  <c r="P63" i="7" s="1"/>
  <c r="AC65" i="9"/>
  <c r="N8" i="15"/>
  <c r="AE64" i="12"/>
  <c r="V100" i="20"/>
  <c r="AF213" i="11"/>
  <c r="AG213" i="11" s="1"/>
  <c r="AC130" i="11"/>
  <c r="AD82" i="20"/>
  <c r="AF97" i="11"/>
  <c r="AF101" i="11" s="1"/>
  <c r="AF104" i="11" s="1"/>
  <c r="W81" i="20"/>
  <c r="AE199" i="12"/>
  <c r="AD145" i="20"/>
  <c r="AE136" i="9"/>
  <c r="AD128" i="20"/>
  <c r="T195" i="20"/>
  <c r="AC62" i="9"/>
  <c r="I154" i="7"/>
  <c r="I159" i="7" s="1"/>
  <c r="W65" i="20"/>
  <c r="AF135" i="9"/>
  <c r="AD15" i="11"/>
  <c r="AD23" i="11" s="1"/>
  <c r="AF131" i="11"/>
  <c r="AE207" i="11"/>
  <c r="AE198" i="12"/>
  <c r="AD133" i="9"/>
  <c r="AE133" i="11"/>
  <c r="AF196" i="9"/>
  <c r="K369" i="9" s="1"/>
  <c r="AF112" i="20"/>
  <c r="AE134" i="20"/>
  <c r="AD82" i="10"/>
  <c r="AD92" i="10" s="1"/>
  <c r="AF99" i="20"/>
  <c r="AC112" i="9"/>
  <c r="Q46" i="7"/>
  <c r="AB13" i="9"/>
  <c r="AB24" i="9" s="1"/>
  <c r="X204" i="20"/>
  <c r="AA134" i="20"/>
  <c r="V129" i="20"/>
  <c r="AE112" i="11"/>
  <c r="L52" i="7"/>
  <c r="AC135" i="20"/>
  <c r="AD130" i="9"/>
  <c r="AD17" i="20"/>
  <c r="Y14" i="20"/>
  <c r="AE128" i="11"/>
  <c r="AC196" i="11"/>
  <c r="AB213" i="9"/>
  <c r="X16" i="20"/>
  <c r="AB197" i="9"/>
  <c r="AC64" i="10"/>
  <c r="AF135" i="20"/>
  <c r="AF134" i="12"/>
  <c r="X143" i="20"/>
  <c r="AB100" i="11"/>
  <c r="T144" i="20"/>
  <c r="AG144" i="20" s="1"/>
  <c r="AB113" i="9"/>
  <c r="AE100" i="11"/>
  <c r="AA83" i="20"/>
  <c r="AE144" i="9"/>
  <c r="AE194" i="20"/>
  <c r="AE16" i="20"/>
  <c r="U214" i="20"/>
  <c r="U131" i="20"/>
  <c r="AC195" i="6"/>
  <c r="AE112" i="9"/>
  <c r="AB197" i="12"/>
  <c r="G100" i="7"/>
  <c r="AC132" i="9"/>
  <c r="F49" i="7"/>
  <c r="Y112" i="20"/>
  <c r="AE203" i="9"/>
  <c r="AI203" i="9" s="1"/>
  <c r="AF75" i="20"/>
  <c r="Z97" i="20"/>
  <c r="AD75" i="11"/>
  <c r="AC133" i="20"/>
  <c r="Z216" i="20"/>
  <c r="AA72" i="20"/>
  <c r="AB83" i="20"/>
  <c r="AA129" i="20"/>
  <c r="AD203" i="9"/>
  <c r="AF214" i="20"/>
  <c r="AE196" i="10"/>
  <c r="AF98" i="20"/>
  <c r="AD100" i="9"/>
  <c r="Z62" i="20"/>
  <c r="F31" i="7"/>
  <c r="AB216" i="12"/>
  <c r="AI216" i="12" s="1"/>
  <c r="AF131" i="12"/>
  <c r="AA136" i="20"/>
  <c r="AE197" i="12"/>
  <c r="AD194" i="9"/>
  <c r="AB214" i="20"/>
  <c r="AB64" i="11"/>
  <c r="AB215" i="9"/>
  <c r="AC196" i="20"/>
  <c r="AD81" i="9"/>
  <c r="U113" i="20"/>
  <c r="AE16" i="12"/>
  <c r="AE24" i="12" s="1"/>
  <c r="Y207" i="20"/>
  <c r="AD97" i="9"/>
  <c r="AB14" i="9"/>
  <c r="T135" i="20"/>
  <c r="AB99" i="10"/>
  <c r="AB101" i="10" s="1"/>
  <c r="AB106" i="10" s="1"/>
  <c r="AB62" i="12"/>
  <c r="P49" i="7"/>
  <c r="AC143" i="9"/>
  <c r="AC194" i="9"/>
  <c r="W146" i="20"/>
  <c r="AD128" i="9"/>
  <c r="AD13" i="9"/>
  <c r="O46" i="7"/>
  <c r="U75" i="20"/>
  <c r="AD131" i="12"/>
  <c r="AD16" i="20"/>
  <c r="AB17" i="12"/>
  <c r="AB25" i="12" s="1"/>
  <c r="AD196" i="9"/>
  <c r="U132" i="20"/>
  <c r="T134" i="20"/>
  <c r="AD73" i="9"/>
  <c r="L94" i="7"/>
  <c r="G97" i="7"/>
  <c r="V144" i="20"/>
  <c r="AF209" i="10"/>
  <c r="AG209" i="10" s="1"/>
  <c r="AD15" i="20"/>
  <c r="AA15" i="20"/>
  <c r="AA23" i="20" s="1"/>
  <c r="W136" i="20"/>
  <c r="T213" i="20"/>
  <c r="AH213" i="20" s="1"/>
  <c r="AF134" i="11"/>
  <c r="AA65" i="20"/>
  <c r="AF214" i="11"/>
  <c r="AG214" i="11" s="1"/>
  <c r="AC195" i="9"/>
  <c r="I145" i="7"/>
  <c r="W143" i="20"/>
  <c r="AD74" i="20"/>
  <c r="Y144" i="20"/>
  <c r="AF195" i="20"/>
  <c r="AD197" i="12"/>
  <c r="T100" i="20"/>
  <c r="V83" i="20"/>
  <c r="AE218" i="12"/>
  <c r="AE145" i="12"/>
  <c r="Q103" i="7"/>
  <c r="AB127" i="11"/>
  <c r="AB113" i="11"/>
  <c r="W83" i="20"/>
  <c r="J142" i="7"/>
  <c r="V13" i="20"/>
  <c r="V25" i="20" s="1"/>
  <c r="AE81" i="20"/>
  <c r="W17" i="20"/>
  <c r="AB143" i="12"/>
  <c r="Q121" i="7"/>
  <c r="F9" i="15"/>
  <c r="F44" i="15" s="1"/>
  <c r="H82" i="7"/>
  <c r="H87" i="7" s="1"/>
  <c r="F26" i="15" s="1"/>
  <c r="V146" i="20"/>
  <c r="U128" i="20"/>
  <c r="T204" i="20"/>
  <c r="N142" i="7"/>
  <c r="AE216" i="9"/>
  <c r="AD83" i="9"/>
  <c r="U129" i="20"/>
  <c r="Q94" i="7"/>
  <c r="AB13" i="11"/>
  <c r="AA81" i="20"/>
  <c r="AE197" i="11"/>
  <c r="V131" i="20"/>
  <c r="AE130" i="20"/>
  <c r="AB83" i="11"/>
  <c r="AC62" i="12"/>
  <c r="U97" i="20"/>
  <c r="AB207" i="20"/>
  <c r="AD146" i="11"/>
  <c r="AB81" i="12"/>
  <c r="AE112" i="6"/>
  <c r="Y74" i="20"/>
  <c r="AD215" i="6"/>
  <c r="AI215" i="6" s="1"/>
  <c r="Z65" i="20"/>
  <c r="AB133" i="9"/>
  <c r="AE213" i="20"/>
  <c r="Y131" i="20"/>
  <c r="K49" i="7"/>
  <c r="AB207" i="9"/>
  <c r="AF82" i="11"/>
  <c r="K170" i="11" s="1"/>
  <c r="AC83" i="11"/>
  <c r="U65" i="20"/>
  <c r="K154" i="7"/>
  <c r="AH57" i="10"/>
  <c r="AG57" i="10"/>
  <c r="AF57" i="10"/>
  <c r="AC83" i="20"/>
  <c r="AE17" i="9"/>
  <c r="X17" i="20"/>
  <c r="AC82" i="9"/>
  <c r="AC144" i="11"/>
  <c r="AE82" i="20"/>
  <c r="J25" i="7"/>
  <c r="AC134" i="12"/>
  <c r="T132" i="20"/>
  <c r="AE62" i="9"/>
  <c r="AD134" i="20"/>
  <c r="T17" i="20"/>
  <c r="AH17" i="20" s="1"/>
  <c r="J70" i="7"/>
  <c r="X15" i="20"/>
  <c r="Y217" i="20"/>
  <c r="V214" i="20"/>
  <c r="AC134" i="10"/>
  <c r="AD144" i="20"/>
  <c r="AC197" i="11"/>
  <c r="P46" i="7"/>
  <c r="AC13" i="9"/>
  <c r="Y75" i="20"/>
  <c r="AD218" i="12"/>
  <c r="AD216" i="9"/>
  <c r="AE196" i="12"/>
  <c r="Z207" i="20"/>
  <c r="G127" i="7"/>
  <c r="V72" i="20"/>
  <c r="T62" i="20"/>
  <c r="AB197" i="10"/>
  <c r="AD99" i="9"/>
  <c r="H46" i="7"/>
  <c r="AA127" i="20"/>
  <c r="AF133" i="20"/>
  <c r="AD206" i="20"/>
  <c r="AB205" i="12"/>
  <c r="AA197" i="20"/>
  <c r="Z206" i="20"/>
  <c r="AB72" i="20"/>
  <c r="Z195" i="20"/>
  <c r="AC204" i="11"/>
  <c r="AD207" i="20"/>
  <c r="K55" i="7"/>
  <c r="AE194" i="9"/>
  <c r="V132" i="20"/>
  <c r="AD216" i="12"/>
  <c r="AE74" i="20"/>
  <c r="AC217" i="20"/>
  <c r="AC131" i="11"/>
  <c r="AA97" i="20"/>
  <c r="V197" i="20"/>
  <c r="Y197" i="20"/>
  <c r="Q142" i="7"/>
  <c r="U135" i="20"/>
  <c r="AD134" i="11"/>
  <c r="V194" i="20"/>
  <c r="AC213" i="9"/>
  <c r="AC135" i="11"/>
  <c r="AB143" i="9"/>
  <c r="Q49" i="7"/>
  <c r="AB128" i="20"/>
  <c r="AE197" i="20"/>
  <c r="AB207" i="11"/>
  <c r="AD64" i="11"/>
  <c r="P142" i="7"/>
  <c r="AE83" i="11"/>
  <c r="AB99" i="9"/>
  <c r="AB101" i="9" s="1"/>
  <c r="AE17" i="20"/>
  <c r="AB74" i="9"/>
  <c r="AE133" i="20"/>
  <c r="AC100" i="20"/>
  <c r="AC113" i="20"/>
  <c r="X196" i="20"/>
  <c r="AD143" i="20"/>
  <c r="Q100" i="7"/>
  <c r="Y82" i="20"/>
  <c r="Y194" i="20"/>
  <c r="O100" i="7"/>
  <c r="AB217" i="9"/>
  <c r="Z75" i="20"/>
  <c r="V98" i="20"/>
  <c r="Z17" i="20"/>
  <c r="AE214" i="20"/>
  <c r="AC64" i="20"/>
  <c r="AB217" i="20"/>
  <c r="AC146" i="20"/>
  <c r="AD17" i="6"/>
  <c r="AD25" i="6" s="1"/>
  <c r="X127" i="20"/>
  <c r="X134" i="20"/>
  <c r="AA100" i="20"/>
  <c r="AE14" i="11"/>
  <c r="AE22" i="11" s="1"/>
  <c r="K97" i="7"/>
  <c r="Z98" i="20"/>
  <c r="AB128" i="11"/>
  <c r="AC207" i="20"/>
  <c r="U98" i="20"/>
  <c r="Z132" i="20"/>
  <c r="L70" i="7"/>
  <c r="AE62" i="12"/>
  <c r="L148" i="7"/>
  <c r="AB112" i="9"/>
  <c r="AE113" i="20"/>
  <c r="J121" i="7"/>
  <c r="AA213" i="20"/>
  <c r="W73" i="20"/>
  <c r="AB82" i="9"/>
  <c r="AF203" i="11"/>
  <c r="AG203" i="11" s="1"/>
  <c r="AB130" i="9"/>
  <c r="AC194" i="11"/>
  <c r="AD74" i="9"/>
  <c r="Y128" i="20"/>
  <c r="V136" i="20"/>
  <c r="Z196" i="20"/>
  <c r="AE129" i="20"/>
  <c r="AF130" i="20"/>
  <c r="AD144" i="9"/>
  <c r="N148" i="7"/>
  <c r="Y213" i="20"/>
  <c r="X113" i="20"/>
  <c r="V65" i="20"/>
  <c r="V63" i="20" s="1"/>
  <c r="J154" i="7"/>
  <c r="J159" i="7" s="1"/>
  <c r="AF112" i="9"/>
  <c r="AF132" i="20"/>
  <c r="AB100" i="20"/>
  <c r="J97" i="7"/>
  <c r="AB145" i="11"/>
  <c r="AA150" i="11" s="1"/>
  <c r="T99" i="20"/>
  <c r="AB75" i="20"/>
  <c r="Z197" i="20"/>
  <c r="AC75" i="20"/>
  <c r="X206" i="20"/>
  <c r="AI206" i="20" s="1"/>
  <c r="AB144" i="11"/>
  <c r="AA149" i="11" s="1"/>
  <c r="AE205" i="10"/>
  <c r="AB144" i="20"/>
  <c r="AC214" i="9"/>
  <c r="O145" i="7"/>
  <c r="AD13" i="12"/>
  <c r="AD22" i="12" s="1"/>
  <c r="O118" i="7"/>
  <c r="AB206" i="9"/>
  <c r="AI206" i="9" s="1"/>
  <c r="AC130" i="20"/>
  <c r="AD97" i="20"/>
  <c r="AC216" i="11"/>
  <c r="AF129" i="20"/>
  <c r="Z99" i="20"/>
  <c r="AE205" i="9"/>
  <c r="AB16" i="20"/>
  <c r="Q52" i="7"/>
  <c r="AB206" i="20"/>
  <c r="AC16" i="9"/>
  <c r="AC24" i="9" s="1"/>
  <c r="AD203" i="20"/>
  <c r="AE145" i="9"/>
  <c r="AC113" i="11"/>
  <c r="AC207" i="9"/>
  <c r="X133" i="20"/>
  <c r="AD143" i="11"/>
  <c r="O97" i="7"/>
  <c r="AA17" i="20"/>
  <c r="AA25" i="20" s="1"/>
  <c r="V73" i="20"/>
  <c r="AF128" i="9"/>
  <c r="Y206" i="20"/>
  <c r="Y13" i="20"/>
  <c r="Y24" i="20" s="1"/>
  <c r="AE198" i="10"/>
  <c r="AF136" i="20"/>
  <c r="AF64" i="9"/>
  <c r="T203" i="20"/>
  <c r="AC128" i="20"/>
  <c r="AE100" i="20"/>
  <c r="AF195" i="9"/>
  <c r="AG195" i="9" s="1"/>
  <c r="V127" i="20"/>
  <c r="J151" i="7"/>
  <c r="Z128" i="20"/>
  <c r="AC213" i="20"/>
  <c r="X75" i="20"/>
  <c r="AF13" i="20"/>
  <c r="AK13" i="20" s="1"/>
  <c r="T217" i="20"/>
  <c r="Z145" i="20"/>
  <c r="AC74" i="9"/>
  <c r="Y111" i="20"/>
  <c r="Y114" i="20" s="1"/>
  <c r="Y120" i="20" s="1"/>
  <c r="AD72" i="20"/>
  <c r="AF82" i="20"/>
  <c r="X100" i="20"/>
  <c r="AC72" i="20"/>
  <c r="AC16" i="12"/>
  <c r="AC24" i="12" s="1"/>
  <c r="AD111" i="9"/>
  <c r="U64" i="20"/>
  <c r="AJ64" i="20" s="1"/>
  <c r="AD99" i="20"/>
  <c r="AB216" i="20"/>
  <c r="AE135" i="9"/>
  <c r="U82" i="20"/>
  <c r="AC136" i="12"/>
  <c r="AA16" i="20"/>
  <c r="AA24" i="20" s="1"/>
  <c r="AD83" i="20"/>
  <c r="AB206" i="12"/>
  <c r="Z203" i="20"/>
  <c r="Z146" i="20"/>
  <c r="AC99" i="20"/>
  <c r="T129" i="20"/>
  <c r="W129" i="20"/>
  <c r="AE132" i="20"/>
  <c r="AD131" i="9"/>
  <c r="U204" i="20"/>
  <c r="AH204" i="20" s="1"/>
  <c r="L8" i="15"/>
  <c r="L25" i="15" s="1"/>
  <c r="AE65" i="9"/>
  <c r="AE63" i="9" s="1"/>
  <c r="N58" i="7"/>
  <c r="N63" i="7" s="1"/>
  <c r="W14" i="20"/>
  <c r="Z213" i="20"/>
  <c r="AF204" i="20"/>
  <c r="AE73" i="20"/>
  <c r="X135" i="20"/>
  <c r="AB134" i="9"/>
  <c r="Y132" i="20"/>
  <c r="AC127" i="20"/>
  <c r="AB197" i="11"/>
  <c r="Y129" i="20"/>
  <c r="AF83" i="20"/>
  <c r="AF84" i="20" s="1"/>
  <c r="AH33" i="20"/>
  <c r="AF33" i="20"/>
  <c r="AG33" i="20"/>
  <c r="AB111" i="9"/>
  <c r="AF72" i="9"/>
  <c r="K149" i="9" s="1"/>
  <c r="AF33" i="11"/>
  <c r="AH33" i="11"/>
  <c r="AG33" i="11"/>
  <c r="X194" i="20"/>
  <c r="AB213" i="11"/>
  <c r="Q145" i="7"/>
  <c r="AC195" i="20"/>
  <c r="K148" i="7"/>
  <c r="AF113" i="20"/>
  <c r="T131" i="20"/>
  <c r="AB204" i="20"/>
  <c r="AC64" i="9"/>
  <c r="AE83" i="20"/>
  <c r="AC14" i="20"/>
  <c r="AC111" i="9"/>
  <c r="AC114" i="9" s="1"/>
  <c r="AC120" i="9" s="1"/>
  <c r="AD215" i="20"/>
  <c r="AE131" i="20"/>
  <c r="O151" i="7"/>
  <c r="V130" i="20"/>
  <c r="AF82" i="9"/>
  <c r="K170" i="9" s="1"/>
  <c r="X112" i="20"/>
  <c r="AE81" i="11"/>
  <c r="AE84" i="11" s="1"/>
  <c r="AE90" i="11" s="1"/>
  <c r="AD204" i="20"/>
  <c r="AC203" i="20"/>
  <c r="AC203" i="11"/>
  <c r="T113" i="20"/>
  <c r="Z204" i="20"/>
  <c r="AF213" i="20"/>
  <c r="Z13" i="20"/>
  <c r="V135" i="20"/>
  <c r="AF196" i="12"/>
  <c r="AA64" i="20"/>
  <c r="W112" i="20"/>
  <c r="O148" i="7"/>
  <c r="AD62" i="20"/>
  <c r="AD63" i="20" s="1"/>
  <c r="AE127" i="12"/>
  <c r="N127" i="7"/>
  <c r="T16" i="20"/>
  <c r="T24" i="20" s="1"/>
  <c r="AE195" i="20"/>
  <c r="AC15" i="20"/>
  <c r="AF213" i="9"/>
  <c r="AG213" i="9" s="1"/>
  <c r="X136" i="20"/>
  <c r="Z136" i="20"/>
  <c r="AC213" i="11"/>
  <c r="X131" i="20"/>
  <c r="AA146" i="20"/>
  <c r="W100" i="20"/>
  <c r="W144" i="20"/>
  <c r="AD113" i="20"/>
  <c r="Y15" i="20"/>
  <c r="AB196" i="20"/>
  <c r="AF97" i="20"/>
  <c r="U215" i="20"/>
  <c r="U206" i="20"/>
  <c r="AE65" i="20"/>
  <c r="AE63" i="20" s="1"/>
  <c r="AF217" i="9"/>
  <c r="AG217" i="9" s="1"/>
  <c r="AC132" i="20"/>
  <c r="AC215" i="20"/>
  <c r="AE214" i="9"/>
  <c r="J52" i="7"/>
  <c r="AE132" i="9"/>
  <c r="X215" i="20"/>
  <c r="AD72" i="9"/>
  <c r="AD65" i="20"/>
  <c r="AC128" i="11"/>
  <c r="Z217" i="20"/>
  <c r="AC207" i="11"/>
  <c r="T136" i="20"/>
  <c r="AF204" i="9"/>
  <c r="AG204" i="9" s="1"/>
  <c r="Y100" i="20"/>
  <c r="AA133" i="20"/>
  <c r="Z194" i="20"/>
  <c r="AD213" i="20"/>
  <c r="Z130" i="20"/>
  <c r="AB143" i="20"/>
  <c r="U146" i="20"/>
  <c r="M154" i="7"/>
  <c r="M159" i="7" s="1"/>
  <c r="L58" i="7"/>
  <c r="L63" i="7" s="1"/>
  <c r="J8" i="15"/>
  <c r="X217" i="20"/>
  <c r="AF99" i="9"/>
  <c r="AC206" i="20"/>
  <c r="AE215" i="20"/>
  <c r="AD131" i="20"/>
  <c r="AB65" i="20"/>
  <c r="AE136" i="11"/>
  <c r="Y97" i="20"/>
  <c r="H142" i="7"/>
  <c r="X13" i="20"/>
  <c r="X24" i="20" s="1"/>
  <c r="X207" i="20"/>
  <c r="AB127" i="20"/>
  <c r="T145" i="20"/>
  <c r="J145" i="7"/>
  <c r="V143" i="20"/>
  <c r="AA195" i="20"/>
  <c r="AC73" i="9"/>
  <c r="AC194" i="20"/>
  <c r="X98" i="20"/>
  <c r="AD82" i="11"/>
  <c r="W97" i="20"/>
  <c r="T72" i="20"/>
  <c r="AE145" i="20"/>
  <c r="W196" i="20"/>
  <c r="AB100" i="9"/>
  <c r="AB111" i="20"/>
  <c r="N145" i="7"/>
  <c r="AB132" i="20"/>
  <c r="AF81" i="10"/>
  <c r="AF217" i="20"/>
  <c r="AA205" i="20"/>
  <c r="W204" i="20"/>
  <c r="AB133" i="20"/>
  <c r="X145" i="20"/>
  <c r="AC144" i="20"/>
  <c r="M151" i="7"/>
  <c r="AF197" i="20"/>
  <c r="U83" i="20"/>
  <c r="X83" i="20"/>
  <c r="AA82" i="20"/>
  <c r="AF215" i="20"/>
  <c r="U17" i="20"/>
  <c r="AJ17" i="20" s="1"/>
  <c r="W203" i="20"/>
  <c r="Z113" i="20"/>
  <c r="AC215" i="11"/>
  <c r="Z133" i="20"/>
  <c r="AB131" i="9"/>
  <c r="U145" i="20"/>
  <c r="AD130" i="10"/>
  <c r="V97" i="20"/>
  <c r="U81" i="20"/>
  <c r="V216" i="20"/>
  <c r="AA112" i="20"/>
  <c r="AF146" i="20"/>
  <c r="AC131" i="20"/>
  <c r="U143" i="20"/>
  <c r="AH143" i="20" s="1"/>
  <c r="K145" i="7"/>
  <c r="W195" i="20"/>
  <c r="Y216" i="20"/>
  <c r="AA98" i="20"/>
  <c r="AB197" i="20"/>
  <c r="AB64" i="9"/>
  <c r="AE97" i="20"/>
  <c r="Y17" i="20"/>
  <c r="AC82" i="11"/>
  <c r="AF14" i="9"/>
  <c r="AG14" i="9" s="1"/>
  <c r="AB129" i="20"/>
  <c r="V217" i="20"/>
  <c r="Y215" i="20"/>
  <c r="AD14" i="20"/>
  <c r="Y73" i="20"/>
  <c r="AE143" i="20"/>
  <c r="AC134" i="20"/>
  <c r="AF65" i="20"/>
  <c r="F55" i="7"/>
  <c r="W16" i="20"/>
  <c r="W24" i="20" s="1"/>
  <c r="AC97" i="20"/>
  <c r="T111" i="20"/>
  <c r="AC208" i="10"/>
  <c r="U15" i="20"/>
  <c r="AJ15" i="20" s="1"/>
  <c r="AB129" i="9"/>
  <c r="AD73" i="20"/>
  <c r="AB13" i="20"/>
  <c r="AB24" i="20" s="1"/>
  <c r="U111" i="20"/>
  <c r="U114" i="20" s="1"/>
  <c r="U120" i="20" s="1"/>
  <c r="AE64" i="20"/>
  <c r="W213" i="20"/>
  <c r="AA75" i="20"/>
  <c r="AC65" i="11"/>
  <c r="AC63" i="11" s="1"/>
  <c r="N10" i="15"/>
  <c r="P106" i="7"/>
  <c r="P111" i="7" s="1"/>
  <c r="N27" i="15" s="1"/>
  <c r="AF17" i="9"/>
  <c r="AF25" i="9" s="1"/>
  <c r="AG25" i="9" s="1"/>
  <c r="Y98" i="20"/>
  <c r="X111" i="20"/>
  <c r="X14" i="20"/>
  <c r="X22" i="20" s="1"/>
  <c r="AB136" i="9"/>
  <c r="AF132" i="11"/>
  <c r="AF128" i="20"/>
  <c r="AC214" i="20"/>
  <c r="AE214" i="11"/>
  <c r="Y72" i="20"/>
  <c r="AE217" i="20"/>
  <c r="W214" i="20"/>
  <c r="AA196" i="20"/>
  <c r="AF57" i="9"/>
  <c r="AG57" i="9"/>
  <c r="AH57" i="9"/>
  <c r="Z81" i="20"/>
  <c r="Z134" i="20"/>
  <c r="U112" i="20"/>
  <c r="AA111" i="20"/>
  <c r="AB15" i="20"/>
  <c r="AB23" i="20" s="1"/>
  <c r="T82" i="20"/>
  <c r="T84" i="20" s="1"/>
  <c r="T88" i="20" s="1"/>
  <c r="Z143" i="20"/>
  <c r="AB134" i="20"/>
  <c r="AC203" i="9"/>
  <c r="AA214" i="20"/>
  <c r="AD111" i="20"/>
  <c r="AE136" i="20"/>
  <c r="AC99" i="9"/>
  <c r="AB195" i="9"/>
  <c r="AC13" i="20"/>
  <c r="J49" i="7"/>
  <c r="Y143" i="20"/>
  <c r="X64" i="20"/>
  <c r="AE216" i="20"/>
  <c r="AC97" i="9"/>
  <c r="AB146" i="20"/>
  <c r="AE14" i="20"/>
  <c r="AE22" i="20" s="1"/>
  <c r="AF75" i="11"/>
  <c r="K152" i="11" s="1"/>
  <c r="AD72" i="11"/>
  <c r="AF206" i="9"/>
  <c r="AG206" i="9" s="1"/>
  <c r="AD208" i="10"/>
  <c r="AI208" i="10" s="1"/>
  <c r="Y205" i="20"/>
  <c r="AF111" i="20"/>
  <c r="AF114" i="20" s="1"/>
  <c r="AF118" i="20" s="1"/>
  <c r="AF131" i="20"/>
  <c r="H97" i="7"/>
  <c r="AE204" i="20"/>
  <c r="Z72" i="20"/>
  <c r="AE75" i="20"/>
  <c r="T128" i="20"/>
  <c r="W113" i="20"/>
  <c r="T64" i="20"/>
  <c r="AH64" i="20" s="1"/>
  <c r="AC73" i="20"/>
  <c r="W98" i="20"/>
  <c r="W145" i="20"/>
  <c r="AD13" i="20"/>
  <c r="AF146" i="9"/>
  <c r="AG146" i="9" s="1"/>
  <c r="AF33" i="10"/>
  <c r="AH33" i="10"/>
  <c r="AG33" i="10"/>
  <c r="AB74" i="20"/>
  <c r="X74" i="20"/>
  <c r="AA130" i="20"/>
  <c r="Z111" i="20"/>
  <c r="AF215" i="10"/>
  <c r="AG215" i="10" s="1"/>
  <c r="AA74" i="20"/>
  <c r="AC112" i="11"/>
  <c r="AB17" i="9"/>
  <c r="T15" i="20"/>
  <c r="T23" i="20" s="1"/>
  <c r="P145" i="7"/>
  <c r="AB213" i="20"/>
  <c r="AF145" i="20"/>
  <c r="AB81" i="9"/>
  <c r="AB84" i="9" s="1"/>
  <c r="AB89" i="9" s="1"/>
  <c r="AB81" i="20"/>
  <c r="Z214" i="20"/>
  <c r="P148" i="7"/>
  <c r="T133" i="20"/>
  <c r="AF207" i="12"/>
  <c r="AG207" i="12" s="1"/>
  <c r="AH57" i="11"/>
  <c r="AF57" i="11"/>
  <c r="AG57" i="11"/>
  <c r="Y146" i="20"/>
  <c r="AF132" i="10"/>
  <c r="Z15" i="20"/>
  <c r="Z23" i="20" s="1"/>
  <c r="J148" i="7"/>
  <c r="AD206" i="12"/>
  <c r="Y136" i="20"/>
  <c r="AB62" i="20"/>
  <c r="AB63" i="20" s="1"/>
  <c r="T214" i="20"/>
  <c r="Z131" i="20"/>
  <c r="AD136" i="20"/>
  <c r="AF207" i="20"/>
  <c r="W62" i="20"/>
  <c r="AF216" i="9"/>
  <c r="AG216" i="9" s="1"/>
  <c r="Y204" i="20"/>
  <c r="U197" i="20"/>
  <c r="AF16" i="20"/>
  <c r="AF24" i="20" s="1"/>
  <c r="V204" i="20"/>
  <c r="AI17" i="20"/>
  <c r="AG65" i="6"/>
  <c r="AE114" i="12"/>
  <c r="AE120" i="12" s="1"/>
  <c r="AJ16" i="20"/>
  <c r="AB114" i="11"/>
  <c r="AB119" i="11" s="1"/>
  <c r="AE24" i="20"/>
  <c r="AG14" i="6"/>
  <c r="AC24" i="11"/>
  <c r="AG194" i="20"/>
  <c r="AF23" i="12"/>
  <c r="AG23" i="12" s="1"/>
  <c r="AF63" i="6"/>
  <c r="AK63" i="6" s="1"/>
  <c r="K368" i="9"/>
  <c r="U25" i="20"/>
  <c r="AF31" i="12"/>
  <c r="AH31" i="12"/>
  <c r="AG31" i="12"/>
  <c r="L22" i="7"/>
  <c r="AG195" i="6"/>
  <c r="K370" i="10"/>
  <c r="AG197" i="10"/>
  <c r="AK65" i="11"/>
  <c r="AG65" i="11"/>
  <c r="AK65" i="10"/>
  <c r="AG65" i="10"/>
  <c r="K371" i="10"/>
  <c r="AG198" i="10"/>
  <c r="AC23" i="20"/>
  <c r="AG196" i="9"/>
  <c r="AK14" i="11"/>
  <c r="AG64" i="11"/>
  <c r="AK64" i="11"/>
  <c r="AH214" i="20"/>
  <c r="D43" i="15"/>
  <c r="D25" i="15"/>
  <c r="AG195" i="11"/>
  <c r="AG15" i="11"/>
  <c r="AG143" i="20"/>
  <c r="K25" i="15"/>
  <c r="K43" i="15"/>
  <c r="AG13" i="11"/>
  <c r="AK13" i="11"/>
  <c r="K369" i="6"/>
  <c r="AG196" i="6"/>
  <c r="AU35" i="23"/>
  <c r="AU34" i="23"/>
  <c r="AU32" i="23"/>
  <c r="AU33" i="23"/>
  <c r="AU31" i="23"/>
  <c r="AU29" i="23"/>
  <c r="AU30" i="23"/>
  <c r="AV28" i="23"/>
  <c r="AU27" i="23"/>
  <c r="AV21" i="23"/>
  <c r="AV20" i="23"/>
  <c r="AV18" i="23"/>
  <c r="AV19" i="23"/>
  <c r="AV17" i="23"/>
  <c r="AV15" i="23"/>
  <c r="AV16" i="23"/>
  <c r="AV12" i="23"/>
  <c r="AW14" i="23"/>
  <c r="DY21" i="23"/>
  <c r="DY20" i="23"/>
  <c r="DY19" i="23"/>
  <c r="DY17" i="23"/>
  <c r="DZ14" i="23"/>
  <c r="DY18" i="23"/>
  <c r="DY15" i="23"/>
  <c r="DY16" i="23"/>
  <c r="DY12" i="23"/>
  <c r="DY35" i="23"/>
  <c r="DY34" i="23"/>
  <c r="DY32" i="23"/>
  <c r="DY33" i="23"/>
  <c r="DY31" i="23"/>
  <c r="DY29" i="23"/>
  <c r="DY30" i="23"/>
  <c r="DZ28" i="23"/>
  <c r="DY27" i="23"/>
  <c r="Y31" i="10"/>
  <c r="X31" i="10"/>
  <c r="U30" i="9"/>
  <c r="X54" i="10"/>
  <c r="Z55" i="6"/>
  <c r="Z30" i="10"/>
  <c r="AD55" i="11"/>
  <c r="X30" i="11"/>
  <c r="Y55" i="12"/>
  <c r="W55" i="20"/>
  <c r="X32" i="6"/>
  <c r="Z54" i="6"/>
  <c r="V31" i="9"/>
  <c r="W30" i="6"/>
  <c r="AA31" i="6"/>
  <c r="W54" i="12"/>
  <c r="AC54" i="11"/>
  <c r="W31" i="11"/>
  <c r="Y32" i="6"/>
  <c r="Y30" i="12"/>
  <c r="AB55" i="10"/>
  <c r="V30" i="10"/>
  <c r="Y30" i="9"/>
  <c r="X30" i="12"/>
  <c r="AC54" i="9"/>
  <c r="AB55" i="6"/>
  <c r="AC30" i="10"/>
  <c r="AE30" i="12"/>
  <c r="W63" i="20" l="1"/>
  <c r="AH206" i="20"/>
  <c r="AB22" i="11"/>
  <c r="AK16" i="11"/>
  <c r="AC23" i="11"/>
  <c r="AK15" i="9"/>
  <c r="AG13" i="9"/>
  <c r="AF24" i="9"/>
  <c r="AG24" i="9" s="1"/>
  <c r="Z25" i="20"/>
  <c r="AB149" i="11"/>
  <c r="U101" i="20"/>
  <c r="U106" i="20" s="1"/>
  <c r="Z63" i="20"/>
  <c r="AE25" i="20"/>
  <c r="X63" i="20"/>
  <c r="AI206" i="10"/>
  <c r="AJ62" i="20"/>
  <c r="AB22" i="20"/>
  <c r="AD63" i="10"/>
  <c r="AC63" i="12"/>
  <c r="AE25" i="10"/>
  <c r="AE23" i="6"/>
  <c r="AI204" i="6"/>
  <c r="AD25" i="12"/>
  <c r="AC25" i="20"/>
  <c r="AI196" i="9"/>
  <c r="AF91" i="10"/>
  <c r="AB25" i="6"/>
  <c r="AF25" i="11"/>
  <c r="AG25" i="11" s="1"/>
  <c r="AC63" i="10"/>
  <c r="AI204" i="20"/>
  <c r="Y25" i="20"/>
  <c r="AI196" i="20"/>
  <c r="AB114" i="9"/>
  <c r="AB120" i="9" s="1"/>
  <c r="AI218" i="12"/>
  <c r="AC84" i="9"/>
  <c r="AC89" i="9" s="1"/>
  <c r="E43" i="15"/>
  <c r="W156" i="20"/>
  <c r="G43" i="15"/>
  <c r="AC101" i="10"/>
  <c r="AC105" i="10" s="1"/>
  <c r="K369" i="11"/>
  <c r="Y22" i="20"/>
  <c r="AF101" i="9"/>
  <c r="AF106" i="9" s="1"/>
  <c r="L159" i="7"/>
  <c r="K370" i="9"/>
  <c r="AK64" i="10"/>
  <c r="X114" i="20"/>
  <c r="X118" i="20" s="1"/>
  <c r="AI197" i="11"/>
  <c r="X25" i="20"/>
  <c r="AI213" i="9"/>
  <c r="AC101" i="9"/>
  <c r="AC106" i="9" s="1"/>
  <c r="AI204" i="9"/>
  <c r="AK13" i="12"/>
  <c r="AF63" i="20"/>
  <c r="AK63" i="20" s="1"/>
  <c r="AK65" i="20"/>
  <c r="T168" i="20"/>
  <c r="T161" i="20"/>
  <c r="W161" i="20" s="1"/>
  <c r="AH62" i="20"/>
  <c r="T63" i="20"/>
  <c r="AI63" i="20" s="1"/>
  <c r="AH195" i="20"/>
  <c r="AG195" i="20"/>
  <c r="AF24" i="12"/>
  <c r="AG24" i="12" s="1"/>
  <c r="AK16" i="12"/>
  <c r="W114" i="20"/>
  <c r="W119" i="20" s="1"/>
  <c r="AE101" i="11"/>
  <c r="AE104" i="11" s="1"/>
  <c r="AG205" i="20"/>
  <c r="AK14" i="12"/>
  <c r="AK15" i="12"/>
  <c r="AC84" i="20"/>
  <c r="AC89" i="20" s="1"/>
  <c r="AI197" i="9"/>
  <c r="AH215" i="20"/>
  <c r="AI209" i="10"/>
  <c r="AD24" i="12"/>
  <c r="AE114" i="10"/>
  <c r="AE120" i="10" s="1"/>
  <c r="AE101" i="9"/>
  <c r="AE107" i="9" s="1"/>
  <c r="AI206" i="11"/>
  <c r="AE23" i="20"/>
  <c r="AB84" i="12"/>
  <c r="AB89" i="12" s="1"/>
  <c r="AF101" i="12"/>
  <c r="AF106" i="12" s="1"/>
  <c r="AI207" i="10"/>
  <c r="AK64" i="20"/>
  <c r="AB63" i="9"/>
  <c r="AD23" i="12"/>
  <c r="AE101" i="10"/>
  <c r="AE106" i="10" s="1"/>
  <c r="AC24" i="10"/>
  <c r="AI205" i="10"/>
  <c r="AI205" i="11"/>
  <c r="AC84" i="6"/>
  <c r="AC88" i="6" s="1"/>
  <c r="AD114" i="6"/>
  <c r="AD120" i="6" s="1"/>
  <c r="AI196" i="6"/>
  <c r="AE24" i="11"/>
  <c r="AI205" i="9"/>
  <c r="AF22" i="12"/>
  <c r="AG22" i="12" s="1"/>
  <c r="V168" i="20"/>
  <c r="V176" i="20" s="1"/>
  <c r="AF22" i="11"/>
  <c r="AG22" i="11" s="1"/>
  <c r="AK65" i="12"/>
  <c r="AG214" i="20"/>
  <c r="AG15" i="20"/>
  <c r="Y23" i="20"/>
  <c r="X23" i="20"/>
  <c r="AE84" i="20"/>
  <c r="AE89" i="20" s="1"/>
  <c r="AI215" i="9"/>
  <c r="AC63" i="9"/>
  <c r="AD101" i="6"/>
  <c r="AD104" i="6" s="1"/>
  <c r="AE84" i="9"/>
  <c r="AE89" i="9" s="1"/>
  <c r="Z22" i="20"/>
  <c r="AD23" i="10"/>
  <c r="AI209" i="12"/>
  <c r="AB114" i="12"/>
  <c r="AB119" i="12" s="1"/>
  <c r="W22" i="20"/>
  <c r="Z101" i="20"/>
  <c r="Z107" i="20" s="1"/>
  <c r="AK62" i="9"/>
  <c r="AG197" i="20"/>
  <c r="AK62" i="20"/>
  <c r="AB63" i="6"/>
  <c r="AG203" i="20"/>
  <c r="AB101" i="12"/>
  <c r="AB105" i="12" s="1"/>
  <c r="AI198" i="12"/>
  <c r="AF114" i="12"/>
  <c r="AF118" i="12" s="1"/>
  <c r="AD22" i="11"/>
  <c r="Y84" i="20"/>
  <c r="Y89" i="20" s="1"/>
  <c r="AC101" i="11"/>
  <c r="AC104" i="11" s="1"/>
  <c r="W84" i="20"/>
  <c r="W90" i="20" s="1"/>
  <c r="AB25" i="10"/>
  <c r="AE22" i="10"/>
  <c r="AD101" i="11"/>
  <c r="AD107" i="11" s="1"/>
  <c r="AD84" i="6"/>
  <c r="AD90" i="6" s="1"/>
  <c r="U22" i="20"/>
  <c r="AD93" i="10"/>
  <c r="AD22" i="10"/>
  <c r="AC25" i="11"/>
  <c r="AE22" i="6"/>
  <c r="AC114" i="6"/>
  <c r="AC120" i="6" s="1"/>
  <c r="AA63" i="20"/>
  <c r="AE25" i="12"/>
  <c r="T22" i="20"/>
  <c r="AC25" i="10"/>
  <c r="AE84" i="10"/>
  <c r="AE90" i="10" s="1"/>
  <c r="AK62" i="6"/>
  <c r="AD114" i="20"/>
  <c r="AD118" i="20" s="1"/>
  <c r="AI213" i="11"/>
  <c r="U24" i="20"/>
  <c r="AH24" i="20" s="1"/>
  <c r="AD91" i="10"/>
  <c r="AE114" i="11"/>
  <c r="AE118" i="11" s="1"/>
  <c r="AI208" i="12"/>
  <c r="K372" i="10"/>
  <c r="AF22" i="20"/>
  <c r="X84" i="20"/>
  <c r="X90" i="20" s="1"/>
  <c r="AB101" i="20"/>
  <c r="AB105" i="20" s="1"/>
  <c r="AC84" i="12"/>
  <c r="AC90" i="12" s="1"/>
  <c r="AB23" i="11"/>
  <c r="AB151" i="11"/>
  <c r="AG65" i="9"/>
  <c r="AI62" i="20"/>
  <c r="AH14" i="20"/>
  <c r="AK15" i="6"/>
  <c r="AH207" i="20"/>
  <c r="AI205" i="20"/>
  <c r="AI216" i="6"/>
  <c r="AI216" i="11"/>
  <c r="AD114" i="9"/>
  <c r="AD118" i="9" s="1"/>
  <c r="AF23" i="11"/>
  <c r="AG23" i="11" s="1"/>
  <c r="R154" i="20"/>
  <c r="T158" i="20" s="1"/>
  <c r="V158" i="20" s="1"/>
  <c r="W25" i="20"/>
  <c r="AG196" i="12"/>
  <c r="K369" i="12"/>
  <c r="AI214" i="9"/>
  <c r="T101" i="20"/>
  <c r="T105" i="20" s="1"/>
  <c r="AI207" i="11"/>
  <c r="AC84" i="11"/>
  <c r="AC88" i="11" s="1"/>
  <c r="AB84" i="20"/>
  <c r="AB88" i="20" s="1"/>
  <c r="Y101" i="20"/>
  <c r="Y105" i="20" s="1"/>
  <c r="AH217" i="20"/>
  <c r="AI217" i="20"/>
  <c r="U23" i="20"/>
  <c r="AA84" i="20"/>
  <c r="AA90" i="20" s="1"/>
  <c r="AI207" i="12"/>
  <c r="AC101" i="20"/>
  <c r="AC107" i="20" s="1"/>
  <c r="AD84" i="11"/>
  <c r="AD88" i="11" s="1"/>
  <c r="V84" i="20"/>
  <c r="V88" i="20" s="1"/>
  <c r="AD101" i="12"/>
  <c r="AD107" i="12" s="1"/>
  <c r="V24" i="20"/>
  <c r="AD101" i="9"/>
  <c r="AD105" i="9" s="1"/>
  <c r="AI199" i="12"/>
  <c r="AK16" i="10"/>
  <c r="K370" i="6"/>
  <c r="AG62" i="10"/>
  <c r="AB22" i="9"/>
  <c r="AI197" i="12"/>
  <c r="AA101" i="20"/>
  <c r="AA105" i="20" s="1"/>
  <c r="AD84" i="20"/>
  <c r="AD89" i="20" s="1"/>
  <c r="AE63" i="11"/>
  <c r="AD101" i="20"/>
  <c r="AD106" i="20" s="1"/>
  <c r="AE25" i="11"/>
  <c r="X101" i="20"/>
  <c r="X104" i="20" s="1"/>
  <c r="AE114" i="20"/>
  <c r="AE118" i="20" s="1"/>
  <c r="AI214" i="6"/>
  <c r="AF24" i="6"/>
  <c r="AG24" i="6" s="1"/>
  <c r="AC22" i="12"/>
  <c r="AI204" i="11"/>
  <c r="F18" i="15"/>
  <c r="AC25" i="12"/>
  <c r="AI219" i="10"/>
  <c r="AE92" i="10"/>
  <c r="AG13" i="10"/>
  <c r="AB84" i="10"/>
  <c r="AB90" i="10" s="1"/>
  <c r="AF84" i="6"/>
  <c r="AF90" i="6" s="1"/>
  <c r="AK13" i="9"/>
  <c r="AK62" i="10"/>
  <c r="AK17" i="10"/>
  <c r="AF24" i="11"/>
  <c r="AG24" i="11" s="1"/>
  <c r="AI16" i="20"/>
  <c r="H43" i="15"/>
  <c r="AH144" i="20"/>
  <c r="AG145" i="20"/>
  <c r="AA114" i="20"/>
  <c r="AA120" i="20" s="1"/>
  <c r="AF84" i="12"/>
  <c r="K174" i="12" s="1"/>
  <c r="AI196" i="10"/>
  <c r="AF101" i="6"/>
  <c r="AF105" i="6" s="1"/>
  <c r="AI217" i="6"/>
  <c r="AI208" i="6"/>
  <c r="AF93" i="10"/>
  <c r="AI194" i="11"/>
  <c r="T114" i="20"/>
  <c r="T119" i="20" s="1"/>
  <c r="AK17" i="11"/>
  <c r="AI195" i="20"/>
  <c r="AI216" i="10"/>
  <c r="AI207" i="6"/>
  <c r="P11" i="15"/>
  <c r="AE63" i="12"/>
  <c r="AI206" i="12"/>
  <c r="AE101" i="20"/>
  <c r="AE104" i="20" s="1"/>
  <c r="AD25" i="9"/>
  <c r="AI194" i="20"/>
  <c r="AI217" i="12"/>
  <c r="AK14" i="20"/>
  <c r="AF114" i="11"/>
  <c r="AF120" i="11" s="1"/>
  <c r="F16" i="15"/>
  <c r="AI219" i="12"/>
  <c r="AI194" i="9"/>
  <c r="AI197" i="6"/>
  <c r="AI215" i="12"/>
  <c r="AB114" i="10"/>
  <c r="AB118" i="10" s="1"/>
  <c r="AI215" i="11"/>
  <c r="AI215" i="10"/>
  <c r="AI214" i="11"/>
  <c r="AB101" i="6"/>
  <c r="AB105" i="6" s="1"/>
  <c r="AF101" i="10"/>
  <c r="AF105" i="10" s="1"/>
  <c r="AD114" i="11"/>
  <c r="AD118" i="11" s="1"/>
  <c r="AI217" i="10"/>
  <c r="AG17" i="6"/>
  <c r="AG16" i="6"/>
  <c r="I43" i="15"/>
  <c r="AI15" i="20"/>
  <c r="AF25" i="12"/>
  <c r="AG25" i="12" s="1"/>
  <c r="AK16" i="20"/>
  <c r="AG17" i="9"/>
  <c r="AD24" i="11"/>
  <c r="F43" i="15"/>
  <c r="AK14" i="6"/>
  <c r="AF84" i="10"/>
  <c r="K174" i="10" s="1"/>
  <c r="AI195" i="6"/>
  <c r="K22" i="7"/>
  <c r="AH31" i="11"/>
  <c r="AF31" i="11"/>
  <c r="AG31" i="11"/>
  <c r="AH54" i="11"/>
  <c r="AF54" i="11"/>
  <c r="AG54" i="11"/>
  <c r="AH30" i="6"/>
  <c r="AG30" i="6"/>
  <c r="AF30" i="6"/>
  <c r="AG32" i="6"/>
  <c r="AF32" i="6"/>
  <c r="J22" i="7"/>
  <c r="AH32" i="6"/>
  <c r="AG54" i="10"/>
  <c r="AH54" i="10"/>
  <c r="AF54" i="10"/>
  <c r="AF31" i="10"/>
  <c r="AG31" i="10"/>
  <c r="AH31" i="10"/>
  <c r="AF88" i="20"/>
  <c r="AF89" i="20"/>
  <c r="AC118" i="12"/>
  <c r="AC119" i="12"/>
  <c r="AF105" i="12"/>
  <c r="AC120" i="12"/>
  <c r="K371" i="12"/>
  <c r="AG197" i="11"/>
  <c r="AK17" i="6"/>
  <c r="AG16" i="10"/>
  <c r="R34" i="7"/>
  <c r="R35" i="7" s="1"/>
  <c r="AG14" i="20"/>
  <c r="AF114" i="9"/>
  <c r="AF118" i="9" s="1"/>
  <c r="AI197" i="10"/>
  <c r="AC91" i="10"/>
  <c r="AD24" i="6"/>
  <c r="AD22" i="6"/>
  <c r="AF90" i="20"/>
  <c r="K171" i="12"/>
  <c r="AG17" i="11"/>
  <c r="AK62" i="12"/>
  <c r="AH196" i="20"/>
  <c r="AK15" i="10"/>
  <c r="O43" i="15"/>
  <c r="K370" i="12"/>
  <c r="AG16" i="11"/>
  <c r="AG16" i="9"/>
  <c r="AK65" i="9"/>
  <c r="AK17" i="12"/>
  <c r="AI213" i="20"/>
  <c r="AK17" i="20"/>
  <c r="AG65" i="20"/>
  <c r="L43" i="15"/>
  <c r="AF23" i="20"/>
  <c r="AG23" i="20" s="1"/>
  <c r="AB23" i="9"/>
  <c r="AF84" i="11"/>
  <c r="AF90" i="11" s="1"/>
  <c r="AH65" i="20"/>
  <c r="AI196" i="12"/>
  <c r="W23" i="20"/>
  <c r="AF25" i="20"/>
  <c r="AE25" i="6"/>
  <c r="AE24" i="6"/>
  <c r="AH16" i="20"/>
  <c r="AC84" i="10"/>
  <c r="AC89" i="10" s="1"/>
  <c r="AK17" i="9"/>
  <c r="V22" i="20"/>
  <c r="AH194" i="20"/>
  <c r="AF63" i="12"/>
  <c r="AD84" i="10"/>
  <c r="AD89" i="10" s="1"/>
  <c r="AF22" i="6"/>
  <c r="AG22" i="6" s="1"/>
  <c r="AI203" i="11"/>
  <c r="AB150" i="11"/>
  <c r="AI197" i="20"/>
  <c r="AG207" i="20"/>
  <c r="AB25" i="9"/>
  <c r="Z114" i="20"/>
  <c r="Z120" i="20" s="1"/>
  <c r="AD25" i="20"/>
  <c r="AI214" i="20"/>
  <c r="F19" i="15"/>
  <c r="AD22" i="20"/>
  <c r="AG146" i="20"/>
  <c r="V101" i="20"/>
  <c r="V106" i="20" s="1"/>
  <c r="U84" i="20"/>
  <c r="U89" i="20" s="1"/>
  <c r="AG217" i="20"/>
  <c r="AB114" i="20"/>
  <c r="AB118" i="20" s="1"/>
  <c r="Z24" i="20"/>
  <c r="AH203" i="20"/>
  <c r="AG62" i="20"/>
  <c r="AB23" i="12"/>
  <c r="AC93" i="10"/>
  <c r="AB24" i="12"/>
  <c r="AD101" i="10"/>
  <c r="AE23" i="12"/>
  <c r="AE63" i="10"/>
  <c r="AC118" i="9"/>
  <c r="AI205" i="6"/>
  <c r="AG15" i="10"/>
  <c r="AF25" i="10"/>
  <c r="AG25" i="10" s="1"/>
  <c r="R154" i="7"/>
  <c r="R159" i="7" s="1"/>
  <c r="AK14" i="10"/>
  <c r="P9" i="15"/>
  <c r="K367" i="9"/>
  <c r="P7" i="15"/>
  <c r="V23" i="20"/>
  <c r="AD25" i="10"/>
  <c r="AC119" i="9"/>
  <c r="Z89" i="20"/>
  <c r="AK13" i="6"/>
  <c r="AK16" i="6"/>
  <c r="K369" i="10"/>
  <c r="AG16" i="20"/>
  <c r="AG198" i="6"/>
  <c r="K367" i="11"/>
  <c r="AF63" i="9"/>
  <c r="AK63" i="9" s="1"/>
  <c r="AK64" i="6"/>
  <c r="AK15" i="20"/>
  <c r="P8" i="15"/>
  <c r="AG14" i="10"/>
  <c r="AD23" i="9"/>
  <c r="AF23" i="9"/>
  <c r="AG23" i="9" s="1"/>
  <c r="AK64" i="12"/>
  <c r="AD22" i="9"/>
  <c r="AB23" i="6"/>
  <c r="AG13" i="20"/>
  <c r="AC114" i="11"/>
  <c r="AC120" i="11" s="1"/>
  <c r="AI216" i="20"/>
  <c r="AC24" i="20"/>
  <c r="P10" i="15"/>
  <c r="AI215" i="20"/>
  <c r="AG215" i="20"/>
  <c r="W101" i="20"/>
  <c r="W107" i="20" s="1"/>
  <c r="AH145" i="20"/>
  <c r="AH146" i="20"/>
  <c r="AF101" i="20"/>
  <c r="AF107" i="20" s="1"/>
  <c r="AG213" i="20"/>
  <c r="AI203" i="20"/>
  <c r="AE84" i="12"/>
  <c r="AE89" i="12" s="1"/>
  <c r="AB22" i="10"/>
  <c r="AB24" i="10"/>
  <c r="Y63" i="20"/>
  <c r="AF63" i="11"/>
  <c r="AB22" i="12"/>
  <c r="AC63" i="20"/>
  <c r="AG64" i="20"/>
  <c r="AI64" i="20"/>
  <c r="AD24" i="20"/>
  <c r="AE119" i="12"/>
  <c r="AC22" i="20"/>
  <c r="K171" i="10"/>
  <c r="AK14" i="9"/>
  <c r="AF22" i="9"/>
  <c r="AG22" i="9" s="1"/>
  <c r="AG204" i="20"/>
  <c r="AD84" i="9"/>
  <c r="AD23" i="20"/>
  <c r="AE118" i="12"/>
  <c r="AF84" i="9"/>
  <c r="AF90" i="9" s="1"/>
  <c r="AH197" i="20"/>
  <c r="AI217" i="9"/>
  <c r="AI207" i="20"/>
  <c r="AI216" i="9"/>
  <c r="AI195" i="9"/>
  <c r="AE25" i="9"/>
  <c r="AF30" i="11"/>
  <c r="AG30" i="11"/>
  <c r="AH30" i="11"/>
  <c r="AF54" i="12"/>
  <c r="AH54" i="12"/>
  <c r="AG54" i="12"/>
  <c r="AG31" i="9"/>
  <c r="AF31" i="9"/>
  <c r="AH31" i="9"/>
  <c r="AF55" i="11"/>
  <c r="AG55" i="11"/>
  <c r="AH55" i="11"/>
  <c r="AF30" i="12"/>
  <c r="AH30" i="12"/>
  <c r="AG30" i="12"/>
  <c r="AF55" i="10"/>
  <c r="AH55" i="10"/>
  <c r="AG55" i="10"/>
  <c r="AH30" i="10"/>
  <c r="AG30" i="10"/>
  <c r="AF30" i="10"/>
  <c r="AH31" i="6"/>
  <c r="AF31" i="6"/>
  <c r="AG31" i="6"/>
  <c r="AH54" i="6"/>
  <c r="AF54" i="6"/>
  <c r="AG54" i="6"/>
  <c r="AG55" i="12"/>
  <c r="AH55" i="12"/>
  <c r="AF55" i="12"/>
  <c r="AF55" i="6"/>
  <c r="AH55" i="6"/>
  <c r="AG55" i="6"/>
  <c r="AH15" i="20"/>
  <c r="J25" i="15"/>
  <c r="J43" i="15"/>
  <c r="AC23" i="9"/>
  <c r="AE23" i="9"/>
  <c r="AE84" i="6"/>
  <c r="AC25" i="9"/>
  <c r="AE114" i="6"/>
  <c r="AD23" i="6"/>
  <c r="AI14" i="20"/>
  <c r="AD107" i="6"/>
  <c r="AB89" i="6"/>
  <c r="AB84" i="11"/>
  <c r="K372" i="12"/>
  <c r="AG199" i="12"/>
  <c r="AG62" i="11"/>
  <c r="AK62" i="11"/>
  <c r="AE93" i="10"/>
  <c r="AE24" i="10"/>
  <c r="AH13" i="20"/>
  <c r="AI13" i="20"/>
  <c r="AE22" i="9"/>
  <c r="AC22" i="9"/>
  <c r="AD90" i="20"/>
  <c r="U168" i="20"/>
  <c r="K159" i="7"/>
  <c r="AI207" i="9"/>
  <c r="N25" i="15"/>
  <c r="N43" i="15"/>
  <c r="AE24" i="9"/>
  <c r="AA148" i="11"/>
  <c r="AB148" i="11"/>
  <c r="K172" i="10"/>
  <c r="AF92" i="10"/>
  <c r="AE23" i="10"/>
  <c r="AF119" i="12"/>
  <c r="AB90" i="6"/>
  <c r="AD106" i="6"/>
  <c r="AK64" i="9"/>
  <c r="AG64" i="9"/>
  <c r="AG17" i="20"/>
  <c r="T25" i="20"/>
  <c r="U63" i="20"/>
  <c r="AJ63" i="20" s="1"/>
  <c r="AJ65" i="20"/>
  <c r="AA22" i="20"/>
  <c r="V114" i="20"/>
  <c r="AC114" i="20"/>
  <c r="AC22" i="10"/>
  <c r="AE114" i="9"/>
  <c r="AD114" i="12"/>
  <c r="AD114" i="10"/>
  <c r="AG15" i="6"/>
  <c r="AF23" i="6"/>
  <c r="AG23" i="6" s="1"/>
  <c r="AC92" i="10"/>
  <c r="AJ14" i="20"/>
  <c r="M43" i="15"/>
  <c r="M25" i="15"/>
  <c r="AB63" i="12"/>
  <c r="AC101" i="6"/>
  <c r="W89" i="20"/>
  <c r="Z90" i="20"/>
  <c r="AF107" i="12"/>
  <c r="AB88" i="9"/>
  <c r="AB90" i="9"/>
  <c r="AC89" i="6"/>
  <c r="AE104" i="9"/>
  <c r="AF119" i="20"/>
  <c r="AB118" i="11"/>
  <c r="U104" i="20"/>
  <c r="AH22" i="20"/>
  <c r="AE104" i="12"/>
  <c r="AB120" i="11"/>
  <c r="AE120" i="11"/>
  <c r="AC105" i="20"/>
  <c r="AB104" i="20"/>
  <c r="AD89" i="12"/>
  <c r="AF105" i="11"/>
  <c r="V89" i="20"/>
  <c r="AD88" i="12"/>
  <c r="AF106" i="11"/>
  <c r="AE88" i="11"/>
  <c r="AE89" i="11"/>
  <c r="AG24" i="20"/>
  <c r="AF107" i="11"/>
  <c r="AB107" i="11"/>
  <c r="AE105" i="12"/>
  <c r="U107" i="20"/>
  <c r="X119" i="20"/>
  <c r="AB104" i="11"/>
  <c r="U105" i="20"/>
  <c r="AB105" i="11"/>
  <c r="AE107" i="12"/>
  <c r="AF105" i="9"/>
  <c r="AF119" i="6"/>
  <c r="AB119" i="9"/>
  <c r="AF120" i="6"/>
  <c r="AB107" i="10"/>
  <c r="AG63" i="6"/>
  <c r="AB104" i="10"/>
  <c r="AB105" i="10"/>
  <c r="AF120" i="20"/>
  <c r="U90" i="20"/>
  <c r="W118" i="20"/>
  <c r="Z106" i="20"/>
  <c r="T90" i="20"/>
  <c r="Z104" i="20"/>
  <c r="Y106" i="20"/>
  <c r="Y118" i="20"/>
  <c r="Y104" i="20"/>
  <c r="AD89" i="6"/>
  <c r="AF120" i="10"/>
  <c r="AF89" i="6"/>
  <c r="AF106" i="6"/>
  <c r="AC104" i="10"/>
  <c r="AC107" i="10"/>
  <c r="Y119" i="20"/>
  <c r="AB119" i="6"/>
  <c r="AB118" i="6"/>
  <c r="AB120" i="6"/>
  <c r="AH23" i="20"/>
  <c r="T89" i="20"/>
  <c r="AC107" i="11"/>
  <c r="AB89" i="10"/>
  <c r="U118" i="20"/>
  <c r="U119" i="20"/>
  <c r="V169" i="20"/>
  <c r="AF118" i="10"/>
  <c r="AE104" i="6"/>
  <c r="AE106" i="6"/>
  <c r="AE107" i="6"/>
  <c r="AE105" i="6"/>
  <c r="AC119" i="10"/>
  <c r="AC118" i="10"/>
  <c r="AC120" i="10"/>
  <c r="AA88" i="20"/>
  <c r="AD106" i="11"/>
  <c r="AE105" i="10"/>
  <c r="AE104" i="10"/>
  <c r="AD119" i="20"/>
  <c r="AC104" i="12"/>
  <c r="AC106" i="12"/>
  <c r="AC105" i="12"/>
  <c r="AC107" i="12"/>
  <c r="AB106" i="9"/>
  <c r="AB105" i="9"/>
  <c r="AB104" i="9"/>
  <c r="AB107" i="9"/>
  <c r="AK63" i="10"/>
  <c r="AG63" i="10"/>
  <c r="DZ34" i="23"/>
  <c r="DZ35" i="23"/>
  <c r="DZ33" i="23"/>
  <c r="DZ32" i="23"/>
  <c r="DZ31" i="23"/>
  <c r="EA28" i="23"/>
  <c r="DZ30" i="23"/>
  <c r="DZ27" i="23"/>
  <c r="DZ29" i="23"/>
  <c r="DZ21" i="23"/>
  <c r="DZ20" i="23"/>
  <c r="DZ18" i="23"/>
  <c r="DZ15" i="23"/>
  <c r="DZ19" i="23"/>
  <c r="DZ16" i="23"/>
  <c r="DZ17" i="23"/>
  <c r="DZ12" i="23"/>
  <c r="EA14" i="23"/>
  <c r="AW21" i="23"/>
  <c r="AW20" i="23"/>
  <c r="AW18" i="23"/>
  <c r="AX14" i="23"/>
  <c r="AW16" i="23"/>
  <c r="AW17" i="23"/>
  <c r="AW15" i="23"/>
  <c r="AW12" i="23"/>
  <c r="AW19" i="23"/>
  <c r="AV34" i="23"/>
  <c r="AV35" i="23"/>
  <c r="AV33" i="23"/>
  <c r="AW28" i="23"/>
  <c r="AV31" i="23"/>
  <c r="AV30" i="23"/>
  <c r="AV32" i="23"/>
  <c r="AV27" i="23"/>
  <c r="AV29" i="23"/>
  <c r="AB106" i="12" l="1"/>
  <c r="V161" i="20"/>
  <c r="AF119" i="11"/>
  <c r="AE88" i="9"/>
  <c r="AC105" i="9"/>
  <c r="AF107" i="6"/>
  <c r="AD88" i="6"/>
  <c r="AE107" i="11"/>
  <c r="Y88" i="20"/>
  <c r="AE105" i="9"/>
  <c r="AE90" i="20"/>
  <c r="AF88" i="10"/>
  <c r="AD89" i="11"/>
  <c r="K177" i="6"/>
  <c r="X107" i="20"/>
  <c r="X105" i="20"/>
  <c r="AF107" i="9"/>
  <c r="AB106" i="20"/>
  <c r="X120" i="20"/>
  <c r="AD119" i="9"/>
  <c r="AF119" i="9"/>
  <c r="AD120" i="20"/>
  <c r="AE107" i="10"/>
  <c r="AA89" i="20"/>
  <c r="AC106" i="10"/>
  <c r="AF104" i="6"/>
  <c r="AF88" i="6"/>
  <c r="Y107" i="20"/>
  <c r="W120" i="20"/>
  <c r="X106" i="20"/>
  <c r="AC88" i="9"/>
  <c r="AB90" i="12"/>
  <c r="X89" i="20"/>
  <c r="AE119" i="11"/>
  <c r="AC90" i="9"/>
  <c r="AB118" i="9"/>
  <c r="V90" i="20"/>
  <c r="AE118" i="10"/>
  <c r="X88" i="20"/>
  <c r="AC90" i="6"/>
  <c r="AD88" i="20"/>
  <c r="AD105" i="6"/>
  <c r="T104" i="20"/>
  <c r="T107" i="20"/>
  <c r="AG22" i="20"/>
  <c r="AE106" i="9"/>
  <c r="AD119" i="11"/>
  <c r="AB120" i="12"/>
  <c r="AD119" i="6"/>
  <c r="AB88" i="10"/>
  <c r="AC104" i="9"/>
  <c r="AE105" i="11"/>
  <c r="Y90" i="20"/>
  <c r="AF104" i="9"/>
  <c r="AF106" i="20"/>
  <c r="AF104" i="20"/>
  <c r="AF104" i="12"/>
  <c r="W88" i="20"/>
  <c r="AF90" i="10"/>
  <c r="Z105" i="20"/>
  <c r="AC107" i="9"/>
  <c r="AF120" i="12"/>
  <c r="AD120" i="9"/>
  <c r="AD104" i="9"/>
  <c r="AC106" i="11"/>
  <c r="AC88" i="12"/>
  <c r="AC106" i="20"/>
  <c r="AE90" i="9"/>
  <c r="AE88" i="10"/>
  <c r="AB118" i="12"/>
  <c r="AD104" i="11"/>
  <c r="AD118" i="6"/>
  <c r="AF90" i="12"/>
  <c r="AC105" i="11"/>
  <c r="AB120" i="10"/>
  <c r="AA118" i="20"/>
  <c r="AG63" i="20"/>
  <c r="AC88" i="20"/>
  <c r="AC90" i="20"/>
  <c r="AC119" i="6"/>
  <c r="AB106" i="6"/>
  <c r="AB88" i="12"/>
  <c r="AB107" i="20"/>
  <c r="T176" i="20"/>
  <c r="T169" i="20"/>
  <c r="AE89" i="10"/>
  <c r="AD105" i="11"/>
  <c r="AF107" i="10"/>
  <c r="AE106" i="20"/>
  <c r="AE119" i="10"/>
  <c r="AE119" i="20"/>
  <c r="AG63" i="9"/>
  <c r="AE106" i="11"/>
  <c r="AC118" i="6"/>
  <c r="AB104" i="12"/>
  <c r="AB107" i="12"/>
  <c r="AE88" i="20"/>
  <c r="W168" i="20"/>
  <c r="W176" i="20" s="1"/>
  <c r="T120" i="20"/>
  <c r="AE107" i="20"/>
  <c r="T118" i="20"/>
  <c r="AC104" i="20"/>
  <c r="AC118" i="11"/>
  <c r="AA104" i="20"/>
  <c r="AD104" i="12"/>
  <c r="AF89" i="12"/>
  <c r="AF104" i="10"/>
  <c r="AC89" i="12"/>
  <c r="AE105" i="20"/>
  <c r="AC119" i="11"/>
  <c r="AA107" i="20"/>
  <c r="AF88" i="12"/>
  <c r="AF106" i="10"/>
  <c r="AD104" i="20"/>
  <c r="AA106" i="20"/>
  <c r="AE120" i="20"/>
  <c r="AD105" i="12"/>
  <c r="V104" i="20"/>
  <c r="V105" i="20"/>
  <c r="AD107" i="20"/>
  <c r="AD105" i="20"/>
  <c r="AD88" i="10"/>
  <c r="AC89" i="11"/>
  <c r="AB120" i="20"/>
  <c r="AB119" i="20"/>
  <c r="AD120" i="11"/>
  <c r="AD90" i="11"/>
  <c r="AD106" i="12"/>
  <c r="AB119" i="10"/>
  <c r="AA119" i="20"/>
  <c r="AB104" i="6"/>
  <c r="AD107" i="9"/>
  <c r="AC90" i="11"/>
  <c r="V107" i="20"/>
  <c r="AF118" i="11"/>
  <c r="AB107" i="6"/>
  <c r="W104" i="20"/>
  <c r="AF89" i="10"/>
  <c r="AD106" i="9"/>
  <c r="AB89" i="20"/>
  <c r="AB90" i="20"/>
  <c r="T106" i="20"/>
  <c r="AD106" i="10"/>
  <c r="AD107" i="10"/>
  <c r="AD104" i="10"/>
  <c r="AC88" i="10"/>
  <c r="AD105" i="10"/>
  <c r="K172" i="11"/>
  <c r="K172" i="9"/>
  <c r="AF89" i="11"/>
  <c r="AG25" i="20"/>
  <c r="AG63" i="11"/>
  <c r="AK63" i="11"/>
  <c r="AE90" i="12"/>
  <c r="AE88" i="12"/>
  <c r="AD90" i="10"/>
  <c r="AG63" i="12"/>
  <c r="AK63" i="12"/>
  <c r="Z119" i="20"/>
  <c r="W105" i="20"/>
  <c r="Z118" i="20"/>
  <c r="U88" i="20"/>
  <c r="AF88" i="11"/>
  <c r="AC90" i="10"/>
  <c r="AF105" i="20"/>
  <c r="W106" i="20"/>
  <c r="F17" i="15"/>
  <c r="AF120" i="9"/>
  <c r="AF88" i="9"/>
  <c r="AD88" i="9"/>
  <c r="AD89" i="9"/>
  <c r="AD90" i="9"/>
  <c r="AF89" i="9"/>
  <c r="AH63" i="20"/>
  <c r="V119" i="20"/>
  <c r="V120" i="20"/>
  <c r="V118" i="20"/>
  <c r="AE119" i="9"/>
  <c r="AE118" i="9"/>
  <c r="AE120" i="9"/>
  <c r="AH25" i="20"/>
  <c r="AE88" i="6"/>
  <c r="AE90" i="6"/>
  <c r="AE89" i="6"/>
  <c r="AC105" i="6"/>
  <c r="AC104" i="6"/>
  <c r="AC107" i="6"/>
  <c r="AC106" i="6"/>
  <c r="AD118" i="10"/>
  <c r="AD120" i="10"/>
  <c r="U176" i="20"/>
  <c r="U169" i="20"/>
  <c r="AD120" i="12"/>
  <c r="AD119" i="12"/>
  <c r="AD118" i="12"/>
  <c r="AD119" i="10"/>
  <c r="AC118" i="20"/>
  <c r="AC120" i="20"/>
  <c r="AC119" i="20"/>
  <c r="AB88" i="11"/>
  <c r="AB89" i="11"/>
  <c r="AB90" i="11"/>
  <c r="AE118" i="6"/>
  <c r="AE120" i="6"/>
  <c r="AE119" i="6"/>
  <c r="W169" i="20"/>
  <c r="AW35" i="23"/>
  <c r="AW31" i="23"/>
  <c r="AW33" i="23"/>
  <c r="AW34" i="23"/>
  <c r="AW32" i="23"/>
  <c r="AW30" i="23"/>
  <c r="AX28" i="23"/>
  <c r="AW29" i="23"/>
  <c r="AW27" i="23"/>
  <c r="AX21" i="23"/>
  <c r="AX19" i="23"/>
  <c r="AX16" i="23"/>
  <c r="AX20" i="23"/>
  <c r="AX18" i="23"/>
  <c r="AX17" i="23"/>
  <c r="AX15" i="23"/>
  <c r="AY14" i="23"/>
  <c r="AX12" i="23"/>
  <c r="EA21" i="23"/>
  <c r="EA19" i="23"/>
  <c r="EA20" i="23"/>
  <c r="EA18" i="23"/>
  <c r="EB14" i="23"/>
  <c r="EA16" i="23"/>
  <c r="EA17" i="23"/>
  <c r="EA15" i="23"/>
  <c r="EA12" i="23"/>
  <c r="EA35" i="23"/>
  <c r="EA34" i="23"/>
  <c r="EA32" i="23"/>
  <c r="EA31" i="23"/>
  <c r="EA33" i="23"/>
  <c r="EA30" i="23"/>
  <c r="EB28" i="23"/>
  <c r="EA29" i="23"/>
  <c r="EA27" i="23"/>
  <c r="EB35" i="23" l="1"/>
  <c r="EB34" i="23"/>
  <c r="EB32" i="23"/>
  <c r="EB33" i="23"/>
  <c r="EB27" i="23"/>
  <c r="EB31" i="23"/>
  <c r="EB29" i="23"/>
  <c r="EB30" i="23"/>
  <c r="EC28" i="23"/>
  <c r="EB21" i="23"/>
  <c r="EB19" i="23"/>
  <c r="EB16" i="23"/>
  <c r="EB17" i="23"/>
  <c r="EB20" i="23"/>
  <c r="EB18" i="23"/>
  <c r="EB15" i="23"/>
  <c r="EC14" i="23"/>
  <c r="EB12" i="23"/>
  <c r="AY20" i="23"/>
  <c r="AY21" i="23"/>
  <c r="AY19" i="23"/>
  <c r="AY18" i="23"/>
  <c r="AY17" i="23"/>
  <c r="AZ14" i="23"/>
  <c r="AY12" i="23"/>
  <c r="AY16" i="23"/>
  <c r="AY15" i="23"/>
  <c r="AX35" i="23"/>
  <c r="AX34" i="23"/>
  <c r="AX33" i="23"/>
  <c r="AX32" i="23"/>
  <c r="AX27" i="23"/>
  <c r="AX29" i="23"/>
  <c r="AY28" i="23"/>
  <c r="AX31" i="23"/>
  <c r="AX30" i="23"/>
  <c r="AY34" i="23" l="1"/>
  <c r="AY33" i="23"/>
  <c r="AY32" i="23"/>
  <c r="AY35" i="23"/>
  <c r="AY31" i="23"/>
  <c r="AY29" i="23"/>
  <c r="AY30" i="23"/>
  <c r="AZ28" i="23"/>
  <c r="AY27" i="23"/>
  <c r="AZ21" i="23"/>
  <c r="AZ20" i="23"/>
  <c r="AZ18" i="23"/>
  <c r="AZ17" i="23"/>
  <c r="AZ15" i="23"/>
  <c r="AZ19" i="23"/>
  <c r="AZ16" i="23"/>
  <c r="BA14" i="23"/>
  <c r="AZ12" i="23"/>
  <c r="EC20" i="23"/>
  <c r="EC21" i="23"/>
  <c r="EC19" i="23"/>
  <c r="EC17" i="23"/>
  <c r="EC18" i="23"/>
  <c r="ED14" i="23"/>
  <c r="EC16" i="23"/>
  <c r="EC12" i="23"/>
  <c r="EC15" i="23"/>
  <c r="EC34" i="23"/>
  <c r="EC35" i="23"/>
  <c r="EC33" i="23"/>
  <c r="EC31" i="23"/>
  <c r="EC29" i="23"/>
  <c r="EC32" i="23"/>
  <c r="EC30" i="23"/>
  <c r="ED28" i="23"/>
  <c r="EC27" i="23"/>
  <c r="ED34" i="23" l="1"/>
  <c r="ED35" i="23"/>
  <c r="ED33" i="23"/>
  <c r="ED32" i="23"/>
  <c r="ED31" i="23"/>
  <c r="EE28" i="23"/>
  <c r="ED29" i="23"/>
  <c r="ED30" i="23"/>
  <c r="ED27" i="23"/>
  <c r="ED21" i="23"/>
  <c r="ED20" i="23"/>
  <c r="ED18" i="23"/>
  <c r="ED17" i="23"/>
  <c r="ED15" i="23"/>
  <c r="ED19" i="23"/>
  <c r="ED16" i="23"/>
  <c r="EE14" i="23"/>
  <c r="ED12" i="23"/>
  <c r="BA20" i="23"/>
  <c r="BA18" i="23"/>
  <c r="BB14" i="23"/>
  <c r="BA21" i="23"/>
  <c r="BA19" i="23"/>
  <c r="BA17" i="23"/>
  <c r="BA15" i="23"/>
  <c r="BA12" i="23"/>
  <c r="BA16" i="23"/>
  <c r="AZ34" i="23"/>
  <c r="AZ35" i="23"/>
  <c r="AZ33" i="23"/>
  <c r="BA28" i="23"/>
  <c r="AZ29" i="23"/>
  <c r="AZ32" i="23"/>
  <c r="AZ30" i="23"/>
  <c r="AZ31" i="23"/>
  <c r="AZ27" i="23"/>
  <c r="BA34" i="23" l="1"/>
  <c r="BA35" i="23"/>
  <c r="BA31" i="23"/>
  <c r="BA32" i="23"/>
  <c r="BA30" i="23"/>
  <c r="BA33" i="23"/>
  <c r="BA29" i="23"/>
  <c r="BB28" i="23"/>
  <c r="BA27" i="23"/>
  <c r="BB21" i="23"/>
  <c r="BB19" i="23"/>
  <c r="BB18" i="23"/>
  <c r="BB16" i="23"/>
  <c r="BB20" i="23"/>
  <c r="BB17" i="23"/>
  <c r="BB15" i="23"/>
  <c r="BC14" i="23"/>
  <c r="BB12" i="23"/>
  <c r="EE19" i="23"/>
  <c r="EE20" i="23"/>
  <c r="EE18" i="23"/>
  <c r="EF14" i="23"/>
  <c r="EE16" i="23"/>
  <c r="EE15" i="23"/>
  <c r="EE17" i="23"/>
  <c r="EE12" i="23"/>
  <c r="EE21" i="23"/>
  <c r="EE35" i="23"/>
  <c r="EE34" i="23"/>
  <c r="EE31" i="23"/>
  <c r="EE32" i="23"/>
  <c r="EE30" i="23"/>
  <c r="EE33" i="23"/>
  <c r="EF28" i="23"/>
  <c r="EE27" i="23"/>
  <c r="EE29" i="23"/>
  <c r="EF35" i="23" l="1"/>
  <c r="EF34" i="23"/>
  <c r="EF32" i="23"/>
  <c r="EF33" i="23"/>
  <c r="EF31" i="23"/>
  <c r="EF30" i="23"/>
  <c r="EG28" i="23"/>
  <c r="EF27" i="23"/>
  <c r="EF29" i="23"/>
  <c r="EF21" i="23"/>
  <c r="EF19" i="23"/>
  <c r="EF17" i="23"/>
  <c r="EF18" i="23"/>
  <c r="EF16" i="23"/>
  <c r="EF20" i="23"/>
  <c r="EF15" i="23"/>
  <c r="EG14" i="23"/>
  <c r="EF12" i="23"/>
  <c r="BC21" i="23"/>
  <c r="BC20" i="23"/>
  <c r="BC19" i="23"/>
  <c r="BC17" i="23"/>
  <c r="BD14" i="23"/>
  <c r="BC15" i="23"/>
  <c r="BC18" i="23"/>
  <c r="BC16" i="23"/>
  <c r="BC12" i="23"/>
  <c r="BB35" i="23"/>
  <c r="BB34" i="23"/>
  <c r="BB33" i="23"/>
  <c r="BB32" i="23"/>
  <c r="BB30" i="23"/>
  <c r="BC28" i="23"/>
  <c r="BB27" i="23"/>
  <c r="BB31" i="23"/>
  <c r="BB29" i="23"/>
  <c r="BC35" i="23" l="1"/>
  <c r="BC34" i="23"/>
  <c r="BC32" i="23"/>
  <c r="BC33" i="23"/>
  <c r="BC31" i="23"/>
  <c r="BC29" i="23"/>
  <c r="BC30" i="23"/>
  <c r="BC27" i="23"/>
  <c r="BD28" i="23"/>
  <c r="BD21" i="23"/>
  <c r="BD20" i="23"/>
  <c r="BD18" i="23"/>
  <c r="BD19" i="23"/>
  <c r="BD17" i="23"/>
  <c r="BD15" i="23"/>
  <c r="BD16" i="23"/>
  <c r="BD12" i="23"/>
  <c r="BE14" i="23"/>
  <c r="EG21" i="23"/>
  <c r="EG20" i="23"/>
  <c r="EG19" i="23"/>
  <c r="EG17" i="23"/>
  <c r="EH14" i="23"/>
  <c r="EG15" i="23"/>
  <c r="EG12" i="23"/>
  <c r="EG18" i="23"/>
  <c r="EG16" i="23"/>
  <c r="EG35" i="23"/>
  <c r="EG34" i="23"/>
  <c r="EG32" i="23"/>
  <c r="EG33" i="23"/>
  <c r="EG31" i="23"/>
  <c r="EG29" i="23"/>
  <c r="EH28" i="23"/>
  <c r="EG30" i="23"/>
  <c r="EG27" i="23"/>
  <c r="EH34" i="23" l="1"/>
  <c r="EH35" i="23"/>
  <c r="EH33" i="23"/>
  <c r="EH32" i="23"/>
  <c r="EH31" i="23"/>
  <c r="EI28" i="23"/>
  <c r="EH29" i="23"/>
  <c r="EH30" i="23"/>
  <c r="EH27" i="23"/>
  <c r="EH21" i="23"/>
  <c r="EH20" i="23"/>
  <c r="EH18" i="23"/>
  <c r="EH19" i="23"/>
  <c r="EH15" i="23"/>
  <c r="EH17" i="23"/>
  <c r="EH16" i="23"/>
  <c r="EH12" i="23"/>
  <c r="EI14" i="23"/>
  <c r="BE21" i="23"/>
  <c r="BE20" i="23"/>
  <c r="BE18" i="23"/>
  <c r="BF14" i="23"/>
  <c r="BE16" i="23"/>
  <c r="BE19" i="23"/>
  <c r="BE17" i="23"/>
  <c r="BE15" i="23"/>
  <c r="BE12" i="23"/>
  <c r="BD34" i="23"/>
  <c r="BD35" i="23"/>
  <c r="BD33" i="23"/>
  <c r="BE28" i="23"/>
  <c r="BD32" i="23"/>
  <c r="BD31" i="23"/>
  <c r="BD29" i="23"/>
  <c r="BD30" i="23"/>
  <c r="BD27" i="23"/>
  <c r="BE35" i="23" l="1"/>
  <c r="BE31" i="23"/>
  <c r="BE34" i="23"/>
  <c r="BE33" i="23"/>
  <c r="BE32" i="23"/>
  <c r="BE30" i="23"/>
  <c r="BE29" i="23"/>
  <c r="BF28" i="23"/>
  <c r="BE27" i="23"/>
  <c r="BF21" i="23"/>
  <c r="BF19" i="23"/>
  <c r="BF20" i="23"/>
  <c r="BF16" i="23"/>
  <c r="BF18" i="23"/>
  <c r="BF17" i="23"/>
  <c r="BF15" i="23"/>
  <c r="BG14" i="23"/>
  <c r="BF12" i="23"/>
  <c r="EI21" i="23"/>
  <c r="EI19" i="23"/>
  <c r="EI20" i="23"/>
  <c r="EI18" i="23"/>
  <c r="EJ14" i="23"/>
  <c r="EI17" i="23"/>
  <c r="EI16" i="23"/>
  <c r="EI15" i="23"/>
  <c r="EI12" i="23"/>
  <c r="EI35" i="23"/>
  <c r="EI33" i="23"/>
  <c r="EI32" i="23"/>
  <c r="EI31" i="23"/>
  <c r="EI30" i="23"/>
  <c r="EI29" i="23"/>
  <c r="EJ28" i="23"/>
  <c r="EI27" i="23"/>
  <c r="EI34" i="23"/>
  <c r="EJ35" i="23" l="1"/>
  <c r="EJ34" i="23"/>
  <c r="EJ32" i="23"/>
  <c r="EJ33" i="23"/>
  <c r="EJ27" i="23"/>
  <c r="EJ30" i="23"/>
  <c r="EK28" i="23"/>
  <c r="EJ29" i="23"/>
  <c r="EJ31" i="23"/>
  <c r="EJ21" i="23"/>
  <c r="EJ19" i="23"/>
  <c r="EJ17" i="23"/>
  <c r="EJ20" i="23"/>
  <c r="EJ16" i="23"/>
  <c r="EJ18" i="23"/>
  <c r="EJ15" i="23"/>
  <c r="EK14" i="23"/>
  <c r="EJ12" i="23"/>
  <c r="BG20" i="23"/>
  <c r="BG21" i="23"/>
  <c r="BG19" i="23"/>
  <c r="BG18" i="23"/>
  <c r="BG17" i="23"/>
  <c r="BH14" i="23"/>
  <c r="BG12" i="23"/>
  <c r="BG16" i="23"/>
  <c r="BG15" i="23"/>
  <c r="BF35" i="23"/>
  <c r="BF34" i="23"/>
  <c r="BF33" i="23"/>
  <c r="BF32" i="23"/>
  <c r="BF27" i="23"/>
  <c r="BF30" i="23"/>
  <c r="BF29" i="23"/>
  <c r="BG28" i="23"/>
  <c r="BF31" i="23"/>
  <c r="BG34" i="23" l="1"/>
  <c r="BG33" i="23"/>
  <c r="BG32" i="23"/>
  <c r="BG35" i="23"/>
  <c r="BG31" i="23"/>
  <c r="BG29" i="23"/>
  <c r="BG30" i="23"/>
  <c r="BH28" i="23"/>
  <c r="BG27" i="23"/>
  <c r="BH21" i="23"/>
  <c r="BH20" i="23"/>
  <c r="BH18" i="23"/>
  <c r="BH17" i="23"/>
  <c r="BH15" i="23"/>
  <c r="BH19" i="23"/>
  <c r="BH16" i="23"/>
  <c r="BI14" i="23"/>
  <c r="BH12" i="23"/>
  <c r="EK20" i="23"/>
  <c r="EK21" i="23"/>
  <c r="EK19" i="23"/>
  <c r="EK17" i="23"/>
  <c r="EK18" i="23"/>
  <c r="EL14" i="23"/>
  <c r="EK12" i="23"/>
  <c r="EK15" i="23"/>
  <c r="EK16" i="23"/>
  <c r="EK35" i="23"/>
  <c r="EK34" i="23"/>
  <c r="EK33" i="23"/>
  <c r="EK31" i="23"/>
  <c r="EK29" i="23"/>
  <c r="EK30" i="23"/>
  <c r="EL28" i="23"/>
  <c r="EK32" i="23"/>
  <c r="EK27" i="23"/>
  <c r="EL34" i="23" l="1"/>
  <c r="EL35" i="23"/>
  <c r="EL33" i="23"/>
  <c r="EL32" i="23"/>
  <c r="EL31" i="23"/>
  <c r="EM28" i="23"/>
  <c r="EL29" i="23"/>
  <c r="EL27" i="23"/>
  <c r="EL30" i="23"/>
  <c r="EL21" i="23"/>
  <c r="EL20" i="23"/>
  <c r="EL18" i="23"/>
  <c r="EL17" i="23"/>
  <c r="EL15" i="23"/>
  <c r="EL16" i="23"/>
  <c r="EM14" i="23"/>
  <c r="EL12" i="23"/>
  <c r="EL19" i="23"/>
  <c r="BI20" i="23"/>
  <c r="BI18" i="23"/>
  <c r="BI21" i="23"/>
  <c r="BJ14" i="23"/>
  <c r="BI19" i="23"/>
  <c r="BI15" i="23"/>
  <c r="BI12" i="23"/>
  <c r="BI16" i="23"/>
  <c r="BI17" i="23"/>
  <c r="BH34" i="23"/>
  <c r="BH35" i="23"/>
  <c r="BH33" i="23"/>
  <c r="BI28" i="23"/>
  <c r="BH31" i="23"/>
  <c r="BH29" i="23"/>
  <c r="BH27" i="23"/>
  <c r="BH30" i="23"/>
  <c r="BH32" i="23"/>
  <c r="BI34" i="23" l="1"/>
  <c r="BI35" i="23"/>
  <c r="BI31" i="23"/>
  <c r="BI32" i="23"/>
  <c r="BI30" i="23"/>
  <c r="BI33" i="23"/>
  <c r="BI29" i="23"/>
  <c r="BJ28" i="23"/>
  <c r="BI27" i="23"/>
  <c r="BJ21" i="23"/>
  <c r="BJ19" i="23"/>
  <c r="BJ18" i="23"/>
  <c r="BJ16" i="23"/>
  <c r="BJ17" i="23"/>
  <c r="BJ15" i="23"/>
  <c r="BJ20" i="23"/>
  <c r="BK14" i="23"/>
  <c r="BJ12" i="23"/>
  <c r="EM19" i="23"/>
  <c r="EM20" i="23"/>
  <c r="EM18" i="23"/>
  <c r="EN14" i="23"/>
  <c r="EM16" i="23"/>
  <c r="EM21" i="23"/>
  <c r="EM15" i="23"/>
  <c r="EM12" i="23"/>
  <c r="EM17" i="23"/>
  <c r="EM35" i="23"/>
  <c r="EM34" i="23"/>
  <c r="EM33" i="23"/>
  <c r="EM31" i="23"/>
  <c r="EM32" i="23"/>
  <c r="EM30" i="23"/>
  <c r="EM29" i="23"/>
  <c r="EN28" i="23"/>
  <c r="EM27" i="23"/>
  <c r="EN35" i="23" l="1"/>
  <c r="EN34" i="23"/>
  <c r="EN33" i="23"/>
  <c r="EN32" i="23"/>
  <c r="EN29" i="23"/>
  <c r="EN27" i="23"/>
  <c r="EN31" i="23"/>
  <c r="EN30" i="23"/>
  <c r="EO28" i="23"/>
  <c r="EN21" i="23"/>
  <c r="EN19" i="23"/>
  <c r="EN17" i="23"/>
  <c r="EN18" i="23"/>
  <c r="EN16" i="23"/>
  <c r="EN15" i="23"/>
  <c r="EO14" i="23"/>
  <c r="EN20" i="23"/>
  <c r="EN12" i="23"/>
  <c r="BK21" i="23"/>
  <c r="BK20" i="23"/>
  <c r="BK19" i="23"/>
  <c r="BK17" i="23"/>
  <c r="BL14" i="23"/>
  <c r="BK18" i="23"/>
  <c r="BK15" i="23"/>
  <c r="BK16" i="23"/>
  <c r="BK12" i="23"/>
  <c r="BJ35" i="23"/>
  <c r="BJ34" i="23"/>
  <c r="BJ33" i="23"/>
  <c r="BJ32" i="23"/>
  <c r="BJ29" i="23"/>
  <c r="BJ27" i="23"/>
  <c r="BJ31" i="23"/>
  <c r="BJ30" i="23"/>
  <c r="BK28" i="23"/>
  <c r="BK35" i="23" l="1"/>
  <c r="BK34" i="23"/>
  <c r="BK32" i="23"/>
  <c r="BK33" i="23"/>
  <c r="BK31" i="23"/>
  <c r="BK29" i="23"/>
  <c r="BK30" i="23"/>
  <c r="BL28" i="23"/>
  <c r="BK27" i="23"/>
  <c r="BL21" i="23"/>
  <c r="BL20" i="23"/>
  <c r="BL18" i="23"/>
  <c r="BL19" i="23"/>
  <c r="BL17" i="23"/>
  <c r="BL15" i="23"/>
  <c r="BL16" i="23"/>
  <c r="BL12" i="23"/>
  <c r="BM14" i="23"/>
  <c r="EO21" i="23"/>
  <c r="EO20" i="23"/>
  <c r="EO19" i="23"/>
  <c r="EO17" i="23"/>
  <c r="EP14" i="23"/>
  <c r="EO15" i="23"/>
  <c r="EO16" i="23"/>
  <c r="EO12" i="23"/>
  <c r="EO18" i="23"/>
  <c r="EO33" i="23"/>
  <c r="EO35" i="23"/>
  <c r="EO34" i="23"/>
  <c r="EO32" i="23"/>
  <c r="EO31" i="23"/>
  <c r="EO29" i="23"/>
  <c r="EO30" i="23"/>
  <c r="EP28" i="23"/>
  <c r="EO27" i="23"/>
  <c r="EP34" i="23" l="1"/>
  <c r="EP35" i="23"/>
  <c r="EP33" i="23"/>
  <c r="EP32" i="23"/>
  <c r="EP31" i="23"/>
  <c r="U65" i="23" s="1"/>
  <c r="EP30" i="23"/>
  <c r="EP27" i="23"/>
  <c r="EP29" i="23"/>
  <c r="EP21" i="23"/>
  <c r="EP20" i="23"/>
  <c r="EP18" i="23"/>
  <c r="EP15" i="23"/>
  <c r="EP19" i="23"/>
  <c r="EP17" i="23"/>
  <c r="EP16" i="23"/>
  <c r="U52" i="23" s="1"/>
  <c r="EP12" i="23"/>
  <c r="BM21" i="23"/>
  <c r="BM20" i="23"/>
  <c r="BM18" i="23"/>
  <c r="BN14" i="23"/>
  <c r="BM19" i="23"/>
  <c r="BM16" i="23"/>
  <c r="BM17" i="23"/>
  <c r="BM15" i="23"/>
  <c r="BM12" i="23"/>
  <c r="BL34" i="23"/>
  <c r="BL35" i="23"/>
  <c r="BL33" i="23"/>
  <c r="BM28" i="23"/>
  <c r="BL31" i="23"/>
  <c r="BL30" i="23"/>
  <c r="BL32" i="23"/>
  <c r="BL27" i="23"/>
  <c r="BL29" i="23"/>
  <c r="U51" i="23" l="1"/>
  <c r="U57" i="23"/>
  <c r="BM35" i="23"/>
  <c r="BM34" i="23"/>
  <c r="BM31" i="23"/>
  <c r="BM33" i="23"/>
  <c r="BM32" i="23"/>
  <c r="BM30" i="23"/>
  <c r="BN28" i="23"/>
  <c r="BM29" i="23"/>
  <c r="BM27" i="23"/>
  <c r="BN21" i="23"/>
  <c r="BN19" i="23"/>
  <c r="BN16" i="23"/>
  <c r="BN20" i="23"/>
  <c r="BN18" i="23"/>
  <c r="BN17" i="23"/>
  <c r="BN15" i="23"/>
  <c r="BO14" i="23"/>
  <c r="BN12" i="23"/>
  <c r="U55" i="23"/>
  <c r="U56" i="23"/>
  <c r="U54" i="23"/>
  <c r="U53" i="23"/>
  <c r="U66" i="23"/>
  <c r="U63" i="23"/>
  <c r="U68" i="23"/>
  <c r="U64" i="23"/>
  <c r="U67" i="23"/>
  <c r="U69" i="23"/>
  <c r="BO20" i="23" l="1"/>
  <c r="BO21" i="23"/>
  <c r="BO19" i="23"/>
  <c r="BO18" i="23"/>
  <c r="BO17" i="23"/>
  <c r="BP14" i="23"/>
  <c r="BO12" i="23"/>
  <c r="BO16" i="23"/>
  <c r="BO15" i="23"/>
  <c r="BN35" i="23"/>
  <c r="BN34" i="23"/>
  <c r="BN33" i="23"/>
  <c r="BN32" i="23"/>
  <c r="BN27" i="23"/>
  <c r="BN29" i="23"/>
  <c r="BN31" i="23"/>
  <c r="BN30" i="23"/>
  <c r="BO28" i="23"/>
  <c r="BO34" i="23" l="1"/>
  <c r="BO35" i="23"/>
  <c r="BO33" i="23"/>
  <c r="BO32" i="23"/>
  <c r="BO31" i="23"/>
  <c r="BO29" i="23"/>
  <c r="BO30" i="23"/>
  <c r="BP28" i="23"/>
  <c r="BO27" i="23"/>
  <c r="BP21" i="23"/>
  <c r="BP20" i="23"/>
  <c r="BP18" i="23"/>
  <c r="BP17" i="23"/>
  <c r="BP15" i="23"/>
  <c r="BP19" i="23"/>
  <c r="BP16" i="23"/>
  <c r="BQ14" i="23"/>
  <c r="BP12" i="23"/>
  <c r="BQ20" i="23" l="1"/>
  <c r="BQ18" i="23"/>
  <c r="BR14" i="23"/>
  <c r="BQ19" i="23"/>
  <c r="BQ21" i="23"/>
  <c r="BQ17" i="23"/>
  <c r="BQ15" i="23"/>
  <c r="BQ12" i="23"/>
  <c r="BQ16" i="23"/>
  <c r="BP34" i="23"/>
  <c r="BP35" i="23"/>
  <c r="BP33" i="23"/>
  <c r="BQ28" i="23"/>
  <c r="BP29" i="23"/>
  <c r="BP32" i="23"/>
  <c r="BP30" i="23"/>
  <c r="BP31" i="23"/>
  <c r="BP27" i="23"/>
  <c r="BQ34" i="23" l="1"/>
  <c r="BQ35" i="23"/>
  <c r="BQ31" i="23"/>
  <c r="BQ32" i="23"/>
  <c r="BQ30" i="23"/>
  <c r="BQ33" i="23"/>
  <c r="BR28" i="23"/>
  <c r="BQ27" i="23"/>
  <c r="BQ29" i="23"/>
  <c r="BR21" i="23"/>
  <c r="BR19" i="23"/>
  <c r="BR18" i="23"/>
  <c r="BR16" i="23"/>
  <c r="BR20" i="23"/>
  <c r="BR17" i="23"/>
  <c r="BR15" i="23"/>
  <c r="BS14" i="23"/>
  <c r="BR12" i="23"/>
  <c r="BS21" i="23" l="1"/>
  <c r="BS20" i="23"/>
  <c r="BS19" i="23"/>
  <c r="BS17" i="23"/>
  <c r="BT14" i="23"/>
  <c r="BS15" i="23"/>
  <c r="BS16" i="23"/>
  <c r="BS12" i="23"/>
  <c r="BS18" i="23"/>
  <c r="BR35" i="23"/>
  <c r="BR34" i="23"/>
  <c r="BR33" i="23"/>
  <c r="BR32" i="23"/>
  <c r="BR30" i="23"/>
  <c r="BS28" i="23"/>
  <c r="BR27" i="23"/>
  <c r="BR31" i="23"/>
  <c r="BR29" i="23"/>
  <c r="BS35" i="23" l="1"/>
  <c r="BS34" i="23"/>
  <c r="BS32" i="23"/>
  <c r="BS33" i="23"/>
  <c r="BS31" i="23"/>
  <c r="BS29" i="23"/>
  <c r="BT28" i="23"/>
  <c r="BS30" i="23"/>
  <c r="BS27" i="23"/>
  <c r="BT21" i="23"/>
  <c r="BT20" i="23"/>
  <c r="BT18" i="23"/>
  <c r="BT19" i="23"/>
  <c r="BT17" i="23"/>
  <c r="BT15" i="23"/>
  <c r="BT16" i="23"/>
  <c r="BT12" i="23"/>
  <c r="BU14" i="23"/>
  <c r="BU21" i="23" l="1"/>
  <c r="BU20" i="23"/>
  <c r="BU18" i="23"/>
  <c r="BV14" i="23"/>
  <c r="BU16" i="23"/>
  <c r="BU19" i="23"/>
  <c r="BU17" i="23"/>
  <c r="BU15" i="23"/>
  <c r="BU12" i="23"/>
  <c r="BT34" i="23"/>
  <c r="BT35" i="23"/>
  <c r="BT33" i="23"/>
  <c r="BU28" i="23"/>
  <c r="BT32" i="23"/>
  <c r="BT31" i="23"/>
  <c r="BT29" i="23"/>
  <c r="BT30" i="23"/>
  <c r="BT27" i="23"/>
  <c r="BU35" i="23" l="1"/>
  <c r="BU31" i="23"/>
  <c r="BU33" i="23"/>
  <c r="BU32" i="23"/>
  <c r="BU30" i="23"/>
  <c r="BU29" i="23"/>
  <c r="BU34" i="23"/>
  <c r="BV28" i="23"/>
  <c r="BU27" i="23"/>
  <c r="BV21" i="23"/>
  <c r="BV19" i="23"/>
  <c r="BV20" i="23"/>
  <c r="BV16" i="23"/>
  <c r="BV18" i="23"/>
  <c r="BV17" i="23"/>
  <c r="BV15" i="23"/>
  <c r="BW14" i="23"/>
  <c r="BV12" i="23"/>
  <c r="BW20" i="23" l="1"/>
  <c r="BW21" i="23"/>
  <c r="BW19" i="23"/>
  <c r="BW18" i="23"/>
  <c r="BW17" i="23"/>
  <c r="BX14" i="23"/>
  <c r="BW12" i="23"/>
  <c r="BW16" i="23"/>
  <c r="BW15" i="23"/>
  <c r="BV35" i="23"/>
  <c r="BV34" i="23"/>
  <c r="BV33" i="23"/>
  <c r="BV32" i="23"/>
  <c r="BV27" i="23"/>
  <c r="BV30" i="23"/>
  <c r="BV31" i="23"/>
  <c r="BV29" i="23"/>
  <c r="BW28" i="23"/>
  <c r="BW34" i="23" l="1"/>
  <c r="BW33" i="23"/>
  <c r="BW32" i="23"/>
  <c r="BW31" i="23"/>
  <c r="BW29" i="23"/>
  <c r="BW30" i="23"/>
  <c r="BX28" i="23"/>
  <c r="BW35" i="23"/>
  <c r="BW27" i="23"/>
  <c r="BX21" i="23"/>
  <c r="BX20" i="23"/>
  <c r="BX18" i="23"/>
  <c r="BX17" i="23"/>
  <c r="BX15" i="23"/>
  <c r="BX19" i="23"/>
  <c r="BX16" i="23"/>
  <c r="BY14" i="23"/>
  <c r="BX12" i="23"/>
  <c r="BY20" i="23" l="1"/>
  <c r="BY18" i="23"/>
  <c r="BZ14" i="23"/>
  <c r="BY19" i="23"/>
  <c r="BY21" i="23"/>
  <c r="BY15" i="23"/>
  <c r="BY12" i="23"/>
  <c r="BY16" i="23"/>
  <c r="BY17" i="23"/>
  <c r="BX34" i="23"/>
  <c r="BX35" i="23"/>
  <c r="BX33" i="23"/>
  <c r="BY28" i="23"/>
  <c r="BX31" i="23"/>
  <c r="BX29" i="23"/>
  <c r="BX27" i="23"/>
  <c r="BX30" i="23"/>
  <c r="BX32" i="23"/>
  <c r="BY34" i="23" l="1"/>
  <c r="BY35" i="23"/>
  <c r="BY31" i="23"/>
  <c r="BY32" i="23"/>
  <c r="BY30" i="23"/>
  <c r="BY29" i="23"/>
  <c r="BY27" i="23"/>
  <c r="BZ28" i="23"/>
  <c r="BY33" i="23"/>
  <c r="BZ21" i="23"/>
  <c r="BZ19" i="23"/>
  <c r="BZ18" i="23"/>
  <c r="BZ16" i="23"/>
  <c r="BZ17" i="23"/>
  <c r="BZ15" i="23"/>
  <c r="CA14" i="23"/>
  <c r="BZ12" i="23"/>
  <c r="BZ20" i="23"/>
  <c r="CA21" i="23" l="1"/>
  <c r="CA20" i="23"/>
  <c r="CA19" i="23"/>
  <c r="CA17" i="23"/>
  <c r="CB14" i="23"/>
  <c r="CA15" i="23"/>
  <c r="CA16" i="23"/>
  <c r="CA12" i="23"/>
  <c r="CA18" i="23"/>
  <c r="BZ35" i="23"/>
  <c r="BZ34" i="23"/>
  <c r="BZ32" i="23"/>
  <c r="BZ33" i="23"/>
  <c r="BZ29" i="23"/>
  <c r="BZ27" i="23"/>
  <c r="BZ31" i="23"/>
  <c r="BZ30" i="23"/>
  <c r="CA28" i="23"/>
  <c r="CA35" i="23" l="1"/>
  <c r="CA34" i="23"/>
  <c r="CA32" i="23"/>
  <c r="CA33" i="23"/>
  <c r="CA31" i="23"/>
  <c r="CA29" i="23"/>
  <c r="CA30" i="23"/>
  <c r="CB28" i="23"/>
  <c r="CA27" i="23"/>
  <c r="CB21" i="23"/>
  <c r="CB20" i="23"/>
  <c r="CB18" i="23"/>
  <c r="CB19" i="23"/>
  <c r="CB17" i="23"/>
  <c r="CB15" i="23"/>
  <c r="CB16" i="23"/>
  <c r="CB12" i="23"/>
  <c r="CC14" i="23"/>
  <c r="CC21" i="23" l="1"/>
  <c r="CC20" i="23"/>
  <c r="CC18" i="23"/>
  <c r="CD14" i="23"/>
  <c r="CC16" i="23"/>
  <c r="CC17" i="23"/>
  <c r="CC15" i="23"/>
  <c r="CC12" i="23"/>
  <c r="CC19" i="23"/>
  <c r="CB34" i="23"/>
  <c r="CB35" i="23"/>
  <c r="CB33" i="23"/>
  <c r="CB32" i="23"/>
  <c r="CC28" i="23"/>
  <c r="CB31" i="23"/>
  <c r="CB30" i="23"/>
  <c r="CB27" i="23"/>
  <c r="CB29" i="23"/>
  <c r="CC35" i="23" l="1"/>
  <c r="CC32" i="23"/>
  <c r="CC31" i="23"/>
  <c r="CC33" i="23"/>
  <c r="CC34" i="23"/>
  <c r="CC30" i="23"/>
  <c r="CD28" i="23"/>
  <c r="CC29" i="23"/>
  <c r="CC27" i="23"/>
  <c r="CD21" i="23"/>
  <c r="CD19" i="23"/>
  <c r="CD16" i="23"/>
  <c r="CD20" i="23"/>
  <c r="CD18" i="23"/>
  <c r="CD17" i="23"/>
  <c r="CD15" i="23"/>
  <c r="CE14" i="23"/>
  <c r="CD12" i="23"/>
  <c r="CE20" i="23" l="1"/>
  <c r="CE21" i="23"/>
  <c r="CE19" i="23"/>
  <c r="CE18" i="23"/>
  <c r="CE17" i="23"/>
  <c r="CF14" i="23"/>
  <c r="CE12" i="23"/>
  <c r="CE16" i="23"/>
  <c r="CE15" i="23"/>
  <c r="CD35" i="23"/>
  <c r="CD34" i="23"/>
  <c r="CD32" i="23"/>
  <c r="CD33" i="23"/>
  <c r="CD27" i="23"/>
  <c r="CD29" i="23"/>
  <c r="CD30" i="23"/>
  <c r="CE28" i="23"/>
  <c r="CD31" i="23"/>
  <c r="CE34" i="23" l="1"/>
  <c r="CE33" i="23"/>
  <c r="CE35" i="23"/>
  <c r="CE31" i="23"/>
  <c r="CE29" i="23"/>
  <c r="CE32" i="23"/>
  <c r="CE30" i="23"/>
  <c r="CF28" i="23"/>
  <c r="CE27" i="23"/>
  <c r="CF21" i="23"/>
  <c r="CF20" i="23"/>
  <c r="CF18" i="23"/>
  <c r="CF17" i="23"/>
  <c r="CF15" i="23"/>
  <c r="CF19" i="23"/>
  <c r="CF16" i="23"/>
  <c r="CG14" i="23"/>
  <c r="CF12" i="23"/>
  <c r="CG20" i="23" l="1"/>
  <c r="CG18" i="23"/>
  <c r="CH14" i="23"/>
  <c r="CG21" i="23"/>
  <c r="CG19" i="23"/>
  <c r="CG17" i="23"/>
  <c r="CG15" i="23"/>
  <c r="CG12" i="23"/>
  <c r="CG16" i="23"/>
  <c r="CF34" i="23"/>
  <c r="CF35" i="23"/>
  <c r="CF33" i="23"/>
  <c r="CF32" i="23"/>
  <c r="CG28" i="23"/>
  <c r="CF29" i="23"/>
  <c r="CF30" i="23"/>
  <c r="CF31" i="23"/>
  <c r="CF27" i="23"/>
  <c r="CG34" i="23" l="1"/>
  <c r="CG35" i="23"/>
  <c r="CG31" i="23"/>
  <c r="CG32" i="23"/>
  <c r="CG30" i="23"/>
  <c r="CG33" i="23"/>
  <c r="CG29" i="23"/>
  <c r="CH28" i="23"/>
  <c r="CG27" i="23"/>
  <c r="CH21" i="23"/>
  <c r="CH19" i="23"/>
  <c r="CH18" i="23"/>
  <c r="CH16" i="23"/>
  <c r="CH20" i="23"/>
  <c r="CH17" i="23"/>
  <c r="CH15" i="23"/>
  <c r="CI14" i="23"/>
  <c r="CH12" i="23"/>
  <c r="CI21" i="23" l="1"/>
  <c r="CI20" i="23"/>
  <c r="CI19" i="23"/>
  <c r="CI17" i="23"/>
  <c r="CJ14" i="23"/>
  <c r="CI15" i="23"/>
  <c r="CI18" i="23"/>
  <c r="CI16" i="23"/>
  <c r="CI12" i="23"/>
  <c r="CH35" i="23"/>
  <c r="CH34" i="23"/>
  <c r="CH32" i="23"/>
  <c r="CH33" i="23"/>
  <c r="CH30" i="23"/>
  <c r="CI28" i="23"/>
  <c r="CH27" i="23"/>
  <c r="CH31" i="23"/>
  <c r="CH29" i="23"/>
  <c r="CI35" i="23" l="1"/>
  <c r="CI34" i="23"/>
  <c r="CI32" i="23"/>
  <c r="CI33" i="23"/>
  <c r="CI31" i="23"/>
  <c r="CI29" i="23"/>
  <c r="CI30" i="23"/>
  <c r="CI27" i="23"/>
  <c r="CJ28" i="23"/>
  <c r="CJ21" i="23"/>
  <c r="CJ20" i="23"/>
  <c r="CJ18" i="23"/>
  <c r="CJ19" i="23"/>
  <c r="CJ15" i="23"/>
  <c r="CJ17" i="23"/>
  <c r="CJ16" i="23"/>
  <c r="CJ12" i="23"/>
  <c r="CK14" i="23"/>
  <c r="CK21" i="23" l="1"/>
  <c r="CK19" i="23"/>
  <c r="CK20" i="23"/>
  <c r="CK18" i="23"/>
  <c r="CK17" i="23"/>
  <c r="CL14" i="23"/>
  <c r="CK16" i="23"/>
  <c r="CK15" i="23"/>
  <c r="CK12" i="23"/>
  <c r="CJ34" i="23"/>
  <c r="CJ35" i="23"/>
  <c r="CJ33" i="23"/>
  <c r="CJ32" i="23"/>
  <c r="CK28" i="23"/>
  <c r="CJ31" i="23"/>
  <c r="CJ29" i="23"/>
  <c r="CJ30" i="23"/>
  <c r="CJ27" i="23"/>
  <c r="CK35" i="23" l="1"/>
  <c r="CK32" i="23"/>
  <c r="CK31" i="23"/>
  <c r="CK34" i="23"/>
  <c r="CK33" i="23"/>
  <c r="CK30" i="23"/>
  <c r="CK29" i="23"/>
  <c r="CL28" i="23"/>
  <c r="CK27" i="23"/>
  <c r="CL21" i="23"/>
  <c r="CL19" i="23"/>
  <c r="CL20" i="23"/>
  <c r="CL16" i="23"/>
  <c r="CL18" i="23"/>
  <c r="CL15" i="23"/>
  <c r="CM14" i="23"/>
  <c r="CL17" i="23"/>
  <c r="CL12" i="23"/>
  <c r="CM20" i="23" l="1"/>
  <c r="CM21" i="23"/>
  <c r="CM19" i="23"/>
  <c r="CM17" i="23"/>
  <c r="CM18" i="23"/>
  <c r="CN14" i="23"/>
  <c r="CM12" i="23"/>
  <c r="CM16" i="23"/>
  <c r="CM15" i="23"/>
  <c r="CL35" i="23"/>
  <c r="CL34" i="23"/>
  <c r="CL32" i="23"/>
  <c r="CL33" i="23"/>
  <c r="CL27" i="23"/>
  <c r="CL30" i="23"/>
  <c r="CM28" i="23"/>
  <c r="CL29" i="23"/>
  <c r="CL31" i="23"/>
  <c r="CM34" i="23" l="1"/>
  <c r="CM33" i="23"/>
  <c r="CM35" i="23"/>
  <c r="CM31" i="23"/>
  <c r="CM29" i="23"/>
  <c r="CM30" i="23"/>
  <c r="CN28" i="23"/>
  <c r="CM32" i="23"/>
  <c r="CM27" i="23"/>
  <c r="CN21" i="23"/>
  <c r="CN20" i="23"/>
  <c r="CN18" i="23"/>
  <c r="CN15" i="23"/>
  <c r="CN17" i="23"/>
  <c r="CN16" i="23"/>
  <c r="CO14" i="23"/>
  <c r="CN12" i="23"/>
  <c r="CN19" i="23"/>
  <c r="CO19" i="23" l="1"/>
  <c r="CO20" i="23"/>
  <c r="CO18" i="23"/>
  <c r="CO21" i="23"/>
  <c r="CP14" i="23"/>
  <c r="CO17" i="23"/>
  <c r="CO15" i="23"/>
  <c r="CO12" i="23"/>
  <c r="CO16" i="23"/>
  <c r="CN34" i="23"/>
  <c r="CN35" i="23"/>
  <c r="CN33" i="23"/>
  <c r="CN32" i="23"/>
  <c r="CO28" i="23"/>
  <c r="CN31" i="23"/>
  <c r="CN29" i="23"/>
  <c r="CN27" i="23"/>
  <c r="CN30" i="23"/>
  <c r="CO34" i="23" l="1"/>
  <c r="CO35" i="23"/>
  <c r="CO31" i="23"/>
  <c r="CO32" i="23"/>
  <c r="CO30" i="23"/>
  <c r="CO33" i="23"/>
  <c r="CO29" i="23"/>
  <c r="CP28" i="23"/>
  <c r="CO27" i="23"/>
  <c r="CP21" i="23"/>
  <c r="CP19" i="23"/>
  <c r="CP18" i="23"/>
  <c r="CP17" i="23"/>
  <c r="CP16" i="23"/>
  <c r="CP15" i="23"/>
  <c r="CP20" i="23"/>
  <c r="CQ14" i="23"/>
  <c r="CP12" i="23"/>
  <c r="CQ21" i="23" l="1"/>
  <c r="CQ20" i="23"/>
  <c r="CQ19" i="23"/>
  <c r="CQ17" i="23"/>
  <c r="CR14" i="23"/>
  <c r="CQ18" i="23"/>
  <c r="CQ15" i="23"/>
  <c r="CQ16" i="23"/>
  <c r="CQ12" i="23"/>
  <c r="CP35" i="23"/>
  <c r="CP34" i="23"/>
  <c r="CP32" i="23"/>
  <c r="CP33" i="23"/>
  <c r="CP29" i="23"/>
  <c r="CP27" i="23"/>
  <c r="CP31" i="23"/>
  <c r="CP30" i="23"/>
  <c r="CQ28" i="23"/>
  <c r="CQ35" i="23" l="1"/>
  <c r="CQ34" i="23"/>
  <c r="CQ32" i="23"/>
  <c r="CQ33" i="23"/>
  <c r="CQ31" i="23"/>
  <c r="CQ29" i="23"/>
  <c r="CQ30" i="23"/>
  <c r="CR28" i="23"/>
  <c r="CQ27" i="23"/>
  <c r="CR21" i="23"/>
  <c r="CR20" i="23"/>
  <c r="CR18" i="23"/>
  <c r="CR15" i="23"/>
  <c r="CR19" i="23"/>
  <c r="CR16" i="23"/>
  <c r="CR12" i="23"/>
  <c r="CR17" i="23"/>
  <c r="CS14" i="23"/>
  <c r="CS21" i="23" l="1"/>
  <c r="CS19" i="23"/>
  <c r="CS20" i="23"/>
  <c r="CS18" i="23"/>
  <c r="CT14" i="23"/>
  <c r="CS17" i="23"/>
  <c r="CS16" i="23"/>
  <c r="CS15" i="23"/>
  <c r="CS12" i="23"/>
  <c r="CR34" i="23"/>
  <c r="CR35" i="23"/>
  <c r="CR33" i="23"/>
  <c r="CR32" i="23"/>
  <c r="CS28" i="23"/>
  <c r="CR31" i="23"/>
  <c r="CR30" i="23"/>
  <c r="CR27" i="23"/>
  <c r="CR29" i="23"/>
  <c r="CS35" i="23" l="1"/>
  <c r="CS34" i="23"/>
  <c r="CS32" i="23"/>
  <c r="CS31" i="23"/>
  <c r="CS33" i="23"/>
  <c r="CS30" i="23"/>
  <c r="CT28" i="23"/>
  <c r="CS29" i="23"/>
  <c r="CS27" i="23"/>
  <c r="CT21" i="23"/>
  <c r="CT19" i="23"/>
  <c r="CT16" i="23"/>
  <c r="CT17" i="23"/>
  <c r="CT20" i="23"/>
  <c r="CT18" i="23"/>
  <c r="CT15" i="23"/>
  <c r="S51" i="23" s="1"/>
  <c r="CT12" i="23"/>
  <c r="T56" i="23" l="1"/>
  <c r="T53" i="23"/>
  <c r="T51" i="23"/>
  <c r="T55" i="23"/>
  <c r="T57" i="23"/>
  <c r="S54" i="23"/>
  <c r="S53" i="23"/>
  <c r="S56" i="23"/>
  <c r="T54" i="23"/>
  <c r="S57" i="23"/>
  <c r="S55" i="23"/>
  <c r="S52" i="23"/>
  <c r="T52" i="23"/>
  <c r="V51" i="23"/>
  <c r="W51" i="23"/>
  <c r="CT35" i="23"/>
  <c r="CT34" i="23"/>
  <c r="S68" i="23" s="1"/>
  <c r="CT32" i="23"/>
  <c r="CT33" i="23"/>
  <c r="CT27" i="23"/>
  <c r="S67" i="23" s="1"/>
  <c r="CT29" i="23"/>
  <c r="CT31" i="23"/>
  <c r="CT30" i="23"/>
  <c r="W67" i="23" l="1"/>
  <c r="S65" i="23"/>
  <c r="T63" i="23"/>
  <c r="S66" i="23"/>
  <c r="S63" i="23"/>
  <c r="T69" i="23"/>
  <c r="T68" i="23"/>
  <c r="T65" i="23"/>
  <c r="T64" i="23"/>
  <c r="S64" i="23"/>
  <c r="T67" i="23"/>
  <c r="V67" i="23" s="1"/>
  <c r="S69" i="23"/>
  <c r="T66" i="23"/>
  <c r="W68" i="23"/>
  <c r="V68" i="23"/>
  <c r="W52" i="23"/>
  <c r="V52" i="23"/>
  <c r="V55" i="23"/>
  <c r="W55" i="23"/>
  <c r="W57" i="23"/>
  <c r="V57" i="23"/>
  <c r="W56" i="23"/>
  <c r="V56" i="23"/>
  <c r="W53" i="23"/>
  <c r="V53" i="23"/>
  <c r="W54" i="23"/>
  <c r="V54" i="23"/>
  <c r="W69" i="23" l="1"/>
  <c r="V69" i="23"/>
  <c r="W64" i="23"/>
  <c r="V64" i="23"/>
  <c r="W63" i="23"/>
  <c r="V63" i="23"/>
  <c r="V66" i="23"/>
  <c r="W66" i="23"/>
  <c r="W65" i="23"/>
  <c r="V65" i="23"/>
</calcChain>
</file>

<file path=xl/comments1.xml><?xml version="1.0" encoding="utf-8"?>
<comments xmlns="http://schemas.openxmlformats.org/spreadsheetml/2006/main">
  <authors>
    <author>作者</author>
  </authors>
  <commentList>
    <comment ref="L16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预计7月中下旬正式收费运营</t>
        </r>
      </text>
    </comment>
  </commentList>
</comments>
</file>

<file path=xl/sharedStrings.xml><?xml version="1.0" encoding="utf-8"?>
<sst xmlns="http://schemas.openxmlformats.org/spreadsheetml/2006/main" count="5198" uniqueCount="853">
  <si>
    <t>赛尔号付费情况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</si>
  <si>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</si>
  <si>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</si>
  <si>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</si>
  <si>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</si>
  <si>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</si>
  <si>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</si>
  <si>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</si>
  <si>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</si>
  <si>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</si>
  <si>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</si>
  <si>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</si>
  <si>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</si>
  <si>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</si>
  <si>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基本情况</t>
  </si>
  <si>
    <t>付费总额(元)</t>
  </si>
  <si>
    <t>付费总额(元)增长率</t>
  </si>
  <si>
    <t>付费用户数</t>
  </si>
  <si>
    <t>付费用户数增长率</t>
  </si>
  <si>
    <t>arppu值</t>
  </si>
  <si>
    <t>arppu值增长率</t>
  </si>
  <si>
    <t>包月</t>
  </si>
  <si>
    <t>包月支付总额(不含短信包月续费)</t>
  </si>
  <si>
    <t>包月支付总额(不含短信包月续费)增长率</t>
  </si>
  <si>
    <t>包月支付用户数(不含短信包月续费)</t>
  </si>
  <si>
    <t>包月支付用户数(不含短信包月续费)增长率</t>
  </si>
  <si>
    <t>包月支付arppu值</t>
  </si>
  <si>
    <t>包月支付arppu值增长率</t>
  </si>
  <si>
    <t>按条</t>
  </si>
  <si>
    <t>按条支付总额</t>
  </si>
  <si>
    <t>按条支付总额增长率</t>
  </si>
  <si>
    <t>按条支付用户数</t>
  </si>
  <si>
    <t>按条支付用户数增长率</t>
  </si>
  <si>
    <t>按条支付arppu值</t>
  </si>
  <si>
    <t>按条支付arppu值增长率</t>
  </si>
  <si>
    <t>用户类型</t>
  </si>
  <si>
    <t>纯新增付费用户数</t>
  </si>
  <si>
    <t>历史转化新增付费用户数</t>
  </si>
  <si>
    <t>连续两月付费用户数</t>
  </si>
  <si>
    <t>回流付费用户数</t>
  </si>
  <si>
    <t>新增用户中的付费用户数</t>
  </si>
  <si>
    <t>留存用户中的付费用户数</t>
  </si>
  <si>
    <t>回流用户中的付费用户数</t>
  </si>
  <si>
    <t>付费率</t>
  </si>
  <si>
    <t>付费率增长率</t>
  </si>
  <si>
    <t>新增用户付费率</t>
  </si>
  <si>
    <t>留存用户付费率</t>
  </si>
  <si>
    <t>回流用户付费率</t>
  </si>
  <si>
    <t>分类用户占比</t>
  </si>
  <si>
    <t>纯新增付费用户占比</t>
  </si>
  <si>
    <t>历史转化新增付费用户占比</t>
  </si>
  <si>
    <t>连续两月付费用户占比</t>
  </si>
  <si>
    <t>回流付费用户占比</t>
  </si>
  <si>
    <t>分类用户付费额</t>
  </si>
  <si>
    <t>纯新增付费用户付费额</t>
  </si>
  <si>
    <t>历史转化新增付费用户付费额</t>
  </si>
  <si>
    <t>连续两月付费用户付费额</t>
  </si>
  <si>
    <t>回流付费用户付费额</t>
  </si>
  <si>
    <t>新增用户付费额</t>
  </si>
  <si>
    <t>留存用户付费额</t>
  </si>
  <si>
    <t>回流用户付费额</t>
  </si>
  <si>
    <t>ARPPU值</t>
  </si>
  <si>
    <t>纯新增付费用户ARPPU值</t>
  </si>
  <si>
    <t>历史转化新增付费用户ARPPU值</t>
  </si>
  <si>
    <t>连续两月付费用户ARPPU值</t>
  </si>
  <si>
    <t>回流付费用户ARPPU值</t>
  </si>
  <si>
    <t>新增用户ARPPU值</t>
  </si>
  <si>
    <t>留存用户ARPPU值</t>
  </si>
  <si>
    <t>回流用户ARPPU值</t>
  </si>
  <si>
    <t>赛尔号活跃情况</t>
  </si>
  <si>
    <t>活跃用户</t>
  </si>
  <si>
    <t>活跃用户增长率</t>
  </si>
  <si>
    <t>有效活跃用户</t>
  </si>
  <si>
    <t>有效活跃用户增长率</t>
  </si>
  <si>
    <t>新增活跃用户</t>
  </si>
  <si>
    <t>新增活跃用户增长率</t>
  </si>
  <si>
    <t>留存用户</t>
  </si>
  <si>
    <t>留存用户增长率</t>
  </si>
  <si>
    <t>回流用户</t>
  </si>
  <si>
    <t>回流用户增长率</t>
  </si>
  <si>
    <t>用户占比</t>
  </si>
  <si>
    <t>新增活跃用户占比</t>
  </si>
  <si>
    <t>留存用户占比</t>
  </si>
  <si>
    <t>回流用户占比</t>
  </si>
  <si>
    <t>流失用户</t>
  </si>
  <si>
    <t>流失用户增长率</t>
  </si>
  <si>
    <t>上月新增活跃用户本月流失数</t>
  </si>
  <si>
    <t>上月留存用户本月流失数</t>
  </si>
  <si>
    <t>上月回流用户本月流失数</t>
  </si>
  <si>
    <t>流失率</t>
  </si>
  <si>
    <t>上月新增活跃用户本月流失率</t>
  </si>
  <si>
    <t>上月留存用户本月流失率</t>
  </si>
  <si>
    <t>上月回流用户本月流失率</t>
  </si>
  <si>
    <t>在线情况</t>
  </si>
  <si>
    <t>PCU</t>
  </si>
  <si>
    <t>PCU增长率</t>
  </si>
  <si>
    <t>ACU</t>
  </si>
  <si>
    <t>ACU增长率</t>
  </si>
  <si>
    <t>在线时长</t>
  </si>
  <si>
    <t>活跃用户日平均在线时长</t>
  </si>
  <si>
    <t>付费用户日平均在线时长</t>
  </si>
  <si>
    <t>新增用户日平均在线时长</t>
  </si>
  <si>
    <t>留存用户日平均在线时长</t>
  </si>
  <si>
    <t>回流用户日平均在线时长</t>
  </si>
  <si>
    <t>登陆天数</t>
  </si>
  <si>
    <t>活跃用户月平均登录天数</t>
  </si>
  <si>
    <t>付费用户平均登录天数</t>
  </si>
  <si>
    <t>新增用户月平均登录天数</t>
  </si>
  <si>
    <t>留存用户月平均登录天数</t>
  </si>
  <si>
    <t>回流用户月平均登录天数</t>
  </si>
  <si>
    <t>约瑟传说付费情况</t>
  </si>
  <si>
    <t>约瑟传说活跃情况</t>
  </si>
  <si>
    <t>功夫派付费情况</t>
  </si>
  <si>
    <t>功夫派活跃情况</t>
  </si>
  <si>
    <t>回流用户月平均登录天数</t>
    <phoneticPr fontId="17" type="noConversion"/>
  </si>
  <si>
    <t>小花仙付费情况</t>
  </si>
  <si>
    <t>小花仙活跃情况</t>
  </si>
  <si>
    <t>热血精灵派付费情况</t>
  </si>
  <si>
    <t>热血精灵派活跃情况</t>
  </si>
  <si>
    <t>按条支付情况</t>
  </si>
  <si>
    <t>包月支付用户数增长率</t>
  </si>
  <si>
    <t>包月支付用户数</t>
  </si>
  <si>
    <t>包月支付总额增长率</t>
  </si>
  <si>
    <t>包月支付总额</t>
  </si>
  <si>
    <t>包月支付情况</t>
  </si>
  <si>
    <t>付费用户arppu值增长率</t>
  </si>
  <si>
    <t>付费用户arppu值</t>
  </si>
  <si>
    <t>付费渗透率增长率</t>
  </si>
  <si>
    <t>付费渗透率</t>
  </si>
  <si>
    <t>活跃付费用户占比</t>
  </si>
  <si>
    <t>活跃付费用户数</t>
  </si>
  <si>
    <t>付费用户增长率</t>
  </si>
  <si>
    <t>付费总额增长率</t>
  </si>
  <si>
    <t>付费总额</t>
  </si>
  <si>
    <t>总体支付情况</t>
  </si>
  <si>
    <t>上月总体回流用户本月流失数占比</t>
  </si>
  <si>
    <t>上月留存用户本月流失数占比</t>
  </si>
  <si>
    <t>上月新增活跃用户本月流失数占比</t>
  </si>
  <si>
    <t>上月三个月回流用户本月流失数</t>
  </si>
  <si>
    <t>上月总体回流用户本月流失数</t>
  </si>
  <si>
    <t>新增注册角色增长率</t>
  </si>
  <si>
    <t>新增注册角色</t>
  </si>
  <si>
    <t>活跃在线情况</t>
  </si>
  <si>
    <t>热血精灵派</t>
    <phoneticPr fontId="17" type="noConversion"/>
  </si>
  <si>
    <t>摩尔庄园</t>
    <phoneticPr fontId="17" type="noConversion"/>
  </si>
  <si>
    <t>小花仙</t>
    <phoneticPr fontId="17" type="noConversion"/>
  </si>
  <si>
    <t>功夫派</t>
    <phoneticPr fontId="17" type="noConversion"/>
  </si>
  <si>
    <t>约瑟传说</t>
    <phoneticPr fontId="17" type="noConversion"/>
  </si>
  <si>
    <t>赛尔号</t>
    <phoneticPr fontId="17" type="noConversion"/>
  </si>
  <si>
    <t>赛尔号</t>
    <phoneticPr fontId="17" type="noConversion"/>
  </si>
  <si>
    <t>新</t>
    <phoneticPr fontId="17" type="noConversion"/>
  </si>
  <si>
    <t>旧</t>
    <phoneticPr fontId="17" type="noConversion"/>
  </si>
  <si>
    <t>历史汇总</t>
    <phoneticPr fontId="17" type="noConversion"/>
  </si>
  <si>
    <t>历史新</t>
    <phoneticPr fontId="17" type="noConversion"/>
  </si>
  <si>
    <t>赛尔号</t>
    <phoneticPr fontId="17" type="noConversion"/>
  </si>
  <si>
    <t>用于比对数据中心（老）和数据分析平台（新）的月报数据，发现问题</t>
    <phoneticPr fontId="17" type="noConversion"/>
  </si>
  <si>
    <t>新平台提供不含短信包月续费的包月收入</t>
    <phoneticPr fontId="17" type="noConversion"/>
  </si>
  <si>
    <t>1、</t>
    <phoneticPr fontId="17" type="noConversion"/>
  </si>
  <si>
    <t>2、</t>
    <phoneticPr fontId="17" type="noConversion"/>
  </si>
  <si>
    <t>3、</t>
    <phoneticPr fontId="17" type="noConversion"/>
  </si>
  <si>
    <t>4、</t>
    <phoneticPr fontId="17" type="noConversion"/>
  </si>
  <si>
    <t>5月前无数据的，有效活跃用户、PCU，ACU</t>
    <phoneticPr fontId="17" type="noConversion"/>
  </si>
  <si>
    <t>ACU，赛尔号的7,8月有问题</t>
    <phoneticPr fontId="17" type="noConversion"/>
  </si>
  <si>
    <t>5、</t>
    <phoneticPr fontId="17" type="noConversion"/>
  </si>
  <si>
    <t>与活跃相关的，5月之前都有问题，最好能补全。</t>
    <phoneticPr fontId="17" type="noConversion"/>
  </si>
  <si>
    <t>约瑟传说</t>
    <phoneticPr fontId="17" type="noConversion"/>
  </si>
  <si>
    <t>约瑟传说</t>
    <phoneticPr fontId="17" type="noConversion"/>
  </si>
  <si>
    <t>与赛尔偏移值</t>
    <phoneticPr fontId="17" type="noConversion"/>
  </si>
  <si>
    <t>功夫派</t>
    <phoneticPr fontId="17" type="noConversion"/>
  </si>
  <si>
    <t>与赛尔偏移</t>
    <phoneticPr fontId="17" type="noConversion"/>
  </si>
  <si>
    <t>小花仙</t>
    <phoneticPr fontId="17" type="noConversion"/>
  </si>
  <si>
    <t>6、</t>
    <phoneticPr fontId="17" type="noConversion"/>
  </si>
  <si>
    <t>小花仙新平台偏小2%，原因为统计节点不同，原数据中心是偏大的，同、环比时可拿偏小值代替</t>
    <phoneticPr fontId="17" type="noConversion"/>
  </si>
  <si>
    <t>热血精灵派</t>
    <phoneticPr fontId="17" type="noConversion"/>
  </si>
  <si>
    <t>与赛尔偏移,注意中间隔了mole</t>
    <phoneticPr fontId="17" type="noConversion"/>
  </si>
  <si>
    <t>赛尔号历史转化新增付费用户的差异逐渐减小</t>
    <phoneticPr fontId="17" type="noConversion"/>
  </si>
  <si>
    <t>历史汇总!B</t>
    <phoneticPr fontId="17" type="noConversion"/>
  </si>
  <si>
    <t>月份偏移量</t>
    <phoneticPr fontId="17" type="noConversion"/>
  </si>
  <si>
    <t>老数据源对应关系</t>
    <phoneticPr fontId="17" type="noConversion"/>
  </si>
  <si>
    <t>项目名称</t>
    <phoneticPr fontId="17" type="noConversion"/>
  </si>
  <si>
    <t>赛尔号</t>
    <phoneticPr fontId="17" type="noConversion"/>
  </si>
  <si>
    <t>汇报月份</t>
    <phoneticPr fontId="17" type="noConversion"/>
  </si>
  <si>
    <t>汇报月份2</t>
    <phoneticPr fontId="17" type="noConversion"/>
  </si>
  <si>
    <t>去年</t>
    <phoneticPr fontId="17" type="noConversion"/>
  </si>
  <si>
    <t>上月</t>
    <phoneticPr fontId="17" type="noConversion"/>
  </si>
  <si>
    <t>活跃用户</t>
    <phoneticPr fontId="17" type="noConversion"/>
  </si>
  <si>
    <t>有效活跃用户</t>
    <phoneticPr fontId="17" type="noConversion"/>
  </si>
  <si>
    <t>新增用户</t>
    <phoneticPr fontId="17" type="noConversion"/>
  </si>
  <si>
    <t>留存用户</t>
    <phoneticPr fontId="17" type="noConversion"/>
  </si>
  <si>
    <t>回流用户</t>
    <phoneticPr fontId="17" type="noConversion"/>
  </si>
  <si>
    <t>同比</t>
    <phoneticPr fontId="17" type="noConversion"/>
  </si>
  <si>
    <t>环比</t>
    <phoneticPr fontId="17" type="noConversion"/>
  </si>
  <si>
    <t>本月占比</t>
    <phoneticPr fontId="17" type="noConversion"/>
  </si>
  <si>
    <t>上月占比</t>
    <phoneticPr fontId="17" type="noConversion"/>
  </si>
  <si>
    <t>去年占比</t>
    <phoneticPr fontId="17" type="noConversion"/>
  </si>
  <si>
    <t>历史数据行数偏移量的基准值</t>
    <phoneticPr fontId="17" type="noConversion"/>
  </si>
  <si>
    <t>实际行名</t>
    <phoneticPr fontId="17" type="noConversion"/>
  </si>
  <si>
    <t>HLOOKUP的行数</t>
    <phoneticPr fontId="17" type="noConversion"/>
  </si>
  <si>
    <t>一、活跃情况</t>
    <phoneticPr fontId="17" type="noConversion"/>
  </si>
  <si>
    <t>活跃用户数</t>
    <phoneticPr fontId="17" type="noConversion"/>
  </si>
  <si>
    <t>活跃用户趋势</t>
    <phoneticPr fontId="17" type="noConversion"/>
  </si>
  <si>
    <t>2013年</t>
    <phoneticPr fontId="17" type="noConversion"/>
  </si>
  <si>
    <t>2014年</t>
    <phoneticPr fontId="17" type="noConversion"/>
  </si>
  <si>
    <t>2015年</t>
    <phoneticPr fontId="17" type="noConversion"/>
  </si>
  <si>
    <t>2016年</t>
  </si>
  <si>
    <t>2016年</t>
    <phoneticPr fontId="17" type="noConversion"/>
  </si>
  <si>
    <t>1月</t>
    <phoneticPr fontId="17" type="noConversion"/>
  </si>
  <si>
    <t>2月</t>
    <phoneticPr fontId="17" type="noConversion"/>
  </si>
  <si>
    <t>3月</t>
    <phoneticPr fontId="17" type="noConversion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</si>
  <si>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</si>
  <si>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</si>
  <si>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</si>
  <si>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</si>
  <si>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</si>
  <si>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</si>
  <si>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</si>
  <si>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</si>
  <si>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</si>
  <si>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均值</t>
    <phoneticPr fontId="17" type="noConversion"/>
  </si>
  <si>
    <t>最大值</t>
    <phoneticPr fontId="17" type="noConversion"/>
  </si>
  <si>
    <t>最小值</t>
    <phoneticPr fontId="17" type="noConversion"/>
  </si>
  <si>
    <t>最大值所在月</t>
    <phoneticPr fontId="17" type="noConversion"/>
  </si>
  <si>
    <t>最小值所在月</t>
    <phoneticPr fontId="17" type="noConversion"/>
  </si>
  <si>
    <t>趋势使用</t>
    <phoneticPr fontId="17" type="noConversion"/>
  </si>
  <si>
    <t>201301的列名</t>
    <phoneticPr fontId="17" type="noConversion"/>
  </si>
  <si>
    <t>索引列</t>
    <phoneticPr fontId="17" type="noConversion"/>
  </si>
  <si>
    <r>
      <t>2</t>
    </r>
    <r>
      <rPr>
        <sz val="10"/>
        <color theme="1"/>
        <rFont val="微软雅黑"/>
        <family val="2"/>
        <charset val="134"/>
      </rPr>
      <t>013年</t>
    </r>
    <phoneticPr fontId="17" type="noConversion"/>
  </si>
  <si>
    <r>
      <t>2</t>
    </r>
    <r>
      <rPr>
        <sz val="10"/>
        <color theme="1"/>
        <rFont val="微软雅黑"/>
        <family val="2"/>
        <charset val="134"/>
      </rPr>
      <t>014年</t>
    </r>
    <phoneticPr fontId="17" type="noConversion"/>
  </si>
  <si>
    <r>
      <t>2</t>
    </r>
    <r>
      <rPr>
        <sz val="10"/>
        <color theme="1"/>
        <rFont val="微软雅黑"/>
        <family val="2"/>
        <charset val="134"/>
      </rPr>
      <t>015年</t>
    </r>
    <phoneticPr fontId="17" type="noConversion"/>
  </si>
  <si>
    <t>二、付费情况</t>
    <phoneticPr fontId="17" type="noConversion"/>
  </si>
  <si>
    <t>付费额趋势</t>
    <phoneticPr fontId="17" type="noConversion"/>
  </si>
  <si>
    <t>付费额分类</t>
    <phoneticPr fontId="17" type="noConversion"/>
  </si>
  <si>
    <t>按条付费总额</t>
    <phoneticPr fontId="17" type="noConversion"/>
  </si>
  <si>
    <t>付费总额</t>
    <phoneticPr fontId="17" type="noConversion"/>
  </si>
  <si>
    <t>包月（含续费）</t>
    <phoneticPr fontId="17" type="noConversion"/>
  </si>
  <si>
    <t>包月（不含续费）</t>
    <phoneticPr fontId="17" type="noConversion"/>
  </si>
  <si>
    <t>历史数据!$G$3:$XFD$1048576</t>
  </si>
  <si>
    <t>数据区域的名称</t>
    <phoneticPr fontId="17" type="noConversion"/>
  </si>
  <si>
    <t>三、付费用户构成</t>
    <phoneticPr fontId="17" type="noConversion"/>
  </si>
  <si>
    <t>与赛尔号行数的偏移量</t>
    <phoneticPr fontId="17" type="noConversion"/>
  </si>
  <si>
    <t>赛尔号的行名</t>
    <phoneticPr fontId="17" type="noConversion"/>
  </si>
  <si>
    <t>付费用户占比（付费行为角度）</t>
    <phoneticPr fontId="17" type="noConversion"/>
  </si>
  <si>
    <t>付费用户占比（活跃类型角度）</t>
    <phoneticPr fontId="17" type="noConversion"/>
  </si>
  <si>
    <t>活跃中的总付费用户数</t>
    <phoneticPr fontId="17" type="noConversion"/>
  </si>
  <si>
    <t>新增用户中的付费用户数占比</t>
    <phoneticPr fontId="17" type="noConversion"/>
  </si>
  <si>
    <t>留存用户中的付费用户数占比</t>
    <phoneticPr fontId="17" type="noConversion"/>
  </si>
  <si>
    <t>回流用户中的付费用户数占比</t>
    <phoneticPr fontId="17" type="noConversion"/>
  </si>
  <si>
    <t>四、付费用户贡献</t>
    <phoneticPr fontId="17" type="noConversion"/>
  </si>
  <si>
    <t>纯新增付费用户</t>
    <phoneticPr fontId="17" type="noConversion"/>
  </si>
  <si>
    <t>历史转化新增付费用户</t>
    <phoneticPr fontId="17" type="noConversion"/>
  </si>
  <si>
    <t>连续两月付费用户</t>
    <phoneticPr fontId="17" type="noConversion"/>
  </si>
  <si>
    <t>回流付费用户</t>
    <phoneticPr fontId="17" type="noConversion"/>
  </si>
  <si>
    <r>
      <rPr>
        <b/>
        <sz val="10"/>
        <color theme="1"/>
        <rFont val="微软雅黑"/>
        <family val="2"/>
        <charset val="134"/>
      </rPr>
      <t>付费用户贡献额</t>
    </r>
    <r>
      <rPr>
        <sz val="10"/>
        <color theme="1"/>
        <rFont val="微软雅黑"/>
        <family val="2"/>
        <charset val="134"/>
      </rPr>
      <t>（付费行为角度）</t>
    </r>
    <phoneticPr fontId="17" type="noConversion"/>
  </si>
  <si>
    <t>付费用户贡献额占比（付费行为角度）</t>
    <phoneticPr fontId="17" type="noConversion"/>
  </si>
  <si>
    <t>总额</t>
    <phoneticPr fontId="17" type="noConversion"/>
  </si>
  <si>
    <t>付费用户贡献额（活跃类型角度）</t>
    <phoneticPr fontId="17" type="noConversion"/>
  </si>
  <si>
    <t>付费用户贡献额占比（活跃类型角度）</t>
    <phoneticPr fontId="17" type="noConversion"/>
  </si>
  <si>
    <t>新增用户</t>
    <phoneticPr fontId="17" type="noConversion"/>
  </si>
  <si>
    <t>留存用户</t>
    <phoneticPr fontId="17" type="noConversion"/>
  </si>
  <si>
    <t>回流用户</t>
    <phoneticPr fontId="17" type="noConversion"/>
  </si>
  <si>
    <t>五、付费用户的付费能力</t>
    <phoneticPr fontId="17" type="noConversion"/>
  </si>
  <si>
    <t>总体ARPPU值</t>
    <phoneticPr fontId="17" type="noConversion"/>
  </si>
  <si>
    <t>ARPPU情况</t>
    <phoneticPr fontId="17" type="noConversion"/>
  </si>
  <si>
    <t>六、付费率</t>
    <phoneticPr fontId="17" type="noConversion"/>
  </si>
  <si>
    <t>需要索引的列名</t>
    <phoneticPr fontId="17" type="noConversion"/>
  </si>
  <si>
    <t>需要显示的列名</t>
    <phoneticPr fontId="17" type="noConversion"/>
  </si>
  <si>
    <t>七、KPI完成情况</t>
    <phoneticPr fontId="17" type="noConversion"/>
  </si>
  <si>
    <t>赛尔号</t>
    <phoneticPr fontId="17" type="noConversion"/>
  </si>
  <si>
    <t>2015年收入合计</t>
  </si>
  <si>
    <t>预算数</t>
    <phoneticPr fontId="34" type="noConversion"/>
  </si>
  <si>
    <t>预算数据</t>
    <phoneticPr fontId="34" type="noConversion"/>
  </si>
  <si>
    <r>
      <rPr>
        <sz val="10"/>
        <color indexed="8"/>
        <rFont val="微软雅黑"/>
        <family val="2"/>
        <charset val="134"/>
      </rPr>
      <t>活跃用户数(人)</t>
    </r>
    <phoneticPr fontId="34" type="noConversion"/>
  </si>
  <si>
    <t>预算</t>
    <phoneticPr fontId="17" type="noConversion"/>
  </si>
  <si>
    <t>实际</t>
    <phoneticPr fontId="17" type="noConversion"/>
  </si>
  <si>
    <t>付费渗透率</t>
    <phoneticPr fontId="17" type="noConversion"/>
  </si>
  <si>
    <t>实际</t>
    <phoneticPr fontId="17" type="noConversion"/>
  </si>
  <si>
    <r>
      <rPr>
        <sz val="10"/>
        <color indexed="8"/>
        <rFont val="微软雅黑"/>
        <family val="2"/>
        <charset val="134"/>
      </rPr>
      <t>活跃付费用户数(人)</t>
    </r>
    <phoneticPr fontId="34" type="noConversion"/>
  </si>
  <si>
    <t>ARPU(米币)</t>
    <phoneticPr fontId="17" type="noConversion"/>
  </si>
  <si>
    <t>项目流水收入</t>
    <phoneticPr fontId="17" type="noConversion"/>
  </si>
  <si>
    <t>同比变动率%</t>
    <phoneticPr fontId="17" type="noConversion"/>
  </si>
  <si>
    <t>财务预估实收（RMB）</t>
    <phoneticPr fontId="17" type="noConversion"/>
  </si>
  <si>
    <t>预算</t>
    <phoneticPr fontId="17" type="noConversion"/>
  </si>
  <si>
    <t>实际</t>
    <phoneticPr fontId="17" type="noConversion"/>
  </si>
  <si>
    <t>热血精灵派</t>
    <phoneticPr fontId="17" type="noConversion"/>
  </si>
  <si>
    <t>预算数</t>
    <phoneticPr fontId="34" type="noConversion"/>
  </si>
  <si>
    <t>预算数据</t>
    <phoneticPr fontId="34" type="noConversion"/>
  </si>
  <si>
    <r>
      <rPr>
        <sz val="10"/>
        <color indexed="8"/>
        <rFont val="微软雅黑"/>
        <family val="2"/>
        <charset val="134"/>
      </rPr>
      <t>活跃用户数(人)</t>
    </r>
    <phoneticPr fontId="34" type="noConversion"/>
  </si>
  <si>
    <r>
      <rPr>
        <sz val="10"/>
        <color indexed="8"/>
        <rFont val="微软雅黑"/>
        <family val="2"/>
        <charset val="134"/>
      </rPr>
      <t>活跃付费用户数(人)</t>
    </r>
    <phoneticPr fontId="34" type="noConversion"/>
  </si>
  <si>
    <t>同比变动率%</t>
    <phoneticPr fontId="17" type="noConversion"/>
  </si>
  <si>
    <t>财务预估实收（RMB）</t>
    <phoneticPr fontId="17" type="noConversion"/>
  </si>
  <si>
    <t>约瑟传说</t>
    <phoneticPr fontId="17" type="noConversion"/>
  </si>
  <si>
    <t>付费渗透率</t>
    <phoneticPr fontId="17" type="noConversion"/>
  </si>
  <si>
    <r>
      <rPr>
        <sz val="10"/>
        <color indexed="8"/>
        <rFont val="微软雅黑"/>
        <family val="2"/>
        <charset val="134"/>
      </rPr>
      <t>活跃付费用户数(人)</t>
    </r>
    <phoneticPr fontId="34" type="noConversion"/>
  </si>
  <si>
    <t>预算</t>
    <phoneticPr fontId="17" type="noConversion"/>
  </si>
  <si>
    <t>实际</t>
    <phoneticPr fontId="17" type="noConversion"/>
  </si>
  <si>
    <t>ARPU(米币)</t>
    <phoneticPr fontId="17" type="noConversion"/>
  </si>
  <si>
    <t>预算</t>
    <phoneticPr fontId="17" type="noConversion"/>
  </si>
  <si>
    <t>实际</t>
    <phoneticPr fontId="17" type="noConversion"/>
  </si>
  <si>
    <t>项目流水收入</t>
    <phoneticPr fontId="17" type="noConversion"/>
  </si>
  <si>
    <t>预算</t>
    <phoneticPr fontId="17" type="noConversion"/>
  </si>
  <si>
    <t>实际</t>
    <phoneticPr fontId="17" type="noConversion"/>
  </si>
  <si>
    <t>同比变动率%</t>
    <phoneticPr fontId="17" type="noConversion"/>
  </si>
  <si>
    <t>财务预估实收（RMB）</t>
    <phoneticPr fontId="17" type="noConversion"/>
  </si>
  <si>
    <t>实际</t>
    <phoneticPr fontId="17" type="noConversion"/>
  </si>
  <si>
    <t>小花仙</t>
    <phoneticPr fontId="17" type="noConversion"/>
  </si>
  <si>
    <t>预算数</t>
    <phoneticPr fontId="34" type="noConversion"/>
  </si>
  <si>
    <t>预算数据</t>
    <phoneticPr fontId="34" type="noConversion"/>
  </si>
  <si>
    <r>
      <rPr>
        <sz val="10"/>
        <color indexed="8"/>
        <rFont val="微软雅黑"/>
        <family val="2"/>
        <charset val="134"/>
      </rPr>
      <t>活跃用户数(人)</t>
    </r>
    <phoneticPr fontId="34" type="noConversion"/>
  </si>
  <si>
    <t>预算</t>
    <phoneticPr fontId="17" type="noConversion"/>
  </si>
  <si>
    <t>付费渗透率</t>
    <phoneticPr fontId="17" type="noConversion"/>
  </si>
  <si>
    <r>
      <rPr>
        <sz val="10"/>
        <color indexed="8"/>
        <rFont val="微软雅黑"/>
        <family val="2"/>
        <charset val="134"/>
      </rPr>
      <t>活跃付费用户数(人)</t>
    </r>
    <phoneticPr fontId="34" type="noConversion"/>
  </si>
  <si>
    <t>预算</t>
    <phoneticPr fontId="17" type="noConversion"/>
  </si>
  <si>
    <t>ARPU(米币)</t>
    <phoneticPr fontId="17" type="noConversion"/>
  </si>
  <si>
    <t>预算</t>
    <phoneticPr fontId="17" type="noConversion"/>
  </si>
  <si>
    <t>实际</t>
    <phoneticPr fontId="17" type="noConversion"/>
  </si>
  <si>
    <t>项目流水收入</t>
    <phoneticPr fontId="17" type="noConversion"/>
  </si>
  <si>
    <t>财务预估实收（RMB）</t>
    <phoneticPr fontId="17" type="noConversion"/>
  </si>
  <si>
    <t>功夫派</t>
    <phoneticPr fontId="17" type="noConversion"/>
  </si>
  <si>
    <t>预算数</t>
    <phoneticPr fontId="34" type="noConversion"/>
  </si>
  <si>
    <t>调整—预算数据</t>
    <phoneticPr fontId="34" type="noConversion"/>
  </si>
  <si>
    <r>
      <rPr>
        <sz val="10"/>
        <color indexed="8"/>
        <rFont val="微软雅黑"/>
        <family val="2"/>
        <charset val="134"/>
      </rPr>
      <t>活跃用户数(人)</t>
    </r>
    <phoneticPr fontId="34" type="noConversion"/>
  </si>
  <si>
    <t>预算</t>
    <phoneticPr fontId="17" type="noConversion"/>
  </si>
  <si>
    <t>实际</t>
    <phoneticPr fontId="17" type="noConversion"/>
  </si>
  <si>
    <r>
      <rPr>
        <sz val="10"/>
        <color indexed="8"/>
        <rFont val="微软雅黑"/>
        <family val="2"/>
        <charset val="134"/>
      </rPr>
      <t>活跃付费用户数(人)</t>
    </r>
    <phoneticPr fontId="34" type="noConversion"/>
  </si>
  <si>
    <t>ARPU(米币)</t>
    <phoneticPr fontId="17" type="noConversion"/>
  </si>
  <si>
    <t>赤瞳之刃</t>
    <phoneticPr fontId="17" type="noConversion"/>
  </si>
  <si>
    <t>调整—预算数据</t>
    <phoneticPr fontId="34" type="noConversion"/>
  </si>
  <si>
    <t>独代-创想兵团</t>
    <phoneticPr fontId="17" type="noConversion"/>
  </si>
  <si>
    <t>2015年收入合计</t>
    <phoneticPr fontId="38" type="noConversion"/>
  </si>
  <si>
    <t>独代-创想页游
预算数据</t>
    <phoneticPr fontId="34" type="noConversion"/>
  </si>
  <si>
    <t>同比变动率%</t>
    <phoneticPr fontId="17" type="noConversion"/>
  </si>
  <si>
    <t>财务预估实收（RMB）</t>
    <phoneticPr fontId="17" type="noConversion"/>
  </si>
  <si>
    <t>N/A</t>
  </si>
  <si>
    <t>合作产品部</t>
    <phoneticPr fontId="17" type="noConversion"/>
  </si>
  <si>
    <t>2015年收入合计</t>
    <phoneticPr fontId="38" type="noConversion"/>
  </si>
  <si>
    <t>预算数</t>
  </si>
  <si>
    <t>预算数据</t>
  </si>
  <si>
    <t>联运其他</t>
  </si>
  <si>
    <t>联运-弹弹堂</t>
  </si>
  <si>
    <t>联运-TOUCH</t>
  </si>
  <si>
    <t>合作产品部-联运产品（以上3项总和）</t>
    <phoneticPr fontId="38" type="noConversion"/>
  </si>
  <si>
    <t>独代-创想端游</t>
  </si>
  <si>
    <t>独代-创想页游</t>
  </si>
  <si>
    <t>独代-创想页游-调整后</t>
  </si>
  <si>
    <t>合计收入-调整后</t>
  </si>
  <si>
    <r>
      <t>2015</t>
    </r>
    <r>
      <rPr>
        <b/>
        <sz val="9"/>
        <color theme="1"/>
        <rFont val="宋体"/>
        <family val="3"/>
        <charset val="134"/>
      </rPr>
      <t>年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宋体"/>
        <family val="3"/>
        <charset val="134"/>
      </rPr>
      <t>万元</t>
    </r>
    <r>
      <rPr>
        <b/>
        <sz val="9"/>
        <color theme="1"/>
        <rFont val="Arial"/>
        <family val="2"/>
      </rPr>
      <t>)</t>
    </r>
    <phoneticPr fontId="38" type="noConversion"/>
  </si>
  <si>
    <r>
      <rPr>
        <sz val="9"/>
        <rFont val="宋体"/>
        <family val="3"/>
        <charset val="134"/>
      </rPr>
      <t>赛尔号</t>
    </r>
    <phoneticPr fontId="34" type="noConversion"/>
  </si>
  <si>
    <r>
      <rPr>
        <sz val="9"/>
        <rFont val="宋体"/>
        <family val="3"/>
        <charset val="134"/>
      </rPr>
      <t>约瑟传说</t>
    </r>
    <phoneticPr fontId="34" type="noConversion"/>
  </si>
  <si>
    <t>热血精灵派</t>
    <phoneticPr fontId="34" type="noConversion"/>
  </si>
  <si>
    <r>
      <rPr>
        <sz val="9"/>
        <rFont val="宋体"/>
        <family val="3"/>
        <charset val="134"/>
      </rPr>
      <t>小花仙</t>
    </r>
    <phoneticPr fontId="34" type="noConversion"/>
  </si>
  <si>
    <r>
      <rPr>
        <sz val="9"/>
        <rFont val="宋体"/>
        <family val="3"/>
        <charset val="134"/>
      </rPr>
      <t>功夫派</t>
    </r>
    <phoneticPr fontId="34" type="noConversion"/>
  </si>
  <si>
    <t>合作产品部-创想兵团端游</t>
    <phoneticPr fontId="38" type="noConversion"/>
  </si>
  <si>
    <t>实际实收率</t>
    <phoneticPr fontId="17" type="noConversion"/>
  </si>
  <si>
    <t>预算</t>
    <phoneticPr fontId="17" type="noConversion"/>
  </si>
  <si>
    <t>实际</t>
    <phoneticPr fontId="17" type="noConversion"/>
  </si>
  <si>
    <t>预算</t>
    <phoneticPr fontId="17" type="noConversion"/>
  </si>
  <si>
    <t>实际</t>
    <phoneticPr fontId="17" type="noConversion"/>
  </si>
  <si>
    <t>预算</t>
    <phoneticPr fontId="17" type="noConversion"/>
  </si>
  <si>
    <t>实际</t>
    <phoneticPr fontId="17" type="noConversion"/>
  </si>
  <si>
    <t>当月</t>
    <phoneticPr fontId="17" type="noConversion"/>
  </si>
  <si>
    <t>月KPI</t>
    <phoneticPr fontId="17" type="noConversion"/>
  </si>
  <si>
    <t>完成率</t>
    <phoneticPr fontId="17" type="noConversion"/>
  </si>
  <si>
    <t>实际-KPI</t>
    <phoneticPr fontId="17" type="noConversion"/>
  </si>
  <si>
    <t>应收</t>
    <phoneticPr fontId="17" type="noConversion"/>
  </si>
  <si>
    <t>实收</t>
    <phoneticPr fontId="17" type="noConversion"/>
  </si>
  <si>
    <t>季度—2015Q1</t>
    <phoneticPr fontId="17" type="noConversion"/>
  </si>
  <si>
    <t>当前完成</t>
    <phoneticPr fontId="17" type="noConversion"/>
  </si>
  <si>
    <t>季度KPI</t>
    <phoneticPr fontId="17" type="noConversion"/>
  </si>
  <si>
    <t>实际行数</t>
    <phoneticPr fontId="17" type="noConversion"/>
  </si>
  <si>
    <t>lookup行数</t>
    <phoneticPr fontId="17" type="noConversion"/>
  </si>
  <si>
    <t>输入当季度的月份</t>
    <phoneticPr fontId="17" type="noConversion"/>
  </si>
  <si>
    <t>当前月份</t>
    <phoneticPr fontId="17" type="noConversion"/>
  </si>
  <si>
    <t>预估的实收率</t>
    <phoneticPr fontId="17" type="noConversion"/>
  </si>
  <si>
    <t>与当前月份的关系，每月都要变</t>
    <phoneticPr fontId="17" type="noConversion"/>
  </si>
  <si>
    <t>当月实收预估</t>
    <phoneticPr fontId="17" type="noConversion"/>
  </si>
  <si>
    <t>八、活跃相关</t>
    <phoneticPr fontId="17" type="noConversion"/>
  </si>
  <si>
    <t>有效活跃用户及趋势</t>
    <phoneticPr fontId="17" type="noConversion"/>
  </si>
  <si>
    <t>用户流失情况</t>
    <phoneticPr fontId="17" type="noConversion"/>
  </si>
  <si>
    <t>在线时长</t>
    <phoneticPr fontId="17" type="noConversion"/>
  </si>
  <si>
    <t>登录天数</t>
    <phoneticPr fontId="17" type="noConversion"/>
  </si>
  <si>
    <t>均值</t>
    <phoneticPr fontId="17" type="noConversion"/>
  </si>
  <si>
    <t>活跃构成</t>
    <phoneticPr fontId="17" type="noConversion"/>
  </si>
  <si>
    <t>有效活跃用户</t>
    <phoneticPr fontId="17" type="noConversion"/>
  </si>
  <si>
    <t>同比</t>
    <phoneticPr fontId="17" type="noConversion"/>
  </si>
  <si>
    <t>环比</t>
    <phoneticPr fontId="17" type="noConversion"/>
  </si>
  <si>
    <t>九、各指标对应月份同比情况</t>
    <phoneticPr fontId="17" type="noConversion"/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</si>
  <si>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</si>
  <si>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</si>
  <si>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</si>
  <si>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</si>
  <si>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</si>
  <si>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</si>
  <si>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</si>
  <si>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</si>
  <si>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</si>
  <si>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</si>
  <si>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</si>
  <si>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</si>
  <si>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</si>
  <si>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</si>
  <si>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</si>
  <si>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</si>
  <si>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</si>
  <si>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</si>
  <si>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</si>
  <si>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</si>
  <si>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</si>
  <si>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</si>
  <si>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</si>
  <si>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</si>
  <si>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</si>
  <si>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</si>
  <si>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</si>
  <si>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</si>
  <si>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</si>
  <si>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</si>
  <si>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</si>
  <si>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</si>
  <si>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</si>
  <si>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</si>
  <si>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</si>
  <si>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</si>
  <si>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</si>
  <si>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2015-03</t>
  </si>
  <si>
    <t>!C</t>
    <phoneticPr fontId="17" type="noConversion"/>
  </si>
  <si>
    <t>!B</t>
    <phoneticPr fontId="17" type="noConversion"/>
  </si>
  <si>
    <t>历史新!C</t>
    <phoneticPr fontId="17" type="noConversion"/>
  </si>
  <si>
    <t>新数据对应关系</t>
    <phoneticPr fontId="17" type="noConversion"/>
  </si>
  <si>
    <t>由于已经有了新月报数据源，也有历史数据，且差异很小，因此数据源全部替换成新数据源</t>
    <phoneticPr fontId="17" type="noConversion"/>
  </si>
  <si>
    <r>
      <t xml:space="preserve">说明：新（tongji平台）、老（data平台）
</t>
    </r>
    <r>
      <rPr>
        <sz val="11"/>
        <color theme="1"/>
        <rFont val="微软雅黑"/>
        <family val="2"/>
        <charset val="134"/>
      </rPr>
      <t xml:space="preserve">由于新平台各游戏接入时间均在2014.5月前后，且时间不一致，并且新、老平台差异很小，故历史数据采用老平台数据
1、付费部分直接用新数据源
</t>
    </r>
    <r>
      <rPr>
        <b/>
        <sz val="11"/>
        <color theme="1"/>
        <rFont val="微软雅黑"/>
        <family val="2"/>
        <charset val="134"/>
      </rPr>
      <t>2、活跃部分沿用到201405,201506开始用心数据源</t>
    </r>
    <r>
      <rPr>
        <sz val="11"/>
        <color theme="1"/>
        <rFont val="微软雅黑"/>
        <family val="2"/>
        <charset val="134"/>
      </rPr>
      <t xml:space="preserve">
3、热血直接用新平台数据</t>
    </r>
    <phoneticPr fontId="17" type="noConversion"/>
  </si>
  <si>
    <t>AG</t>
    <phoneticPr fontId="17" type="noConversion"/>
  </si>
  <si>
    <t>当前实收预估</t>
    <phoneticPr fontId="17" type="noConversion"/>
  </si>
  <si>
    <t>付费用户占比（付费行为角度）</t>
  </si>
  <si>
    <t>201502</t>
  </si>
  <si>
    <t>201501</t>
  </si>
  <si>
    <t>201412</t>
  </si>
  <si>
    <t>201411</t>
  </si>
  <si>
    <t>201410</t>
  </si>
  <si>
    <t>201409</t>
  </si>
  <si>
    <t>201408</t>
  </si>
  <si>
    <t>201407</t>
  </si>
  <si>
    <t>201406</t>
  </si>
  <si>
    <t>201405</t>
  </si>
  <si>
    <t>201404</t>
  </si>
  <si>
    <t>201403</t>
  </si>
  <si>
    <t>201402</t>
  </si>
  <si>
    <t>热血精灵派</t>
    <phoneticPr fontId="17" type="noConversion"/>
  </si>
  <si>
    <t>KPI里与赛尔号的偏移量</t>
    <phoneticPr fontId="17" type="noConversion"/>
  </si>
  <si>
    <t>约瑟传说</t>
    <phoneticPr fontId="17" type="noConversion"/>
  </si>
  <si>
    <t>小花仙</t>
    <phoneticPr fontId="17" type="noConversion"/>
  </si>
  <si>
    <t>功夫派</t>
    <phoneticPr fontId="17" type="noConversion"/>
  </si>
  <si>
    <t>2014（1）</t>
  </si>
  <si>
    <t>2014（2）</t>
  </si>
  <si>
    <t>2014（3）</t>
  </si>
  <si>
    <t>2014（4）</t>
  </si>
  <si>
    <t>2014（5）</t>
  </si>
  <si>
    <t>2014（6）</t>
  </si>
  <si>
    <t>2014（7）</t>
  </si>
  <si>
    <t>2014（8）</t>
  </si>
  <si>
    <t>2014（9）</t>
  </si>
  <si>
    <t>2014（10）</t>
  </si>
  <si>
    <t>2014（11）</t>
  </si>
  <si>
    <t>2014（12）</t>
  </si>
  <si>
    <t>2015（1）</t>
  </si>
  <si>
    <t>2015（2）</t>
    <phoneticPr fontId="17" type="noConversion"/>
  </si>
  <si>
    <t>2015（3）</t>
    <phoneticPr fontId="17" type="noConversion"/>
  </si>
  <si>
    <t>活跃人数</t>
  </si>
  <si>
    <t>充值金额</t>
  </si>
  <si>
    <t>充值人数</t>
  </si>
  <si>
    <t>消费金额</t>
  </si>
  <si>
    <t>付费人数</t>
  </si>
  <si>
    <t>ARPU</t>
  </si>
  <si>
    <t>B-ARPU</t>
  </si>
  <si>
    <t>充值付费率</t>
  </si>
  <si>
    <t>注册</t>
  </si>
  <si>
    <t>新登</t>
  </si>
  <si>
    <t>新登活跃占比</t>
  </si>
  <si>
    <t>创想兵团AS-端游</t>
    <phoneticPr fontId="17" type="noConversion"/>
  </si>
  <si>
    <t>流水收入</t>
    <phoneticPr fontId="17" type="noConversion"/>
  </si>
  <si>
    <t>10月</t>
    <phoneticPr fontId="17" type="noConversion"/>
  </si>
  <si>
    <t>11月</t>
    <phoneticPr fontId="17" type="noConversion"/>
  </si>
  <si>
    <t>12月</t>
    <phoneticPr fontId="17" type="noConversion"/>
  </si>
  <si>
    <t>1月</t>
    <phoneticPr fontId="17" type="noConversion"/>
  </si>
  <si>
    <t>2月</t>
    <phoneticPr fontId="17" type="noConversion"/>
  </si>
  <si>
    <t>3月</t>
    <phoneticPr fontId="17" type="noConversion"/>
  </si>
  <si>
    <t>弹弹堂</t>
    <phoneticPr fontId="17" type="noConversion"/>
  </si>
  <si>
    <t>哈奇</t>
    <phoneticPr fontId="17" type="noConversion"/>
  </si>
  <si>
    <t>飘渺西游</t>
    <phoneticPr fontId="17" type="noConversion"/>
  </si>
  <si>
    <t>神仙道</t>
    <phoneticPr fontId="17" type="noConversion"/>
  </si>
  <si>
    <t>梦幻飞仙</t>
    <phoneticPr fontId="17" type="noConversion"/>
  </si>
  <si>
    <t>沃尔学院</t>
    <phoneticPr fontId="17" type="noConversion"/>
  </si>
  <si>
    <t>斗破苍弩</t>
    <phoneticPr fontId="17" type="noConversion"/>
  </si>
  <si>
    <t>新弹弹堂</t>
    <phoneticPr fontId="17" type="noConversion"/>
  </si>
  <si>
    <t>TOUCH炫舞</t>
    <phoneticPr fontId="17" type="noConversion"/>
  </si>
  <si>
    <t>极速猎人</t>
    <phoneticPr fontId="17" type="noConversion"/>
  </si>
  <si>
    <t>联运游戏总消费</t>
    <phoneticPr fontId="17" type="noConversion"/>
  </si>
  <si>
    <t>联运产品</t>
    <phoneticPr fontId="17" type="noConversion"/>
  </si>
  <si>
    <t>台湾-摩尔庄园</t>
    <phoneticPr fontId="17" type="noConversion"/>
  </si>
  <si>
    <t>2015（1）新台币</t>
    <phoneticPr fontId="17" type="noConversion"/>
  </si>
  <si>
    <t>2015（1）人民币</t>
    <phoneticPr fontId="17" type="noConversion"/>
  </si>
  <si>
    <t>2015（2）新台币</t>
    <phoneticPr fontId="17" type="noConversion"/>
  </si>
  <si>
    <t>2015（2）人民币</t>
    <phoneticPr fontId="17" type="noConversion"/>
  </si>
  <si>
    <t>台湾-功夫派</t>
    <phoneticPr fontId="17" type="noConversion"/>
  </si>
  <si>
    <t>台湾-热血精灵派</t>
    <phoneticPr fontId="17" type="noConversion"/>
  </si>
  <si>
    <t>台湾-赛尔号II</t>
    <phoneticPr fontId="17" type="noConversion"/>
  </si>
  <si>
    <t>台湾-赛尔号</t>
    <phoneticPr fontId="17" type="noConversion"/>
  </si>
  <si>
    <t>台湾-小花仙</t>
    <phoneticPr fontId="17" type="noConversion"/>
  </si>
  <si>
    <t>总计</t>
    <phoneticPr fontId="17" type="noConversion"/>
  </si>
  <si>
    <t>合作产品部</t>
    <phoneticPr fontId="17" type="noConversion"/>
  </si>
  <si>
    <t>海外产品</t>
    <phoneticPr fontId="17" type="noConversion"/>
  </si>
  <si>
    <t>台币收入</t>
    <phoneticPr fontId="17" type="noConversion"/>
  </si>
  <si>
    <t>充值金额</t>
    <phoneticPr fontId="17" type="noConversion"/>
  </si>
  <si>
    <t>arpu=单个用户平均消费贡献=消费额/消费用户</t>
  </si>
  <si>
    <t>B-arpu=单个用户平均充值贡献=充值额/充值用户</t>
  </si>
  <si>
    <t>付费率=付费渗透率=消费用户/活跃用户</t>
  </si>
  <si>
    <t>充值付费率=充值渗透=充值用户/活跃用户</t>
  </si>
  <si>
    <t>创想的说明</t>
    <phoneticPr fontId="17" type="noConversion"/>
  </si>
  <si>
    <t>充值ARPPU</t>
    <phoneticPr fontId="17" type="noConversion"/>
  </si>
  <si>
    <t>充值付费率</t>
    <phoneticPr fontId="17" type="noConversion"/>
  </si>
  <si>
    <t>新登是指首次登陆游戏创建角色</t>
  </si>
  <si>
    <t>新登和注册转化这块是这样的。</t>
  </si>
  <si>
    <t>2013.12~2014.3的数据都可能有点问题，例如2014.2新登高于注册（历史遗留的问题）</t>
  </si>
  <si>
    <t>之后9月开学后，我们做过一轮拉新活动，但我们是端游所以会有转换低的问题，并且9月有过一次登陆送道具的活动存在一个BUG，导致有工作室和普通用户新注册账号想新登来刷道具。</t>
  </si>
  <si>
    <t>11月的时候我们上过一次新版本，在平台内进行过一次推广，平台用户也多数都是被广告吸引进来注册了，发现是端游无法直接玩。</t>
  </si>
  <si>
    <t>注册是AS相关页面上注册的米米号的统计。</t>
    <phoneticPr fontId="17" type="noConversion"/>
  </si>
  <si>
    <t>同比</t>
    <phoneticPr fontId="17" type="noConversion"/>
  </si>
  <si>
    <t>环比</t>
    <phoneticPr fontId="17" type="noConversion"/>
  </si>
  <si>
    <t>独代-创想端游</t>
    <phoneticPr fontId="17" type="noConversion"/>
  </si>
  <si>
    <t>KPI情况</t>
    <phoneticPr fontId="17" type="noConversion"/>
  </si>
  <si>
    <t>流水</t>
    <phoneticPr fontId="17" type="noConversion"/>
  </si>
  <si>
    <t>实收</t>
    <phoneticPr fontId="17" type="noConversion"/>
  </si>
  <si>
    <t>实际实收率</t>
    <phoneticPr fontId="17" type="noConversion"/>
  </si>
  <si>
    <t>KPI完成率</t>
    <phoneticPr fontId="17" type="noConversion"/>
  </si>
  <si>
    <t>KPI</t>
    <phoneticPr fontId="17" type="noConversion"/>
  </si>
  <si>
    <t>KPI完成率（预计）</t>
    <phoneticPr fontId="17" type="noConversion"/>
  </si>
  <si>
    <t>Q1</t>
    <phoneticPr fontId="17" type="noConversion"/>
  </si>
  <si>
    <t>Q2</t>
    <phoneticPr fontId="17" type="noConversion"/>
  </si>
  <si>
    <t>2015年Q1</t>
    <phoneticPr fontId="17" type="noConversion"/>
  </si>
  <si>
    <t>KPI完成率（预估）</t>
    <phoneticPr fontId="17" type="noConversion"/>
  </si>
  <si>
    <t>2015年Q2</t>
    <phoneticPr fontId="17" type="noConversion"/>
  </si>
  <si>
    <t>合作产品部-联运产品</t>
    <phoneticPr fontId="17" type="noConversion"/>
  </si>
  <si>
    <t>赛尔号</t>
    <phoneticPr fontId="17" type="noConversion"/>
  </si>
  <si>
    <t>热血精灵派</t>
    <phoneticPr fontId="17" type="noConversion"/>
  </si>
  <si>
    <t>约瑟传说</t>
    <phoneticPr fontId="17" type="noConversion"/>
  </si>
  <si>
    <t>小花仙</t>
    <phoneticPr fontId="17" type="noConversion"/>
  </si>
  <si>
    <t>功夫派</t>
    <phoneticPr fontId="17" type="noConversion"/>
  </si>
  <si>
    <t>总和</t>
    <phoneticPr fontId="17" type="noConversion"/>
  </si>
  <si>
    <t>2014年</t>
    <phoneticPr fontId="17" type="noConversion"/>
  </si>
  <si>
    <t>平均实收率</t>
    <phoneticPr fontId="17" type="noConversion"/>
  </si>
  <si>
    <t>2015年当前使用</t>
    <phoneticPr fontId="17" type="noConversion"/>
  </si>
  <si>
    <t>2015年实际实收率</t>
    <phoneticPr fontId="17" type="noConversion"/>
  </si>
  <si>
    <t>实收（财务部提供）</t>
    <phoneticPr fontId="17" type="noConversion"/>
  </si>
  <si>
    <t>KPI完成率（当前）</t>
    <phoneticPr fontId="17" type="noConversion"/>
  </si>
  <si>
    <t>实收（预计）</t>
    <phoneticPr fontId="17" type="noConversion"/>
  </si>
  <si>
    <t>合计</t>
    <phoneticPr fontId="17" type="noConversion"/>
  </si>
  <si>
    <t>同比</t>
    <phoneticPr fontId="17" type="noConversion"/>
  </si>
  <si>
    <t>环比</t>
    <phoneticPr fontId="17" type="noConversion"/>
  </si>
  <si>
    <t>环比</t>
    <phoneticPr fontId="17" type="noConversion"/>
  </si>
  <si>
    <t>新登用户</t>
    <phoneticPr fontId="17" type="noConversion"/>
  </si>
  <si>
    <t>新登用户比</t>
    <phoneticPr fontId="17" type="noConversion"/>
  </si>
  <si>
    <t>新增用户</t>
    <phoneticPr fontId="17" type="noConversion"/>
  </si>
  <si>
    <t>留存用户</t>
    <phoneticPr fontId="17" type="noConversion"/>
  </si>
  <si>
    <t>赛尔号</t>
    <phoneticPr fontId="17" type="noConversion"/>
  </si>
  <si>
    <t>小花仙</t>
    <phoneticPr fontId="17" type="noConversion"/>
  </si>
  <si>
    <t>功夫派</t>
    <phoneticPr fontId="17" type="noConversion"/>
  </si>
  <si>
    <t>活跃用户构成</t>
    <phoneticPr fontId="17" type="noConversion"/>
  </si>
  <si>
    <t>付费用户构成</t>
    <phoneticPr fontId="17" type="noConversion"/>
  </si>
  <si>
    <t>付费用户贡献构成</t>
    <phoneticPr fontId="17" type="noConversion"/>
  </si>
  <si>
    <t>在线时长</t>
    <phoneticPr fontId="17" type="noConversion"/>
  </si>
  <si>
    <t>创想兵团</t>
    <phoneticPr fontId="17" type="noConversion"/>
  </si>
  <si>
    <t>联运产品</t>
    <phoneticPr fontId="17" type="noConversion"/>
  </si>
  <si>
    <t>2015（3）新台币</t>
  </si>
  <si>
    <t>2015（3）人民币</t>
  </si>
  <si>
    <t>付费人数</t>
    <phoneticPr fontId="17" type="noConversion"/>
  </si>
  <si>
    <t>合作产品部-联运产品</t>
    <phoneticPr fontId="38" type="noConversion"/>
  </si>
  <si>
    <t>合作产品部-创想兵团页游</t>
    <phoneticPr fontId="38" type="noConversion"/>
  </si>
  <si>
    <t>其他</t>
    <phoneticPr fontId="17" type="noConversion"/>
  </si>
  <si>
    <t>合计</t>
    <phoneticPr fontId="17" type="noConversion"/>
  </si>
  <si>
    <t>当前月份</t>
    <phoneticPr fontId="17" type="noConversion"/>
  </si>
  <si>
    <t>实收（当前使用）
说明：1、（精灵类按去年实收率）
2、小花仙、功夫派按实际实收</t>
    <phoneticPr fontId="17" type="noConversion"/>
  </si>
  <si>
    <t>季度</t>
    <phoneticPr fontId="17" type="noConversion"/>
  </si>
  <si>
    <t>KPI完成情况</t>
    <phoneticPr fontId="17" type="noConversion"/>
  </si>
  <si>
    <t>活跃用户数4000，环比增长10%，同比增长50%</t>
    <phoneticPr fontId="17" type="noConversion"/>
  </si>
  <si>
    <t>2015-04</t>
  </si>
  <si>
    <t>2015（4）</t>
  </si>
  <si>
    <t>实际实收</t>
    <phoneticPr fontId="17" type="noConversion"/>
  </si>
  <si>
    <t>预估实收</t>
    <phoneticPr fontId="17" type="noConversion"/>
  </si>
  <si>
    <t>联运产品-流水收入</t>
    <phoneticPr fontId="17" type="noConversion"/>
  </si>
  <si>
    <t>2015（4）新台币</t>
    <phoneticPr fontId="17" type="noConversion"/>
  </si>
  <si>
    <t>2015（4）人民币</t>
    <phoneticPr fontId="17" type="noConversion"/>
  </si>
  <si>
    <t>环比变化率</t>
    <phoneticPr fontId="17" type="noConversion"/>
  </si>
  <si>
    <t>新增用户付费率</t>
    <phoneticPr fontId="17" type="noConversion"/>
  </si>
  <si>
    <t>日期</t>
  </si>
  <si>
    <t>4月赛尔号实收为临时数据</t>
    <phoneticPr fontId="17" type="noConversion"/>
  </si>
  <si>
    <t>赤瞳之刃</t>
    <phoneticPr fontId="17" type="noConversion"/>
  </si>
  <si>
    <t>实际 减 KPI</t>
    <phoneticPr fontId="17" type="noConversion"/>
  </si>
  <si>
    <t>流水</t>
    <phoneticPr fontId="17" type="noConversion"/>
  </si>
  <si>
    <t>实际 减 KPI</t>
    <phoneticPr fontId="17" type="noConversion"/>
  </si>
  <si>
    <t>实收 / 流水</t>
    <phoneticPr fontId="17" type="noConversion"/>
  </si>
  <si>
    <t>实际实收 / KPI</t>
    <phoneticPr fontId="17" type="noConversion"/>
  </si>
  <si>
    <t>连续2月付费用户arpu值之所以走低，是因为其中大部分用户并没有登录，而是一直在短信续费，从而拉低了arpu值，从总体arpu值比，新增、回流、留存用户的arpu值都低可以推导出。</t>
    <phoneticPr fontId="17" type="noConversion"/>
  </si>
  <si>
    <t>总付费用户数</t>
    <phoneticPr fontId="17" type="noConversion"/>
  </si>
  <si>
    <t>占所有付费用户</t>
    <phoneticPr fontId="17" type="noConversion"/>
  </si>
  <si>
    <t>占所有活跃且付费用户</t>
    <phoneticPr fontId="17" type="noConversion"/>
  </si>
  <si>
    <t>赤瞳之刃付费情况</t>
  </si>
  <si>
    <t>赤瞳之刃活跃情况</t>
  </si>
  <si>
    <t>赤瞳之刃付费情况</t>
    <phoneticPr fontId="17" type="noConversion"/>
  </si>
  <si>
    <t>赤瞳之刃活跃情况</t>
    <phoneticPr fontId="17" type="noConversion"/>
  </si>
  <si>
    <t>赤瞳之刃</t>
    <phoneticPr fontId="17" type="noConversion"/>
  </si>
  <si>
    <t>2015（5）</t>
  </si>
  <si>
    <t>2015（5）新台币</t>
  </si>
  <si>
    <t>2015（5）人民币</t>
  </si>
  <si>
    <t>环比增长率</t>
    <phoneticPr fontId="17" type="noConversion"/>
  </si>
  <si>
    <t>总收入</t>
    <phoneticPr fontId="17" type="noConversion"/>
  </si>
  <si>
    <t>2015-06</t>
  </si>
  <si>
    <t>2015-05</t>
  </si>
  <si>
    <t>米币实收率--来自aries</t>
    <phoneticPr fontId="17" type="noConversion"/>
  </si>
  <si>
    <t>预测实收</t>
    <phoneticPr fontId="17" type="noConversion"/>
  </si>
  <si>
    <t>预测实收是指，实收已知，则按实收，未知则按当月流水*人为预估实收率</t>
    <phoneticPr fontId="17" type="noConversion"/>
  </si>
  <si>
    <t>预测实收率（未出实际数字则按人为预估）</t>
    <phoneticPr fontId="17" type="noConversion"/>
  </si>
  <si>
    <t>KPI完成率</t>
    <phoneticPr fontId="17" type="noConversion"/>
  </si>
  <si>
    <t>预测实收/KPI</t>
    <phoneticPr fontId="17" type="noConversion"/>
  </si>
  <si>
    <t>2015（6）</t>
  </si>
  <si>
    <t>6月</t>
    <phoneticPr fontId="17" type="noConversion"/>
  </si>
  <si>
    <t>联运产品—流水占比</t>
    <phoneticPr fontId="17" type="noConversion"/>
  </si>
  <si>
    <t>总占比</t>
    <phoneticPr fontId="17" type="noConversion"/>
  </si>
  <si>
    <t>实际实收率</t>
    <phoneticPr fontId="17" type="noConversion"/>
  </si>
  <si>
    <t>预计实收</t>
    <phoneticPr fontId="17" type="noConversion"/>
  </si>
  <si>
    <t>KPI完成率（预计）</t>
    <phoneticPr fontId="17" type="noConversion"/>
  </si>
  <si>
    <t>预估实收率(人为)</t>
    <phoneticPr fontId="17" type="noConversion"/>
  </si>
  <si>
    <t>2015年Q3</t>
    <phoneticPr fontId="17" type="noConversion"/>
  </si>
  <si>
    <t>Q3</t>
    <phoneticPr fontId="17" type="noConversion"/>
  </si>
  <si>
    <t>2015年Q4</t>
    <phoneticPr fontId="17" type="noConversion"/>
  </si>
  <si>
    <t>Q4</t>
    <phoneticPr fontId="17" type="noConversion"/>
  </si>
  <si>
    <t>2015年Q1-分成前</t>
    <phoneticPr fontId="17" type="noConversion"/>
  </si>
  <si>
    <t>2015年Q2-分成前</t>
    <phoneticPr fontId="17" type="noConversion"/>
  </si>
  <si>
    <t>2015年Q3—分成前</t>
    <phoneticPr fontId="17" type="noConversion"/>
  </si>
  <si>
    <t>2015年Q4—分成前</t>
    <phoneticPr fontId="17" type="noConversion"/>
  </si>
  <si>
    <t>预测实收率</t>
    <phoneticPr fontId="17" type="noConversion"/>
  </si>
  <si>
    <t>创想兵团的实收，是流水到人民币的实收</t>
    <phoneticPr fontId="17" type="noConversion"/>
  </si>
  <si>
    <t>联运游戏的实收，是流水经过分成后的人民币实收</t>
    <phoneticPr fontId="17" type="noConversion"/>
  </si>
  <si>
    <t>刀塔战纪的分成比例是8:2，我们平台分8成</t>
    <phoneticPr fontId="17" type="noConversion"/>
  </si>
  <si>
    <t>环比变化率</t>
    <phoneticPr fontId="17" type="noConversion"/>
  </si>
  <si>
    <t>联运产品涉及分成，并且考虑了分成后的实收率</t>
    <phoneticPr fontId="17" type="noConversion"/>
  </si>
  <si>
    <t>2015（6）新台币</t>
  </si>
  <si>
    <t>2015（6）人民币</t>
  </si>
  <si>
    <t>本次估算匯率為</t>
    <phoneticPr fontId="17" type="noConversion"/>
  </si>
  <si>
    <t>赛尔号全平台首日付费率</t>
  </si>
  <si>
    <t>小花仙全平台首日付费率</t>
  </si>
  <si>
    <t>功夫派全平台首日付费率</t>
  </si>
  <si>
    <t>约瑟传说全平台首日付费率</t>
  </si>
  <si>
    <t>热血精灵派全平台首日付费率</t>
  </si>
  <si>
    <t>赤瞳之刃全游戏首日付费率</t>
  </si>
  <si>
    <t>刀塔战纪全游戏首日付费率</t>
  </si>
  <si>
    <t>赛尔号全平台新增用户次日留存率</t>
  </si>
  <si>
    <t>约瑟传说全平台新增用户次日留存率</t>
  </si>
  <si>
    <t>热血精灵派全平台新增用户次日留存率</t>
  </si>
  <si>
    <t>功夫派全平台新增用户次日留存率</t>
  </si>
  <si>
    <t>小花仙全平台新增用户次日留存率</t>
  </si>
  <si>
    <t>赤瞳之刃全游戏新增用户次日留存率</t>
  </si>
  <si>
    <t>刀塔战纪全游戏新增用户次日留存率</t>
  </si>
  <si>
    <t>赛尔号全平台首周付费率</t>
  </si>
  <si>
    <t>热血精灵派全平台首周付费率</t>
  </si>
  <si>
    <t>约瑟传说全平台首周付费率</t>
  </si>
  <si>
    <t>小花仙全平台首周付费率</t>
  </si>
  <si>
    <t>功夫派全平台首周付费率</t>
  </si>
  <si>
    <t>赤瞳之刃全游戏首周付费率</t>
  </si>
  <si>
    <t>刀塔战纪全游戏首周付费率</t>
  </si>
  <si>
    <t>赛尔号全平台首月付费率</t>
  </si>
  <si>
    <t>热血精灵派全平台首月付费率</t>
  </si>
  <si>
    <t>约瑟传说全平台首月付费率</t>
  </si>
  <si>
    <t>小花仙全平台首月付费率</t>
  </si>
  <si>
    <t>功夫派全平台首月付费率</t>
  </si>
  <si>
    <t>赤瞳之刃全游戏首月付费率</t>
  </si>
  <si>
    <t>刀塔战纪全游戏首月付费率</t>
  </si>
  <si>
    <t>环比</t>
    <phoneticPr fontId="17" type="noConversion"/>
  </si>
  <si>
    <t>同比</t>
    <phoneticPr fontId="17" type="noConversion"/>
  </si>
  <si>
    <t>首日付费率</t>
    <phoneticPr fontId="17" type="noConversion"/>
  </si>
  <si>
    <t>赛尔号</t>
  </si>
  <si>
    <t>小花仙</t>
  </si>
  <si>
    <t>功夫派</t>
  </si>
  <si>
    <t>约瑟传说</t>
  </si>
  <si>
    <t>热血精灵派</t>
  </si>
  <si>
    <t>赤瞳之刃</t>
  </si>
  <si>
    <t>刀塔战纪</t>
  </si>
  <si>
    <t>首周付费率</t>
    <phoneticPr fontId="17" type="noConversion"/>
  </si>
  <si>
    <t>首日付费率</t>
    <phoneticPr fontId="17" type="noConversion"/>
  </si>
  <si>
    <t>当前日期</t>
    <phoneticPr fontId="17" type="noConversion"/>
  </si>
  <si>
    <t>首周付费率</t>
    <phoneticPr fontId="17" type="noConversion"/>
  </si>
  <si>
    <t>去年同期</t>
    <phoneticPr fontId="17" type="noConversion"/>
  </si>
  <si>
    <t>按月平均</t>
    <phoneticPr fontId="17" type="noConversion"/>
  </si>
  <si>
    <t>当月</t>
    <phoneticPr fontId="17" type="noConversion"/>
  </si>
  <si>
    <t>上月</t>
    <phoneticPr fontId="17" type="noConversion"/>
  </si>
  <si>
    <t>去年</t>
    <phoneticPr fontId="17" type="noConversion"/>
  </si>
  <si>
    <t>首月付费率</t>
    <phoneticPr fontId="17" type="noConversion"/>
  </si>
  <si>
    <t>暂未开放</t>
    <phoneticPr fontId="17" type="noConversion"/>
  </si>
  <si>
    <t>近80天</t>
    <phoneticPr fontId="17" type="noConversion"/>
  </si>
  <si>
    <t>合作产品部-创想兵团端游</t>
    <phoneticPr fontId="38" type="noConversion"/>
  </si>
  <si>
    <t>合作产品部-刀塔战记</t>
    <phoneticPr fontId="38" type="noConversion"/>
  </si>
  <si>
    <t>赤瞳之刃</t>
    <phoneticPr fontId="38" type="noConversion"/>
  </si>
  <si>
    <t>其他</t>
    <phoneticPr fontId="38" type="noConversion"/>
  </si>
  <si>
    <t>合作产品部-刀塔战记</t>
    <phoneticPr fontId="38" type="noConversion"/>
  </si>
  <si>
    <t>2015（7）</t>
  </si>
  <si>
    <t>消费金额</t>
    <phoneticPr fontId="17" type="noConversion"/>
  </si>
  <si>
    <t>活跃基本</t>
    <phoneticPr fontId="17" type="noConversion"/>
  </si>
  <si>
    <t>活跃构成</t>
    <phoneticPr fontId="17" type="noConversion"/>
  </si>
  <si>
    <t>付费基本</t>
    <phoneticPr fontId="17" type="noConversion"/>
  </si>
  <si>
    <t>付费用户组成</t>
    <phoneticPr fontId="17" type="noConversion"/>
  </si>
  <si>
    <t>付费贡献组成</t>
    <phoneticPr fontId="17" type="noConversion"/>
  </si>
  <si>
    <t>付费arppu</t>
    <phoneticPr fontId="17" type="noConversion"/>
  </si>
  <si>
    <t>付费率</t>
    <phoneticPr fontId="17" type="noConversion"/>
  </si>
  <si>
    <t>有效活跃</t>
    <phoneticPr fontId="17" type="noConversion"/>
  </si>
  <si>
    <t>游戏习惯</t>
    <phoneticPr fontId="17" type="noConversion"/>
  </si>
  <si>
    <t>4月 短信续费用户4100人，其中活跃用户885人，仅占比22%</t>
    <phoneticPr fontId="17" type="noConversion"/>
  </si>
  <si>
    <t>2015（7）新台币</t>
  </si>
  <si>
    <t>2015（7）人民币</t>
  </si>
  <si>
    <t>2015（8）</t>
  </si>
  <si>
    <t>皮卡堂</t>
    <phoneticPr fontId="17" type="noConversion"/>
  </si>
  <si>
    <t>7月</t>
    <phoneticPr fontId="17" type="noConversion"/>
  </si>
  <si>
    <t>8月</t>
    <phoneticPr fontId="17" type="noConversion"/>
  </si>
  <si>
    <t>皮卡堂</t>
    <phoneticPr fontId="17" type="noConversion"/>
  </si>
  <si>
    <t xml:space="preserve"> </t>
    <phoneticPr fontId="17" type="noConversion"/>
  </si>
  <si>
    <t>9月</t>
    <phoneticPr fontId="17" type="noConversion"/>
  </si>
  <si>
    <t>飘渺西游2015年5月关停，新弹弹堂2015年4月关停，极速猎人2015年5月关停</t>
    <phoneticPr fontId="17" type="noConversion"/>
  </si>
  <si>
    <t>2015（9）</t>
    <phoneticPr fontId="17" type="noConversion"/>
  </si>
  <si>
    <t>联运产品收入</t>
    <phoneticPr fontId="17" type="noConversion"/>
  </si>
  <si>
    <t>海外产品</t>
    <phoneticPr fontId="17" type="noConversion"/>
  </si>
  <si>
    <t>主要指在台湾运营的B01的页游项目</t>
    <phoneticPr fontId="17" type="noConversion"/>
  </si>
  <si>
    <t>从2015年8月起，只更新以下两张表</t>
    <phoneticPr fontId="17" type="noConversion"/>
  </si>
  <si>
    <t>人民币收入-粗算</t>
    <phoneticPr fontId="17" type="noConversion"/>
  </si>
  <si>
    <t>2015.8.28日上线</t>
    <phoneticPr fontId="17" type="noConversion"/>
  </si>
  <si>
    <t xml:space="preserve"> </t>
    <phoneticPr fontId="17" type="noConversion"/>
  </si>
  <si>
    <t>皮卡堂</t>
    <phoneticPr fontId="17" type="noConversion"/>
  </si>
  <si>
    <r>
      <t>实际分成到账(</t>
    </r>
    <r>
      <rPr>
        <sz val="10"/>
        <color theme="1"/>
        <rFont val="微软雅黑"/>
        <family val="2"/>
        <charset val="134"/>
      </rPr>
      <t>rmb)</t>
    </r>
    <phoneticPr fontId="17" type="noConversion"/>
  </si>
  <si>
    <t>台湾对账的原理，以美金结算，汇款到我方后，按当日汇率结算成人民币，先*1.17算增值税，然后再退税13%，因境外已代扣20%的税，再以税前收入-20%的税款，算作去税后的收入。所以最终入账的是去税后收入。</t>
    <phoneticPr fontId="17" type="noConversion"/>
  </si>
  <si>
    <t>台币收入</t>
    <phoneticPr fontId="17" type="noConversion"/>
  </si>
  <si>
    <t>近2个月对比</t>
    <phoneticPr fontId="17" type="noConversion"/>
  </si>
  <si>
    <t>分成后人民币收入</t>
    <phoneticPr fontId="17" type="noConversion"/>
  </si>
  <si>
    <t>其它辅助</t>
    <phoneticPr fontId="17" type="noConversion"/>
  </si>
  <si>
    <t>纯新增</t>
    <phoneticPr fontId="17" type="noConversion"/>
  </si>
  <si>
    <t>历史转化</t>
    <phoneticPr fontId="17" type="noConversion"/>
  </si>
  <si>
    <t>连续2月</t>
    <phoneticPr fontId="17" type="noConversion"/>
  </si>
  <si>
    <t>回流付费</t>
    <phoneticPr fontId="17" type="noConversion"/>
  </si>
  <si>
    <t>同比</t>
    <phoneticPr fontId="17" type="noConversion"/>
  </si>
  <si>
    <t>环比</t>
    <phoneticPr fontId="17" type="noConversion"/>
  </si>
  <si>
    <t>新增</t>
    <phoneticPr fontId="17" type="noConversion"/>
  </si>
  <si>
    <t>留存</t>
    <phoneticPr fontId="17" type="noConversion"/>
  </si>
  <si>
    <t>回流</t>
    <phoneticPr fontId="17" type="noConversion"/>
  </si>
  <si>
    <t>总付费人数</t>
    <phoneticPr fontId="17" type="noConversion"/>
  </si>
  <si>
    <t>上月新增活跃</t>
    <phoneticPr fontId="17" type="noConversion"/>
  </si>
  <si>
    <t>上月留存</t>
    <phoneticPr fontId="17" type="noConversion"/>
  </si>
  <si>
    <t>上月回流</t>
    <phoneticPr fontId="17" type="noConversion"/>
  </si>
  <si>
    <t>总体流失率</t>
    <phoneticPr fontId="17" type="noConversion"/>
  </si>
  <si>
    <t>纯新增付费用户</t>
    <phoneticPr fontId="17" type="noConversion"/>
  </si>
  <si>
    <t>历史转化新增付费用户</t>
    <phoneticPr fontId="17" type="noConversion"/>
  </si>
  <si>
    <t>连续两月付费用户</t>
    <phoneticPr fontId="17" type="noConversion"/>
  </si>
  <si>
    <t>回流付费用户</t>
    <phoneticPr fontId="17" type="noConversion"/>
  </si>
  <si>
    <t>总和（不包含非活跃）</t>
    <phoneticPr fontId="17" type="noConversion"/>
  </si>
  <si>
    <t>总结</t>
    <phoneticPr fontId="17" type="noConversion"/>
  </si>
  <si>
    <t xml:space="preserve"> </t>
    <phoneticPr fontId="17" type="noConversion"/>
  </si>
  <si>
    <t>总结</t>
    <phoneticPr fontId="17" type="noConversion"/>
  </si>
  <si>
    <t>2015（10）</t>
  </si>
  <si>
    <t>2015（11）</t>
  </si>
  <si>
    <t>10月</t>
    <phoneticPr fontId="17" type="noConversion"/>
  </si>
  <si>
    <t>11月</t>
    <phoneticPr fontId="17" type="noConversion"/>
  </si>
  <si>
    <t>2015（12）</t>
  </si>
  <si>
    <t>汇报月份</t>
    <phoneticPr fontId="17" type="noConversion"/>
  </si>
  <si>
    <t>剔除了返钻活动</t>
    <phoneticPr fontId="17" type="noConversion"/>
  </si>
  <si>
    <t>预算实收——A</t>
    <phoneticPr fontId="17" type="noConversion"/>
  </si>
  <si>
    <t>实际实收——B</t>
    <phoneticPr fontId="17" type="noConversion"/>
  </si>
  <si>
    <t>KPI完成率=B/A</t>
    <phoneticPr fontId="17" type="noConversion"/>
  </si>
  <si>
    <t>实际流水——C</t>
    <phoneticPr fontId="17" type="noConversion"/>
  </si>
  <si>
    <t>实际实收率=B/C</t>
    <phoneticPr fontId="17" type="noConversion"/>
  </si>
  <si>
    <t>全年</t>
    <phoneticPr fontId="17" type="noConversion"/>
  </si>
  <si>
    <t>预算实收——A</t>
    <phoneticPr fontId="17" type="noConversion"/>
  </si>
  <si>
    <t>实际实收——B</t>
    <phoneticPr fontId="17" type="noConversion"/>
  </si>
  <si>
    <t>KPI完成率=B/A</t>
    <phoneticPr fontId="17" type="noConversion"/>
  </si>
  <si>
    <t>实际流水——C</t>
    <phoneticPr fontId="17" type="noConversion"/>
  </si>
  <si>
    <t>实际实收率=B/C</t>
    <phoneticPr fontId="17" type="noConversion"/>
  </si>
  <si>
    <t>预算实收——A</t>
    <phoneticPr fontId="17" type="noConversion"/>
  </si>
  <si>
    <t>实际实收——B</t>
    <phoneticPr fontId="17" type="noConversion"/>
  </si>
  <si>
    <t>KPI完成率=B/A</t>
    <phoneticPr fontId="17" type="noConversion"/>
  </si>
  <si>
    <t>实际流水——C</t>
    <phoneticPr fontId="17" type="noConversion"/>
  </si>
  <si>
    <t>实际实收率=B/C</t>
    <phoneticPr fontId="17" type="noConversion"/>
  </si>
  <si>
    <t>预算实收——A</t>
    <phoneticPr fontId="17" type="noConversion"/>
  </si>
  <si>
    <t>实际实收——B</t>
    <phoneticPr fontId="17" type="noConversion"/>
  </si>
  <si>
    <t>KPI完成率=B/A</t>
    <phoneticPr fontId="17" type="noConversion"/>
  </si>
  <si>
    <t>实际流水——C</t>
    <phoneticPr fontId="17" type="noConversion"/>
  </si>
  <si>
    <t>实际实收率=B/C</t>
    <phoneticPr fontId="17" type="noConversion"/>
  </si>
  <si>
    <t>热血精灵派</t>
    <phoneticPr fontId="17" type="noConversion"/>
  </si>
  <si>
    <t>约瑟传说</t>
    <phoneticPr fontId="17" type="noConversion"/>
  </si>
  <si>
    <t>小花仙</t>
    <phoneticPr fontId="17" type="noConversion"/>
  </si>
  <si>
    <t>功夫派</t>
    <phoneticPr fontId="17" type="noConversion"/>
  </si>
  <si>
    <t>2015年KPI完成率</t>
    <phoneticPr fontId="17" type="noConversion"/>
  </si>
  <si>
    <t>赛尔号--剔除返钻活动</t>
    <phoneticPr fontId="17" type="noConversion"/>
  </si>
  <si>
    <r>
      <t>201</t>
    </r>
    <r>
      <rPr>
        <sz val="10"/>
        <color theme="1"/>
        <rFont val="微软雅黑"/>
        <family val="2"/>
        <charset val="134"/>
      </rPr>
      <t>6</t>
    </r>
    <r>
      <rPr>
        <sz val="10"/>
        <color theme="1"/>
        <rFont val="微软雅黑"/>
        <family val="2"/>
        <charset val="134"/>
      </rPr>
      <t>（</t>
    </r>
    <r>
      <rPr>
        <sz val="10"/>
        <color theme="1"/>
        <rFont val="微软雅黑"/>
        <family val="2"/>
        <charset val="134"/>
      </rPr>
      <t>1</t>
    </r>
    <r>
      <rPr>
        <sz val="10"/>
        <color theme="1"/>
        <rFont val="微软雅黑"/>
        <family val="2"/>
        <charset val="134"/>
      </rPr>
      <t>）</t>
    </r>
    <phoneticPr fontId="17" type="noConversion"/>
  </si>
  <si>
    <t>1月</t>
    <phoneticPr fontId="17" type="noConversion"/>
  </si>
  <si>
    <t>2016年Q1</t>
    <phoneticPr fontId="17" type="noConversion"/>
  </si>
  <si>
    <t>2016年Q2</t>
    <phoneticPr fontId="17" type="noConversion"/>
  </si>
  <si>
    <t>2016年Q3</t>
    <phoneticPr fontId="17" type="noConversion"/>
  </si>
  <si>
    <t>2016年Q4</t>
    <phoneticPr fontId="17" type="noConversion"/>
  </si>
  <si>
    <t xml:space="preserve">
</t>
    <phoneticPr fontId="17" type="noConversion"/>
  </si>
  <si>
    <t>预估实收率</t>
    <phoneticPr fontId="17" type="noConversion"/>
  </si>
  <si>
    <t>流水收入</t>
    <phoneticPr fontId="17" type="noConversion"/>
  </si>
  <si>
    <t>2016年</t>
    <phoneticPr fontId="17" type="noConversion"/>
  </si>
  <si>
    <t>Q1</t>
    <phoneticPr fontId="17" type="noConversion"/>
  </si>
  <si>
    <t>Q2</t>
    <phoneticPr fontId="17" type="noConversion"/>
  </si>
  <si>
    <t>Q3</t>
    <phoneticPr fontId="17" type="noConversion"/>
  </si>
  <si>
    <t>Q4</t>
    <phoneticPr fontId="17" type="noConversion"/>
  </si>
  <si>
    <t>当前流水</t>
    <phoneticPr fontId="17" type="noConversion"/>
  </si>
  <si>
    <t>预估流水</t>
    <phoneticPr fontId="17" type="noConversion"/>
  </si>
  <si>
    <t>实收收入</t>
    <phoneticPr fontId="17" type="noConversion"/>
  </si>
  <si>
    <t>2016年全年</t>
    <phoneticPr fontId="17" type="noConversion"/>
  </si>
  <si>
    <t>预估实收收入</t>
    <phoneticPr fontId="17" type="noConversion"/>
  </si>
  <si>
    <t>预估完成率</t>
    <phoneticPr fontId="17" type="noConversion"/>
  </si>
  <si>
    <t>精灵大作战</t>
    <phoneticPr fontId="38" type="noConversion"/>
  </si>
  <si>
    <t>赛尔号</t>
    <phoneticPr fontId="34" type="noConversion"/>
  </si>
  <si>
    <t>约瑟传说</t>
    <phoneticPr fontId="34" type="noConversion"/>
  </si>
  <si>
    <t>小花仙</t>
    <phoneticPr fontId="34" type="noConversion"/>
  </si>
  <si>
    <t>功夫派</t>
    <phoneticPr fontId="34" type="noConversion"/>
  </si>
  <si>
    <t>合计</t>
    <phoneticPr fontId="38" type="noConversion"/>
  </si>
  <si>
    <t>其他（勇士+沃尔+小怪兽+战神+mole）</t>
    <phoneticPr fontId="17" type="noConversion"/>
  </si>
  <si>
    <t>实收</t>
    <phoneticPr fontId="17" type="noConversion"/>
  </si>
  <si>
    <t>实收率</t>
    <phoneticPr fontId="17" type="noConversion"/>
  </si>
  <si>
    <t>实收率</t>
    <phoneticPr fontId="17" type="noConversion"/>
  </si>
  <si>
    <t>预估实收完成率</t>
    <phoneticPr fontId="17" type="noConversion"/>
  </si>
  <si>
    <t>2013年</t>
    <phoneticPr fontId="17" type="noConversion"/>
  </si>
  <si>
    <t>2014年</t>
    <phoneticPr fontId="17" type="noConversion"/>
  </si>
  <si>
    <t>2015年</t>
    <phoneticPr fontId="17" type="noConversion"/>
  </si>
  <si>
    <r>
      <rPr>
        <b/>
        <sz val="10"/>
        <color theme="1"/>
        <rFont val="微软雅黑"/>
        <family val="2"/>
        <charset val="134"/>
      </rPr>
      <t>付费用户贡献额</t>
    </r>
    <r>
      <rPr>
        <sz val="10"/>
        <color theme="1"/>
        <rFont val="微软雅黑"/>
        <family val="2"/>
        <charset val="134"/>
      </rPr>
      <t>（付费行为角度）</t>
    </r>
    <phoneticPr fontId="17" type="noConversion"/>
  </si>
  <si>
    <t>2013年</t>
    <phoneticPr fontId="17" type="noConversion"/>
  </si>
  <si>
    <t>2015年</t>
    <phoneticPr fontId="17" type="noConversion"/>
  </si>
  <si>
    <r>
      <rPr>
        <b/>
        <sz val="10"/>
        <color theme="1"/>
        <rFont val="微软雅黑"/>
        <family val="2"/>
        <charset val="134"/>
      </rPr>
      <t>付费用户贡献额</t>
    </r>
    <r>
      <rPr>
        <sz val="10"/>
        <color theme="1"/>
        <rFont val="微软雅黑"/>
        <family val="2"/>
        <charset val="134"/>
      </rPr>
      <t>（付费行为角度）</t>
    </r>
    <phoneticPr fontId="17" type="noConversion"/>
  </si>
  <si>
    <t>预估实收</t>
    <phoneticPr fontId="17" type="noConversion"/>
  </si>
  <si>
    <t>赛尔号</t>
    <phoneticPr fontId="17" type="noConversion"/>
  </si>
  <si>
    <t>热血精灵派</t>
    <phoneticPr fontId="17" type="noConversion"/>
  </si>
  <si>
    <t>小花仙</t>
    <phoneticPr fontId="17" type="noConversion"/>
  </si>
  <si>
    <t>2013年</t>
    <phoneticPr fontId="17" type="noConversion"/>
  </si>
  <si>
    <t>2014年</t>
    <phoneticPr fontId="17" type="noConversion"/>
  </si>
  <si>
    <t>2015年</t>
    <phoneticPr fontId="17" type="noConversion"/>
  </si>
  <si>
    <r>
      <rPr>
        <b/>
        <sz val="10"/>
        <color theme="1"/>
        <rFont val="微软雅黑"/>
        <family val="2"/>
        <charset val="134"/>
      </rPr>
      <t>付费用户贡献额</t>
    </r>
    <r>
      <rPr>
        <sz val="10"/>
        <color theme="1"/>
        <rFont val="微软雅黑"/>
        <family val="2"/>
        <charset val="134"/>
      </rPr>
      <t>（付费行为角度）</t>
    </r>
    <phoneticPr fontId="17" type="noConversion"/>
  </si>
  <si>
    <t>实收</t>
    <phoneticPr fontId="17" type="noConversion"/>
  </si>
  <si>
    <t>实收率</t>
    <phoneticPr fontId="17" type="noConversion"/>
  </si>
  <si>
    <t>实收收入</t>
    <phoneticPr fontId="17" type="noConversion"/>
  </si>
  <si>
    <t>实收率</t>
    <phoneticPr fontId="17" type="noConversion"/>
  </si>
  <si>
    <t>当前实收</t>
    <phoneticPr fontId="17" type="noConversion"/>
  </si>
  <si>
    <r>
      <t>2</t>
    </r>
    <r>
      <rPr>
        <sz val="10"/>
        <color theme="1"/>
        <rFont val="微软雅黑"/>
        <family val="2"/>
        <charset val="134"/>
      </rPr>
      <t>016（2）</t>
    </r>
    <phoneticPr fontId="17" type="noConversion"/>
  </si>
  <si>
    <r>
      <t>2</t>
    </r>
    <r>
      <rPr>
        <sz val="10"/>
        <color theme="1"/>
        <rFont val="微软雅黑"/>
        <family val="2"/>
        <charset val="134"/>
      </rPr>
      <t>016（3）</t>
    </r>
    <phoneticPr fontId="17" type="noConversion"/>
  </si>
  <si>
    <t>-</t>
  </si>
  <si>
    <t>2月</t>
    <phoneticPr fontId="17" type="noConversion"/>
  </si>
  <si>
    <t>3月</t>
    <phoneticPr fontId="17" type="noConversion"/>
  </si>
  <si>
    <t>预估实收</t>
    <phoneticPr fontId="17" type="noConversion"/>
  </si>
  <si>
    <t xml:space="preserve">
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</si>
</sst>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76" formatCode="0.0%"/>
    <numFmt numFmtId="177" formatCode="_ * #,##0_ ;_ * \-#,##0_ ;_ * &quot;-&quot;??_ ;_ @_ "/>
    <numFmt numFmtId="178" formatCode="yyyy&quot;年&quot;m&quot;月&quot;;@"/>
    <numFmt numFmtId="179" formatCode="#,##0_);[Red]\(#,##0\)"/>
    <numFmt numFmtId="180" formatCode="#,##0.0_);[Red]\(#,##0.0\)"/>
    <numFmt numFmtId="181" formatCode="0.0"/>
    <numFmt numFmtId="182" formatCode="0_);[Red]\(0\)"/>
  </numFmts>
  <fonts count="68">
    <font>
      <sz val="11"/>
      <color theme="1"/>
      <name val="宋体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FFFFFF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i/>
      <sz val="10"/>
      <color rgb="FF000000"/>
      <name val="微软雅黑"/>
      <family val="2"/>
      <charset val="134"/>
    </font>
    <font>
      <sz val="11"/>
      <color rgb="FF000000"/>
      <name val="Calibri"/>
      <family val="2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rgb="FFFFFFFF"/>
      <name val="微软雅黑"/>
      <family val="2"/>
      <charset val="134"/>
    </font>
    <font>
      <b/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11"/>
      <color rgb="FF40404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theme="1"/>
      <name val="Arial"/>
      <family val="2"/>
    </font>
    <font>
      <b/>
      <sz val="9"/>
      <color theme="1"/>
      <name val="宋体"/>
      <family val="3"/>
      <charset val="134"/>
    </font>
    <font>
      <sz val="9"/>
      <name val="Arial"/>
      <family val="2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rgb="FF40404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1"/>
      <name val="Arial Unicode MS"/>
      <family val="2"/>
      <charset val="134"/>
    </font>
    <font>
      <sz val="14"/>
      <color rgb="FFFFFFFF"/>
      <name val="Microsoft YaHei"/>
      <family val="2"/>
      <charset val="134"/>
    </font>
    <font>
      <sz val="11"/>
      <color rgb="FF404040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Arial Unicode MS"/>
      <family val="2"/>
      <charset val="134"/>
    </font>
    <font>
      <u/>
      <sz val="11"/>
      <color theme="10"/>
      <name val="宋体"/>
      <family val="2"/>
      <scheme val="minor"/>
    </font>
    <font>
      <u/>
      <sz val="11"/>
      <color theme="10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i/>
      <sz val="11"/>
      <color theme="1"/>
      <name val="微软雅黑"/>
      <family val="2"/>
      <charset val="134"/>
    </font>
    <font>
      <b/>
      <i/>
      <u val="singleAccounting"/>
      <sz val="11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rgb="FF000000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FFFCA8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8" tint="-0.249977111117893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33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9" fillId="0" borderId="0" applyNumberFormat="0" applyFill="0" applyBorder="0" applyAlignment="0" applyProtection="0"/>
    <xf numFmtId="0" fontId="67" fillId="0" borderId="0"/>
  </cellStyleXfs>
  <cellXfs count="737">
    <xf numFmtId="0" fontId="0" fillId="0" borderId="0" xfId="0"/>
    <xf numFmtId="0" fontId="18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right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right" vertical="center"/>
    </xf>
    <xf numFmtId="9" fontId="0" fillId="0" borderId="0" xfId="2" applyNumberFormat="1" applyFont="1" applyAlignment="1"/>
    <xf numFmtId="10" fontId="20" fillId="5" borderId="3" xfId="0" applyNumberFormat="1" applyFont="1" applyFill="1" applyBorder="1"/>
    <xf numFmtId="10" fontId="20" fillId="5" borderId="3" xfId="3" applyNumberFormat="1" applyFont="1" applyFill="1" applyBorder="1"/>
    <xf numFmtId="0" fontId="22" fillId="5" borderId="3" xfId="0" applyFont="1" applyFill="1" applyBorder="1"/>
    <xf numFmtId="0" fontId="20" fillId="5" borderId="3" xfId="0" applyFont="1" applyFill="1" applyBorder="1"/>
    <xf numFmtId="0" fontId="20" fillId="5" borderId="3" xfId="3" applyFont="1" applyFill="1" applyBorder="1"/>
    <xf numFmtId="0" fontId="23" fillId="4" borderId="3" xfId="0" applyFont="1" applyFill="1" applyBorder="1"/>
    <xf numFmtId="0" fontId="23" fillId="4" borderId="3" xfId="3" applyFont="1" applyFill="1" applyBorder="1"/>
    <xf numFmtId="0" fontId="24" fillId="4" borderId="0" xfId="0" applyFont="1" applyFill="1"/>
    <xf numFmtId="0" fontId="25" fillId="0" borderId="0" xfId="0" applyFont="1"/>
    <xf numFmtId="0" fontId="23" fillId="4" borderId="3" xfId="0" applyFont="1" applyFill="1" applyBorder="1" applyAlignment="1">
      <alignment horizontal="center" vertical="center"/>
    </xf>
    <xf numFmtId="1" fontId="20" fillId="5" borderId="3" xfId="0" applyNumberFormat="1" applyFont="1" applyFill="1" applyBorder="1"/>
    <xf numFmtId="0" fontId="20" fillId="6" borderId="3" xfId="0" applyFont="1" applyFill="1" applyBorder="1"/>
    <xf numFmtId="176" fontId="0" fillId="0" borderId="0" xfId="2" applyNumberFormat="1" applyFont="1" applyAlignment="1"/>
    <xf numFmtId="0" fontId="20" fillId="5" borderId="4" xfId="0" applyFont="1" applyFill="1" applyBorder="1"/>
    <xf numFmtId="0" fontId="23" fillId="4" borderId="5" xfId="0" applyFont="1" applyFill="1" applyBorder="1"/>
    <xf numFmtId="0" fontId="20" fillId="5" borderId="3" xfId="4" applyFont="1" applyFill="1" applyBorder="1"/>
    <xf numFmtId="10" fontId="20" fillId="5" borderId="3" xfId="4" applyNumberFormat="1" applyFont="1" applyFill="1" applyBorder="1"/>
    <xf numFmtId="0" fontId="23" fillId="4" borderId="4" xfId="0" applyFont="1" applyFill="1" applyBorder="1"/>
    <xf numFmtId="0" fontId="23" fillId="4" borderId="3" xfId="4" applyFont="1" applyFill="1" applyBorder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10" fontId="27" fillId="0" borderId="0" xfId="2" applyNumberFormat="1" applyFont="1" applyAlignment="1"/>
    <xf numFmtId="0" fontId="27" fillId="0" borderId="0" xfId="0" applyFont="1" applyAlignment="1">
      <alignment horizontal="center"/>
    </xf>
    <xf numFmtId="176" fontId="27" fillId="0" borderId="0" xfId="2" applyNumberFormat="1" applyFont="1" applyAlignment="1"/>
    <xf numFmtId="49" fontId="26" fillId="0" borderId="0" xfId="0" quotePrefix="1" applyNumberFormat="1" applyFont="1"/>
    <xf numFmtId="0" fontId="26" fillId="0" borderId="0" xfId="0" quotePrefix="1" applyFont="1"/>
    <xf numFmtId="0" fontId="27" fillId="0" borderId="0" xfId="0" applyFont="1" applyFill="1"/>
    <xf numFmtId="0" fontId="27" fillId="0" borderId="0" xfId="0" applyFont="1" applyAlignment="1"/>
    <xf numFmtId="0" fontId="28" fillId="7" borderId="1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178" fontId="29" fillId="0" borderId="1" xfId="0" applyNumberFormat="1" applyFont="1" applyFill="1" applyBorder="1" applyAlignment="1">
      <alignment horizontal="center" vertical="center"/>
    </xf>
    <xf numFmtId="178" fontId="28" fillId="2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right" vertical="center"/>
    </xf>
    <xf numFmtId="10" fontId="22" fillId="0" borderId="0" xfId="0" applyNumberFormat="1" applyFont="1" applyFill="1" applyAlignment="1">
      <alignment horizontal="right" vertical="center"/>
    </xf>
    <xf numFmtId="0" fontId="22" fillId="0" borderId="0" xfId="0" applyFont="1" applyFill="1" applyAlignment="1">
      <alignment horizontal="right" vertical="center"/>
    </xf>
    <xf numFmtId="10" fontId="22" fillId="4" borderId="1" xfId="0" applyNumberFormat="1" applyFont="1" applyFill="1" applyBorder="1" applyAlignment="1">
      <alignment horizontal="right" vertical="center"/>
    </xf>
    <xf numFmtId="0" fontId="27" fillId="0" borderId="1" xfId="0" applyFont="1" applyFill="1" applyBorder="1"/>
    <xf numFmtId="0" fontId="26" fillId="0" borderId="0" xfId="0" applyFont="1" applyAlignment="1">
      <alignment wrapText="1"/>
    </xf>
    <xf numFmtId="10" fontId="22" fillId="0" borderId="0" xfId="2" applyNumberFormat="1" applyFont="1" applyFill="1" applyAlignment="1">
      <alignment horizontal="right" vertical="center"/>
    </xf>
    <xf numFmtId="0" fontId="28" fillId="2" borderId="7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right" vertical="center"/>
    </xf>
    <xf numFmtId="0" fontId="22" fillId="0" borderId="9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right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right" vertical="center"/>
    </xf>
    <xf numFmtId="1" fontId="22" fillId="0" borderId="0" xfId="0" applyNumberFormat="1" applyFont="1" applyFill="1" applyAlignment="1">
      <alignment horizontal="right" vertical="center"/>
    </xf>
    <xf numFmtId="1" fontId="22" fillId="4" borderId="1" xfId="0" applyNumberFormat="1" applyFont="1" applyFill="1" applyBorder="1" applyAlignment="1">
      <alignment horizontal="right" vertical="center"/>
    </xf>
    <xf numFmtId="0" fontId="28" fillId="2" borderId="12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horizontal="center" vertical="center"/>
    </xf>
    <xf numFmtId="57" fontId="27" fillId="0" borderId="0" xfId="0" applyNumberFormat="1" applyFont="1"/>
    <xf numFmtId="57" fontId="27" fillId="0" borderId="0" xfId="0" applyNumberFormat="1" applyFont="1" applyAlignment="1">
      <alignment horizontal="left"/>
    </xf>
    <xf numFmtId="0" fontId="28" fillId="2" borderId="1" xfId="0" applyNumberFormat="1" applyFont="1" applyFill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/>
    </xf>
    <xf numFmtId="0" fontId="27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" fontId="27" fillId="0" borderId="0" xfId="0" applyNumberFormat="1" applyFont="1"/>
    <xf numFmtId="0" fontId="32" fillId="0" borderId="0" xfId="0" applyFont="1"/>
    <xf numFmtId="0" fontId="26" fillId="0" borderId="0" xfId="0" applyFont="1" applyAlignment="1">
      <alignment horizontal="center" vertical="center"/>
    </xf>
    <xf numFmtId="0" fontId="32" fillId="0" borderId="15" xfId="0" applyFont="1" applyBorder="1" applyAlignment="1">
      <alignment vertical="center"/>
    </xf>
    <xf numFmtId="0" fontId="32" fillId="0" borderId="16" xfId="0" applyFont="1" applyBorder="1" applyAlignment="1">
      <alignment vertical="center"/>
    </xf>
    <xf numFmtId="0" fontId="15" fillId="0" borderId="16" xfId="0" applyFont="1" applyBorder="1"/>
    <xf numFmtId="57" fontId="32" fillId="0" borderId="16" xfId="0" applyNumberFormat="1" applyFont="1" applyBorder="1" applyAlignment="1">
      <alignment horizontal="center" vertical="center"/>
    </xf>
    <xf numFmtId="57" fontId="32" fillId="0" borderId="17" xfId="0" applyNumberFormat="1" applyFont="1" applyBorder="1" applyAlignment="1">
      <alignment horizontal="center" vertical="center"/>
    </xf>
    <xf numFmtId="0" fontId="32" fillId="0" borderId="18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/>
    <xf numFmtId="0" fontId="15" fillId="0" borderId="0" xfId="0" applyFont="1" applyBorder="1" applyAlignment="1">
      <alignment horizontal="center" vertical="center"/>
    </xf>
    <xf numFmtId="0" fontId="15" fillId="0" borderId="19" xfId="0" applyFont="1" applyBorder="1" applyAlignment="1">
      <alignment vertical="center"/>
    </xf>
    <xf numFmtId="179" fontId="15" fillId="0" borderId="0" xfId="5" applyNumberFormat="1" applyFont="1" applyFill="1" applyBorder="1" applyAlignment="1">
      <alignment horizontal="center" vertical="center"/>
    </xf>
    <xf numFmtId="179" fontId="15" fillId="0" borderId="19" xfId="0" applyNumberFormat="1" applyFont="1" applyFill="1" applyBorder="1" applyAlignment="1">
      <alignment horizontal="center" vertical="center"/>
    </xf>
    <xf numFmtId="0" fontId="36" fillId="0" borderId="0" xfId="0" applyFont="1" applyBorder="1" applyAlignment="1">
      <alignment vertical="center"/>
    </xf>
    <xf numFmtId="176" fontId="15" fillId="0" borderId="0" xfId="6" applyNumberFormat="1" applyFont="1" applyFill="1" applyBorder="1" applyAlignment="1">
      <alignment horizontal="center" vertical="center"/>
    </xf>
    <xf numFmtId="176" fontId="15" fillId="0" borderId="19" xfId="6" applyNumberFormat="1" applyFont="1" applyFill="1" applyBorder="1" applyAlignment="1">
      <alignment horizontal="center" vertical="center"/>
    </xf>
    <xf numFmtId="10" fontId="15" fillId="0" borderId="0" xfId="6" applyNumberFormat="1" applyFont="1" applyFill="1" applyBorder="1" applyAlignment="1">
      <alignment horizontal="center" vertical="center"/>
    </xf>
    <xf numFmtId="179" fontId="15" fillId="0" borderId="0" xfId="0" applyNumberFormat="1" applyFont="1" applyFill="1" applyBorder="1" applyAlignment="1">
      <alignment horizontal="center" vertical="center"/>
    </xf>
    <xf numFmtId="180" fontId="15" fillId="0" borderId="0" xfId="0" applyNumberFormat="1" applyFont="1" applyFill="1" applyBorder="1" applyAlignment="1">
      <alignment horizontal="center" vertical="center"/>
    </xf>
    <xf numFmtId="179" fontId="15" fillId="0" borderId="19" xfId="0" applyNumberFormat="1" applyFont="1" applyBorder="1" applyAlignment="1">
      <alignment horizontal="center" vertical="center"/>
    </xf>
    <xf numFmtId="9" fontId="15" fillId="0" borderId="0" xfId="6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179" fontId="32" fillId="0" borderId="0" xfId="6" applyNumberFormat="1" applyFont="1" applyFill="1" applyBorder="1" applyAlignment="1">
      <alignment horizontal="center" vertical="center"/>
    </xf>
    <xf numFmtId="179" fontId="32" fillId="0" borderId="19" xfId="6" applyNumberFormat="1" applyFont="1" applyFill="1" applyBorder="1" applyAlignment="1">
      <alignment horizontal="center" vertical="center"/>
    </xf>
    <xf numFmtId="9" fontId="32" fillId="0" borderId="21" xfId="6" applyFont="1" applyFill="1" applyBorder="1">
      <alignment vertical="center"/>
    </xf>
    <xf numFmtId="0" fontId="15" fillId="0" borderId="21" xfId="0" applyFont="1" applyBorder="1"/>
    <xf numFmtId="10" fontId="15" fillId="0" borderId="0" xfId="2" applyNumberFormat="1" applyFont="1" applyAlignment="1"/>
    <xf numFmtId="0" fontId="32" fillId="0" borderId="15" xfId="0" applyFont="1" applyFill="1" applyBorder="1" applyAlignment="1">
      <alignment vertical="center"/>
    </xf>
    <xf numFmtId="0" fontId="32" fillId="0" borderId="16" xfId="0" applyFont="1" applyFill="1" applyBorder="1" applyAlignment="1">
      <alignment vertical="center"/>
    </xf>
    <xf numFmtId="57" fontId="32" fillId="0" borderId="16" xfId="0" applyNumberFormat="1" applyFont="1" applyFill="1" applyBorder="1" applyAlignment="1">
      <alignment horizontal="center" vertical="center"/>
    </xf>
    <xf numFmtId="57" fontId="32" fillId="0" borderId="17" xfId="0" applyNumberFormat="1" applyFont="1" applyFill="1" applyBorder="1" applyAlignment="1">
      <alignment horizontal="center" vertical="center"/>
    </xf>
    <xf numFmtId="0" fontId="32" fillId="0" borderId="18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vertical="center"/>
    </xf>
    <xf numFmtId="0" fontId="15" fillId="0" borderId="0" xfId="0" applyFont="1" applyFill="1"/>
    <xf numFmtId="0" fontId="32" fillId="0" borderId="15" xfId="7" applyFont="1" applyFill="1" applyBorder="1">
      <alignment vertical="center"/>
    </xf>
    <xf numFmtId="0" fontId="32" fillId="0" borderId="16" xfId="7" applyFont="1" applyFill="1" applyBorder="1">
      <alignment vertical="center"/>
    </xf>
    <xf numFmtId="57" fontId="32" fillId="0" borderId="16" xfId="7" applyNumberFormat="1" applyFont="1" applyFill="1" applyBorder="1" applyAlignment="1">
      <alignment horizontal="center" vertical="center"/>
    </xf>
    <xf numFmtId="57" fontId="32" fillId="0" borderId="17" xfId="7" applyNumberFormat="1" applyFont="1" applyFill="1" applyBorder="1" applyAlignment="1">
      <alignment horizontal="center" vertical="center"/>
    </xf>
    <xf numFmtId="0" fontId="32" fillId="0" borderId="18" xfId="7" applyFont="1" applyFill="1" applyBorder="1">
      <alignment vertical="center"/>
    </xf>
    <xf numFmtId="0" fontId="15" fillId="0" borderId="0" xfId="7" applyFont="1" applyFill="1" applyBorder="1">
      <alignment vertical="center"/>
    </xf>
    <xf numFmtId="0" fontId="15" fillId="0" borderId="0" xfId="7" applyFont="1" applyFill="1" applyBorder="1" applyAlignment="1">
      <alignment horizontal="center" vertical="center"/>
    </xf>
    <xf numFmtId="0" fontId="15" fillId="0" borderId="19" xfId="7" applyFont="1" applyFill="1" applyBorder="1">
      <alignment vertical="center"/>
    </xf>
    <xf numFmtId="1" fontId="15" fillId="0" borderId="0" xfId="0" applyNumberFormat="1" applyFont="1" applyFill="1" applyBorder="1" applyAlignment="1">
      <alignment horizontal="center" vertical="center"/>
    </xf>
    <xf numFmtId="179" fontId="15" fillId="0" borderId="19" xfId="7" applyNumberFormat="1" applyFont="1" applyFill="1" applyBorder="1" applyAlignment="1">
      <alignment horizontal="center" vertical="center"/>
    </xf>
    <xf numFmtId="179" fontId="15" fillId="0" borderId="0" xfId="7" applyNumberFormat="1" applyFont="1" applyFill="1" applyBorder="1" applyAlignment="1">
      <alignment horizontal="center" vertical="center"/>
    </xf>
    <xf numFmtId="180" fontId="15" fillId="0" borderId="0" xfId="7" applyNumberFormat="1" applyFont="1" applyFill="1" applyBorder="1" applyAlignment="1">
      <alignment horizontal="center" vertical="center"/>
    </xf>
    <xf numFmtId="0" fontId="15" fillId="0" borderId="19" xfId="7" applyFont="1" applyFill="1" applyBorder="1" applyAlignment="1">
      <alignment horizontal="center" vertical="center"/>
    </xf>
    <xf numFmtId="0" fontId="32" fillId="0" borderId="0" xfId="7" applyFont="1" applyFill="1" applyBorder="1">
      <alignment vertical="center"/>
    </xf>
    <xf numFmtId="10" fontId="15" fillId="0" borderId="19" xfId="6" applyNumberFormat="1" applyFont="1" applyFill="1" applyBorder="1" applyAlignment="1">
      <alignment horizontal="center" vertical="center"/>
    </xf>
    <xf numFmtId="176" fontId="32" fillId="0" borderId="21" xfId="6" applyNumberFormat="1" applyFont="1" applyFill="1" applyBorder="1" applyAlignment="1">
      <alignment horizontal="center" vertical="center"/>
    </xf>
    <xf numFmtId="0" fontId="32" fillId="0" borderId="15" xfId="5" applyFont="1" applyFill="1" applyBorder="1">
      <alignment vertical="center"/>
    </xf>
    <xf numFmtId="0" fontId="32" fillId="0" borderId="16" xfId="5" applyFont="1" applyFill="1" applyBorder="1">
      <alignment vertical="center"/>
    </xf>
    <xf numFmtId="57" fontId="32" fillId="0" borderId="16" xfId="5" applyNumberFormat="1" applyFont="1" applyFill="1" applyBorder="1" applyAlignment="1">
      <alignment horizontal="center" vertical="center"/>
    </xf>
    <xf numFmtId="57" fontId="32" fillId="0" borderId="17" xfId="5" applyNumberFormat="1" applyFont="1" applyFill="1" applyBorder="1" applyAlignment="1">
      <alignment horizontal="center" vertical="center"/>
    </xf>
    <xf numFmtId="0" fontId="32" fillId="0" borderId="18" xfId="5" applyFont="1" applyFill="1" applyBorder="1">
      <alignment vertical="center"/>
    </xf>
    <xf numFmtId="0" fontId="15" fillId="0" borderId="0" xfId="5" applyFont="1" applyFill="1" applyBorder="1">
      <alignment vertical="center"/>
    </xf>
    <xf numFmtId="0" fontId="15" fillId="0" borderId="0" xfId="5" applyFont="1" applyFill="1" applyBorder="1" applyAlignment="1">
      <alignment horizontal="center" vertical="center"/>
    </xf>
    <xf numFmtId="0" fontId="15" fillId="0" borderId="19" xfId="5" applyFont="1" applyFill="1" applyBorder="1">
      <alignment vertical="center"/>
    </xf>
    <xf numFmtId="179" fontId="15" fillId="0" borderId="19" xfId="5" applyNumberFormat="1" applyFont="1" applyFill="1" applyBorder="1" applyAlignment="1">
      <alignment horizontal="center" vertical="center"/>
    </xf>
    <xf numFmtId="180" fontId="15" fillId="0" borderId="0" xfId="5" applyNumberFormat="1" applyFont="1" applyFill="1" applyBorder="1" applyAlignment="1">
      <alignment horizontal="center" vertical="center"/>
    </xf>
    <xf numFmtId="9" fontId="15" fillId="0" borderId="19" xfId="6" applyFont="1" applyFill="1" applyBorder="1" applyAlignment="1">
      <alignment horizontal="center" vertical="center"/>
    </xf>
    <xf numFmtId="0" fontId="32" fillId="0" borderId="0" xfId="5" applyFont="1" applyFill="1" applyBorder="1">
      <alignment vertical="center"/>
    </xf>
    <xf numFmtId="0" fontId="32" fillId="0" borderId="15" xfId="8" applyFont="1" applyFill="1" applyBorder="1">
      <alignment vertical="center"/>
    </xf>
    <xf numFmtId="0" fontId="32" fillId="0" borderId="16" xfId="8" applyFont="1" applyFill="1" applyBorder="1">
      <alignment vertical="center"/>
    </xf>
    <xf numFmtId="57" fontId="32" fillId="0" borderId="16" xfId="8" applyNumberFormat="1" applyFont="1" applyFill="1" applyBorder="1" applyAlignment="1">
      <alignment horizontal="center" vertical="center"/>
    </xf>
    <xf numFmtId="57" fontId="32" fillId="0" borderId="17" xfId="8" applyNumberFormat="1" applyFont="1" applyFill="1" applyBorder="1" applyAlignment="1">
      <alignment horizontal="center" vertical="center"/>
    </xf>
    <xf numFmtId="0" fontId="32" fillId="0" borderId="18" xfId="8" applyFont="1" applyFill="1" applyBorder="1">
      <alignment vertical="center"/>
    </xf>
    <xf numFmtId="0" fontId="15" fillId="0" borderId="0" xfId="8" applyFont="1" applyFill="1" applyBorder="1">
      <alignment vertical="center"/>
    </xf>
    <xf numFmtId="0" fontId="15" fillId="0" borderId="0" xfId="8" applyFont="1" applyFill="1" applyBorder="1" applyAlignment="1">
      <alignment horizontal="center" vertical="center"/>
    </xf>
    <xf numFmtId="0" fontId="15" fillId="0" borderId="19" xfId="8" applyFont="1" applyFill="1" applyBorder="1">
      <alignment vertical="center"/>
    </xf>
    <xf numFmtId="179" fontId="15" fillId="0" borderId="0" xfId="8" applyNumberFormat="1" applyFont="1" applyFill="1" applyBorder="1" applyAlignment="1">
      <alignment horizontal="center" vertical="center"/>
    </xf>
    <xf numFmtId="0" fontId="15" fillId="0" borderId="19" xfId="8" applyFont="1" applyFill="1" applyBorder="1" applyAlignment="1">
      <alignment horizontal="center" vertical="center"/>
    </xf>
    <xf numFmtId="10" fontId="15" fillId="0" borderId="0" xfId="8" applyNumberFormat="1" applyFont="1" applyFill="1" applyBorder="1" applyAlignment="1">
      <alignment horizontal="center" vertical="center"/>
    </xf>
    <xf numFmtId="180" fontId="15" fillId="0" borderId="0" xfId="8" applyNumberFormat="1" applyFont="1" applyFill="1" applyBorder="1" applyAlignment="1">
      <alignment horizontal="center" vertical="center"/>
    </xf>
    <xf numFmtId="179" fontId="15" fillId="0" borderId="19" xfId="8" applyNumberFormat="1" applyFont="1" applyFill="1" applyBorder="1" applyAlignment="1">
      <alignment horizontal="center" vertical="center"/>
    </xf>
    <xf numFmtId="179" fontId="15" fillId="0" borderId="0" xfId="6" applyNumberFormat="1" applyFont="1" applyFill="1" applyBorder="1" applyAlignment="1">
      <alignment horizontal="center" vertical="center"/>
    </xf>
    <xf numFmtId="179" fontId="15" fillId="0" borderId="19" xfId="6" applyNumberFormat="1" applyFont="1" applyFill="1" applyBorder="1" applyAlignment="1">
      <alignment horizontal="center" vertical="center"/>
    </xf>
    <xf numFmtId="9" fontId="15" fillId="0" borderId="21" xfId="6" applyFont="1" applyFill="1" applyBorder="1">
      <alignment vertical="center"/>
    </xf>
    <xf numFmtId="9" fontId="15" fillId="0" borderId="21" xfId="6" applyFont="1" applyFill="1" applyBorder="1" applyAlignment="1">
      <alignment horizontal="center" vertical="center"/>
    </xf>
    <xf numFmtId="9" fontId="15" fillId="0" borderId="22" xfId="6" applyFont="1" applyFill="1" applyBorder="1" applyAlignment="1">
      <alignment horizontal="center" vertical="center"/>
    </xf>
    <xf numFmtId="0" fontId="32" fillId="0" borderId="15" xfId="0" applyFont="1" applyFill="1" applyBorder="1"/>
    <xf numFmtId="0" fontId="15" fillId="0" borderId="16" xfId="0" applyFont="1" applyFill="1" applyBorder="1"/>
    <xf numFmtId="0" fontId="15" fillId="0" borderId="18" xfId="0" applyFont="1" applyFill="1" applyBorder="1"/>
    <xf numFmtId="0" fontId="15" fillId="0" borderId="0" xfId="0" applyFont="1" applyFill="1" applyBorder="1"/>
    <xf numFmtId="0" fontId="15" fillId="0" borderId="19" xfId="0" applyFont="1" applyFill="1" applyBorder="1"/>
    <xf numFmtId="177" fontId="15" fillId="0" borderId="0" xfId="1" applyNumberFormat="1" applyFont="1" applyFill="1" applyBorder="1" applyAlignment="1"/>
    <xf numFmtId="0" fontId="15" fillId="0" borderId="20" xfId="0" applyFont="1" applyFill="1" applyBorder="1"/>
    <xf numFmtId="57" fontId="41" fillId="0" borderId="16" xfId="0" applyNumberFormat="1" applyFont="1" applyBorder="1" applyAlignment="1">
      <alignment horizontal="center" vertical="center"/>
    </xf>
    <xf numFmtId="179" fontId="43" fillId="0" borderId="0" xfId="0" applyNumberFormat="1" applyFont="1" applyFill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57" fontId="41" fillId="0" borderId="17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32" fillId="0" borderId="0" xfId="0" applyFont="1" applyFill="1" applyBorder="1"/>
    <xf numFmtId="0" fontId="32" fillId="0" borderId="0" xfId="0" applyFont="1" applyBorder="1"/>
    <xf numFmtId="179" fontId="15" fillId="0" borderId="0" xfId="0" applyNumberFormat="1" applyFont="1" applyFill="1" applyBorder="1"/>
    <xf numFmtId="176" fontId="32" fillId="0" borderId="0" xfId="2" applyNumberFormat="1" applyFont="1" applyFill="1" applyBorder="1" applyAlignment="1">
      <alignment horizontal="center" vertical="center"/>
    </xf>
    <xf numFmtId="179" fontId="32" fillId="0" borderId="0" xfId="0" applyNumberFormat="1" applyFont="1" applyFill="1" applyBorder="1" applyAlignment="1">
      <alignment horizontal="center" vertical="center"/>
    </xf>
    <xf numFmtId="180" fontId="32" fillId="0" borderId="0" xfId="0" applyNumberFormat="1" applyFont="1" applyFill="1" applyBorder="1" applyAlignment="1">
      <alignment horizontal="center" vertical="center"/>
    </xf>
    <xf numFmtId="10" fontId="32" fillId="0" borderId="0" xfId="6" applyNumberFormat="1" applyFont="1" applyFill="1" applyBorder="1" applyAlignment="1">
      <alignment horizontal="center" vertical="center"/>
    </xf>
    <xf numFmtId="179" fontId="32" fillId="0" borderId="0" xfId="5" applyNumberFormat="1" applyFont="1" applyFill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177" fontId="47" fillId="0" borderId="23" xfId="1" applyNumberFormat="1" applyFont="1" applyBorder="1" applyAlignment="1">
      <alignment horizontal="right" vertical="center"/>
    </xf>
    <xf numFmtId="176" fontId="27" fillId="0" borderId="23" xfId="2" applyNumberFormat="1" applyFont="1" applyBorder="1" applyAlignment="1">
      <alignment horizontal="right" vertical="center"/>
    </xf>
    <xf numFmtId="177" fontId="27" fillId="0" borderId="23" xfId="0" applyNumberFormat="1" applyFont="1" applyBorder="1" applyAlignment="1">
      <alignment horizontal="right" vertical="center"/>
    </xf>
    <xf numFmtId="176" fontId="47" fillId="0" borderId="23" xfId="2" applyNumberFormat="1" applyFont="1" applyBorder="1" applyAlignment="1">
      <alignment horizontal="right" vertical="center"/>
    </xf>
    <xf numFmtId="0" fontId="27" fillId="0" borderId="23" xfId="0" applyFont="1" applyBorder="1"/>
    <xf numFmtId="57" fontId="26" fillId="0" borderId="0" xfId="0" applyNumberFormat="1" applyFont="1"/>
    <xf numFmtId="0" fontId="26" fillId="0" borderId="0" xfId="0" applyFont="1" applyAlignment="1">
      <alignment horizontal="center"/>
    </xf>
    <xf numFmtId="57" fontId="48" fillId="9" borderId="23" xfId="0" applyNumberFormat="1" applyFont="1" applyFill="1" applyBorder="1" applyAlignment="1">
      <alignment horizontal="center" vertical="center"/>
    </xf>
    <xf numFmtId="0" fontId="48" fillId="9" borderId="23" xfId="0" applyFont="1" applyFill="1" applyBorder="1" applyAlignment="1">
      <alignment horizontal="center" vertical="center"/>
    </xf>
    <xf numFmtId="176" fontId="32" fillId="0" borderId="0" xfId="6" applyNumberFormat="1" applyFont="1" applyFill="1" applyBorder="1" applyAlignment="1">
      <alignment horizontal="center" vertical="center"/>
    </xf>
    <xf numFmtId="1" fontId="32" fillId="0" borderId="0" xfId="0" applyNumberFormat="1" applyFont="1" applyFill="1" applyBorder="1" applyAlignment="1">
      <alignment horizontal="center" vertical="center"/>
    </xf>
    <xf numFmtId="179" fontId="32" fillId="0" borderId="0" xfId="7" applyNumberFormat="1" applyFont="1" applyFill="1" applyBorder="1" applyAlignment="1">
      <alignment horizontal="center" vertical="center"/>
    </xf>
    <xf numFmtId="180" fontId="32" fillId="0" borderId="0" xfId="7" applyNumberFormat="1" applyFont="1" applyFill="1" applyBorder="1" applyAlignment="1">
      <alignment horizontal="center" vertical="center"/>
    </xf>
    <xf numFmtId="179" fontId="14" fillId="0" borderId="0" xfId="6" applyNumberFormat="1" applyFont="1" applyFill="1" applyBorder="1" applyAlignment="1">
      <alignment horizontal="center" vertical="center"/>
    </xf>
    <xf numFmtId="177" fontId="32" fillId="0" borderId="0" xfId="1" applyNumberFormat="1" applyFont="1" applyFill="1" applyBorder="1" applyAlignment="1"/>
    <xf numFmtId="0" fontId="46" fillId="10" borderId="23" xfId="0" applyFont="1" applyFill="1" applyBorder="1" applyAlignment="1">
      <alignment horizontal="center"/>
    </xf>
    <xf numFmtId="177" fontId="27" fillId="10" borderId="23" xfId="0" applyNumberFormat="1" applyFont="1" applyFill="1" applyBorder="1"/>
    <xf numFmtId="0" fontId="27" fillId="10" borderId="23" xfId="0" applyFont="1" applyFill="1" applyBorder="1"/>
    <xf numFmtId="0" fontId="26" fillId="10" borderId="23" xfId="0" applyFont="1" applyFill="1" applyBorder="1" applyAlignment="1">
      <alignment horizontal="center"/>
    </xf>
    <xf numFmtId="176" fontId="27" fillId="10" borderId="23" xfId="2" applyNumberFormat="1" applyFont="1" applyFill="1" applyBorder="1" applyAlignment="1"/>
    <xf numFmtId="0" fontId="27" fillId="0" borderId="0" xfId="2" applyNumberFormat="1" applyFont="1" applyAlignment="1"/>
    <xf numFmtId="176" fontId="27" fillId="0" borderId="0" xfId="0" applyNumberFormat="1" applyFont="1"/>
    <xf numFmtId="2" fontId="27" fillId="0" borderId="0" xfId="0" applyNumberFormat="1" applyFont="1"/>
    <xf numFmtId="1" fontId="19" fillId="4" borderId="1" xfId="0" applyNumberFormat="1" applyFont="1" applyFill="1" applyBorder="1" applyAlignment="1">
      <alignment horizontal="right" vertical="center"/>
    </xf>
    <xf numFmtId="1" fontId="19" fillId="0" borderId="0" xfId="0" applyNumberFormat="1" applyFont="1" applyFill="1" applyAlignment="1">
      <alignment horizontal="right" vertical="center"/>
    </xf>
    <xf numFmtId="0" fontId="49" fillId="0" borderId="0" xfId="0" applyFont="1" applyAlignment="1">
      <alignment vertical="center" wrapText="1"/>
    </xf>
    <xf numFmtId="10" fontId="19" fillId="0" borderId="0" xfId="0" applyNumberFormat="1" applyFont="1" applyFill="1" applyAlignment="1">
      <alignment horizontal="right" vertical="center"/>
    </xf>
    <xf numFmtId="0" fontId="27" fillId="11" borderId="0" xfId="0" applyFont="1" applyFill="1"/>
    <xf numFmtId="178" fontId="29" fillId="11" borderId="1" xfId="0" applyNumberFormat="1" applyFont="1" applyFill="1" applyBorder="1" applyAlignment="1">
      <alignment horizontal="center" vertical="center"/>
    </xf>
    <xf numFmtId="0" fontId="27" fillId="11" borderId="1" xfId="0" applyFont="1" applyFill="1" applyBorder="1"/>
    <xf numFmtId="9" fontId="19" fillId="0" borderId="0" xfId="0" applyNumberFormat="1" applyFont="1" applyFill="1" applyAlignment="1">
      <alignment horizontal="right" vertical="center"/>
    </xf>
    <xf numFmtId="10" fontId="27" fillId="0" borderId="0" xfId="2" applyNumberFormat="1" applyFont="1" applyAlignment="1">
      <alignment horizontal="right"/>
    </xf>
    <xf numFmtId="10" fontId="27" fillId="0" borderId="0" xfId="0" applyNumberFormat="1" applyFont="1"/>
    <xf numFmtId="10" fontId="0" fillId="0" borderId="1" xfId="2" applyNumberFormat="1" applyFont="1" applyFill="1" applyBorder="1" applyAlignment="1"/>
    <xf numFmtId="9" fontId="22" fillId="0" borderId="0" xfId="0" applyNumberFormat="1" applyFont="1" applyFill="1" applyAlignment="1">
      <alignment horizontal="right" vertical="center"/>
    </xf>
    <xf numFmtId="0" fontId="13" fillId="0" borderId="0" xfId="0" applyFont="1"/>
    <xf numFmtId="10" fontId="13" fillId="0" borderId="1" xfId="2" applyNumberFormat="1" applyFont="1" applyFill="1" applyBorder="1" applyAlignment="1"/>
    <xf numFmtId="0" fontId="13" fillId="0" borderId="0" xfId="0" applyFont="1" applyFill="1"/>
    <xf numFmtId="0" fontId="13" fillId="0" borderId="1" xfId="0" applyFont="1" applyFill="1" applyBorder="1"/>
    <xf numFmtId="0" fontId="22" fillId="0" borderId="1" xfId="3" applyFont="1" applyFill="1" applyBorder="1"/>
    <xf numFmtId="9" fontId="13" fillId="0" borderId="1" xfId="2" applyNumberFormat="1" applyFont="1" applyFill="1" applyBorder="1" applyAlignment="1"/>
    <xf numFmtId="176" fontId="13" fillId="0" borderId="1" xfId="2" applyNumberFormat="1" applyFont="1" applyFill="1" applyBorder="1" applyAlignment="1"/>
    <xf numFmtId="179" fontId="13" fillId="0" borderId="0" xfId="6" applyNumberFormat="1" applyFont="1" applyFill="1" applyBorder="1" applyAlignment="1">
      <alignment horizontal="center" vertical="center"/>
    </xf>
    <xf numFmtId="177" fontId="27" fillId="0" borderId="23" xfId="0" applyNumberFormat="1" applyFont="1" applyBorder="1"/>
    <xf numFmtId="10" fontId="27" fillId="0" borderId="23" xfId="0" applyNumberFormat="1" applyFont="1" applyBorder="1"/>
    <xf numFmtId="0" fontId="27" fillId="0" borderId="23" xfId="0" applyFont="1" applyFill="1" applyBorder="1"/>
    <xf numFmtId="9" fontId="27" fillId="0" borderId="0" xfId="0" applyNumberFormat="1" applyFont="1"/>
    <xf numFmtId="14" fontId="27" fillId="0" borderId="0" xfId="0" applyNumberFormat="1" applyFont="1"/>
    <xf numFmtId="0" fontId="26" fillId="0" borderId="23" xfId="0" applyFont="1" applyBorder="1"/>
    <xf numFmtId="1" fontId="27" fillId="0" borderId="23" xfId="0" applyNumberFormat="1" applyFont="1" applyBorder="1"/>
    <xf numFmtId="57" fontId="41" fillId="0" borderId="0" xfId="0" applyNumberFormat="1" applyFont="1" applyBorder="1" applyAlignment="1">
      <alignment horizontal="center" vertical="center"/>
    </xf>
    <xf numFmtId="177" fontId="27" fillId="0" borderId="0" xfId="1" applyNumberFormat="1" applyFont="1" applyAlignment="1"/>
    <xf numFmtId="178" fontId="27" fillId="0" borderId="0" xfId="0" applyNumberFormat="1" applyFont="1"/>
    <xf numFmtId="177" fontId="27" fillId="0" borderId="0" xfId="0" applyNumberFormat="1" applyFont="1"/>
    <xf numFmtId="176" fontId="27" fillId="0" borderId="23" xfId="2" applyNumberFormat="1" applyFont="1" applyBorder="1" applyAlignment="1"/>
    <xf numFmtId="0" fontId="49" fillId="0" borderId="0" xfId="0" applyFont="1"/>
    <xf numFmtId="9" fontId="27" fillId="0" borderId="0" xfId="2" applyNumberFormat="1" applyFont="1" applyAlignment="1"/>
    <xf numFmtId="57" fontId="27" fillId="0" borderId="0" xfId="2" applyNumberFormat="1" applyFont="1" applyAlignment="1"/>
    <xf numFmtId="179" fontId="52" fillId="0" borderId="0" xfId="0" applyNumberFormat="1" applyFont="1" applyFill="1" applyBorder="1" applyAlignment="1">
      <alignment horizontal="right" vertical="center"/>
    </xf>
    <xf numFmtId="179" fontId="49" fillId="0" borderId="0" xfId="0" applyNumberFormat="1" applyFont="1" applyBorder="1" applyAlignment="1">
      <alignment horizontal="right" vertical="center"/>
    </xf>
    <xf numFmtId="43" fontId="27" fillId="0" borderId="0" xfId="0" applyNumberFormat="1" applyFont="1"/>
    <xf numFmtId="179" fontId="27" fillId="0" borderId="0" xfId="0" applyNumberFormat="1" applyFont="1"/>
    <xf numFmtId="178" fontId="27" fillId="0" borderId="23" xfId="0" applyNumberFormat="1" applyFont="1" applyBorder="1"/>
    <xf numFmtId="0" fontId="26" fillId="0" borderId="0" xfId="0" applyFont="1" applyBorder="1"/>
    <xf numFmtId="0" fontId="23" fillId="0" borderId="0" xfId="0" applyFont="1" applyFill="1" applyAlignment="1">
      <alignment horizontal="center" vertical="center"/>
    </xf>
    <xf numFmtId="1" fontId="26" fillId="0" borderId="0" xfId="0" applyNumberFormat="1" applyFont="1"/>
    <xf numFmtId="10" fontId="19" fillId="4" borderId="1" xfId="2" applyNumberFormat="1" applyFont="1" applyFill="1" applyBorder="1" applyAlignment="1">
      <alignment horizontal="right" vertical="center"/>
    </xf>
    <xf numFmtId="10" fontId="19" fillId="0" borderId="0" xfId="2" applyNumberFormat="1" applyFont="1" applyFill="1" applyAlignment="1">
      <alignment horizontal="right" vertical="center"/>
    </xf>
    <xf numFmtId="0" fontId="28" fillId="2" borderId="1" xfId="0" applyFont="1" applyFill="1" applyBorder="1" applyAlignment="1">
      <alignment horizontal="center" vertical="center"/>
    </xf>
    <xf numFmtId="0" fontId="53" fillId="0" borderId="0" xfId="0" applyFont="1"/>
    <xf numFmtId="0" fontId="28" fillId="2" borderId="1" xfId="0" applyFont="1" applyFill="1" applyBorder="1" applyAlignment="1">
      <alignment horizontal="center" vertical="center"/>
    </xf>
    <xf numFmtId="181" fontId="28" fillId="2" borderId="1" xfId="0" applyNumberFormat="1" applyFont="1" applyFill="1" applyBorder="1" applyAlignment="1">
      <alignment horizontal="center" vertical="center"/>
    </xf>
    <xf numFmtId="181" fontId="18" fillId="2" borderId="1" xfId="0" applyNumberFormat="1" applyFont="1" applyFill="1" applyBorder="1" applyAlignment="1">
      <alignment horizontal="center" vertical="center"/>
    </xf>
    <xf numFmtId="10" fontId="19" fillId="4" borderId="1" xfId="0" applyNumberFormat="1" applyFont="1" applyFill="1" applyBorder="1" applyAlignment="1">
      <alignment horizontal="right" vertical="center"/>
    </xf>
    <xf numFmtId="0" fontId="44" fillId="0" borderId="0" xfId="0" applyFont="1" applyAlignment="1">
      <alignment vertical="center"/>
    </xf>
    <xf numFmtId="179" fontId="49" fillId="0" borderId="0" xfId="0" applyNumberFormat="1" applyFont="1" applyBorder="1" applyAlignment="1">
      <alignment horizontal="center"/>
    </xf>
    <xf numFmtId="179" fontId="43" fillId="0" borderId="0" xfId="0" applyNumberFormat="1" applyFont="1" applyFill="1" applyBorder="1" applyAlignment="1">
      <alignment vertical="center"/>
    </xf>
    <xf numFmtId="0" fontId="44" fillId="0" borderId="0" xfId="0" applyFont="1" applyBorder="1" applyAlignment="1"/>
    <xf numFmtId="179" fontId="44" fillId="0" borderId="0" xfId="0" applyNumberFormat="1" applyFont="1" applyBorder="1" applyAlignment="1">
      <alignment vertical="center"/>
    </xf>
    <xf numFmtId="179" fontId="44" fillId="0" borderId="21" xfId="0" applyNumberFormat="1" applyFont="1" applyBorder="1" applyAlignment="1"/>
    <xf numFmtId="0" fontId="44" fillId="0" borderId="21" xfId="0" applyFont="1" applyBorder="1" applyAlignment="1"/>
    <xf numFmtId="1" fontId="44" fillId="0" borderId="0" xfId="0" applyNumberFormat="1" applyFont="1" applyBorder="1" applyAlignment="1"/>
    <xf numFmtId="0" fontId="32" fillId="0" borderId="0" xfId="6" applyNumberFormat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wrapText="1"/>
    </xf>
    <xf numFmtId="179" fontId="32" fillId="0" borderId="0" xfId="0" applyNumberFormat="1" applyFont="1" applyFill="1" applyBorder="1"/>
    <xf numFmtId="179" fontId="32" fillId="0" borderId="19" xfId="0" applyNumberFormat="1" applyFont="1" applyFill="1" applyBorder="1"/>
    <xf numFmtId="0" fontId="32" fillId="0" borderId="0" xfId="0" applyFont="1" applyAlignment="1">
      <alignment wrapText="1"/>
    </xf>
    <xf numFmtId="0" fontId="26" fillId="0" borderId="23" xfId="0" applyFont="1" applyFill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177" fontId="27" fillId="0" borderId="23" xfId="0" applyNumberFormat="1" applyFont="1" applyFill="1" applyBorder="1"/>
    <xf numFmtId="176" fontId="27" fillId="0" borderId="23" xfId="2" applyNumberFormat="1" applyFont="1" applyFill="1" applyBorder="1" applyAlignment="1"/>
    <xf numFmtId="10" fontId="27" fillId="0" borderId="23" xfId="2" applyNumberFormat="1" applyFont="1" applyFill="1" applyBorder="1" applyAlignment="1"/>
    <xf numFmtId="1" fontId="27" fillId="0" borderId="23" xfId="0" applyNumberFormat="1" applyFont="1" applyFill="1" applyBorder="1"/>
    <xf numFmtId="0" fontId="28" fillId="2" borderId="1" xfId="0" applyFont="1" applyFill="1" applyBorder="1" applyAlignment="1">
      <alignment horizontal="center" vertical="center"/>
    </xf>
    <xf numFmtId="10" fontId="13" fillId="14" borderId="1" xfId="2" applyNumberFormat="1" applyFont="1" applyFill="1" applyBorder="1" applyAlignment="1"/>
    <xf numFmtId="10" fontId="19" fillId="14" borderId="0" xfId="0" applyNumberFormat="1" applyFont="1" applyFill="1" applyAlignment="1">
      <alignment horizontal="right" vertical="center"/>
    </xf>
    <xf numFmtId="0" fontId="19" fillId="14" borderId="0" xfId="0" applyFont="1" applyFill="1" applyAlignment="1">
      <alignment horizontal="right" vertical="center"/>
    </xf>
    <xf numFmtId="0" fontId="22" fillId="0" borderId="1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0" fontId="15" fillId="0" borderId="0" xfId="2" applyNumberFormat="1" applyFont="1" applyFill="1" applyBorder="1" applyAlignment="1">
      <alignment horizontal="center" vertical="center"/>
    </xf>
    <xf numFmtId="0" fontId="26" fillId="12" borderId="23" xfId="0" applyFont="1" applyFill="1" applyBorder="1" applyAlignment="1">
      <alignment horizontal="center"/>
    </xf>
    <xf numFmtId="0" fontId="26" fillId="15" borderId="23" xfId="0" applyFont="1" applyFill="1" applyBorder="1" applyAlignment="1">
      <alignment horizontal="center"/>
    </xf>
    <xf numFmtId="57" fontId="53" fillId="0" borderId="23" xfId="0" applyNumberFormat="1" applyFont="1" applyFill="1" applyBorder="1" applyAlignment="1">
      <alignment horizontal="center"/>
    </xf>
    <xf numFmtId="177" fontId="54" fillId="15" borderId="23" xfId="1" applyNumberFormat="1" applyFont="1" applyFill="1" applyBorder="1" applyAlignment="1">
      <alignment horizontal="right" vertical="center"/>
    </xf>
    <xf numFmtId="177" fontId="54" fillId="15" borderId="23" xfId="0" applyNumberFormat="1" applyFont="1" applyFill="1" applyBorder="1" applyAlignment="1">
      <alignment horizontal="right"/>
    </xf>
    <xf numFmtId="179" fontId="54" fillId="15" borderId="23" xfId="0" applyNumberFormat="1" applyFont="1" applyFill="1" applyBorder="1"/>
    <xf numFmtId="177" fontId="54" fillId="12" borderId="23" xfId="1" applyNumberFormat="1" applyFont="1" applyFill="1" applyBorder="1" applyAlignment="1">
      <alignment horizontal="right" vertical="center"/>
    </xf>
    <xf numFmtId="177" fontId="54" fillId="12" borderId="23" xfId="0" applyNumberFormat="1" applyFont="1" applyFill="1" applyBorder="1" applyAlignment="1">
      <alignment horizontal="right"/>
    </xf>
    <xf numFmtId="179" fontId="54" fillId="12" borderId="23" xfId="0" applyNumberFormat="1" applyFont="1" applyFill="1" applyBorder="1"/>
    <xf numFmtId="177" fontId="54" fillId="12" borderId="23" xfId="0" applyNumberFormat="1" applyFont="1" applyFill="1" applyBorder="1"/>
    <xf numFmtId="176" fontId="54" fillId="0" borderId="23" xfId="2" applyNumberFormat="1" applyFont="1" applyFill="1" applyBorder="1" applyAlignment="1">
      <alignment horizontal="right"/>
    </xf>
    <xf numFmtId="176" fontId="54" fillId="15" borderId="23" xfId="2" applyNumberFormat="1" applyFont="1" applyFill="1" applyBorder="1" applyAlignment="1">
      <alignment horizontal="right"/>
    </xf>
    <xf numFmtId="176" fontId="54" fillId="15" borderId="23" xfId="2" applyNumberFormat="1" applyFont="1" applyFill="1" applyBorder="1" applyAlignment="1"/>
    <xf numFmtId="1" fontId="27" fillId="0" borderId="0" xfId="2" applyNumberFormat="1" applyFont="1" applyAlignment="1"/>
    <xf numFmtId="0" fontId="28" fillId="2" borderId="1" xfId="0" applyFont="1" applyFill="1" applyBorder="1" applyAlignment="1">
      <alignment horizontal="center" vertical="center"/>
    </xf>
    <xf numFmtId="0" fontId="53" fillId="0" borderId="23" xfId="0" applyFont="1" applyFill="1" applyBorder="1" applyAlignment="1">
      <alignment horizontal="center"/>
    </xf>
    <xf numFmtId="17" fontId="18" fillId="2" borderId="1" xfId="0" applyNumberFormat="1" applyFont="1" applyFill="1" applyBorder="1" applyAlignment="1">
      <alignment horizontal="center" vertical="center"/>
    </xf>
    <xf numFmtId="9" fontId="19" fillId="4" borderId="1" xfId="0" applyNumberFormat="1" applyFont="1" applyFill="1" applyBorder="1" applyAlignment="1">
      <alignment horizontal="right" vertical="center"/>
    </xf>
    <xf numFmtId="9" fontId="27" fillId="0" borderId="0" xfId="2" applyFont="1" applyAlignment="1"/>
    <xf numFmtId="177" fontId="15" fillId="0" borderId="0" xfId="1" applyNumberFormat="1" applyFont="1" applyFill="1" applyBorder="1" applyAlignment="1">
      <alignment horizontal="center" vertical="center"/>
    </xf>
    <xf numFmtId="177" fontId="15" fillId="0" borderId="19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10" fontId="22" fillId="0" borderId="0" xfId="2" applyNumberFormat="1" applyFont="1" applyFill="1" applyAlignment="1">
      <alignment horizontal="center" vertical="center"/>
    </xf>
    <xf numFmtId="10" fontId="13" fillId="0" borderId="1" xfId="2" applyNumberFormat="1" applyFont="1" applyFill="1" applyBorder="1" applyAlignment="1">
      <alignment horizontal="right" vertical="center"/>
    </xf>
    <xf numFmtId="10" fontId="13" fillId="0" borderId="0" xfId="2" applyNumberFormat="1" applyFont="1" applyFill="1" applyBorder="1" applyAlignment="1">
      <alignment horizontal="right" vertical="center"/>
    </xf>
    <xf numFmtId="0" fontId="19" fillId="0" borderId="11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right" vertical="center"/>
    </xf>
    <xf numFmtId="10" fontId="19" fillId="0" borderId="0" xfId="2" applyNumberFormat="1" applyFont="1" applyFill="1" applyBorder="1" applyAlignment="1">
      <alignment horizontal="right" vertical="center"/>
    </xf>
    <xf numFmtId="10" fontId="13" fillId="16" borderId="1" xfId="2" applyNumberFormat="1" applyFont="1" applyFill="1" applyBorder="1" applyAlignment="1">
      <alignment horizontal="right" vertical="center"/>
    </xf>
    <xf numFmtId="10" fontId="19" fillId="16" borderId="0" xfId="2" applyNumberFormat="1" applyFont="1" applyFill="1" applyAlignment="1">
      <alignment horizontal="right" vertical="center"/>
    </xf>
    <xf numFmtId="2" fontId="22" fillId="4" borderId="1" xfId="0" applyNumberFormat="1" applyFont="1" applyFill="1" applyBorder="1" applyAlignment="1">
      <alignment horizontal="right" vertical="center"/>
    </xf>
    <xf numFmtId="2" fontId="19" fillId="4" borderId="1" xfId="0" applyNumberFormat="1" applyFont="1" applyFill="1" applyBorder="1" applyAlignment="1">
      <alignment horizontal="right" vertical="center"/>
    </xf>
    <xf numFmtId="2" fontId="22" fillId="0" borderId="0" xfId="0" applyNumberFormat="1" applyFont="1" applyFill="1" applyAlignment="1">
      <alignment horizontal="right" vertical="center"/>
    </xf>
    <xf numFmtId="2" fontId="19" fillId="0" borderId="0" xfId="0" applyNumberFormat="1" applyFont="1" applyFill="1" applyAlignment="1">
      <alignment horizontal="right" vertical="center"/>
    </xf>
    <xf numFmtId="0" fontId="19" fillId="4" borderId="8" xfId="0" applyFont="1" applyFill="1" applyBorder="1" applyAlignment="1">
      <alignment horizontal="right" vertical="center"/>
    </xf>
    <xf numFmtId="0" fontId="28" fillId="2" borderId="8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0" fontId="19" fillId="0" borderId="0" xfId="0" applyNumberFormat="1" applyFont="1" applyFill="1" applyBorder="1" applyAlignment="1">
      <alignment horizontal="right" vertical="center"/>
    </xf>
    <xf numFmtId="176" fontId="19" fillId="0" borderId="0" xfId="2" applyNumberFormat="1" applyFont="1" applyFill="1" applyBorder="1" applyAlignment="1">
      <alignment horizontal="right" vertical="center"/>
    </xf>
    <xf numFmtId="0" fontId="22" fillId="0" borderId="11" xfId="0" applyFont="1" applyFill="1" applyBorder="1" applyAlignment="1">
      <alignment horizontal="center" vertical="center"/>
    </xf>
    <xf numFmtId="10" fontId="13" fillId="0" borderId="11" xfId="2" applyNumberFormat="1" applyFont="1" applyFill="1" applyBorder="1" applyAlignment="1">
      <alignment horizontal="right" vertical="center"/>
    </xf>
    <xf numFmtId="10" fontId="19" fillId="0" borderId="11" xfId="2" applyNumberFormat="1" applyFont="1" applyFill="1" applyBorder="1" applyAlignment="1">
      <alignment horizontal="right" vertical="center"/>
    </xf>
    <xf numFmtId="0" fontId="22" fillId="0" borderId="8" xfId="0" applyFont="1" applyFill="1" applyBorder="1" applyAlignment="1">
      <alignment horizontal="center" vertical="center"/>
    </xf>
    <xf numFmtId="10" fontId="13" fillId="0" borderId="8" xfId="2" applyNumberFormat="1" applyFont="1" applyFill="1" applyBorder="1" applyAlignment="1">
      <alignment horizontal="right" vertical="center"/>
    </xf>
    <xf numFmtId="10" fontId="19" fillId="0" borderId="8" xfId="2" applyNumberFormat="1" applyFont="1" applyFill="1" applyBorder="1" applyAlignment="1">
      <alignment horizontal="right" vertical="center"/>
    </xf>
    <xf numFmtId="9" fontId="19" fillId="0" borderId="0" xfId="0" applyNumberFormat="1" applyFont="1" applyFill="1" applyBorder="1" applyAlignment="1">
      <alignment horizontal="right" vertical="center"/>
    </xf>
    <xf numFmtId="1" fontId="19" fillId="0" borderId="0" xfId="0" applyNumberFormat="1" applyFont="1" applyFill="1" applyBorder="1" applyAlignment="1">
      <alignment horizontal="right" vertical="center"/>
    </xf>
    <xf numFmtId="176" fontId="13" fillId="0" borderId="0" xfId="2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horizontal="center" vertical="center"/>
    </xf>
    <xf numFmtId="10" fontId="22" fillId="4" borderId="8" xfId="2" applyNumberFormat="1" applyFont="1" applyFill="1" applyBorder="1" applyAlignment="1">
      <alignment horizontal="right" vertical="center"/>
    </xf>
    <xf numFmtId="10" fontId="19" fillId="4" borderId="8" xfId="2" applyNumberFormat="1" applyFont="1" applyFill="1" applyBorder="1" applyAlignment="1">
      <alignment horizontal="right" vertical="center"/>
    </xf>
    <xf numFmtId="10" fontId="12" fillId="16" borderId="8" xfId="2" applyNumberFormat="1" applyFont="1" applyFill="1" applyBorder="1" applyAlignment="1">
      <alignment horizontal="right" vertical="center"/>
    </xf>
    <xf numFmtId="10" fontId="57" fillId="17" borderId="8" xfId="0" applyNumberFormat="1" applyFont="1" applyFill="1" applyBorder="1" applyAlignment="1">
      <alignment horizontal="right" vertical="center"/>
    </xf>
    <xf numFmtId="0" fontId="57" fillId="17" borderId="8" xfId="0" applyFont="1" applyFill="1" applyBorder="1" applyAlignment="1">
      <alignment horizontal="right" vertical="center"/>
    </xf>
    <xf numFmtId="1" fontId="22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 applyAlignment="1">
      <alignment horizontal="right" vertical="center"/>
    </xf>
    <xf numFmtId="0" fontId="22" fillId="0" borderId="40" xfId="0" applyFont="1" applyFill="1" applyBorder="1" applyAlignment="1">
      <alignment horizontal="center" vertical="center"/>
    </xf>
    <xf numFmtId="179" fontId="44" fillId="0" borderId="0" xfId="0" applyNumberFormat="1" applyFont="1" applyBorder="1" applyAlignment="1">
      <alignment horizontal="center" vertical="center"/>
    </xf>
    <xf numFmtId="10" fontId="44" fillId="0" borderId="0" xfId="0" applyNumberFormat="1" applyFont="1" applyAlignment="1">
      <alignment vertical="center"/>
    </xf>
    <xf numFmtId="0" fontId="42" fillId="0" borderId="0" xfId="0" applyFont="1" applyBorder="1" applyAlignment="1">
      <alignment horizontal="center" vertical="center"/>
    </xf>
    <xf numFmtId="176" fontId="27" fillId="0" borderId="23" xfId="2" applyNumberFormat="1" applyFont="1" applyFill="1" applyBorder="1" applyAlignment="1">
      <alignment horizontal="right"/>
    </xf>
    <xf numFmtId="177" fontId="58" fillId="12" borderId="23" xfId="0" applyNumberFormat="1" applyFont="1" applyFill="1" applyBorder="1"/>
    <xf numFmtId="0" fontId="11" fillId="0" borderId="0" xfId="0" applyFont="1"/>
    <xf numFmtId="0" fontId="51" fillId="12" borderId="23" xfId="0" applyFont="1" applyFill="1" applyBorder="1" applyAlignment="1">
      <alignment horizontal="center"/>
    </xf>
    <xf numFmtId="179" fontId="15" fillId="0" borderId="0" xfId="5" applyNumberFormat="1" applyFont="1" applyFill="1" applyBorder="1" applyAlignment="1">
      <alignment horizontal="right" vertical="center"/>
    </xf>
    <xf numFmtId="179" fontId="15" fillId="0" borderId="19" xfId="5" applyNumberFormat="1" applyFont="1" applyFill="1" applyBorder="1" applyAlignment="1">
      <alignment horizontal="right" vertical="center"/>
    </xf>
    <xf numFmtId="179" fontId="32" fillId="0" borderId="0" xfId="2" applyNumberFormat="1" applyFont="1" applyFill="1" applyBorder="1" applyAlignment="1">
      <alignment horizontal="center" vertical="center"/>
    </xf>
    <xf numFmtId="0" fontId="26" fillId="0" borderId="41" xfId="0" applyFont="1" applyFill="1" applyBorder="1" applyAlignment="1">
      <alignment horizontal="center" vertical="center"/>
    </xf>
    <xf numFmtId="0" fontId="11" fillId="0" borderId="23" xfId="0" applyFont="1" applyBorder="1"/>
    <xf numFmtId="9" fontId="51" fillId="0" borderId="23" xfId="0" applyNumberFormat="1" applyFont="1" applyBorder="1"/>
    <xf numFmtId="0" fontId="27" fillId="0" borderId="0" xfId="0" applyFont="1" applyBorder="1"/>
    <xf numFmtId="0" fontId="51" fillId="0" borderId="23" xfId="0" applyFont="1" applyFill="1" applyBorder="1"/>
    <xf numFmtId="178" fontId="26" fillId="0" borderId="23" xfId="0" applyNumberFormat="1" applyFont="1" applyFill="1" applyBorder="1"/>
    <xf numFmtId="177" fontId="27" fillId="0" borderId="23" xfId="1" applyNumberFormat="1" applyFont="1" applyFill="1" applyBorder="1" applyAlignment="1">
      <alignment horizontal="right"/>
    </xf>
    <xf numFmtId="10" fontId="27" fillId="0" borderId="23" xfId="2" applyNumberFormat="1" applyFont="1" applyFill="1" applyBorder="1" applyAlignment="1">
      <alignment horizontal="right"/>
    </xf>
    <xf numFmtId="0" fontId="26" fillId="0" borderId="24" xfId="0" applyFont="1" applyFill="1" applyBorder="1"/>
    <xf numFmtId="178" fontId="26" fillId="0" borderId="25" xfId="0" applyNumberFormat="1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6" fillId="0" borderId="27" xfId="0" applyFont="1" applyFill="1" applyBorder="1"/>
    <xf numFmtId="177" fontId="27" fillId="0" borderId="23" xfId="0" applyNumberFormat="1" applyFont="1" applyFill="1" applyBorder="1" applyAlignment="1"/>
    <xf numFmtId="177" fontId="27" fillId="0" borderId="28" xfId="0" applyNumberFormat="1" applyFont="1" applyFill="1" applyBorder="1" applyAlignment="1"/>
    <xf numFmtId="177" fontId="27" fillId="0" borderId="28" xfId="1" applyNumberFormat="1" applyFont="1" applyFill="1" applyBorder="1" applyAlignment="1"/>
    <xf numFmtId="176" fontId="27" fillId="0" borderId="28" xfId="2" applyNumberFormat="1" applyFont="1" applyFill="1" applyBorder="1" applyAlignment="1"/>
    <xf numFmtId="0" fontId="26" fillId="0" borderId="29" xfId="0" applyFont="1" applyFill="1" applyBorder="1"/>
    <xf numFmtId="176" fontId="27" fillId="0" borderId="31" xfId="2" applyNumberFormat="1" applyFont="1" applyFill="1" applyBorder="1" applyAlignment="1"/>
    <xf numFmtId="0" fontId="26" fillId="0" borderId="23" xfId="0" applyFont="1" applyFill="1" applyBorder="1"/>
    <xf numFmtId="178" fontId="26" fillId="0" borderId="23" xfId="0" applyNumberFormat="1" applyFont="1" applyFill="1" applyBorder="1" applyAlignment="1">
      <alignment horizontal="center"/>
    </xf>
    <xf numFmtId="0" fontId="27" fillId="0" borderId="41" xfId="0" applyFont="1" applyFill="1" applyBorder="1"/>
    <xf numFmtId="176" fontId="27" fillId="0" borderId="0" xfId="2" applyNumberFormat="1" applyFont="1" applyFill="1" applyBorder="1" applyAlignment="1">
      <alignment horizontal="right"/>
    </xf>
    <xf numFmtId="176" fontId="27" fillId="0" borderId="0" xfId="2" applyNumberFormat="1" applyFont="1" applyBorder="1" applyAlignment="1"/>
    <xf numFmtId="1" fontId="27" fillId="0" borderId="0" xfId="0" applyNumberFormat="1" applyFont="1" applyBorder="1"/>
    <xf numFmtId="10" fontId="27" fillId="0" borderId="0" xfId="2" applyNumberFormat="1" applyFont="1" applyFill="1" applyBorder="1" applyAlignment="1">
      <alignment horizontal="right"/>
    </xf>
    <xf numFmtId="0" fontId="27" fillId="0" borderId="9" xfId="0" applyFont="1" applyFill="1" applyBorder="1"/>
    <xf numFmtId="10" fontId="27" fillId="0" borderId="30" xfId="2" applyNumberFormat="1" applyFont="1" applyFill="1" applyBorder="1" applyAlignment="1"/>
    <xf numFmtId="10" fontId="27" fillId="0" borderId="28" xfId="2" applyNumberFormat="1" applyFont="1" applyFill="1" applyBorder="1" applyAlignment="1"/>
    <xf numFmtId="10" fontId="27" fillId="0" borderId="31" xfId="2" applyNumberFormat="1" applyFont="1" applyFill="1" applyBorder="1" applyAlignment="1"/>
    <xf numFmtId="177" fontId="27" fillId="0" borderId="28" xfId="0" applyNumberFormat="1" applyFont="1" applyFill="1" applyBorder="1"/>
    <xf numFmtId="176" fontId="26" fillId="0" borderId="0" xfId="0" applyNumberFormat="1" applyFont="1"/>
    <xf numFmtId="0" fontId="26" fillId="0" borderId="0" xfId="0" applyFont="1" applyFill="1" applyBorder="1"/>
    <xf numFmtId="10" fontId="27" fillId="0" borderId="0" xfId="2" applyNumberFormat="1" applyFont="1" applyFill="1" applyBorder="1" applyAlignment="1"/>
    <xf numFmtId="176" fontId="27" fillId="0" borderId="0" xfId="2" applyNumberFormat="1" applyFont="1" applyFill="1" applyBorder="1" applyAlignment="1"/>
    <xf numFmtId="0" fontId="27" fillId="0" borderId="0" xfId="0" applyFont="1" applyAlignment="1">
      <alignment vertical="center"/>
    </xf>
    <xf numFmtId="14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9" fontId="27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44" fillId="0" borderId="0" xfId="0" applyFont="1" applyBorder="1" applyAlignment="1">
      <alignment horizontal="center"/>
    </xf>
    <xf numFmtId="17" fontId="18" fillId="2" borderId="1" xfId="3" applyNumberFormat="1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10" fontId="19" fillId="0" borderId="0" xfId="3" applyNumberFormat="1" applyFont="1" applyFill="1" applyAlignment="1">
      <alignment horizontal="right" vertical="center"/>
    </xf>
    <xf numFmtId="10" fontId="19" fillId="4" borderId="1" xfId="3" applyNumberFormat="1" applyFont="1" applyFill="1" applyBorder="1" applyAlignment="1">
      <alignment horizontal="right" vertical="center"/>
    </xf>
    <xf numFmtId="9" fontId="19" fillId="0" borderId="0" xfId="3" applyNumberFormat="1" applyFont="1" applyFill="1" applyAlignment="1">
      <alignment horizontal="right" vertical="center"/>
    </xf>
    <xf numFmtId="0" fontId="43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0" fontId="43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4" xfId="0" applyFont="1" applyBorder="1" applyAlignment="1">
      <alignment horizontal="center" vertical="center"/>
    </xf>
    <xf numFmtId="0" fontId="60" fillId="0" borderId="0" xfId="9" applyFont="1"/>
    <xf numFmtId="179" fontId="44" fillId="0" borderId="0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8" xfId="0" applyBorder="1"/>
    <xf numFmtId="179" fontId="43" fillId="0" borderId="20" xfId="0" applyNumberFormat="1" applyFont="1" applyFill="1" applyBorder="1" applyAlignment="1">
      <alignment horizontal="center" vertical="center"/>
    </xf>
    <xf numFmtId="179" fontId="44" fillId="0" borderId="21" xfId="0" applyNumberFormat="1" applyFont="1" applyBorder="1" applyAlignment="1">
      <alignment horizontal="center" vertical="center"/>
    </xf>
    <xf numFmtId="179" fontId="44" fillId="0" borderId="21" xfId="0" applyNumberFormat="1" applyFont="1" applyFill="1" applyBorder="1" applyAlignment="1">
      <alignment horizontal="center" vertical="center"/>
    </xf>
    <xf numFmtId="176" fontId="15" fillId="0" borderId="0" xfId="2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0" fontId="9" fillId="0" borderId="0" xfId="0" applyFont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8" fillId="0" borderId="0" xfId="0" applyFont="1" applyAlignment="1">
      <alignment wrapText="1"/>
    </xf>
    <xf numFmtId="0" fontId="8" fillId="0" borderId="0" xfId="0" applyFont="1"/>
    <xf numFmtId="0" fontId="37" fillId="0" borderId="0" xfId="0" applyFont="1"/>
    <xf numFmtId="14" fontId="8" fillId="0" borderId="0" xfId="0" applyNumberFormat="1" applyFont="1"/>
    <xf numFmtId="0" fontId="8" fillId="0" borderId="23" xfId="0" applyFont="1" applyBorder="1"/>
    <xf numFmtId="1" fontId="8" fillId="0" borderId="23" xfId="0" applyNumberFormat="1" applyFont="1" applyBorder="1"/>
    <xf numFmtId="1" fontId="8" fillId="0" borderId="0" xfId="0" applyNumberFormat="1" applyFont="1"/>
    <xf numFmtId="2" fontId="8" fillId="0" borderId="23" xfId="0" applyNumberFormat="1" applyFont="1" applyBorder="1"/>
    <xf numFmtId="181" fontId="8" fillId="0" borderId="23" xfId="0" applyNumberFormat="1" applyFont="1" applyBorder="1"/>
    <xf numFmtId="2" fontId="8" fillId="0" borderId="0" xfId="0" applyNumberFormat="1" applyFont="1"/>
    <xf numFmtId="10" fontId="8" fillId="0" borderId="23" xfId="2" applyNumberFormat="1" applyFont="1" applyBorder="1" applyAlignment="1"/>
    <xf numFmtId="10" fontId="8" fillId="0" borderId="0" xfId="2" applyNumberFormat="1" applyFont="1" applyAlignment="1"/>
    <xf numFmtId="10" fontId="8" fillId="0" borderId="23" xfId="0" applyNumberFormat="1" applyFont="1" applyBorder="1"/>
    <xf numFmtId="0" fontId="8" fillId="0" borderId="23" xfId="0" applyFont="1" applyFill="1" applyBorder="1"/>
    <xf numFmtId="176" fontId="8" fillId="0" borderId="0" xfId="2" applyNumberFormat="1" applyFont="1" applyAlignment="1"/>
    <xf numFmtId="0" fontId="8" fillId="18" borderId="23" xfId="0" applyFont="1" applyFill="1" applyBorder="1"/>
    <xf numFmtId="0" fontId="8" fillId="19" borderId="23" xfId="0" applyFont="1" applyFill="1" applyBorder="1"/>
    <xf numFmtId="57" fontId="8" fillId="0" borderId="0" xfId="0" applyNumberFormat="1" applyFont="1"/>
    <xf numFmtId="0" fontId="61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horizontal="right"/>
    </xf>
    <xf numFmtId="1" fontId="8" fillId="0" borderId="0" xfId="0" applyNumberFormat="1" applyFont="1" applyBorder="1" applyAlignment="1">
      <alignment horizontal="right"/>
    </xf>
    <xf numFmtId="1" fontId="8" fillId="0" borderId="0" xfId="0" applyNumberFormat="1" applyFont="1" applyBorder="1"/>
    <xf numFmtId="0" fontId="8" fillId="13" borderId="0" xfId="0" applyFont="1" applyFill="1" applyBorder="1"/>
    <xf numFmtId="0" fontId="8" fillId="0" borderId="0" xfId="0" applyFont="1" applyFill="1" applyBorder="1"/>
    <xf numFmtId="0" fontId="32" fillId="0" borderId="23" xfId="0" applyFont="1" applyBorder="1"/>
    <xf numFmtId="0" fontId="62" fillId="0" borderId="0" xfId="0" applyFont="1"/>
    <xf numFmtId="177" fontId="27" fillId="0" borderId="23" xfId="0" applyNumberFormat="1" applyFont="1" applyFill="1" applyBorder="1" applyAlignment="1">
      <alignment horizontal="right"/>
    </xf>
    <xf numFmtId="1" fontId="27" fillId="0" borderId="23" xfId="0" applyNumberFormat="1" applyFont="1" applyFill="1" applyBorder="1" applyAlignment="1">
      <alignment horizontal="right"/>
    </xf>
    <xf numFmtId="0" fontId="26" fillId="14" borderId="23" xfId="0" applyFont="1" applyFill="1" applyBorder="1" applyAlignment="1">
      <alignment horizontal="center"/>
    </xf>
    <xf numFmtId="177" fontId="27" fillId="14" borderId="23" xfId="0" applyNumberFormat="1" applyFont="1" applyFill="1" applyBorder="1" applyAlignment="1">
      <alignment horizontal="right"/>
    </xf>
    <xf numFmtId="177" fontId="27" fillId="14" borderId="23" xfId="1" applyNumberFormat="1" applyFont="1" applyFill="1" applyBorder="1" applyAlignment="1">
      <alignment horizontal="right"/>
    </xf>
    <xf numFmtId="176" fontId="27" fillId="14" borderId="23" xfId="2" applyNumberFormat="1" applyFont="1" applyFill="1" applyBorder="1" applyAlignment="1">
      <alignment horizontal="right"/>
    </xf>
    <xf numFmtId="177" fontId="27" fillId="14" borderId="23" xfId="0" applyNumberFormat="1" applyFont="1" applyFill="1" applyBorder="1"/>
    <xf numFmtId="177" fontId="27" fillId="14" borderId="23" xfId="1" applyNumberFormat="1" applyFont="1" applyFill="1" applyBorder="1" applyAlignment="1"/>
    <xf numFmtId="176" fontId="27" fillId="14" borderId="23" xfId="2" applyNumberFormat="1" applyFont="1" applyFill="1" applyBorder="1" applyAlignment="1"/>
    <xf numFmtId="0" fontId="28" fillId="2" borderId="1" xfId="0" applyFont="1" applyFill="1" applyBorder="1" applyAlignment="1">
      <alignment horizontal="center" vertical="center"/>
    </xf>
    <xf numFmtId="0" fontId="7" fillId="0" borderId="0" xfId="0" applyFont="1"/>
    <xf numFmtId="0" fontId="27" fillId="0" borderId="0" xfId="0" applyFont="1" applyAlignment="1">
      <alignment wrapText="1"/>
    </xf>
    <xf numFmtId="9" fontId="19" fillId="4" borderId="1" xfId="3" applyNumberFormat="1" applyFont="1" applyFill="1" applyBorder="1" applyAlignment="1">
      <alignment horizontal="right" vertic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10" fontId="0" fillId="0" borderId="0" xfId="2" applyNumberFormat="1" applyFont="1" applyBorder="1" applyAlignment="1"/>
    <xf numFmtId="176" fontId="32" fillId="0" borderId="21" xfId="2" applyNumberFormat="1" applyFont="1" applyFill="1" applyBorder="1" applyAlignment="1">
      <alignment horizontal="center" vertical="center"/>
    </xf>
    <xf numFmtId="0" fontId="0" fillId="0" borderId="23" xfId="0" applyBorder="1"/>
    <xf numFmtId="0" fontId="0" fillId="0" borderId="23" xfId="0" applyFill="1" applyBorder="1"/>
    <xf numFmtId="0" fontId="0" fillId="18" borderId="23" xfId="0" applyFill="1" applyBorder="1"/>
    <xf numFmtId="0" fontId="0" fillId="19" borderId="23" xfId="0" applyFill="1" applyBorder="1"/>
    <xf numFmtId="0" fontId="6" fillId="0" borderId="0" xfId="0" applyFont="1" applyFill="1" applyBorder="1"/>
    <xf numFmtId="179" fontId="43" fillId="20" borderId="0" xfId="0" applyNumberFormat="1" applyFont="1" applyFill="1" applyBorder="1" applyAlignment="1">
      <alignment horizontal="center" vertical="center"/>
    </xf>
    <xf numFmtId="10" fontId="0" fillId="0" borderId="0" xfId="0" applyNumberFormat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5" fillId="0" borderId="0" xfId="0" applyFont="1"/>
    <xf numFmtId="0" fontId="32" fillId="0" borderId="23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32" fillId="20" borderId="23" xfId="0" applyFont="1" applyFill="1" applyBorder="1" applyAlignment="1">
      <alignment horizontal="center"/>
    </xf>
    <xf numFmtId="0" fontId="32" fillId="16" borderId="23" xfId="0" applyFont="1" applyFill="1" applyBorder="1" applyAlignment="1">
      <alignment horizontal="center"/>
    </xf>
    <xf numFmtId="57" fontId="32" fillId="16" borderId="23" xfId="0" applyNumberFormat="1" applyFont="1" applyFill="1" applyBorder="1" applyAlignment="1">
      <alignment horizontal="center"/>
    </xf>
    <xf numFmtId="10" fontId="32" fillId="0" borderId="23" xfId="0" applyNumberFormat="1" applyFont="1" applyBorder="1" applyAlignment="1">
      <alignment horizontal="center"/>
    </xf>
    <xf numFmtId="177" fontId="5" fillId="0" borderId="23" xfId="1" applyNumberFormat="1" applyFont="1" applyBorder="1" applyAlignment="1">
      <alignment horizontal="center"/>
    </xf>
    <xf numFmtId="177" fontId="5" fillId="14" borderId="23" xfId="1" applyNumberFormat="1" applyFont="1" applyFill="1" applyBorder="1" applyAlignment="1">
      <alignment horizontal="center"/>
    </xf>
    <xf numFmtId="176" fontId="32" fillId="20" borderId="23" xfId="2" applyNumberFormat="1" applyFont="1" applyFill="1" applyBorder="1" applyAlignment="1">
      <alignment horizontal="center"/>
    </xf>
    <xf numFmtId="176" fontId="5" fillId="0" borderId="23" xfId="2" applyNumberFormat="1" applyFont="1" applyBorder="1" applyAlignment="1">
      <alignment horizontal="center"/>
    </xf>
    <xf numFmtId="176" fontId="5" fillId="14" borderId="23" xfId="2" applyNumberFormat="1" applyFont="1" applyFill="1" applyBorder="1" applyAlignment="1">
      <alignment horizontal="center"/>
    </xf>
    <xf numFmtId="177" fontId="5" fillId="21" borderId="23" xfId="1" applyNumberFormat="1" applyFont="1" applyFill="1" applyBorder="1" applyAlignment="1">
      <alignment horizontal="center"/>
    </xf>
    <xf numFmtId="177" fontId="5" fillId="0" borderId="23" xfId="1" applyNumberFormat="1" applyFont="1" applyBorder="1" applyAlignment="1">
      <alignment horizontal="center" vertical="center"/>
    </xf>
    <xf numFmtId="177" fontId="5" fillId="0" borderId="23" xfId="1" applyNumberFormat="1" applyFont="1" applyFill="1" applyBorder="1" applyAlignment="1">
      <alignment horizontal="center" vertical="center"/>
    </xf>
    <xf numFmtId="177" fontId="5" fillId="14" borderId="23" xfId="1" applyNumberFormat="1" applyFont="1" applyFill="1" applyBorder="1" applyAlignment="1">
      <alignment horizontal="center" vertical="center"/>
    </xf>
    <xf numFmtId="176" fontId="32" fillId="20" borderId="23" xfId="2" applyNumberFormat="1" applyFont="1" applyFill="1" applyBorder="1" applyAlignment="1">
      <alignment horizontal="center" vertical="center"/>
    </xf>
    <xf numFmtId="176" fontId="5" fillId="0" borderId="23" xfId="2" applyNumberFormat="1" applyFont="1" applyBorder="1" applyAlignment="1">
      <alignment horizontal="center" vertical="center"/>
    </xf>
    <xf numFmtId="176" fontId="5" fillId="14" borderId="23" xfId="2" applyNumberFormat="1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4" fillId="0" borderId="0" xfId="0" applyFont="1"/>
    <xf numFmtId="0" fontId="28" fillId="2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0" fontId="21" fillId="0" borderId="1" xfId="3" applyFill="1" applyBorder="1"/>
    <xf numFmtId="57" fontId="63" fillId="9" borderId="23" xfId="0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10" borderId="23" xfId="0" applyFont="1" applyFill="1" applyBorder="1" applyAlignment="1">
      <alignment horizontal="center"/>
    </xf>
    <xf numFmtId="177" fontId="27" fillId="0" borderId="23" xfId="1" applyNumberFormat="1" applyFont="1" applyBorder="1" applyAlignment="1">
      <alignment horizontal="right" vertical="center"/>
    </xf>
    <xf numFmtId="10" fontId="0" fillId="0" borderId="23" xfId="0" applyNumberFormat="1" applyBorder="1"/>
    <xf numFmtId="43" fontId="27" fillId="0" borderId="23" xfId="0" applyNumberFormat="1" applyFont="1" applyBorder="1"/>
    <xf numFmtId="0" fontId="27" fillId="0" borderId="23" xfId="1" applyNumberFormat="1" applyFont="1" applyBorder="1" applyAlignment="1">
      <alignment horizontal="right" vertical="center"/>
    </xf>
    <xf numFmtId="0" fontId="27" fillId="0" borderId="23" xfId="0" applyNumberFormat="1" applyFont="1" applyBorder="1"/>
    <xf numFmtId="0" fontId="3" fillId="0" borderId="23" xfId="0" applyFont="1" applyBorder="1" applyAlignment="1">
      <alignment horizontal="center" vertical="center"/>
    </xf>
    <xf numFmtId="176" fontId="27" fillId="0" borderId="23" xfId="2" applyNumberFormat="1" applyFont="1" applyBorder="1" applyAlignment="1">
      <alignment horizontal="right"/>
    </xf>
    <xf numFmtId="176" fontId="27" fillId="0" borderId="23" xfId="0" applyNumberFormat="1" applyFont="1" applyFill="1" applyBorder="1" applyAlignment="1">
      <alignment horizontal="right"/>
    </xf>
    <xf numFmtId="0" fontId="26" fillId="0" borderId="0" xfId="0" applyFont="1" applyBorder="1" applyAlignment="1">
      <alignment horizontal="center"/>
    </xf>
    <xf numFmtId="177" fontId="64" fillId="14" borderId="0" xfId="1" applyNumberFormat="1" applyFont="1" applyFill="1" applyBorder="1">
      <alignment vertical="center"/>
    </xf>
    <xf numFmtId="177" fontId="65" fillId="14" borderId="0" xfId="1" applyNumberFormat="1" applyFont="1" applyFill="1" applyBorder="1">
      <alignment vertical="center"/>
    </xf>
    <xf numFmtId="10" fontId="27" fillId="0" borderId="0" xfId="0" applyNumberFormat="1" applyFont="1" applyBorder="1"/>
    <xf numFmtId="0" fontId="27" fillId="0" borderId="15" xfId="0" applyFont="1" applyBorder="1"/>
    <xf numFmtId="0" fontId="26" fillId="0" borderId="16" xfId="0" applyFont="1" applyBorder="1" applyAlignment="1">
      <alignment horizontal="center"/>
    </xf>
    <xf numFmtId="0" fontId="26" fillId="0" borderId="16" xfId="0" applyFont="1" applyBorder="1"/>
    <xf numFmtId="0" fontId="26" fillId="0" borderId="17" xfId="0" applyFont="1" applyBorder="1"/>
    <xf numFmtId="0" fontId="26" fillId="0" borderId="18" xfId="0" applyFont="1" applyBorder="1" applyAlignment="1">
      <alignment horizontal="center"/>
    </xf>
    <xf numFmtId="177" fontId="64" fillId="14" borderId="19" xfId="1" applyNumberFormat="1" applyFont="1" applyFill="1" applyBorder="1">
      <alignment vertical="center"/>
    </xf>
    <xf numFmtId="177" fontId="65" fillId="14" borderId="19" xfId="1" applyNumberFormat="1" applyFont="1" applyFill="1" applyBorder="1">
      <alignment vertical="center"/>
    </xf>
    <xf numFmtId="0" fontId="27" fillId="0" borderId="19" xfId="0" applyFont="1" applyBorder="1"/>
    <xf numFmtId="10" fontId="27" fillId="0" borderId="19" xfId="0" applyNumberFormat="1" applyFont="1" applyBorder="1"/>
    <xf numFmtId="0" fontId="27" fillId="0" borderId="20" xfId="0" applyFont="1" applyBorder="1"/>
    <xf numFmtId="176" fontId="27" fillId="0" borderId="0" xfId="0" applyNumberFormat="1" applyFont="1" applyBorder="1"/>
    <xf numFmtId="176" fontId="27" fillId="0" borderId="19" xfId="0" applyNumberFormat="1" applyFont="1" applyBorder="1"/>
    <xf numFmtId="176" fontId="27" fillId="0" borderId="21" xfId="2" applyNumberFormat="1" applyFont="1" applyBorder="1" applyAlignment="1"/>
    <xf numFmtId="176" fontId="27" fillId="0" borderId="22" xfId="2" applyNumberFormat="1" applyFont="1" applyBorder="1" applyAlignment="1"/>
    <xf numFmtId="1" fontId="27" fillId="0" borderId="19" xfId="0" applyNumberFormat="1" applyFont="1" applyBorder="1"/>
    <xf numFmtId="0" fontId="26" fillId="0" borderId="23" xfId="0" applyFont="1" applyBorder="1" applyAlignment="1">
      <alignment horizontal="center" vertical="center"/>
    </xf>
    <xf numFmtId="177" fontId="27" fillId="0" borderId="23" xfId="1" applyNumberFormat="1" applyFont="1" applyBorder="1" applyAlignment="1">
      <alignment vertical="center"/>
    </xf>
    <xf numFmtId="0" fontId="27" fillId="0" borderId="23" xfId="1" applyNumberFormat="1" applyFont="1" applyBorder="1" applyAlignment="1">
      <alignment vertical="center"/>
    </xf>
    <xf numFmtId="176" fontId="27" fillId="0" borderId="23" xfId="0" applyNumberFormat="1" applyFont="1" applyBorder="1" applyAlignment="1"/>
    <xf numFmtId="0" fontId="2" fillId="0" borderId="0" xfId="0" applyFont="1"/>
    <xf numFmtId="0" fontId="2" fillId="0" borderId="0" xfId="0" applyFont="1" applyAlignment="1">
      <alignment horizontal="center"/>
    </xf>
    <xf numFmtId="43" fontId="27" fillId="0" borderId="23" xfId="0" applyNumberFormat="1" applyFont="1" applyBorder="1" applyAlignment="1"/>
    <xf numFmtId="57" fontId="2" fillId="0" borderId="0" xfId="0" applyNumberFormat="1" applyFont="1"/>
    <xf numFmtId="0" fontId="12" fillId="0" borderId="1" xfId="0" applyFont="1" applyFill="1" applyBorder="1" applyAlignment="1">
      <alignment horizontal="center" vertical="center"/>
    </xf>
    <xf numFmtId="10" fontId="2" fillId="0" borderId="0" xfId="2" applyNumberFormat="1" applyFont="1" applyAlignment="1"/>
    <xf numFmtId="177" fontId="27" fillId="0" borderId="23" xfId="0" applyNumberFormat="1" applyFont="1" applyBorder="1" applyAlignment="1"/>
    <xf numFmtId="177" fontId="27" fillId="0" borderId="23" xfId="1" applyNumberFormat="1" applyFont="1" applyFill="1" applyBorder="1" applyAlignment="1"/>
    <xf numFmtId="0" fontId="26" fillId="16" borderId="0" xfId="0" applyFont="1" applyFill="1" applyBorder="1" applyAlignment="1">
      <alignment horizontal="center"/>
    </xf>
    <xf numFmtId="0" fontId="26" fillId="16" borderId="21" xfId="0" applyFont="1" applyFill="1" applyBorder="1" applyAlignment="1">
      <alignment horizontal="center"/>
    </xf>
    <xf numFmtId="0" fontId="49" fillId="0" borderId="0" xfId="0" applyFont="1" applyBorder="1" applyAlignment="1">
      <alignment horizontal="center"/>
    </xf>
    <xf numFmtId="57" fontId="49" fillId="0" borderId="0" xfId="0" applyNumberFormat="1" applyFont="1"/>
    <xf numFmtId="0" fontId="52" fillId="0" borderId="0" xfId="0" applyFont="1" applyBorder="1" applyAlignment="1">
      <alignment horizontal="center" vertical="center"/>
    </xf>
    <xf numFmtId="1" fontId="49" fillId="0" borderId="0" xfId="0" applyNumberFormat="1" applyFont="1"/>
    <xf numFmtId="0" fontId="49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 wrapText="1"/>
    </xf>
    <xf numFmtId="0" fontId="66" fillId="0" borderId="0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63" fillId="22" borderId="23" xfId="0" applyFont="1" applyFill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3" xfId="0" applyFont="1" applyBorder="1" applyAlignment="1">
      <alignment horizontal="center" vertical="center"/>
    </xf>
    <xf numFmtId="9" fontId="27" fillId="0" borderId="23" xfId="2" applyFont="1" applyBorder="1" applyAlignment="1">
      <alignment horizontal="right" vertical="center"/>
    </xf>
    <xf numFmtId="0" fontId="19" fillId="4" borderId="1" xfId="3" applyFont="1" applyFill="1" applyBorder="1" applyAlignment="1">
      <alignment horizontal="right" vertical="center"/>
    </xf>
    <xf numFmtId="0" fontId="19" fillId="0" borderId="0" xfId="3" applyFont="1" applyFill="1" applyAlignment="1">
      <alignment horizontal="right" vertical="center"/>
    </xf>
    <xf numFmtId="1" fontId="27" fillId="0" borderId="23" xfId="1" applyNumberFormat="1" applyFont="1" applyBorder="1" applyAlignment="1">
      <alignment horizontal="right" vertical="center"/>
    </xf>
    <xf numFmtId="9" fontId="27" fillId="0" borderId="23" xfId="2" applyNumberFormat="1" applyFont="1" applyFill="1" applyBorder="1" applyAlignment="1"/>
    <xf numFmtId="0" fontId="27" fillId="0" borderId="23" xfId="0" applyFont="1" applyBorder="1" applyAlignment="1">
      <alignment horizontal="center"/>
    </xf>
    <xf numFmtId="0" fontId="63" fillId="9" borderId="23" xfId="0" applyFont="1" applyFill="1" applyBorder="1" applyAlignment="1">
      <alignment horizontal="center"/>
    </xf>
    <xf numFmtId="182" fontId="27" fillId="0" borderId="23" xfId="1" applyNumberFormat="1" applyFont="1" applyBorder="1" applyAlignment="1">
      <alignment horizontal="right" vertical="center"/>
    </xf>
    <xf numFmtId="9" fontId="27" fillId="0" borderId="23" xfId="0" applyNumberFormat="1" applyFont="1" applyFill="1" applyBorder="1"/>
    <xf numFmtId="9" fontId="27" fillId="0" borderId="23" xfId="0" applyNumberFormat="1" applyFont="1" applyBorder="1"/>
    <xf numFmtId="182" fontId="27" fillId="0" borderId="23" xfId="0" applyNumberFormat="1" applyFont="1" applyBorder="1"/>
    <xf numFmtId="1" fontId="27" fillId="10" borderId="23" xfId="0" applyNumberFormat="1" applyFont="1" applyFill="1" applyBorder="1"/>
    <xf numFmtId="10" fontId="19" fillId="0" borderId="0" xfId="10" applyNumberFormat="1" applyFont="1" applyFill="1" applyAlignment="1">
      <alignment horizontal="right" vertical="center"/>
    </xf>
    <xf numFmtId="10" fontId="19" fillId="4" borderId="1" xfId="10" applyNumberFormat="1" applyFont="1" applyFill="1" applyBorder="1" applyAlignment="1">
      <alignment horizontal="right" vertical="center"/>
    </xf>
    <xf numFmtId="9" fontId="19" fillId="0" borderId="0" xfId="10" applyNumberFormat="1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19" fillId="4" borderId="1" xfId="10" applyFont="1" applyFill="1" applyBorder="1" applyAlignment="1">
      <alignment horizontal="right" vertical="center"/>
    </xf>
    <xf numFmtId="0" fontId="19" fillId="0" borderId="0" xfId="10" applyFont="1" applyFill="1" applyAlignment="1">
      <alignment horizontal="right" vertical="center"/>
    </xf>
    <xf numFmtId="0" fontId="56" fillId="3" borderId="2" xfId="0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/>
    </xf>
    <xf numFmtId="0" fontId="50" fillId="3" borderId="2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50" fillId="3" borderId="33" xfId="0" applyFont="1" applyFill="1" applyBorder="1" applyAlignment="1">
      <alignment horizontal="center" vertical="center"/>
    </xf>
    <xf numFmtId="0" fontId="50" fillId="3" borderId="34" xfId="0" applyFont="1" applyFill="1" applyBorder="1" applyAlignment="1">
      <alignment horizontal="center" vertical="center"/>
    </xf>
    <xf numFmtId="0" fontId="50" fillId="3" borderId="36" xfId="0" applyFont="1" applyFill="1" applyBorder="1" applyAlignment="1">
      <alignment horizontal="center" vertical="center"/>
    </xf>
    <xf numFmtId="0" fontId="50" fillId="3" borderId="35" xfId="0" applyFont="1" applyFill="1" applyBorder="1" applyAlignment="1">
      <alignment horizontal="center" vertical="center"/>
    </xf>
    <xf numFmtId="0" fontId="50" fillId="3" borderId="32" xfId="0" applyFont="1" applyFill="1" applyBorder="1" applyAlignment="1">
      <alignment horizontal="center" vertical="center"/>
    </xf>
    <xf numFmtId="0" fontId="50" fillId="3" borderId="6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1" fillId="3" borderId="6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35" fillId="0" borderId="18" xfId="8" applyFont="1" applyFill="1" applyBorder="1" applyAlignment="1">
      <alignment horizontal="center" vertical="center" wrapText="1"/>
    </xf>
    <xf numFmtId="0" fontId="35" fillId="0" borderId="18" xfId="8" applyFont="1" applyFill="1" applyBorder="1" applyAlignment="1">
      <alignment horizontal="center" vertical="center"/>
    </xf>
    <xf numFmtId="0" fontId="35" fillId="0" borderId="20" xfId="8" applyFont="1" applyFill="1" applyBorder="1" applyAlignment="1">
      <alignment horizontal="center" vertical="center"/>
    </xf>
    <xf numFmtId="0" fontId="35" fillId="0" borderId="18" xfId="0" applyFont="1" applyBorder="1" applyAlignment="1">
      <alignment horizontal="left" vertical="center"/>
    </xf>
    <xf numFmtId="0" fontId="35" fillId="0" borderId="20" xfId="0" applyFont="1" applyBorder="1" applyAlignment="1">
      <alignment horizontal="left" vertical="center"/>
    </xf>
    <xf numFmtId="0" fontId="35" fillId="0" borderId="18" xfId="0" applyFont="1" applyFill="1" applyBorder="1" applyAlignment="1">
      <alignment horizontal="left" vertical="center"/>
    </xf>
    <xf numFmtId="0" fontId="35" fillId="0" borderId="20" xfId="0" applyFont="1" applyFill="1" applyBorder="1" applyAlignment="1">
      <alignment horizontal="left" vertical="center"/>
    </xf>
    <xf numFmtId="0" fontId="35" fillId="0" borderId="18" xfId="7" applyFont="1" applyFill="1" applyBorder="1" applyAlignment="1">
      <alignment horizontal="left" vertical="center"/>
    </xf>
    <xf numFmtId="0" fontId="35" fillId="0" borderId="20" xfId="7" applyFont="1" applyFill="1" applyBorder="1" applyAlignment="1">
      <alignment horizontal="left" vertical="center"/>
    </xf>
    <xf numFmtId="0" fontId="37" fillId="0" borderId="18" xfId="0" applyFont="1" applyFill="1" applyBorder="1" applyAlignment="1">
      <alignment horizontal="left" vertical="center"/>
    </xf>
    <xf numFmtId="0" fontId="37" fillId="0" borderId="20" xfId="0" applyFont="1" applyFill="1" applyBorder="1" applyAlignment="1">
      <alignment horizontal="left" vertical="center"/>
    </xf>
    <xf numFmtId="0" fontId="37" fillId="0" borderId="18" xfId="5" applyFont="1" applyFill="1" applyBorder="1" applyAlignment="1">
      <alignment horizontal="left" vertical="center"/>
    </xf>
    <xf numFmtId="0" fontId="27" fillId="0" borderId="7" xfId="0" applyFont="1" applyBorder="1" applyAlignment="1">
      <alignment horizontal="left" vertical="top" wrapText="1"/>
    </xf>
    <xf numFmtId="0" fontId="27" fillId="0" borderId="8" xfId="0" applyFont="1" applyBorder="1" applyAlignment="1">
      <alignment horizontal="left" vertical="top"/>
    </xf>
    <xf numFmtId="0" fontId="27" fillId="0" borderId="45" xfId="0" applyFont="1" applyBorder="1" applyAlignment="1">
      <alignment horizontal="left" vertical="top"/>
    </xf>
    <xf numFmtId="0" fontId="27" fillId="0" borderId="9" xfId="0" applyFont="1" applyBorder="1" applyAlignment="1">
      <alignment horizontal="left" vertical="top"/>
    </xf>
    <xf numFmtId="0" fontId="27" fillId="0" borderId="0" xfId="0" applyFont="1" applyBorder="1" applyAlignment="1">
      <alignment horizontal="left" vertical="top"/>
    </xf>
    <xf numFmtId="0" fontId="27" fillId="0" borderId="46" xfId="0" applyFont="1" applyBorder="1" applyAlignment="1">
      <alignment horizontal="left" vertical="top"/>
    </xf>
    <xf numFmtId="0" fontId="27" fillId="0" borderId="10" xfId="0" applyFont="1" applyBorder="1" applyAlignment="1">
      <alignment horizontal="left" vertical="top"/>
    </xf>
    <xf numFmtId="0" fontId="27" fillId="0" borderId="11" xfId="0" applyFont="1" applyBorder="1" applyAlignment="1">
      <alignment horizontal="left" vertical="top"/>
    </xf>
    <xf numFmtId="0" fontId="27" fillId="0" borderId="47" xfId="0" applyFont="1" applyBorder="1" applyAlignment="1">
      <alignment horizontal="left" vertical="top"/>
    </xf>
    <xf numFmtId="176" fontId="27" fillId="0" borderId="0" xfId="2" applyNumberFormat="1" applyFont="1" applyBorder="1" applyAlignment="1">
      <alignment horizontal="center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53" fillId="0" borderId="23" xfId="0" applyFont="1" applyFill="1" applyBorder="1" applyAlignment="1">
      <alignment horizontal="center"/>
    </xf>
    <xf numFmtId="0" fontId="26" fillId="15" borderId="41" xfId="0" applyFont="1" applyFill="1" applyBorder="1" applyAlignment="1">
      <alignment horizontal="center" vertical="center"/>
    </xf>
    <xf numFmtId="0" fontId="26" fillId="12" borderId="41" xfId="0" applyFont="1" applyFill="1" applyBorder="1" applyAlignment="1">
      <alignment horizontal="center" vertical="center"/>
    </xf>
    <xf numFmtId="0" fontId="22" fillId="20" borderId="0" xfId="0" applyFont="1" applyFill="1" applyAlignment="1">
      <alignment horizontal="center" vertical="center"/>
    </xf>
    <xf numFmtId="0" fontId="22" fillId="20" borderId="0" xfId="0" applyFont="1" applyFill="1" applyAlignment="1">
      <alignment horizontal="right" vertical="center"/>
    </xf>
    <xf numFmtId="0" fontId="19" fillId="20" borderId="0" xfId="0" applyFont="1" applyFill="1" applyAlignment="1">
      <alignment horizontal="right" vertical="center"/>
    </xf>
    <xf numFmtId="0" fontId="19" fillId="20" borderId="0" xfId="3" applyFont="1" applyFill="1" applyAlignment="1">
      <alignment horizontal="right" vertical="center"/>
    </xf>
    <xf numFmtId="0" fontId="19" fillId="20" borderId="0" xfId="10" applyFont="1" applyFill="1" applyAlignment="1">
      <alignment horizontal="right" vertical="center"/>
    </xf>
    <xf numFmtId="0" fontId="13" fillId="20" borderId="0" xfId="0" applyFont="1" applyFill="1"/>
    <xf numFmtId="0" fontId="28" fillId="23" borderId="1" xfId="0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right" vertical="center"/>
    </xf>
    <xf numFmtId="0" fontId="19" fillId="23" borderId="1" xfId="0" applyFont="1" applyFill="1" applyBorder="1" applyAlignment="1">
      <alignment horizontal="right" vertical="center"/>
    </xf>
    <xf numFmtId="0" fontId="19" fillId="23" borderId="1" xfId="3" applyFont="1" applyFill="1" applyBorder="1" applyAlignment="1">
      <alignment horizontal="right" vertical="center"/>
    </xf>
    <xf numFmtId="0" fontId="19" fillId="23" borderId="1" xfId="10" applyFont="1" applyFill="1" applyBorder="1" applyAlignment="1">
      <alignment horizontal="right" vertical="center"/>
    </xf>
    <xf numFmtId="0" fontId="13" fillId="24" borderId="0" xfId="0" applyFont="1" applyFill="1"/>
  </cellXfs>
  <cellStyles count="11">
    <cellStyle name="百分比" xfId="2" builtinId="5"/>
    <cellStyle name="百分比 2 4" xfId="6"/>
    <cellStyle name="常规" xfId="0" builtinId="0"/>
    <cellStyle name="常规 10" xfId="7"/>
    <cellStyle name="常规 2" xfId="3"/>
    <cellStyle name="常规 2 5" xfId="8"/>
    <cellStyle name="常规 3" xfId="10"/>
    <cellStyle name="常规 3 3" xfId="5"/>
    <cellStyle name="常规 5" xfId="4"/>
    <cellStyle name="超链接" xfId="9" builtinId="8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'汇报-综合'!$C$22</c:f>
          <c:strCache>
            <c:ptCount val="1"/>
            <c:pt idx="0">
              <c:v>活跃用户构成—2015年12月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'汇报-综合'!$C$16</c:f>
              <c:strCache>
                <c:ptCount val="1"/>
                <c:pt idx="0">
                  <c:v>有效活跃用户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'汇报-综合'!$D$15:$H$15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'汇报-综合'!$D$16:$H$16</c:f>
              <c:numCache>
                <c:formatCode>0.0%</c:formatCode>
                <c:ptCount val="5"/>
                <c:pt idx="0">
                  <c:v>0.36070793027371689</c:v>
                </c:pt>
                <c:pt idx="1">
                  <c:v>0.44090507158083952</c:v>
                </c:pt>
                <c:pt idx="2">
                  <c:v>0.27210328413048412</c:v>
                </c:pt>
                <c:pt idx="3">
                  <c:v>0.3419142128194449</c:v>
                </c:pt>
                <c:pt idx="4">
                  <c:v>0.22625336589642434</c:v>
                </c:pt>
              </c:numCache>
            </c:numRef>
          </c:val>
        </c:ser>
        <c:ser>
          <c:idx val="1"/>
          <c:order val="1"/>
          <c:tx>
            <c:strRef>
              <c:f>'汇报-综合'!$C$17</c:f>
              <c:strCache>
                <c:ptCount val="1"/>
                <c:pt idx="0">
                  <c:v>新增用户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'汇报-综合'!$D$15:$H$15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'汇报-综合'!$D$17:$H$17</c:f>
              <c:numCache>
                <c:formatCode>0.0%</c:formatCode>
                <c:ptCount val="5"/>
                <c:pt idx="0">
                  <c:v>0.47086382039905933</c:v>
                </c:pt>
                <c:pt idx="1">
                  <c:v>0.45761349460211764</c:v>
                </c:pt>
                <c:pt idx="2">
                  <c:v>0.54373076694326294</c:v>
                </c:pt>
                <c:pt idx="3">
                  <c:v>0.57208768900196416</c:v>
                </c:pt>
                <c:pt idx="4">
                  <c:v>0.62588765733608864</c:v>
                </c:pt>
              </c:numCache>
            </c:numRef>
          </c:val>
        </c:ser>
        <c:ser>
          <c:idx val="2"/>
          <c:order val="2"/>
          <c:tx>
            <c:strRef>
              <c:f>'汇报-综合'!$C$18</c:f>
              <c:strCache>
                <c:ptCount val="1"/>
                <c:pt idx="0">
                  <c:v>留存用户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'汇报-综合'!$D$15:$H$15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'汇报-综合'!$D$18:$H$18</c:f>
              <c:numCache>
                <c:formatCode>0.0%</c:formatCode>
                <c:ptCount val="5"/>
                <c:pt idx="0">
                  <c:v>0.35221519140785995</c:v>
                </c:pt>
                <c:pt idx="1">
                  <c:v>0.42122475158947448</c:v>
                </c:pt>
                <c:pt idx="2">
                  <c:v>0.23775747790057075</c:v>
                </c:pt>
                <c:pt idx="3">
                  <c:v>0.29747044926522642</c:v>
                </c:pt>
                <c:pt idx="4">
                  <c:v>0.17783330202266892</c:v>
                </c:pt>
              </c:numCache>
            </c:numRef>
          </c:val>
        </c:ser>
        <c:ser>
          <c:idx val="3"/>
          <c:order val="3"/>
          <c:tx>
            <c:strRef>
              <c:f>'汇报-综合'!$C$19</c:f>
              <c:strCache>
                <c:ptCount val="1"/>
                <c:pt idx="0">
                  <c:v>回流用户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'汇报-综合'!$D$15:$H$15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'汇报-综合'!$D$19:$H$19</c:f>
              <c:numCache>
                <c:formatCode>0.0%</c:formatCode>
                <c:ptCount val="5"/>
                <c:pt idx="0">
                  <c:v>0.17692098819308072</c:v>
                </c:pt>
                <c:pt idx="1">
                  <c:v>0.12116175380840787</c:v>
                </c:pt>
                <c:pt idx="2">
                  <c:v>0.21851175515616636</c:v>
                </c:pt>
                <c:pt idx="3">
                  <c:v>0.13044186173280942</c:v>
                </c:pt>
                <c:pt idx="4">
                  <c:v>0.19627904064124241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5981568"/>
        <c:axId val="205983104"/>
      </c:barChart>
      <c:catAx>
        <c:axId val="205981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5983104"/>
        <c:crosses val="autoZero"/>
        <c:auto val="1"/>
        <c:lblAlgn val="ctr"/>
        <c:lblOffset val="100"/>
        <c:noMultiLvlLbl val="0"/>
      </c:catAx>
      <c:valAx>
        <c:axId val="2059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598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'汇报-综合'!$C$54</c:f>
          <c:strCache>
            <c:ptCount val="1"/>
            <c:pt idx="0">
              <c:v>付费用户构成（按活跃类型）—2015年12月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'汇报-综合'!$C$50</c:f>
              <c:strCache>
                <c:ptCount val="1"/>
                <c:pt idx="0">
                  <c:v>新增用户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'汇报-综合'!$D$49:$H$49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'汇报-综合'!$D$50:$H$50</c:f>
              <c:numCache>
                <c:formatCode>0.0%</c:formatCode>
                <c:ptCount val="5"/>
                <c:pt idx="0">
                  <c:v>0.17979556261539573</c:v>
                </c:pt>
                <c:pt idx="1">
                  <c:v>0.22361729737312805</c:v>
                </c:pt>
                <c:pt idx="2">
                  <c:v>0.20350976507217661</c:v>
                </c:pt>
                <c:pt idx="3">
                  <c:v>0.14122021088559761</c:v>
                </c:pt>
                <c:pt idx="4">
                  <c:v>0.21707865168539325</c:v>
                </c:pt>
              </c:numCache>
            </c:numRef>
          </c:val>
        </c:ser>
        <c:ser>
          <c:idx val="1"/>
          <c:order val="1"/>
          <c:tx>
            <c:strRef>
              <c:f>'汇报-综合'!$C$51</c:f>
              <c:strCache>
                <c:ptCount val="1"/>
                <c:pt idx="0">
                  <c:v>留存用户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'汇报-综合'!$D$49:$H$49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'汇报-综合'!$D$51:$H$51</c:f>
              <c:numCache>
                <c:formatCode>0.0%</c:formatCode>
                <c:ptCount val="5"/>
                <c:pt idx="0">
                  <c:v>0.70344201590526978</c:v>
                </c:pt>
                <c:pt idx="1">
                  <c:v>0.70974643145231997</c:v>
                </c:pt>
                <c:pt idx="2">
                  <c:v>0.52731389753750357</c:v>
                </c:pt>
                <c:pt idx="3">
                  <c:v>0.7651002620832571</c:v>
                </c:pt>
                <c:pt idx="4">
                  <c:v>0.50277153558052434</c:v>
                </c:pt>
              </c:numCache>
            </c:numRef>
          </c:val>
        </c:ser>
        <c:ser>
          <c:idx val="2"/>
          <c:order val="2"/>
          <c:tx>
            <c:strRef>
              <c:f>'汇报-综合'!$C$52</c:f>
              <c:strCache>
                <c:ptCount val="1"/>
                <c:pt idx="0">
                  <c:v>回流用户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'汇报-综合'!$D$49:$H$49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'汇报-综合'!$D$52:$H$52</c:f>
              <c:numCache>
                <c:formatCode>0.0%</c:formatCode>
                <c:ptCount val="5"/>
                <c:pt idx="0">
                  <c:v>0.11676242147933449</c:v>
                </c:pt>
                <c:pt idx="1">
                  <c:v>6.6636271174551953E-2</c:v>
                </c:pt>
                <c:pt idx="2">
                  <c:v>0.26917633739031982</c:v>
                </c:pt>
                <c:pt idx="3">
                  <c:v>9.3679527031145238E-2</c:v>
                </c:pt>
                <c:pt idx="4">
                  <c:v>0.2801498127340824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035200"/>
        <c:axId val="206057472"/>
      </c:barChart>
      <c:catAx>
        <c:axId val="2060352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057472"/>
        <c:crosses val="autoZero"/>
        <c:auto val="1"/>
        <c:lblAlgn val="ctr"/>
        <c:lblOffset val="100"/>
        <c:noMultiLvlLbl val="0"/>
      </c:catAx>
      <c:valAx>
        <c:axId val="20605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0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各项目的付费用户贡献构成（按活跃类型）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'汇报-综合'!$C$81</c:f>
              <c:strCache>
                <c:ptCount val="1"/>
                <c:pt idx="0">
                  <c:v>新增用户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'汇报-综合'!$D$80:$H$80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'汇报-综合'!$D$81:$H$81</c:f>
              <c:numCache>
                <c:formatCode>0.0%</c:formatCode>
                <c:ptCount val="5"/>
                <c:pt idx="0">
                  <c:v>0.14570478352583985</c:v>
                </c:pt>
                <c:pt idx="1">
                  <c:v>0.20531042522259368</c:v>
                </c:pt>
                <c:pt idx="2">
                  <c:v>0.21744651003240886</c:v>
                </c:pt>
                <c:pt idx="3">
                  <c:v>5.7925311814339776E-2</c:v>
                </c:pt>
                <c:pt idx="4">
                  <c:v>0.14570478352583985</c:v>
                </c:pt>
              </c:numCache>
            </c:numRef>
          </c:val>
        </c:ser>
        <c:ser>
          <c:idx val="1"/>
          <c:order val="1"/>
          <c:tx>
            <c:strRef>
              <c:f>'汇报-综合'!$C$82</c:f>
              <c:strCache>
                <c:ptCount val="1"/>
                <c:pt idx="0">
                  <c:v>留存用户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'汇报-综合'!$D$80:$H$80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'汇报-综合'!$D$82:$H$82</c:f>
              <c:numCache>
                <c:formatCode>0.0%</c:formatCode>
                <c:ptCount val="5"/>
                <c:pt idx="0">
                  <c:v>0.75963287016793579</c:v>
                </c:pt>
                <c:pt idx="1">
                  <c:v>0.72953556250823492</c:v>
                </c:pt>
                <c:pt idx="2">
                  <c:v>0.55972598391333062</c:v>
                </c:pt>
                <c:pt idx="3">
                  <c:v>0.8840908421564152</c:v>
                </c:pt>
                <c:pt idx="4">
                  <c:v>0.75963287016793579</c:v>
                </c:pt>
              </c:numCache>
            </c:numRef>
          </c:val>
        </c:ser>
        <c:ser>
          <c:idx val="2"/>
          <c:order val="2"/>
          <c:tx>
            <c:strRef>
              <c:f>'汇报-综合'!$C$83</c:f>
              <c:strCache>
                <c:ptCount val="1"/>
                <c:pt idx="0">
                  <c:v>回流用户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'汇报-综合'!$D$80:$H$80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'汇报-综合'!$D$83:$H$83</c:f>
              <c:numCache>
                <c:formatCode>0.0%</c:formatCode>
                <c:ptCount val="5"/>
                <c:pt idx="0">
                  <c:v>9.4662346306224499E-2</c:v>
                </c:pt>
                <c:pt idx="1">
                  <c:v>6.5154012269171419E-2</c:v>
                </c:pt>
                <c:pt idx="2">
                  <c:v>0.22282750605426052</c:v>
                </c:pt>
                <c:pt idx="3">
                  <c:v>5.7983846029245022E-2</c:v>
                </c:pt>
                <c:pt idx="4">
                  <c:v>9.4662346306224499E-2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101120"/>
        <c:axId val="206102912"/>
      </c:barChart>
      <c:catAx>
        <c:axId val="206101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102912"/>
        <c:crosses val="autoZero"/>
        <c:auto val="1"/>
        <c:lblAlgn val="ctr"/>
        <c:lblOffset val="100"/>
        <c:noMultiLvlLbl val="0"/>
      </c:catAx>
      <c:valAx>
        <c:axId val="2061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1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'汇报-综合'!$C$120</c:f>
          <c:strCache>
            <c:ptCount val="1"/>
            <c:pt idx="0">
              <c:v>各类用户月均在线时长—2015年12月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'汇报-综合'!$C$115</c:f>
              <c:strCache>
                <c:ptCount val="1"/>
                <c:pt idx="0">
                  <c:v>活跃用户日平均在线时长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'汇报-综合'!$D$114:$H$114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'汇报-综合'!$D$115:$H$115</c:f>
              <c:numCache>
                <c:formatCode>0</c:formatCode>
                <c:ptCount val="5"/>
                <c:pt idx="0">
                  <c:v>3373.26</c:v>
                </c:pt>
                <c:pt idx="1">
                  <c:v>3056.72</c:v>
                </c:pt>
                <c:pt idx="2">
                  <c:v>2517.65</c:v>
                </c:pt>
                <c:pt idx="3">
                  <c:v>3249.12</c:v>
                </c:pt>
                <c:pt idx="4">
                  <c:v>2559.4899999999998</c:v>
                </c:pt>
              </c:numCache>
            </c:numRef>
          </c:val>
        </c:ser>
        <c:ser>
          <c:idx val="1"/>
          <c:order val="1"/>
          <c:tx>
            <c:strRef>
              <c:f>'汇报-综合'!$C$116</c:f>
              <c:strCache>
                <c:ptCount val="1"/>
                <c:pt idx="0">
                  <c:v>付费用户日平均在线时长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'汇报-综合'!$D$114:$H$114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'汇报-综合'!$D$116:$H$116</c:f>
              <c:numCache>
                <c:formatCode>0</c:formatCode>
                <c:ptCount val="5"/>
                <c:pt idx="0">
                  <c:v>8032.42</c:v>
                </c:pt>
                <c:pt idx="1">
                  <c:v>5409.3</c:v>
                </c:pt>
                <c:pt idx="2">
                  <c:v>6661.27</c:v>
                </c:pt>
                <c:pt idx="3">
                  <c:v>7230.62</c:v>
                </c:pt>
                <c:pt idx="4">
                  <c:v>7914.06</c:v>
                </c:pt>
              </c:numCache>
            </c:numRef>
          </c:val>
        </c:ser>
        <c:ser>
          <c:idx val="2"/>
          <c:order val="2"/>
          <c:tx>
            <c:strRef>
              <c:f>'汇报-综合'!$C$117</c:f>
              <c:strCache>
                <c:ptCount val="1"/>
                <c:pt idx="0">
                  <c:v>新增用户日平均在线时长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'汇报-综合'!$D$114:$H$114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'汇报-综合'!$D$117:$H$117</c:f>
              <c:numCache>
                <c:formatCode>0</c:formatCode>
                <c:ptCount val="5"/>
                <c:pt idx="0">
                  <c:v>2810.8</c:v>
                </c:pt>
                <c:pt idx="1">
                  <c:v>3062.26</c:v>
                </c:pt>
                <c:pt idx="2">
                  <c:v>2257.88</c:v>
                </c:pt>
                <c:pt idx="3">
                  <c:v>2679.5</c:v>
                </c:pt>
                <c:pt idx="4">
                  <c:v>2409.69</c:v>
                </c:pt>
              </c:numCache>
            </c:numRef>
          </c:val>
        </c:ser>
        <c:ser>
          <c:idx val="3"/>
          <c:order val="3"/>
          <c:tx>
            <c:strRef>
              <c:f>'汇报-综合'!$C$118</c:f>
              <c:strCache>
                <c:ptCount val="1"/>
                <c:pt idx="0">
                  <c:v>留存用户日平均在线时长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'汇报-综合'!$D$114:$H$114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'汇报-综合'!$D$118:$H$118</c:f>
              <c:numCache>
                <c:formatCode>0</c:formatCode>
                <c:ptCount val="5"/>
                <c:pt idx="0">
                  <c:v>3891.78</c:v>
                </c:pt>
                <c:pt idx="1">
                  <c:v>3130.92</c:v>
                </c:pt>
                <c:pt idx="2">
                  <c:v>2973.09</c:v>
                </c:pt>
                <c:pt idx="3">
                  <c:v>3689.64</c:v>
                </c:pt>
                <c:pt idx="4">
                  <c:v>3073.86</c:v>
                </c:pt>
              </c:numCache>
            </c:numRef>
          </c:val>
        </c:ser>
        <c:ser>
          <c:idx val="4"/>
          <c:order val="4"/>
          <c:tx>
            <c:strRef>
              <c:f>'汇报-综合'!$C$119</c:f>
              <c:strCache>
                <c:ptCount val="1"/>
                <c:pt idx="0">
                  <c:v>回流用户日平均在线时长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'汇报-综合'!$D$114:$H$114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'汇报-综合'!$D$119:$H$119</c:f>
              <c:numCache>
                <c:formatCode>0</c:formatCode>
                <c:ptCount val="5"/>
                <c:pt idx="0">
                  <c:v>2521.31</c:v>
                </c:pt>
                <c:pt idx="1">
                  <c:v>2356.2800000000002</c:v>
                </c:pt>
                <c:pt idx="2">
                  <c:v>2355.2399999999998</c:v>
                </c:pt>
                <c:pt idx="3">
                  <c:v>2556.1999999999998</c:v>
                </c:pt>
                <c:pt idx="4">
                  <c:v>2230.7600000000002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259712"/>
        <c:axId val="206261248"/>
      </c:barChart>
      <c:catAx>
        <c:axId val="206259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261248"/>
        <c:crosses val="autoZero"/>
        <c:auto val="1"/>
        <c:lblAlgn val="ctr"/>
        <c:lblOffset val="100"/>
        <c:noMultiLvlLbl val="0"/>
      </c:catAx>
      <c:valAx>
        <c:axId val="2062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25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'汇报-综合'!$C$152</c:f>
          <c:strCache>
            <c:ptCount val="1"/>
            <c:pt idx="0">
              <c:v>各类用户月均登录天数—2015年12月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'汇报-综合'!$C$145</c:f>
              <c:strCache>
                <c:ptCount val="1"/>
                <c:pt idx="0">
                  <c:v>活跃用户月平均登录天数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'汇报-综合'!$D$144:$H$144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'汇报-综合'!$D$145:$H$145</c:f>
              <c:numCache>
                <c:formatCode>General</c:formatCode>
                <c:ptCount val="5"/>
                <c:pt idx="0">
                  <c:v>3.23</c:v>
                </c:pt>
                <c:pt idx="1">
                  <c:v>4.4800000000000004</c:v>
                </c:pt>
                <c:pt idx="2">
                  <c:v>2.44</c:v>
                </c:pt>
                <c:pt idx="3">
                  <c:v>3.52</c:v>
                </c:pt>
                <c:pt idx="4">
                  <c:v>1.96</c:v>
                </c:pt>
              </c:numCache>
            </c:numRef>
          </c:val>
        </c:ser>
        <c:ser>
          <c:idx val="1"/>
          <c:order val="1"/>
          <c:tx>
            <c:strRef>
              <c:f>'汇报-综合'!$C$146</c:f>
              <c:strCache>
                <c:ptCount val="1"/>
                <c:pt idx="0">
                  <c:v>付费用户平均登录天数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'汇报-综合'!$D$144:$H$144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'汇报-综合'!$D$146:$H$146</c:f>
              <c:numCache>
                <c:formatCode>General</c:formatCode>
                <c:ptCount val="5"/>
                <c:pt idx="0">
                  <c:v>15.76</c:v>
                </c:pt>
                <c:pt idx="1">
                  <c:v>15.72</c:v>
                </c:pt>
                <c:pt idx="2">
                  <c:v>11.37</c:v>
                </c:pt>
                <c:pt idx="3">
                  <c:v>17.27</c:v>
                </c:pt>
                <c:pt idx="4">
                  <c:v>11.48</c:v>
                </c:pt>
              </c:numCache>
            </c:numRef>
          </c:val>
        </c:ser>
        <c:ser>
          <c:idx val="2"/>
          <c:order val="2"/>
          <c:tx>
            <c:strRef>
              <c:f>'汇报-综合'!$C$147</c:f>
              <c:strCache>
                <c:ptCount val="1"/>
                <c:pt idx="0">
                  <c:v>新增用户月平均登录天数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'汇报-综合'!$D$144:$H$144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'汇报-综合'!$D$147:$H$147</c:f>
              <c:numCache>
                <c:formatCode>General</c:formatCode>
                <c:ptCount val="5"/>
                <c:pt idx="0">
                  <c:v>2.2400000000000002</c:v>
                </c:pt>
                <c:pt idx="1">
                  <c:v>2.8</c:v>
                </c:pt>
                <c:pt idx="2">
                  <c:v>2.13</c:v>
                </c:pt>
                <c:pt idx="3">
                  <c:v>2.0499999999999998</c:v>
                </c:pt>
                <c:pt idx="4">
                  <c:v>1.71</c:v>
                </c:pt>
              </c:numCache>
            </c:numRef>
          </c:val>
        </c:ser>
        <c:ser>
          <c:idx val="3"/>
          <c:order val="3"/>
          <c:tx>
            <c:strRef>
              <c:f>'汇报-综合'!$C$148</c:f>
              <c:strCache>
                <c:ptCount val="1"/>
                <c:pt idx="0">
                  <c:v>留存用户月平均登录天数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'汇报-综合'!$D$144:$H$144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'汇报-综合'!$D$148:$H$148</c:f>
              <c:numCache>
                <c:formatCode>General</c:formatCode>
                <c:ptCount val="5"/>
                <c:pt idx="0">
                  <c:v>5.2</c:v>
                </c:pt>
                <c:pt idx="1">
                  <c:v>6.9</c:v>
                </c:pt>
                <c:pt idx="2">
                  <c:v>3.7</c:v>
                </c:pt>
                <c:pt idx="3">
                  <c:v>6.96</c:v>
                </c:pt>
                <c:pt idx="4">
                  <c:v>3.36</c:v>
                </c:pt>
              </c:numCache>
            </c:numRef>
          </c:val>
        </c:ser>
        <c:ser>
          <c:idx val="4"/>
          <c:order val="4"/>
          <c:tx>
            <c:strRef>
              <c:f>'汇报-综合'!$C$149</c:f>
              <c:strCache>
                <c:ptCount val="1"/>
                <c:pt idx="0">
                  <c:v>回流用户月平均登录天数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'汇报-综合'!$D$144:$H$144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</c:strRef>
          </c:cat>
          <c:val>
            <c:numRef>
              <c:f>'汇报-综合'!$D$149:$H$149</c:f>
              <c:numCache>
                <c:formatCode>General</c:formatCode>
                <c:ptCount val="5"/>
                <c:pt idx="0">
                  <c:v>2.13</c:v>
                </c:pt>
                <c:pt idx="1">
                  <c:v>2.59</c:v>
                </c:pt>
                <c:pt idx="2">
                  <c:v>1.92</c:v>
                </c:pt>
                <c:pt idx="3">
                  <c:v>2.4</c:v>
                </c:pt>
                <c:pt idx="4">
                  <c:v>1.71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337920"/>
        <c:axId val="206339456"/>
      </c:barChart>
      <c:catAx>
        <c:axId val="206337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339456"/>
        <c:crosses val="autoZero"/>
        <c:auto val="1"/>
        <c:lblAlgn val="ctr"/>
        <c:lblOffset val="100"/>
        <c:noMultiLvlLbl val="0"/>
      </c:catAx>
      <c:valAx>
        <c:axId val="20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33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'汇报-seer'!$B$9</c:f>
          <c:strCache>
            <c:ptCount val="1"/>
            <c:pt idx="0">
              <c:v>赛尔号活跃情况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'汇报-seer'!$T$11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'汇报-seer'!$T$13:$T$17</c:f>
              <c:numCache>
                <c:formatCode>General</c:formatCode>
                <c:ptCount val="5"/>
                <c:pt idx="0">
                  <c:v>6187050</c:v>
                </c:pt>
                <c:pt idx="1">
                  <c:v>2231718</c:v>
                </c:pt>
                <c:pt idx="2">
                  <c:v>2913258</c:v>
                </c:pt>
                <c:pt idx="3">
                  <c:v>2179173</c:v>
                </c:pt>
                <c:pt idx="4">
                  <c:v>1094619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748480"/>
        <c:axId val="245750016"/>
      </c:barChart>
      <c:lineChart>
        <c:grouping val="standard"/>
        <c:varyColors val="0"/>
        <c:ser>
          <c:idx val="1"/>
          <c:order val="1"/>
          <c:tx>
            <c:strRef>
              <c:f>'汇报-seer'!$AG$12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1"/>
              <c:layout>
                <c:manualLayout>
                  <c:x val="3.1944444444444442E-2"/>
                  <c:y val="-2.9398148148148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'汇报-seer'!$AG$13:$AG$17</c:f>
              <c:numCache>
                <c:formatCode>0.0%</c:formatCode>
                <c:ptCount val="5"/>
                <c:pt idx="0">
                  <c:v>-0.32351107488815112</c:v>
                </c:pt>
                <c:pt idx="1">
                  <c:v>-0.40431255335039118</c:v>
                </c:pt>
                <c:pt idx="2">
                  <c:v>-0.35491258212068155</c:v>
                </c:pt>
                <c:pt idx="3">
                  <c:v>-0.36214404448187176</c:v>
                </c:pt>
                <c:pt idx="4">
                  <c:v>-9.7858336712391081E-2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'汇报-seer'!$AH$12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1"/>
              <c:layout>
                <c:manualLayout>
                  <c:x val="3.7470536618734882E-2"/>
                  <c:y val="1.1759259259259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2.7755953050914689E-2"/>
                  <c:y val="-3.2337962962962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'汇报-seer'!$AH$13:$AH$17</c:f>
              <c:numCache>
                <c:formatCode>0.0%</c:formatCode>
                <c:ptCount val="5"/>
                <c:pt idx="0">
                  <c:v>-7.441926149815703E-2</c:v>
                </c:pt>
                <c:pt idx="1">
                  <c:v>-2.5506401162204262E-2</c:v>
                </c:pt>
                <c:pt idx="2">
                  <c:v>-0.12314572882169106</c:v>
                </c:pt>
                <c:pt idx="3">
                  <c:v>9.8859777663703907E-2</c:v>
                </c:pt>
                <c:pt idx="4">
                  <c:v>-0.20621514198465973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48832"/>
        <c:axId val="206647296"/>
      </c:lineChart>
      <c:catAx>
        <c:axId val="2457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750016"/>
        <c:crosses val="autoZero"/>
        <c:auto val="1"/>
        <c:lblAlgn val="ctr"/>
        <c:lblOffset val="100"/>
        <c:noMultiLvlLbl val="0"/>
      </c:catAx>
      <c:valAx>
        <c:axId val="24575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5748480"/>
        <c:crosses val="autoZero"/>
        <c:crossBetween val="between"/>
      </c:valAx>
      <c:valAx>
        <c:axId val="20664729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648832"/>
        <c:crosses val="max"/>
        <c:crossBetween val="between"/>
      </c:valAx>
      <c:catAx>
        <c:axId val="206648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6647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'汇报-seer'!$B$100</c:f>
          <c:strCache>
            <c:ptCount val="1"/>
            <c:pt idx="0">
              <c:v>赛尔号付费情况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'汇报-seer'!$T$61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'汇报-seer'!$T$62:$T$65</c:f>
              <c:numCache>
                <c:formatCode>General</c:formatCode>
                <c:ptCount val="4"/>
                <c:pt idx="0">
                  <c:v>5851180.2999999998</c:v>
                </c:pt>
                <c:pt idx="1">
                  <c:v>1491100</c:v>
                </c:pt>
                <c:pt idx="2">
                  <c:v>1364340</c:v>
                </c:pt>
                <c:pt idx="3">
                  <c:v>7342280.2999999998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91328"/>
        <c:axId val="206766848"/>
      </c:barChart>
      <c:lineChart>
        <c:grouping val="standard"/>
        <c:varyColors val="0"/>
        <c:ser>
          <c:idx val="1"/>
          <c:order val="1"/>
          <c:tx>
            <c:strRef>
              <c:f>'汇报-seer'!$AG$61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'汇报-seer'!$AG$62:$AG$65</c:f>
              <c:numCache>
                <c:formatCode>0.0%</c:formatCode>
                <c:ptCount val="4"/>
                <c:pt idx="0">
                  <c:v>-0.33929834110276547</c:v>
                </c:pt>
                <c:pt idx="1">
                  <c:v>-0.38877320128549875</c:v>
                </c:pt>
                <c:pt idx="2">
                  <c:v>-0.39738431027857402</c:v>
                </c:pt>
                <c:pt idx="3">
                  <c:v>-0.34998353375140956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'汇报-seer'!$AH$61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'汇报-seer'!$AH$62:$AH$65</c:f>
              <c:numCache>
                <c:formatCode>0.0%</c:formatCode>
                <c:ptCount val="4"/>
                <c:pt idx="0">
                  <c:v>-0.10794513130586636</c:v>
                </c:pt>
                <c:pt idx="1">
                  <c:v>-8.1818013879566776E-2</c:v>
                </c:pt>
                <c:pt idx="2">
                  <c:v>-8.761159594743706E-2</c:v>
                </c:pt>
                <c:pt idx="3">
                  <c:v>-0.10276015122081372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70176"/>
        <c:axId val="206768384"/>
      </c:lineChart>
      <c:catAx>
        <c:axId val="2066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766848"/>
        <c:crosses val="autoZero"/>
        <c:auto val="1"/>
        <c:lblAlgn val="ctr"/>
        <c:lblOffset val="100"/>
        <c:noMultiLvlLbl val="0"/>
      </c:catAx>
      <c:valAx>
        <c:axId val="2067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691328"/>
        <c:crosses val="autoZero"/>
        <c:crossBetween val="between"/>
      </c:valAx>
      <c:valAx>
        <c:axId val="20676838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770176"/>
        <c:crosses val="max"/>
        <c:crossBetween val="between"/>
      </c:valAx>
      <c:catAx>
        <c:axId val="206770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6768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'汇报-seer'!$B$123</c:f>
          <c:strCache>
            <c:ptCount val="1"/>
            <c:pt idx="0">
              <c:v>赛尔号付费总额趋势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'汇报-seer'!$S$54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'汇报-seer'!$T$54:$AE$54</c:f>
              <c:numCache>
                <c:formatCode>0</c:formatCode>
                <c:ptCount val="12"/>
                <c:pt idx="0">
                  <c:v>7984752.9000000004</c:v>
                </c:pt>
                <c:pt idx="1">
                  <c:v>14206733.199999999</c:v>
                </c:pt>
                <c:pt idx="2">
                  <c:v>12739960.699999999</c:v>
                </c:pt>
                <c:pt idx="3">
                  <c:v>10407096.9</c:v>
                </c:pt>
                <c:pt idx="4">
                  <c:v>11495322.699999999</c:v>
                </c:pt>
                <c:pt idx="5">
                  <c:v>13880406.6</c:v>
                </c:pt>
                <c:pt idx="6">
                  <c:v>17709613.800000001</c:v>
                </c:pt>
                <c:pt idx="7">
                  <c:v>18916039.199999999</c:v>
                </c:pt>
                <c:pt idx="8">
                  <c:v>13205882.699999999</c:v>
                </c:pt>
                <c:pt idx="9">
                  <c:v>11444374.4</c:v>
                </c:pt>
                <c:pt idx="10">
                  <c:v>9746767</c:v>
                </c:pt>
                <c:pt idx="11">
                  <c:v>9059788.8000000007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'汇报-seer'!$S$55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'汇报-seer'!$T$55:$AE$55</c:f>
              <c:numCache>
                <c:formatCode>0</c:formatCode>
                <c:ptCount val="12"/>
                <c:pt idx="0">
                  <c:v>12090916.800000001</c:v>
                </c:pt>
                <c:pt idx="1">
                  <c:v>13703873.1</c:v>
                </c:pt>
                <c:pt idx="2">
                  <c:v>9294771</c:v>
                </c:pt>
                <c:pt idx="3">
                  <c:v>7861986.5999999996</c:v>
                </c:pt>
                <c:pt idx="4">
                  <c:v>8734578.6999999993</c:v>
                </c:pt>
                <c:pt idx="5">
                  <c:v>10963177.4</c:v>
                </c:pt>
                <c:pt idx="6">
                  <c:v>14529712.699999999</c:v>
                </c:pt>
                <c:pt idx="7">
                  <c:v>11165683.699999999</c:v>
                </c:pt>
                <c:pt idx="8">
                  <c:v>8918814.0999999996</c:v>
                </c:pt>
                <c:pt idx="9">
                  <c:v>8007658.2999999998</c:v>
                </c:pt>
                <c:pt idx="10">
                  <c:v>7077513.9000000004</c:v>
                </c:pt>
                <c:pt idx="11">
                  <c:v>7449654.5999999996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'汇报-seer'!$S$56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'汇报-seer'!$T$56:$AE$56</c:f>
              <c:numCache>
                <c:formatCode>0</c:formatCode>
                <c:ptCount val="12"/>
                <c:pt idx="0">
                  <c:v>8070608.0999999996</c:v>
                </c:pt>
                <c:pt idx="1">
                  <c:v>10725467.6</c:v>
                </c:pt>
                <c:pt idx="2">
                  <c:v>9692354</c:v>
                </c:pt>
                <c:pt idx="3">
                  <c:v>8902157</c:v>
                </c:pt>
                <c:pt idx="4">
                  <c:v>9133285.9000000004</c:v>
                </c:pt>
                <c:pt idx="5">
                  <c:v>9508313.6999999993</c:v>
                </c:pt>
                <c:pt idx="6">
                  <c:v>11068460.1</c:v>
                </c:pt>
                <c:pt idx="7">
                  <c:v>11295529.699999999</c:v>
                </c:pt>
                <c:pt idx="8">
                  <c:v>8613110.0999999996</c:v>
                </c:pt>
                <c:pt idx="9">
                  <c:v>7274075.9000000004</c:v>
                </c:pt>
                <c:pt idx="10">
                  <c:v>5861264.0999999996</c:v>
                </c:pt>
                <c:pt idx="11">
                  <c:v>5416807.5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'汇报-seer'!$S$57</c:f>
              <c:strCache>
                <c:ptCount val="1"/>
                <c:pt idx="0">
                  <c:v>2016年</c:v>
                </c:pt>
              </c:strCache>
            </c:strRef>
          </c:tx>
          <c:marker>
            <c:symbol val="none"/>
          </c:marker>
          <c:cat>
            <c:strRef>
              <c:f>'汇报-seer'!$T$53:$AE$53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'汇报-seer'!$T$57:$AE$57</c:f>
              <c:numCache>
                <c:formatCode>0</c:formatCode>
                <c:ptCount val="12"/>
                <c:pt idx="0">
                  <c:v>7145626.2000000002</c:v>
                </c:pt>
                <c:pt idx="1">
                  <c:v>11250347.9</c:v>
                </c:pt>
                <c:pt idx="2">
                  <c:v>6492509.4000000004</c:v>
                </c:pt>
                <c:pt idx="3">
                  <c:v>7859361</c:v>
                </c:pt>
                <c:pt idx="4">
                  <c:v>7016380.0999999996</c:v>
                </c:pt>
                <c:pt idx="5">
                  <c:v>8398391.5</c:v>
                </c:pt>
                <c:pt idx="6">
                  <c:v>8183185.7000000002</c:v>
                </c:pt>
                <c:pt idx="7">
                  <c:v>7342280.2999999998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21632"/>
        <c:axId val="206831616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'汇报-seer'!$S$57</c15:sqref>
                        </c15:formulaRef>
                      </c:ext>
                    </c:extLst>
                    <c:strCache>
                      <c:ptCount val="1"/>
                      <c:pt idx="0">
                        <c:v>2016年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'汇报-seer'!$T$53:$AE$53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'汇报-seer'!$T$57:$AE$57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7145626.2000000002</c:v>
                      </c:pt>
                      <c:pt idx="1">
                        <c:v>11250347.9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0682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831616"/>
        <c:crosses val="autoZero"/>
        <c:auto val="1"/>
        <c:lblAlgn val="ctr"/>
        <c:lblOffset val="100"/>
        <c:noMultiLvlLbl val="0"/>
      </c:catAx>
      <c:valAx>
        <c:axId val="2068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82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'汇报-seer'!$B$147</c:f>
          <c:strCache>
            <c:ptCount val="1"/>
            <c:pt idx="0">
              <c:v>赛尔号各类付费用户数（付费行为角度）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'汇报-seer'!$S$72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3888124878403858E-2"/>
                  <c:y val="5.5598254520315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2.32889551900790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solidFill>
                        <a:schemeClr val="bg1"/>
                      </a:solidFill>
                    </a:ln>
                  </c:spPr>
                </c15:leaderLines>
              </c:ext>
            </c:extLst>
          </c:dLbls>
          <c:cat>
            <c:strRef>
              <c:f>'汇报-seer'!$T$71:$AF$71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'汇报-seer'!$T$72:$AF$72</c:f>
              <c:numCache>
                <c:formatCode>General</c:formatCode>
                <c:ptCount val="13"/>
                <c:pt idx="0">
                  <c:v>17431</c:v>
                </c:pt>
                <c:pt idx="1">
                  <c:v>21989</c:v>
                </c:pt>
                <c:pt idx="2">
                  <c:v>16665</c:v>
                </c:pt>
                <c:pt idx="3">
                  <c:v>16072</c:v>
                </c:pt>
                <c:pt idx="4">
                  <c:v>17249</c:v>
                </c:pt>
                <c:pt idx="5">
                  <c:v>16935</c:v>
                </c:pt>
                <c:pt idx="6">
                  <c:v>17761</c:v>
                </c:pt>
                <c:pt idx="7">
                  <c:v>14503</c:v>
                </c:pt>
                <c:pt idx="8">
                  <c:v>6953</c:v>
                </c:pt>
                <c:pt idx="9">
                  <c:v>6512</c:v>
                </c:pt>
                <c:pt idx="10">
                  <c:v>10193</c:v>
                </c:pt>
                <c:pt idx="11">
                  <c:v>10654</c:v>
                </c:pt>
                <c:pt idx="12">
                  <c:v>21791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'汇报-seer'!$S$73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6.940617556935428E-3"/>
                  <c:y val="-2.93200152295096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>
                      <a:solidFill>
                        <a:schemeClr val="bg1"/>
                      </a:solidFill>
                    </a:ln>
                  </c:spPr>
                </c15:leaderLines>
              </c:ext>
            </c:extLst>
          </c:dLbls>
          <c:cat>
            <c:strRef>
              <c:f>'汇报-seer'!$T$71:$AF$71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'汇报-seer'!$T$73:$AF$73</c:f>
              <c:numCache>
                <c:formatCode>General</c:formatCode>
                <c:ptCount val="13"/>
                <c:pt idx="0">
                  <c:v>15834</c:v>
                </c:pt>
                <c:pt idx="1">
                  <c:v>15516</c:v>
                </c:pt>
                <c:pt idx="2">
                  <c:v>19384</c:v>
                </c:pt>
                <c:pt idx="3">
                  <c:v>16560</c:v>
                </c:pt>
                <c:pt idx="4">
                  <c:v>16070</c:v>
                </c:pt>
                <c:pt idx="5">
                  <c:v>16959</c:v>
                </c:pt>
                <c:pt idx="6">
                  <c:v>19461</c:v>
                </c:pt>
                <c:pt idx="7">
                  <c:v>15659</c:v>
                </c:pt>
                <c:pt idx="8">
                  <c:v>16937</c:v>
                </c:pt>
                <c:pt idx="9">
                  <c:v>10406</c:v>
                </c:pt>
                <c:pt idx="10">
                  <c:v>18211</c:v>
                </c:pt>
                <c:pt idx="11">
                  <c:v>20120</c:v>
                </c:pt>
                <c:pt idx="12">
                  <c:v>29618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'汇报-seer'!$S$74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'汇报-seer'!$T$74:$AF$74</c:f>
              <c:numCache>
                <c:formatCode>General</c:formatCode>
                <c:ptCount val="13"/>
                <c:pt idx="0">
                  <c:v>43540</c:v>
                </c:pt>
                <c:pt idx="1">
                  <c:v>46590</c:v>
                </c:pt>
                <c:pt idx="2">
                  <c:v>46932</c:v>
                </c:pt>
                <c:pt idx="3">
                  <c:v>42847</c:v>
                </c:pt>
                <c:pt idx="4">
                  <c:v>41699</c:v>
                </c:pt>
                <c:pt idx="5">
                  <c:v>43527</c:v>
                </c:pt>
                <c:pt idx="6">
                  <c:v>47310</c:v>
                </c:pt>
                <c:pt idx="7">
                  <c:v>44669</c:v>
                </c:pt>
                <c:pt idx="8">
                  <c:v>44515</c:v>
                </c:pt>
                <c:pt idx="9">
                  <c:v>47407</c:v>
                </c:pt>
                <c:pt idx="10">
                  <c:v>56176</c:v>
                </c:pt>
                <c:pt idx="11">
                  <c:v>58219</c:v>
                </c:pt>
                <c:pt idx="12">
                  <c:v>65604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'汇报-seer'!$S$75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3.4933432785118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'汇报-seer'!$T$75:$AF$75</c:f>
              <c:numCache>
                <c:formatCode>General</c:formatCode>
                <c:ptCount val="13"/>
                <c:pt idx="0">
                  <c:v>30992</c:v>
                </c:pt>
                <c:pt idx="1">
                  <c:v>31569</c:v>
                </c:pt>
                <c:pt idx="2">
                  <c:v>46015</c:v>
                </c:pt>
                <c:pt idx="3">
                  <c:v>27627</c:v>
                </c:pt>
                <c:pt idx="4">
                  <c:v>28413</c:v>
                </c:pt>
                <c:pt idx="5">
                  <c:v>22216</c:v>
                </c:pt>
                <c:pt idx="6">
                  <c:v>40131</c:v>
                </c:pt>
                <c:pt idx="7">
                  <c:v>35348</c:v>
                </c:pt>
                <c:pt idx="8">
                  <c:v>31417</c:v>
                </c:pt>
                <c:pt idx="9">
                  <c:v>21631</c:v>
                </c:pt>
                <c:pt idx="10">
                  <c:v>39533</c:v>
                </c:pt>
                <c:pt idx="11">
                  <c:v>36581</c:v>
                </c:pt>
                <c:pt idx="12">
                  <c:v>63497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97920"/>
        <c:axId val="206899456"/>
      </c:lineChart>
      <c:catAx>
        <c:axId val="2068979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899456"/>
        <c:crosses val="autoZero"/>
        <c:auto val="1"/>
        <c:lblAlgn val="ctr"/>
        <c:lblOffset val="100"/>
        <c:noMultiLvlLbl val="1"/>
      </c:catAx>
      <c:valAx>
        <c:axId val="2068994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89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'汇报-seer'!$B$169</c:f>
          <c:strCache>
            <c:ptCount val="1"/>
            <c:pt idx="0">
              <c:v>赛尔号各类付费用户数（活跃类型角度）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'汇报-seer'!$S$81</c:f>
              <c:strCache>
                <c:ptCount val="1"/>
                <c:pt idx="0">
                  <c:v>新增用户中的付费用户数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'汇报-seer'!$T$81:$AF$81</c:f>
              <c:numCache>
                <c:formatCode>General</c:formatCode>
                <c:ptCount val="13"/>
                <c:pt idx="0">
                  <c:v>17431</c:v>
                </c:pt>
                <c:pt idx="1">
                  <c:v>21989</c:v>
                </c:pt>
                <c:pt idx="2">
                  <c:v>16665</c:v>
                </c:pt>
                <c:pt idx="3">
                  <c:v>16072</c:v>
                </c:pt>
                <c:pt idx="4">
                  <c:v>17249</c:v>
                </c:pt>
                <c:pt idx="5">
                  <c:v>16935</c:v>
                </c:pt>
                <c:pt idx="6">
                  <c:v>17761</c:v>
                </c:pt>
                <c:pt idx="7">
                  <c:v>14503</c:v>
                </c:pt>
                <c:pt idx="8">
                  <c:v>6953</c:v>
                </c:pt>
                <c:pt idx="9">
                  <c:v>6512</c:v>
                </c:pt>
                <c:pt idx="10">
                  <c:v>10193</c:v>
                </c:pt>
                <c:pt idx="11">
                  <c:v>10654</c:v>
                </c:pt>
                <c:pt idx="12">
                  <c:v>21791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'汇报-seer'!$S$82</c:f>
              <c:strCache>
                <c:ptCount val="1"/>
                <c:pt idx="0">
                  <c:v>留存用户中的付费用户数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'汇报-seer'!$T$82:$AF$82</c:f>
              <c:numCache>
                <c:formatCode>General</c:formatCode>
                <c:ptCount val="13"/>
                <c:pt idx="0">
                  <c:v>68198</c:v>
                </c:pt>
                <c:pt idx="1">
                  <c:v>65723</c:v>
                </c:pt>
                <c:pt idx="2">
                  <c:v>82177</c:v>
                </c:pt>
                <c:pt idx="3">
                  <c:v>63183</c:v>
                </c:pt>
                <c:pt idx="4">
                  <c:v>61840</c:v>
                </c:pt>
                <c:pt idx="5">
                  <c:v>62117</c:v>
                </c:pt>
                <c:pt idx="6">
                  <c:v>82258</c:v>
                </c:pt>
                <c:pt idx="7">
                  <c:v>68780</c:v>
                </c:pt>
                <c:pt idx="8">
                  <c:v>70720</c:v>
                </c:pt>
                <c:pt idx="9">
                  <c:v>58641</c:v>
                </c:pt>
                <c:pt idx="10">
                  <c:v>87435</c:v>
                </c:pt>
                <c:pt idx="11">
                  <c:v>87490</c:v>
                </c:pt>
                <c:pt idx="12">
                  <c:v>120098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'汇报-seer'!$S$83</c:f>
              <c:strCache>
                <c:ptCount val="1"/>
                <c:pt idx="0">
                  <c:v>回流用户中的付费用户数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'汇报-seer'!$T$83:$AF$83</c:f>
              <c:numCache>
                <c:formatCode>General</c:formatCode>
                <c:ptCount val="13"/>
                <c:pt idx="0">
                  <c:v>11320</c:v>
                </c:pt>
                <c:pt idx="1">
                  <c:v>17331</c:v>
                </c:pt>
                <c:pt idx="2">
                  <c:v>19076</c:v>
                </c:pt>
                <c:pt idx="3">
                  <c:v>12269</c:v>
                </c:pt>
                <c:pt idx="4">
                  <c:v>12554</c:v>
                </c:pt>
                <c:pt idx="5">
                  <c:v>8385</c:v>
                </c:pt>
                <c:pt idx="6">
                  <c:v>13073</c:v>
                </c:pt>
                <c:pt idx="7">
                  <c:v>14664</c:v>
                </c:pt>
                <c:pt idx="8">
                  <c:v>8593</c:v>
                </c:pt>
                <c:pt idx="9">
                  <c:v>7195</c:v>
                </c:pt>
                <c:pt idx="10">
                  <c:v>11796</c:v>
                </c:pt>
                <c:pt idx="11">
                  <c:v>11937</c:v>
                </c:pt>
                <c:pt idx="12">
                  <c:v>24391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44512"/>
        <c:axId val="206958592"/>
      </c:lineChart>
      <c:catAx>
        <c:axId val="2069445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958592"/>
        <c:crosses val="autoZero"/>
        <c:auto val="1"/>
        <c:lblAlgn val="ctr"/>
        <c:lblOffset val="100"/>
        <c:noMultiLvlLbl val="0"/>
      </c:catAx>
      <c:valAx>
        <c:axId val="206958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94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'汇报-seer'!$B$191</c:f>
          <c:strCache>
            <c:ptCount val="1"/>
            <c:pt idx="0">
              <c:v>赛尔号付费用户贡献占比（付费行为角度）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'汇报-seer'!$S$104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'汇报-seer'!$T$103:$AF$103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'汇报-seer'!$T$104:$AF$104</c:f>
              <c:numCache>
                <c:formatCode>0.0%</c:formatCode>
                <c:ptCount val="13"/>
                <c:pt idx="0">
                  <c:v>0.14344566768991374</c:v>
                </c:pt>
                <c:pt idx="1">
                  <c:v>0.15237261449413278</c:v>
                </c:pt>
                <c:pt idx="2">
                  <c:v>0.11583506198776276</c:v>
                </c:pt>
                <c:pt idx="3">
                  <c:v>0.13436941650296283</c:v>
                </c:pt>
                <c:pt idx="4">
                  <c:v>0.13187887666694531</c:v>
                </c:pt>
                <c:pt idx="5">
                  <c:v>0.14294425203296587</c:v>
                </c:pt>
                <c:pt idx="6">
                  <c:v>0.10247413771088802</c:v>
                </c:pt>
                <c:pt idx="7">
                  <c:v>0.10344763066391577</c:v>
                </c:pt>
                <c:pt idx="8">
                  <c:v>7.4849032386696407E-2</c:v>
                </c:pt>
                <c:pt idx="9">
                  <c:v>6.3833312409942514E-2</c:v>
                </c:pt>
                <c:pt idx="10">
                  <c:v>7.1529126052018416E-2</c:v>
                </c:pt>
                <c:pt idx="11">
                  <c:v>6.4418666279127484E-2</c:v>
                </c:pt>
                <c:pt idx="12">
                  <c:v>9.7934965166681182E-2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'汇报-seer'!$S$105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'汇报-seer'!$T$105:$AF$105</c:f>
              <c:numCache>
                <c:formatCode>0.0%</c:formatCode>
                <c:ptCount val="13"/>
                <c:pt idx="0">
                  <c:v>9.9082651475455127E-2</c:v>
                </c:pt>
                <c:pt idx="1">
                  <c:v>8.4228004260003542E-2</c:v>
                </c:pt>
                <c:pt idx="2">
                  <c:v>9.6346782595214814E-2</c:v>
                </c:pt>
                <c:pt idx="3">
                  <c:v>0.10300938513864151</c:v>
                </c:pt>
                <c:pt idx="4">
                  <c:v>9.5362345615629562E-2</c:v>
                </c:pt>
                <c:pt idx="5">
                  <c:v>0.11100097906673805</c:v>
                </c:pt>
                <c:pt idx="6">
                  <c:v>7.7201301481530177E-2</c:v>
                </c:pt>
                <c:pt idx="7">
                  <c:v>7.5822857904321958E-2</c:v>
                </c:pt>
                <c:pt idx="8">
                  <c:v>7.8539564125178901E-2</c:v>
                </c:pt>
                <c:pt idx="9">
                  <c:v>7.2271947648722024E-2</c:v>
                </c:pt>
                <c:pt idx="10">
                  <c:v>7.9071586891577866E-2</c:v>
                </c:pt>
                <c:pt idx="11">
                  <c:v>8.1897944251404509E-2</c:v>
                </c:pt>
                <c:pt idx="12">
                  <c:v>0.10216187262389777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'汇报-seer'!$S$106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'汇报-seer'!$T$106:$AF$106</c:f>
              <c:numCache>
                <c:formatCode>0.0%</c:formatCode>
                <c:ptCount val="13"/>
                <c:pt idx="0">
                  <c:v>0.49048294982690871</c:v>
                </c:pt>
                <c:pt idx="1">
                  <c:v>0.50670413113074053</c:v>
                </c:pt>
                <c:pt idx="2">
                  <c:v>0.45534971785966399</c:v>
                </c:pt>
                <c:pt idx="3">
                  <c:v>0.49906757474555863</c:v>
                </c:pt>
                <c:pt idx="4">
                  <c:v>0.51418647139379403</c:v>
                </c:pt>
                <c:pt idx="5">
                  <c:v>0.51109142791537576</c:v>
                </c:pt>
                <c:pt idx="6">
                  <c:v>0.53652872370284654</c:v>
                </c:pt>
                <c:pt idx="7">
                  <c:v>0.5148290712436091</c:v>
                </c:pt>
                <c:pt idx="8">
                  <c:v>0.59616480740731514</c:v>
                </c:pt>
                <c:pt idx="9">
                  <c:v>0.65040336480838323</c:v>
                </c:pt>
                <c:pt idx="10">
                  <c:v>0.60538459722577032</c:v>
                </c:pt>
                <c:pt idx="11">
                  <c:v>0.6120790262885778</c:v>
                </c:pt>
                <c:pt idx="12">
                  <c:v>0.50509592287478011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'汇报-seer'!$S$107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'汇报-seer'!$T$107:$AF$107</c:f>
              <c:numCache>
                <c:formatCode>0.0%</c:formatCode>
                <c:ptCount val="13"/>
                <c:pt idx="0">
                  <c:v>0.26698873100772252</c:v>
                </c:pt>
                <c:pt idx="1">
                  <c:v>0.25669525011512329</c:v>
                </c:pt>
                <c:pt idx="2">
                  <c:v>0.33246843755735844</c:v>
                </c:pt>
                <c:pt idx="3">
                  <c:v>0.26355362361283707</c:v>
                </c:pt>
                <c:pt idx="4">
                  <c:v>0.25857230632363115</c:v>
                </c:pt>
                <c:pt idx="5">
                  <c:v>0.23496334098492022</c:v>
                </c:pt>
                <c:pt idx="6">
                  <c:v>0.28379583710473522</c:v>
                </c:pt>
                <c:pt idx="7">
                  <c:v>0.30590044018815316</c:v>
                </c:pt>
                <c:pt idx="8">
                  <c:v>0.2504465960808096</c:v>
                </c:pt>
                <c:pt idx="9">
                  <c:v>0.2134913751329521</c:v>
                </c:pt>
                <c:pt idx="10">
                  <c:v>0.24401468983063343</c:v>
                </c:pt>
                <c:pt idx="11">
                  <c:v>0.24160436318089032</c:v>
                </c:pt>
                <c:pt idx="12">
                  <c:v>0.29480723933464092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10144"/>
        <c:axId val="207111680"/>
      </c:lineChart>
      <c:catAx>
        <c:axId val="2071101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7111680"/>
        <c:crosses val="autoZero"/>
        <c:auto val="1"/>
        <c:lblAlgn val="ctr"/>
        <c:lblOffset val="100"/>
        <c:noMultiLvlLbl val="0"/>
      </c:catAx>
      <c:valAx>
        <c:axId val="2071116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711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'汇报-seer'!$B$213</c:f>
          <c:strCache>
            <c:ptCount val="1"/>
            <c:pt idx="0">
              <c:v>赛尔号付费用户贡献占比（活跃类型角度）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'汇报-seer'!$S$118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'汇报-seer'!$T$118:$AF$118</c:f>
              <c:numCache>
                <c:formatCode>0.0%</c:formatCode>
                <c:ptCount val="13"/>
                <c:pt idx="0">
                  <c:v>0.14570478352583985</c:v>
                </c:pt>
                <c:pt idx="1">
                  <c:v>0.15450595477453313</c:v>
                </c:pt>
                <c:pt idx="2">
                  <c:v>0.11744237857576054</c:v>
                </c:pt>
                <c:pt idx="3">
                  <c:v>0.13676704130786155</c:v>
                </c:pt>
                <c:pt idx="4">
                  <c:v>0.13402474812034931</c:v>
                </c:pt>
                <c:pt idx="5">
                  <c:v>0.14581024052053521</c:v>
                </c:pt>
                <c:pt idx="6">
                  <c:v>0.10358741012484511</c:v>
                </c:pt>
                <c:pt idx="7">
                  <c:v>0.10533455785071578</c:v>
                </c:pt>
                <c:pt idx="8">
                  <c:v>7.7019985431195911E-2</c:v>
                </c:pt>
                <c:pt idx="9">
                  <c:v>6.5494047384707169E-2</c:v>
                </c:pt>
                <c:pt idx="10">
                  <c:v>7.3309517136423516E-2</c:v>
                </c:pt>
                <c:pt idx="11">
                  <c:v>6.5731787064773686E-2</c:v>
                </c:pt>
                <c:pt idx="12">
                  <c:v>9.9358786238505872E-2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'汇报-seer'!$S$119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'汇报-seer'!$T$119:$AF$119</c:f>
              <c:numCache>
                <c:formatCode>0.0%</c:formatCode>
                <c:ptCount val="13"/>
                <c:pt idx="0">
                  <c:v>0.75963287016793579</c:v>
                </c:pt>
                <c:pt idx="1">
                  <c:v>0.72699616083692831</c:v>
                </c:pt>
                <c:pt idx="2">
                  <c:v>0.75373513100113554</c:v>
                </c:pt>
                <c:pt idx="3">
                  <c:v>0.75611705547145458</c:v>
                </c:pt>
                <c:pt idx="4">
                  <c:v>0.77017889397831751</c:v>
                </c:pt>
                <c:pt idx="5">
                  <c:v>0.76961919184466698</c:v>
                </c:pt>
                <c:pt idx="6">
                  <c:v>0.8207552772833534</c:v>
                </c:pt>
                <c:pt idx="7">
                  <c:v>0.79096539812154887</c:v>
                </c:pt>
                <c:pt idx="8">
                  <c:v>0.84801055051014573</c:v>
                </c:pt>
                <c:pt idx="9">
                  <c:v>0.87331243036529926</c:v>
                </c:pt>
                <c:pt idx="10">
                  <c:v>0.85302560562447938</c:v>
                </c:pt>
                <c:pt idx="11">
                  <c:v>0.86774264747217045</c:v>
                </c:pt>
                <c:pt idx="12">
                  <c:v>0.79964638301828306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'汇报-seer'!$S$120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'汇报-seer'!$T$120:$AF$120</c:f>
              <c:numCache>
                <c:formatCode>0.0%</c:formatCode>
                <c:ptCount val="13"/>
                <c:pt idx="0">
                  <c:v>9.4662346306224499E-2</c:v>
                </c:pt>
                <c:pt idx="1">
                  <c:v>0.11849788438853855</c:v>
                </c:pt>
                <c:pt idx="2">
                  <c:v>0.12882249042310398</c:v>
                </c:pt>
                <c:pt idx="3">
                  <c:v>0.10711590322068372</c:v>
                </c:pt>
                <c:pt idx="4">
                  <c:v>9.5796357901333132E-2</c:v>
                </c:pt>
                <c:pt idx="5">
                  <c:v>8.4570567634797825E-2</c:v>
                </c:pt>
                <c:pt idx="6">
                  <c:v>7.565731259180157E-2</c:v>
                </c:pt>
                <c:pt idx="7">
                  <c:v>0.10370004402773537</c:v>
                </c:pt>
                <c:pt idx="8">
                  <c:v>7.4969464058658494E-2</c:v>
                </c:pt>
                <c:pt idx="9">
                  <c:v>6.1193522249993554E-2</c:v>
                </c:pt>
                <c:pt idx="10">
                  <c:v>7.3664877239097162E-2</c:v>
                </c:pt>
                <c:pt idx="11">
                  <c:v>6.6525565463055755E-2</c:v>
                </c:pt>
                <c:pt idx="12">
                  <c:v>0.10099483074321111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39200"/>
        <c:axId val="207140736"/>
      </c:lineChart>
      <c:catAx>
        <c:axId val="2071392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7140736"/>
        <c:crosses val="autoZero"/>
        <c:auto val="1"/>
        <c:lblAlgn val="ctr"/>
        <c:lblOffset val="100"/>
        <c:noMultiLvlLbl val="0"/>
      </c:catAx>
      <c:valAx>
        <c:axId val="2071407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71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'汇报-seer'!$B$237</c:f>
          <c:strCache>
            <c:ptCount val="1"/>
            <c:pt idx="0">
              <c:v>赛尔号ARPPU值（按条和包月）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'汇报-seer'!$T$127:$AF$127</c:f>
              <c:numCache>
                <c:formatCode>General</c:formatCode>
                <c:ptCount val="13"/>
                <c:pt idx="0">
                  <c:v>68.11</c:v>
                </c:pt>
                <c:pt idx="1">
                  <c:v>70.75</c:v>
                </c:pt>
                <c:pt idx="2">
                  <c:v>65.11</c:v>
                </c:pt>
                <c:pt idx="3">
                  <c:v>68.05</c:v>
                </c:pt>
                <c:pt idx="4">
                  <c:v>75.989999999999995</c:v>
                </c:pt>
                <c:pt idx="5">
                  <c:v>65.16</c:v>
                </c:pt>
                <c:pt idx="6">
                  <c:v>90.25</c:v>
                </c:pt>
                <c:pt idx="7">
                  <c:v>64.849999999999994</c:v>
                </c:pt>
                <c:pt idx="8">
                  <c:v>54.26</c:v>
                </c:pt>
                <c:pt idx="9">
                  <c:v>68.45</c:v>
                </c:pt>
                <c:pt idx="10">
                  <c:v>59.32</c:v>
                </c:pt>
                <c:pt idx="11">
                  <c:v>69.56</c:v>
                </c:pt>
                <c:pt idx="12">
                  <c:v>62.94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'汇报-seer'!$S$128</c:f>
              <c:strCache>
                <c:ptCount val="1"/>
                <c:pt idx="0">
                  <c:v>按条支付arppu值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'汇报-seer'!$T$128:$AF$128</c:f>
              <c:numCache>
                <c:formatCode>General</c:formatCode>
                <c:ptCount val="13"/>
                <c:pt idx="0">
                  <c:v>77.099999999999994</c:v>
                </c:pt>
                <c:pt idx="1">
                  <c:v>78.73</c:v>
                </c:pt>
                <c:pt idx="2">
                  <c:v>72.69</c:v>
                </c:pt>
                <c:pt idx="3">
                  <c:v>74.47</c:v>
                </c:pt>
                <c:pt idx="4">
                  <c:v>83.61</c:v>
                </c:pt>
                <c:pt idx="5">
                  <c:v>73.180000000000007</c:v>
                </c:pt>
                <c:pt idx="6">
                  <c:v>97.72</c:v>
                </c:pt>
                <c:pt idx="7">
                  <c:v>64.180000000000007</c:v>
                </c:pt>
                <c:pt idx="8">
                  <c:v>55.32</c:v>
                </c:pt>
                <c:pt idx="9">
                  <c:v>89.74</c:v>
                </c:pt>
                <c:pt idx="10">
                  <c:v>70.03</c:v>
                </c:pt>
                <c:pt idx="11">
                  <c:v>84.45</c:v>
                </c:pt>
                <c:pt idx="12">
                  <c:v>76.62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'汇报-seer'!$S$129</c:f>
              <c:strCache>
                <c:ptCount val="1"/>
                <c:pt idx="0">
                  <c:v>包月支付arppu值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'汇报-seer'!$T$129:$AF$129</c:f>
              <c:numCache>
                <c:formatCode>General</c:formatCode>
                <c:ptCount val="13"/>
                <c:pt idx="0">
                  <c:v>32.44</c:v>
                </c:pt>
                <c:pt idx="1">
                  <c:v>33.340000000000003</c:v>
                </c:pt>
                <c:pt idx="2">
                  <c:v>29.2</c:v>
                </c:pt>
                <c:pt idx="3">
                  <c:v>39.19</c:v>
                </c:pt>
                <c:pt idx="4">
                  <c:v>41.44</c:v>
                </c:pt>
                <c:pt idx="5">
                  <c:v>36.659999999999997</c:v>
                </c:pt>
                <c:pt idx="6">
                  <c:v>47.58</c:v>
                </c:pt>
                <c:pt idx="7">
                  <c:v>49.31</c:v>
                </c:pt>
                <c:pt idx="8">
                  <c:v>40.549999999999997</c:v>
                </c:pt>
                <c:pt idx="9">
                  <c:v>25.51</c:v>
                </c:pt>
                <c:pt idx="10">
                  <c:v>25.21</c:v>
                </c:pt>
                <c:pt idx="11">
                  <c:v>29.3</c:v>
                </c:pt>
                <c:pt idx="12">
                  <c:v>24.01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96928"/>
        <c:axId val="207198464"/>
      </c:lineChart>
      <c:catAx>
        <c:axId val="2071969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7198464"/>
        <c:crosses val="autoZero"/>
        <c:auto val="1"/>
        <c:lblAlgn val="ctr"/>
        <c:lblOffset val="100"/>
        <c:noMultiLvlLbl val="0"/>
      </c:catAx>
      <c:valAx>
        <c:axId val="2071984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719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'汇报-seer'!$B$261</c:f>
          <c:strCache>
            <c:ptCount val="1"/>
            <c:pt idx="0">
              <c:v>赛尔号ARPPU值（付费行为角度）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'汇报-seer'!$S$127</c:f>
              <c:strCache>
                <c:ptCount val="1"/>
                <c:pt idx="0">
                  <c:v>总体ARPPU值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  <c:extLst xmlns:c15="http://schemas.microsoft.com/office/drawing/2012/chart"/>
            </c:strRef>
          </c:cat>
          <c:val>
            <c:numRef>
              <c:f>'汇报-seer'!$T$127:$AF$127</c:f>
              <c:numCache>
                <c:formatCode>General</c:formatCode>
                <c:ptCount val="13"/>
                <c:pt idx="0">
                  <c:v>68.11</c:v>
                </c:pt>
                <c:pt idx="1">
                  <c:v>70.75</c:v>
                </c:pt>
                <c:pt idx="2">
                  <c:v>65.11</c:v>
                </c:pt>
                <c:pt idx="3">
                  <c:v>68.05</c:v>
                </c:pt>
                <c:pt idx="4">
                  <c:v>75.989999999999995</c:v>
                </c:pt>
                <c:pt idx="5">
                  <c:v>65.16</c:v>
                </c:pt>
                <c:pt idx="6">
                  <c:v>90.25</c:v>
                </c:pt>
                <c:pt idx="7">
                  <c:v>64.849999999999994</c:v>
                </c:pt>
                <c:pt idx="8">
                  <c:v>54.26</c:v>
                </c:pt>
                <c:pt idx="9">
                  <c:v>68.45</c:v>
                </c:pt>
                <c:pt idx="10">
                  <c:v>59.32</c:v>
                </c:pt>
                <c:pt idx="11">
                  <c:v>69.56</c:v>
                </c:pt>
                <c:pt idx="12">
                  <c:v>62.94</c:v>
                </c:pt>
              </c:numCache>
              <c:extLst xmlns:c15="http://schemas.microsoft.com/office/drawing/2012/chart"/>
            </c:numRef>
          </c:val>
          <c:smooth val="0"/>
        </c:ser>
        <c:ser>
          <c:idx val="1"/>
          <c:order val="1"/>
          <c:tx>
            <c:strRef>
              <c:f>'汇报-seer'!$S$130</c:f>
              <c:strCache>
                <c:ptCount val="1"/>
                <c:pt idx="0">
                  <c:v>纯新增付费用户ARPPU值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'汇报-seer'!$T$130:$AF$130</c:f>
              <c:numCache>
                <c:formatCode>General</c:formatCode>
                <c:ptCount val="13"/>
                <c:pt idx="0">
                  <c:v>60.42</c:v>
                </c:pt>
                <c:pt idx="1">
                  <c:v>56.71</c:v>
                </c:pt>
                <c:pt idx="2">
                  <c:v>58.38</c:v>
                </c:pt>
                <c:pt idx="3">
                  <c:v>58.66</c:v>
                </c:pt>
                <c:pt idx="4">
                  <c:v>60.09</c:v>
                </c:pt>
                <c:pt idx="5">
                  <c:v>54.8</c:v>
                </c:pt>
                <c:pt idx="6">
                  <c:v>64.91</c:v>
                </c:pt>
                <c:pt idx="7">
                  <c:v>50.97</c:v>
                </c:pt>
                <c:pt idx="8">
                  <c:v>58.31</c:v>
                </c:pt>
                <c:pt idx="9">
                  <c:v>57.53</c:v>
                </c:pt>
                <c:pt idx="10">
                  <c:v>51.34</c:v>
                </c:pt>
                <c:pt idx="11">
                  <c:v>52.25</c:v>
                </c:pt>
                <c:pt idx="12">
                  <c:v>50.88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'汇报-seer'!$S$131</c:f>
              <c:strCache>
                <c:ptCount val="1"/>
                <c:pt idx="0">
                  <c:v>历史转化新增付费用户ARPPU值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'汇报-seer'!$T$131:$AF$131</c:f>
              <c:numCache>
                <c:formatCode>General</c:formatCode>
                <c:ptCount val="13"/>
                <c:pt idx="0">
                  <c:v>45.94</c:v>
                </c:pt>
                <c:pt idx="1">
                  <c:v>44.42</c:v>
                </c:pt>
                <c:pt idx="2">
                  <c:v>41.74</c:v>
                </c:pt>
                <c:pt idx="3">
                  <c:v>43.64</c:v>
                </c:pt>
                <c:pt idx="4">
                  <c:v>46.64</c:v>
                </c:pt>
                <c:pt idx="5">
                  <c:v>42.5</c:v>
                </c:pt>
                <c:pt idx="6">
                  <c:v>44.63</c:v>
                </c:pt>
                <c:pt idx="7">
                  <c:v>34.6</c:v>
                </c:pt>
                <c:pt idx="8">
                  <c:v>25.12</c:v>
                </c:pt>
                <c:pt idx="9">
                  <c:v>40.76</c:v>
                </c:pt>
                <c:pt idx="10">
                  <c:v>31.76</c:v>
                </c:pt>
                <c:pt idx="11">
                  <c:v>35.18</c:v>
                </c:pt>
                <c:pt idx="12">
                  <c:v>39.049999999999997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'汇报-seer'!$S$132</c:f>
              <c:strCache>
                <c:ptCount val="1"/>
                <c:pt idx="0">
                  <c:v>连续两月付费用户ARPPU值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'汇报-seer'!$T$132:$AF$132</c:f>
              <c:numCache>
                <c:formatCode>General</c:formatCode>
                <c:ptCount val="13"/>
                <c:pt idx="0">
                  <c:v>82.71</c:v>
                </c:pt>
                <c:pt idx="1">
                  <c:v>89</c:v>
                </c:pt>
                <c:pt idx="2">
                  <c:v>81.48</c:v>
                </c:pt>
                <c:pt idx="3">
                  <c:v>81.72</c:v>
                </c:pt>
                <c:pt idx="4">
                  <c:v>96.91</c:v>
                </c:pt>
                <c:pt idx="5">
                  <c:v>76.23</c:v>
                </c:pt>
                <c:pt idx="6">
                  <c:v>127.59</c:v>
                </c:pt>
                <c:pt idx="7">
                  <c:v>82.36</c:v>
                </c:pt>
                <c:pt idx="8">
                  <c:v>72.540000000000006</c:v>
                </c:pt>
                <c:pt idx="9">
                  <c:v>80.52</c:v>
                </c:pt>
                <c:pt idx="10">
                  <c:v>78.84</c:v>
                </c:pt>
                <c:pt idx="11">
                  <c:v>90.86</c:v>
                </c:pt>
                <c:pt idx="12">
                  <c:v>87.16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'汇报-seer'!$S$133</c:f>
              <c:strCache>
                <c:ptCount val="1"/>
                <c:pt idx="0">
                  <c:v>回流付费用户ARPPU值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'汇报-seer'!$T$133:$AF$133</c:f>
              <c:numCache>
                <c:formatCode>General</c:formatCode>
                <c:ptCount val="13"/>
                <c:pt idx="0">
                  <c:v>63.25</c:v>
                </c:pt>
                <c:pt idx="1">
                  <c:v>66.540000000000006</c:v>
                </c:pt>
                <c:pt idx="2">
                  <c:v>60.68</c:v>
                </c:pt>
                <c:pt idx="3">
                  <c:v>66.930000000000007</c:v>
                </c:pt>
                <c:pt idx="4">
                  <c:v>71.52</c:v>
                </c:pt>
                <c:pt idx="5">
                  <c:v>68.67</c:v>
                </c:pt>
                <c:pt idx="6">
                  <c:v>79.56</c:v>
                </c:pt>
                <c:pt idx="7">
                  <c:v>61.84</c:v>
                </c:pt>
                <c:pt idx="8">
                  <c:v>43.18</c:v>
                </c:pt>
                <c:pt idx="9">
                  <c:v>57.93</c:v>
                </c:pt>
                <c:pt idx="10">
                  <c:v>45.16</c:v>
                </c:pt>
                <c:pt idx="11">
                  <c:v>57.08</c:v>
                </c:pt>
                <c:pt idx="12">
                  <c:v>52.56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77440"/>
        <c:axId val="207283328"/>
        <c:extLst/>
      </c:lineChart>
      <c:catAx>
        <c:axId val="2072774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7283328"/>
        <c:crosses val="autoZero"/>
        <c:auto val="1"/>
        <c:lblAlgn val="ctr"/>
        <c:lblOffset val="100"/>
        <c:noMultiLvlLbl val="0"/>
      </c:catAx>
      <c:valAx>
        <c:axId val="2072833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72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'汇报-seer'!$B$285</c:f>
          <c:strCache>
            <c:ptCount val="1"/>
            <c:pt idx="0">
              <c:v>赛尔号ARPPU值（活跃类型角度）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'汇报-seer'!$T$127:$AF$127</c:f>
              <c:numCache>
                <c:formatCode>General</c:formatCode>
                <c:ptCount val="13"/>
                <c:pt idx="0">
                  <c:v>68.11</c:v>
                </c:pt>
                <c:pt idx="1">
                  <c:v>70.75</c:v>
                </c:pt>
                <c:pt idx="2">
                  <c:v>65.11</c:v>
                </c:pt>
                <c:pt idx="3">
                  <c:v>68.05</c:v>
                </c:pt>
                <c:pt idx="4">
                  <c:v>75.989999999999995</c:v>
                </c:pt>
                <c:pt idx="5">
                  <c:v>65.16</c:v>
                </c:pt>
                <c:pt idx="6">
                  <c:v>90.25</c:v>
                </c:pt>
                <c:pt idx="7">
                  <c:v>64.849999999999994</c:v>
                </c:pt>
                <c:pt idx="8">
                  <c:v>54.26</c:v>
                </c:pt>
                <c:pt idx="9">
                  <c:v>68.45</c:v>
                </c:pt>
                <c:pt idx="10">
                  <c:v>59.32</c:v>
                </c:pt>
                <c:pt idx="11">
                  <c:v>69.56</c:v>
                </c:pt>
                <c:pt idx="12">
                  <c:v>62.94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'汇报-seer'!$S$134</c:f>
              <c:strCache>
                <c:ptCount val="1"/>
                <c:pt idx="0">
                  <c:v>新增用户ARPPU值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'汇报-seer'!$T$134:$AF$134</c:f>
              <c:numCache>
                <c:formatCode>General</c:formatCode>
                <c:ptCount val="13"/>
                <c:pt idx="0">
                  <c:v>60.42</c:v>
                </c:pt>
                <c:pt idx="1">
                  <c:v>56.71</c:v>
                </c:pt>
                <c:pt idx="2">
                  <c:v>58.38</c:v>
                </c:pt>
                <c:pt idx="3">
                  <c:v>58.66</c:v>
                </c:pt>
                <c:pt idx="4">
                  <c:v>60.09</c:v>
                </c:pt>
                <c:pt idx="5">
                  <c:v>54.8</c:v>
                </c:pt>
                <c:pt idx="6">
                  <c:v>64.91</c:v>
                </c:pt>
                <c:pt idx="7">
                  <c:v>50.97</c:v>
                </c:pt>
                <c:pt idx="8">
                  <c:v>58.31</c:v>
                </c:pt>
                <c:pt idx="9">
                  <c:v>57.53</c:v>
                </c:pt>
                <c:pt idx="10">
                  <c:v>51.34</c:v>
                </c:pt>
                <c:pt idx="11">
                  <c:v>52.25</c:v>
                </c:pt>
                <c:pt idx="12">
                  <c:v>50.88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'汇报-seer'!$S$135</c:f>
              <c:strCache>
                <c:ptCount val="1"/>
                <c:pt idx="0">
                  <c:v>留存用户ARPPU值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'汇报-seer'!$T$135:$AF$135</c:f>
              <c:numCache>
                <c:formatCode>General</c:formatCode>
                <c:ptCount val="13"/>
                <c:pt idx="0">
                  <c:v>80.510000000000005</c:v>
                </c:pt>
                <c:pt idx="1">
                  <c:v>89.27</c:v>
                </c:pt>
                <c:pt idx="2">
                  <c:v>75.98</c:v>
                </c:pt>
                <c:pt idx="3">
                  <c:v>82.49</c:v>
                </c:pt>
                <c:pt idx="4">
                  <c:v>96.32</c:v>
                </c:pt>
                <c:pt idx="5">
                  <c:v>78.86</c:v>
                </c:pt>
                <c:pt idx="6">
                  <c:v>111.05</c:v>
                </c:pt>
                <c:pt idx="7">
                  <c:v>80.7</c:v>
                </c:pt>
                <c:pt idx="8">
                  <c:v>63.12</c:v>
                </c:pt>
                <c:pt idx="9">
                  <c:v>85.19</c:v>
                </c:pt>
                <c:pt idx="10">
                  <c:v>69.64</c:v>
                </c:pt>
                <c:pt idx="11">
                  <c:v>84</c:v>
                </c:pt>
                <c:pt idx="12">
                  <c:v>74.290000000000006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'汇报-seer'!$S$136</c:f>
              <c:strCache>
                <c:ptCount val="1"/>
                <c:pt idx="0">
                  <c:v>回流用户ARPPU值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'汇报-seer'!$T$136:$AF$136</c:f>
              <c:numCache>
                <c:formatCode>General</c:formatCode>
                <c:ptCount val="13"/>
                <c:pt idx="0">
                  <c:v>60.45</c:v>
                </c:pt>
                <c:pt idx="1">
                  <c:v>55.18</c:v>
                </c:pt>
                <c:pt idx="2">
                  <c:v>55.94</c:v>
                </c:pt>
                <c:pt idx="3">
                  <c:v>60.18</c:v>
                </c:pt>
                <c:pt idx="4">
                  <c:v>59.01</c:v>
                </c:pt>
                <c:pt idx="5">
                  <c:v>64.2</c:v>
                </c:pt>
                <c:pt idx="6">
                  <c:v>64.41</c:v>
                </c:pt>
                <c:pt idx="7">
                  <c:v>49.63</c:v>
                </c:pt>
                <c:pt idx="8">
                  <c:v>45.93</c:v>
                </c:pt>
                <c:pt idx="9">
                  <c:v>48.65</c:v>
                </c:pt>
                <c:pt idx="10">
                  <c:v>44.58</c:v>
                </c:pt>
                <c:pt idx="11">
                  <c:v>47.2</c:v>
                </c:pt>
                <c:pt idx="12">
                  <c:v>46.2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733312"/>
        <c:axId val="208734848"/>
      </c:lineChart>
      <c:catAx>
        <c:axId val="2087333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8734848"/>
        <c:crosses val="autoZero"/>
        <c:auto val="1"/>
        <c:lblAlgn val="ctr"/>
        <c:lblOffset val="100"/>
        <c:noMultiLvlLbl val="0"/>
      </c:catAx>
      <c:valAx>
        <c:axId val="2087348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873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'汇报-seer'!$B$310</c:f>
          <c:strCache>
            <c:ptCount val="1"/>
            <c:pt idx="0">
              <c:v>赛尔号各类用户付费率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'汇报-seer'!$S$143</c:f>
              <c:strCache>
                <c:ptCount val="1"/>
                <c:pt idx="0">
                  <c:v>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'汇报-seer'!$T$143:$AF$143</c:f>
              <c:numCache>
                <c:formatCode>0.00%</c:formatCode>
                <c:ptCount val="13"/>
                <c:pt idx="0">
                  <c:v>1.7399999999999999E-2</c:v>
                </c:pt>
                <c:pt idx="1">
                  <c:v>1.7299999999999999E-2</c:v>
                </c:pt>
                <c:pt idx="2">
                  <c:v>2.53E-2</c:v>
                </c:pt>
                <c:pt idx="3">
                  <c:v>2.07E-2</c:v>
                </c:pt>
                <c:pt idx="4">
                  <c:v>1.9099999999999999E-2</c:v>
                </c:pt>
                <c:pt idx="5">
                  <c:v>2.0899999999999998E-2</c:v>
                </c:pt>
                <c:pt idx="6">
                  <c:v>1.8599999999999998E-2</c:v>
                </c:pt>
                <c:pt idx="7">
                  <c:v>1.9300000000000001E-2</c:v>
                </c:pt>
                <c:pt idx="8">
                  <c:v>2.6499999999999999E-2</c:v>
                </c:pt>
                <c:pt idx="9">
                  <c:v>1.9800000000000002E-2</c:v>
                </c:pt>
                <c:pt idx="10">
                  <c:v>2.0199999999999999E-2</c:v>
                </c:pt>
                <c:pt idx="11">
                  <c:v>2.0500000000000001E-2</c:v>
                </c:pt>
                <c:pt idx="12">
                  <c:v>1.9599999999999999E-2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'汇报-seer'!$S$144</c:f>
              <c:strCache>
                <c:ptCount val="1"/>
                <c:pt idx="0">
                  <c:v>新增用户付费率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'汇报-seer'!$T$144:$AF$144</c:f>
              <c:numCache>
                <c:formatCode>0.00%</c:formatCode>
                <c:ptCount val="13"/>
                <c:pt idx="0">
                  <c:v>6.0000000000000001E-3</c:v>
                </c:pt>
                <c:pt idx="1">
                  <c:v>6.6E-3</c:v>
                </c:pt>
                <c:pt idx="2">
                  <c:v>7.7999999999999996E-3</c:v>
                </c:pt>
                <c:pt idx="3">
                  <c:v>7.7000000000000002E-3</c:v>
                </c:pt>
                <c:pt idx="4">
                  <c:v>7.1000000000000004E-3</c:v>
                </c:pt>
                <c:pt idx="5">
                  <c:v>7.9000000000000008E-3</c:v>
                </c:pt>
                <c:pt idx="6">
                  <c:v>5.3E-3</c:v>
                </c:pt>
                <c:pt idx="7">
                  <c:v>5.4000000000000003E-3</c:v>
                </c:pt>
                <c:pt idx="8">
                  <c:v>4.8999999999999998E-3</c:v>
                </c:pt>
                <c:pt idx="9">
                  <c:v>3.8999999999999998E-3</c:v>
                </c:pt>
                <c:pt idx="10">
                  <c:v>4.1000000000000003E-3</c:v>
                </c:pt>
                <c:pt idx="11">
                  <c:v>4.3E-3</c:v>
                </c:pt>
                <c:pt idx="12">
                  <c:v>4.7999999999999996E-3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'汇报-seer'!$S$145</c:f>
              <c:strCache>
                <c:ptCount val="1"/>
                <c:pt idx="0">
                  <c:v>留存用户付费率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'汇报-seer'!$T$145:$AF$145</c:f>
              <c:numCache>
                <c:formatCode>0.00%</c:formatCode>
                <c:ptCount val="13"/>
                <c:pt idx="0">
                  <c:v>3.1300000000000001E-2</c:v>
                </c:pt>
                <c:pt idx="1">
                  <c:v>3.3099999999999997E-2</c:v>
                </c:pt>
                <c:pt idx="2">
                  <c:v>4.4499999999999998E-2</c:v>
                </c:pt>
                <c:pt idx="3">
                  <c:v>3.1800000000000002E-2</c:v>
                </c:pt>
                <c:pt idx="4">
                  <c:v>3.2800000000000003E-2</c:v>
                </c:pt>
                <c:pt idx="5">
                  <c:v>3.3399999999999999E-2</c:v>
                </c:pt>
                <c:pt idx="6">
                  <c:v>3.8100000000000002E-2</c:v>
                </c:pt>
                <c:pt idx="7">
                  <c:v>4.2900000000000001E-2</c:v>
                </c:pt>
                <c:pt idx="8">
                  <c:v>4.82E-2</c:v>
                </c:pt>
                <c:pt idx="9">
                  <c:v>3.1300000000000001E-2</c:v>
                </c:pt>
                <c:pt idx="10">
                  <c:v>3.6600000000000001E-2</c:v>
                </c:pt>
                <c:pt idx="11">
                  <c:v>3.3399999999999999E-2</c:v>
                </c:pt>
                <c:pt idx="12">
                  <c:v>3.5200000000000002E-2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'汇报-seer'!$S$146</c:f>
              <c:strCache>
                <c:ptCount val="1"/>
                <c:pt idx="0">
                  <c:v>回流用户付费率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3888888888888889E-3"/>
                  <c:y val="-2.9398148148148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1.3888573206700687E-3"/>
                  <c:y val="2.3518518518518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layout>
                <c:manualLayout>
                  <c:x val="-4.3032166462454245E-2"/>
                  <c:y val="5.9480542837231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chemeClr val="bg1"/>
                      </a:solidFill>
                    </a:ln>
                  </c:spPr>
                </c15:leaderLines>
              </c:ext>
            </c:extLst>
          </c:dLbls>
          <c:cat>
            <c:strRef>
              <c:f>'汇报-seer'!$T$142:$AF$142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'汇报-seer'!$T$146:$AF$146</c:f>
              <c:numCache>
                <c:formatCode>0.00%</c:formatCode>
                <c:ptCount val="13"/>
                <c:pt idx="0">
                  <c:v>1.03E-2</c:v>
                </c:pt>
                <c:pt idx="1">
                  <c:v>1.26E-2</c:v>
                </c:pt>
                <c:pt idx="2">
                  <c:v>1.7399999999999999E-2</c:v>
                </c:pt>
                <c:pt idx="3">
                  <c:v>1.34E-2</c:v>
                </c:pt>
                <c:pt idx="4">
                  <c:v>1.1299999999999999E-2</c:v>
                </c:pt>
                <c:pt idx="5">
                  <c:v>1.09E-2</c:v>
                </c:pt>
                <c:pt idx="6">
                  <c:v>1.12E-2</c:v>
                </c:pt>
                <c:pt idx="7">
                  <c:v>1.04E-2</c:v>
                </c:pt>
                <c:pt idx="8">
                  <c:v>9.5999999999999992E-3</c:v>
                </c:pt>
                <c:pt idx="9">
                  <c:v>9.1000000000000004E-3</c:v>
                </c:pt>
                <c:pt idx="10">
                  <c:v>1.01E-2</c:v>
                </c:pt>
                <c:pt idx="11">
                  <c:v>1.2999999999999999E-2</c:v>
                </c:pt>
                <c:pt idx="12">
                  <c:v>2.01E-2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70016"/>
        <c:axId val="208900480"/>
      </c:lineChart>
      <c:catAx>
        <c:axId val="2088700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8900480"/>
        <c:crosses val="autoZero"/>
        <c:auto val="1"/>
        <c:lblAlgn val="ctr"/>
        <c:lblOffset val="100"/>
        <c:noMultiLvlLbl val="0"/>
      </c:catAx>
      <c:valAx>
        <c:axId val="2089004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887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'汇报-seer'!$B$337</c:f>
          <c:strCache>
            <c:ptCount val="1"/>
            <c:pt idx="0">
              <c:v>赛尔号有效活跃用户占比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'汇报-seer'!$S$22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'汇报-seer'!$T$22:$AF$22</c:f>
              <c:numCache>
                <c:formatCode>0.0%</c:formatCode>
                <c:ptCount val="13"/>
                <c:pt idx="0">
                  <c:v>0.36070793027371689</c:v>
                </c:pt>
                <c:pt idx="1">
                  <c:v>0.34260287895620112</c:v>
                </c:pt>
                <c:pt idx="2">
                  <c:v>0.34795154093263192</c:v>
                </c:pt>
                <c:pt idx="3">
                  <c:v>0.34085919759279443</c:v>
                </c:pt>
                <c:pt idx="4">
                  <c:v>0.34788632343879983</c:v>
                </c:pt>
                <c:pt idx="5">
                  <c:v>0.38042957863597193</c:v>
                </c:pt>
                <c:pt idx="6">
                  <c:v>0.39361679432292307</c:v>
                </c:pt>
                <c:pt idx="7">
                  <c:v>0.37858036352161012</c:v>
                </c:pt>
                <c:pt idx="8">
                  <c:v>0.28768431265291167</c:v>
                </c:pt>
                <c:pt idx="9">
                  <c:v>0.29450832596684445</c:v>
                </c:pt>
                <c:pt idx="10">
                  <c:v>0.31747598076184125</c:v>
                </c:pt>
                <c:pt idx="11">
                  <c:v>0.33789889339825452</c:v>
                </c:pt>
                <c:pt idx="12">
                  <c:v>0.40963582731619869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921344"/>
        <c:axId val="208922880"/>
      </c:barChart>
      <c:catAx>
        <c:axId val="2089213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8922880"/>
        <c:crosses val="autoZero"/>
        <c:auto val="1"/>
        <c:lblAlgn val="ctr"/>
        <c:lblOffset val="100"/>
        <c:noMultiLvlLbl val="0"/>
      </c:catAx>
      <c:valAx>
        <c:axId val="2089228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892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'汇报-seer'!$B$362</c:f>
          <c:strCache>
            <c:ptCount val="1"/>
            <c:pt idx="0">
              <c:v>赛尔号各类用户流失率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'汇报-seer'!$S$195</c:f>
              <c:strCache>
                <c:ptCount val="1"/>
                <c:pt idx="0">
                  <c:v>流失率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'汇报-seer'!$T$194:$AF$194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'汇报-seer'!$T$195:$AF$195</c:f>
              <c:numCache>
                <c:formatCode>0.0%</c:formatCode>
                <c:ptCount val="13"/>
                <c:pt idx="0">
                  <c:v>0.67400000000000004</c:v>
                </c:pt>
                <c:pt idx="1">
                  <c:v>0.61029999999999995</c:v>
                </c:pt>
                <c:pt idx="2">
                  <c:v>0.62909999999999999</c:v>
                </c:pt>
                <c:pt idx="3">
                  <c:v>0.63319999999999999</c:v>
                </c:pt>
                <c:pt idx="4">
                  <c:v>0.60429999999999995</c:v>
                </c:pt>
                <c:pt idx="5">
                  <c:v>0.72250000000000003</c:v>
                </c:pt>
                <c:pt idx="6">
                  <c:v>0.62160000000000004</c:v>
                </c:pt>
                <c:pt idx="7">
                  <c:v>0.57479999999999998</c:v>
                </c:pt>
                <c:pt idx="8">
                  <c:v>0.65990000000000004</c:v>
                </c:pt>
                <c:pt idx="9">
                  <c:v>0.69130000000000003</c:v>
                </c:pt>
                <c:pt idx="10">
                  <c:v>0.60440000000000005</c:v>
                </c:pt>
                <c:pt idx="11">
                  <c:v>0.71379999999999999</c:v>
                </c:pt>
                <c:pt idx="12">
                  <c:v>0.66020000000000001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'汇报-seer'!$S$196</c:f>
              <c:strCache>
                <c:ptCount val="1"/>
                <c:pt idx="0">
                  <c:v>上月新增活跃用户本月流失率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'汇报-seer'!$T$194:$AF$194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'汇报-seer'!$T$196:$AF$196</c:f>
              <c:numCache>
                <c:formatCode>0.0%</c:formatCode>
                <c:ptCount val="13"/>
                <c:pt idx="0">
                  <c:v>0.7823</c:v>
                </c:pt>
                <c:pt idx="1">
                  <c:v>0.746</c:v>
                </c:pt>
                <c:pt idx="2">
                  <c:v>0.75170000000000003</c:v>
                </c:pt>
                <c:pt idx="3">
                  <c:v>0.72570000000000001</c:v>
                </c:pt>
                <c:pt idx="4">
                  <c:v>0.70499999999999996</c:v>
                </c:pt>
                <c:pt idx="5">
                  <c:v>0.78900000000000003</c:v>
                </c:pt>
                <c:pt idx="6">
                  <c:v>0.69869999999999999</c:v>
                </c:pt>
                <c:pt idx="7">
                  <c:v>0.73509999999999998</c:v>
                </c:pt>
                <c:pt idx="8">
                  <c:v>0.81889999999999996</c:v>
                </c:pt>
                <c:pt idx="9">
                  <c:v>0.83350000000000002</c:v>
                </c:pt>
                <c:pt idx="10">
                  <c:v>0.76929999999999998</c:v>
                </c:pt>
                <c:pt idx="11">
                  <c:v>0.83109999999999995</c:v>
                </c:pt>
                <c:pt idx="12">
                  <c:v>0.76160000000000005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'汇报-seer'!$S$197</c:f>
              <c:strCache>
                <c:ptCount val="1"/>
                <c:pt idx="0">
                  <c:v>上月留存用户本月流失率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'汇报-seer'!$T$194:$AF$194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'汇报-seer'!$T$197:$AF$197</c:f>
              <c:numCache>
                <c:formatCode>0.0%</c:formatCode>
                <c:ptCount val="13"/>
                <c:pt idx="0">
                  <c:v>0.48020000000000002</c:v>
                </c:pt>
                <c:pt idx="1">
                  <c:v>0.43609999999999999</c:v>
                </c:pt>
                <c:pt idx="2">
                  <c:v>0.47810000000000002</c:v>
                </c:pt>
                <c:pt idx="3">
                  <c:v>0.48449999999999999</c:v>
                </c:pt>
                <c:pt idx="4">
                  <c:v>0.45200000000000001</c:v>
                </c:pt>
                <c:pt idx="5">
                  <c:v>0.57699999999999996</c:v>
                </c:pt>
                <c:pt idx="6">
                  <c:v>0.45229999999999998</c:v>
                </c:pt>
                <c:pt idx="7">
                  <c:v>0.38769999999999999</c:v>
                </c:pt>
                <c:pt idx="8">
                  <c:v>0.48670000000000002</c:v>
                </c:pt>
                <c:pt idx="9">
                  <c:v>0.51990000000000003</c:v>
                </c:pt>
                <c:pt idx="10">
                  <c:v>0.44140000000000001</c:v>
                </c:pt>
                <c:pt idx="11">
                  <c:v>0.56110000000000004</c:v>
                </c:pt>
                <c:pt idx="12">
                  <c:v>0.47439999999999999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'汇报-seer'!$S$198</c:f>
              <c:strCache>
                <c:ptCount val="1"/>
                <c:pt idx="0">
                  <c:v>上月回流用户本月流失率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'汇报-seer'!$T$194:$AF$194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'汇报-seer'!$T$198:$AF$198</c:f>
              <c:numCache>
                <c:formatCode>0.0%</c:formatCode>
                <c:ptCount val="13"/>
                <c:pt idx="0">
                  <c:v>0.69169999999999998</c:v>
                </c:pt>
                <c:pt idx="1">
                  <c:v>0.63819999999999999</c:v>
                </c:pt>
                <c:pt idx="2">
                  <c:v>0.67789999999999995</c:v>
                </c:pt>
                <c:pt idx="3">
                  <c:v>0.68420000000000003</c:v>
                </c:pt>
                <c:pt idx="4">
                  <c:v>0.69340000000000002</c:v>
                </c:pt>
                <c:pt idx="5">
                  <c:v>0.79900000000000004</c:v>
                </c:pt>
                <c:pt idx="6">
                  <c:v>0.66690000000000005</c:v>
                </c:pt>
                <c:pt idx="7">
                  <c:v>0.62909999999999999</c:v>
                </c:pt>
                <c:pt idx="8">
                  <c:v>0.73780000000000001</c:v>
                </c:pt>
                <c:pt idx="9">
                  <c:v>0.73599999999999999</c:v>
                </c:pt>
                <c:pt idx="10">
                  <c:v>0.62109999999999999</c:v>
                </c:pt>
                <c:pt idx="11">
                  <c:v>0.70740000000000003</c:v>
                </c:pt>
                <c:pt idx="12">
                  <c:v>0.63890000000000002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967552"/>
        <c:axId val="208969088"/>
      </c:lineChart>
      <c:catAx>
        <c:axId val="208967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8969088"/>
        <c:crosses val="autoZero"/>
        <c:auto val="1"/>
        <c:lblAlgn val="ctr"/>
        <c:lblOffset val="100"/>
        <c:noMultiLvlLbl val="0"/>
      </c:catAx>
      <c:valAx>
        <c:axId val="2089690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896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'汇报-seer'!$B$55</c:f>
          <c:strCache>
            <c:ptCount val="1"/>
            <c:pt idx="0">
              <c:v>赛尔号活跃用户构成的趋势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'汇报-seer'!$T$22:$AF$22</c:f>
              <c:numCache>
                <c:formatCode>0.0%</c:formatCode>
                <c:ptCount val="13"/>
                <c:pt idx="0">
                  <c:v>0.36070793027371689</c:v>
                </c:pt>
                <c:pt idx="1">
                  <c:v>0.34260287895620112</c:v>
                </c:pt>
                <c:pt idx="2">
                  <c:v>0.34795154093263192</c:v>
                </c:pt>
                <c:pt idx="3">
                  <c:v>0.34085919759279443</c:v>
                </c:pt>
                <c:pt idx="4">
                  <c:v>0.34788632343879983</c:v>
                </c:pt>
                <c:pt idx="5">
                  <c:v>0.38042957863597193</c:v>
                </c:pt>
                <c:pt idx="6">
                  <c:v>0.39361679432292307</c:v>
                </c:pt>
                <c:pt idx="7">
                  <c:v>0.37858036352161012</c:v>
                </c:pt>
                <c:pt idx="8">
                  <c:v>0.28768431265291167</c:v>
                </c:pt>
                <c:pt idx="9">
                  <c:v>0.29450832596684445</c:v>
                </c:pt>
                <c:pt idx="10">
                  <c:v>0.31747598076184125</c:v>
                </c:pt>
                <c:pt idx="11">
                  <c:v>0.33789889339825452</c:v>
                </c:pt>
                <c:pt idx="12">
                  <c:v>0.40963582731619869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'汇报-seer'!$S$23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'汇报-seer'!$T$23:$AF$23</c:f>
              <c:numCache>
                <c:formatCode>0.0%</c:formatCode>
                <c:ptCount val="13"/>
                <c:pt idx="0">
                  <c:v>0.47086382039905933</c:v>
                </c:pt>
                <c:pt idx="1">
                  <c:v>0.49702954863081877</c:v>
                </c:pt>
                <c:pt idx="2">
                  <c:v>0.42194098796697815</c:v>
                </c:pt>
                <c:pt idx="3">
                  <c:v>0.41786057678791322</c:v>
                </c:pt>
                <c:pt idx="4">
                  <c:v>0.44680050563632306</c:v>
                </c:pt>
                <c:pt idx="5">
                  <c:v>0.44752100268612638</c:v>
                </c:pt>
                <c:pt idx="6">
                  <c:v>0.50319146857084118</c:v>
                </c:pt>
                <c:pt idx="7">
                  <c:v>0.47248657722533166</c:v>
                </c:pt>
                <c:pt idx="8">
                  <c:v>0.37420337452341679</c:v>
                </c:pt>
                <c:pt idx="9">
                  <c:v>0.38236839086918389</c:v>
                </c:pt>
                <c:pt idx="10">
                  <c:v>0.41382384225646951</c:v>
                </c:pt>
                <c:pt idx="11">
                  <c:v>0.41351002328074382</c:v>
                </c:pt>
                <c:pt idx="12">
                  <c:v>0.49378448704359779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'汇报-seer'!$S$24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3888890407796413E-3"/>
                  <c:y val="1.17592619813106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'汇报-seer'!$T$24:$AF$24</c:f>
              <c:numCache>
                <c:formatCode>0.0%</c:formatCode>
                <c:ptCount val="13"/>
                <c:pt idx="0">
                  <c:v>0.35221519140785995</c:v>
                </c:pt>
                <c:pt idx="1">
                  <c:v>0.29667442889571793</c:v>
                </c:pt>
                <c:pt idx="2">
                  <c:v>0.36297100646178537</c:v>
                </c:pt>
                <c:pt idx="3">
                  <c:v>0.39876992985142123</c:v>
                </c:pt>
                <c:pt idx="4">
                  <c:v>0.34808210605950907</c:v>
                </c:pt>
                <c:pt idx="5">
                  <c:v>0.39064240249562809</c:v>
                </c:pt>
                <c:pt idx="6">
                  <c:v>0.32199915053303529</c:v>
                </c:pt>
                <c:pt idx="7">
                  <c:v>0.28113500791121904</c:v>
                </c:pt>
                <c:pt idx="8">
                  <c:v>0.38915255621487854</c:v>
                </c:pt>
                <c:pt idx="9">
                  <c:v>0.43356407918502499</c:v>
                </c:pt>
                <c:pt idx="10">
                  <c:v>0.39383499208639255</c:v>
                </c:pt>
                <c:pt idx="11">
                  <c:v>0.4337456610635898</c:v>
                </c:pt>
                <c:pt idx="12">
                  <c:v>0.37354778015676221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'汇报-seer'!$S$25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'汇报-seer'!$T$25:$AF$25</c:f>
              <c:numCache>
                <c:formatCode>0.0%</c:formatCode>
                <c:ptCount val="13"/>
                <c:pt idx="0">
                  <c:v>0.17692098819308072</c:v>
                </c:pt>
                <c:pt idx="1">
                  <c:v>0.20629602247346326</c:v>
                </c:pt>
                <c:pt idx="2">
                  <c:v>0.21508800557123645</c:v>
                </c:pt>
                <c:pt idx="3">
                  <c:v>0.18336949336066555</c:v>
                </c:pt>
                <c:pt idx="4">
                  <c:v>0.20511738830416787</c:v>
                </c:pt>
                <c:pt idx="5">
                  <c:v>0.1618365948182455</c:v>
                </c:pt>
                <c:pt idx="6">
                  <c:v>0.1748093808961235</c:v>
                </c:pt>
                <c:pt idx="7">
                  <c:v>0.2463784148634493</c:v>
                </c:pt>
                <c:pt idx="8">
                  <c:v>0.23664406926170467</c:v>
                </c:pt>
                <c:pt idx="9">
                  <c:v>0.18406752994579115</c:v>
                </c:pt>
                <c:pt idx="10">
                  <c:v>0.19234116565713794</c:v>
                </c:pt>
                <c:pt idx="11">
                  <c:v>0.15274431565566637</c:v>
                </c:pt>
                <c:pt idx="12">
                  <c:v>0.13266773279963998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09760"/>
        <c:axId val="209111296"/>
      </c:lineChart>
      <c:catAx>
        <c:axId val="2091097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111296"/>
        <c:crosses val="autoZero"/>
        <c:auto val="1"/>
        <c:lblAlgn val="ctr"/>
        <c:lblOffset val="100"/>
        <c:noMultiLvlLbl val="0"/>
      </c:catAx>
      <c:valAx>
        <c:axId val="2091112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10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'汇报-seer'!$B$387</c:f>
          <c:strCache>
            <c:ptCount val="1"/>
            <c:pt idx="0">
              <c:v>赛尔号各类用户在线时长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'汇报-seer'!$S$204</c:f>
              <c:strCache>
                <c:ptCount val="1"/>
                <c:pt idx="0">
                  <c:v>活跃用户日平均在线时长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'汇报-seer'!$T$203:$AF$203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'汇报-seer'!$T$204:$AF$204</c:f>
              <c:numCache>
                <c:formatCode>0</c:formatCode>
                <c:ptCount val="13"/>
                <c:pt idx="0">
                  <c:v>3373.26</c:v>
                </c:pt>
                <c:pt idx="1">
                  <c:v>2768.43</c:v>
                </c:pt>
                <c:pt idx="2">
                  <c:v>2809.89</c:v>
                </c:pt>
                <c:pt idx="3">
                  <c:v>2419.7600000000002</c:v>
                </c:pt>
                <c:pt idx="4">
                  <c:v>2574.77</c:v>
                </c:pt>
                <c:pt idx="5">
                  <c:v>2537.91</c:v>
                </c:pt>
                <c:pt idx="6">
                  <c:v>2966.04</c:v>
                </c:pt>
                <c:pt idx="7">
                  <c:v>2796.31</c:v>
                </c:pt>
                <c:pt idx="8">
                  <c:v>2490.86</c:v>
                </c:pt>
                <c:pt idx="9">
                  <c:v>2520.09</c:v>
                </c:pt>
                <c:pt idx="10">
                  <c:v>2619.31</c:v>
                </c:pt>
                <c:pt idx="11">
                  <c:v>2565.25</c:v>
                </c:pt>
                <c:pt idx="12">
                  <c:v>3158.75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'汇报-seer'!$S$205</c:f>
              <c:strCache>
                <c:ptCount val="1"/>
                <c:pt idx="0">
                  <c:v>付费用户日平均在线时长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'汇报-seer'!$T$203:$AF$203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'汇报-seer'!$T$205:$AF$205</c:f>
              <c:numCache>
                <c:formatCode>0</c:formatCode>
                <c:ptCount val="13"/>
                <c:pt idx="0">
                  <c:v>8032.42</c:v>
                </c:pt>
                <c:pt idx="1">
                  <c:v>6750.74</c:v>
                </c:pt>
                <c:pt idx="2">
                  <c:v>5906.04</c:v>
                </c:pt>
                <c:pt idx="3">
                  <c:v>5266.53</c:v>
                </c:pt>
                <c:pt idx="4">
                  <c:v>5674.51</c:v>
                </c:pt>
                <c:pt idx="5">
                  <c:v>5163.3999999999996</c:v>
                </c:pt>
                <c:pt idx="6">
                  <c:v>7052.46</c:v>
                </c:pt>
                <c:pt idx="7">
                  <c:v>5904.27</c:v>
                </c:pt>
                <c:pt idx="8">
                  <c:v>5002.51</c:v>
                </c:pt>
                <c:pt idx="9">
                  <c:v>5539.35</c:v>
                </c:pt>
                <c:pt idx="10">
                  <c:v>5576.75</c:v>
                </c:pt>
                <c:pt idx="11">
                  <c:v>5329.6</c:v>
                </c:pt>
                <c:pt idx="12">
                  <c:v>6709.49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'汇报-seer'!$S$206</c:f>
              <c:strCache>
                <c:ptCount val="1"/>
                <c:pt idx="0">
                  <c:v>新增用户日平均在线时长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'汇报-seer'!$T$203:$AF$203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'汇报-seer'!$T$206:$AF$206</c:f>
              <c:numCache>
                <c:formatCode>0</c:formatCode>
                <c:ptCount val="13"/>
                <c:pt idx="0">
                  <c:v>2810.8</c:v>
                </c:pt>
                <c:pt idx="1">
                  <c:v>2568.96</c:v>
                </c:pt>
                <c:pt idx="2">
                  <c:v>2456.6799999999998</c:v>
                </c:pt>
                <c:pt idx="3">
                  <c:v>2354.94</c:v>
                </c:pt>
                <c:pt idx="4">
                  <c:v>2424.63</c:v>
                </c:pt>
                <c:pt idx="5">
                  <c:v>2449.46</c:v>
                </c:pt>
                <c:pt idx="6">
                  <c:v>2722.46</c:v>
                </c:pt>
                <c:pt idx="7">
                  <c:v>2716.29</c:v>
                </c:pt>
                <c:pt idx="8">
                  <c:v>2226.8000000000002</c:v>
                </c:pt>
                <c:pt idx="9">
                  <c:v>2088.41</c:v>
                </c:pt>
                <c:pt idx="10">
                  <c:v>2206.12</c:v>
                </c:pt>
                <c:pt idx="11">
                  <c:v>2207.9699999999998</c:v>
                </c:pt>
                <c:pt idx="12">
                  <c:v>2716.5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'汇报-seer'!$S$207</c:f>
              <c:strCache>
                <c:ptCount val="1"/>
                <c:pt idx="0">
                  <c:v>留存用户日平均在线时长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'汇报-seer'!$T$203:$AF$203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'汇报-seer'!$T$207:$AF$207</c:f>
              <c:numCache>
                <c:formatCode>0</c:formatCode>
                <c:ptCount val="13"/>
                <c:pt idx="0">
                  <c:v>3891.78</c:v>
                </c:pt>
                <c:pt idx="1">
                  <c:v>3113.8</c:v>
                </c:pt>
                <c:pt idx="2">
                  <c:v>3116.02</c:v>
                </c:pt>
                <c:pt idx="3">
                  <c:v>2565.42</c:v>
                </c:pt>
                <c:pt idx="4">
                  <c:v>2833.3</c:v>
                </c:pt>
                <c:pt idx="5">
                  <c:v>2698.29</c:v>
                </c:pt>
                <c:pt idx="6">
                  <c:v>3338.09</c:v>
                </c:pt>
                <c:pt idx="7">
                  <c:v>3090.49</c:v>
                </c:pt>
                <c:pt idx="8">
                  <c:v>2756.76</c:v>
                </c:pt>
                <c:pt idx="9">
                  <c:v>2798.17</c:v>
                </c:pt>
                <c:pt idx="10">
                  <c:v>2920.68</c:v>
                </c:pt>
                <c:pt idx="11">
                  <c:v>2792.99</c:v>
                </c:pt>
                <c:pt idx="12">
                  <c:v>3479.69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'汇报-seer'!$S$208</c:f>
              <c:strCache>
                <c:ptCount val="1"/>
                <c:pt idx="0">
                  <c:v>回流用户日平均在线时长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'汇报-seer'!$T$203:$AF$203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'汇报-seer'!$T$208:$AF$208</c:f>
              <c:numCache>
                <c:formatCode>0</c:formatCode>
                <c:ptCount val="13"/>
                <c:pt idx="0">
                  <c:v>2521.31</c:v>
                </c:pt>
                <c:pt idx="1">
                  <c:v>2180.41</c:v>
                </c:pt>
                <c:pt idx="2">
                  <c:v>2253.6</c:v>
                </c:pt>
                <c:pt idx="3">
                  <c:v>1861.73</c:v>
                </c:pt>
                <c:pt idx="4">
                  <c:v>1861.37</c:v>
                </c:pt>
                <c:pt idx="5">
                  <c:v>1881.98</c:v>
                </c:pt>
                <c:pt idx="6">
                  <c:v>2136.4699999999998</c:v>
                </c:pt>
                <c:pt idx="7">
                  <c:v>2050.9499999999998</c:v>
                </c:pt>
                <c:pt idx="8">
                  <c:v>1806.43</c:v>
                </c:pt>
                <c:pt idx="9">
                  <c:v>1780.01</c:v>
                </c:pt>
                <c:pt idx="10">
                  <c:v>2015.02</c:v>
                </c:pt>
                <c:pt idx="11">
                  <c:v>2152.67</c:v>
                </c:pt>
                <c:pt idx="12">
                  <c:v>2817.63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173888"/>
        <c:axId val="209196160"/>
      </c:lineChart>
      <c:catAx>
        <c:axId val="20917388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196160"/>
        <c:crosses val="autoZero"/>
        <c:auto val="1"/>
        <c:lblAlgn val="ctr"/>
        <c:lblOffset val="100"/>
        <c:noMultiLvlLbl val="0"/>
      </c:catAx>
      <c:valAx>
        <c:axId val="2091961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17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'汇报-seer'!$B$411</c:f>
          <c:strCache>
            <c:ptCount val="1"/>
            <c:pt idx="0">
              <c:v>赛尔号各类用户登录天数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'汇报-seer'!$S$214</c:f>
              <c:strCache>
                <c:ptCount val="1"/>
                <c:pt idx="0">
                  <c:v>活跃用户月平均登录天数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'汇报-seer'!$T$213:$AF$213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'汇报-seer'!$T$214:$AF$214</c:f>
              <c:numCache>
                <c:formatCode>General</c:formatCode>
                <c:ptCount val="13"/>
                <c:pt idx="0">
                  <c:v>3.23</c:v>
                </c:pt>
                <c:pt idx="1">
                  <c:v>3.18</c:v>
                </c:pt>
                <c:pt idx="2">
                  <c:v>3.31</c:v>
                </c:pt>
                <c:pt idx="3">
                  <c:v>3.28</c:v>
                </c:pt>
                <c:pt idx="4">
                  <c:v>3.1</c:v>
                </c:pt>
                <c:pt idx="5">
                  <c:v>3.34</c:v>
                </c:pt>
                <c:pt idx="6">
                  <c:v>3.3</c:v>
                </c:pt>
                <c:pt idx="7">
                  <c:v>3.34</c:v>
                </c:pt>
                <c:pt idx="8">
                  <c:v>2.77</c:v>
                </c:pt>
                <c:pt idx="9">
                  <c:v>2.9</c:v>
                </c:pt>
                <c:pt idx="10">
                  <c:v>3.18</c:v>
                </c:pt>
                <c:pt idx="11">
                  <c:v>3.14</c:v>
                </c:pt>
                <c:pt idx="12">
                  <c:v>3.72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'汇报-seer'!$S$215</c:f>
              <c:strCache>
                <c:ptCount val="1"/>
                <c:pt idx="0">
                  <c:v>付费用户平均登录天数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'汇报-seer'!$T$213:$AF$213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'汇报-seer'!$T$215:$AF$215</c:f>
              <c:numCache>
                <c:formatCode>General</c:formatCode>
                <c:ptCount val="13"/>
                <c:pt idx="0">
                  <c:v>15.76</c:v>
                </c:pt>
                <c:pt idx="1">
                  <c:v>14.79</c:v>
                </c:pt>
                <c:pt idx="2">
                  <c:v>14.78</c:v>
                </c:pt>
                <c:pt idx="3">
                  <c:v>13.81</c:v>
                </c:pt>
                <c:pt idx="4">
                  <c:v>12.84</c:v>
                </c:pt>
                <c:pt idx="5">
                  <c:v>12.7</c:v>
                </c:pt>
                <c:pt idx="6">
                  <c:v>14.63</c:v>
                </c:pt>
                <c:pt idx="7">
                  <c:v>14.46</c:v>
                </c:pt>
                <c:pt idx="8">
                  <c:v>13.71</c:v>
                </c:pt>
                <c:pt idx="9">
                  <c:v>13.67</c:v>
                </c:pt>
                <c:pt idx="10">
                  <c:v>14.45</c:v>
                </c:pt>
                <c:pt idx="11">
                  <c:v>13.88</c:v>
                </c:pt>
                <c:pt idx="12">
                  <c:v>15.48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'汇报-seer'!$S$216</c:f>
              <c:strCache>
                <c:ptCount val="1"/>
                <c:pt idx="0">
                  <c:v>新增用户月平均登录天数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'汇报-seer'!$T$213:$AF$213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'汇报-seer'!$T$216:$AF$216</c:f>
              <c:numCache>
                <c:formatCode>General</c:formatCode>
                <c:ptCount val="13"/>
                <c:pt idx="0">
                  <c:v>2.2400000000000002</c:v>
                </c:pt>
                <c:pt idx="1">
                  <c:v>2.4</c:v>
                </c:pt>
                <c:pt idx="2">
                  <c:v>2.15</c:v>
                </c:pt>
                <c:pt idx="3">
                  <c:v>2.33</c:v>
                </c:pt>
                <c:pt idx="4">
                  <c:v>2.3199999999999998</c:v>
                </c:pt>
                <c:pt idx="5">
                  <c:v>2.6</c:v>
                </c:pt>
                <c:pt idx="6">
                  <c:v>2.68</c:v>
                </c:pt>
                <c:pt idx="7">
                  <c:v>2.56</c:v>
                </c:pt>
                <c:pt idx="8">
                  <c:v>1.85</c:v>
                </c:pt>
                <c:pt idx="9">
                  <c:v>1.79</c:v>
                </c:pt>
                <c:pt idx="10">
                  <c:v>2.04</c:v>
                </c:pt>
                <c:pt idx="11">
                  <c:v>1.99</c:v>
                </c:pt>
                <c:pt idx="12">
                  <c:v>2.46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'汇报-seer'!$S$217</c:f>
              <c:strCache>
                <c:ptCount val="1"/>
                <c:pt idx="0">
                  <c:v>留存用户月平均登录天数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'汇报-seer'!$T$213:$AF$213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'汇报-seer'!$T$217:$AF$217</c:f>
              <c:numCache>
                <c:formatCode>General</c:formatCode>
                <c:ptCount val="13"/>
                <c:pt idx="0">
                  <c:v>5.2</c:v>
                </c:pt>
                <c:pt idx="1">
                  <c:v>5.15</c:v>
                </c:pt>
                <c:pt idx="2">
                  <c:v>5.34</c:v>
                </c:pt>
                <c:pt idx="3">
                  <c:v>4.8499999999999996</c:v>
                </c:pt>
                <c:pt idx="4">
                  <c:v>4.8499999999999996</c:v>
                </c:pt>
                <c:pt idx="5">
                  <c:v>4.83</c:v>
                </c:pt>
                <c:pt idx="6">
                  <c:v>5.08</c:v>
                </c:pt>
                <c:pt idx="7">
                  <c:v>5.8</c:v>
                </c:pt>
                <c:pt idx="8">
                  <c:v>4.32</c:v>
                </c:pt>
                <c:pt idx="9">
                  <c:v>4.42</c:v>
                </c:pt>
                <c:pt idx="10">
                  <c:v>4.97</c:v>
                </c:pt>
                <c:pt idx="11">
                  <c:v>4.5599999999999996</c:v>
                </c:pt>
                <c:pt idx="12">
                  <c:v>5.7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'汇报-seer'!$S$218</c:f>
              <c:strCache>
                <c:ptCount val="1"/>
                <c:pt idx="0">
                  <c:v>回流用户月平均登录天数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'汇报-seer'!$T$213:$AF$213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'汇报-seer'!$T$218:$AF$218</c:f>
              <c:numCache>
                <c:formatCode>General</c:formatCode>
                <c:ptCount val="13"/>
                <c:pt idx="0">
                  <c:v>2.13</c:v>
                </c:pt>
                <c:pt idx="1">
                  <c:v>2.31</c:v>
                </c:pt>
                <c:pt idx="2">
                  <c:v>2.2000000000000002</c:v>
                </c:pt>
                <c:pt idx="3">
                  <c:v>2.1</c:v>
                </c:pt>
                <c:pt idx="4">
                  <c:v>1.89</c:v>
                </c:pt>
                <c:pt idx="5">
                  <c:v>1.83</c:v>
                </c:pt>
                <c:pt idx="6">
                  <c:v>1.88</c:v>
                </c:pt>
                <c:pt idx="7">
                  <c:v>2.0699999999999998</c:v>
                </c:pt>
                <c:pt idx="8">
                  <c:v>1.68</c:v>
                </c:pt>
                <c:pt idx="9">
                  <c:v>1.68</c:v>
                </c:pt>
                <c:pt idx="10">
                  <c:v>2.0099999999999998</c:v>
                </c:pt>
                <c:pt idx="11">
                  <c:v>2.34</c:v>
                </c:pt>
                <c:pt idx="12">
                  <c:v>2.95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54272"/>
        <c:axId val="209255808"/>
      </c:lineChart>
      <c:catAx>
        <c:axId val="2092542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255808"/>
        <c:crosses val="autoZero"/>
        <c:auto val="1"/>
        <c:lblAlgn val="ctr"/>
        <c:lblOffset val="100"/>
        <c:noMultiLvlLbl val="0"/>
      </c:catAx>
      <c:valAx>
        <c:axId val="20925580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2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'汇报-seer'!$B$31</c:f>
          <c:strCache>
            <c:ptCount val="1"/>
            <c:pt idx="0">
              <c:v>赛尔号活跃趋势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'汇报-seer'!$S$30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'汇报-seer'!$T$30:$AE$30</c:f>
              <c:numCache>
                <c:formatCode>General</c:formatCode>
                <c:ptCount val="12"/>
                <c:pt idx="0">
                  <c:v>7494097</c:v>
                </c:pt>
                <c:pt idx="1">
                  <c:v>9061604</c:v>
                </c:pt>
                <c:pt idx="2">
                  <c:v>7759770</c:v>
                </c:pt>
                <c:pt idx="3">
                  <c:v>7398010</c:v>
                </c:pt>
                <c:pt idx="4">
                  <c:v>7579863</c:v>
                </c:pt>
                <c:pt idx="5">
                  <c:v>9377764</c:v>
                </c:pt>
                <c:pt idx="6">
                  <c:v>13230360</c:v>
                </c:pt>
                <c:pt idx="7">
                  <c:v>11903660</c:v>
                </c:pt>
                <c:pt idx="8">
                  <c:v>8291649</c:v>
                </c:pt>
                <c:pt idx="9">
                  <c:v>8623420</c:v>
                </c:pt>
                <c:pt idx="10">
                  <c:v>7117115</c:v>
                </c:pt>
                <c:pt idx="11">
                  <c:v>6022014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'汇报-seer'!$S$31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'汇报-seer'!$T$31:$AE$31</c:f>
              <c:numCache>
                <c:formatCode>General</c:formatCode>
                <c:ptCount val="12"/>
                <c:pt idx="0">
                  <c:v>8290643</c:v>
                </c:pt>
                <c:pt idx="1">
                  <c:v>7034277</c:v>
                </c:pt>
                <c:pt idx="2">
                  <c:v>6390210</c:v>
                </c:pt>
                <c:pt idx="3">
                  <c:v>6110147</c:v>
                </c:pt>
                <c:pt idx="4">
                  <c:v>6648997</c:v>
                </c:pt>
                <c:pt idx="5">
                  <c:v>9025892</c:v>
                </c:pt>
                <c:pt idx="6">
                  <c:v>12908482</c:v>
                </c:pt>
                <c:pt idx="7">
                  <c:v>11002398</c:v>
                </c:pt>
                <c:pt idx="8">
                  <c:v>6943137</c:v>
                </c:pt>
                <c:pt idx="9">
                  <c:v>7577095</c:v>
                </c:pt>
                <c:pt idx="10">
                  <c:v>6224519</c:v>
                </c:pt>
                <c:pt idx="11">
                  <c:v>5342486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'汇报-seer'!$S$32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'汇报-seer'!$T$32:$AE$32</c:f>
              <c:numCache>
                <c:formatCode>General</c:formatCode>
                <c:ptCount val="12"/>
                <c:pt idx="0">
                  <c:v>6039670</c:v>
                </c:pt>
                <c:pt idx="1">
                  <c:v>7788706</c:v>
                </c:pt>
                <c:pt idx="2">
                  <c:v>5668656</c:v>
                </c:pt>
                <c:pt idx="3">
                  <c:v>5839002</c:v>
                </c:pt>
                <c:pt idx="4">
                  <c:v>6243449</c:v>
                </c:pt>
                <c:pt idx="5">
                  <c:v>6857571</c:v>
                </c:pt>
                <c:pt idx="6">
                  <c:v>10053296</c:v>
                </c:pt>
                <c:pt idx="7">
                  <c:v>9145826</c:v>
                </c:pt>
                <c:pt idx="8">
                  <c:v>6034601</c:v>
                </c:pt>
                <c:pt idx="9">
                  <c:v>6061079</c:v>
                </c:pt>
                <c:pt idx="10">
                  <c:v>4315715</c:v>
                </c:pt>
                <c:pt idx="11">
                  <c:v>3771377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'汇报-seer'!$S$33</c:f>
              <c:strCache>
                <c:ptCount val="1"/>
                <c:pt idx="0">
                  <c:v>2016年</c:v>
                </c:pt>
              </c:strCache>
            </c:strRef>
          </c:tx>
          <c:marker>
            <c:symbol val="none"/>
          </c:marker>
          <c:val>
            <c:numRef>
              <c:f>'汇报-seer'!$T$33:$AE$33</c:f>
              <c:numCache>
                <c:formatCode>General</c:formatCode>
                <c:ptCount val="12"/>
                <c:pt idx="0">
                  <c:v>5703925</c:v>
                </c:pt>
                <c:pt idx="1">
                  <c:v>6703027</c:v>
                </c:pt>
                <c:pt idx="2">
                  <c:v>4762248</c:v>
                </c:pt>
                <c:pt idx="3">
                  <c:v>5414168</c:v>
                </c:pt>
                <c:pt idx="4">
                  <c:v>4979716</c:v>
                </c:pt>
                <c:pt idx="5">
                  <c:v>5088996</c:v>
                </c:pt>
                <c:pt idx="6">
                  <c:v>6684506</c:v>
                </c:pt>
                <c:pt idx="7">
                  <c:v>6187050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63872"/>
        <c:axId val="209665408"/>
      </c:lineChart>
      <c:catAx>
        <c:axId val="20966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665408"/>
        <c:crosses val="autoZero"/>
        <c:auto val="1"/>
        <c:lblAlgn val="ctr"/>
        <c:lblOffset val="100"/>
        <c:noMultiLvlLbl val="0"/>
      </c:catAx>
      <c:valAx>
        <c:axId val="20966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66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'汇报-seer'!$B$77</c:f>
          <c:strCache>
            <c:ptCount val="1"/>
            <c:pt idx="0">
              <c:v>赛尔号活跃用户构成情况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'汇报-seer'!$T$21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'汇报-seer'!$T$22:$T$25</c:f>
              <c:numCache>
                <c:formatCode>0.0%</c:formatCode>
                <c:ptCount val="4"/>
                <c:pt idx="0">
                  <c:v>0.36070793027371689</c:v>
                </c:pt>
                <c:pt idx="1">
                  <c:v>0.47086382039905933</c:v>
                </c:pt>
                <c:pt idx="2">
                  <c:v>0.35221519140785995</c:v>
                </c:pt>
                <c:pt idx="3">
                  <c:v>0.17692098819308072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40544"/>
        <c:axId val="209742080"/>
      </c:barChart>
      <c:lineChart>
        <c:grouping val="standard"/>
        <c:varyColors val="0"/>
        <c:ser>
          <c:idx val="1"/>
          <c:order val="1"/>
          <c:tx>
            <c:strRef>
              <c:f>'汇报-seer'!$AG$21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'汇报-seer'!$AG$22:$AG$25</c:f>
              <c:numCache>
                <c:formatCode>0.0%</c:formatCode>
                <c:ptCount val="4"/>
                <c:pt idx="0">
                  <c:v>-0.119442426125277</c:v>
                </c:pt>
                <c:pt idx="1">
                  <c:v>-4.6418361139228592E-2</c:v>
                </c:pt>
                <c:pt idx="2">
                  <c:v>-5.7108059215209006E-2</c:v>
                </c:pt>
                <c:pt idx="3">
                  <c:v>0.33356457112502058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'汇报-seer'!$AH$21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'汇报-seer'!$AH$22:$AH$25</c:f>
              <c:numCache>
                <c:formatCode>0.0%</c:formatCode>
                <c:ptCount val="4"/>
                <c:pt idx="0">
                  <c:v>5.2845590126609387E-2</c:v>
                </c:pt>
                <c:pt idx="1">
                  <c:v>-5.2644210598421948E-2</c:v>
                </c:pt>
                <c:pt idx="2">
                  <c:v>0.18721115506609709</c:v>
                </c:pt>
                <c:pt idx="3">
                  <c:v>-0.14239263524414869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57696"/>
        <c:axId val="209756160"/>
      </c:lineChart>
      <c:catAx>
        <c:axId val="20974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742080"/>
        <c:crosses val="autoZero"/>
        <c:auto val="1"/>
        <c:lblAlgn val="ctr"/>
        <c:lblOffset val="100"/>
        <c:noMultiLvlLbl val="0"/>
      </c:catAx>
      <c:valAx>
        <c:axId val="2097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740544"/>
        <c:crosses val="autoZero"/>
        <c:crossBetween val="between"/>
      </c:valAx>
      <c:valAx>
        <c:axId val="20975616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757696"/>
        <c:crosses val="max"/>
        <c:crossBetween val="between"/>
      </c:valAx>
      <c:catAx>
        <c:axId val="2097576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756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'汇报-seer'!$B$169</c:f>
          <c:strCache>
            <c:ptCount val="1"/>
            <c:pt idx="0">
              <c:v>赛尔号各类付费用户数（活跃类型角度）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'汇报-seer'!$S$88</c:f>
              <c:strCache>
                <c:ptCount val="1"/>
                <c:pt idx="0">
                  <c:v>新增用户中的付费用户数占比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'汇报-seer'!$T$87:$AF$87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'汇报-seer'!$T$88:$AF$88</c:f>
              <c:numCache>
                <c:formatCode>0.0%</c:formatCode>
                <c:ptCount val="13"/>
                <c:pt idx="0">
                  <c:v>0.17979556261539573</c:v>
                </c:pt>
                <c:pt idx="1">
                  <c:v>0.20933332064011881</c:v>
                </c:pt>
                <c:pt idx="2">
                  <c:v>0.14132702386404111</c:v>
                </c:pt>
                <c:pt idx="3">
                  <c:v>0.17560421310257418</c:v>
                </c:pt>
                <c:pt idx="4">
                  <c:v>0.18821950394465481</c:v>
                </c:pt>
                <c:pt idx="5">
                  <c:v>0.19368230840490869</c:v>
                </c:pt>
                <c:pt idx="6">
                  <c:v>0.15704912814345842</c:v>
                </c:pt>
                <c:pt idx="7">
                  <c:v>0.14806987452397724</c:v>
                </c:pt>
                <c:pt idx="8">
                  <c:v>8.0599540954721438E-2</c:v>
                </c:pt>
                <c:pt idx="9">
                  <c:v>9.0009399015867755E-2</c:v>
                </c:pt>
                <c:pt idx="10">
                  <c:v>9.3151411025003655E-2</c:v>
                </c:pt>
                <c:pt idx="11">
                  <c:v>9.6783277768188875E-2</c:v>
                </c:pt>
                <c:pt idx="12">
                  <c:v>0.13105003608371421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'汇报-seer'!$S$89</c:f>
              <c:strCache>
                <c:ptCount val="1"/>
                <c:pt idx="0">
                  <c:v>留存用户中的付费用户数占比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'汇报-seer'!$T$87:$AF$87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'汇报-seer'!$T$89:$AF$89</c:f>
              <c:numCache>
                <c:formatCode>0.0%</c:formatCode>
                <c:ptCount val="13"/>
                <c:pt idx="0">
                  <c:v>0.70344201590526978</c:v>
                </c:pt>
                <c:pt idx="1">
                  <c:v>0.62567710366230977</c:v>
                </c:pt>
                <c:pt idx="2">
                  <c:v>0.69689954035855428</c:v>
                </c:pt>
                <c:pt idx="3">
                  <c:v>0.69034351645470038</c:v>
                </c:pt>
                <c:pt idx="4">
                  <c:v>0.67479240094715365</c:v>
                </c:pt>
                <c:pt idx="5">
                  <c:v>0.71042007388176631</c:v>
                </c:pt>
                <c:pt idx="6">
                  <c:v>0.72735472005093194</c:v>
                </c:pt>
                <c:pt idx="7">
                  <c:v>0.70221650484445675</c:v>
                </c:pt>
                <c:pt idx="8">
                  <c:v>0.8197899520089027</c:v>
                </c:pt>
                <c:pt idx="9">
                  <c:v>0.81054071985403886</c:v>
                </c:pt>
                <c:pt idx="10">
                  <c:v>0.79904774089779207</c:v>
                </c:pt>
                <c:pt idx="11">
                  <c:v>0.79477839045793552</c:v>
                </c:pt>
                <c:pt idx="12">
                  <c:v>0.72226365167187878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'汇报-seer'!$S$90</c:f>
              <c:strCache>
                <c:ptCount val="1"/>
                <c:pt idx="0">
                  <c:v>回流用户中的付费用户数占比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1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'汇报-seer'!$T$87:$AF$87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'汇报-seer'!$T$90:$AF$90</c:f>
              <c:numCache>
                <c:formatCode>0.0%</c:formatCode>
                <c:ptCount val="13"/>
                <c:pt idx="0">
                  <c:v>0.11676242147933449</c:v>
                </c:pt>
                <c:pt idx="1">
                  <c:v>0.16498957569757147</c:v>
                </c:pt>
                <c:pt idx="2">
                  <c:v>0.16177343577740463</c:v>
                </c:pt>
                <c:pt idx="3">
                  <c:v>0.13405227044272541</c:v>
                </c:pt>
                <c:pt idx="4">
                  <c:v>0.13698809510819157</c:v>
                </c:pt>
                <c:pt idx="5">
                  <c:v>9.5897617713325028E-2</c:v>
                </c:pt>
                <c:pt idx="6">
                  <c:v>0.11559615180560959</c:v>
                </c:pt>
                <c:pt idx="7">
                  <c:v>0.14971362063156604</c:v>
                </c:pt>
                <c:pt idx="8">
                  <c:v>9.9610507036375862E-2</c:v>
                </c:pt>
                <c:pt idx="9">
                  <c:v>9.944988113009344E-2</c:v>
                </c:pt>
                <c:pt idx="10">
                  <c:v>0.10780084807720428</c:v>
                </c:pt>
                <c:pt idx="11">
                  <c:v>0.1084383317738756</c:v>
                </c:pt>
                <c:pt idx="12">
                  <c:v>0.14668631224440704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01600"/>
        <c:axId val="209803136"/>
      </c:lineChart>
      <c:catAx>
        <c:axId val="2098016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803136"/>
        <c:crosses val="autoZero"/>
        <c:auto val="1"/>
        <c:lblAlgn val="ctr"/>
        <c:lblOffset val="100"/>
        <c:noMultiLvlLbl val="0"/>
      </c:catAx>
      <c:valAx>
        <c:axId val="2098031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980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'汇报-jl'!$B$9</c:f>
          <c:strCache>
            <c:ptCount val="1"/>
            <c:pt idx="0">
              <c:v>热血精灵派活跃情况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'汇报-jl'!$T$11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'汇报-jl'!$T$13:$T$17</c:f>
              <c:numCache>
                <c:formatCode>General</c:formatCode>
                <c:ptCount val="5"/>
                <c:pt idx="0">
                  <c:v>1927052</c:v>
                </c:pt>
                <c:pt idx="1">
                  <c:v>849647</c:v>
                </c:pt>
                <c:pt idx="2">
                  <c:v>881845</c:v>
                </c:pt>
                <c:pt idx="3">
                  <c:v>811722</c:v>
                </c:pt>
                <c:pt idx="4">
                  <c:v>233485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88704"/>
        <c:axId val="210506880"/>
      </c:barChart>
      <c:lineChart>
        <c:grouping val="standard"/>
        <c:varyColors val="0"/>
        <c:ser>
          <c:idx val="1"/>
          <c:order val="1"/>
          <c:tx>
            <c:strRef>
              <c:f>'汇报-jl'!$AG$12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1"/>
              <c:layout>
                <c:manualLayout>
                  <c:x val="3.1944444444444442E-2"/>
                  <c:y val="-2.9398148148148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'汇报-jl'!$AG$13:$AG$17</c:f>
              <c:numCache>
                <c:formatCode>0.0%</c:formatCode>
                <c:ptCount val="5"/>
                <c:pt idx="0">
                  <c:v>-0.30713559173949578</c:v>
                </c:pt>
                <c:pt idx="1">
                  <c:v>-0.23818426026547312</c:v>
                </c:pt>
                <c:pt idx="2">
                  <c:v>-0.42661680867222207</c:v>
                </c:pt>
                <c:pt idx="3">
                  <c:v>-0.12129426155861311</c:v>
                </c:pt>
                <c:pt idx="4">
                  <c:v>-0.26932044000062594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'汇报-jl'!$AH$12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'汇报-jl'!$AH$13:$AH$17</c:f>
              <c:numCache>
                <c:formatCode>0.0%</c:formatCode>
                <c:ptCount val="5"/>
                <c:pt idx="0">
                  <c:v>-0.19117069321558688</c:v>
                </c:pt>
                <c:pt idx="1">
                  <c:v>-0.24796623116147209</c:v>
                </c:pt>
                <c:pt idx="2">
                  <c:v>-0.28655048825675755</c:v>
                </c:pt>
                <c:pt idx="3">
                  <c:v>0.11823918952242263</c:v>
                </c:pt>
                <c:pt idx="4">
                  <c:v>-0.44487240755402435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30688"/>
        <c:axId val="210508416"/>
      </c:lineChart>
      <c:catAx>
        <c:axId val="21048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0506880"/>
        <c:crosses val="autoZero"/>
        <c:auto val="1"/>
        <c:lblAlgn val="ctr"/>
        <c:lblOffset val="100"/>
        <c:noMultiLvlLbl val="0"/>
      </c:catAx>
      <c:valAx>
        <c:axId val="21050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0488704"/>
        <c:crosses val="autoZero"/>
        <c:crossBetween val="between"/>
      </c:valAx>
      <c:valAx>
        <c:axId val="21050841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0530688"/>
        <c:crosses val="max"/>
        <c:crossBetween val="between"/>
      </c:valAx>
      <c:catAx>
        <c:axId val="210530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050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'汇报-jl'!$B$96</c:f>
          <c:strCache>
            <c:ptCount val="1"/>
            <c:pt idx="0">
              <c:v>热血精灵派付费情况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'汇报-jl'!$T$61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'汇报-jl'!$T$62:$T$65</c:f>
              <c:numCache>
                <c:formatCode>General</c:formatCode>
                <c:ptCount val="4"/>
                <c:pt idx="0">
                  <c:v>1097750</c:v>
                </c:pt>
                <c:pt idx="1">
                  <c:v>694190</c:v>
                </c:pt>
                <c:pt idx="2">
                  <c:v>694190</c:v>
                </c:pt>
                <c:pt idx="3">
                  <c:v>1791940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583936"/>
        <c:axId val="210585472"/>
      </c:barChart>
      <c:lineChart>
        <c:grouping val="standard"/>
        <c:varyColors val="0"/>
        <c:ser>
          <c:idx val="1"/>
          <c:order val="1"/>
          <c:tx>
            <c:strRef>
              <c:f>'汇报-jl'!$AG$61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3"/>
              <c:layout>
                <c:manualLayout>
                  <c:x val="4.1666666666667681E-3"/>
                  <c:y val="-8.8194444444444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'汇报-jl'!$AG$62:$AG$65</c:f>
              <c:numCache>
                <c:formatCode>0.0%</c:formatCode>
                <c:ptCount val="4"/>
                <c:pt idx="0">
                  <c:v>0.22016283657987601</c:v>
                </c:pt>
                <c:pt idx="1">
                  <c:v>0.73400109906579414</c:v>
                </c:pt>
                <c:pt idx="2">
                  <c:v>0.73400109906579414</c:v>
                </c:pt>
                <c:pt idx="3">
                  <c:v>0.37839948000599999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'汇报-jl'!$AH$61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1.5269478422161158E-2"/>
                  <c:y val="4.1721340864762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1105075216117224E-2"/>
                  <c:y val="4.76815324168717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6.9406720100732653E-3"/>
                  <c:y val="7.1522298625307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6.9444444444444441E-3"/>
                  <c:y val="9.40740740740739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'汇报-jl'!$AH$62:$AH$65</c:f>
              <c:numCache>
                <c:formatCode>0.0%</c:formatCode>
                <c:ptCount val="4"/>
                <c:pt idx="0">
                  <c:v>-0.20187551075604981</c:v>
                </c:pt>
                <c:pt idx="1">
                  <c:v>-0.40779887734384335</c:v>
                </c:pt>
                <c:pt idx="2">
                  <c:v>-0.40779887734384335</c:v>
                </c:pt>
                <c:pt idx="3">
                  <c:v>-0.29662525827906072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09280"/>
        <c:axId val="210587008"/>
      </c:lineChart>
      <c:catAx>
        <c:axId val="2105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0585472"/>
        <c:crosses val="autoZero"/>
        <c:auto val="1"/>
        <c:lblAlgn val="ctr"/>
        <c:lblOffset val="100"/>
        <c:noMultiLvlLbl val="0"/>
      </c:catAx>
      <c:valAx>
        <c:axId val="2105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0583936"/>
        <c:crosses val="autoZero"/>
        <c:crossBetween val="between"/>
      </c:valAx>
      <c:valAx>
        <c:axId val="21058700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0609280"/>
        <c:crosses val="max"/>
        <c:crossBetween val="between"/>
      </c:valAx>
      <c:catAx>
        <c:axId val="210609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0587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'汇报-jl'!$B$119</c:f>
          <c:strCache>
            <c:ptCount val="1"/>
            <c:pt idx="0">
              <c:v>热血精灵派付费总额趋势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'汇报-jl'!$S$54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'汇报-jl'!$T$54:$AE$54</c:f>
              <c:numCache>
                <c:formatCode>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10330</c:v>
                </c:pt>
                <c:pt idx="11">
                  <c:v>424637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'汇报-jl'!$S$55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'汇报-jl'!$T$55:$AE$55</c:f>
              <c:numCache>
                <c:formatCode>0</c:formatCode>
                <c:ptCount val="12"/>
                <c:pt idx="0">
                  <c:v>1899494</c:v>
                </c:pt>
                <c:pt idx="1">
                  <c:v>2478751</c:v>
                </c:pt>
                <c:pt idx="2">
                  <c:v>1750200</c:v>
                </c:pt>
                <c:pt idx="3">
                  <c:v>1505540</c:v>
                </c:pt>
                <c:pt idx="4">
                  <c:v>2051480</c:v>
                </c:pt>
                <c:pt idx="5">
                  <c:v>2191397</c:v>
                </c:pt>
                <c:pt idx="6">
                  <c:v>2631606</c:v>
                </c:pt>
                <c:pt idx="7">
                  <c:v>1970082</c:v>
                </c:pt>
                <c:pt idx="8">
                  <c:v>1182993</c:v>
                </c:pt>
                <c:pt idx="9">
                  <c:v>1518168</c:v>
                </c:pt>
                <c:pt idx="10">
                  <c:v>1001879</c:v>
                </c:pt>
                <c:pt idx="11">
                  <c:v>1147077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'汇报-jl'!$S$56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'汇报-jl'!$T$56:$AE$56</c:f>
              <c:numCache>
                <c:formatCode>0</c:formatCode>
                <c:ptCount val="12"/>
                <c:pt idx="0">
                  <c:v>1583010</c:v>
                </c:pt>
                <c:pt idx="1">
                  <c:v>1801114</c:v>
                </c:pt>
                <c:pt idx="2">
                  <c:v>1673412</c:v>
                </c:pt>
                <c:pt idx="3">
                  <c:v>1377864</c:v>
                </c:pt>
                <c:pt idx="4">
                  <c:v>1326014</c:v>
                </c:pt>
                <c:pt idx="5">
                  <c:v>1556515</c:v>
                </c:pt>
                <c:pt idx="6">
                  <c:v>1401150</c:v>
                </c:pt>
                <c:pt idx="7">
                  <c:v>1300015</c:v>
                </c:pt>
                <c:pt idx="8">
                  <c:v>1095754</c:v>
                </c:pt>
                <c:pt idx="9">
                  <c:v>1111582</c:v>
                </c:pt>
                <c:pt idx="10">
                  <c:v>954595</c:v>
                </c:pt>
                <c:pt idx="11">
                  <c:v>1025227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'汇报-jl'!$S$57</c:f>
              <c:strCache>
                <c:ptCount val="1"/>
                <c:pt idx="0">
                  <c:v>2016年</c:v>
                </c:pt>
              </c:strCache>
            </c:strRef>
          </c:tx>
          <c:marker>
            <c:symbol val="none"/>
          </c:marker>
          <c:cat>
            <c:strRef>
              <c:f>'汇报-jl'!$T$53:$AE$53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'汇报-jl'!$T$57:$AE$57</c:f>
              <c:numCache>
                <c:formatCode>0</c:formatCode>
                <c:ptCount val="12"/>
                <c:pt idx="0">
                  <c:v>1769645</c:v>
                </c:pt>
                <c:pt idx="1">
                  <c:v>1840549</c:v>
                </c:pt>
                <c:pt idx="2">
                  <c:v>1301753</c:v>
                </c:pt>
                <c:pt idx="3">
                  <c:v>1667520</c:v>
                </c:pt>
                <c:pt idx="4">
                  <c:v>1494076</c:v>
                </c:pt>
                <c:pt idx="5">
                  <c:v>1659303</c:v>
                </c:pt>
                <c:pt idx="6">
                  <c:v>2547632</c:v>
                </c:pt>
                <c:pt idx="7">
                  <c:v>1791940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05792"/>
        <c:axId val="210711680"/>
        <c:extLst>
          <c:ext xmlns:c15="http://schemas.microsoft.com/office/drawing/2012/chart" uri="{02D57815-91ED-43cb-92C2-25804820EDAC}">
            <c15:filteredLineSeries>
              <c15:ser>
                <c:idx val="4"/>
                <c:order val="3"/>
                <c:tx>
                  <c:strRef>
                    <c:extLst>
                      <c:ext uri="{02D57815-91ED-43cb-92C2-25804820EDAC}">
                        <c15:formulaRef>
                          <c15:sqref>'汇报-jl'!$S$57</c15:sqref>
                        </c15:formulaRef>
                      </c:ext>
                    </c:extLst>
                    <c:strCache>
                      <c:ptCount val="1"/>
                      <c:pt idx="0">
                        <c:v>2016年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'汇报-jl'!$T$53:$AE$53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'汇报-jl'!$T$57:$AE$57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1769645</c:v>
                      </c:pt>
                      <c:pt idx="1">
                        <c:v>1840549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1070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0711680"/>
        <c:crosses val="autoZero"/>
        <c:auto val="1"/>
        <c:lblAlgn val="ctr"/>
        <c:lblOffset val="100"/>
        <c:noMultiLvlLbl val="0"/>
      </c:catAx>
      <c:valAx>
        <c:axId val="21071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070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'汇报-jl'!$B$143</c:f>
          <c:strCache>
            <c:ptCount val="1"/>
            <c:pt idx="0">
              <c:v>热血精灵派各类付费用户数（付费行为角度）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'汇报-jl'!$S$72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2"/>
              <c:layout>
                <c:manualLayout>
                  <c:x val="-3.4722222222222238E-2"/>
                  <c:y val="-6.4675925925925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'汇报-jl'!$T$71:$AF$71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'汇报-jl'!$T$72:$AF$72</c:f>
              <c:numCache>
                <c:formatCode>General</c:formatCode>
                <c:ptCount val="13"/>
                <c:pt idx="0">
                  <c:v>6376</c:v>
                </c:pt>
                <c:pt idx="1">
                  <c:v>11941</c:v>
                </c:pt>
                <c:pt idx="2">
                  <c:v>7334</c:v>
                </c:pt>
                <c:pt idx="3">
                  <c:v>5598</c:v>
                </c:pt>
                <c:pt idx="4">
                  <c:v>7688</c:v>
                </c:pt>
                <c:pt idx="5">
                  <c:v>5514</c:v>
                </c:pt>
                <c:pt idx="6">
                  <c:v>6587</c:v>
                </c:pt>
                <c:pt idx="7">
                  <c:v>12479</c:v>
                </c:pt>
                <c:pt idx="8">
                  <c:v>5607</c:v>
                </c:pt>
                <c:pt idx="9">
                  <c:v>3440</c:v>
                </c:pt>
                <c:pt idx="10">
                  <c:v>3262</c:v>
                </c:pt>
                <c:pt idx="11">
                  <c:v>3338</c:v>
                </c:pt>
                <c:pt idx="12">
                  <c:v>5701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'汇报-jl'!$S$73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'汇报-jl'!$T$73:$AF$73</c:f>
              <c:numCache>
                <c:formatCode>General</c:formatCode>
                <c:ptCount val="13"/>
                <c:pt idx="0">
                  <c:v>6968</c:v>
                </c:pt>
                <c:pt idx="1">
                  <c:v>11641</c:v>
                </c:pt>
                <c:pt idx="2">
                  <c:v>8055</c:v>
                </c:pt>
                <c:pt idx="3">
                  <c:v>6069</c:v>
                </c:pt>
                <c:pt idx="4">
                  <c:v>6014</c:v>
                </c:pt>
                <c:pt idx="5">
                  <c:v>7347</c:v>
                </c:pt>
                <c:pt idx="6">
                  <c:v>7613</c:v>
                </c:pt>
                <c:pt idx="7">
                  <c:v>6659</c:v>
                </c:pt>
                <c:pt idx="8">
                  <c:v>4627</c:v>
                </c:pt>
                <c:pt idx="9">
                  <c:v>4075</c:v>
                </c:pt>
                <c:pt idx="10">
                  <c:v>4086</c:v>
                </c:pt>
                <c:pt idx="11">
                  <c:v>5010</c:v>
                </c:pt>
                <c:pt idx="12">
                  <c:v>5817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'汇报-jl'!$S$74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'汇报-jl'!$T$74:$AF$74</c:f>
              <c:numCache>
                <c:formatCode>General</c:formatCode>
                <c:ptCount val="13"/>
                <c:pt idx="0">
                  <c:v>10581</c:v>
                </c:pt>
                <c:pt idx="1">
                  <c:v>11421</c:v>
                </c:pt>
                <c:pt idx="2">
                  <c:v>9086</c:v>
                </c:pt>
                <c:pt idx="3">
                  <c:v>8175</c:v>
                </c:pt>
                <c:pt idx="4">
                  <c:v>7485</c:v>
                </c:pt>
                <c:pt idx="5">
                  <c:v>7186</c:v>
                </c:pt>
                <c:pt idx="6">
                  <c:v>7922</c:v>
                </c:pt>
                <c:pt idx="7">
                  <c:v>6351</c:v>
                </c:pt>
                <c:pt idx="8">
                  <c:v>4159</c:v>
                </c:pt>
                <c:pt idx="9">
                  <c:v>4331</c:v>
                </c:pt>
                <c:pt idx="10">
                  <c:v>4763</c:v>
                </c:pt>
                <c:pt idx="11">
                  <c:v>4879</c:v>
                </c:pt>
                <c:pt idx="12">
                  <c:v>5560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'汇报-jl'!$S$75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'汇报-jl'!$T$71:$AF$71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'汇报-jl'!$T$75:$AF$75</c:f>
              <c:numCache>
                <c:formatCode>General</c:formatCode>
                <c:ptCount val="13"/>
                <c:pt idx="0">
                  <c:v>4654</c:v>
                </c:pt>
                <c:pt idx="1">
                  <c:v>8555</c:v>
                </c:pt>
                <c:pt idx="2">
                  <c:v>6295</c:v>
                </c:pt>
                <c:pt idx="3">
                  <c:v>4376</c:v>
                </c:pt>
                <c:pt idx="4">
                  <c:v>4353</c:v>
                </c:pt>
                <c:pt idx="5">
                  <c:v>4267</c:v>
                </c:pt>
                <c:pt idx="6">
                  <c:v>3886</c:v>
                </c:pt>
                <c:pt idx="7">
                  <c:v>4909</c:v>
                </c:pt>
                <c:pt idx="8">
                  <c:v>2938</c:v>
                </c:pt>
                <c:pt idx="9">
                  <c:v>3392</c:v>
                </c:pt>
                <c:pt idx="10">
                  <c:v>3696</c:v>
                </c:pt>
                <c:pt idx="11">
                  <c:v>4397</c:v>
                </c:pt>
                <c:pt idx="12">
                  <c:v>4226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467008"/>
        <c:axId val="243468544"/>
      </c:lineChart>
      <c:catAx>
        <c:axId val="2434670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468544"/>
        <c:crosses val="autoZero"/>
        <c:auto val="1"/>
        <c:lblAlgn val="ctr"/>
        <c:lblOffset val="100"/>
        <c:noMultiLvlLbl val="0"/>
      </c:catAx>
      <c:valAx>
        <c:axId val="2434685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46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'汇报-jl'!$B$165</c:f>
          <c:strCache>
            <c:ptCount val="1"/>
            <c:pt idx="0">
              <c:v>热血精灵派各类付费用户数（活跃类型角度）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'汇报-jl'!$S$81</c:f>
              <c:strCache>
                <c:ptCount val="1"/>
                <c:pt idx="0">
                  <c:v>新增用户中的付费用户数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'汇报-jl'!$T$80:$AF$80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'汇报-jl'!$T$81:$AF$81</c:f>
              <c:numCache>
                <c:formatCode>General</c:formatCode>
                <c:ptCount val="13"/>
                <c:pt idx="0">
                  <c:v>6376</c:v>
                </c:pt>
                <c:pt idx="1">
                  <c:v>11941</c:v>
                </c:pt>
                <c:pt idx="2">
                  <c:v>7334</c:v>
                </c:pt>
                <c:pt idx="3">
                  <c:v>5598</c:v>
                </c:pt>
                <c:pt idx="4">
                  <c:v>7688</c:v>
                </c:pt>
                <c:pt idx="5">
                  <c:v>5514</c:v>
                </c:pt>
                <c:pt idx="6">
                  <c:v>6587</c:v>
                </c:pt>
                <c:pt idx="7">
                  <c:v>12479</c:v>
                </c:pt>
                <c:pt idx="8">
                  <c:v>5607</c:v>
                </c:pt>
                <c:pt idx="9">
                  <c:v>3440</c:v>
                </c:pt>
                <c:pt idx="10">
                  <c:v>3262</c:v>
                </c:pt>
                <c:pt idx="11">
                  <c:v>3338</c:v>
                </c:pt>
                <c:pt idx="12">
                  <c:v>5701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'汇报-jl'!$S$82</c:f>
              <c:strCache>
                <c:ptCount val="1"/>
                <c:pt idx="0">
                  <c:v>留存用户中的付费用户数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'汇报-jl'!$T$80:$AF$80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'汇报-jl'!$T$82:$AF$82</c:f>
              <c:numCache>
                <c:formatCode>General</c:formatCode>
                <c:ptCount val="13"/>
                <c:pt idx="0">
                  <c:v>20237</c:v>
                </c:pt>
                <c:pt idx="1">
                  <c:v>26524</c:v>
                </c:pt>
                <c:pt idx="2">
                  <c:v>20441</c:v>
                </c:pt>
                <c:pt idx="3">
                  <c:v>16767</c:v>
                </c:pt>
                <c:pt idx="4">
                  <c:v>15279</c:v>
                </c:pt>
                <c:pt idx="5">
                  <c:v>16890</c:v>
                </c:pt>
                <c:pt idx="6">
                  <c:v>18105</c:v>
                </c:pt>
                <c:pt idx="7">
                  <c:v>15842</c:v>
                </c:pt>
                <c:pt idx="8">
                  <c:v>10566</c:v>
                </c:pt>
                <c:pt idx="9">
                  <c:v>10157</c:v>
                </c:pt>
                <c:pt idx="10">
                  <c:v>10527</c:v>
                </c:pt>
                <c:pt idx="11">
                  <c:v>12459</c:v>
                </c:pt>
                <c:pt idx="12">
                  <c:v>13275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'汇报-jl'!$S$83</c:f>
              <c:strCache>
                <c:ptCount val="1"/>
                <c:pt idx="0">
                  <c:v>回流用户中的付费用户数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'汇报-jl'!$T$80:$AF$80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'汇报-jl'!$T$83:$AF$83</c:f>
              <c:numCache>
                <c:formatCode>General</c:formatCode>
                <c:ptCount val="13"/>
                <c:pt idx="0">
                  <c:v>1900</c:v>
                </c:pt>
                <c:pt idx="1">
                  <c:v>5037</c:v>
                </c:pt>
                <c:pt idx="2">
                  <c:v>2931</c:v>
                </c:pt>
                <c:pt idx="3">
                  <c:v>1778</c:v>
                </c:pt>
                <c:pt idx="4">
                  <c:v>2500</c:v>
                </c:pt>
                <c:pt idx="5">
                  <c:v>1822</c:v>
                </c:pt>
                <c:pt idx="6">
                  <c:v>1224</c:v>
                </c:pt>
                <c:pt idx="7">
                  <c:v>1988</c:v>
                </c:pt>
                <c:pt idx="8">
                  <c:v>887</c:v>
                </c:pt>
                <c:pt idx="9">
                  <c:v>1343</c:v>
                </c:pt>
                <c:pt idx="10">
                  <c:v>1533</c:v>
                </c:pt>
                <c:pt idx="11">
                  <c:v>1335</c:v>
                </c:pt>
                <c:pt idx="12">
                  <c:v>1815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517696"/>
        <c:axId val="243597312"/>
      </c:lineChart>
      <c:catAx>
        <c:axId val="2435176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597312"/>
        <c:crosses val="autoZero"/>
        <c:auto val="1"/>
        <c:lblAlgn val="ctr"/>
        <c:lblOffset val="100"/>
        <c:noMultiLvlLbl val="0"/>
      </c:catAx>
      <c:valAx>
        <c:axId val="2435973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51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'汇报-jl'!$B$188</c:f>
          <c:strCache>
            <c:ptCount val="1"/>
            <c:pt idx="0">
              <c:v>热血精灵派付费用户贡献占比（付费行为角度）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'汇报-jl'!$S$104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'汇报-jl'!$T$104:$AF$104</c:f>
              <c:numCache>
                <c:formatCode>0.0%</c:formatCode>
                <c:ptCount val="13"/>
                <c:pt idx="0">
                  <c:v>0.20522059890398117</c:v>
                </c:pt>
                <c:pt idx="1">
                  <c:v>0.2382765642761592</c:v>
                </c:pt>
                <c:pt idx="2">
                  <c:v>0.226565612187768</c:v>
                </c:pt>
                <c:pt idx="3">
                  <c:v>0.20045901279452985</c:v>
                </c:pt>
                <c:pt idx="4">
                  <c:v>0.24558805891383612</c:v>
                </c:pt>
                <c:pt idx="5">
                  <c:v>0.20626109561491313</c:v>
                </c:pt>
                <c:pt idx="6">
                  <c:v>0.20525343253561845</c:v>
                </c:pt>
                <c:pt idx="7">
                  <c:v>0.33088274766973036</c:v>
                </c:pt>
                <c:pt idx="8">
                  <c:v>0.24695701537318077</c:v>
                </c:pt>
                <c:pt idx="9">
                  <c:v>0.17120307683323113</c:v>
                </c:pt>
                <c:pt idx="10">
                  <c:v>0.13835175036149741</c:v>
                </c:pt>
                <c:pt idx="11">
                  <c:v>0.1354188625915729</c:v>
                </c:pt>
                <c:pt idx="12">
                  <c:v>0.21708147804056635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'汇报-jl'!$S$105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'汇报-jl'!$T$105:$AF$105</c:f>
              <c:numCache>
                <c:formatCode>0.0%</c:formatCode>
                <c:ptCount val="13"/>
                <c:pt idx="0">
                  <c:v>0.18669319285243927</c:v>
                </c:pt>
                <c:pt idx="1">
                  <c:v>0.18955131667367972</c:v>
                </c:pt>
                <c:pt idx="2">
                  <c:v>0.20544469575478377</c:v>
                </c:pt>
                <c:pt idx="3">
                  <c:v>0.17003485766453647</c:v>
                </c:pt>
                <c:pt idx="4">
                  <c:v>0.1725964306275187</c:v>
                </c:pt>
                <c:pt idx="5">
                  <c:v>0.21964612334290759</c:v>
                </c:pt>
                <c:pt idx="6">
                  <c:v>0.18592278716839378</c:v>
                </c:pt>
                <c:pt idx="7">
                  <c:v>0.15402693760613004</c:v>
                </c:pt>
                <c:pt idx="8">
                  <c:v>0.16484251780337428</c:v>
                </c:pt>
                <c:pt idx="9">
                  <c:v>0.18831212170510622</c:v>
                </c:pt>
                <c:pt idx="10">
                  <c:v>0.15774139993216346</c:v>
                </c:pt>
                <c:pt idx="11">
                  <c:v>0.18694306443601411</c:v>
                </c:pt>
                <c:pt idx="12">
                  <c:v>0.20402286556016344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'汇报-jl'!$S$106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'汇报-jl'!$T$106:$AF$106</c:f>
              <c:numCache>
                <c:formatCode>0.0%</c:formatCode>
                <c:ptCount val="13"/>
                <c:pt idx="0">
                  <c:v>0.44949105438798176</c:v>
                </c:pt>
                <c:pt idx="1">
                  <c:v>0.3721864068279877</c:v>
                </c:pt>
                <c:pt idx="2">
                  <c:v>0.38588310875108406</c:v>
                </c:pt>
                <c:pt idx="3">
                  <c:v>0.45870959710215542</c:v>
                </c:pt>
                <c:pt idx="4">
                  <c:v>0.41829423335252353</c:v>
                </c:pt>
                <c:pt idx="5">
                  <c:v>0.38694130146041528</c:v>
                </c:pt>
                <c:pt idx="6">
                  <c:v>0.45657246832331005</c:v>
                </c:pt>
                <c:pt idx="7">
                  <c:v>0.35197624382291365</c:v>
                </c:pt>
                <c:pt idx="8">
                  <c:v>0.42566670600754758</c:v>
                </c:pt>
                <c:pt idx="9">
                  <c:v>0.44751425579930504</c:v>
                </c:pt>
                <c:pt idx="10">
                  <c:v>0.48477962047235662</c:v>
                </c:pt>
                <c:pt idx="11">
                  <c:v>0.44094956241342592</c:v>
                </c:pt>
                <c:pt idx="12">
                  <c:v>0.39254760602291444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'汇报-jl'!$S$107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'汇报-jl'!$T$107:$AF$107</c:f>
              <c:numCache>
                <c:formatCode>0.0%</c:formatCode>
                <c:ptCount val="13"/>
                <c:pt idx="0">
                  <c:v>0.15859515385559783</c:v>
                </c:pt>
                <c:pt idx="1">
                  <c:v>0.19998571222217337</c:v>
                </c:pt>
                <c:pt idx="2">
                  <c:v>0.18210658330636417</c:v>
                </c:pt>
                <c:pt idx="3">
                  <c:v>0.17079653243877821</c:v>
                </c:pt>
                <c:pt idx="4">
                  <c:v>0.16352127710612166</c:v>
                </c:pt>
                <c:pt idx="5">
                  <c:v>0.18715147958176398</c:v>
                </c:pt>
                <c:pt idx="6">
                  <c:v>0.15225131197267772</c:v>
                </c:pt>
                <c:pt idx="7">
                  <c:v>0.16311407090122595</c:v>
                </c:pt>
                <c:pt idx="8">
                  <c:v>0.16253376081589735</c:v>
                </c:pt>
                <c:pt idx="9">
                  <c:v>0.19297054566235761</c:v>
                </c:pt>
                <c:pt idx="10">
                  <c:v>0.21912722923398253</c:v>
                </c:pt>
                <c:pt idx="11">
                  <c:v>0.2366885105589871</c:v>
                </c:pt>
                <c:pt idx="12">
                  <c:v>0.18634805037635574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645440"/>
        <c:axId val="243651328"/>
      </c:lineChart>
      <c:catAx>
        <c:axId val="2436454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651328"/>
        <c:crosses val="autoZero"/>
        <c:auto val="1"/>
        <c:lblAlgn val="ctr"/>
        <c:lblOffset val="100"/>
        <c:noMultiLvlLbl val="0"/>
      </c:catAx>
      <c:valAx>
        <c:axId val="2436513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64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'汇报-jl'!$B$212</c:f>
          <c:strCache>
            <c:ptCount val="1"/>
            <c:pt idx="0">
              <c:v>热血精灵派付费用户贡献占比（活跃类型角度）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'汇报-jl'!$S$118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'汇报-jl'!$T$118:$AF$118</c:f>
              <c:numCache>
                <c:formatCode>0.0%</c:formatCode>
                <c:ptCount val="13"/>
                <c:pt idx="0">
                  <c:v>0.20531042522259368</c:v>
                </c:pt>
                <c:pt idx="1">
                  <c:v>0.23834907103147135</c:v>
                </c:pt>
                <c:pt idx="2">
                  <c:v>0.22666847547556601</c:v>
                </c:pt>
                <c:pt idx="3">
                  <c:v>0.20057580802648797</c:v>
                </c:pt>
                <c:pt idx="4">
                  <c:v>0.24571183430532556</c:v>
                </c:pt>
                <c:pt idx="5">
                  <c:v>0.20641839661551969</c:v>
                </c:pt>
                <c:pt idx="6">
                  <c:v>0.20537405380251247</c:v>
                </c:pt>
                <c:pt idx="7">
                  <c:v>0.33108293400053718</c:v>
                </c:pt>
                <c:pt idx="8">
                  <c:v>0.24866111897356219</c:v>
                </c:pt>
                <c:pt idx="9">
                  <c:v>0.1722001015360474</c:v>
                </c:pt>
                <c:pt idx="10">
                  <c:v>0.13960494756742201</c:v>
                </c:pt>
                <c:pt idx="11">
                  <c:v>0.13675702543373305</c:v>
                </c:pt>
                <c:pt idx="12">
                  <c:v>0.21926310631286922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'汇报-jl'!$S$119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'汇报-jl'!$T$119:$AF$119</c:f>
              <c:numCache>
                <c:formatCode>0.0%</c:formatCode>
                <c:ptCount val="13"/>
                <c:pt idx="0">
                  <c:v>0.72953556250823492</c:v>
                </c:pt>
                <c:pt idx="1">
                  <c:v>0.65575216826072291</c:v>
                </c:pt>
                <c:pt idx="2">
                  <c:v>0.68079286123421057</c:v>
                </c:pt>
                <c:pt idx="3">
                  <c:v>0.73116167494639051</c:v>
                </c:pt>
                <c:pt idx="4">
                  <c:v>0.67717558259533928</c:v>
                </c:pt>
                <c:pt idx="5">
                  <c:v>0.72493025236765252</c:v>
                </c:pt>
                <c:pt idx="6">
                  <c:v>0.7560816496943682</c:v>
                </c:pt>
                <c:pt idx="7">
                  <c:v>0.60453755141851495</c:v>
                </c:pt>
                <c:pt idx="8">
                  <c:v>0.6984406811621674</c:v>
                </c:pt>
                <c:pt idx="9">
                  <c:v>0.75533274034043951</c:v>
                </c:pt>
                <c:pt idx="10">
                  <c:v>0.78273377147988399</c:v>
                </c:pt>
                <c:pt idx="11">
                  <c:v>0.80830040970275541</c:v>
                </c:pt>
                <c:pt idx="12">
                  <c:v>0.70297142019300152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'汇报-jl'!$S$120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'汇报-jl'!$T$120:$AF$120</c:f>
              <c:numCache>
                <c:formatCode>0.0%</c:formatCode>
                <c:ptCount val="13"/>
                <c:pt idx="0">
                  <c:v>6.5154012269171419E-2</c:v>
                </c:pt>
                <c:pt idx="1">
                  <c:v>0.10589876070780574</c:v>
                </c:pt>
                <c:pt idx="2">
                  <c:v>9.2538663290223394E-2</c:v>
                </c:pt>
                <c:pt idx="3">
                  <c:v>6.8262517027121508E-2</c:v>
                </c:pt>
                <c:pt idx="4">
                  <c:v>7.7112583099335205E-2</c:v>
                </c:pt>
                <c:pt idx="5">
                  <c:v>6.8651351016827844E-2</c:v>
                </c:pt>
                <c:pt idx="6">
                  <c:v>3.8544296503119378E-2</c:v>
                </c:pt>
                <c:pt idx="7">
                  <c:v>6.4379514580947941E-2</c:v>
                </c:pt>
                <c:pt idx="8">
                  <c:v>5.2898199864270412E-2</c:v>
                </c:pt>
                <c:pt idx="9">
                  <c:v>7.2467158123513148E-2</c:v>
                </c:pt>
                <c:pt idx="10">
                  <c:v>7.7661280952694048E-2</c:v>
                </c:pt>
                <c:pt idx="11">
                  <c:v>5.4942564863511602E-2</c:v>
                </c:pt>
                <c:pt idx="12">
                  <c:v>7.7765473494129309E-2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694976"/>
        <c:axId val="243717248"/>
      </c:lineChart>
      <c:catAx>
        <c:axId val="2436949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717248"/>
        <c:crosses val="autoZero"/>
        <c:auto val="1"/>
        <c:lblAlgn val="ctr"/>
        <c:lblOffset val="100"/>
        <c:noMultiLvlLbl val="0"/>
      </c:catAx>
      <c:valAx>
        <c:axId val="2437172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36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'汇报-jl'!$B$236</c:f>
          <c:strCache>
            <c:ptCount val="1"/>
            <c:pt idx="0">
              <c:v>热血精灵派ARPPU值（按条和包月）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5419400699912512E-2"/>
                  <c:y val="-3.0640046296296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'汇报-jl'!$T$127:$AF$127</c:f>
              <c:numCache>
                <c:formatCode>General</c:formatCode>
                <c:ptCount val="13"/>
                <c:pt idx="0">
                  <c:v>62.7</c:v>
                </c:pt>
                <c:pt idx="1">
                  <c:v>58.49</c:v>
                </c:pt>
                <c:pt idx="2">
                  <c:v>53.93</c:v>
                </c:pt>
                <c:pt idx="3">
                  <c:v>61.69</c:v>
                </c:pt>
                <c:pt idx="4">
                  <c:v>65.290000000000006</c:v>
                </c:pt>
                <c:pt idx="5">
                  <c:v>53.54</c:v>
                </c:pt>
                <c:pt idx="6">
                  <c:v>70.77</c:v>
                </c:pt>
                <c:pt idx="7">
                  <c:v>58.22</c:v>
                </c:pt>
                <c:pt idx="8">
                  <c:v>59.16</c:v>
                </c:pt>
                <c:pt idx="9">
                  <c:v>63.46</c:v>
                </c:pt>
                <c:pt idx="10">
                  <c:v>72.02</c:v>
                </c:pt>
                <c:pt idx="11">
                  <c:v>63.51</c:v>
                </c:pt>
                <c:pt idx="12">
                  <c:v>62.01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'汇报-jl'!$S$128</c:f>
              <c:strCache>
                <c:ptCount val="1"/>
                <c:pt idx="0">
                  <c:v>按条支付arppu值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2641622922134733E-2"/>
                  <c:y val="5.12189814814814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'汇报-jl'!$T$128:$AF$128</c:f>
              <c:numCache>
                <c:formatCode>General</c:formatCode>
                <c:ptCount val="13"/>
                <c:pt idx="0">
                  <c:v>60.51</c:v>
                </c:pt>
                <c:pt idx="1">
                  <c:v>47.83</c:v>
                </c:pt>
                <c:pt idx="2">
                  <c:v>48.36</c:v>
                </c:pt>
                <c:pt idx="3">
                  <c:v>60.38</c:v>
                </c:pt>
                <c:pt idx="4">
                  <c:v>62.5</c:v>
                </c:pt>
                <c:pt idx="5">
                  <c:v>49.48</c:v>
                </c:pt>
                <c:pt idx="6">
                  <c:v>70.489999999999995</c:v>
                </c:pt>
                <c:pt idx="7">
                  <c:v>57.27</c:v>
                </c:pt>
                <c:pt idx="8">
                  <c:v>64.73</c:v>
                </c:pt>
                <c:pt idx="9">
                  <c:v>85.11</c:v>
                </c:pt>
                <c:pt idx="10">
                  <c:v>90.12</c:v>
                </c:pt>
                <c:pt idx="11">
                  <c:v>82.76</c:v>
                </c:pt>
                <c:pt idx="12">
                  <c:v>81.400000000000006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'汇报-jl'!$S$129</c:f>
              <c:strCache>
                <c:ptCount val="1"/>
                <c:pt idx="0">
                  <c:v>包月支付arppu值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'汇报-jl'!$T$129:$AF$129</c:f>
              <c:numCache>
                <c:formatCode>General</c:formatCode>
                <c:ptCount val="13"/>
                <c:pt idx="0">
                  <c:v>33.799999999999997</c:v>
                </c:pt>
                <c:pt idx="1">
                  <c:v>36.549999999999997</c:v>
                </c:pt>
                <c:pt idx="2">
                  <c:v>28.12</c:v>
                </c:pt>
                <c:pt idx="3">
                  <c:v>32.25</c:v>
                </c:pt>
                <c:pt idx="4">
                  <c:v>34.76</c:v>
                </c:pt>
                <c:pt idx="5">
                  <c:v>30.74</c:v>
                </c:pt>
                <c:pt idx="6">
                  <c:v>33.69</c:v>
                </c:pt>
                <c:pt idx="7">
                  <c:v>33.700000000000003</c:v>
                </c:pt>
                <c:pt idx="8">
                  <c:v>26.17</c:v>
                </c:pt>
                <c:pt idx="9">
                  <c:v>22.87</c:v>
                </c:pt>
                <c:pt idx="10">
                  <c:v>27.1</c:v>
                </c:pt>
                <c:pt idx="11">
                  <c:v>22.87</c:v>
                </c:pt>
                <c:pt idx="12">
                  <c:v>25.79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872384"/>
        <c:axId val="249873920"/>
      </c:lineChart>
      <c:catAx>
        <c:axId val="2498723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9873920"/>
        <c:crosses val="autoZero"/>
        <c:auto val="1"/>
        <c:lblAlgn val="ctr"/>
        <c:lblOffset val="100"/>
        <c:noMultiLvlLbl val="0"/>
      </c:catAx>
      <c:valAx>
        <c:axId val="2498739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987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'汇报-jl'!$B$260</c:f>
          <c:strCache>
            <c:ptCount val="1"/>
            <c:pt idx="0">
              <c:v>热血精灵派ARPPU值（付费行为角度）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'汇报-jl'!$S$130</c:f>
              <c:strCache>
                <c:ptCount val="1"/>
                <c:pt idx="0">
                  <c:v>纯新增付费用户ARPPU值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'汇报-jl'!$T$130:$AF$130</c:f>
              <c:numCache>
                <c:formatCode>General</c:formatCode>
                <c:ptCount val="13"/>
                <c:pt idx="0">
                  <c:v>57.68</c:v>
                </c:pt>
                <c:pt idx="1">
                  <c:v>50.84</c:v>
                </c:pt>
                <c:pt idx="2">
                  <c:v>51.26</c:v>
                </c:pt>
                <c:pt idx="3">
                  <c:v>53.5</c:v>
                </c:pt>
                <c:pt idx="4">
                  <c:v>53.27</c:v>
                </c:pt>
                <c:pt idx="5">
                  <c:v>48.69</c:v>
                </c:pt>
                <c:pt idx="6">
                  <c:v>57.35</c:v>
                </c:pt>
                <c:pt idx="7">
                  <c:v>46.92</c:v>
                </c:pt>
                <c:pt idx="8">
                  <c:v>45.16</c:v>
                </c:pt>
                <c:pt idx="9">
                  <c:v>47.72</c:v>
                </c:pt>
                <c:pt idx="10">
                  <c:v>47.52</c:v>
                </c:pt>
                <c:pt idx="11">
                  <c:v>44.84</c:v>
                </c:pt>
                <c:pt idx="12">
                  <c:v>49.84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'汇报-jl'!$S$131</c:f>
              <c:strCache>
                <c:ptCount val="1"/>
                <c:pt idx="0">
                  <c:v>历史转化新增付费用户ARPPU值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'汇报-jl'!$T$131:$AF$131</c:f>
              <c:numCache>
                <c:formatCode>General</c:formatCode>
                <c:ptCount val="13"/>
                <c:pt idx="0">
                  <c:v>48.01</c:v>
                </c:pt>
                <c:pt idx="1">
                  <c:v>41.48</c:v>
                </c:pt>
                <c:pt idx="2">
                  <c:v>42.32</c:v>
                </c:pt>
                <c:pt idx="3">
                  <c:v>41.86</c:v>
                </c:pt>
                <c:pt idx="4">
                  <c:v>47.86</c:v>
                </c:pt>
                <c:pt idx="5">
                  <c:v>38.92</c:v>
                </c:pt>
                <c:pt idx="6">
                  <c:v>44.95</c:v>
                </c:pt>
                <c:pt idx="7">
                  <c:v>40.93</c:v>
                </c:pt>
                <c:pt idx="8">
                  <c:v>36.520000000000003</c:v>
                </c:pt>
                <c:pt idx="9">
                  <c:v>44.31</c:v>
                </c:pt>
                <c:pt idx="10">
                  <c:v>43.25</c:v>
                </c:pt>
                <c:pt idx="11">
                  <c:v>41.24</c:v>
                </c:pt>
                <c:pt idx="12">
                  <c:v>45.91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'汇报-jl'!$S$132</c:f>
              <c:strCache>
                <c:ptCount val="1"/>
                <c:pt idx="0">
                  <c:v>连续两月付费用户ARPPU值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'汇报-jl'!$T$132:$AF$132</c:f>
              <c:numCache>
                <c:formatCode>General</c:formatCode>
                <c:ptCount val="13"/>
                <c:pt idx="0">
                  <c:v>76.12</c:v>
                </c:pt>
                <c:pt idx="1">
                  <c:v>83.02</c:v>
                </c:pt>
                <c:pt idx="2">
                  <c:v>70.47</c:v>
                </c:pt>
                <c:pt idx="3">
                  <c:v>83.83</c:v>
                </c:pt>
                <c:pt idx="4">
                  <c:v>93.19</c:v>
                </c:pt>
                <c:pt idx="5">
                  <c:v>70.09</c:v>
                </c:pt>
                <c:pt idx="6">
                  <c:v>106.08</c:v>
                </c:pt>
                <c:pt idx="7">
                  <c:v>98.07</c:v>
                </c:pt>
                <c:pt idx="8">
                  <c:v>104.93</c:v>
                </c:pt>
                <c:pt idx="9">
                  <c:v>99.08</c:v>
                </c:pt>
                <c:pt idx="10">
                  <c:v>114.03</c:v>
                </c:pt>
                <c:pt idx="11">
                  <c:v>99.89</c:v>
                </c:pt>
                <c:pt idx="12">
                  <c:v>92.41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'汇报-jl'!$S$133</c:f>
              <c:strCache>
                <c:ptCount val="1"/>
                <c:pt idx="0">
                  <c:v>回流付费用户ARPPU值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'汇报-jl'!$T$133:$AF$133</c:f>
              <c:numCache>
                <c:formatCode>General</c:formatCode>
                <c:ptCount val="13"/>
                <c:pt idx="0">
                  <c:v>61.06</c:v>
                </c:pt>
                <c:pt idx="1">
                  <c:v>59.55</c:v>
                </c:pt>
                <c:pt idx="2">
                  <c:v>48</c:v>
                </c:pt>
                <c:pt idx="3">
                  <c:v>58.31</c:v>
                </c:pt>
                <c:pt idx="4">
                  <c:v>62.64</c:v>
                </c:pt>
                <c:pt idx="5">
                  <c:v>57.1</c:v>
                </c:pt>
                <c:pt idx="6">
                  <c:v>72.11</c:v>
                </c:pt>
                <c:pt idx="7">
                  <c:v>58.8</c:v>
                </c:pt>
                <c:pt idx="8">
                  <c:v>56.72</c:v>
                </c:pt>
                <c:pt idx="9">
                  <c:v>54.55</c:v>
                </c:pt>
                <c:pt idx="10">
                  <c:v>66.42</c:v>
                </c:pt>
                <c:pt idx="11">
                  <c:v>59.5</c:v>
                </c:pt>
                <c:pt idx="12">
                  <c:v>57.72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935360"/>
        <c:axId val="2499368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'汇报-jl'!$S$127</c15:sqref>
                        </c15:formulaRef>
                      </c:ext>
                    </c:extLst>
                    <c:strCache>
                      <c:ptCount val="1"/>
                      <c:pt idx="0">
                        <c:v>总体ARPPU值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'汇报-jl'!$T$126:$AF$126</c15:sqref>
                        </c15:formulaRef>
                      </c:ext>
                    </c:extLst>
                    <c:strCache>
                      <c:ptCount val="13"/>
                      <c:pt idx="0">
                        <c:v>201602</c:v>
                      </c:pt>
                      <c:pt idx="1">
                        <c:v>201601</c:v>
                      </c:pt>
                      <c:pt idx="2">
                        <c:v>201512</c:v>
                      </c:pt>
                      <c:pt idx="3">
                        <c:v>201511</c:v>
                      </c:pt>
                      <c:pt idx="4">
                        <c:v>201510</c:v>
                      </c:pt>
                      <c:pt idx="5">
                        <c:v>201509</c:v>
                      </c:pt>
                      <c:pt idx="6">
                        <c:v>201508</c:v>
                      </c:pt>
                      <c:pt idx="7">
                        <c:v>201507</c:v>
                      </c:pt>
                      <c:pt idx="8">
                        <c:v>201506</c:v>
                      </c:pt>
                      <c:pt idx="9">
                        <c:v>201505</c:v>
                      </c:pt>
                      <c:pt idx="10">
                        <c:v>201504</c:v>
                      </c:pt>
                      <c:pt idx="11">
                        <c:v>201503</c:v>
                      </c:pt>
                      <c:pt idx="12">
                        <c:v>201502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'汇报-jl'!$T$127:$AF$127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70.77</c:v>
                      </c:pt>
                      <c:pt idx="1">
                        <c:v>58.22</c:v>
                      </c:pt>
                      <c:pt idx="2">
                        <c:v>59.16</c:v>
                      </c:pt>
                      <c:pt idx="3">
                        <c:v>63.46</c:v>
                      </c:pt>
                      <c:pt idx="4">
                        <c:v>72.02</c:v>
                      </c:pt>
                      <c:pt idx="5">
                        <c:v>63.51</c:v>
                      </c:pt>
                      <c:pt idx="6">
                        <c:v>62.01</c:v>
                      </c:pt>
                      <c:pt idx="7">
                        <c:v>54.74</c:v>
                      </c:pt>
                      <c:pt idx="8">
                        <c:v>58.82</c:v>
                      </c:pt>
                      <c:pt idx="9">
                        <c:v>53.58</c:v>
                      </c:pt>
                      <c:pt idx="10">
                        <c:v>58.87</c:v>
                      </c:pt>
                      <c:pt idx="11">
                        <c:v>69.83</c:v>
                      </c:pt>
                      <c:pt idx="12">
                        <c:v>70.5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499353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9936896"/>
        <c:crosses val="autoZero"/>
        <c:auto val="1"/>
        <c:lblAlgn val="ctr"/>
        <c:lblOffset val="100"/>
        <c:noMultiLvlLbl val="0"/>
      </c:catAx>
      <c:valAx>
        <c:axId val="2499368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4993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'汇报-jl'!$B$284</c:f>
          <c:strCache>
            <c:ptCount val="1"/>
            <c:pt idx="0">
              <c:v>热血精灵派ARPPU值（活跃类型角度）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'汇报-jl'!$T$127:$AF$127</c:f>
              <c:numCache>
                <c:formatCode>General</c:formatCode>
                <c:ptCount val="13"/>
                <c:pt idx="0">
                  <c:v>62.7</c:v>
                </c:pt>
                <c:pt idx="1">
                  <c:v>58.49</c:v>
                </c:pt>
                <c:pt idx="2">
                  <c:v>53.93</c:v>
                </c:pt>
                <c:pt idx="3">
                  <c:v>61.69</c:v>
                </c:pt>
                <c:pt idx="4">
                  <c:v>65.290000000000006</c:v>
                </c:pt>
                <c:pt idx="5">
                  <c:v>53.54</c:v>
                </c:pt>
                <c:pt idx="6">
                  <c:v>70.77</c:v>
                </c:pt>
                <c:pt idx="7">
                  <c:v>58.22</c:v>
                </c:pt>
                <c:pt idx="8">
                  <c:v>59.16</c:v>
                </c:pt>
                <c:pt idx="9">
                  <c:v>63.46</c:v>
                </c:pt>
                <c:pt idx="10">
                  <c:v>72.02</c:v>
                </c:pt>
                <c:pt idx="11">
                  <c:v>63.51</c:v>
                </c:pt>
                <c:pt idx="12">
                  <c:v>62.01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'汇报-jl'!$S$134</c:f>
              <c:strCache>
                <c:ptCount val="1"/>
                <c:pt idx="0">
                  <c:v>新增用户ARPPU值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'汇报-jl'!$T$134:$AF$134</c:f>
              <c:numCache>
                <c:formatCode>General</c:formatCode>
                <c:ptCount val="13"/>
                <c:pt idx="0">
                  <c:v>57.68</c:v>
                </c:pt>
                <c:pt idx="1">
                  <c:v>50.84</c:v>
                </c:pt>
                <c:pt idx="2">
                  <c:v>51.26</c:v>
                </c:pt>
                <c:pt idx="3">
                  <c:v>53.5</c:v>
                </c:pt>
                <c:pt idx="4">
                  <c:v>53.27</c:v>
                </c:pt>
                <c:pt idx="5">
                  <c:v>48.69</c:v>
                </c:pt>
                <c:pt idx="6">
                  <c:v>57.35</c:v>
                </c:pt>
                <c:pt idx="7">
                  <c:v>46.92</c:v>
                </c:pt>
                <c:pt idx="8">
                  <c:v>45.16</c:v>
                </c:pt>
                <c:pt idx="9">
                  <c:v>47.72</c:v>
                </c:pt>
                <c:pt idx="10">
                  <c:v>47.52</c:v>
                </c:pt>
                <c:pt idx="11">
                  <c:v>44.84</c:v>
                </c:pt>
                <c:pt idx="12">
                  <c:v>49.84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'汇报-jl'!$S$135</c:f>
              <c:strCache>
                <c:ptCount val="1"/>
                <c:pt idx="0">
                  <c:v>留存用户ARPPU值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'汇报-jl'!$T$135:$AF$135</c:f>
              <c:numCache>
                <c:formatCode>General</c:formatCode>
                <c:ptCount val="13"/>
                <c:pt idx="0">
                  <c:v>64.569999999999993</c:v>
                </c:pt>
                <c:pt idx="1">
                  <c:v>62.97</c:v>
                </c:pt>
                <c:pt idx="2">
                  <c:v>55.24</c:v>
                </c:pt>
                <c:pt idx="3">
                  <c:v>65.11</c:v>
                </c:pt>
                <c:pt idx="4">
                  <c:v>73.87</c:v>
                </c:pt>
                <c:pt idx="5">
                  <c:v>55.83</c:v>
                </c:pt>
                <c:pt idx="6">
                  <c:v>76.819999999999993</c:v>
                </c:pt>
                <c:pt idx="7">
                  <c:v>67.489999999999995</c:v>
                </c:pt>
                <c:pt idx="8">
                  <c:v>67.31</c:v>
                </c:pt>
                <c:pt idx="9">
                  <c:v>70.900000000000006</c:v>
                </c:pt>
                <c:pt idx="10">
                  <c:v>82.55</c:v>
                </c:pt>
                <c:pt idx="11">
                  <c:v>71</c:v>
                </c:pt>
                <c:pt idx="12">
                  <c:v>68.62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'汇报-jl'!$S$136</c:f>
              <c:strCache>
                <c:ptCount val="1"/>
                <c:pt idx="0">
                  <c:v>回流用户ARPPU值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'汇报-jl'!$T$126:$AF$126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'汇报-jl'!$T$136:$AF$136</c:f>
              <c:numCache>
                <c:formatCode>General</c:formatCode>
                <c:ptCount val="13"/>
                <c:pt idx="0">
                  <c:v>61.42</c:v>
                </c:pt>
                <c:pt idx="1">
                  <c:v>53.55</c:v>
                </c:pt>
                <c:pt idx="2">
                  <c:v>52.36</c:v>
                </c:pt>
                <c:pt idx="3">
                  <c:v>57.33</c:v>
                </c:pt>
                <c:pt idx="4">
                  <c:v>51.41</c:v>
                </c:pt>
                <c:pt idx="5">
                  <c:v>49.01</c:v>
                </c:pt>
                <c:pt idx="6">
                  <c:v>57.93</c:v>
                </c:pt>
                <c:pt idx="7">
                  <c:v>57.27</c:v>
                </c:pt>
                <c:pt idx="8">
                  <c:v>60.72</c:v>
                </c:pt>
                <c:pt idx="9">
                  <c:v>51.44</c:v>
                </c:pt>
                <c:pt idx="10">
                  <c:v>56.25</c:v>
                </c:pt>
                <c:pt idx="11">
                  <c:v>45.04</c:v>
                </c:pt>
                <c:pt idx="12">
                  <c:v>55.52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072064"/>
        <c:axId val="250077952"/>
      </c:lineChart>
      <c:catAx>
        <c:axId val="2500720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077952"/>
        <c:crosses val="autoZero"/>
        <c:auto val="1"/>
        <c:lblAlgn val="ctr"/>
        <c:lblOffset val="100"/>
        <c:noMultiLvlLbl val="0"/>
      </c:catAx>
      <c:valAx>
        <c:axId val="25007795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07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'汇报-jl'!$B$309</c:f>
          <c:strCache>
            <c:ptCount val="1"/>
            <c:pt idx="0">
              <c:v>热血精灵派各类用户付费率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'汇报-jl'!$S$143</c:f>
              <c:strCache>
                <c:ptCount val="1"/>
                <c:pt idx="0">
                  <c:v>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'汇报-jl'!$T$143:$AF$143</c:f>
              <c:numCache>
                <c:formatCode>0.00%</c:formatCode>
                <c:ptCount val="13"/>
                <c:pt idx="0">
                  <c:v>1.4800000000000001E-2</c:v>
                </c:pt>
                <c:pt idx="1">
                  <c:v>1.83E-2</c:v>
                </c:pt>
                <c:pt idx="2">
                  <c:v>2.0799999999999999E-2</c:v>
                </c:pt>
                <c:pt idx="3">
                  <c:v>1.8599999999999998E-2</c:v>
                </c:pt>
                <c:pt idx="4">
                  <c:v>1.5699999999999999E-2</c:v>
                </c:pt>
                <c:pt idx="5">
                  <c:v>1.8499999999999999E-2</c:v>
                </c:pt>
                <c:pt idx="6">
                  <c:v>1.3299999999999999E-2</c:v>
                </c:pt>
                <c:pt idx="7">
                  <c:v>1.2500000000000001E-2</c:v>
                </c:pt>
                <c:pt idx="8">
                  <c:v>1.2699999999999999E-2</c:v>
                </c:pt>
                <c:pt idx="9">
                  <c:v>8.8999999999999999E-3</c:v>
                </c:pt>
                <c:pt idx="10">
                  <c:v>8.5000000000000006E-3</c:v>
                </c:pt>
                <c:pt idx="11">
                  <c:v>9.7999999999999997E-3</c:v>
                </c:pt>
                <c:pt idx="12">
                  <c:v>7.4999999999999997E-3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'汇报-jl'!$S$144</c:f>
              <c:strCache>
                <c:ptCount val="1"/>
                <c:pt idx="0">
                  <c:v>新增用户付费率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'汇报-jl'!$T$144:$AF$144</c:f>
              <c:numCache>
                <c:formatCode>0.00%</c:formatCode>
                <c:ptCount val="13"/>
                <c:pt idx="0">
                  <c:v>7.1999999999999998E-3</c:v>
                </c:pt>
                <c:pt idx="1">
                  <c:v>9.7000000000000003E-3</c:v>
                </c:pt>
                <c:pt idx="2">
                  <c:v>1.1299999999999999E-2</c:v>
                </c:pt>
                <c:pt idx="3">
                  <c:v>1.06E-2</c:v>
                </c:pt>
                <c:pt idx="4">
                  <c:v>1.0500000000000001E-2</c:v>
                </c:pt>
                <c:pt idx="5">
                  <c:v>0.01</c:v>
                </c:pt>
                <c:pt idx="6">
                  <c:v>7.0000000000000001E-3</c:v>
                </c:pt>
                <c:pt idx="7">
                  <c:v>9.4999999999999998E-3</c:v>
                </c:pt>
                <c:pt idx="8">
                  <c:v>9.4999999999999998E-3</c:v>
                </c:pt>
                <c:pt idx="9">
                  <c:v>4.4000000000000003E-3</c:v>
                </c:pt>
                <c:pt idx="10">
                  <c:v>4.0000000000000001E-3</c:v>
                </c:pt>
                <c:pt idx="11">
                  <c:v>4.3E-3</c:v>
                </c:pt>
                <c:pt idx="12">
                  <c:v>3.7000000000000002E-3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'汇报-jl'!$S$145</c:f>
              <c:strCache>
                <c:ptCount val="1"/>
                <c:pt idx="0">
                  <c:v>留存用户付费率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'汇报-jl'!$T$145:$AF$145</c:f>
              <c:numCache>
                <c:formatCode>0.00%</c:formatCode>
                <c:ptCount val="13"/>
                <c:pt idx="0">
                  <c:v>2.4899999999999999E-2</c:v>
                </c:pt>
                <c:pt idx="1">
                  <c:v>3.6499999999999998E-2</c:v>
                </c:pt>
                <c:pt idx="2">
                  <c:v>3.6200000000000003E-2</c:v>
                </c:pt>
                <c:pt idx="3">
                  <c:v>2.92E-2</c:v>
                </c:pt>
                <c:pt idx="4">
                  <c:v>2.64E-2</c:v>
                </c:pt>
                <c:pt idx="5">
                  <c:v>2.9700000000000001E-2</c:v>
                </c:pt>
                <c:pt idx="6">
                  <c:v>2.35E-2</c:v>
                </c:pt>
                <c:pt idx="7">
                  <c:v>2.3800000000000002E-2</c:v>
                </c:pt>
                <c:pt idx="8">
                  <c:v>1.84E-2</c:v>
                </c:pt>
                <c:pt idx="9">
                  <c:v>1.6E-2</c:v>
                </c:pt>
                <c:pt idx="10">
                  <c:v>1.4999999999999999E-2</c:v>
                </c:pt>
                <c:pt idx="11">
                  <c:v>1.6199999999999999E-2</c:v>
                </c:pt>
                <c:pt idx="12">
                  <c:v>1.44E-2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'汇报-jl'!$S$146</c:f>
              <c:strCache>
                <c:ptCount val="1"/>
                <c:pt idx="0">
                  <c:v>回流用户付费率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'汇报-jl'!$T$146:$AF$146</c:f>
              <c:numCache>
                <c:formatCode>0.00%</c:formatCode>
                <c:ptCount val="13"/>
                <c:pt idx="0">
                  <c:v>8.0999999999999996E-3</c:v>
                </c:pt>
                <c:pt idx="1">
                  <c:v>1.2E-2</c:v>
                </c:pt>
                <c:pt idx="2">
                  <c:v>1.11E-2</c:v>
                </c:pt>
                <c:pt idx="3">
                  <c:v>8.9999999999999993E-3</c:v>
                </c:pt>
                <c:pt idx="4">
                  <c:v>7.7999999999999996E-3</c:v>
                </c:pt>
                <c:pt idx="5">
                  <c:v>9.2999999999999992E-3</c:v>
                </c:pt>
                <c:pt idx="6">
                  <c:v>5.1000000000000004E-3</c:v>
                </c:pt>
                <c:pt idx="7">
                  <c:v>4.4000000000000003E-3</c:v>
                </c:pt>
                <c:pt idx="8">
                  <c:v>4.5999999999999999E-3</c:v>
                </c:pt>
                <c:pt idx="9">
                  <c:v>5.0000000000000001E-3</c:v>
                </c:pt>
                <c:pt idx="10">
                  <c:v>5.1000000000000004E-3</c:v>
                </c:pt>
                <c:pt idx="11">
                  <c:v>6.1000000000000004E-3</c:v>
                </c:pt>
                <c:pt idx="12">
                  <c:v>5.7000000000000002E-3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147200"/>
        <c:axId val="250148736"/>
      </c:lineChart>
      <c:catAx>
        <c:axId val="2501472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148736"/>
        <c:crosses val="autoZero"/>
        <c:auto val="1"/>
        <c:lblAlgn val="ctr"/>
        <c:lblOffset val="100"/>
        <c:noMultiLvlLbl val="0"/>
      </c:catAx>
      <c:valAx>
        <c:axId val="2501487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14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'汇报-jl'!$B$336</c:f>
          <c:strCache>
            <c:ptCount val="1"/>
            <c:pt idx="0">
              <c:v>热血精灵派有效活跃用户占比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'汇报-jl'!$S$22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'汇报-jl'!$T$22:$AF$22</c:f>
              <c:numCache>
                <c:formatCode>0.0%</c:formatCode>
                <c:ptCount val="13"/>
                <c:pt idx="0">
                  <c:v>0.44090507158083952</c:v>
                </c:pt>
                <c:pt idx="1">
                  <c:v>0.47420336450481004</c:v>
                </c:pt>
                <c:pt idx="2">
                  <c:v>0.42114395895591605</c:v>
                </c:pt>
                <c:pt idx="3">
                  <c:v>0.41457008985494087</c:v>
                </c:pt>
                <c:pt idx="4">
                  <c:v>0.34825100988175739</c:v>
                </c:pt>
                <c:pt idx="5">
                  <c:v>0.35846565270801151</c:v>
                </c:pt>
                <c:pt idx="6">
                  <c:v>0.34652110198246489</c:v>
                </c:pt>
                <c:pt idx="7">
                  <c:v>0.38086596727394745</c:v>
                </c:pt>
                <c:pt idx="8">
                  <c:v>0.38420920900716149</c:v>
                </c:pt>
                <c:pt idx="9">
                  <c:v>0.34750057719640209</c:v>
                </c:pt>
                <c:pt idx="10">
                  <c:v>0.36349672931336746</c:v>
                </c:pt>
                <c:pt idx="11">
                  <c:v>0.37728549625575158</c:v>
                </c:pt>
                <c:pt idx="12">
                  <c:v>0.40099910724654775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177792"/>
        <c:axId val="250191872"/>
      </c:barChart>
      <c:catAx>
        <c:axId val="2501777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191872"/>
        <c:crosses val="autoZero"/>
        <c:auto val="1"/>
        <c:lblAlgn val="ctr"/>
        <c:lblOffset val="100"/>
        <c:noMultiLvlLbl val="0"/>
      </c:catAx>
      <c:valAx>
        <c:axId val="250191872"/>
        <c:scaling>
          <c:orientation val="minMax"/>
          <c:min val="0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017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'汇报-jl'!$B$361</c:f>
          <c:strCache>
            <c:ptCount val="1"/>
            <c:pt idx="0">
              <c:v>热血精灵派各类用户流失率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'汇报-jl'!$S$194</c:f>
              <c:strCache>
                <c:ptCount val="1"/>
                <c:pt idx="0">
                  <c:v>流失率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'汇报-jl'!$T$193:$AF$193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'汇报-jl'!$T$194:$AF$194</c:f>
              <c:numCache>
                <c:formatCode>0.0%</c:formatCode>
                <c:ptCount val="13"/>
                <c:pt idx="0">
                  <c:v>0.6593</c:v>
                </c:pt>
                <c:pt idx="1">
                  <c:v>0.50860000000000005</c:v>
                </c:pt>
                <c:pt idx="2">
                  <c:v>0.56540000000000001</c:v>
                </c:pt>
                <c:pt idx="3">
                  <c:v>0.64749999999999996</c:v>
                </c:pt>
                <c:pt idx="4">
                  <c:v>0.55989999999999995</c:v>
                </c:pt>
                <c:pt idx="5">
                  <c:v>0.70920000000000005</c:v>
                </c:pt>
                <c:pt idx="6">
                  <c:v>0.68330000000000002</c:v>
                </c:pt>
                <c:pt idx="7">
                  <c:v>0.51170000000000004</c:v>
                </c:pt>
                <c:pt idx="8">
                  <c:v>0.66059999999999997</c:v>
                </c:pt>
                <c:pt idx="9">
                  <c:v>0.65129999999999999</c:v>
                </c:pt>
                <c:pt idx="10">
                  <c:v>0.60299999999999998</c:v>
                </c:pt>
                <c:pt idx="11">
                  <c:v>0.72330000000000005</c:v>
                </c:pt>
                <c:pt idx="12">
                  <c:v>0.66059999999999997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'汇报-jl'!$S$195</c:f>
              <c:strCache>
                <c:ptCount val="1"/>
                <c:pt idx="0">
                  <c:v>上月新增活跃用户本月流失率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'汇报-jl'!$T$193:$AF$193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'汇报-jl'!$T$195:$AF$195</c:f>
              <c:numCache>
                <c:formatCode>0.0%</c:formatCode>
                <c:ptCount val="13"/>
                <c:pt idx="0">
                  <c:v>0.77600000000000002</c:v>
                </c:pt>
                <c:pt idx="1">
                  <c:v>0.65029999999999999</c:v>
                </c:pt>
                <c:pt idx="2">
                  <c:v>0.69969999999999999</c:v>
                </c:pt>
                <c:pt idx="3">
                  <c:v>0.75649999999999995</c:v>
                </c:pt>
                <c:pt idx="4">
                  <c:v>0.70199999999999996</c:v>
                </c:pt>
                <c:pt idx="5">
                  <c:v>0.81210000000000004</c:v>
                </c:pt>
                <c:pt idx="6">
                  <c:v>0.76080000000000003</c:v>
                </c:pt>
                <c:pt idx="7">
                  <c:v>0.62619999999999998</c:v>
                </c:pt>
                <c:pt idx="8">
                  <c:v>0.78239999999999998</c:v>
                </c:pt>
                <c:pt idx="9">
                  <c:v>0.79100000000000004</c:v>
                </c:pt>
                <c:pt idx="10">
                  <c:v>0.75139999999999996</c:v>
                </c:pt>
                <c:pt idx="11">
                  <c:v>0.80940000000000001</c:v>
                </c:pt>
                <c:pt idx="12">
                  <c:v>0.7409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'汇报-jl'!$S$196</c:f>
              <c:strCache>
                <c:ptCount val="1"/>
                <c:pt idx="0">
                  <c:v>上月留存用户本月流失率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'汇报-jl'!$T$193:$AF$193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'汇报-jl'!$T$196:$AF$196</c:f>
              <c:numCache>
                <c:formatCode>0.0%</c:formatCode>
                <c:ptCount val="13"/>
                <c:pt idx="0">
                  <c:v>0.44729999999999998</c:v>
                </c:pt>
                <c:pt idx="1">
                  <c:v>0.33</c:v>
                </c:pt>
                <c:pt idx="2">
                  <c:v>0.41289999999999999</c:v>
                </c:pt>
                <c:pt idx="3">
                  <c:v>0.4803</c:v>
                </c:pt>
                <c:pt idx="4">
                  <c:v>0.39860000000000001</c:v>
                </c:pt>
                <c:pt idx="5">
                  <c:v>0.5514</c:v>
                </c:pt>
                <c:pt idx="6">
                  <c:v>0.49730000000000002</c:v>
                </c:pt>
                <c:pt idx="7">
                  <c:v>0.36980000000000002</c:v>
                </c:pt>
                <c:pt idx="8">
                  <c:v>0.47439999999999999</c:v>
                </c:pt>
                <c:pt idx="9">
                  <c:v>0.47170000000000001</c:v>
                </c:pt>
                <c:pt idx="10">
                  <c:v>0.43519999999999998</c:v>
                </c:pt>
                <c:pt idx="11">
                  <c:v>0.56999999999999995</c:v>
                </c:pt>
                <c:pt idx="12">
                  <c:v>0.48830000000000001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'汇报-jl'!$S$197</c:f>
              <c:strCache>
                <c:ptCount val="1"/>
                <c:pt idx="0">
                  <c:v>上月回流用户本月流失率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'汇报-jl'!$T$193:$AF$193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'汇报-jl'!$T$197:$AF$197</c:f>
              <c:numCache>
                <c:formatCode>0.0%</c:formatCode>
                <c:ptCount val="13"/>
                <c:pt idx="0">
                  <c:v>0.68240000000000001</c:v>
                </c:pt>
                <c:pt idx="1">
                  <c:v>0.54300000000000004</c:v>
                </c:pt>
                <c:pt idx="2">
                  <c:v>0.65080000000000005</c:v>
                </c:pt>
                <c:pt idx="3">
                  <c:v>0.70089999999999997</c:v>
                </c:pt>
                <c:pt idx="4">
                  <c:v>0.62790000000000001</c:v>
                </c:pt>
                <c:pt idx="5">
                  <c:v>0.81130000000000002</c:v>
                </c:pt>
                <c:pt idx="6">
                  <c:v>0.73150000000000004</c:v>
                </c:pt>
                <c:pt idx="7">
                  <c:v>0.58189999999999997</c:v>
                </c:pt>
                <c:pt idx="8">
                  <c:v>0.74199999999999999</c:v>
                </c:pt>
                <c:pt idx="9">
                  <c:v>0.69140000000000001</c:v>
                </c:pt>
                <c:pt idx="10">
                  <c:v>0.66449999999999998</c:v>
                </c:pt>
                <c:pt idx="11">
                  <c:v>0.75180000000000002</c:v>
                </c:pt>
                <c:pt idx="12">
                  <c:v>0.65510000000000002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415552"/>
        <c:axId val="251417344"/>
      </c:lineChart>
      <c:catAx>
        <c:axId val="251415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1417344"/>
        <c:crosses val="autoZero"/>
        <c:auto val="1"/>
        <c:lblAlgn val="ctr"/>
        <c:lblOffset val="100"/>
        <c:noMultiLvlLbl val="0"/>
      </c:catAx>
      <c:valAx>
        <c:axId val="2514173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14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'汇报-jl'!$B$52</c:f>
          <c:strCache>
            <c:ptCount val="1"/>
            <c:pt idx="0">
              <c:v>热血精灵派活跃用户构成的趋势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'汇报-jl'!$S$14</c:f>
              <c:strCache>
                <c:ptCount val="1"/>
                <c:pt idx="0">
                  <c:v>有效活跃用户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'汇报-jl'!$T$21:$AF$21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'汇报-jl'!$T$14:$AF$14</c:f>
              <c:numCache>
                <c:formatCode>General</c:formatCode>
                <c:ptCount val="13"/>
                <c:pt idx="0">
                  <c:v>849647</c:v>
                </c:pt>
                <c:pt idx="1">
                  <c:v>1129799</c:v>
                </c:pt>
                <c:pt idx="2">
                  <c:v>622049</c:v>
                </c:pt>
                <c:pt idx="3">
                  <c:v>538750</c:v>
                </c:pt>
                <c:pt idx="4">
                  <c:v>567957</c:v>
                </c:pt>
                <c:pt idx="5">
                  <c:v>471563</c:v>
                </c:pt>
                <c:pt idx="6">
                  <c:v>676991</c:v>
                </c:pt>
                <c:pt idx="7">
                  <c:v>926199</c:v>
                </c:pt>
                <c:pt idx="8">
                  <c:v>523457</c:v>
                </c:pt>
                <c:pt idx="9">
                  <c:v>588503</c:v>
                </c:pt>
                <c:pt idx="10">
                  <c:v>661214</c:v>
                </c:pt>
                <c:pt idx="11">
                  <c:v>666957</c:v>
                </c:pt>
                <c:pt idx="12">
                  <c:v>1115292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'汇报-jl'!$S$15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'汇报-jl'!$T$15:$AF$15</c:f>
              <c:numCache>
                <c:formatCode>General</c:formatCode>
                <c:ptCount val="13"/>
                <c:pt idx="0">
                  <c:v>881845</c:v>
                </c:pt>
                <c:pt idx="1">
                  <c:v>1236030</c:v>
                </c:pt>
                <c:pt idx="2">
                  <c:v>647148</c:v>
                </c:pt>
                <c:pt idx="3">
                  <c:v>527096</c:v>
                </c:pt>
                <c:pt idx="4">
                  <c:v>731417</c:v>
                </c:pt>
                <c:pt idx="5">
                  <c:v>551324</c:v>
                </c:pt>
                <c:pt idx="6">
                  <c:v>943436</c:v>
                </c:pt>
                <c:pt idx="7">
                  <c:v>1316692</c:v>
                </c:pt>
                <c:pt idx="8">
                  <c:v>592928</c:v>
                </c:pt>
                <c:pt idx="9">
                  <c:v>789712</c:v>
                </c:pt>
                <c:pt idx="10">
                  <c:v>816360</c:v>
                </c:pt>
                <c:pt idx="11">
                  <c:v>780077</c:v>
                </c:pt>
                <c:pt idx="12">
                  <c:v>1537968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'汇报-jl'!$S$16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'汇报-jl'!$T$16:$AF$16</c:f>
              <c:numCache>
                <c:formatCode>General</c:formatCode>
                <c:ptCount val="13"/>
                <c:pt idx="0">
                  <c:v>811722</c:v>
                </c:pt>
                <c:pt idx="1">
                  <c:v>725893</c:v>
                </c:pt>
                <c:pt idx="2">
                  <c:v>564775</c:v>
                </c:pt>
                <c:pt idx="3">
                  <c:v>574846</c:v>
                </c:pt>
                <c:pt idx="4">
                  <c:v>578895</c:v>
                </c:pt>
                <c:pt idx="5">
                  <c:v>568051</c:v>
                </c:pt>
                <c:pt idx="6">
                  <c:v>770123</c:v>
                </c:pt>
                <c:pt idx="7">
                  <c:v>665323</c:v>
                </c:pt>
                <c:pt idx="8">
                  <c:v>574720</c:v>
                </c:pt>
                <c:pt idx="9">
                  <c:v>634248</c:v>
                </c:pt>
                <c:pt idx="10">
                  <c:v>701820</c:v>
                </c:pt>
                <c:pt idx="11">
                  <c:v>769649</c:v>
                </c:pt>
                <c:pt idx="12">
                  <c:v>923770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'汇报-jl'!$S$17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'汇报-jl'!$T$21:$AF$21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'汇报-jl'!$T$17:$AF$17</c:f>
              <c:numCache>
                <c:formatCode>General</c:formatCode>
                <c:ptCount val="13"/>
                <c:pt idx="0">
                  <c:v>233485</c:v>
                </c:pt>
                <c:pt idx="1">
                  <c:v>420597</c:v>
                </c:pt>
                <c:pt idx="2">
                  <c:v>265123</c:v>
                </c:pt>
                <c:pt idx="3">
                  <c:v>197597</c:v>
                </c:pt>
                <c:pt idx="4">
                  <c:v>320572</c:v>
                </c:pt>
                <c:pt idx="5">
                  <c:v>196129</c:v>
                </c:pt>
                <c:pt idx="6">
                  <c:v>240120</c:v>
                </c:pt>
                <c:pt idx="7">
                  <c:v>449809</c:v>
                </c:pt>
                <c:pt idx="8">
                  <c:v>194779</c:v>
                </c:pt>
                <c:pt idx="9">
                  <c:v>269571</c:v>
                </c:pt>
                <c:pt idx="10">
                  <c:v>300857</c:v>
                </c:pt>
                <c:pt idx="11">
                  <c:v>218052</c:v>
                </c:pt>
                <c:pt idx="12">
                  <c:v>319545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484032"/>
        <c:axId val="251485568"/>
      </c:lineChart>
      <c:catAx>
        <c:axId val="2514840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1485568"/>
        <c:crosses val="autoZero"/>
        <c:auto val="1"/>
        <c:lblAlgn val="ctr"/>
        <c:lblOffset val="100"/>
        <c:noMultiLvlLbl val="0"/>
      </c:catAx>
      <c:valAx>
        <c:axId val="2514855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148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'汇报-jl'!$B$386</c:f>
          <c:strCache>
            <c:ptCount val="1"/>
            <c:pt idx="0">
              <c:v>热血精灵派各类用户在线时长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'汇报-jl'!$S$203</c:f>
              <c:strCache>
                <c:ptCount val="1"/>
                <c:pt idx="0">
                  <c:v>活跃用户日平均在线时长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'汇报-jl'!$T$203:$AF$203</c:f>
              <c:numCache>
                <c:formatCode>0</c:formatCode>
                <c:ptCount val="13"/>
                <c:pt idx="0">
                  <c:v>3056.72</c:v>
                </c:pt>
                <c:pt idx="1">
                  <c:v>3443.19</c:v>
                </c:pt>
                <c:pt idx="2">
                  <c:v>2815.3</c:v>
                </c:pt>
                <c:pt idx="3">
                  <c:v>2909.92</c:v>
                </c:pt>
                <c:pt idx="4">
                  <c:v>2714.29</c:v>
                </c:pt>
                <c:pt idx="5">
                  <c:v>2394.9</c:v>
                </c:pt>
                <c:pt idx="6">
                  <c:v>2798.79</c:v>
                </c:pt>
                <c:pt idx="7">
                  <c:v>2857.82</c:v>
                </c:pt>
                <c:pt idx="8">
                  <c:v>2525.59</c:v>
                </c:pt>
                <c:pt idx="9">
                  <c:v>2447.06</c:v>
                </c:pt>
                <c:pt idx="10">
                  <c:v>2729.96</c:v>
                </c:pt>
                <c:pt idx="11">
                  <c:v>2942.6</c:v>
                </c:pt>
                <c:pt idx="12">
                  <c:v>3949.93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'汇报-jl'!$S$204</c:f>
              <c:strCache>
                <c:ptCount val="1"/>
                <c:pt idx="0">
                  <c:v>付费用户日平均在线时长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'汇报-jl'!$T$204:$AF$204</c:f>
              <c:numCache>
                <c:formatCode>0</c:formatCode>
                <c:ptCount val="13"/>
                <c:pt idx="0">
                  <c:v>5409.3</c:v>
                </c:pt>
                <c:pt idx="1">
                  <c:v>5624.21</c:v>
                </c:pt>
                <c:pt idx="2">
                  <c:v>4690.74</c:v>
                </c:pt>
                <c:pt idx="3">
                  <c:v>4884.95</c:v>
                </c:pt>
                <c:pt idx="4">
                  <c:v>4995.78</c:v>
                </c:pt>
                <c:pt idx="5">
                  <c:v>4241.8100000000004</c:v>
                </c:pt>
                <c:pt idx="6">
                  <c:v>5639.08</c:v>
                </c:pt>
                <c:pt idx="7">
                  <c:v>4942.47</c:v>
                </c:pt>
                <c:pt idx="8">
                  <c:v>4200.3500000000004</c:v>
                </c:pt>
                <c:pt idx="9">
                  <c:v>4511.33</c:v>
                </c:pt>
                <c:pt idx="10">
                  <c:v>5044.6000000000004</c:v>
                </c:pt>
                <c:pt idx="11">
                  <c:v>4820.13</c:v>
                </c:pt>
                <c:pt idx="12">
                  <c:v>6526.84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'汇报-jl'!$S$205</c:f>
              <c:strCache>
                <c:ptCount val="1"/>
                <c:pt idx="0">
                  <c:v>新增用户日平均在线时长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'汇报-jl'!$T$205:$AF$205</c:f>
              <c:numCache>
                <c:formatCode>0</c:formatCode>
                <c:ptCount val="13"/>
                <c:pt idx="0">
                  <c:v>3062.26</c:v>
                </c:pt>
                <c:pt idx="1">
                  <c:v>3425.37</c:v>
                </c:pt>
                <c:pt idx="2">
                  <c:v>3085.72</c:v>
                </c:pt>
                <c:pt idx="3">
                  <c:v>3099.37</c:v>
                </c:pt>
                <c:pt idx="4">
                  <c:v>2811.81</c:v>
                </c:pt>
                <c:pt idx="5">
                  <c:v>2547.0500000000002</c:v>
                </c:pt>
                <c:pt idx="6">
                  <c:v>2806.24</c:v>
                </c:pt>
                <c:pt idx="7">
                  <c:v>3044.32</c:v>
                </c:pt>
                <c:pt idx="8">
                  <c:v>2989.46</c:v>
                </c:pt>
                <c:pt idx="9">
                  <c:v>2482.29</c:v>
                </c:pt>
                <c:pt idx="10">
                  <c:v>2631.65</c:v>
                </c:pt>
                <c:pt idx="11">
                  <c:v>2733.89</c:v>
                </c:pt>
                <c:pt idx="12">
                  <c:v>3507.5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'汇报-jl'!$S$206</c:f>
              <c:strCache>
                <c:ptCount val="1"/>
                <c:pt idx="0">
                  <c:v>留存用户日平均在线时长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'汇报-jl'!$T$206:$AF$206</c:f>
              <c:numCache>
                <c:formatCode>0</c:formatCode>
                <c:ptCount val="13"/>
                <c:pt idx="0">
                  <c:v>3130.92</c:v>
                </c:pt>
                <c:pt idx="1">
                  <c:v>3579.55</c:v>
                </c:pt>
                <c:pt idx="2">
                  <c:v>2812.94</c:v>
                </c:pt>
                <c:pt idx="3">
                  <c:v>2941.44</c:v>
                </c:pt>
                <c:pt idx="4">
                  <c:v>2849.32</c:v>
                </c:pt>
                <c:pt idx="5">
                  <c:v>2427.38</c:v>
                </c:pt>
                <c:pt idx="6">
                  <c:v>2924.11</c:v>
                </c:pt>
                <c:pt idx="7">
                  <c:v>2893.43</c:v>
                </c:pt>
                <c:pt idx="8">
                  <c:v>2343.71</c:v>
                </c:pt>
                <c:pt idx="9">
                  <c:v>2537.56</c:v>
                </c:pt>
                <c:pt idx="10">
                  <c:v>2918.76</c:v>
                </c:pt>
                <c:pt idx="11">
                  <c:v>3107.89</c:v>
                </c:pt>
                <c:pt idx="12">
                  <c:v>4376.8999999999996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'汇报-jl'!$S$207</c:f>
              <c:strCache>
                <c:ptCount val="1"/>
                <c:pt idx="0">
                  <c:v>回流用户日平均在线时长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'汇报-jl'!$T$207:$AF$207</c:f>
              <c:numCache>
                <c:formatCode>0</c:formatCode>
                <c:ptCount val="13"/>
                <c:pt idx="0">
                  <c:v>2356.2800000000002</c:v>
                </c:pt>
                <c:pt idx="1">
                  <c:v>2905.67</c:v>
                </c:pt>
                <c:pt idx="2">
                  <c:v>2108.4699999999998</c:v>
                </c:pt>
                <c:pt idx="3">
                  <c:v>2110.39</c:v>
                </c:pt>
                <c:pt idx="4">
                  <c:v>1911.08</c:v>
                </c:pt>
                <c:pt idx="5">
                  <c:v>1710.35</c:v>
                </c:pt>
                <c:pt idx="6">
                  <c:v>1706.33</c:v>
                </c:pt>
                <c:pt idx="7">
                  <c:v>1873.61</c:v>
                </c:pt>
                <c:pt idx="8">
                  <c:v>1794.27</c:v>
                </c:pt>
                <c:pt idx="9">
                  <c:v>1886.68</c:v>
                </c:pt>
                <c:pt idx="10">
                  <c:v>2085.61</c:v>
                </c:pt>
                <c:pt idx="11">
                  <c:v>2426.83</c:v>
                </c:pt>
                <c:pt idx="12">
                  <c:v>3192.42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678912"/>
        <c:axId val="252680448"/>
      </c:lineChart>
      <c:catAx>
        <c:axId val="2526789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2680448"/>
        <c:crosses val="autoZero"/>
        <c:auto val="1"/>
        <c:lblAlgn val="ctr"/>
        <c:lblOffset val="100"/>
        <c:noMultiLvlLbl val="0"/>
      </c:catAx>
      <c:valAx>
        <c:axId val="2526804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26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'汇报-jl'!$B$410</c:f>
          <c:strCache>
            <c:ptCount val="1"/>
            <c:pt idx="0">
              <c:v>热血精灵派各类用户登录天数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'汇报-jl'!$S$213</c:f>
              <c:strCache>
                <c:ptCount val="1"/>
                <c:pt idx="0">
                  <c:v>活跃用户月平均登录天数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'汇报-jl'!$T$213:$AF$213</c:f>
              <c:numCache>
                <c:formatCode>General</c:formatCode>
                <c:ptCount val="13"/>
                <c:pt idx="0">
                  <c:v>4.4800000000000004</c:v>
                </c:pt>
                <c:pt idx="1">
                  <c:v>4.8</c:v>
                </c:pt>
                <c:pt idx="2">
                  <c:v>4.09</c:v>
                </c:pt>
                <c:pt idx="3">
                  <c:v>4.1900000000000004</c:v>
                </c:pt>
                <c:pt idx="4">
                  <c:v>3.63</c:v>
                </c:pt>
                <c:pt idx="5">
                  <c:v>3.94</c:v>
                </c:pt>
                <c:pt idx="6">
                  <c:v>3.42</c:v>
                </c:pt>
                <c:pt idx="7">
                  <c:v>3.81</c:v>
                </c:pt>
                <c:pt idx="8">
                  <c:v>3.8</c:v>
                </c:pt>
                <c:pt idx="9">
                  <c:v>3.35</c:v>
                </c:pt>
                <c:pt idx="10">
                  <c:v>3.2</c:v>
                </c:pt>
                <c:pt idx="11">
                  <c:v>3.53</c:v>
                </c:pt>
                <c:pt idx="12">
                  <c:v>3.98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'汇报-jl'!$S$214</c:f>
              <c:strCache>
                <c:ptCount val="1"/>
                <c:pt idx="0">
                  <c:v>付费用户平均登录天数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'汇报-jl'!$T$214:$AF$214</c:f>
              <c:numCache>
                <c:formatCode>General</c:formatCode>
                <c:ptCount val="13"/>
                <c:pt idx="0">
                  <c:v>15.72</c:v>
                </c:pt>
                <c:pt idx="1">
                  <c:v>17.440000000000001</c:v>
                </c:pt>
                <c:pt idx="2">
                  <c:v>14.17</c:v>
                </c:pt>
                <c:pt idx="3">
                  <c:v>14.82</c:v>
                </c:pt>
                <c:pt idx="4">
                  <c:v>13.98</c:v>
                </c:pt>
                <c:pt idx="5">
                  <c:v>14.91</c:v>
                </c:pt>
                <c:pt idx="6">
                  <c:v>14.31</c:v>
                </c:pt>
                <c:pt idx="7">
                  <c:v>15.55</c:v>
                </c:pt>
                <c:pt idx="8">
                  <c:v>13.1</c:v>
                </c:pt>
                <c:pt idx="9">
                  <c:v>12.38</c:v>
                </c:pt>
                <c:pt idx="10">
                  <c:v>12.53</c:v>
                </c:pt>
                <c:pt idx="11">
                  <c:v>13.08</c:v>
                </c:pt>
                <c:pt idx="12">
                  <c:v>15.31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'汇报-jl'!$S$215</c:f>
              <c:strCache>
                <c:ptCount val="1"/>
                <c:pt idx="0">
                  <c:v>新增用户月平均登录天数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'汇报-jl'!$T$215:$AF$215</c:f>
              <c:numCache>
                <c:formatCode>General</c:formatCode>
                <c:ptCount val="13"/>
                <c:pt idx="0">
                  <c:v>2.8</c:v>
                </c:pt>
                <c:pt idx="1">
                  <c:v>3.15</c:v>
                </c:pt>
                <c:pt idx="2">
                  <c:v>2.66</c:v>
                </c:pt>
                <c:pt idx="3">
                  <c:v>2.65</c:v>
                </c:pt>
                <c:pt idx="4">
                  <c:v>2.66</c:v>
                </c:pt>
                <c:pt idx="5">
                  <c:v>2.59</c:v>
                </c:pt>
                <c:pt idx="6">
                  <c:v>2.4</c:v>
                </c:pt>
                <c:pt idx="7">
                  <c:v>3.34</c:v>
                </c:pt>
                <c:pt idx="8">
                  <c:v>2.95</c:v>
                </c:pt>
                <c:pt idx="9">
                  <c:v>2.2200000000000002</c:v>
                </c:pt>
                <c:pt idx="10">
                  <c:v>2.23</c:v>
                </c:pt>
                <c:pt idx="11">
                  <c:v>2.29</c:v>
                </c:pt>
                <c:pt idx="12">
                  <c:v>2.77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'汇报-jl'!$S$216</c:f>
              <c:strCache>
                <c:ptCount val="1"/>
                <c:pt idx="0">
                  <c:v>留存用户月平均登录天数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'汇报-jl'!$T$216:$AF$216</c:f>
              <c:numCache>
                <c:formatCode>General</c:formatCode>
                <c:ptCount val="13"/>
                <c:pt idx="0">
                  <c:v>6.9</c:v>
                </c:pt>
                <c:pt idx="1">
                  <c:v>8.52</c:v>
                </c:pt>
                <c:pt idx="2">
                  <c:v>6.52</c:v>
                </c:pt>
                <c:pt idx="3">
                  <c:v>6.26</c:v>
                </c:pt>
                <c:pt idx="4">
                  <c:v>5.57</c:v>
                </c:pt>
                <c:pt idx="5">
                  <c:v>5.82</c:v>
                </c:pt>
                <c:pt idx="6">
                  <c:v>5.16</c:v>
                </c:pt>
                <c:pt idx="7">
                  <c:v>5.87</c:v>
                </c:pt>
                <c:pt idx="8">
                  <c:v>5.27</c:v>
                </c:pt>
                <c:pt idx="9">
                  <c:v>5.21</c:v>
                </c:pt>
                <c:pt idx="10">
                  <c:v>4.76</c:v>
                </c:pt>
                <c:pt idx="11">
                  <c:v>5.15</c:v>
                </c:pt>
                <c:pt idx="12">
                  <c:v>6.52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'汇报-jl'!$S$217</c:f>
              <c:strCache>
                <c:ptCount val="1"/>
                <c:pt idx="0">
                  <c:v>回流用户月平均登录天数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'汇报-jl'!$T$217:$AF$217</c:f>
              <c:numCache>
                <c:formatCode>General</c:formatCode>
                <c:ptCount val="13"/>
                <c:pt idx="0">
                  <c:v>2.59</c:v>
                </c:pt>
                <c:pt idx="1">
                  <c:v>3.37</c:v>
                </c:pt>
                <c:pt idx="2">
                  <c:v>2.48</c:v>
                </c:pt>
                <c:pt idx="3">
                  <c:v>2.4</c:v>
                </c:pt>
                <c:pt idx="4">
                  <c:v>2.42</c:v>
                </c:pt>
                <c:pt idx="5">
                  <c:v>2.4300000000000002</c:v>
                </c:pt>
                <c:pt idx="6">
                  <c:v>1.94</c:v>
                </c:pt>
                <c:pt idx="7">
                  <c:v>2.17</c:v>
                </c:pt>
                <c:pt idx="8">
                  <c:v>2</c:v>
                </c:pt>
                <c:pt idx="9">
                  <c:v>2.35</c:v>
                </c:pt>
                <c:pt idx="10">
                  <c:v>2.27</c:v>
                </c:pt>
                <c:pt idx="11">
                  <c:v>2.39</c:v>
                </c:pt>
                <c:pt idx="12">
                  <c:v>2.61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746752"/>
        <c:axId val="252760832"/>
      </c:lineChart>
      <c:catAx>
        <c:axId val="2527467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2760832"/>
        <c:crosses val="autoZero"/>
        <c:auto val="1"/>
        <c:lblAlgn val="ctr"/>
        <c:lblOffset val="100"/>
        <c:noMultiLvlLbl val="0"/>
      </c:catAx>
      <c:valAx>
        <c:axId val="2527608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274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'汇报-jl'!$B$31</c:f>
          <c:strCache>
            <c:ptCount val="1"/>
            <c:pt idx="0">
              <c:v>热血精灵派活跃趋势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'汇报-jl'!$S$30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'汇报-jl'!$T$30:$AE$30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128588</c:v>
                </c:pt>
                <c:pt idx="11">
                  <c:v>2332289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'汇报-jl'!$S$31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'汇报-jl'!$T$31:$AE$31</c:f>
              <c:numCache>
                <c:formatCode>General</c:formatCode>
                <c:ptCount val="12"/>
                <c:pt idx="0">
                  <c:v>3171429</c:v>
                </c:pt>
                <c:pt idx="1">
                  <c:v>2263796</c:v>
                </c:pt>
                <c:pt idx="2">
                  <c:v>1867251</c:v>
                </c:pt>
                <c:pt idx="3">
                  <c:v>1948712</c:v>
                </c:pt>
                <c:pt idx="4">
                  <c:v>2253685</c:v>
                </c:pt>
                <c:pt idx="5">
                  <c:v>2028431</c:v>
                </c:pt>
                <c:pt idx="6">
                  <c:v>3944655</c:v>
                </c:pt>
                <c:pt idx="7">
                  <c:v>3366959</c:v>
                </c:pt>
                <c:pt idx="8">
                  <c:v>1820405</c:v>
                </c:pt>
                <c:pt idx="9">
                  <c:v>2391520</c:v>
                </c:pt>
                <c:pt idx="10">
                  <c:v>1588454</c:v>
                </c:pt>
                <c:pt idx="11">
                  <c:v>1767421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'汇报-jl'!$S$32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'汇报-jl'!$T$29:$AE$29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'汇报-jl'!$T$32:$AE$32</c:f>
              <c:numCache>
                <c:formatCode>General</c:formatCode>
                <c:ptCount val="12"/>
                <c:pt idx="0">
                  <c:v>1687871</c:v>
                </c:pt>
                <c:pt idx="1">
                  <c:v>2235886</c:v>
                </c:pt>
                <c:pt idx="2">
                  <c:v>1387963</c:v>
                </c:pt>
                <c:pt idx="3">
                  <c:v>1715059</c:v>
                </c:pt>
                <c:pt idx="4">
                  <c:v>1507309</c:v>
                </c:pt>
                <c:pt idx="5">
                  <c:v>2004253</c:v>
                </c:pt>
                <c:pt idx="6">
                  <c:v>2721690</c:v>
                </c:pt>
                <c:pt idx="7">
                  <c:v>2781283</c:v>
                </c:pt>
                <c:pt idx="8">
                  <c:v>1767778</c:v>
                </c:pt>
                <c:pt idx="9">
                  <c:v>1819037</c:v>
                </c:pt>
                <c:pt idx="10">
                  <c:v>1693531</c:v>
                </c:pt>
                <c:pt idx="11">
                  <c:v>1362427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'汇报-jl'!$S$33</c:f>
              <c:strCache>
                <c:ptCount val="1"/>
                <c:pt idx="0">
                  <c:v>2016年</c:v>
                </c:pt>
              </c:strCache>
            </c:strRef>
          </c:tx>
          <c:marker>
            <c:symbol val="none"/>
          </c:marker>
          <c:cat>
            <c:strRef>
              <c:f>'汇报-jl'!$T$29:$AE$29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'汇报-jl'!$T$33:$AE$33</c:f>
              <c:numCache>
                <c:formatCode>General</c:formatCode>
                <c:ptCount val="12"/>
                <c:pt idx="0">
                  <c:v>2431824</c:v>
                </c:pt>
                <c:pt idx="1">
                  <c:v>1953679</c:v>
                </c:pt>
                <c:pt idx="2">
                  <c:v>1315504</c:v>
                </c:pt>
                <c:pt idx="3">
                  <c:v>1630884</c:v>
                </c:pt>
                <c:pt idx="4">
                  <c:v>1299539</c:v>
                </c:pt>
                <c:pt idx="5">
                  <c:v>1477046</c:v>
                </c:pt>
                <c:pt idx="6">
                  <c:v>2382520</c:v>
                </c:pt>
                <c:pt idx="7">
                  <c:v>1927052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832768"/>
        <c:axId val="252842752"/>
      </c:lineChart>
      <c:catAx>
        <c:axId val="25283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2842752"/>
        <c:crosses val="autoZero"/>
        <c:auto val="1"/>
        <c:lblAlgn val="ctr"/>
        <c:lblOffset val="100"/>
        <c:noMultiLvlLbl val="0"/>
      </c:catAx>
      <c:valAx>
        <c:axId val="2528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28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'汇报-jl'!$B$74</c:f>
          <c:strCache>
            <c:ptCount val="1"/>
            <c:pt idx="0">
              <c:v>热血精灵派活跃用户构成情况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'汇报-jl'!$T$21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'汇报-jl'!$T$22:$T$25</c:f>
              <c:numCache>
                <c:formatCode>0.0%</c:formatCode>
                <c:ptCount val="4"/>
                <c:pt idx="0">
                  <c:v>0.44090507158083952</c:v>
                </c:pt>
                <c:pt idx="1">
                  <c:v>0.45761349460211764</c:v>
                </c:pt>
                <c:pt idx="2">
                  <c:v>0.42122475158947448</c:v>
                </c:pt>
                <c:pt idx="3">
                  <c:v>0.12116175380840787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896768"/>
        <c:axId val="252898304"/>
      </c:barChart>
      <c:lineChart>
        <c:grouping val="standard"/>
        <c:varyColors val="0"/>
        <c:ser>
          <c:idx val="1"/>
          <c:order val="1"/>
          <c:tx>
            <c:strRef>
              <c:f>'汇报-jl'!$AG$21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1.6666666666666642E-2"/>
                  <c:y val="8.81690958293934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'汇报-jl'!$AG$22:$AG$25</c:f>
              <c:numCache>
                <c:formatCode>0.0%</c:formatCode>
                <c:ptCount val="4"/>
                <c:pt idx="0">
                  <c:v>9.9516342089400744E-2</c:v>
                </c:pt>
                <c:pt idx="1">
                  <c:v>-0.17244530893525645</c:v>
                </c:pt>
                <c:pt idx="2">
                  <c:v>0.26822178764738891</c:v>
                </c:pt>
                <c:pt idx="3">
                  <c:v>5.4577997206997741E-2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'汇报-jl'!$AH$21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'汇报-jl'!$S$22:$S$25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'汇报-jl'!$AH$22:$AH$25</c:f>
              <c:numCache>
                <c:formatCode>0.0%</c:formatCode>
                <c:ptCount val="4"/>
                <c:pt idx="0">
                  <c:v>-7.0219436251243161E-2</c:v>
                </c:pt>
                <c:pt idx="1">
                  <c:v>-0.11792326791466445</c:v>
                </c:pt>
                <c:pt idx="2">
                  <c:v>0.38254039528822381</c:v>
                </c:pt>
                <c:pt idx="3">
                  <c:v>-0.31366533360055382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901632"/>
        <c:axId val="252900096"/>
      </c:lineChart>
      <c:catAx>
        <c:axId val="25289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2898304"/>
        <c:crosses val="autoZero"/>
        <c:auto val="1"/>
        <c:lblAlgn val="ctr"/>
        <c:lblOffset val="100"/>
        <c:noMultiLvlLbl val="0"/>
      </c:catAx>
      <c:valAx>
        <c:axId val="25289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2896768"/>
        <c:crosses val="autoZero"/>
        <c:crossBetween val="between"/>
      </c:valAx>
      <c:valAx>
        <c:axId val="25290009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2901632"/>
        <c:crosses val="max"/>
        <c:crossBetween val="between"/>
      </c:valAx>
      <c:catAx>
        <c:axId val="252901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2900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'汇报-seer2'!$B$9</c:f>
          <c:strCache>
            <c:ptCount val="1"/>
            <c:pt idx="0">
              <c:v>约瑟传说活跃情况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'汇报-seer2'!$T$11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'汇报-seer2'!$T$13:$T$17</c:f>
              <c:numCache>
                <c:formatCode>General</c:formatCode>
                <c:ptCount val="5"/>
                <c:pt idx="0">
                  <c:v>453971</c:v>
                </c:pt>
                <c:pt idx="1">
                  <c:v>123527</c:v>
                </c:pt>
                <c:pt idx="2">
                  <c:v>246838</c:v>
                </c:pt>
                <c:pt idx="3">
                  <c:v>107935</c:v>
                </c:pt>
                <c:pt idx="4">
                  <c:v>99198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104896"/>
        <c:axId val="253106432"/>
      </c:barChart>
      <c:lineChart>
        <c:grouping val="standard"/>
        <c:varyColors val="0"/>
        <c:ser>
          <c:idx val="1"/>
          <c:order val="1"/>
          <c:tx>
            <c:strRef>
              <c:f>'汇报-seer2'!$AG$12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1"/>
              <c:layout>
                <c:manualLayout>
                  <c:x val="3.1944444444444442E-2"/>
                  <c:y val="-2.9398148148148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2.5000000000000001E-2"/>
                  <c:y val="4.4097222222222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'汇报-seer2'!$AG$13:$AG$17</c:f>
              <c:numCache>
                <c:formatCode>0.0%</c:formatCode>
                <c:ptCount val="5"/>
                <c:pt idx="0">
                  <c:v>-0.78700067469734802</c:v>
                </c:pt>
                <c:pt idx="1">
                  <c:v>-0.77164633808180483</c:v>
                </c:pt>
                <c:pt idx="2">
                  <c:v>-0.81408279272744799</c:v>
                </c:pt>
                <c:pt idx="3">
                  <c:v>-0.79364660583222923</c:v>
                </c:pt>
                <c:pt idx="4">
                  <c:v>-0.64646637442531807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'汇报-seer2'!$AH$12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'汇报-seer2'!$AH$13:$AH$17</c:f>
              <c:numCache>
                <c:formatCode>0.0%</c:formatCode>
                <c:ptCount val="5"/>
                <c:pt idx="0">
                  <c:v>-0.10036701029293449</c:v>
                </c:pt>
                <c:pt idx="1">
                  <c:v>-8.2565877424913059E-2</c:v>
                </c:pt>
                <c:pt idx="2">
                  <c:v>-0.10404930599918694</c:v>
                </c:pt>
                <c:pt idx="3">
                  <c:v>0.10598204770882869</c:v>
                </c:pt>
                <c:pt idx="4">
                  <c:v>-0.24576876872310338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17568"/>
        <c:axId val="253107584"/>
      </c:lineChart>
      <c:catAx>
        <c:axId val="25310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106432"/>
        <c:crosses val="autoZero"/>
        <c:auto val="1"/>
        <c:lblAlgn val="ctr"/>
        <c:lblOffset val="100"/>
        <c:noMultiLvlLbl val="0"/>
      </c:catAx>
      <c:valAx>
        <c:axId val="25310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104896"/>
        <c:crosses val="autoZero"/>
        <c:crossBetween val="between"/>
      </c:valAx>
      <c:valAx>
        <c:axId val="25310758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117568"/>
        <c:crosses val="max"/>
        <c:crossBetween val="between"/>
      </c:valAx>
      <c:catAx>
        <c:axId val="253117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3107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'汇报-seer2'!$B$97</c:f>
          <c:strCache>
            <c:ptCount val="1"/>
            <c:pt idx="0">
              <c:v>约瑟传说付费情况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'汇报-seer2'!$T$61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'汇报-seer2'!$T$62:$T$65</c:f>
              <c:numCache>
                <c:formatCode>General</c:formatCode>
                <c:ptCount val="4"/>
                <c:pt idx="0">
                  <c:v>154087</c:v>
                </c:pt>
                <c:pt idx="1">
                  <c:v>69300</c:v>
                </c:pt>
                <c:pt idx="2">
                  <c:v>37550</c:v>
                </c:pt>
                <c:pt idx="3">
                  <c:v>223387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392000"/>
        <c:axId val="253393536"/>
      </c:barChart>
      <c:lineChart>
        <c:grouping val="standard"/>
        <c:varyColors val="0"/>
        <c:ser>
          <c:idx val="1"/>
          <c:order val="1"/>
          <c:tx>
            <c:strRef>
              <c:f>'汇报-seer2'!$AG$61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'汇报-seer2'!$AG$62:$AG$65</c:f>
              <c:numCache>
                <c:formatCode>0.0%</c:formatCode>
                <c:ptCount val="4"/>
                <c:pt idx="0">
                  <c:v>-0.48596200935421241</c:v>
                </c:pt>
                <c:pt idx="1">
                  <c:v>-0.54563335955940206</c:v>
                </c:pt>
                <c:pt idx="2">
                  <c:v>-0.67127724765823338</c:v>
                </c:pt>
                <c:pt idx="3">
                  <c:v>-0.50608475318277701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'汇报-seer2'!$AH$61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'汇报-seer2'!$AH$62:$AH$65</c:f>
              <c:numCache>
                <c:formatCode>0.0%</c:formatCode>
                <c:ptCount val="4"/>
                <c:pt idx="0">
                  <c:v>1.0148224388516924E-2</c:v>
                </c:pt>
                <c:pt idx="1">
                  <c:v>-0.1819147680321096</c:v>
                </c:pt>
                <c:pt idx="2">
                  <c:v>-0.28842145158233845</c:v>
                </c:pt>
                <c:pt idx="3">
                  <c:v>-5.8428065028725107E-2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409152"/>
        <c:axId val="253407616"/>
      </c:lineChart>
      <c:catAx>
        <c:axId val="2533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393536"/>
        <c:crosses val="autoZero"/>
        <c:auto val="1"/>
        <c:lblAlgn val="ctr"/>
        <c:lblOffset val="100"/>
        <c:noMultiLvlLbl val="0"/>
      </c:catAx>
      <c:valAx>
        <c:axId val="2533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392000"/>
        <c:crosses val="autoZero"/>
        <c:crossBetween val="between"/>
      </c:valAx>
      <c:valAx>
        <c:axId val="25340761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409152"/>
        <c:crosses val="max"/>
        <c:crossBetween val="between"/>
      </c:valAx>
      <c:catAx>
        <c:axId val="253409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340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'汇报-seer2'!$B$120</c:f>
          <c:strCache>
            <c:ptCount val="1"/>
            <c:pt idx="0">
              <c:v>约瑟传说付费总额趋势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'汇报-seer2'!$S$57</c:f>
              <c:strCache>
                <c:ptCount val="1"/>
                <c:pt idx="0">
                  <c:v>2016年</c:v>
                </c:pt>
              </c:strCache>
            </c:strRef>
          </c:tx>
          <c:invertIfNegative val="0"/>
          <c:cat>
            <c:strRef>
              <c:f>'汇报-seer2'!$T$53:$AE$53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'汇报-seer2'!$T$57:$AE$57</c:f>
              <c:numCache>
                <c:formatCode>0</c:formatCode>
                <c:ptCount val="12"/>
                <c:pt idx="0">
                  <c:v>217680</c:v>
                </c:pt>
                <c:pt idx="1">
                  <c:v>266778</c:v>
                </c:pt>
                <c:pt idx="2">
                  <c:v>210619</c:v>
                </c:pt>
                <c:pt idx="3">
                  <c:v>190240</c:v>
                </c:pt>
                <c:pt idx="4">
                  <c:v>169196</c:v>
                </c:pt>
                <c:pt idx="5">
                  <c:v>185008</c:v>
                </c:pt>
                <c:pt idx="6">
                  <c:v>237249</c:v>
                </c:pt>
                <c:pt idx="7">
                  <c:v>223387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3440768"/>
        <c:axId val="253442304"/>
      </c:barChart>
      <c:lineChart>
        <c:grouping val="standard"/>
        <c:varyColors val="0"/>
        <c:ser>
          <c:idx val="0"/>
          <c:order val="0"/>
          <c:tx>
            <c:strRef>
              <c:f>'汇报-seer2'!$S$54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'汇报-seer2'!$T$54:$AE$54</c:f>
              <c:numCache>
                <c:formatCode>0</c:formatCode>
                <c:ptCount val="12"/>
                <c:pt idx="0">
                  <c:v>1227435.8</c:v>
                </c:pt>
                <c:pt idx="1">
                  <c:v>1741875.3</c:v>
                </c:pt>
                <c:pt idx="2">
                  <c:v>1522021.3</c:v>
                </c:pt>
                <c:pt idx="3">
                  <c:v>1453439.9</c:v>
                </c:pt>
                <c:pt idx="4">
                  <c:v>1499981.4</c:v>
                </c:pt>
                <c:pt idx="5">
                  <c:v>1725219.8</c:v>
                </c:pt>
                <c:pt idx="6">
                  <c:v>2476571.5</c:v>
                </c:pt>
                <c:pt idx="7">
                  <c:v>2402269.6</c:v>
                </c:pt>
                <c:pt idx="8">
                  <c:v>1478618.4</c:v>
                </c:pt>
                <c:pt idx="9">
                  <c:v>1383718</c:v>
                </c:pt>
                <c:pt idx="10">
                  <c:v>1199312.8</c:v>
                </c:pt>
                <c:pt idx="11">
                  <c:v>1131953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'汇报-seer2'!$S$55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'汇报-seer2'!$T$55:$AE$55</c:f>
              <c:numCache>
                <c:formatCode>0</c:formatCode>
                <c:ptCount val="12"/>
                <c:pt idx="0">
                  <c:v>1745866</c:v>
                </c:pt>
                <c:pt idx="1">
                  <c:v>1797159</c:v>
                </c:pt>
                <c:pt idx="2">
                  <c:v>1848836</c:v>
                </c:pt>
                <c:pt idx="3">
                  <c:v>1393468</c:v>
                </c:pt>
                <c:pt idx="4">
                  <c:v>1540612</c:v>
                </c:pt>
                <c:pt idx="5">
                  <c:v>1858708</c:v>
                </c:pt>
                <c:pt idx="6">
                  <c:v>1459841</c:v>
                </c:pt>
                <c:pt idx="7">
                  <c:v>1061352</c:v>
                </c:pt>
                <c:pt idx="8">
                  <c:v>579874</c:v>
                </c:pt>
                <c:pt idx="9">
                  <c:v>661254</c:v>
                </c:pt>
                <c:pt idx="10">
                  <c:v>619240</c:v>
                </c:pt>
                <c:pt idx="11">
                  <c:v>530547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'汇报-seer2'!$S$56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'汇报-seer2'!$T$56:$AE$56</c:f>
              <c:numCache>
                <c:formatCode>0</c:formatCode>
                <c:ptCount val="12"/>
                <c:pt idx="0">
                  <c:v>663463</c:v>
                </c:pt>
                <c:pt idx="1">
                  <c:v>930701</c:v>
                </c:pt>
                <c:pt idx="2">
                  <c:v>830325</c:v>
                </c:pt>
                <c:pt idx="3">
                  <c:v>531407</c:v>
                </c:pt>
                <c:pt idx="4">
                  <c:v>468345</c:v>
                </c:pt>
                <c:pt idx="5">
                  <c:v>458865</c:v>
                </c:pt>
                <c:pt idx="6">
                  <c:v>615533</c:v>
                </c:pt>
                <c:pt idx="7">
                  <c:v>452278</c:v>
                </c:pt>
                <c:pt idx="8">
                  <c:v>292759</c:v>
                </c:pt>
                <c:pt idx="9">
                  <c:v>277331</c:v>
                </c:pt>
                <c:pt idx="10">
                  <c:v>274962</c:v>
                </c:pt>
                <c:pt idx="11">
                  <c:v>250207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440768"/>
        <c:axId val="25344230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'汇报-seer2'!$S$57</c15:sqref>
                        </c15:formulaRef>
                      </c:ext>
                    </c:extLst>
                    <c:strCache>
                      <c:ptCount val="1"/>
                      <c:pt idx="0">
                        <c:v>2016年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'汇报-seer2'!$T$53:$AE$53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'汇报-seer2'!$T$57:$AE$57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217680</c:v>
                      </c:pt>
                      <c:pt idx="1">
                        <c:v>266778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5344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442304"/>
        <c:crosses val="autoZero"/>
        <c:auto val="1"/>
        <c:lblAlgn val="ctr"/>
        <c:lblOffset val="100"/>
        <c:noMultiLvlLbl val="0"/>
      </c:catAx>
      <c:valAx>
        <c:axId val="2534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44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'汇报-seer2'!$B$144</c:f>
          <c:strCache>
            <c:ptCount val="1"/>
            <c:pt idx="0">
              <c:v>约瑟传说各类付费用户数（付费行为角度）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'汇报-seer2'!$S$72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'汇报-seer2'!$T$71:$AF$71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'汇报-seer2'!$T$72:$AF$72</c:f>
              <c:numCache>
                <c:formatCode>General</c:formatCode>
                <c:ptCount val="13"/>
                <c:pt idx="0">
                  <c:v>719</c:v>
                </c:pt>
                <c:pt idx="1">
                  <c:v>963</c:v>
                </c:pt>
                <c:pt idx="2">
                  <c:v>855</c:v>
                </c:pt>
                <c:pt idx="3">
                  <c:v>645</c:v>
                </c:pt>
                <c:pt idx="4">
                  <c:v>667</c:v>
                </c:pt>
                <c:pt idx="5">
                  <c:v>663</c:v>
                </c:pt>
                <c:pt idx="6">
                  <c:v>768</c:v>
                </c:pt>
                <c:pt idx="7">
                  <c:v>784</c:v>
                </c:pt>
                <c:pt idx="8">
                  <c:v>1118</c:v>
                </c:pt>
                <c:pt idx="9">
                  <c:v>1184</c:v>
                </c:pt>
                <c:pt idx="10">
                  <c:v>1327</c:v>
                </c:pt>
                <c:pt idx="11">
                  <c:v>1077</c:v>
                </c:pt>
                <c:pt idx="12">
                  <c:v>2153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'汇报-seer2'!$S$73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'汇报-seer2'!$T$71:$AF$71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'汇报-seer2'!$T$73:$AF$73</c:f>
              <c:numCache>
                <c:formatCode>General</c:formatCode>
                <c:ptCount val="13"/>
                <c:pt idx="0">
                  <c:v>706</c:v>
                </c:pt>
                <c:pt idx="1">
                  <c:v>953</c:v>
                </c:pt>
                <c:pt idx="2">
                  <c:v>723</c:v>
                </c:pt>
                <c:pt idx="3">
                  <c:v>607</c:v>
                </c:pt>
                <c:pt idx="4">
                  <c:v>684</c:v>
                </c:pt>
                <c:pt idx="5">
                  <c:v>798</c:v>
                </c:pt>
                <c:pt idx="6">
                  <c:v>1065</c:v>
                </c:pt>
                <c:pt idx="7">
                  <c:v>860</c:v>
                </c:pt>
                <c:pt idx="8">
                  <c:v>1254</c:v>
                </c:pt>
                <c:pt idx="9">
                  <c:v>1335</c:v>
                </c:pt>
                <c:pt idx="10">
                  <c:v>1148</c:v>
                </c:pt>
                <c:pt idx="11">
                  <c:v>1368</c:v>
                </c:pt>
                <c:pt idx="12">
                  <c:v>2221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'汇报-seer2'!$S$74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'汇报-seer2'!$T$71:$AF$71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'汇报-seer2'!$T$74:$AF$74</c:f>
              <c:numCache>
                <c:formatCode>General</c:formatCode>
                <c:ptCount val="13"/>
                <c:pt idx="0">
                  <c:v>3683</c:v>
                </c:pt>
                <c:pt idx="1">
                  <c:v>3656</c:v>
                </c:pt>
                <c:pt idx="2">
                  <c:v>3624</c:v>
                </c:pt>
                <c:pt idx="3">
                  <c:v>3709</c:v>
                </c:pt>
                <c:pt idx="4">
                  <c:v>3777</c:v>
                </c:pt>
                <c:pt idx="5">
                  <c:v>3787</c:v>
                </c:pt>
                <c:pt idx="6">
                  <c:v>3883</c:v>
                </c:pt>
                <c:pt idx="7">
                  <c:v>4069</c:v>
                </c:pt>
                <c:pt idx="8">
                  <c:v>4397</c:v>
                </c:pt>
                <c:pt idx="9">
                  <c:v>4483</c:v>
                </c:pt>
                <c:pt idx="10">
                  <c:v>4495</c:v>
                </c:pt>
                <c:pt idx="11">
                  <c:v>4724</c:v>
                </c:pt>
                <c:pt idx="12">
                  <c:v>5629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'汇报-seer2'!$S$75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'汇报-seer2'!$T$75:$AF$75</c:f>
              <c:numCache>
                <c:formatCode>General</c:formatCode>
                <c:ptCount val="13"/>
                <c:pt idx="0">
                  <c:v>1170</c:v>
                </c:pt>
                <c:pt idx="1">
                  <c:v>1441</c:v>
                </c:pt>
                <c:pt idx="2">
                  <c:v>961</c:v>
                </c:pt>
                <c:pt idx="3">
                  <c:v>777</c:v>
                </c:pt>
                <c:pt idx="4">
                  <c:v>887</c:v>
                </c:pt>
                <c:pt idx="5">
                  <c:v>831</c:v>
                </c:pt>
                <c:pt idx="6">
                  <c:v>1457</c:v>
                </c:pt>
                <c:pt idx="7">
                  <c:v>1217</c:v>
                </c:pt>
                <c:pt idx="8">
                  <c:v>1230</c:v>
                </c:pt>
                <c:pt idx="9">
                  <c:v>1368</c:v>
                </c:pt>
                <c:pt idx="10">
                  <c:v>1358</c:v>
                </c:pt>
                <c:pt idx="11">
                  <c:v>1254</c:v>
                </c:pt>
                <c:pt idx="12">
                  <c:v>2077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504512"/>
        <c:axId val="253514496"/>
      </c:lineChart>
      <c:catAx>
        <c:axId val="2535045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514496"/>
        <c:crosses val="autoZero"/>
        <c:auto val="1"/>
        <c:lblAlgn val="ctr"/>
        <c:lblOffset val="100"/>
        <c:noMultiLvlLbl val="0"/>
      </c:catAx>
      <c:valAx>
        <c:axId val="2535144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50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'汇报-seer2'!$B$168</c:f>
          <c:strCache>
            <c:ptCount val="1"/>
            <c:pt idx="0">
              <c:v>约瑟传说各类付费用户数（活跃类型角度）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'汇报-seer2'!$S$81</c:f>
              <c:strCache>
                <c:ptCount val="1"/>
                <c:pt idx="0">
                  <c:v>新增用户中的付费用户数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'汇报-seer2'!$T$80:$AF$80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'汇报-seer2'!$T$81:$AF$81</c:f>
              <c:numCache>
                <c:formatCode>General</c:formatCode>
                <c:ptCount val="13"/>
                <c:pt idx="0">
                  <c:v>719</c:v>
                </c:pt>
                <c:pt idx="1">
                  <c:v>963</c:v>
                </c:pt>
                <c:pt idx="2">
                  <c:v>855</c:v>
                </c:pt>
                <c:pt idx="3">
                  <c:v>645</c:v>
                </c:pt>
                <c:pt idx="4">
                  <c:v>667</c:v>
                </c:pt>
                <c:pt idx="5">
                  <c:v>663</c:v>
                </c:pt>
                <c:pt idx="6">
                  <c:v>768</c:v>
                </c:pt>
                <c:pt idx="7">
                  <c:v>784</c:v>
                </c:pt>
                <c:pt idx="8">
                  <c:v>1118</c:v>
                </c:pt>
                <c:pt idx="9">
                  <c:v>1184</c:v>
                </c:pt>
                <c:pt idx="10">
                  <c:v>1327</c:v>
                </c:pt>
                <c:pt idx="11">
                  <c:v>1077</c:v>
                </c:pt>
                <c:pt idx="12">
                  <c:v>2153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'汇报-seer2'!$S$82</c:f>
              <c:strCache>
                <c:ptCount val="1"/>
                <c:pt idx="0">
                  <c:v>留存用户中的付费用户数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'汇报-seer2'!$T$80:$AF$80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'汇报-seer2'!$T$82:$AF$82</c:f>
              <c:numCache>
                <c:formatCode>General</c:formatCode>
                <c:ptCount val="13"/>
                <c:pt idx="0">
                  <c:v>1863</c:v>
                </c:pt>
                <c:pt idx="1">
                  <c:v>1887</c:v>
                </c:pt>
                <c:pt idx="2">
                  <c:v>1455</c:v>
                </c:pt>
                <c:pt idx="3">
                  <c:v>1462</c:v>
                </c:pt>
                <c:pt idx="4">
                  <c:v>1671</c:v>
                </c:pt>
                <c:pt idx="5">
                  <c:v>1839</c:v>
                </c:pt>
                <c:pt idx="6">
                  <c:v>2592</c:v>
                </c:pt>
                <c:pt idx="7">
                  <c:v>2267</c:v>
                </c:pt>
                <c:pt idx="8">
                  <c:v>2927</c:v>
                </c:pt>
                <c:pt idx="9">
                  <c:v>3219</c:v>
                </c:pt>
                <c:pt idx="10">
                  <c:v>2869</c:v>
                </c:pt>
                <c:pt idx="11">
                  <c:v>3352</c:v>
                </c:pt>
                <c:pt idx="12">
                  <c:v>5391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'汇报-seer2'!$S$83</c:f>
              <c:strCache>
                <c:ptCount val="1"/>
                <c:pt idx="0">
                  <c:v>回流用户中的付费用户数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'汇报-seer2'!$T$80:$AF$80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'汇报-seer2'!$T$83:$AF$83</c:f>
              <c:numCache>
                <c:formatCode>General</c:formatCode>
                <c:ptCount val="13"/>
                <c:pt idx="0">
                  <c:v>951</c:v>
                </c:pt>
                <c:pt idx="1">
                  <c:v>1472</c:v>
                </c:pt>
                <c:pt idx="2">
                  <c:v>1046</c:v>
                </c:pt>
                <c:pt idx="3">
                  <c:v>733</c:v>
                </c:pt>
                <c:pt idx="4">
                  <c:v>798</c:v>
                </c:pt>
                <c:pt idx="5">
                  <c:v>654</c:v>
                </c:pt>
                <c:pt idx="6">
                  <c:v>1020</c:v>
                </c:pt>
                <c:pt idx="7">
                  <c:v>1001</c:v>
                </c:pt>
                <c:pt idx="8">
                  <c:v>930</c:v>
                </c:pt>
                <c:pt idx="9">
                  <c:v>866</c:v>
                </c:pt>
                <c:pt idx="10">
                  <c:v>952</c:v>
                </c:pt>
                <c:pt idx="11">
                  <c:v>822</c:v>
                </c:pt>
                <c:pt idx="12">
                  <c:v>1479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555456"/>
        <c:axId val="253556992"/>
      </c:lineChart>
      <c:catAx>
        <c:axId val="2535554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556992"/>
        <c:crosses val="autoZero"/>
        <c:auto val="1"/>
        <c:lblAlgn val="ctr"/>
        <c:lblOffset val="100"/>
        <c:noMultiLvlLbl val="0"/>
      </c:catAx>
      <c:valAx>
        <c:axId val="2535569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55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'汇报-seer2'!$B$190</c:f>
          <c:strCache>
            <c:ptCount val="1"/>
            <c:pt idx="0">
              <c:v>约瑟传说付费用户贡献占比（付费行为角度）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'汇报-seer2'!$S$104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'汇报-seer2'!$T$104:$AF$104</c:f>
              <c:numCache>
                <c:formatCode>0.0%</c:formatCode>
                <c:ptCount val="13"/>
                <c:pt idx="0">
                  <c:v>0.19012297045038432</c:v>
                </c:pt>
                <c:pt idx="1">
                  <c:v>0.26170816315348011</c:v>
                </c:pt>
                <c:pt idx="2">
                  <c:v>0.21154760875205397</c:v>
                </c:pt>
                <c:pt idx="3">
                  <c:v>0.22412468379867137</c:v>
                </c:pt>
                <c:pt idx="4">
                  <c:v>0.18926619007569387</c:v>
                </c:pt>
                <c:pt idx="5">
                  <c:v>0.214263670419098</c:v>
                </c:pt>
                <c:pt idx="6">
                  <c:v>0.15116688782433335</c:v>
                </c:pt>
                <c:pt idx="7">
                  <c:v>0.19049981624402793</c:v>
                </c:pt>
                <c:pt idx="8">
                  <c:v>0.21416666999724229</c:v>
                </c:pt>
                <c:pt idx="9">
                  <c:v>0.21437882463699895</c:v>
                </c:pt>
                <c:pt idx="10">
                  <c:v>0.2239610237975615</c:v>
                </c:pt>
                <c:pt idx="11">
                  <c:v>0.16942943492993864</c:v>
                </c:pt>
                <c:pt idx="12">
                  <c:v>0.22874883344191863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'汇报-seer2'!$S$105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'汇报-seer2'!$T$105:$AF$105</c:f>
              <c:numCache>
                <c:formatCode>0.0%</c:formatCode>
                <c:ptCount val="13"/>
                <c:pt idx="0">
                  <c:v>0.17013523615966911</c:v>
                </c:pt>
                <c:pt idx="1">
                  <c:v>0.15800698843830743</c:v>
                </c:pt>
                <c:pt idx="2">
                  <c:v>0.15079888437256767</c:v>
                </c:pt>
                <c:pt idx="3">
                  <c:v>0.12577129482966501</c:v>
                </c:pt>
                <c:pt idx="4">
                  <c:v>0.14666736753574433</c:v>
                </c:pt>
                <c:pt idx="5">
                  <c:v>0.17380673158641907</c:v>
                </c:pt>
                <c:pt idx="6">
                  <c:v>0.15579620508437728</c:v>
                </c:pt>
                <c:pt idx="7">
                  <c:v>0.13362274898934215</c:v>
                </c:pt>
                <c:pt idx="8">
                  <c:v>0.17680960164983395</c:v>
                </c:pt>
                <c:pt idx="9">
                  <c:v>0.16651700039830539</c:v>
                </c:pt>
                <c:pt idx="10">
                  <c:v>0.15001379876447984</c:v>
                </c:pt>
                <c:pt idx="11">
                  <c:v>0.16188566989922426</c:v>
                </c:pt>
                <c:pt idx="12">
                  <c:v>0.17243709390572451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'汇报-seer2'!$S$106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'汇报-seer2'!$T$106:$AF$106</c:f>
              <c:numCache>
                <c:formatCode>0.0%</c:formatCode>
                <c:ptCount val="13"/>
                <c:pt idx="0">
                  <c:v>0.35017704700810703</c:v>
                </c:pt>
                <c:pt idx="1">
                  <c:v>0.28455335955051442</c:v>
                </c:pt>
                <c:pt idx="2">
                  <c:v>0.37009750929689528</c:v>
                </c:pt>
                <c:pt idx="3">
                  <c:v>0.42660582992505736</c:v>
                </c:pt>
                <c:pt idx="4">
                  <c:v>0.44526387720773758</c:v>
                </c:pt>
                <c:pt idx="5">
                  <c:v>0.37621961931259762</c:v>
                </c:pt>
                <c:pt idx="6">
                  <c:v>0.36368066332306265</c:v>
                </c:pt>
                <c:pt idx="7">
                  <c:v>0.38161062109518562</c:v>
                </c:pt>
                <c:pt idx="8">
                  <c:v>0.38036505773219775</c:v>
                </c:pt>
                <c:pt idx="9">
                  <c:v>0.39476047362132022</c:v>
                </c:pt>
                <c:pt idx="10">
                  <c:v>0.39116666784604825</c:v>
                </c:pt>
                <c:pt idx="11">
                  <c:v>0.4298046558326804</c:v>
                </c:pt>
                <c:pt idx="12">
                  <c:v>0.37838081738303603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'汇报-seer2'!$S$107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'汇报-seer2'!$T$107:$AF$107</c:f>
              <c:numCache>
                <c:formatCode>0.0%</c:formatCode>
                <c:ptCount val="13"/>
                <c:pt idx="0">
                  <c:v>0.2895647463818396</c:v>
                </c:pt>
                <c:pt idx="1">
                  <c:v>0.29573148885769801</c:v>
                </c:pt>
                <c:pt idx="2">
                  <c:v>0.26755599757848308</c:v>
                </c:pt>
                <c:pt idx="3">
                  <c:v>0.22349819144660629</c:v>
                </c:pt>
                <c:pt idx="4">
                  <c:v>0.21880256518082422</c:v>
                </c:pt>
                <c:pt idx="5">
                  <c:v>0.23570997868188531</c:v>
                </c:pt>
                <c:pt idx="6">
                  <c:v>0.32935624376822675</c:v>
                </c:pt>
                <c:pt idx="7">
                  <c:v>0.29426681367144431</c:v>
                </c:pt>
                <c:pt idx="8">
                  <c:v>0.22865867062072603</c:v>
                </c:pt>
                <c:pt idx="9">
                  <c:v>0.22434370134337545</c:v>
                </c:pt>
                <c:pt idx="10">
                  <c:v>0.23485850959191037</c:v>
                </c:pt>
                <c:pt idx="11">
                  <c:v>0.23888023933815672</c:v>
                </c:pt>
                <c:pt idx="12">
                  <c:v>0.22043325526932084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618048"/>
        <c:axId val="253619584"/>
      </c:lineChart>
      <c:catAx>
        <c:axId val="2536180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619584"/>
        <c:crosses val="autoZero"/>
        <c:auto val="1"/>
        <c:lblAlgn val="ctr"/>
        <c:lblOffset val="100"/>
        <c:noMultiLvlLbl val="0"/>
      </c:catAx>
      <c:valAx>
        <c:axId val="2536195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61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'汇报-seer2'!$B$214</c:f>
          <c:strCache>
            <c:ptCount val="1"/>
            <c:pt idx="0">
              <c:v>约瑟传说付费用户贡献占比（活跃类型角度）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'汇报-seer2'!$S$118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'汇报-seer2'!$T$118:$AF$118</c:f>
              <c:numCache>
                <c:formatCode>0.0%</c:formatCode>
                <c:ptCount val="13"/>
                <c:pt idx="0">
                  <c:v>0.21744651003240886</c:v>
                </c:pt>
                <c:pt idx="1">
                  <c:v>0.29641617614062227</c:v>
                </c:pt>
                <c:pt idx="2">
                  <c:v>0.25037423713200013</c:v>
                </c:pt>
                <c:pt idx="3">
                  <c:v>0.27207697164504652</c:v>
                </c:pt>
                <c:pt idx="4">
                  <c:v>0.22395551491854976</c:v>
                </c:pt>
                <c:pt idx="5">
                  <c:v>0.24976892721345592</c:v>
                </c:pt>
                <c:pt idx="6">
                  <c:v>0.16925549908296156</c:v>
                </c:pt>
                <c:pt idx="7">
                  <c:v>0.22008279375862436</c:v>
                </c:pt>
                <c:pt idx="8">
                  <c:v>0.24627729980145599</c:v>
                </c:pt>
                <c:pt idx="9">
                  <c:v>0.24289031474613543</c:v>
                </c:pt>
                <c:pt idx="10">
                  <c:v>0.25673587423393751</c:v>
                </c:pt>
                <c:pt idx="11">
                  <c:v>0.19112447770788374</c:v>
                </c:pt>
                <c:pt idx="12">
                  <c:v>0.246175091847539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'汇报-seer2'!$S$119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'汇报-seer2'!$T$119:$AF$119</c:f>
              <c:numCache>
                <c:formatCode>0.0%</c:formatCode>
                <c:ptCount val="13"/>
                <c:pt idx="0">
                  <c:v>0.55972598391333062</c:v>
                </c:pt>
                <c:pt idx="1">
                  <c:v>0.38908860022246727</c:v>
                </c:pt>
                <c:pt idx="2">
                  <c:v>0.45003134635806497</c:v>
                </c:pt>
                <c:pt idx="3">
                  <c:v>0.50262599012742515</c:v>
                </c:pt>
                <c:pt idx="4">
                  <c:v>0.57348559770608254</c:v>
                </c:pt>
                <c:pt idx="5">
                  <c:v>0.54877988034027192</c:v>
                </c:pt>
                <c:pt idx="6">
                  <c:v>0.63809088123827473</c:v>
                </c:pt>
                <c:pt idx="7">
                  <c:v>0.54726143721473308</c:v>
                </c:pt>
                <c:pt idx="8">
                  <c:v>0.56722461210383113</c:v>
                </c:pt>
                <c:pt idx="9">
                  <c:v>0.61282368965177725</c:v>
                </c:pt>
                <c:pt idx="10">
                  <c:v>0.60660790986116575</c:v>
                </c:pt>
                <c:pt idx="11">
                  <c:v>0.67203116151644549</c:v>
                </c:pt>
                <c:pt idx="12">
                  <c:v>0.59840300165574289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'汇报-seer2'!$S$120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'汇报-seer2'!$T$120:$AF$120</c:f>
              <c:numCache>
                <c:formatCode>0.0%</c:formatCode>
                <c:ptCount val="13"/>
                <c:pt idx="0">
                  <c:v>0.22282750605426052</c:v>
                </c:pt>
                <c:pt idx="1">
                  <c:v>0.31449522363691046</c:v>
                </c:pt>
                <c:pt idx="2">
                  <c:v>0.2995944165099349</c:v>
                </c:pt>
                <c:pt idx="3">
                  <c:v>0.22529703822752842</c:v>
                </c:pt>
                <c:pt idx="4">
                  <c:v>0.20255888737536776</c:v>
                </c:pt>
                <c:pt idx="5">
                  <c:v>0.20145119244627213</c:v>
                </c:pt>
                <c:pt idx="6">
                  <c:v>0.19265361967876374</c:v>
                </c:pt>
                <c:pt idx="7">
                  <c:v>0.23265576902664262</c:v>
                </c:pt>
                <c:pt idx="8">
                  <c:v>0.18649808809471285</c:v>
                </c:pt>
                <c:pt idx="9">
                  <c:v>0.14428599560208738</c:v>
                </c:pt>
                <c:pt idx="10">
                  <c:v>0.13665621590489671</c:v>
                </c:pt>
                <c:pt idx="11">
                  <c:v>0.13684436077567075</c:v>
                </c:pt>
                <c:pt idx="12">
                  <c:v>0.15542190649671811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745408"/>
        <c:axId val="253763584"/>
      </c:lineChart>
      <c:catAx>
        <c:axId val="2537454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763584"/>
        <c:crosses val="autoZero"/>
        <c:auto val="1"/>
        <c:lblAlgn val="ctr"/>
        <c:lblOffset val="100"/>
        <c:noMultiLvlLbl val="0"/>
      </c:catAx>
      <c:valAx>
        <c:axId val="2537635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7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'汇报-seer2'!$B$238</c:f>
          <c:strCache>
            <c:ptCount val="1"/>
            <c:pt idx="0">
              <c:v>约瑟传说ARPPU值（按条和包月）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'汇报-seer2'!$T$127:$AF$127</c:f>
              <c:numCache>
                <c:formatCode>General</c:formatCode>
                <c:ptCount val="13"/>
                <c:pt idx="0">
                  <c:v>35.58</c:v>
                </c:pt>
                <c:pt idx="1">
                  <c:v>33.83</c:v>
                </c:pt>
                <c:pt idx="2">
                  <c:v>30.02</c:v>
                </c:pt>
                <c:pt idx="3">
                  <c:v>29.49</c:v>
                </c:pt>
                <c:pt idx="4">
                  <c:v>31.63</c:v>
                </c:pt>
                <c:pt idx="5">
                  <c:v>34.65</c:v>
                </c:pt>
                <c:pt idx="6">
                  <c:v>37.19</c:v>
                </c:pt>
                <c:pt idx="7">
                  <c:v>31.41</c:v>
                </c:pt>
                <c:pt idx="8">
                  <c:v>31.28</c:v>
                </c:pt>
                <c:pt idx="9">
                  <c:v>33.08</c:v>
                </c:pt>
                <c:pt idx="10">
                  <c:v>34.049999999999997</c:v>
                </c:pt>
                <c:pt idx="11">
                  <c:v>35.17</c:v>
                </c:pt>
                <c:pt idx="12">
                  <c:v>37.76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'汇报-seer2'!$S$128</c:f>
              <c:strCache>
                <c:ptCount val="1"/>
                <c:pt idx="0">
                  <c:v>按条支付arppu值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'汇报-seer2'!$T$128:$AF$128</c:f>
              <c:numCache>
                <c:formatCode>General</c:formatCode>
                <c:ptCount val="13"/>
                <c:pt idx="0">
                  <c:v>72.650000000000006</c:v>
                </c:pt>
                <c:pt idx="1">
                  <c:v>70.099999999999994</c:v>
                </c:pt>
                <c:pt idx="2">
                  <c:v>68.88</c:v>
                </c:pt>
                <c:pt idx="3">
                  <c:v>68.739999999999995</c:v>
                </c:pt>
                <c:pt idx="4">
                  <c:v>67.13</c:v>
                </c:pt>
                <c:pt idx="5">
                  <c:v>80.47</c:v>
                </c:pt>
                <c:pt idx="6">
                  <c:v>71.95</c:v>
                </c:pt>
                <c:pt idx="7">
                  <c:v>63.92</c:v>
                </c:pt>
                <c:pt idx="8">
                  <c:v>54.06</c:v>
                </c:pt>
                <c:pt idx="9">
                  <c:v>64.67</c:v>
                </c:pt>
                <c:pt idx="10">
                  <c:v>63.04</c:v>
                </c:pt>
                <c:pt idx="11">
                  <c:v>66.290000000000006</c:v>
                </c:pt>
                <c:pt idx="12">
                  <c:v>60.1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'汇报-seer2'!$S$129</c:f>
              <c:strCache>
                <c:ptCount val="1"/>
                <c:pt idx="0">
                  <c:v>包月支付arppu值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'汇报-seer2'!$T$129:$AF$129</c:f>
              <c:numCache>
                <c:formatCode>General</c:formatCode>
                <c:ptCount val="13"/>
                <c:pt idx="0">
                  <c:v>20.010000000000002</c:v>
                </c:pt>
                <c:pt idx="1">
                  <c:v>19.760000000000002</c:v>
                </c:pt>
                <c:pt idx="2">
                  <c:v>19.48</c:v>
                </c:pt>
                <c:pt idx="3">
                  <c:v>20.03</c:v>
                </c:pt>
                <c:pt idx="4">
                  <c:v>20.51</c:v>
                </c:pt>
                <c:pt idx="5">
                  <c:v>22.31</c:v>
                </c:pt>
                <c:pt idx="6">
                  <c:v>22.58</c:v>
                </c:pt>
                <c:pt idx="7">
                  <c:v>23.21</c:v>
                </c:pt>
                <c:pt idx="8">
                  <c:v>23.49</c:v>
                </c:pt>
                <c:pt idx="9">
                  <c:v>24.41</c:v>
                </c:pt>
                <c:pt idx="10">
                  <c:v>21.24</c:v>
                </c:pt>
                <c:pt idx="11">
                  <c:v>21.75</c:v>
                </c:pt>
                <c:pt idx="12">
                  <c:v>21.37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03136"/>
        <c:axId val="253809024"/>
      </c:lineChart>
      <c:catAx>
        <c:axId val="25380313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809024"/>
        <c:crosses val="autoZero"/>
        <c:auto val="1"/>
        <c:lblAlgn val="ctr"/>
        <c:lblOffset val="100"/>
        <c:noMultiLvlLbl val="0"/>
      </c:catAx>
      <c:valAx>
        <c:axId val="2538090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80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'汇报-seer2'!$B$262</c:f>
          <c:strCache>
            <c:ptCount val="1"/>
            <c:pt idx="0">
              <c:v>约瑟传说ARPPU值（付费行为角度）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'汇报-seer2'!$S$130</c:f>
              <c:strCache>
                <c:ptCount val="1"/>
                <c:pt idx="0">
                  <c:v>纯新增付费用户ARPPU值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4.1666666666666666E-3"/>
                  <c:y val="6.173611111111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'汇报-seer2'!$T$130:$AF$130</c:f>
              <c:numCache>
                <c:formatCode>General</c:formatCode>
                <c:ptCount val="13"/>
                <c:pt idx="0">
                  <c:v>59.07</c:v>
                </c:pt>
                <c:pt idx="1">
                  <c:v>64.48</c:v>
                </c:pt>
                <c:pt idx="2">
                  <c:v>45.78</c:v>
                </c:pt>
                <c:pt idx="3">
                  <c:v>58.79</c:v>
                </c:pt>
                <c:pt idx="4">
                  <c:v>53.98</c:v>
                </c:pt>
                <c:pt idx="5">
                  <c:v>68.069999999999993</c:v>
                </c:pt>
                <c:pt idx="6">
                  <c:v>52.51</c:v>
                </c:pt>
                <c:pt idx="7">
                  <c:v>52.89</c:v>
                </c:pt>
                <c:pt idx="8">
                  <c:v>47.93</c:v>
                </c:pt>
                <c:pt idx="9">
                  <c:v>50</c:v>
                </c:pt>
                <c:pt idx="10">
                  <c:v>47.7</c:v>
                </c:pt>
                <c:pt idx="11">
                  <c:v>46.38</c:v>
                </c:pt>
                <c:pt idx="12">
                  <c:v>48.27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'汇报-seer2'!$S$131</c:f>
              <c:strCache>
                <c:ptCount val="1"/>
                <c:pt idx="0">
                  <c:v>历史转化新增付费用户ARPPU值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'汇报-seer2'!$T$131:$AF$131</c:f>
              <c:numCache>
                <c:formatCode>General</c:formatCode>
                <c:ptCount val="13"/>
                <c:pt idx="0">
                  <c:v>53.83</c:v>
                </c:pt>
                <c:pt idx="1">
                  <c:v>39.340000000000003</c:v>
                </c:pt>
                <c:pt idx="2">
                  <c:v>38.590000000000003</c:v>
                </c:pt>
                <c:pt idx="3">
                  <c:v>35.06</c:v>
                </c:pt>
                <c:pt idx="4">
                  <c:v>40.79</c:v>
                </c:pt>
                <c:pt idx="5">
                  <c:v>45.87</c:v>
                </c:pt>
                <c:pt idx="6">
                  <c:v>39.03</c:v>
                </c:pt>
                <c:pt idx="7">
                  <c:v>33.82</c:v>
                </c:pt>
                <c:pt idx="8">
                  <c:v>35.28</c:v>
                </c:pt>
                <c:pt idx="9">
                  <c:v>34.450000000000003</c:v>
                </c:pt>
                <c:pt idx="10">
                  <c:v>36.93</c:v>
                </c:pt>
                <c:pt idx="11">
                  <c:v>34.89</c:v>
                </c:pt>
                <c:pt idx="12">
                  <c:v>35.270000000000003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'汇报-seer2'!$S$132</c:f>
              <c:strCache>
                <c:ptCount val="1"/>
                <c:pt idx="0">
                  <c:v>连续两月付费用户ARPPU值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'汇报-seer2'!$T$132:$AF$132</c:f>
              <c:numCache>
                <c:formatCode>General</c:formatCode>
                <c:ptCount val="13"/>
                <c:pt idx="0">
                  <c:v>21.24</c:v>
                </c:pt>
                <c:pt idx="1">
                  <c:v>18.47</c:v>
                </c:pt>
                <c:pt idx="2">
                  <c:v>18.89</c:v>
                </c:pt>
                <c:pt idx="3">
                  <c:v>19.46</c:v>
                </c:pt>
                <c:pt idx="4">
                  <c:v>22.43</c:v>
                </c:pt>
                <c:pt idx="5">
                  <c:v>20.92</c:v>
                </c:pt>
                <c:pt idx="6">
                  <c:v>24.99</c:v>
                </c:pt>
                <c:pt idx="7">
                  <c:v>20.420000000000002</c:v>
                </c:pt>
                <c:pt idx="8">
                  <c:v>21.64</c:v>
                </c:pt>
                <c:pt idx="9">
                  <c:v>24.32</c:v>
                </c:pt>
                <c:pt idx="10">
                  <c:v>24.6</c:v>
                </c:pt>
                <c:pt idx="11">
                  <c:v>26.82</c:v>
                </c:pt>
                <c:pt idx="12">
                  <c:v>30.54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'汇报-seer2'!$S$133</c:f>
              <c:strCache>
                <c:ptCount val="1"/>
                <c:pt idx="0">
                  <c:v>回流付费用户ARPPU值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'汇报-seer2'!$T$133:$AF$133</c:f>
              <c:numCache>
                <c:formatCode>General</c:formatCode>
                <c:ptCount val="13"/>
                <c:pt idx="0">
                  <c:v>55.29</c:v>
                </c:pt>
                <c:pt idx="1">
                  <c:v>48.69</c:v>
                </c:pt>
                <c:pt idx="2">
                  <c:v>51.51</c:v>
                </c:pt>
                <c:pt idx="3">
                  <c:v>48.67</c:v>
                </c:pt>
                <c:pt idx="4">
                  <c:v>46.93</c:v>
                </c:pt>
                <c:pt idx="5">
                  <c:v>59.74</c:v>
                </c:pt>
                <c:pt idx="6">
                  <c:v>60.31</c:v>
                </c:pt>
                <c:pt idx="7">
                  <c:v>52.63</c:v>
                </c:pt>
                <c:pt idx="8">
                  <c:v>46.51</c:v>
                </c:pt>
                <c:pt idx="9">
                  <c:v>45.29</c:v>
                </c:pt>
                <c:pt idx="10">
                  <c:v>48.88</c:v>
                </c:pt>
                <c:pt idx="11">
                  <c:v>56.16</c:v>
                </c:pt>
                <c:pt idx="12">
                  <c:v>48.22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82368"/>
        <c:axId val="253883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'汇报-seer2'!$S$127</c15:sqref>
                        </c15:formulaRef>
                      </c:ext>
                    </c:extLst>
                    <c:strCache>
                      <c:ptCount val="1"/>
                      <c:pt idx="0">
                        <c:v>总体ARPPU值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'汇报-seer2'!$T$126:$AF$126</c15:sqref>
                        </c15:formulaRef>
                      </c:ext>
                    </c:extLst>
                    <c:strCache>
                      <c:ptCount val="13"/>
                      <c:pt idx="0">
                        <c:v>201602</c:v>
                      </c:pt>
                      <c:pt idx="1">
                        <c:v>201601</c:v>
                      </c:pt>
                      <c:pt idx="2">
                        <c:v>201512</c:v>
                      </c:pt>
                      <c:pt idx="3">
                        <c:v>201511</c:v>
                      </c:pt>
                      <c:pt idx="4">
                        <c:v>201510</c:v>
                      </c:pt>
                      <c:pt idx="5">
                        <c:v>201509</c:v>
                      </c:pt>
                      <c:pt idx="6">
                        <c:v>201508</c:v>
                      </c:pt>
                      <c:pt idx="7">
                        <c:v>201507</c:v>
                      </c:pt>
                      <c:pt idx="8">
                        <c:v>201506</c:v>
                      </c:pt>
                      <c:pt idx="9">
                        <c:v>201505</c:v>
                      </c:pt>
                      <c:pt idx="10">
                        <c:v>201504</c:v>
                      </c:pt>
                      <c:pt idx="11">
                        <c:v>201503</c:v>
                      </c:pt>
                      <c:pt idx="12">
                        <c:v>201502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'汇报-seer2'!$T$127:$AF$127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37.19</c:v>
                      </c:pt>
                      <c:pt idx="1">
                        <c:v>31.41</c:v>
                      </c:pt>
                      <c:pt idx="2">
                        <c:v>31.28</c:v>
                      </c:pt>
                      <c:pt idx="3">
                        <c:v>33.08</c:v>
                      </c:pt>
                      <c:pt idx="4">
                        <c:v>34.049999999999997</c:v>
                      </c:pt>
                      <c:pt idx="5">
                        <c:v>35.17</c:v>
                      </c:pt>
                      <c:pt idx="6">
                        <c:v>37.76</c:v>
                      </c:pt>
                      <c:pt idx="7">
                        <c:v>37.72</c:v>
                      </c:pt>
                      <c:pt idx="8">
                        <c:v>35.659999999999997</c:v>
                      </c:pt>
                      <c:pt idx="9">
                        <c:v>36.33</c:v>
                      </c:pt>
                      <c:pt idx="10">
                        <c:v>39.08</c:v>
                      </c:pt>
                      <c:pt idx="11">
                        <c:v>46.72</c:v>
                      </c:pt>
                      <c:pt idx="12">
                        <c:v>46.96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538823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883904"/>
        <c:crosses val="autoZero"/>
        <c:auto val="1"/>
        <c:lblAlgn val="ctr"/>
        <c:lblOffset val="100"/>
        <c:noMultiLvlLbl val="0"/>
      </c:catAx>
      <c:valAx>
        <c:axId val="253883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88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'汇报-seer2'!$B$286</c:f>
          <c:strCache>
            <c:ptCount val="1"/>
            <c:pt idx="0">
              <c:v>约瑟传说ARPPU值（活跃类型角度）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'汇报-seer2'!$T$127:$AF$127</c:f>
              <c:numCache>
                <c:formatCode>General</c:formatCode>
                <c:ptCount val="13"/>
                <c:pt idx="0">
                  <c:v>35.58</c:v>
                </c:pt>
                <c:pt idx="1">
                  <c:v>33.83</c:v>
                </c:pt>
                <c:pt idx="2">
                  <c:v>30.02</c:v>
                </c:pt>
                <c:pt idx="3">
                  <c:v>29.49</c:v>
                </c:pt>
                <c:pt idx="4">
                  <c:v>31.63</c:v>
                </c:pt>
                <c:pt idx="5">
                  <c:v>34.65</c:v>
                </c:pt>
                <c:pt idx="6">
                  <c:v>37.19</c:v>
                </c:pt>
                <c:pt idx="7">
                  <c:v>31.41</c:v>
                </c:pt>
                <c:pt idx="8">
                  <c:v>31.28</c:v>
                </c:pt>
                <c:pt idx="9">
                  <c:v>33.08</c:v>
                </c:pt>
                <c:pt idx="10">
                  <c:v>34.049999999999997</c:v>
                </c:pt>
                <c:pt idx="11">
                  <c:v>35.17</c:v>
                </c:pt>
                <c:pt idx="12">
                  <c:v>37.76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'汇报-seer2'!$S$134</c:f>
              <c:strCache>
                <c:ptCount val="1"/>
                <c:pt idx="0">
                  <c:v>新增用户ARPPU值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'汇报-seer2'!$T$134:$AF$134</c:f>
              <c:numCache>
                <c:formatCode>General</c:formatCode>
                <c:ptCount val="13"/>
                <c:pt idx="0">
                  <c:v>59.07</c:v>
                </c:pt>
                <c:pt idx="1">
                  <c:v>64.48</c:v>
                </c:pt>
                <c:pt idx="2">
                  <c:v>45.78</c:v>
                </c:pt>
                <c:pt idx="3">
                  <c:v>58.79</c:v>
                </c:pt>
                <c:pt idx="4">
                  <c:v>53.98</c:v>
                </c:pt>
                <c:pt idx="5">
                  <c:v>68.069999999999993</c:v>
                </c:pt>
                <c:pt idx="6">
                  <c:v>52.51</c:v>
                </c:pt>
                <c:pt idx="7">
                  <c:v>52.89</c:v>
                </c:pt>
                <c:pt idx="8">
                  <c:v>47.93</c:v>
                </c:pt>
                <c:pt idx="9">
                  <c:v>50</c:v>
                </c:pt>
                <c:pt idx="10">
                  <c:v>47.7</c:v>
                </c:pt>
                <c:pt idx="11">
                  <c:v>46.38</c:v>
                </c:pt>
                <c:pt idx="12">
                  <c:v>48.27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'汇报-seer2'!$S$135</c:f>
              <c:strCache>
                <c:ptCount val="1"/>
                <c:pt idx="0">
                  <c:v>留存用户ARPPU值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'汇报-seer2'!$T$135:$AF$135</c:f>
              <c:numCache>
                <c:formatCode>General</c:formatCode>
                <c:ptCount val="13"/>
                <c:pt idx="0">
                  <c:v>58.68</c:v>
                </c:pt>
                <c:pt idx="1">
                  <c:v>43.19</c:v>
                </c:pt>
                <c:pt idx="2">
                  <c:v>48.35</c:v>
                </c:pt>
                <c:pt idx="3">
                  <c:v>47.92</c:v>
                </c:pt>
                <c:pt idx="4">
                  <c:v>55.18</c:v>
                </c:pt>
                <c:pt idx="5">
                  <c:v>53.92</c:v>
                </c:pt>
                <c:pt idx="6">
                  <c:v>58.66</c:v>
                </c:pt>
                <c:pt idx="7">
                  <c:v>45.49</c:v>
                </c:pt>
                <c:pt idx="8">
                  <c:v>42.17</c:v>
                </c:pt>
                <c:pt idx="9">
                  <c:v>46.4</c:v>
                </c:pt>
                <c:pt idx="10">
                  <c:v>52.13</c:v>
                </c:pt>
                <c:pt idx="11">
                  <c:v>52.4</c:v>
                </c:pt>
                <c:pt idx="12">
                  <c:v>46.86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'汇报-seer2'!$S$136</c:f>
              <c:strCache>
                <c:ptCount val="1"/>
                <c:pt idx="0">
                  <c:v>回流用户ARPPU值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'汇报-seer2'!$T$136:$AF$136</c:f>
              <c:numCache>
                <c:formatCode>General</c:formatCode>
                <c:ptCount val="13"/>
                <c:pt idx="0">
                  <c:v>45.76</c:v>
                </c:pt>
                <c:pt idx="1">
                  <c:v>44.75</c:v>
                </c:pt>
                <c:pt idx="2">
                  <c:v>44.77</c:v>
                </c:pt>
                <c:pt idx="3">
                  <c:v>42.84</c:v>
                </c:pt>
                <c:pt idx="4">
                  <c:v>40.81</c:v>
                </c:pt>
                <c:pt idx="5">
                  <c:v>55.65</c:v>
                </c:pt>
                <c:pt idx="6">
                  <c:v>45</c:v>
                </c:pt>
                <c:pt idx="7">
                  <c:v>43.79</c:v>
                </c:pt>
                <c:pt idx="8">
                  <c:v>43.63</c:v>
                </c:pt>
                <c:pt idx="9">
                  <c:v>40.61</c:v>
                </c:pt>
                <c:pt idx="10">
                  <c:v>35.39</c:v>
                </c:pt>
                <c:pt idx="11">
                  <c:v>43.51</c:v>
                </c:pt>
                <c:pt idx="12">
                  <c:v>44.36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940864"/>
        <c:axId val="253942400"/>
      </c:lineChart>
      <c:catAx>
        <c:axId val="2539408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942400"/>
        <c:crosses val="autoZero"/>
        <c:auto val="1"/>
        <c:lblAlgn val="ctr"/>
        <c:lblOffset val="100"/>
        <c:noMultiLvlLbl val="0"/>
      </c:catAx>
      <c:valAx>
        <c:axId val="2539424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394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'汇报-seer2'!$B$311</c:f>
          <c:strCache>
            <c:ptCount val="1"/>
            <c:pt idx="0">
              <c:v>约瑟传说各类用户付费率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'汇报-seer2'!$S$143</c:f>
              <c:strCache>
                <c:ptCount val="1"/>
                <c:pt idx="0">
                  <c:v>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'汇报-seer2'!$T$143:$AF$143</c:f>
              <c:numCache>
                <c:formatCode>0.00%</c:formatCode>
                <c:ptCount val="13"/>
                <c:pt idx="0">
                  <c:v>1.38E-2</c:v>
                </c:pt>
                <c:pt idx="1">
                  <c:v>1.3899999999999999E-2</c:v>
                </c:pt>
                <c:pt idx="2">
                  <c:v>1.7600000000000001E-2</c:v>
                </c:pt>
                <c:pt idx="3">
                  <c:v>1.83E-2</c:v>
                </c:pt>
                <c:pt idx="4">
                  <c:v>1.7500000000000002E-2</c:v>
                </c:pt>
                <c:pt idx="5">
                  <c:v>1.8700000000000001E-2</c:v>
                </c:pt>
                <c:pt idx="6">
                  <c:v>1.55E-2</c:v>
                </c:pt>
                <c:pt idx="7">
                  <c:v>1.09E-2</c:v>
                </c:pt>
                <c:pt idx="8">
                  <c:v>9.4000000000000004E-3</c:v>
                </c:pt>
                <c:pt idx="9">
                  <c:v>8.8000000000000005E-3</c:v>
                </c:pt>
                <c:pt idx="10">
                  <c:v>6.4000000000000003E-3</c:v>
                </c:pt>
                <c:pt idx="11">
                  <c:v>7.7000000000000002E-3</c:v>
                </c:pt>
                <c:pt idx="12">
                  <c:v>5.5999999999999999E-3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'汇报-seer2'!$S$144</c:f>
              <c:strCache>
                <c:ptCount val="1"/>
                <c:pt idx="0">
                  <c:v>新增用户付费率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'汇报-seer2'!$T$144:$AF$144</c:f>
              <c:numCache>
                <c:formatCode>0.00%</c:formatCode>
                <c:ptCount val="13"/>
                <c:pt idx="0">
                  <c:v>2.8999999999999998E-3</c:v>
                </c:pt>
                <c:pt idx="1">
                  <c:v>3.5000000000000001E-3</c:v>
                </c:pt>
                <c:pt idx="2">
                  <c:v>5.0000000000000001E-3</c:v>
                </c:pt>
                <c:pt idx="3">
                  <c:v>4.1999999999999997E-3</c:v>
                </c:pt>
                <c:pt idx="4">
                  <c:v>3.8999999999999998E-3</c:v>
                </c:pt>
                <c:pt idx="5">
                  <c:v>4.1999999999999997E-3</c:v>
                </c:pt>
                <c:pt idx="6">
                  <c:v>3.3999999999999998E-3</c:v>
                </c:pt>
                <c:pt idx="7">
                  <c:v>2.5000000000000001E-3</c:v>
                </c:pt>
                <c:pt idx="8">
                  <c:v>2.3999999999999998E-3</c:v>
                </c:pt>
                <c:pt idx="9">
                  <c:v>2.3E-3</c:v>
                </c:pt>
                <c:pt idx="10">
                  <c:v>1.8E-3</c:v>
                </c:pt>
                <c:pt idx="11">
                  <c:v>1.8E-3</c:v>
                </c:pt>
                <c:pt idx="12">
                  <c:v>1.6000000000000001E-3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'汇报-seer2'!$S$145</c:f>
              <c:strCache>
                <c:ptCount val="1"/>
                <c:pt idx="0">
                  <c:v>留存用户付费率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'汇报-seer2'!$T$145:$AF$145</c:f>
              <c:numCache>
                <c:formatCode>0.00%</c:formatCode>
                <c:ptCount val="13"/>
                <c:pt idx="0">
                  <c:v>1.7299999999999999E-2</c:v>
                </c:pt>
                <c:pt idx="1">
                  <c:v>1.9300000000000001E-2</c:v>
                </c:pt>
                <c:pt idx="2">
                  <c:v>1.78E-2</c:v>
                </c:pt>
                <c:pt idx="3">
                  <c:v>1.77E-2</c:v>
                </c:pt>
                <c:pt idx="4">
                  <c:v>1.9300000000000001E-2</c:v>
                </c:pt>
                <c:pt idx="5">
                  <c:v>1.9900000000000001E-2</c:v>
                </c:pt>
                <c:pt idx="6">
                  <c:v>1.95E-2</c:v>
                </c:pt>
                <c:pt idx="7">
                  <c:v>1.23E-2</c:v>
                </c:pt>
                <c:pt idx="8">
                  <c:v>1.2999999999999999E-2</c:v>
                </c:pt>
                <c:pt idx="9">
                  <c:v>1.2500000000000001E-2</c:v>
                </c:pt>
                <c:pt idx="10">
                  <c:v>1.0800000000000001E-2</c:v>
                </c:pt>
                <c:pt idx="11">
                  <c:v>1.03E-2</c:v>
                </c:pt>
                <c:pt idx="12">
                  <c:v>1.03E-2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'汇报-seer2'!$S$146</c:f>
              <c:strCache>
                <c:ptCount val="1"/>
                <c:pt idx="0">
                  <c:v>回流用户付费率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'汇报-seer2'!$T$146:$AF$146</c:f>
              <c:numCache>
                <c:formatCode>0.00%</c:formatCode>
                <c:ptCount val="13"/>
                <c:pt idx="0">
                  <c:v>9.5999999999999992E-3</c:v>
                </c:pt>
                <c:pt idx="1">
                  <c:v>1.12E-2</c:v>
                </c:pt>
                <c:pt idx="2">
                  <c:v>1.06E-2</c:v>
                </c:pt>
                <c:pt idx="3">
                  <c:v>9.2999999999999992E-3</c:v>
                </c:pt>
                <c:pt idx="4">
                  <c:v>8.9999999999999993E-3</c:v>
                </c:pt>
                <c:pt idx="5">
                  <c:v>8.6999999999999994E-3</c:v>
                </c:pt>
                <c:pt idx="6">
                  <c:v>9.4999999999999998E-3</c:v>
                </c:pt>
                <c:pt idx="7">
                  <c:v>7.4999999999999997E-3</c:v>
                </c:pt>
                <c:pt idx="8">
                  <c:v>5.8999999999999999E-3</c:v>
                </c:pt>
                <c:pt idx="9">
                  <c:v>5.4000000000000003E-3</c:v>
                </c:pt>
                <c:pt idx="10">
                  <c:v>3.8999999999999998E-3</c:v>
                </c:pt>
                <c:pt idx="11">
                  <c:v>4.7999999999999996E-3</c:v>
                </c:pt>
                <c:pt idx="12">
                  <c:v>5.3E-3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064896"/>
        <c:axId val="254078976"/>
      </c:lineChart>
      <c:catAx>
        <c:axId val="2540648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078976"/>
        <c:crosses val="autoZero"/>
        <c:auto val="1"/>
        <c:lblAlgn val="ctr"/>
        <c:lblOffset val="100"/>
        <c:noMultiLvlLbl val="0"/>
      </c:catAx>
      <c:valAx>
        <c:axId val="2540789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0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'汇报-seer2'!$B$338</c:f>
          <c:strCache>
            <c:ptCount val="1"/>
            <c:pt idx="0">
              <c:v>约瑟传说有效活跃用户占比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'汇报-seer2'!$S$22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'汇报-seer2'!$T$22:$AF$22</c:f>
              <c:numCache>
                <c:formatCode>0.0%</c:formatCode>
                <c:ptCount val="13"/>
                <c:pt idx="0">
                  <c:v>0.27210328413048412</c:v>
                </c:pt>
                <c:pt idx="1">
                  <c:v>0.2668236170727164</c:v>
                </c:pt>
                <c:pt idx="2">
                  <c:v>0.24266700866393068</c:v>
                </c:pt>
                <c:pt idx="3">
                  <c:v>0.24396561050266957</c:v>
                </c:pt>
                <c:pt idx="4">
                  <c:v>0.24131338537904304</c:v>
                </c:pt>
                <c:pt idx="5">
                  <c:v>0.24565046599399215</c:v>
                </c:pt>
                <c:pt idx="6">
                  <c:v>0.28067999447790298</c:v>
                </c:pt>
                <c:pt idx="7">
                  <c:v>0.28619482380871203</c:v>
                </c:pt>
                <c:pt idx="8">
                  <c:v>0.26900242505059563</c:v>
                </c:pt>
                <c:pt idx="9">
                  <c:v>0.25747684333047488</c:v>
                </c:pt>
                <c:pt idx="10">
                  <c:v>0.2284968563727961</c:v>
                </c:pt>
                <c:pt idx="11">
                  <c:v>0.20773555044458403</c:v>
                </c:pt>
                <c:pt idx="12">
                  <c:v>0.25380725426330836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112128"/>
        <c:axId val="254113664"/>
      </c:barChart>
      <c:catAx>
        <c:axId val="25411212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113664"/>
        <c:crosses val="autoZero"/>
        <c:auto val="1"/>
        <c:lblAlgn val="ctr"/>
        <c:lblOffset val="100"/>
        <c:noMultiLvlLbl val="0"/>
      </c:catAx>
      <c:valAx>
        <c:axId val="2541136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11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'汇报-seer2'!$B$363</c:f>
          <c:strCache>
            <c:ptCount val="1"/>
            <c:pt idx="0">
              <c:v>约瑟传说各类用户流失率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'汇报-seer2'!$S$196</c:f>
              <c:strCache>
                <c:ptCount val="1"/>
                <c:pt idx="0">
                  <c:v>流失率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'汇报-seer2'!$T$195:$AF$195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'汇报-seer2'!$T$196:$AF$196</c:f>
              <c:numCache>
                <c:formatCode>0.0%</c:formatCode>
                <c:ptCount val="13"/>
                <c:pt idx="0">
                  <c:v>0.78610000000000002</c:v>
                </c:pt>
                <c:pt idx="1">
                  <c:v>0.72189999999999999</c:v>
                </c:pt>
                <c:pt idx="2">
                  <c:v>0.74029999999999996</c:v>
                </c:pt>
                <c:pt idx="3">
                  <c:v>0.76029999999999998</c:v>
                </c:pt>
                <c:pt idx="4">
                  <c:v>0.73280000000000001</c:v>
                </c:pt>
                <c:pt idx="5">
                  <c:v>0.80049999999999999</c:v>
                </c:pt>
                <c:pt idx="6">
                  <c:v>0.79039999999999999</c:v>
                </c:pt>
                <c:pt idx="7">
                  <c:v>0.78320000000000001</c:v>
                </c:pt>
                <c:pt idx="8">
                  <c:v>0.75970000000000004</c:v>
                </c:pt>
                <c:pt idx="9">
                  <c:v>0.7974</c:v>
                </c:pt>
                <c:pt idx="10">
                  <c:v>0.75539999999999996</c:v>
                </c:pt>
                <c:pt idx="11">
                  <c:v>0.84660000000000002</c:v>
                </c:pt>
                <c:pt idx="12">
                  <c:v>0.7833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'汇报-seer2'!$S$197</c:f>
              <c:strCache>
                <c:ptCount val="1"/>
                <c:pt idx="0">
                  <c:v>上月新增活跃用户本月流失率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'汇报-seer2'!$T$195:$AF$195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'汇报-seer2'!$T$197:$AF$197</c:f>
              <c:numCache>
                <c:formatCode>0.0%</c:formatCode>
                <c:ptCount val="13"/>
                <c:pt idx="0">
                  <c:v>0.84789999999999999</c:v>
                </c:pt>
                <c:pt idx="1">
                  <c:v>0.79310000000000003</c:v>
                </c:pt>
                <c:pt idx="2">
                  <c:v>0.80579999999999996</c:v>
                </c:pt>
                <c:pt idx="3">
                  <c:v>0.82010000000000005</c:v>
                </c:pt>
                <c:pt idx="4">
                  <c:v>0.80469999999999997</c:v>
                </c:pt>
                <c:pt idx="5">
                  <c:v>0.85660000000000003</c:v>
                </c:pt>
                <c:pt idx="6">
                  <c:v>0.85109999999999997</c:v>
                </c:pt>
                <c:pt idx="7">
                  <c:v>0.83889999999999998</c:v>
                </c:pt>
                <c:pt idx="8">
                  <c:v>0.82150000000000001</c:v>
                </c:pt>
                <c:pt idx="9">
                  <c:v>0.85499999999999998</c:v>
                </c:pt>
                <c:pt idx="10">
                  <c:v>0.85460000000000003</c:v>
                </c:pt>
                <c:pt idx="11">
                  <c:v>0.90490000000000004</c:v>
                </c:pt>
                <c:pt idx="12">
                  <c:v>0.84460000000000002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'汇报-seer2'!$S$198</c:f>
              <c:strCache>
                <c:ptCount val="1"/>
                <c:pt idx="0">
                  <c:v>上月留存用户本月流失率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'汇报-seer2'!$T$195:$AF$195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'汇报-seer2'!$T$198:$AF$198</c:f>
              <c:numCache>
                <c:formatCode>0.0%</c:formatCode>
                <c:ptCount val="13"/>
                <c:pt idx="0">
                  <c:v>0.62780000000000002</c:v>
                </c:pt>
                <c:pt idx="1">
                  <c:v>0.56799999999999995</c:v>
                </c:pt>
                <c:pt idx="2">
                  <c:v>0.59660000000000002</c:v>
                </c:pt>
                <c:pt idx="3">
                  <c:v>0.62280000000000002</c:v>
                </c:pt>
                <c:pt idx="4">
                  <c:v>0.57999999999999996</c:v>
                </c:pt>
                <c:pt idx="5">
                  <c:v>0.67630000000000001</c:v>
                </c:pt>
                <c:pt idx="6">
                  <c:v>0.68479999999999996</c:v>
                </c:pt>
                <c:pt idx="7">
                  <c:v>0.65580000000000005</c:v>
                </c:pt>
                <c:pt idx="8">
                  <c:v>0.61950000000000005</c:v>
                </c:pt>
                <c:pt idx="9">
                  <c:v>0.61929999999999996</c:v>
                </c:pt>
                <c:pt idx="10">
                  <c:v>0.56520000000000004</c:v>
                </c:pt>
                <c:pt idx="11">
                  <c:v>0.70089999999999997</c:v>
                </c:pt>
                <c:pt idx="12">
                  <c:v>0.5675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'汇报-seer2'!$S$199</c:f>
              <c:strCache>
                <c:ptCount val="1"/>
                <c:pt idx="0">
                  <c:v>上月回流用户本月流失率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'汇报-seer2'!$T$195:$AF$195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'汇报-seer2'!$T$199:$AF$199</c:f>
              <c:numCache>
                <c:formatCode>0.0%</c:formatCode>
                <c:ptCount val="13"/>
                <c:pt idx="0">
                  <c:v>0.7742</c:v>
                </c:pt>
                <c:pt idx="1">
                  <c:v>0.72570000000000001</c:v>
                </c:pt>
                <c:pt idx="2">
                  <c:v>0.76380000000000003</c:v>
                </c:pt>
                <c:pt idx="3">
                  <c:v>0.78039999999999998</c:v>
                </c:pt>
                <c:pt idx="4">
                  <c:v>0.77059999999999995</c:v>
                </c:pt>
                <c:pt idx="5">
                  <c:v>0.83740000000000003</c:v>
                </c:pt>
                <c:pt idx="6">
                  <c:v>0.79220000000000002</c:v>
                </c:pt>
                <c:pt idx="7">
                  <c:v>0.80179999999999996</c:v>
                </c:pt>
                <c:pt idx="8">
                  <c:v>0.78300000000000003</c:v>
                </c:pt>
                <c:pt idx="9">
                  <c:v>0.81289999999999996</c:v>
                </c:pt>
                <c:pt idx="10">
                  <c:v>0.77739999999999998</c:v>
                </c:pt>
                <c:pt idx="11">
                  <c:v>0.8427</c:v>
                </c:pt>
                <c:pt idx="12">
                  <c:v>0.73740000000000006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178432"/>
        <c:axId val="254179968"/>
      </c:lineChart>
      <c:catAx>
        <c:axId val="2541784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179968"/>
        <c:crosses val="autoZero"/>
        <c:auto val="1"/>
        <c:lblAlgn val="ctr"/>
        <c:lblOffset val="100"/>
        <c:noMultiLvlLbl val="0"/>
      </c:catAx>
      <c:valAx>
        <c:axId val="2541799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17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'汇报-seer2'!$B$53</c:f>
          <c:strCache>
            <c:ptCount val="1"/>
            <c:pt idx="0">
              <c:v>约瑟传说活跃用户构成的趋势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'汇报-seer2'!$T$22:$AF$22</c:f>
              <c:numCache>
                <c:formatCode>0.0%</c:formatCode>
                <c:ptCount val="13"/>
                <c:pt idx="0">
                  <c:v>0.27210328413048412</c:v>
                </c:pt>
                <c:pt idx="1">
                  <c:v>0.2668236170727164</c:v>
                </c:pt>
                <c:pt idx="2">
                  <c:v>0.24266700866393068</c:v>
                </c:pt>
                <c:pt idx="3">
                  <c:v>0.24396561050266957</c:v>
                </c:pt>
                <c:pt idx="4">
                  <c:v>0.24131338537904304</c:v>
                </c:pt>
                <c:pt idx="5">
                  <c:v>0.24565046599399215</c:v>
                </c:pt>
                <c:pt idx="6">
                  <c:v>0.28067999447790298</c:v>
                </c:pt>
                <c:pt idx="7">
                  <c:v>0.28619482380871203</c:v>
                </c:pt>
                <c:pt idx="8">
                  <c:v>0.26900242505059563</c:v>
                </c:pt>
                <c:pt idx="9">
                  <c:v>0.25747684333047488</c:v>
                </c:pt>
                <c:pt idx="10">
                  <c:v>0.2284968563727961</c:v>
                </c:pt>
                <c:pt idx="11">
                  <c:v>0.20773555044458403</c:v>
                </c:pt>
                <c:pt idx="12">
                  <c:v>0.25380725426330836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'汇报-seer2'!$S$23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'汇报-seer2'!$T$23:$AF$23</c:f>
              <c:numCache>
                <c:formatCode>0.0%</c:formatCode>
                <c:ptCount val="13"/>
                <c:pt idx="0">
                  <c:v>0.54373076694326294</c:v>
                </c:pt>
                <c:pt idx="1">
                  <c:v>0.54596546298388082</c:v>
                </c:pt>
                <c:pt idx="2">
                  <c:v>0.48732900136798907</c:v>
                </c:pt>
                <c:pt idx="3">
                  <c:v>0.48634983867991166</c:v>
                </c:pt>
                <c:pt idx="4">
                  <c:v>0.49176523149316648</c:v>
                </c:pt>
                <c:pt idx="5">
                  <c:v>0.48474774705383966</c:v>
                </c:pt>
                <c:pt idx="6">
                  <c:v>0.48101779150632451</c:v>
                </c:pt>
                <c:pt idx="7">
                  <c:v>0.49857462163544408</c:v>
                </c:pt>
                <c:pt idx="8">
                  <c:v>0.54865619154949519</c:v>
                </c:pt>
                <c:pt idx="9">
                  <c:v>0.55502488557317675</c:v>
                </c:pt>
                <c:pt idx="10">
                  <c:v>0.59626456160775765</c:v>
                </c:pt>
                <c:pt idx="11">
                  <c:v>0.54149496837011613</c:v>
                </c:pt>
                <c:pt idx="12">
                  <c:v>0.62293473640353469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'汇报-seer2'!$S$24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1666666666666666E-3"/>
                  <c:y val="3.8250592582999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'汇报-seer2'!$T$24:$AF$24</c:f>
              <c:numCache>
                <c:formatCode>0.0%</c:formatCode>
                <c:ptCount val="13"/>
                <c:pt idx="0">
                  <c:v>0.23775747790057075</c:v>
                </c:pt>
                <c:pt idx="1">
                  <c:v>0.19339777812127193</c:v>
                </c:pt>
                <c:pt idx="2">
                  <c:v>0.23262083903328773</c:v>
                </c:pt>
                <c:pt idx="3">
                  <c:v>0.2629262891288715</c:v>
                </c:pt>
                <c:pt idx="4">
                  <c:v>0.25157167019150151</c:v>
                </c:pt>
                <c:pt idx="5">
                  <c:v>0.28495417083878921</c:v>
                </c:pt>
                <c:pt idx="6">
                  <c:v>0.28643074082382786</c:v>
                </c:pt>
                <c:pt idx="7">
                  <c:v>0.2899500565100171</c:v>
                </c:pt>
                <c:pt idx="8">
                  <c:v>0.2665455124763248</c:v>
                </c:pt>
                <c:pt idx="9">
                  <c:v>0.27330828107611221</c:v>
                </c:pt>
                <c:pt idx="10">
                  <c:v>0.20978495870415198</c:v>
                </c:pt>
                <c:pt idx="11">
                  <c:v>0.3006213784725511</c:v>
                </c:pt>
                <c:pt idx="12">
                  <c:v>0.24541482626308692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'汇报-seer2'!$S$25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'汇报-seer2'!$T$21:$AF$21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'汇报-seer2'!$T$25:$AF$25</c:f>
              <c:numCache>
                <c:formatCode>0.0%</c:formatCode>
                <c:ptCount val="13"/>
                <c:pt idx="0">
                  <c:v>0.21851175515616636</c:v>
                </c:pt>
                <c:pt idx="1">
                  <c:v>0.26063675889484716</c:v>
                </c:pt>
                <c:pt idx="2">
                  <c:v>0.2800501595987232</c:v>
                </c:pt>
                <c:pt idx="3">
                  <c:v>0.25072387219121678</c:v>
                </c:pt>
                <c:pt idx="4">
                  <c:v>0.25666309831533202</c:v>
                </c:pt>
                <c:pt idx="5">
                  <c:v>0.23029808210737118</c:v>
                </c:pt>
                <c:pt idx="6">
                  <c:v>0.23255146766984763</c:v>
                </c:pt>
                <c:pt idx="7">
                  <c:v>0.21147532185453879</c:v>
                </c:pt>
                <c:pt idx="8">
                  <c:v>0.18479829597417999</c:v>
                </c:pt>
                <c:pt idx="9">
                  <c:v>0.17166683335071103</c:v>
                </c:pt>
                <c:pt idx="10">
                  <c:v>0.19395047968809034</c:v>
                </c:pt>
                <c:pt idx="11">
                  <c:v>0.1578836531573328</c:v>
                </c:pt>
                <c:pt idx="12">
                  <c:v>0.13165043733337839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225408"/>
        <c:axId val="254255872"/>
      </c:lineChart>
      <c:catAx>
        <c:axId val="2542254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255872"/>
        <c:crosses val="autoZero"/>
        <c:auto val="1"/>
        <c:lblAlgn val="ctr"/>
        <c:lblOffset val="100"/>
        <c:noMultiLvlLbl val="0"/>
      </c:catAx>
      <c:valAx>
        <c:axId val="2542558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22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'汇报-seer2'!$B$388</c:f>
          <c:strCache>
            <c:ptCount val="1"/>
            <c:pt idx="0">
              <c:v>约瑟传说各类用户在线时长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'汇报-seer2'!$S$205</c:f>
              <c:strCache>
                <c:ptCount val="1"/>
                <c:pt idx="0">
                  <c:v>活跃用户日平均在线时长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'汇报-seer2'!$T$205:$AF$205</c:f>
              <c:numCache>
                <c:formatCode>0</c:formatCode>
                <c:ptCount val="13"/>
                <c:pt idx="0">
                  <c:v>2517.65</c:v>
                </c:pt>
                <c:pt idx="1">
                  <c:v>2426.2399999999998</c:v>
                </c:pt>
                <c:pt idx="2">
                  <c:v>2159.0300000000002</c:v>
                </c:pt>
                <c:pt idx="3">
                  <c:v>1991.69</c:v>
                </c:pt>
                <c:pt idx="4">
                  <c:v>1986.03</c:v>
                </c:pt>
                <c:pt idx="5">
                  <c:v>1936.26</c:v>
                </c:pt>
                <c:pt idx="6">
                  <c:v>2536.6</c:v>
                </c:pt>
                <c:pt idx="7">
                  <c:v>2266.84</c:v>
                </c:pt>
                <c:pt idx="8">
                  <c:v>2133.33</c:v>
                </c:pt>
                <c:pt idx="9">
                  <c:v>2093.33</c:v>
                </c:pt>
                <c:pt idx="10">
                  <c:v>2187.2399999999998</c:v>
                </c:pt>
                <c:pt idx="11">
                  <c:v>1876.17</c:v>
                </c:pt>
                <c:pt idx="12">
                  <c:v>2383.4699999999998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'汇报-seer2'!$S$206</c:f>
              <c:strCache>
                <c:ptCount val="1"/>
                <c:pt idx="0">
                  <c:v>付费用户日平均在线时长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'汇报-seer2'!$T$206:$AF$206</c:f>
              <c:numCache>
                <c:formatCode>0</c:formatCode>
                <c:ptCount val="13"/>
                <c:pt idx="0">
                  <c:v>6661.27</c:v>
                </c:pt>
                <c:pt idx="1">
                  <c:v>6110.81</c:v>
                </c:pt>
                <c:pt idx="2">
                  <c:v>5030.92</c:v>
                </c:pt>
                <c:pt idx="3">
                  <c:v>4313.18</c:v>
                </c:pt>
                <c:pt idx="4">
                  <c:v>4433.8500000000004</c:v>
                </c:pt>
                <c:pt idx="5">
                  <c:v>4266.87</c:v>
                </c:pt>
                <c:pt idx="6">
                  <c:v>5993.91</c:v>
                </c:pt>
                <c:pt idx="7">
                  <c:v>5145.68</c:v>
                </c:pt>
                <c:pt idx="8">
                  <c:v>4340.99</c:v>
                </c:pt>
                <c:pt idx="9">
                  <c:v>4522.5</c:v>
                </c:pt>
                <c:pt idx="10">
                  <c:v>5091.6899999999996</c:v>
                </c:pt>
                <c:pt idx="11">
                  <c:v>4359.2299999999996</c:v>
                </c:pt>
                <c:pt idx="12">
                  <c:v>5401.7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'汇报-seer2'!$S$207</c:f>
              <c:strCache>
                <c:ptCount val="1"/>
                <c:pt idx="0">
                  <c:v>新增用户日平均在线时长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'汇报-seer2'!$T$207:$AF$207</c:f>
              <c:numCache>
                <c:formatCode>0</c:formatCode>
                <c:ptCount val="13"/>
                <c:pt idx="0">
                  <c:v>2257.88</c:v>
                </c:pt>
                <c:pt idx="1">
                  <c:v>2227.98</c:v>
                </c:pt>
                <c:pt idx="2">
                  <c:v>2121.33</c:v>
                </c:pt>
                <c:pt idx="3">
                  <c:v>1988.49</c:v>
                </c:pt>
                <c:pt idx="4">
                  <c:v>1953.48</c:v>
                </c:pt>
                <c:pt idx="5">
                  <c:v>1882.64</c:v>
                </c:pt>
                <c:pt idx="6">
                  <c:v>2268.17</c:v>
                </c:pt>
                <c:pt idx="7">
                  <c:v>2252.3200000000002</c:v>
                </c:pt>
                <c:pt idx="8">
                  <c:v>2140.3000000000002</c:v>
                </c:pt>
                <c:pt idx="9">
                  <c:v>1981.13</c:v>
                </c:pt>
                <c:pt idx="10">
                  <c:v>2082.21</c:v>
                </c:pt>
                <c:pt idx="11">
                  <c:v>1781.31</c:v>
                </c:pt>
                <c:pt idx="12">
                  <c:v>2273.56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'汇报-seer2'!$S$208</c:f>
              <c:strCache>
                <c:ptCount val="1"/>
                <c:pt idx="0">
                  <c:v>留存用户日平均在线时长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'汇报-seer2'!$T$208:$AF$208</c:f>
              <c:numCache>
                <c:formatCode>0</c:formatCode>
                <c:ptCount val="13"/>
                <c:pt idx="0">
                  <c:v>2973.09</c:v>
                </c:pt>
                <c:pt idx="1">
                  <c:v>2877.98</c:v>
                </c:pt>
                <c:pt idx="2">
                  <c:v>2390.75</c:v>
                </c:pt>
                <c:pt idx="3">
                  <c:v>2145.63</c:v>
                </c:pt>
                <c:pt idx="4">
                  <c:v>2195.37</c:v>
                </c:pt>
                <c:pt idx="5">
                  <c:v>2114.8000000000002</c:v>
                </c:pt>
                <c:pt idx="6">
                  <c:v>2985.77</c:v>
                </c:pt>
                <c:pt idx="7">
                  <c:v>2416.17</c:v>
                </c:pt>
                <c:pt idx="8">
                  <c:v>2265.4499999999998</c:v>
                </c:pt>
                <c:pt idx="9">
                  <c:v>2370.4299999999998</c:v>
                </c:pt>
                <c:pt idx="10">
                  <c:v>2504.6799999999998</c:v>
                </c:pt>
                <c:pt idx="11">
                  <c:v>2045.95</c:v>
                </c:pt>
                <c:pt idx="12">
                  <c:v>2602.66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'汇报-seer2'!$S$209</c:f>
              <c:strCache>
                <c:ptCount val="1"/>
                <c:pt idx="0">
                  <c:v>回流用户日平均在线时长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'汇报-seer2'!$T$209:$AF$209</c:f>
              <c:numCache>
                <c:formatCode>0</c:formatCode>
                <c:ptCount val="13"/>
                <c:pt idx="0">
                  <c:v>2355.2399999999998</c:v>
                </c:pt>
                <c:pt idx="1">
                  <c:v>2271.1799999999998</c:v>
                </c:pt>
                <c:pt idx="2">
                  <c:v>1830.12</c:v>
                </c:pt>
                <c:pt idx="3">
                  <c:v>1638.9</c:v>
                </c:pt>
                <c:pt idx="4">
                  <c:v>1638.37</c:v>
                </c:pt>
                <c:pt idx="5">
                  <c:v>1624.18</c:v>
                </c:pt>
                <c:pt idx="6">
                  <c:v>2125.5</c:v>
                </c:pt>
                <c:pt idx="7">
                  <c:v>1916.69</c:v>
                </c:pt>
                <c:pt idx="8">
                  <c:v>1683.01</c:v>
                </c:pt>
                <c:pt idx="9">
                  <c:v>1627.06</c:v>
                </c:pt>
                <c:pt idx="10">
                  <c:v>1759.39</c:v>
                </c:pt>
                <c:pt idx="11">
                  <c:v>1517.3</c:v>
                </c:pt>
                <c:pt idx="12">
                  <c:v>1991.74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375808"/>
        <c:axId val="254377344"/>
      </c:lineChart>
      <c:catAx>
        <c:axId val="2543758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377344"/>
        <c:crosses val="autoZero"/>
        <c:auto val="1"/>
        <c:lblAlgn val="ctr"/>
        <c:lblOffset val="100"/>
        <c:noMultiLvlLbl val="0"/>
      </c:catAx>
      <c:valAx>
        <c:axId val="2543773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37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'汇报-seer2'!$B$412</c:f>
          <c:strCache>
            <c:ptCount val="1"/>
            <c:pt idx="0">
              <c:v>约瑟传说各类用户登录天数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'汇报-seer2'!$S$215</c:f>
              <c:strCache>
                <c:ptCount val="1"/>
                <c:pt idx="0">
                  <c:v>活跃用户月平均登录天数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'汇报-seer2'!$T$215:$AF$215</c:f>
              <c:numCache>
                <c:formatCode>General</c:formatCode>
                <c:ptCount val="13"/>
                <c:pt idx="0">
                  <c:v>2.44</c:v>
                </c:pt>
                <c:pt idx="1">
                  <c:v>2.42</c:v>
                </c:pt>
                <c:pt idx="2">
                  <c:v>2.23</c:v>
                </c:pt>
                <c:pt idx="3">
                  <c:v>2.34</c:v>
                </c:pt>
                <c:pt idx="4">
                  <c:v>2.2799999999999998</c:v>
                </c:pt>
                <c:pt idx="5">
                  <c:v>2.4</c:v>
                </c:pt>
                <c:pt idx="6">
                  <c:v>2.4900000000000002</c:v>
                </c:pt>
                <c:pt idx="7">
                  <c:v>2.38</c:v>
                </c:pt>
                <c:pt idx="8">
                  <c:v>2.2599999999999998</c:v>
                </c:pt>
                <c:pt idx="9">
                  <c:v>2.33</c:v>
                </c:pt>
                <c:pt idx="10">
                  <c:v>2.11</c:v>
                </c:pt>
                <c:pt idx="11">
                  <c:v>2.13</c:v>
                </c:pt>
                <c:pt idx="12">
                  <c:v>2.5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'汇报-seer2'!$S$216</c:f>
              <c:strCache>
                <c:ptCount val="1"/>
                <c:pt idx="0">
                  <c:v>付费用户平均登录天数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'汇报-seer2'!$T$216:$AF$216</c:f>
              <c:numCache>
                <c:formatCode>General</c:formatCode>
                <c:ptCount val="13"/>
                <c:pt idx="0">
                  <c:v>11.37</c:v>
                </c:pt>
                <c:pt idx="1">
                  <c:v>10.17</c:v>
                </c:pt>
                <c:pt idx="2">
                  <c:v>8.35</c:v>
                </c:pt>
                <c:pt idx="3">
                  <c:v>9.7100000000000009</c:v>
                </c:pt>
                <c:pt idx="4">
                  <c:v>9.0299999999999994</c:v>
                </c:pt>
                <c:pt idx="5">
                  <c:v>9.2100000000000009</c:v>
                </c:pt>
                <c:pt idx="6">
                  <c:v>10.3</c:v>
                </c:pt>
                <c:pt idx="7">
                  <c:v>8.93</c:v>
                </c:pt>
                <c:pt idx="8">
                  <c:v>8.99</c:v>
                </c:pt>
                <c:pt idx="9">
                  <c:v>9.89</c:v>
                </c:pt>
                <c:pt idx="10">
                  <c:v>9.64</c:v>
                </c:pt>
                <c:pt idx="11">
                  <c:v>9.57</c:v>
                </c:pt>
                <c:pt idx="12">
                  <c:v>12.39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'汇报-seer2'!$S$217</c:f>
              <c:strCache>
                <c:ptCount val="1"/>
                <c:pt idx="0">
                  <c:v>新增用户月平均登录天数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'汇报-seer2'!$T$217:$AF$217</c:f>
              <c:numCache>
                <c:formatCode>General</c:formatCode>
                <c:ptCount val="13"/>
                <c:pt idx="0">
                  <c:v>2.13</c:v>
                </c:pt>
                <c:pt idx="1">
                  <c:v>2.16</c:v>
                </c:pt>
                <c:pt idx="2">
                  <c:v>2</c:v>
                </c:pt>
                <c:pt idx="3">
                  <c:v>2.1</c:v>
                </c:pt>
                <c:pt idx="4">
                  <c:v>2.06</c:v>
                </c:pt>
                <c:pt idx="5">
                  <c:v>2.13</c:v>
                </c:pt>
                <c:pt idx="6">
                  <c:v>2.15</c:v>
                </c:pt>
                <c:pt idx="7">
                  <c:v>2.1800000000000002</c:v>
                </c:pt>
                <c:pt idx="8">
                  <c:v>2.02</c:v>
                </c:pt>
                <c:pt idx="9">
                  <c:v>2.0099999999999998</c:v>
                </c:pt>
                <c:pt idx="10">
                  <c:v>1.73</c:v>
                </c:pt>
                <c:pt idx="11">
                  <c:v>1.61</c:v>
                </c:pt>
                <c:pt idx="12">
                  <c:v>1.92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'汇报-seer2'!$S$218</c:f>
              <c:strCache>
                <c:ptCount val="1"/>
                <c:pt idx="0">
                  <c:v>留存用户月平均登录天数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'汇报-seer2'!$T$218:$AF$218</c:f>
              <c:numCache>
                <c:formatCode>General</c:formatCode>
                <c:ptCount val="13"/>
                <c:pt idx="0">
                  <c:v>3.7</c:v>
                </c:pt>
                <c:pt idx="1">
                  <c:v>3.84</c:v>
                </c:pt>
                <c:pt idx="2">
                  <c:v>3.47</c:v>
                </c:pt>
                <c:pt idx="3">
                  <c:v>3.52</c:v>
                </c:pt>
                <c:pt idx="4">
                  <c:v>3.38</c:v>
                </c:pt>
                <c:pt idx="5">
                  <c:v>3.47</c:v>
                </c:pt>
                <c:pt idx="6">
                  <c:v>3.68</c:v>
                </c:pt>
                <c:pt idx="7">
                  <c:v>3.24</c:v>
                </c:pt>
                <c:pt idx="8">
                  <c:v>3.2</c:v>
                </c:pt>
                <c:pt idx="9">
                  <c:v>3.51</c:v>
                </c:pt>
                <c:pt idx="10">
                  <c:v>3.74</c:v>
                </c:pt>
                <c:pt idx="11">
                  <c:v>3.45</c:v>
                </c:pt>
                <c:pt idx="12">
                  <c:v>4.4800000000000004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'汇报-seer2'!$S$219</c:f>
              <c:strCache>
                <c:ptCount val="1"/>
                <c:pt idx="0">
                  <c:v>回流用户月平均登录天数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'汇报-seer2'!$T$219:$AF$219</c:f>
              <c:numCache>
                <c:formatCode>General</c:formatCode>
                <c:ptCount val="13"/>
                <c:pt idx="0">
                  <c:v>1.92</c:v>
                </c:pt>
                <c:pt idx="1">
                  <c:v>1.94</c:v>
                </c:pt>
                <c:pt idx="2">
                  <c:v>1.63</c:v>
                </c:pt>
                <c:pt idx="3">
                  <c:v>1.62</c:v>
                </c:pt>
                <c:pt idx="4">
                  <c:v>1.64</c:v>
                </c:pt>
                <c:pt idx="5">
                  <c:v>1.67</c:v>
                </c:pt>
                <c:pt idx="6">
                  <c:v>1.79</c:v>
                </c:pt>
                <c:pt idx="7">
                  <c:v>1.73</c:v>
                </c:pt>
                <c:pt idx="8">
                  <c:v>1.63</c:v>
                </c:pt>
                <c:pt idx="9">
                  <c:v>1.62</c:v>
                </c:pt>
                <c:pt idx="10">
                  <c:v>1.62</c:v>
                </c:pt>
                <c:pt idx="11">
                  <c:v>1.56</c:v>
                </c:pt>
                <c:pt idx="12">
                  <c:v>1.85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505344"/>
        <c:axId val="254506880"/>
      </c:lineChart>
      <c:catAx>
        <c:axId val="2545053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506880"/>
        <c:crosses val="autoZero"/>
        <c:auto val="1"/>
        <c:lblAlgn val="ctr"/>
        <c:lblOffset val="100"/>
        <c:noMultiLvlLbl val="0"/>
      </c:catAx>
      <c:valAx>
        <c:axId val="2545068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50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'汇报-seer2'!$B$31</c:f>
          <c:strCache>
            <c:ptCount val="1"/>
            <c:pt idx="0">
              <c:v>约瑟传说活跃趋势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'汇报-seer2'!$S$33</c:f>
              <c:strCache>
                <c:ptCount val="1"/>
                <c:pt idx="0">
                  <c:v>2016年</c:v>
                </c:pt>
              </c:strCache>
            </c:strRef>
          </c:tx>
          <c:invertIfNegative val="0"/>
          <c:cat>
            <c:strRef>
              <c:f>'汇报-seer2'!$T$29:$AE$29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'汇报-seer2'!$T$33:$AE$33</c:f>
              <c:numCache>
                <c:formatCode>General</c:formatCode>
                <c:ptCount val="12"/>
                <c:pt idx="0">
                  <c:v>633516</c:v>
                </c:pt>
                <c:pt idx="1">
                  <c:v>463592</c:v>
                </c:pt>
                <c:pt idx="2">
                  <c:v>324575</c:v>
                </c:pt>
                <c:pt idx="3">
                  <c:v>344697</c:v>
                </c:pt>
                <c:pt idx="4">
                  <c:v>314282</c:v>
                </c:pt>
                <c:pt idx="5">
                  <c:v>350880</c:v>
                </c:pt>
                <c:pt idx="6">
                  <c:v>504618</c:v>
                </c:pt>
                <c:pt idx="7">
                  <c:v>453971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600320"/>
        <c:axId val="254601856"/>
      </c:barChart>
      <c:lineChart>
        <c:grouping val="standard"/>
        <c:varyColors val="0"/>
        <c:ser>
          <c:idx val="0"/>
          <c:order val="0"/>
          <c:tx>
            <c:strRef>
              <c:f>'汇报-seer2'!$S$30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'汇报-seer2'!$T$30:$AE$30</c:f>
              <c:numCache>
                <c:formatCode>General</c:formatCode>
                <c:ptCount val="12"/>
                <c:pt idx="0">
                  <c:v>2947368</c:v>
                </c:pt>
                <c:pt idx="1">
                  <c:v>3079738</c:v>
                </c:pt>
                <c:pt idx="2">
                  <c:v>2308778</c:v>
                </c:pt>
                <c:pt idx="3">
                  <c:v>2268731</c:v>
                </c:pt>
                <c:pt idx="4">
                  <c:v>2089460</c:v>
                </c:pt>
                <c:pt idx="5">
                  <c:v>2387729</c:v>
                </c:pt>
                <c:pt idx="6">
                  <c:v>3979432</c:v>
                </c:pt>
                <c:pt idx="7">
                  <c:v>3531009</c:v>
                </c:pt>
                <c:pt idx="8">
                  <c:v>2056121</c:v>
                </c:pt>
                <c:pt idx="9">
                  <c:v>2132995</c:v>
                </c:pt>
                <c:pt idx="10">
                  <c:v>1664045</c:v>
                </c:pt>
                <c:pt idx="11">
                  <c:v>1336817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'汇报-seer2'!$S$31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'汇报-seer2'!$T$31:$AE$31</c:f>
              <c:numCache>
                <c:formatCode>General</c:formatCode>
                <c:ptCount val="12"/>
                <c:pt idx="0">
                  <c:v>2061577</c:v>
                </c:pt>
                <c:pt idx="1">
                  <c:v>2060237</c:v>
                </c:pt>
                <c:pt idx="2">
                  <c:v>1936115</c:v>
                </c:pt>
                <c:pt idx="3">
                  <c:v>1932187</c:v>
                </c:pt>
                <c:pt idx="4">
                  <c:v>2155426</c:v>
                </c:pt>
                <c:pt idx="5">
                  <c:v>2505451</c:v>
                </c:pt>
                <c:pt idx="6">
                  <c:v>3473205</c:v>
                </c:pt>
                <c:pt idx="7">
                  <c:v>3151666</c:v>
                </c:pt>
                <c:pt idx="8">
                  <c:v>1528100</c:v>
                </c:pt>
                <c:pt idx="9">
                  <c:v>1856269</c:v>
                </c:pt>
                <c:pt idx="10">
                  <c:v>1646602</c:v>
                </c:pt>
                <c:pt idx="11">
                  <c:v>1392639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'汇报-seer2'!$S$32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'汇报-seer2'!$T$29:$AE$29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'汇报-seer2'!$T$32:$AE$32</c:f>
              <c:numCache>
                <c:formatCode>General</c:formatCode>
                <c:ptCount val="12"/>
                <c:pt idx="0">
                  <c:v>1589173</c:v>
                </c:pt>
                <c:pt idx="1">
                  <c:v>2131972</c:v>
                </c:pt>
                <c:pt idx="2">
                  <c:v>1426267</c:v>
                </c:pt>
                <c:pt idx="3">
                  <c:v>1536638</c:v>
                </c:pt>
                <c:pt idx="4">
                  <c:v>1458871</c:v>
                </c:pt>
                <c:pt idx="5">
                  <c:v>1442393</c:v>
                </c:pt>
                <c:pt idx="6">
                  <c:v>2414126</c:v>
                </c:pt>
                <c:pt idx="7">
                  <c:v>2131326</c:v>
                </c:pt>
                <c:pt idx="8">
                  <c:v>1087421</c:v>
                </c:pt>
                <c:pt idx="9">
                  <c:v>1267803</c:v>
                </c:pt>
                <c:pt idx="10">
                  <c:v>939902</c:v>
                </c:pt>
                <c:pt idx="11">
                  <c:v>847405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00320"/>
        <c:axId val="254601856"/>
      </c:lineChart>
      <c:catAx>
        <c:axId val="2546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601856"/>
        <c:crosses val="autoZero"/>
        <c:auto val="1"/>
        <c:lblAlgn val="ctr"/>
        <c:lblOffset val="100"/>
        <c:noMultiLvlLbl val="0"/>
      </c:catAx>
      <c:valAx>
        <c:axId val="2546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60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'汇报-seer2'!$B$74</c:f>
          <c:strCache>
            <c:ptCount val="1"/>
            <c:pt idx="0">
              <c:v>约瑟传说活跃用户构成情况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'汇报-seer2'!$T$21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'汇报-seer2'!$T$22:$T$25</c:f>
              <c:numCache>
                <c:formatCode>0.0%</c:formatCode>
                <c:ptCount val="4"/>
                <c:pt idx="0">
                  <c:v>0.27210328413048412</c:v>
                </c:pt>
                <c:pt idx="1">
                  <c:v>0.54373076694326294</c:v>
                </c:pt>
                <c:pt idx="2">
                  <c:v>0.23775747790057075</c:v>
                </c:pt>
                <c:pt idx="3">
                  <c:v>0.21851175515616636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659968"/>
        <c:axId val="254665856"/>
      </c:barChart>
      <c:lineChart>
        <c:grouping val="standard"/>
        <c:varyColors val="0"/>
        <c:ser>
          <c:idx val="1"/>
          <c:order val="1"/>
          <c:tx>
            <c:strRef>
              <c:f>'汇报-seer2'!$AG$21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'汇报-seer2'!$AG$22:$AG$25</c:f>
              <c:numCache>
                <c:formatCode>0.0%</c:formatCode>
                <c:ptCount val="4"/>
                <c:pt idx="0">
                  <c:v>7.2086315737038831E-2</c:v>
                </c:pt>
                <c:pt idx="1">
                  <c:v>-0.12714649678640444</c:v>
                </c:pt>
                <c:pt idx="2">
                  <c:v>-3.1201653458000189E-2</c:v>
                </c:pt>
                <c:pt idx="3">
                  <c:v>0.65978753722503081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'汇报-seer2'!$AH$21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'汇报-seer2'!$S$22:$S$25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'汇报-seer2'!$AH$22:$AH$25</c:f>
              <c:numCache>
                <c:formatCode>0.0%</c:formatCode>
                <c:ptCount val="4"/>
                <c:pt idx="0">
                  <c:v>1.9787105488225487E-2</c:v>
                </c:pt>
                <c:pt idx="1">
                  <c:v>-4.093108799235301E-3</c:v>
                </c:pt>
                <c:pt idx="2">
                  <c:v>0.22937026583357456</c:v>
                </c:pt>
                <c:pt idx="3">
                  <c:v>-0.16162341765336319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820736"/>
        <c:axId val="254667392"/>
      </c:lineChart>
      <c:catAx>
        <c:axId val="25465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665856"/>
        <c:crosses val="autoZero"/>
        <c:auto val="1"/>
        <c:lblAlgn val="ctr"/>
        <c:lblOffset val="100"/>
        <c:noMultiLvlLbl val="0"/>
      </c:catAx>
      <c:valAx>
        <c:axId val="2546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659968"/>
        <c:crosses val="autoZero"/>
        <c:crossBetween val="between"/>
      </c:valAx>
      <c:valAx>
        <c:axId val="254667392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820736"/>
        <c:crosses val="max"/>
        <c:crossBetween val="between"/>
      </c:valAx>
      <c:catAx>
        <c:axId val="254820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4667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'汇报-gongfu'!$B$9</c:f>
          <c:strCache>
            <c:ptCount val="1"/>
            <c:pt idx="0">
              <c:v>功夫派活跃情况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'汇报-gongfu'!$T$11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'汇报-gongfu'!$T$13:$T$17</c:f>
              <c:numCache>
                <c:formatCode>General</c:formatCode>
                <c:ptCount val="5"/>
                <c:pt idx="0">
                  <c:v>798450</c:v>
                </c:pt>
                <c:pt idx="1">
                  <c:v>180652</c:v>
                </c:pt>
                <c:pt idx="2">
                  <c:v>499740</c:v>
                </c:pt>
                <c:pt idx="3">
                  <c:v>141991</c:v>
                </c:pt>
                <c:pt idx="4">
                  <c:v>156719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986112"/>
        <c:axId val="254987648"/>
      </c:barChart>
      <c:lineChart>
        <c:grouping val="standard"/>
        <c:varyColors val="0"/>
        <c:ser>
          <c:idx val="1"/>
          <c:order val="1"/>
          <c:tx>
            <c:strRef>
              <c:f>'汇报-gongfu'!$AG$12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1"/>
              <c:layout>
                <c:manualLayout>
                  <c:x val="3.1944444444444442E-2"/>
                  <c:y val="-2.9398148148148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6386389915390777E-2"/>
                  <c:y val="3.5562906674905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'汇报-gongfu'!$AG$13:$AG$17</c:f>
              <c:numCache>
                <c:formatCode>0.0%</c:formatCode>
                <c:ptCount val="5"/>
                <c:pt idx="0">
                  <c:v>-0.55706581132762101</c:v>
                </c:pt>
                <c:pt idx="1">
                  <c:v>-0.64659599316870675</c:v>
                </c:pt>
                <c:pt idx="2">
                  <c:v>-0.59026689142654742</c:v>
                </c:pt>
                <c:pt idx="3">
                  <c:v>-0.53000698414169534</c:v>
                </c:pt>
                <c:pt idx="4">
                  <c:v>-0.44198922568033816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'汇报-gongfu'!$AH$12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3.194444444444447E-2"/>
                  <c:y val="-2.9398148148148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7496448827134266E-2"/>
                  <c:y val="-2.3708604449937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6.9437868198396783E-3"/>
                  <c:y val="5.92715111248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'汇报-gongfu'!$AH$13:$AH$17</c:f>
              <c:numCache>
                <c:formatCode>0.0%</c:formatCode>
                <c:ptCount val="5"/>
                <c:pt idx="0">
                  <c:v>-0.22612441907235725</c:v>
                </c:pt>
                <c:pt idx="1">
                  <c:v>-0.28003570887700369</c:v>
                </c:pt>
                <c:pt idx="2">
                  <c:v>-0.2548934241444708</c:v>
                </c:pt>
                <c:pt idx="3">
                  <c:v>2.3454449786286302E-2</c:v>
                </c:pt>
                <c:pt idx="4">
                  <c:v>-0.29508100862712638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335040"/>
        <c:axId val="255333504"/>
      </c:lineChart>
      <c:catAx>
        <c:axId val="25498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987648"/>
        <c:crosses val="autoZero"/>
        <c:auto val="1"/>
        <c:lblAlgn val="ctr"/>
        <c:lblOffset val="100"/>
        <c:noMultiLvlLbl val="0"/>
      </c:catAx>
      <c:valAx>
        <c:axId val="2549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4986112"/>
        <c:crosses val="autoZero"/>
        <c:crossBetween val="between"/>
      </c:valAx>
      <c:valAx>
        <c:axId val="25533350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335040"/>
        <c:crosses val="max"/>
        <c:crossBetween val="between"/>
      </c:valAx>
      <c:catAx>
        <c:axId val="255335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53335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'汇报-gongfu'!$B$97</c:f>
          <c:strCache>
            <c:ptCount val="1"/>
            <c:pt idx="0">
              <c:v>功夫派付费情况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'汇报-gongfu'!$T$61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'汇报-gongfu'!$T$62:$T$65</c:f>
              <c:numCache>
                <c:formatCode>General</c:formatCode>
                <c:ptCount val="4"/>
                <c:pt idx="0">
                  <c:v>147622</c:v>
                </c:pt>
                <c:pt idx="1">
                  <c:v>202930</c:v>
                </c:pt>
                <c:pt idx="2">
                  <c:v>151110</c:v>
                </c:pt>
                <c:pt idx="3">
                  <c:v>350552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371904"/>
        <c:axId val="255390080"/>
      </c:barChart>
      <c:lineChart>
        <c:grouping val="standard"/>
        <c:varyColors val="0"/>
        <c:ser>
          <c:idx val="1"/>
          <c:order val="1"/>
          <c:tx>
            <c:strRef>
              <c:f>'汇报-gongfu'!$AG$61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2"/>
              <c:layout>
                <c:manualLayout>
                  <c:x val="2.9165224991065622E-2"/>
                  <c:y val="7.70861527636506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'汇报-gongfu'!$AG$62:$AG$65</c:f>
              <c:numCache>
                <c:formatCode>0.0%</c:formatCode>
                <c:ptCount val="4"/>
                <c:pt idx="0">
                  <c:v>-0.77352128061072634</c:v>
                </c:pt>
                <c:pt idx="1">
                  <c:v>-5.9115356083086046E-2</c:v>
                </c:pt>
                <c:pt idx="2">
                  <c:v>4.0487502582111201E-2</c:v>
                </c:pt>
                <c:pt idx="3">
                  <c:v>-0.59590268059490903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'汇报-gongfu'!$AH$61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'汇报-gongfu'!$AH$62:$AH$65</c:f>
              <c:numCache>
                <c:formatCode>0.0%</c:formatCode>
                <c:ptCount val="4"/>
                <c:pt idx="0">
                  <c:v>-0.3406435360537412</c:v>
                </c:pt>
                <c:pt idx="1">
                  <c:v>-0.23214015438171631</c:v>
                </c:pt>
                <c:pt idx="2">
                  <c:v>-0.28674596431605781</c:v>
                </c:pt>
                <c:pt idx="3">
                  <c:v>-0.28190295144294586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393152"/>
        <c:axId val="255391616"/>
      </c:lineChart>
      <c:catAx>
        <c:axId val="25537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390080"/>
        <c:crosses val="autoZero"/>
        <c:auto val="1"/>
        <c:lblAlgn val="ctr"/>
        <c:lblOffset val="100"/>
        <c:noMultiLvlLbl val="0"/>
      </c:catAx>
      <c:valAx>
        <c:axId val="2553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371904"/>
        <c:crosses val="autoZero"/>
        <c:crossBetween val="between"/>
      </c:valAx>
      <c:valAx>
        <c:axId val="25539161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393152"/>
        <c:crosses val="max"/>
        <c:crossBetween val="between"/>
      </c:valAx>
      <c:catAx>
        <c:axId val="255393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5391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'汇报-gongfu'!$B$101</c:f>
          <c:strCache>
            <c:ptCount val="1"/>
            <c:pt idx="0">
              <c:v>功夫派付费总额趋势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'汇报-gongfu'!$S$57</c:f>
              <c:strCache>
                <c:ptCount val="1"/>
                <c:pt idx="0">
                  <c:v>2016年</c:v>
                </c:pt>
              </c:strCache>
            </c:strRef>
          </c:tx>
          <c:invertIfNegative val="0"/>
          <c:cat>
            <c:strRef>
              <c:f>'汇报-gongfu'!$T$53:$AE$53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'汇报-gongfu'!$T$57:$AE$57</c:f>
              <c:numCache>
                <c:formatCode>0</c:formatCode>
                <c:ptCount val="12"/>
                <c:pt idx="0">
                  <c:v>422932</c:v>
                </c:pt>
                <c:pt idx="1">
                  <c:v>499700</c:v>
                </c:pt>
                <c:pt idx="2">
                  <c:v>313223</c:v>
                </c:pt>
                <c:pt idx="3">
                  <c:v>344687</c:v>
                </c:pt>
                <c:pt idx="4">
                  <c:v>316700</c:v>
                </c:pt>
                <c:pt idx="5">
                  <c:v>380177</c:v>
                </c:pt>
                <c:pt idx="6">
                  <c:v>488168</c:v>
                </c:pt>
                <c:pt idx="7">
                  <c:v>350552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126912"/>
        <c:axId val="255140992"/>
      </c:barChart>
      <c:lineChart>
        <c:grouping val="standard"/>
        <c:varyColors val="0"/>
        <c:ser>
          <c:idx val="0"/>
          <c:order val="0"/>
          <c:tx>
            <c:strRef>
              <c:f>'汇报-gongfu'!$S$54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'汇报-gongfu'!$T$54:$AE$54</c:f>
              <c:numCache>
                <c:formatCode>0</c:formatCode>
                <c:ptCount val="12"/>
                <c:pt idx="0">
                  <c:v>3838448</c:v>
                </c:pt>
                <c:pt idx="1">
                  <c:v>4947934</c:v>
                </c:pt>
                <c:pt idx="2">
                  <c:v>3439919</c:v>
                </c:pt>
                <c:pt idx="3">
                  <c:v>2221798</c:v>
                </c:pt>
                <c:pt idx="4">
                  <c:v>2675425</c:v>
                </c:pt>
                <c:pt idx="5">
                  <c:v>4541822</c:v>
                </c:pt>
                <c:pt idx="6">
                  <c:v>5088518</c:v>
                </c:pt>
                <c:pt idx="7">
                  <c:v>4554750</c:v>
                </c:pt>
                <c:pt idx="8">
                  <c:v>3288242</c:v>
                </c:pt>
                <c:pt idx="9">
                  <c:v>2846907</c:v>
                </c:pt>
                <c:pt idx="10">
                  <c:v>2956289</c:v>
                </c:pt>
                <c:pt idx="11">
                  <c:v>3371235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'汇报-gongfu'!$S$55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'汇报-gongfu'!$T$55:$AE$55</c:f>
              <c:numCache>
                <c:formatCode>0</c:formatCode>
                <c:ptCount val="12"/>
                <c:pt idx="0">
                  <c:v>3727589</c:v>
                </c:pt>
                <c:pt idx="1">
                  <c:v>3184658</c:v>
                </c:pt>
                <c:pt idx="2">
                  <c:v>1806970</c:v>
                </c:pt>
                <c:pt idx="3">
                  <c:v>2123692</c:v>
                </c:pt>
                <c:pt idx="4">
                  <c:v>1957095</c:v>
                </c:pt>
                <c:pt idx="5">
                  <c:v>1763103</c:v>
                </c:pt>
                <c:pt idx="6">
                  <c:v>2212297</c:v>
                </c:pt>
                <c:pt idx="7">
                  <c:v>2218316</c:v>
                </c:pt>
                <c:pt idx="8">
                  <c:v>1115303</c:v>
                </c:pt>
                <c:pt idx="9">
                  <c:v>1016760</c:v>
                </c:pt>
                <c:pt idx="10">
                  <c:v>935275</c:v>
                </c:pt>
                <c:pt idx="11">
                  <c:v>921531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'汇报-gongfu'!$S$56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'汇报-gongfu'!$T$56:$AE$56</c:f>
              <c:numCache>
                <c:formatCode>0</c:formatCode>
                <c:ptCount val="12"/>
                <c:pt idx="0">
                  <c:v>971019</c:v>
                </c:pt>
                <c:pt idx="1">
                  <c:v>1440356</c:v>
                </c:pt>
                <c:pt idx="2">
                  <c:v>869257</c:v>
                </c:pt>
                <c:pt idx="3">
                  <c:v>573608</c:v>
                </c:pt>
                <c:pt idx="4">
                  <c:v>567898</c:v>
                </c:pt>
                <c:pt idx="5">
                  <c:v>483363</c:v>
                </c:pt>
                <c:pt idx="6">
                  <c:v>604141</c:v>
                </c:pt>
                <c:pt idx="7">
                  <c:v>867494</c:v>
                </c:pt>
                <c:pt idx="8">
                  <c:v>421918</c:v>
                </c:pt>
                <c:pt idx="9">
                  <c:v>394572</c:v>
                </c:pt>
                <c:pt idx="10">
                  <c:v>331641</c:v>
                </c:pt>
                <c:pt idx="11">
                  <c:v>370223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126912"/>
        <c:axId val="25514099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'汇报-gongfu'!$S$57</c15:sqref>
                        </c15:formulaRef>
                      </c:ext>
                    </c:extLst>
                    <c:strCache>
                      <c:ptCount val="1"/>
                      <c:pt idx="0">
                        <c:v>2016年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'汇报-gongfu'!$T$53:$AE$53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'汇报-gongfu'!$T$57:$AE$57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422932</c:v>
                      </c:pt>
                      <c:pt idx="1">
                        <c:v>499700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5512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140992"/>
        <c:crosses val="autoZero"/>
        <c:auto val="1"/>
        <c:lblAlgn val="ctr"/>
        <c:lblOffset val="100"/>
        <c:noMultiLvlLbl val="0"/>
      </c:catAx>
      <c:valAx>
        <c:axId val="25514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12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'汇报-gongfu'!$B$144</c:f>
          <c:strCache>
            <c:ptCount val="1"/>
            <c:pt idx="0">
              <c:v>功夫派各类付费用户数（付费行为角度）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'汇报-gongfu'!$S$72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'汇报-gongfu'!$T$72:$AF$72</c:f>
              <c:numCache>
                <c:formatCode>General</c:formatCode>
                <c:ptCount val="13"/>
                <c:pt idx="0">
                  <c:v>1449</c:v>
                </c:pt>
                <c:pt idx="1">
                  <c:v>1941</c:v>
                </c:pt>
                <c:pt idx="2">
                  <c:v>1494</c:v>
                </c:pt>
                <c:pt idx="3">
                  <c:v>1552</c:v>
                </c:pt>
                <c:pt idx="4">
                  <c:v>2097</c:v>
                </c:pt>
                <c:pt idx="5">
                  <c:v>1437</c:v>
                </c:pt>
                <c:pt idx="6">
                  <c:v>2268</c:v>
                </c:pt>
                <c:pt idx="7">
                  <c:v>2083</c:v>
                </c:pt>
                <c:pt idx="8">
                  <c:v>1181</c:v>
                </c:pt>
                <c:pt idx="9">
                  <c:v>1214</c:v>
                </c:pt>
                <c:pt idx="10">
                  <c:v>1570</c:v>
                </c:pt>
                <c:pt idx="11">
                  <c:v>1710</c:v>
                </c:pt>
                <c:pt idx="12">
                  <c:v>3462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'汇报-gongfu'!$S$73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'汇报-gongfu'!$T$73:$AF$73</c:f>
              <c:numCache>
                <c:formatCode>General</c:formatCode>
                <c:ptCount val="13"/>
                <c:pt idx="0">
                  <c:v>1263</c:v>
                </c:pt>
                <c:pt idx="1">
                  <c:v>1305</c:v>
                </c:pt>
                <c:pt idx="2">
                  <c:v>1115</c:v>
                </c:pt>
                <c:pt idx="3">
                  <c:v>1243</c:v>
                </c:pt>
                <c:pt idx="4">
                  <c:v>1564</c:v>
                </c:pt>
                <c:pt idx="5">
                  <c:v>1322</c:v>
                </c:pt>
                <c:pt idx="6">
                  <c:v>2153</c:v>
                </c:pt>
                <c:pt idx="7">
                  <c:v>1610</c:v>
                </c:pt>
                <c:pt idx="8">
                  <c:v>1507</c:v>
                </c:pt>
                <c:pt idx="9">
                  <c:v>1086</c:v>
                </c:pt>
                <c:pt idx="10">
                  <c:v>1439</c:v>
                </c:pt>
                <c:pt idx="11">
                  <c:v>1608</c:v>
                </c:pt>
                <c:pt idx="12">
                  <c:v>2789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'汇报-gongfu'!$S$74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'汇报-gongfu'!$T$74:$AF$74</c:f>
              <c:numCache>
                <c:formatCode>General</c:formatCode>
                <c:ptCount val="13"/>
                <c:pt idx="0">
                  <c:v>5954</c:v>
                </c:pt>
                <c:pt idx="1">
                  <c:v>6207</c:v>
                </c:pt>
                <c:pt idx="2">
                  <c:v>6184</c:v>
                </c:pt>
                <c:pt idx="3">
                  <c:v>6182</c:v>
                </c:pt>
                <c:pt idx="4">
                  <c:v>6229</c:v>
                </c:pt>
                <c:pt idx="5">
                  <c:v>6463</c:v>
                </c:pt>
                <c:pt idx="6">
                  <c:v>6723</c:v>
                </c:pt>
                <c:pt idx="7">
                  <c:v>6638</c:v>
                </c:pt>
                <c:pt idx="8">
                  <c:v>6772</c:v>
                </c:pt>
                <c:pt idx="9">
                  <c:v>7037</c:v>
                </c:pt>
                <c:pt idx="10">
                  <c:v>7507</c:v>
                </c:pt>
                <c:pt idx="11">
                  <c:v>7853</c:v>
                </c:pt>
                <c:pt idx="12">
                  <c:v>8879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'汇报-gongfu'!$S$75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'汇报-gongfu'!$T$75:$AF$75</c:f>
              <c:numCache>
                <c:formatCode>General</c:formatCode>
                <c:ptCount val="13"/>
                <c:pt idx="0">
                  <c:v>2199</c:v>
                </c:pt>
                <c:pt idx="1">
                  <c:v>3158</c:v>
                </c:pt>
                <c:pt idx="2">
                  <c:v>2765</c:v>
                </c:pt>
                <c:pt idx="3">
                  <c:v>2119</c:v>
                </c:pt>
                <c:pt idx="4">
                  <c:v>2324</c:v>
                </c:pt>
                <c:pt idx="5">
                  <c:v>1695</c:v>
                </c:pt>
                <c:pt idx="6">
                  <c:v>3229</c:v>
                </c:pt>
                <c:pt idx="7">
                  <c:v>2838</c:v>
                </c:pt>
                <c:pt idx="8">
                  <c:v>2081</c:v>
                </c:pt>
                <c:pt idx="9">
                  <c:v>1740</c:v>
                </c:pt>
                <c:pt idx="10">
                  <c:v>2724</c:v>
                </c:pt>
                <c:pt idx="11">
                  <c:v>2117</c:v>
                </c:pt>
                <c:pt idx="12">
                  <c:v>4908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02048"/>
        <c:axId val="255203584"/>
      </c:lineChart>
      <c:catAx>
        <c:axId val="2552020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203584"/>
        <c:crosses val="autoZero"/>
        <c:auto val="1"/>
        <c:lblAlgn val="ctr"/>
        <c:lblOffset val="100"/>
        <c:noMultiLvlLbl val="0"/>
      </c:catAx>
      <c:valAx>
        <c:axId val="2552035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20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'汇报-gongfu'!$B$168</c:f>
          <c:strCache>
            <c:ptCount val="1"/>
            <c:pt idx="0">
              <c:v>功夫派各类付费用户数（活跃类型角度）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'汇报-gongfu'!$S$81</c:f>
              <c:strCache>
                <c:ptCount val="1"/>
                <c:pt idx="0">
                  <c:v>新增用户中的付费用户数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2.7767258772486013E-3"/>
                  <c:y val="4.9985564613461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'汇报-gongfu'!$T$81:$AF$81</c:f>
              <c:numCache>
                <c:formatCode>General</c:formatCode>
                <c:ptCount val="13"/>
                <c:pt idx="0">
                  <c:v>1449</c:v>
                </c:pt>
                <c:pt idx="1">
                  <c:v>1941</c:v>
                </c:pt>
                <c:pt idx="2">
                  <c:v>1494</c:v>
                </c:pt>
                <c:pt idx="3">
                  <c:v>1552</c:v>
                </c:pt>
                <c:pt idx="4">
                  <c:v>2097</c:v>
                </c:pt>
                <c:pt idx="5">
                  <c:v>1437</c:v>
                </c:pt>
                <c:pt idx="6">
                  <c:v>2268</c:v>
                </c:pt>
                <c:pt idx="7">
                  <c:v>2083</c:v>
                </c:pt>
                <c:pt idx="8">
                  <c:v>1181</c:v>
                </c:pt>
                <c:pt idx="9">
                  <c:v>1214</c:v>
                </c:pt>
                <c:pt idx="10">
                  <c:v>1570</c:v>
                </c:pt>
                <c:pt idx="11">
                  <c:v>1710</c:v>
                </c:pt>
                <c:pt idx="12">
                  <c:v>3462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'汇报-gongfu'!$S$82</c:f>
              <c:strCache>
                <c:ptCount val="1"/>
                <c:pt idx="0">
                  <c:v>留存用户中的付费用户数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'汇报-gongfu'!$T$82:$AF$82</c:f>
              <c:numCache>
                <c:formatCode>General</c:formatCode>
                <c:ptCount val="13"/>
                <c:pt idx="0">
                  <c:v>3356</c:v>
                </c:pt>
                <c:pt idx="1">
                  <c:v>3855</c:v>
                </c:pt>
                <c:pt idx="2">
                  <c:v>3544</c:v>
                </c:pt>
                <c:pt idx="3">
                  <c:v>3311</c:v>
                </c:pt>
                <c:pt idx="4">
                  <c:v>3248</c:v>
                </c:pt>
                <c:pt idx="5">
                  <c:v>3326</c:v>
                </c:pt>
                <c:pt idx="6">
                  <c:v>5047</c:v>
                </c:pt>
                <c:pt idx="7">
                  <c:v>3920</c:v>
                </c:pt>
                <c:pt idx="8">
                  <c:v>3951</c:v>
                </c:pt>
                <c:pt idx="9">
                  <c:v>3513</c:v>
                </c:pt>
                <c:pt idx="10">
                  <c:v>4674</c:v>
                </c:pt>
                <c:pt idx="11">
                  <c:v>4696</c:v>
                </c:pt>
                <c:pt idx="12">
                  <c:v>8181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'汇报-gongfu'!$S$83</c:f>
              <c:strCache>
                <c:ptCount val="1"/>
                <c:pt idx="0">
                  <c:v>回流用户中的付费用户数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'汇报-gongfu'!$T$83:$AF$83</c:f>
              <c:numCache>
                <c:formatCode>General</c:formatCode>
                <c:ptCount val="13"/>
                <c:pt idx="0">
                  <c:v>1870</c:v>
                </c:pt>
                <c:pt idx="1">
                  <c:v>2672</c:v>
                </c:pt>
                <c:pt idx="2">
                  <c:v>2261</c:v>
                </c:pt>
                <c:pt idx="3">
                  <c:v>1802</c:v>
                </c:pt>
                <c:pt idx="4">
                  <c:v>2399</c:v>
                </c:pt>
                <c:pt idx="5">
                  <c:v>1465</c:v>
                </c:pt>
                <c:pt idx="6">
                  <c:v>2597</c:v>
                </c:pt>
                <c:pt idx="7">
                  <c:v>2667</c:v>
                </c:pt>
                <c:pt idx="8">
                  <c:v>1510</c:v>
                </c:pt>
                <c:pt idx="9">
                  <c:v>1422</c:v>
                </c:pt>
                <c:pt idx="10">
                  <c:v>1927</c:v>
                </c:pt>
                <c:pt idx="11">
                  <c:v>1720</c:v>
                </c:pt>
                <c:pt idx="12">
                  <c:v>3385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243392"/>
        <c:axId val="255244928"/>
      </c:lineChart>
      <c:catAx>
        <c:axId val="2552433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244928"/>
        <c:crosses val="autoZero"/>
        <c:auto val="1"/>
        <c:lblAlgn val="ctr"/>
        <c:lblOffset val="100"/>
        <c:noMultiLvlLbl val="0"/>
      </c:catAx>
      <c:valAx>
        <c:axId val="2552449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2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'汇报-gongfu'!$B$190</c:f>
          <c:strCache>
            <c:ptCount val="1"/>
            <c:pt idx="0">
              <c:v>功夫派付费用户贡献占比（付费行为角度）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'汇报-gongfu'!$S$104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'汇报-gongfu'!$T$104:$AF$104</c:f>
              <c:numCache>
                <c:formatCode>0.0%</c:formatCode>
                <c:ptCount val="13"/>
                <c:pt idx="0">
                  <c:v>0.16845717611081951</c:v>
                </c:pt>
                <c:pt idx="1">
                  <c:v>0.19353378345159863</c:v>
                </c:pt>
                <c:pt idx="2">
                  <c:v>0.18737851053588198</c:v>
                </c:pt>
                <c:pt idx="3">
                  <c:v>0.19686769813703819</c:v>
                </c:pt>
                <c:pt idx="4">
                  <c:v>0.18204341910196786</c:v>
                </c:pt>
                <c:pt idx="5">
                  <c:v>0.151971598509688</c:v>
                </c:pt>
                <c:pt idx="6">
                  <c:v>0.16652791675005002</c:v>
                </c:pt>
                <c:pt idx="7">
                  <c:v>0.16092894365997371</c:v>
                </c:pt>
                <c:pt idx="8">
                  <c:v>0.12503815268095175</c:v>
                </c:pt>
                <c:pt idx="9">
                  <c:v>0.12004504775785023</c:v>
                </c:pt>
                <c:pt idx="10">
                  <c:v>0.13963031274657126</c:v>
                </c:pt>
                <c:pt idx="11">
                  <c:v>0.15687087067288902</c:v>
                </c:pt>
                <c:pt idx="12">
                  <c:v>0.18195375727856392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'汇报-gongfu'!$S$105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'汇报-gongfu'!$T$105:$AF$105</c:f>
              <c:numCache>
                <c:formatCode>0.0%</c:formatCode>
                <c:ptCount val="13"/>
                <c:pt idx="0">
                  <c:v>9.4433921358314882E-2</c:v>
                </c:pt>
                <c:pt idx="1">
                  <c:v>9.3115484833090248E-2</c:v>
                </c:pt>
                <c:pt idx="2">
                  <c:v>9.1196995083868831E-2</c:v>
                </c:pt>
                <c:pt idx="3">
                  <c:v>0.10759077991790338</c:v>
                </c:pt>
                <c:pt idx="4">
                  <c:v>9.7656714642559775E-2</c:v>
                </c:pt>
                <c:pt idx="5">
                  <c:v>8.6791199879957731E-2</c:v>
                </c:pt>
                <c:pt idx="6">
                  <c:v>9.4716830098058841E-2</c:v>
                </c:pt>
                <c:pt idx="7">
                  <c:v>0.10125031920024968</c:v>
                </c:pt>
                <c:pt idx="8">
                  <c:v>9.8148953468585154E-2</c:v>
                </c:pt>
                <c:pt idx="9">
                  <c:v>0.10001144261228816</c:v>
                </c:pt>
                <c:pt idx="10">
                  <c:v>8.4903432020464464E-2</c:v>
                </c:pt>
                <c:pt idx="11">
                  <c:v>0.1061911063182531</c:v>
                </c:pt>
                <c:pt idx="12">
                  <c:v>9.9952433694408316E-2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'汇报-gongfu'!$S$106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'汇报-gongfu'!$T$106:$AF$106</c:f>
              <c:numCache>
                <c:formatCode>0.0%</c:formatCode>
                <c:ptCount val="13"/>
                <c:pt idx="0">
                  <c:v>0.41730185535954722</c:v>
                </c:pt>
                <c:pt idx="1">
                  <c:v>0.36622433260680748</c:v>
                </c:pt>
                <c:pt idx="2">
                  <c:v>0.39187799367136888</c:v>
                </c:pt>
                <c:pt idx="3">
                  <c:v>0.39237764445847806</c:v>
                </c:pt>
                <c:pt idx="4">
                  <c:v>0.41168654460423515</c:v>
                </c:pt>
                <c:pt idx="5">
                  <c:v>0.51185577048939579</c:v>
                </c:pt>
                <c:pt idx="6">
                  <c:v>0.36950770462277366</c:v>
                </c:pt>
                <c:pt idx="7">
                  <c:v>0.36873776399042874</c:v>
                </c:pt>
                <c:pt idx="8">
                  <c:v>0.48023488546092491</c:v>
                </c:pt>
                <c:pt idx="9">
                  <c:v>0.53362622405839344</c:v>
                </c:pt>
                <c:pt idx="10">
                  <c:v>0.47938475919569401</c:v>
                </c:pt>
                <c:pt idx="11">
                  <c:v>0.5082551223670021</c:v>
                </c:pt>
                <c:pt idx="12">
                  <c:v>0.37568649438625679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'汇报-gongfu'!$S$107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'汇报-gongfu'!$T$107:$AF$107</c:f>
              <c:numCache>
                <c:formatCode>0.0%</c:formatCode>
                <c:ptCount val="13"/>
                <c:pt idx="0">
                  <c:v>0.31980704717131836</c:v>
                </c:pt>
                <c:pt idx="1">
                  <c:v>0.34712639910850362</c:v>
                </c:pt>
                <c:pt idx="2">
                  <c:v>0.32954650070888036</c:v>
                </c:pt>
                <c:pt idx="3">
                  <c:v>0.30316387748658036</c:v>
                </c:pt>
                <c:pt idx="4">
                  <c:v>0.30861332165123723</c:v>
                </c:pt>
                <c:pt idx="5">
                  <c:v>0.24938143112095856</c:v>
                </c:pt>
                <c:pt idx="6">
                  <c:v>0.36924754852911745</c:v>
                </c:pt>
                <c:pt idx="7">
                  <c:v>0.3690829731493479</c:v>
                </c:pt>
                <c:pt idx="8">
                  <c:v>0.29657800838953818</c:v>
                </c:pt>
                <c:pt idx="9">
                  <c:v>0.24631728557146815</c:v>
                </c:pt>
                <c:pt idx="10">
                  <c:v>0.29608149603727024</c:v>
                </c:pt>
                <c:pt idx="11">
                  <c:v>0.22868290064185579</c:v>
                </c:pt>
                <c:pt idx="12">
                  <c:v>0.34240731464077101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432960"/>
        <c:axId val="255447040"/>
      </c:lineChart>
      <c:catAx>
        <c:axId val="2554329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447040"/>
        <c:crosses val="autoZero"/>
        <c:auto val="1"/>
        <c:lblAlgn val="ctr"/>
        <c:lblOffset val="100"/>
        <c:noMultiLvlLbl val="0"/>
      </c:catAx>
      <c:valAx>
        <c:axId val="25544704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4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'汇报-gongfu'!$B$214</c:f>
          <c:strCache>
            <c:ptCount val="1"/>
            <c:pt idx="0">
              <c:v>功夫派付费用户贡献占比（活跃类型角度）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'汇报-gongfu'!$S$118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'汇报-gongfu'!$T$118:$AF$118</c:f>
              <c:numCache>
                <c:formatCode>0.0%</c:formatCode>
                <c:ptCount val="13"/>
                <c:pt idx="0">
                  <c:v>0.19248608987877741</c:v>
                </c:pt>
                <c:pt idx="1">
                  <c:v>0.21216149757358407</c:v>
                </c:pt>
                <c:pt idx="2">
                  <c:v>0.21202434632498474</c:v>
                </c:pt>
                <c:pt idx="3">
                  <c:v>0.23032564325163007</c:v>
                </c:pt>
                <c:pt idx="4">
                  <c:v>0.21070729389483439</c:v>
                </c:pt>
                <c:pt idx="5">
                  <c:v>0.18011374170869862</c:v>
                </c:pt>
                <c:pt idx="6">
                  <c:v>0.18350901953865831</c:v>
                </c:pt>
                <c:pt idx="7">
                  <c:v>0.1810968730709466</c:v>
                </c:pt>
                <c:pt idx="8">
                  <c:v>0.14591692960419103</c:v>
                </c:pt>
                <c:pt idx="9">
                  <c:v>0.14227542174780428</c:v>
                </c:pt>
                <c:pt idx="10">
                  <c:v>0.16163957983657726</c:v>
                </c:pt>
                <c:pt idx="11">
                  <c:v>0.18099577013667592</c:v>
                </c:pt>
                <c:pt idx="12">
                  <c:v>0.19431291832565445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'汇报-gongfu'!$S$119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'汇报-gongfu'!$T$119:$AF$119</c:f>
              <c:numCache>
                <c:formatCode>0.0%</c:formatCode>
                <c:ptCount val="13"/>
                <c:pt idx="0">
                  <c:v>0.5513525494554925</c:v>
                </c:pt>
                <c:pt idx="1">
                  <c:v>0.53186453390582222</c:v>
                </c:pt>
                <c:pt idx="2">
                  <c:v>0.55101864666577371</c:v>
                </c:pt>
                <c:pt idx="3">
                  <c:v>0.53027577162489148</c:v>
                </c:pt>
                <c:pt idx="4">
                  <c:v>0.54718482724809181</c:v>
                </c:pt>
                <c:pt idx="5">
                  <c:v>0.65408671764737047</c:v>
                </c:pt>
                <c:pt idx="6">
                  <c:v>0.59201473117805314</c:v>
                </c:pt>
                <c:pt idx="7">
                  <c:v>0.55317535494582681</c:v>
                </c:pt>
                <c:pt idx="8">
                  <c:v>0.68334336751258473</c:v>
                </c:pt>
                <c:pt idx="9">
                  <c:v>0.65185597584608301</c:v>
                </c:pt>
                <c:pt idx="10">
                  <c:v>0.65257686075905186</c:v>
                </c:pt>
                <c:pt idx="11">
                  <c:v>0.65187165339570818</c:v>
                </c:pt>
                <c:pt idx="12">
                  <c:v>0.62716670449874545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'汇报-gongfu'!$S$120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'汇报-gongfu'!$T$120:$AF$120</c:f>
              <c:numCache>
                <c:formatCode>0.0%</c:formatCode>
                <c:ptCount val="13"/>
                <c:pt idx="0">
                  <c:v>0.25616136066573009</c:v>
                </c:pt>
                <c:pt idx="1">
                  <c:v>0.25597396852059368</c:v>
                </c:pt>
                <c:pt idx="2">
                  <c:v>0.23695700700924149</c:v>
                </c:pt>
                <c:pt idx="3">
                  <c:v>0.23939858512347845</c:v>
                </c:pt>
                <c:pt idx="4">
                  <c:v>0.24210787885707377</c:v>
                </c:pt>
                <c:pt idx="5">
                  <c:v>0.16579954064393093</c:v>
                </c:pt>
                <c:pt idx="6">
                  <c:v>0.22447624928328849</c:v>
                </c:pt>
                <c:pt idx="7">
                  <c:v>0.26572777198322656</c:v>
                </c:pt>
                <c:pt idx="8">
                  <c:v>0.17073970288322421</c:v>
                </c:pt>
                <c:pt idx="9">
                  <c:v>0.20586860240611271</c:v>
                </c:pt>
                <c:pt idx="10">
                  <c:v>0.18578355940437094</c:v>
                </c:pt>
                <c:pt idx="11">
                  <c:v>0.16713257646761587</c:v>
                </c:pt>
                <c:pt idx="12">
                  <c:v>0.17852037717560015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502592"/>
        <c:axId val="255504384"/>
      </c:lineChart>
      <c:catAx>
        <c:axId val="2555025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504384"/>
        <c:crosses val="autoZero"/>
        <c:auto val="1"/>
        <c:lblAlgn val="ctr"/>
        <c:lblOffset val="100"/>
        <c:noMultiLvlLbl val="0"/>
      </c:catAx>
      <c:valAx>
        <c:axId val="2555043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50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'汇报-gongfu'!$B$238</c:f>
          <c:strCache>
            <c:ptCount val="1"/>
            <c:pt idx="0">
              <c:v>功夫派ARPPU值（按条和包月）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i="0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'汇报-gongfu'!$T$127:$AF$127</c:f>
              <c:numCache>
                <c:formatCode>General</c:formatCode>
                <c:ptCount val="13"/>
                <c:pt idx="0">
                  <c:v>32.26</c:v>
                </c:pt>
                <c:pt idx="1">
                  <c:v>38.71</c:v>
                </c:pt>
                <c:pt idx="2">
                  <c:v>32.89</c:v>
                </c:pt>
                <c:pt idx="3">
                  <c:v>28.54</c:v>
                </c:pt>
                <c:pt idx="4">
                  <c:v>28.22</c:v>
                </c:pt>
                <c:pt idx="5">
                  <c:v>28.69</c:v>
                </c:pt>
                <c:pt idx="6">
                  <c:v>34.770000000000003</c:v>
                </c:pt>
                <c:pt idx="7">
                  <c:v>32.119999999999997</c:v>
                </c:pt>
                <c:pt idx="8">
                  <c:v>32.08</c:v>
                </c:pt>
                <c:pt idx="9">
                  <c:v>30.05</c:v>
                </c:pt>
                <c:pt idx="10">
                  <c:v>30.24</c:v>
                </c:pt>
                <c:pt idx="11">
                  <c:v>32.08</c:v>
                </c:pt>
                <c:pt idx="12">
                  <c:v>43.57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'汇报-gongfu'!$S$128</c:f>
              <c:strCache>
                <c:ptCount val="1"/>
                <c:pt idx="0">
                  <c:v>按条支付arppu值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'汇报-gongfu'!$T$128:$AF$128</c:f>
              <c:numCache>
                <c:formatCode>General</c:formatCode>
                <c:ptCount val="13"/>
                <c:pt idx="0">
                  <c:v>46.86</c:v>
                </c:pt>
                <c:pt idx="1">
                  <c:v>56.35</c:v>
                </c:pt>
                <c:pt idx="2">
                  <c:v>45.21</c:v>
                </c:pt>
                <c:pt idx="3">
                  <c:v>35.119999999999997</c:v>
                </c:pt>
                <c:pt idx="4">
                  <c:v>31</c:v>
                </c:pt>
                <c:pt idx="5">
                  <c:v>34.340000000000003</c:v>
                </c:pt>
                <c:pt idx="6">
                  <c:v>32.619999999999997</c:v>
                </c:pt>
                <c:pt idx="7">
                  <c:v>34.54</c:v>
                </c:pt>
                <c:pt idx="8">
                  <c:v>34.5</c:v>
                </c:pt>
                <c:pt idx="9">
                  <c:v>49.03</c:v>
                </c:pt>
                <c:pt idx="10">
                  <c:v>43.54</c:v>
                </c:pt>
                <c:pt idx="11">
                  <c:v>51.57</c:v>
                </c:pt>
                <c:pt idx="12">
                  <c:v>63.89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'汇报-gongfu'!$S$129</c:f>
              <c:strCache>
                <c:ptCount val="1"/>
                <c:pt idx="0">
                  <c:v>包月支付arppu值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'汇报-gongfu'!$T$129:$AF$129</c:f>
              <c:numCache>
                <c:formatCode>General</c:formatCode>
                <c:ptCount val="13"/>
                <c:pt idx="0">
                  <c:v>35.04</c:v>
                </c:pt>
                <c:pt idx="1">
                  <c:v>36.81</c:v>
                </c:pt>
                <c:pt idx="2">
                  <c:v>33.700000000000003</c:v>
                </c:pt>
                <c:pt idx="3">
                  <c:v>32.79</c:v>
                </c:pt>
                <c:pt idx="4">
                  <c:v>33.21</c:v>
                </c:pt>
                <c:pt idx="5">
                  <c:v>35.4</c:v>
                </c:pt>
                <c:pt idx="6">
                  <c:v>43.62</c:v>
                </c:pt>
                <c:pt idx="7">
                  <c:v>36.71</c:v>
                </c:pt>
                <c:pt idx="8">
                  <c:v>45.76</c:v>
                </c:pt>
                <c:pt idx="9">
                  <c:v>24.9</c:v>
                </c:pt>
                <c:pt idx="10">
                  <c:v>24.5</c:v>
                </c:pt>
                <c:pt idx="11">
                  <c:v>21.61</c:v>
                </c:pt>
                <c:pt idx="12">
                  <c:v>18.91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564416"/>
        <c:axId val="255570304"/>
      </c:lineChart>
      <c:catAx>
        <c:axId val="2555644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570304"/>
        <c:crosses val="autoZero"/>
        <c:auto val="1"/>
        <c:lblAlgn val="ctr"/>
        <c:lblOffset val="100"/>
        <c:noMultiLvlLbl val="0"/>
      </c:catAx>
      <c:valAx>
        <c:axId val="2555703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56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'汇报-gongfu'!$B$262</c:f>
          <c:strCache>
            <c:ptCount val="1"/>
            <c:pt idx="0">
              <c:v>功夫派ARPPU值（付费行为角度）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'汇报-gongfu'!$S$130</c:f>
              <c:strCache>
                <c:ptCount val="1"/>
                <c:pt idx="0">
                  <c:v>纯新增付费用户ARPPU值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'汇报-gongfu'!$T$130:$AF$130</c:f>
              <c:numCache>
                <c:formatCode>General</c:formatCode>
                <c:ptCount val="13"/>
                <c:pt idx="0">
                  <c:v>40.75</c:v>
                </c:pt>
                <c:pt idx="1">
                  <c:v>48.67</c:v>
                </c:pt>
                <c:pt idx="2">
                  <c:v>47.68</c:v>
                </c:pt>
                <c:pt idx="3">
                  <c:v>40.17</c:v>
                </c:pt>
                <c:pt idx="4">
                  <c:v>29.92</c:v>
                </c:pt>
                <c:pt idx="5">
                  <c:v>33.130000000000003</c:v>
                </c:pt>
                <c:pt idx="6">
                  <c:v>36.69</c:v>
                </c:pt>
                <c:pt idx="7">
                  <c:v>32.67</c:v>
                </c:pt>
                <c:pt idx="8">
                  <c:v>39.200000000000003</c:v>
                </c:pt>
                <c:pt idx="9">
                  <c:v>32.840000000000003</c:v>
                </c:pt>
                <c:pt idx="10">
                  <c:v>35.39</c:v>
                </c:pt>
                <c:pt idx="11">
                  <c:v>38.96</c:v>
                </c:pt>
                <c:pt idx="12">
                  <c:v>45.74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'汇报-gongfu'!$S$131</c:f>
              <c:strCache>
                <c:ptCount val="1"/>
                <c:pt idx="0">
                  <c:v>历史转化新增付费用户ARPPU值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'汇报-gongfu'!$T$131:$AF$131</c:f>
              <c:numCache>
                <c:formatCode>General</c:formatCode>
                <c:ptCount val="13"/>
                <c:pt idx="0">
                  <c:v>26.21</c:v>
                </c:pt>
                <c:pt idx="1">
                  <c:v>34.83</c:v>
                </c:pt>
                <c:pt idx="2">
                  <c:v>31.1</c:v>
                </c:pt>
                <c:pt idx="3">
                  <c:v>27.41</c:v>
                </c:pt>
                <c:pt idx="4">
                  <c:v>21.52</c:v>
                </c:pt>
                <c:pt idx="5">
                  <c:v>20.56</c:v>
                </c:pt>
                <c:pt idx="6">
                  <c:v>21.98</c:v>
                </c:pt>
                <c:pt idx="7">
                  <c:v>26.6</c:v>
                </c:pt>
                <c:pt idx="8">
                  <c:v>24.11</c:v>
                </c:pt>
                <c:pt idx="9">
                  <c:v>30.58</c:v>
                </c:pt>
                <c:pt idx="10">
                  <c:v>23.48</c:v>
                </c:pt>
                <c:pt idx="11">
                  <c:v>28.05</c:v>
                </c:pt>
                <c:pt idx="12">
                  <c:v>31.19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'汇报-gongfu'!$S$132</c:f>
              <c:strCache>
                <c:ptCount val="1"/>
                <c:pt idx="0">
                  <c:v>连续两月付费用户ARPPU值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'汇报-gongfu'!$T$132:$AF$132</c:f>
              <c:numCache>
                <c:formatCode>General</c:formatCode>
                <c:ptCount val="13"/>
                <c:pt idx="0">
                  <c:v>24.57</c:v>
                </c:pt>
                <c:pt idx="1">
                  <c:v>28.8</c:v>
                </c:pt>
                <c:pt idx="2">
                  <c:v>24.09</c:v>
                </c:pt>
                <c:pt idx="3">
                  <c:v>20.100000000000001</c:v>
                </c:pt>
                <c:pt idx="4">
                  <c:v>22.78</c:v>
                </c:pt>
                <c:pt idx="5">
                  <c:v>24.81</c:v>
                </c:pt>
                <c:pt idx="6">
                  <c:v>27.46</c:v>
                </c:pt>
                <c:pt idx="7">
                  <c:v>23.49</c:v>
                </c:pt>
                <c:pt idx="8">
                  <c:v>26.25</c:v>
                </c:pt>
                <c:pt idx="9">
                  <c:v>25.18</c:v>
                </c:pt>
                <c:pt idx="10">
                  <c:v>25.41</c:v>
                </c:pt>
                <c:pt idx="11">
                  <c:v>27.49</c:v>
                </c:pt>
                <c:pt idx="12">
                  <c:v>36.83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'汇报-gongfu'!$S$133</c:f>
              <c:strCache>
                <c:ptCount val="1"/>
                <c:pt idx="0">
                  <c:v>回流付费用户ARPPU值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'汇报-gongfu'!$T$133:$AF$133</c:f>
              <c:numCache>
                <c:formatCode>General</c:formatCode>
                <c:ptCount val="13"/>
                <c:pt idx="0">
                  <c:v>50.98</c:v>
                </c:pt>
                <c:pt idx="1">
                  <c:v>53.66</c:v>
                </c:pt>
                <c:pt idx="2">
                  <c:v>45.31</c:v>
                </c:pt>
                <c:pt idx="3">
                  <c:v>45.31</c:v>
                </c:pt>
                <c:pt idx="4">
                  <c:v>45.77</c:v>
                </c:pt>
                <c:pt idx="5">
                  <c:v>46.08</c:v>
                </c:pt>
                <c:pt idx="6">
                  <c:v>57.14</c:v>
                </c:pt>
                <c:pt idx="7">
                  <c:v>55</c:v>
                </c:pt>
                <c:pt idx="8">
                  <c:v>52.76</c:v>
                </c:pt>
                <c:pt idx="9">
                  <c:v>47.01</c:v>
                </c:pt>
                <c:pt idx="10">
                  <c:v>43.26</c:v>
                </c:pt>
                <c:pt idx="11">
                  <c:v>45.88</c:v>
                </c:pt>
                <c:pt idx="12">
                  <c:v>60.72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684992"/>
        <c:axId val="2556865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'汇报-gongfu'!$S$127</c15:sqref>
                        </c15:formulaRef>
                      </c:ext>
                    </c:extLst>
                    <c:strCache>
                      <c:ptCount val="1"/>
                      <c:pt idx="0">
                        <c:v>总体ARPPU值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'汇报-gongfu'!$T$126:$AF$126</c15:sqref>
                        </c15:formulaRef>
                      </c:ext>
                    </c:extLst>
                    <c:strCache>
                      <c:ptCount val="13"/>
                      <c:pt idx="0">
                        <c:v>201602</c:v>
                      </c:pt>
                      <c:pt idx="1">
                        <c:v>201601</c:v>
                      </c:pt>
                      <c:pt idx="2">
                        <c:v>201512</c:v>
                      </c:pt>
                      <c:pt idx="3">
                        <c:v>201511</c:v>
                      </c:pt>
                      <c:pt idx="4">
                        <c:v>201510</c:v>
                      </c:pt>
                      <c:pt idx="5">
                        <c:v>201509</c:v>
                      </c:pt>
                      <c:pt idx="6">
                        <c:v>201508</c:v>
                      </c:pt>
                      <c:pt idx="7">
                        <c:v>201507</c:v>
                      </c:pt>
                      <c:pt idx="8">
                        <c:v>201506</c:v>
                      </c:pt>
                      <c:pt idx="9">
                        <c:v>201505</c:v>
                      </c:pt>
                      <c:pt idx="10">
                        <c:v>201504</c:v>
                      </c:pt>
                      <c:pt idx="11">
                        <c:v>201503</c:v>
                      </c:pt>
                      <c:pt idx="12">
                        <c:v>201502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'汇报-gongfu'!$T$127:$AF$127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34.770000000000003</c:v>
                      </c:pt>
                      <c:pt idx="1">
                        <c:v>32.119999999999997</c:v>
                      </c:pt>
                      <c:pt idx="2">
                        <c:v>32.08</c:v>
                      </c:pt>
                      <c:pt idx="3">
                        <c:v>30.05</c:v>
                      </c:pt>
                      <c:pt idx="4">
                        <c:v>30.24</c:v>
                      </c:pt>
                      <c:pt idx="5">
                        <c:v>32.08</c:v>
                      </c:pt>
                      <c:pt idx="6">
                        <c:v>43.57</c:v>
                      </c:pt>
                      <c:pt idx="7">
                        <c:v>32.35</c:v>
                      </c:pt>
                      <c:pt idx="8">
                        <c:v>30.44</c:v>
                      </c:pt>
                      <c:pt idx="9">
                        <c:v>31.27</c:v>
                      </c:pt>
                      <c:pt idx="10">
                        <c:v>30.96</c:v>
                      </c:pt>
                      <c:pt idx="11">
                        <c:v>36.54</c:v>
                      </c:pt>
                      <c:pt idx="12">
                        <c:v>44.42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556849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686528"/>
        <c:crosses val="autoZero"/>
        <c:auto val="1"/>
        <c:lblAlgn val="ctr"/>
        <c:lblOffset val="100"/>
        <c:noMultiLvlLbl val="0"/>
      </c:catAx>
      <c:valAx>
        <c:axId val="255686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6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'汇报-gongfu'!$B$286</c:f>
          <c:strCache>
            <c:ptCount val="1"/>
            <c:pt idx="0">
              <c:v>功夫派ARPPU值（活跃类型角度）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'汇报-gongfu'!$T$127:$AF$127</c:f>
              <c:numCache>
                <c:formatCode>General</c:formatCode>
                <c:ptCount val="13"/>
                <c:pt idx="0">
                  <c:v>32.26</c:v>
                </c:pt>
                <c:pt idx="1">
                  <c:v>38.71</c:v>
                </c:pt>
                <c:pt idx="2">
                  <c:v>32.89</c:v>
                </c:pt>
                <c:pt idx="3">
                  <c:v>28.54</c:v>
                </c:pt>
                <c:pt idx="4">
                  <c:v>28.22</c:v>
                </c:pt>
                <c:pt idx="5">
                  <c:v>28.69</c:v>
                </c:pt>
                <c:pt idx="6">
                  <c:v>34.770000000000003</c:v>
                </c:pt>
                <c:pt idx="7">
                  <c:v>32.119999999999997</c:v>
                </c:pt>
                <c:pt idx="8">
                  <c:v>32.08</c:v>
                </c:pt>
                <c:pt idx="9">
                  <c:v>30.05</c:v>
                </c:pt>
                <c:pt idx="10">
                  <c:v>30.24</c:v>
                </c:pt>
                <c:pt idx="11">
                  <c:v>32.08</c:v>
                </c:pt>
                <c:pt idx="12">
                  <c:v>43.57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'汇报-gongfu'!$S$134</c:f>
              <c:strCache>
                <c:ptCount val="1"/>
                <c:pt idx="0">
                  <c:v>新增用户ARPPU值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'汇报-gongfu'!$T$134:$AF$134</c:f>
              <c:numCache>
                <c:formatCode>General</c:formatCode>
                <c:ptCount val="13"/>
                <c:pt idx="0">
                  <c:v>40.75</c:v>
                </c:pt>
                <c:pt idx="1">
                  <c:v>48.67</c:v>
                </c:pt>
                <c:pt idx="2">
                  <c:v>47.68</c:v>
                </c:pt>
                <c:pt idx="3">
                  <c:v>40.17</c:v>
                </c:pt>
                <c:pt idx="4">
                  <c:v>29.92</c:v>
                </c:pt>
                <c:pt idx="5">
                  <c:v>33.130000000000003</c:v>
                </c:pt>
                <c:pt idx="6">
                  <c:v>36.69</c:v>
                </c:pt>
                <c:pt idx="7">
                  <c:v>32.67</c:v>
                </c:pt>
                <c:pt idx="8">
                  <c:v>39.200000000000003</c:v>
                </c:pt>
                <c:pt idx="9">
                  <c:v>32.840000000000003</c:v>
                </c:pt>
                <c:pt idx="10">
                  <c:v>35.39</c:v>
                </c:pt>
                <c:pt idx="11">
                  <c:v>38.96</c:v>
                </c:pt>
                <c:pt idx="12">
                  <c:v>45.74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'汇报-gongfu'!$S$135</c:f>
              <c:strCache>
                <c:ptCount val="1"/>
                <c:pt idx="0">
                  <c:v>留存用户ARPPU值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'汇报-gongfu'!$T$135:$AF$135</c:f>
              <c:numCache>
                <c:formatCode>General</c:formatCode>
                <c:ptCount val="13"/>
                <c:pt idx="0">
                  <c:v>50.4</c:v>
                </c:pt>
                <c:pt idx="1">
                  <c:v>61.44</c:v>
                </c:pt>
                <c:pt idx="2">
                  <c:v>52.24</c:v>
                </c:pt>
                <c:pt idx="3">
                  <c:v>43.35</c:v>
                </c:pt>
                <c:pt idx="4">
                  <c:v>50.17</c:v>
                </c:pt>
                <c:pt idx="5">
                  <c:v>51.97</c:v>
                </c:pt>
                <c:pt idx="6">
                  <c:v>53.19</c:v>
                </c:pt>
                <c:pt idx="7">
                  <c:v>53.04</c:v>
                </c:pt>
                <c:pt idx="8">
                  <c:v>54.87</c:v>
                </c:pt>
                <c:pt idx="9">
                  <c:v>51.99</c:v>
                </c:pt>
                <c:pt idx="10">
                  <c:v>48</c:v>
                </c:pt>
                <c:pt idx="11">
                  <c:v>51.1</c:v>
                </c:pt>
                <c:pt idx="12">
                  <c:v>62.48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'汇报-gongfu'!$S$136</c:f>
              <c:strCache>
                <c:ptCount val="1"/>
                <c:pt idx="0">
                  <c:v>回流用户ARPPU值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'汇报-gongfu'!$T$136:$AF$136</c:f>
              <c:numCache>
                <c:formatCode>General</c:formatCode>
                <c:ptCount val="13"/>
                <c:pt idx="0">
                  <c:v>42.03</c:v>
                </c:pt>
                <c:pt idx="1">
                  <c:v>42.66</c:v>
                </c:pt>
                <c:pt idx="2">
                  <c:v>35.21</c:v>
                </c:pt>
                <c:pt idx="3">
                  <c:v>35.96</c:v>
                </c:pt>
                <c:pt idx="4">
                  <c:v>30.05</c:v>
                </c:pt>
                <c:pt idx="5">
                  <c:v>29.91</c:v>
                </c:pt>
                <c:pt idx="6">
                  <c:v>39.200000000000003</c:v>
                </c:pt>
                <c:pt idx="7">
                  <c:v>37.450000000000003</c:v>
                </c:pt>
                <c:pt idx="8">
                  <c:v>35.869999999999997</c:v>
                </c:pt>
                <c:pt idx="9">
                  <c:v>40.57</c:v>
                </c:pt>
                <c:pt idx="10">
                  <c:v>33.14</c:v>
                </c:pt>
                <c:pt idx="11">
                  <c:v>35.770000000000003</c:v>
                </c:pt>
                <c:pt idx="12">
                  <c:v>42.98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854080"/>
        <c:axId val="255855616"/>
      </c:lineChart>
      <c:catAx>
        <c:axId val="2558540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855616"/>
        <c:crosses val="autoZero"/>
        <c:auto val="1"/>
        <c:lblAlgn val="ctr"/>
        <c:lblOffset val="100"/>
        <c:noMultiLvlLbl val="0"/>
      </c:catAx>
      <c:valAx>
        <c:axId val="2558556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85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'汇报-gongfu'!$B$311</c:f>
          <c:strCache>
            <c:ptCount val="1"/>
            <c:pt idx="0">
              <c:v>功夫派各类用户付费率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'汇报-gongfu'!$S$143</c:f>
              <c:strCache>
                <c:ptCount val="1"/>
                <c:pt idx="0">
                  <c:v>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2.6672180006179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'汇报-gongfu'!$T$143:$AF$143</c:f>
              <c:numCache>
                <c:formatCode>0.00%</c:formatCode>
                <c:ptCount val="13"/>
                <c:pt idx="0">
                  <c:v>1.3599999999999999E-2</c:v>
                </c:pt>
                <c:pt idx="1">
                  <c:v>1.2200000000000001E-2</c:v>
                </c:pt>
                <c:pt idx="2">
                  <c:v>1.7999999999999999E-2</c:v>
                </c:pt>
                <c:pt idx="3">
                  <c:v>2.0299999999999999E-2</c:v>
                </c:pt>
                <c:pt idx="4">
                  <c:v>1.95E-2</c:v>
                </c:pt>
                <c:pt idx="5">
                  <c:v>2.3099999999999999E-2</c:v>
                </c:pt>
                <c:pt idx="6">
                  <c:v>1.7299999999999999E-2</c:v>
                </c:pt>
                <c:pt idx="7">
                  <c:v>1.54E-2</c:v>
                </c:pt>
                <c:pt idx="8">
                  <c:v>2.1600000000000001E-2</c:v>
                </c:pt>
                <c:pt idx="9">
                  <c:v>1.7899999999999999E-2</c:v>
                </c:pt>
                <c:pt idx="10">
                  <c:v>1.5699999999999999E-2</c:v>
                </c:pt>
                <c:pt idx="11">
                  <c:v>1.52E-2</c:v>
                </c:pt>
                <c:pt idx="12">
                  <c:v>1.0999999999999999E-2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'汇报-gongfu'!$S$144</c:f>
              <c:strCache>
                <c:ptCount val="1"/>
                <c:pt idx="0">
                  <c:v>新增用户付费率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'汇报-gongfu'!$T$144:$AF$144</c:f>
              <c:numCache>
                <c:formatCode>0.00%</c:formatCode>
                <c:ptCount val="13"/>
                <c:pt idx="0">
                  <c:v>2.8999999999999998E-3</c:v>
                </c:pt>
                <c:pt idx="1">
                  <c:v>2.8999999999999998E-3</c:v>
                </c:pt>
                <c:pt idx="2">
                  <c:v>4.0000000000000001E-3</c:v>
                </c:pt>
                <c:pt idx="3">
                  <c:v>4.8999999999999998E-3</c:v>
                </c:pt>
                <c:pt idx="4">
                  <c:v>5.4999999999999997E-3</c:v>
                </c:pt>
                <c:pt idx="5">
                  <c:v>5.1999999999999998E-3</c:v>
                </c:pt>
                <c:pt idx="6">
                  <c:v>4.4999999999999997E-3</c:v>
                </c:pt>
                <c:pt idx="7">
                  <c:v>4.0000000000000001E-3</c:v>
                </c:pt>
                <c:pt idx="8">
                  <c:v>4.1999999999999997E-3</c:v>
                </c:pt>
                <c:pt idx="9">
                  <c:v>3.5999999999999999E-3</c:v>
                </c:pt>
                <c:pt idx="10">
                  <c:v>3.2000000000000002E-3</c:v>
                </c:pt>
                <c:pt idx="11">
                  <c:v>3.3999999999999998E-3</c:v>
                </c:pt>
                <c:pt idx="12">
                  <c:v>2.8E-3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'汇报-gongfu'!$S$145</c:f>
              <c:strCache>
                <c:ptCount val="1"/>
                <c:pt idx="0">
                  <c:v>留存用户付费率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'汇报-gongfu'!$T$145:$AF$145</c:f>
              <c:numCache>
                <c:formatCode>0.00%</c:formatCode>
                <c:ptCount val="13"/>
                <c:pt idx="0">
                  <c:v>2.3599999999999999E-2</c:v>
                </c:pt>
                <c:pt idx="1">
                  <c:v>2.7799999999999998E-2</c:v>
                </c:pt>
                <c:pt idx="2">
                  <c:v>3.2599999999999997E-2</c:v>
                </c:pt>
                <c:pt idx="3">
                  <c:v>2.9499999999999998E-2</c:v>
                </c:pt>
                <c:pt idx="4">
                  <c:v>3.3700000000000001E-2</c:v>
                </c:pt>
                <c:pt idx="5">
                  <c:v>3.1899999999999998E-2</c:v>
                </c:pt>
                <c:pt idx="6">
                  <c:v>3.1899999999999998E-2</c:v>
                </c:pt>
                <c:pt idx="7">
                  <c:v>3.0599999999999999E-2</c:v>
                </c:pt>
                <c:pt idx="8">
                  <c:v>3.2599999999999997E-2</c:v>
                </c:pt>
                <c:pt idx="9">
                  <c:v>2.4500000000000001E-2</c:v>
                </c:pt>
                <c:pt idx="10">
                  <c:v>2.8199999999999999E-2</c:v>
                </c:pt>
                <c:pt idx="11">
                  <c:v>2.2100000000000002E-2</c:v>
                </c:pt>
                <c:pt idx="12">
                  <c:v>2.7099999999999999E-2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'汇报-gongfu'!$S$146</c:f>
              <c:strCache>
                <c:ptCount val="1"/>
                <c:pt idx="0">
                  <c:v>回流用户付费率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2495267813600339E-2"/>
                  <c:y val="5.9271511124842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'汇报-gongfu'!$T$146:$AF$146</c:f>
              <c:numCache>
                <c:formatCode>0.00%</c:formatCode>
                <c:ptCount val="13"/>
                <c:pt idx="0">
                  <c:v>1.1900000000000001E-2</c:v>
                </c:pt>
                <c:pt idx="1">
                  <c:v>1.2E-2</c:v>
                </c:pt>
                <c:pt idx="2">
                  <c:v>1.43E-2</c:v>
                </c:pt>
                <c:pt idx="3">
                  <c:v>1.5599999999999999E-2</c:v>
                </c:pt>
                <c:pt idx="4">
                  <c:v>1.6199999999999999E-2</c:v>
                </c:pt>
                <c:pt idx="5">
                  <c:v>1.5599999999999999E-2</c:v>
                </c:pt>
                <c:pt idx="6">
                  <c:v>1.5699999999999999E-2</c:v>
                </c:pt>
                <c:pt idx="7">
                  <c:v>1.2500000000000001E-2</c:v>
                </c:pt>
                <c:pt idx="8">
                  <c:v>1.1599999999999999E-2</c:v>
                </c:pt>
                <c:pt idx="9">
                  <c:v>1.0699999999999999E-2</c:v>
                </c:pt>
                <c:pt idx="10">
                  <c:v>1.06E-2</c:v>
                </c:pt>
                <c:pt idx="11">
                  <c:v>1.1599999999999999E-2</c:v>
                </c:pt>
                <c:pt idx="12">
                  <c:v>1.21E-2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925248"/>
        <c:axId val="255951616"/>
      </c:lineChart>
      <c:catAx>
        <c:axId val="2559252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951616"/>
        <c:crosses val="autoZero"/>
        <c:auto val="1"/>
        <c:lblAlgn val="ctr"/>
        <c:lblOffset val="100"/>
        <c:noMultiLvlLbl val="0"/>
      </c:catAx>
      <c:valAx>
        <c:axId val="2559516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592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'汇报-gongfu'!$B$338</c:f>
          <c:strCache>
            <c:ptCount val="1"/>
            <c:pt idx="0">
              <c:v>功夫派有效活跃用户占比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'汇报-gongfu'!$S$22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'汇报-gongfu'!$T$22:$AF$22</c:f>
              <c:numCache>
                <c:formatCode>0.0%</c:formatCode>
                <c:ptCount val="13"/>
                <c:pt idx="0">
                  <c:v>0.22625336589642434</c:v>
                </c:pt>
                <c:pt idx="1">
                  <c:v>0.24319533222518913</c:v>
                </c:pt>
                <c:pt idx="2">
                  <c:v>0.23423059086586731</c:v>
                </c:pt>
                <c:pt idx="3">
                  <c:v>0.24184923931116825</c:v>
                </c:pt>
                <c:pt idx="4">
                  <c:v>0.22122140702633075</c:v>
                </c:pt>
                <c:pt idx="5">
                  <c:v>0.20544429929695063</c:v>
                </c:pt>
                <c:pt idx="6">
                  <c:v>0.22948509798674868</c:v>
                </c:pt>
                <c:pt idx="7">
                  <c:v>0.25172710211917732</c:v>
                </c:pt>
                <c:pt idx="8">
                  <c:v>0.22884334067560069</c:v>
                </c:pt>
                <c:pt idx="9">
                  <c:v>0.24279417357695696</c:v>
                </c:pt>
                <c:pt idx="10">
                  <c:v>0.23574557712560049</c:v>
                </c:pt>
                <c:pt idx="11">
                  <c:v>0.21454224846922482</c:v>
                </c:pt>
                <c:pt idx="12">
                  <c:v>0.28357163224119319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050304"/>
        <c:axId val="256051840"/>
      </c:barChart>
      <c:catAx>
        <c:axId val="2560503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051840"/>
        <c:crosses val="autoZero"/>
        <c:auto val="1"/>
        <c:lblAlgn val="ctr"/>
        <c:lblOffset val="100"/>
        <c:noMultiLvlLbl val="0"/>
      </c:catAx>
      <c:valAx>
        <c:axId val="25605184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05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'汇报-gongfu'!$B$363</c:f>
          <c:strCache>
            <c:ptCount val="1"/>
            <c:pt idx="0">
              <c:v>功夫派各类用户流失率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'汇报-gongfu'!$S$196</c:f>
              <c:strCache>
                <c:ptCount val="1"/>
                <c:pt idx="0">
                  <c:v>流失率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'汇报-gongfu'!$T$195:$AF$195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'汇报-gongfu'!$T$196:$AF$196</c:f>
              <c:numCache>
                <c:formatCode>0.0%</c:formatCode>
                <c:ptCount val="13"/>
                <c:pt idx="0">
                  <c:v>0.86240000000000006</c:v>
                </c:pt>
                <c:pt idx="1">
                  <c:v>0.78339999999999999</c:v>
                </c:pt>
                <c:pt idx="2">
                  <c:v>0.80120000000000002</c:v>
                </c:pt>
                <c:pt idx="3">
                  <c:v>0.82040000000000002</c:v>
                </c:pt>
                <c:pt idx="4">
                  <c:v>0.79600000000000004</c:v>
                </c:pt>
                <c:pt idx="5">
                  <c:v>0.87419999999999998</c:v>
                </c:pt>
                <c:pt idx="6">
                  <c:v>0.81540000000000001</c:v>
                </c:pt>
                <c:pt idx="7">
                  <c:v>0.76080000000000003</c:v>
                </c:pt>
                <c:pt idx="8">
                  <c:v>0.80300000000000005</c:v>
                </c:pt>
                <c:pt idx="9">
                  <c:v>0.82789999999999997</c:v>
                </c:pt>
                <c:pt idx="10">
                  <c:v>0.80810000000000004</c:v>
                </c:pt>
                <c:pt idx="11">
                  <c:v>0.88200000000000001</c:v>
                </c:pt>
                <c:pt idx="12">
                  <c:v>0.80489999999999995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'汇报-gongfu'!$S$197</c:f>
              <c:strCache>
                <c:ptCount val="1"/>
                <c:pt idx="0">
                  <c:v>上月新增活跃用户本月流失率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'汇报-gongfu'!$T$195:$AF$195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'汇报-gongfu'!$T$197:$AF$197</c:f>
              <c:numCache>
                <c:formatCode>0.0%</c:formatCode>
                <c:ptCount val="13"/>
                <c:pt idx="0">
                  <c:v>0.92290000000000005</c:v>
                </c:pt>
                <c:pt idx="1">
                  <c:v>0.88009999999999999</c:v>
                </c:pt>
                <c:pt idx="2">
                  <c:v>0.89290000000000003</c:v>
                </c:pt>
                <c:pt idx="3">
                  <c:v>0.89839999999999998</c:v>
                </c:pt>
                <c:pt idx="4">
                  <c:v>0.89790000000000003</c:v>
                </c:pt>
                <c:pt idx="5">
                  <c:v>0.93479999999999996</c:v>
                </c:pt>
                <c:pt idx="6">
                  <c:v>0.90069999999999995</c:v>
                </c:pt>
                <c:pt idx="7">
                  <c:v>0.876</c:v>
                </c:pt>
                <c:pt idx="8">
                  <c:v>0.89490000000000003</c:v>
                </c:pt>
                <c:pt idx="9">
                  <c:v>0.90669999999999995</c:v>
                </c:pt>
                <c:pt idx="10">
                  <c:v>0.89900000000000002</c:v>
                </c:pt>
                <c:pt idx="11">
                  <c:v>0.93289999999999995</c:v>
                </c:pt>
                <c:pt idx="12">
                  <c:v>0.87880000000000003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'汇报-gongfu'!$S$198</c:f>
              <c:strCache>
                <c:ptCount val="1"/>
                <c:pt idx="0">
                  <c:v>上月留存用户本月流失率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'汇报-gongfu'!$T$195:$AF$195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'汇报-gongfu'!$T$198:$AF$198</c:f>
              <c:numCache>
                <c:formatCode>0.0%</c:formatCode>
                <c:ptCount val="13"/>
                <c:pt idx="0">
                  <c:v>0.65010000000000001</c:v>
                </c:pt>
                <c:pt idx="1">
                  <c:v>0.54159999999999997</c:v>
                </c:pt>
                <c:pt idx="2">
                  <c:v>0.57989999999999997</c:v>
                </c:pt>
                <c:pt idx="3">
                  <c:v>0.58430000000000004</c:v>
                </c:pt>
                <c:pt idx="4">
                  <c:v>0.55120000000000002</c:v>
                </c:pt>
                <c:pt idx="5">
                  <c:v>0.69279999999999997</c:v>
                </c:pt>
                <c:pt idx="6">
                  <c:v>0.56279999999999997</c:v>
                </c:pt>
                <c:pt idx="7">
                  <c:v>0.52510000000000001</c:v>
                </c:pt>
                <c:pt idx="8">
                  <c:v>0.60580000000000001</c:v>
                </c:pt>
                <c:pt idx="9">
                  <c:v>0.62919999999999998</c:v>
                </c:pt>
                <c:pt idx="10">
                  <c:v>0.61509999999999998</c:v>
                </c:pt>
                <c:pt idx="11">
                  <c:v>0.72040000000000004</c:v>
                </c:pt>
                <c:pt idx="12">
                  <c:v>0.53720000000000001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'汇报-gongfu'!$S$199</c:f>
              <c:strCache>
                <c:ptCount val="1"/>
                <c:pt idx="0">
                  <c:v>上月回流用户本月流失率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'汇报-gongfu'!$T$195:$AF$195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'汇报-gongfu'!$T$199:$AF$199</c:f>
              <c:numCache>
                <c:formatCode>0.0%</c:formatCode>
                <c:ptCount val="13"/>
                <c:pt idx="0">
                  <c:v>0.81230000000000002</c:v>
                </c:pt>
                <c:pt idx="1">
                  <c:v>0.72030000000000005</c:v>
                </c:pt>
                <c:pt idx="2">
                  <c:v>0.76370000000000005</c:v>
                </c:pt>
                <c:pt idx="3">
                  <c:v>0.77449999999999997</c:v>
                </c:pt>
                <c:pt idx="4">
                  <c:v>0.7702</c:v>
                </c:pt>
                <c:pt idx="5">
                  <c:v>0.86270000000000002</c:v>
                </c:pt>
                <c:pt idx="6">
                  <c:v>0.76060000000000005</c:v>
                </c:pt>
                <c:pt idx="7">
                  <c:v>0.7288</c:v>
                </c:pt>
                <c:pt idx="8">
                  <c:v>0.78120000000000001</c:v>
                </c:pt>
                <c:pt idx="9">
                  <c:v>0.79910000000000003</c:v>
                </c:pt>
                <c:pt idx="10">
                  <c:v>0.77710000000000001</c:v>
                </c:pt>
                <c:pt idx="11">
                  <c:v>0.83450000000000002</c:v>
                </c:pt>
                <c:pt idx="12">
                  <c:v>0.72160000000000002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096512"/>
        <c:axId val="256114688"/>
      </c:lineChart>
      <c:catAx>
        <c:axId val="2560965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114688"/>
        <c:crosses val="autoZero"/>
        <c:auto val="1"/>
        <c:lblAlgn val="ctr"/>
        <c:lblOffset val="100"/>
        <c:noMultiLvlLbl val="0"/>
      </c:catAx>
      <c:valAx>
        <c:axId val="2561146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09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'汇报-gongfu'!$B$52</c:f>
          <c:strCache>
            <c:ptCount val="1"/>
            <c:pt idx="0">
              <c:v>功夫派活跃用户构成的趋势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0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'汇报-gongfu'!$T$21:$AF$21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'汇报-gongfu'!$T$22:$AF$22</c:f>
              <c:numCache>
                <c:formatCode>0.0%</c:formatCode>
                <c:ptCount val="13"/>
                <c:pt idx="0">
                  <c:v>0.22625336589642434</c:v>
                </c:pt>
                <c:pt idx="1">
                  <c:v>0.24319533222518913</c:v>
                </c:pt>
                <c:pt idx="2">
                  <c:v>0.23423059086586731</c:v>
                </c:pt>
                <c:pt idx="3">
                  <c:v>0.24184923931116825</c:v>
                </c:pt>
                <c:pt idx="4">
                  <c:v>0.22122140702633075</c:v>
                </c:pt>
                <c:pt idx="5">
                  <c:v>0.20544429929695063</c:v>
                </c:pt>
                <c:pt idx="6">
                  <c:v>0.22948509798674868</c:v>
                </c:pt>
                <c:pt idx="7">
                  <c:v>0.25172710211917732</c:v>
                </c:pt>
                <c:pt idx="8">
                  <c:v>0.22884334067560069</c:v>
                </c:pt>
                <c:pt idx="9">
                  <c:v>0.24279417357695696</c:v>
                </c:pt>
                <c:pt idx="10">
                  <c:v>0.23574557712560049</c:v>
                </c:pt>
                <c:pt idx="11">
                  <c:v>0.21454224846922482</c:v>
                </c:pt>
                <c:pt idx="12">
                  <c:v>0.28357163224119319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'汇报-gongfu'!$S$23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'汇报-gongfu'!$T$23:$AF$23</c:f>
              <c:numCache>
                <c:formatCode>0.0%</c:formatCode>
                <c:ptCount val="13"/>
                <c:pt idx="0">
                  <c:v>0.62588765733608864</c:v>
                </c:pt>
                <c:pt idx="1">
                  <c:v>0.65005354953453098</c:v>
                </c:pt>
                <c:pt idx="2">
                  <c:v>0.58428750548457065</c:v>
                </c:pt>
                <c:pt idx="3">
                  <c:v>0.58263014481288589</c:v>
                </c:pt>
                <c:pt idx="4">
                  <c:v>0.60806483874322925</c:v>
                </c:pt>
                <c:pt idx="5">
                  <c:v>0.58043848635120343</c:v>
                </c:pt>
                <c:pt idx="6">
                  <c:v>0.60967295965903823</c:v>
                </c:pt>
                <c:pt idx="7">
                  <c:v>0.60166254354933335</c:v>
                </c:pt>
                <c:pt idx="8">
                  <c:v>0.53107385797850382</c:v>
                </c:pt>
                <c:pt idx="9">
                  <c:v>0.55038471165317115</c:v>
                </c:pt>
                <c:pt idx="10">
                  <c:v>0.58212913494876251</c:v>
                </c:pt>
                <c:pt idx="11">
                  <c:v>0.58133009668297331</c:v>
                </c:pt>
                <c:pt idx="12">
                  <c:v>0.67660395487058411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'汇报-gongfu'!$S$24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'汇报-gongfu'!$T$24:$AF$24</c:f>
              <c:numCache>
                <c:formatCode>0.0%</c:formatCode>
                <c:ptCount val="13"/>
                <c:pt idx="0">
                  <c:v>0.17783330202266892</c:v>
                </c:pt>
                <c:pt idx="1">
                  <c:v>0.13446700040222728</c:v>
                </c:pt>
                <c:pt idx="2">
                  <c:v>0.16953217588725128</c:v>
                </c:pt>
                <c:pt idx="3">
                  <c:v>0.20548670167959507</c:v>
                </c:pt>
                <c:pt idx="4">
                  <c:v>0.15442726043508526</c:v>
                </c:pt>
                <c:pt idx="5">
                  <c:v>0.22057064103051902</c:v>
                </c:pt>
                <c:pt idx="6">
                  <c:v>0.19077373311492876</c:v>
                </c:pt>
                <c:pt idx="7">
                  <c:v>0.14931283321727953</c:v>
                </c:pt>
                <c:pt idx="8">
                  <c:v>0.22648372650894805</c:v>
                </c:pt>
                <c:pt idx="9">
                  <c:v>0.23273348437911406</c:v>
                </c:pt>
                <c:pt idx="10">
                  <c:v>0.19935754713805523</c:v>
                </c:pt>
                <c:pt idx="11">
                  <c:v>0.24619331040834555</c:v>
                </c:pt>
                <c:pt idx="12">
                  <c:v>0.16759493586621385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'汇报-gongfu'!$S$25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'汇报-gongfu'!$T$25:$AF$25</c:f>
              <c:numCache>
                <c:formatCode>0.0%</c:formatCode>
                <c:ptCount val="13"/>
                <c:pt idx="0">
                  <c:v>0.19627904064124241</c:v>
                </c:pt>
                <c:pt idx="1">
                  <c:v>0.21547945006324176</c:v>
                </c:pt>
                <c:pt idx="2">
                  <c:v>0.24618031862817813</c:v>
                </c:pt>
                <c:pt idx="3">
                  <c:v>0.21188315350751899</c:v>
                </c:pt>
                <c:pt idx="4">
                  <c:v>0.23750790082168546</c:v>
                </c:pt>
                <c:pt idx="5">
                  <c:v>0.19899087261827758</c:v>
                </c:pt>
                <c:pt idx="6">
                  <c:v>0.19955330722603304</c:v>
                </c:pt>
                <c:pt idx="7">
                  <c:v>0.24902462323338712</c:v>
                </c:pt>
                <c:pt idx="8">
                  <c:v>0.24244241551254817</c:v>
                </c:pt>
                <c:pt idx="9">
                  <c:v>0.21688180396771478</c:v>
                </c:pt>
                <c:pt idx="10">
                  <c:v>0.21852533986044922</c:v>
                </c:pt>
                <c:pt idx="11">
                  <c:v>0.17225212549810939</c:v>
                </c:pt>
                <c:pt idx="12">
                  <c:v>0.15580110926320204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172032"/>
        <c:axId val="256173568"/>
      </c:lineChart>
      <c:catAx>
        <c:axId val="2561720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173568"/>
        <c:crosses val="autoZero"/>
        <c:auto val="1"/>
        <c:lblAlgn val="ctr"/>
        <c:lblOffset val="100"/>
        <c:noMultiLvlLbl val="0"/>
      </c:catAx>
      <c:valAx>
        <c:axId val="2561735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1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'汇报-gongfu'!$B$388</c:f>
          <c:strCache>
            <c:ptCount val="1"/>
            <c:pt idx="0">
              <c:v>功夫派各类用户在线时长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'汇报-gongfu'!$S$205</c:f>
              <c:strCache>
                <c:ptCount val="1"/>
                <c:pt idx="0">
                  <c:v>活跃用户日平均在线时长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'汇报-gongfu'!$T$205:$AF$205</c:f>
              <c:numCache>
                <c:formatCode>0</c:formatCode>
                <c:ptCount val="13"/>
                <c:pt idx="0">
                  <c:v>2559.4899999999998</c:v>
                </c:pt>
                <c:pt idx="1">
                  <c:v>2514.5700000000002</c:v>
                </c:pt>
                <c:pt idx="2">
                  <c:v>2409.91</c:v>
                </c:pt>
                <c:pt idx="3">
                  <c:v>2237.6</c:v>
                </c:pt>
                <c:pt idx="4">
                  <c:v>2251.89</c:v>
                </c:pt>
                <c:pt idx="5">
                  <c:v>2065.66</c:v>
                </c:pt>
                <c:pt idx="6">
                  <c:v>2454.62</c:v>
                </c:pt>
                <c:pt idx="7">
                  <c:v>2449.1</c:v>
                </c:pt>
                <c:pt idx="8">
                  <c:v>2441.7399999999998</c:v>
                </c:pt>
                <c:pt idx="9">
                  <c:v>2417.39</c:v>
                </c:pt>
                <c:pt idx="10">
                  <c:v>2451.33</c:v>
                </c:pt>
                <c:pt idx="11">
                  <c:v>2285.7800000000002</c:v>
                </c:pt>
                <c:pt idx="12">
                  <c:v>3106.91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'汇报-gongfu'!$S$206</c:f>
              <c:strCache>
                <c:ptCount val="1"/>
                <c:pt idx="0">
                  <c:v>付费用户日平均在线时长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'汇报-gongfu'!$T$206:$AF$206</c:f>
              <c:numCache>
                <c:formatCode>0</c:formatCode>
                <c:ptCount val="13"/>
                <c:pt idx="0">
                  <c:v>7914.06</c:v>
                </c:pt>
                <c:pt idx="1">
                  <c:v>7882.7</c:v>
                </c:pt>
                <c:pt idx="2">
                  <c:v>6877.93</c:v>
                </c:pt>
                <c:pt idx="3">
                  <c:v>5805.93</c:v>
                </c:pt>
                <c:pt idx="4">
                  <c:v>5828.2</c:v>
                </c:pt>
                <c:pt idx="5">
                  <c:v>5771.87</c:v>
                </c:pt>
                <c:pt idx="6">
                  <c:v>6892.99</c:v>
                </c:pt>
                <c:pt idx="7">
                  <c:v>6468.41</c:v>
                </c:pt>
                <c:pt idx="8">
                  <c:v>5963.48</c:v>
                </c:pt>
                <c:pt idx="9">
                  <c:v>6202.76</c:v>
                </c:pt>
                <c:pt idx="10">
                  <c:v>6333.42</c:v>
                </c:pt>
                <c:pt idx="11">
                  <c:v>6206.63</c:v>
                </c:pt>
                <c:pt idx="12">
                  <c:v>8697.48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'汇报-gongfu'!$S$207</c:f>
              <c:strCache>
                <c:ptCount val="1"/>
                <c:pt idx="0">
                  <c:v>新增用户日平均在线时长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'汇报-gongfu'!$T$207:$AF$207</c:f>
              <c:numCache>
                <c:formatCode>0</c:formatCode>
                <c:ptCount val="13"/>
                <c:pt idx="0">
                  <c:v>2409.69</c:v>
                </c:pt>
                <c:pt idx="1">
                  <c:v>2395.5100000000002</c:v>
                </c:pt>
                <c:pt idx="2">
                  <c:v>2367.6</c:v>
                </c:pt>
                <c:pt idx="3">
                  <c:v>2243.6999999999998</c:v>
                </c:pt>
                <c:pt idx="4">
                  <c:v>2255.4699999999998</c:v>
                </c:pt>
                <c:pt idx="5">
                  <c:v>2002.47</c:v>
                </c:pt>
                <c:pt idx="6">
                  <c:v>2308.4299999999998</c:v>
                </c:pt>
                <c:pt idx="7">
                  <c:v>2381.35</c:v>
                </c:pt>
                <c:pt idx="8">
                  <c:v>2425.29</c:v>
                </c:pt>
                <c:pt idx="9">
                  <c:v>2365.06</c:v>
                </c:pt>
                <c:pt idx="10">
                  <c:v>2307.4</c:v>
                </c:pt>
                <c:pt idx="11">
                  <c:v>2181.9899999999998</c:v>
                </c:pt>
                <c:pt idx="12">
                  <c:v>2840.91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'汇报-gongfu'!$S$208</c:f>
              <c:strCache>
                <c:ptCount val="1"/>
                <c:pt idx="0">
                  <c:v>留存用户日平均在线时长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'汇报-gongfu'!$T$208:$AF$208</c:f>
              <c:numCache>
                <c:formatCode>0</c:formatCode>
                <c:ptCount val="13"/>
                <c:pt idx="0">
                  <c:v>3073.86</c:v>
                </c:pt>
                <c:pt idx="1">
                  <c:v>2935.2</c:v>
                </c:pt>
                <c:pt idx="2">
                  <c:v>2611.16</c:v>
                </c:pt>
                <c:pt idx="3">
                  <c:v>2352.16</c:v>
                </c:pt>
                <c:pt idx="4">
                  <c:v>2512.4699999999998</c:v>
                </c:pt>
                <c:pt idx="5">
                  <c:v>2246.35</c:v>
                </c:pt>
                <c:pt idx="6">
                  <c:v>2799.05</c:v>
                </c:pt>
                <c:pt idx="7">
                  <c:v>2793.72</c:v>
                </c:pt>
                <c:pt idx="8">
                  <c:v>2635.07</c:v>
                </c:pt>
                <c:pt idx="9">
                  <c:v>2664.51</c:v>
                </c:pt>
                <c:pt idx="10">
                  <c:v>2929.37</c:v>
                </c:pt>
                <c:pt idx="11">
                  <c:v>2543.8200000000002</c:v>
                </c:pt>
                <c:pt idx="12">
                  <c:v>3903.34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'汇报-gongfu'!$S$209</c:f>
              <c:strCache>
                <c:ptCount val="1"/>
                <c:pt idx="0">
                  <c:v>回流用户日平均在线时长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'汇报-gongfu'!$T$204:$AF$204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'汇报-gongfu'!$T$209:$AF$209</c:f>
              <c:numCache>
                <c:formatCode>0</c:formatCode>
                <c:ptCount val="13"/>
                <c:pt idx="0">
                  <c:v>2230.7600000000002</c:v>
                </c:pt>
                <c:pt idx="1">
                  <c:v>2339.73</c:v>
                </c:pt>
                <c:pt idx="2">
                  <c:v>2216.0100000000002</c:v>
                </c:pt>
                <c:pt idx="3">
                  <c:v>1928.73</c:v>
                </c:pt>
                <c:pt idx="4">
                  <c:v>1814.78</c:v>
                </c:pt>
                <c:pt idx="5">
                  <c:v>1793.97</c:v>
                </c:pt>
                <c:pt idx="6">
                  <c:v>2237.15</c:v>
                </c:pt>
                <c:pt idx="7">
                  <c:v>2133.7399999999998</c:v>
                </c:pt>
                <c:pt idx="8">
                  <c:v>1980.59</c:v>
                </c:pt>
                <c:pt idx="9">
                  <c:v>1935.92</c:v>
                </c:pt>
                <c:pt idx="10">
                  <c:v>2004.99</c:v>
                </c:pt>
                <c:pt idx="11">
                  <c:v>2062.85</c:v>
                </c:pt>
                <c:pt idx="12">
                  <c:v>2909.61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309888"/>
        <c:axId val="256323968"/>
      </c:lineChart>
      <c:catAx>
        <c:axId val="25630988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323968"/>
        <c:crosses val="autoZero"/>
        <c:auto val="1"/>
        <c:lblAlgn val="ctr"/>
        <c:lblOffset val="100"/>
        <c:noMultiLvlLbl val="0"/>
      </c:catAx>
      <c:valAx>
        <c:axId val="2563239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30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'汇报-gongfu'!$B$412</c:f>
          <c:strCache>
            <c:ptCount val="1"/>
            <c:pt idx="0">
              <c:v>功夫派各类用户登录天数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'汇报-gongfu'!$S$215</c:f>
              <c:strCache>
                <c:ptCount val="1"/>
                <c:pt idx="0">
                  <c:v>活跃用户月平均登录天数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'汇报-gongfu'!$T$215:$AF$215</c:f>
              <c:numCache>
                <c:formatCode>General</c:formatCode>
                <c:ptCount val="13"/>
                <c:pt idx="0">
                  <c:v>1.96</c:v>
                </c:pt>
                <c:pt idx="1">
                  <c:v>2.13</c:v>
                </c:pt>
                <c:pt idx="2">
                  <c:v>2.0099999999999998</c:v>
                </c:pt>
                <c:pt idx="3">
                  <c:v>2.16</c:v>
                </c:pt>
                <c:pt idx="4">
                  <c:v>2.04</c:v>
                </c:pt>
                <c:pt idx="5">
                  <c:v>2.0299999999999998</c:v>
                </c:pt>
                <c:pt idx="6">
                  <c:v>2.0499999999999998</c:v>
                </c:pt>
                <c:pt idx="7">
                  <c:v>2.12</c:v>
                </c:pt>
                <c:pt idx="8">
                  <c:v>2.06</c:v>
                </c:pt>
                <c:pt idx="9">
                  <c:v>2.13</c:v>
                </c:pt>
                <c:pt idx="10">
                  <c:v>2</c:v>
                </c:pt>
                <c:pt idx="11">
                  <c:v>1.95</c:v>
                </c:pt>
                <c:pt idx="12">
                  <c:v>2.14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'汇报-gongfu'!$S$216</c:f>
              <c:strCache>
                <c:ptCount val="1"/>
                <c:pt idx="0">
                  <c:v>付费用户平均登录天数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'汇报-gongfu'!$T$216:$AF$216</c:f>
              <c:numCache>
                <c:formatCode>General</c:formatCode>
                <c:ptCount val="13"/>
                <c:pt idx="0">
                  <c:v>11.48</c:v>
                </c:pt>
                <c:pt idx="1">
                  <c:v>12.83</c:v>
                </c:pt>
                <c:pt idx="2">
                  <c:v>10.88</c:v>
                </c:pt>
                <c:pt idx="3">
                  <c:v>10.95</c:v>
                </c:pt>
                <c:pt idx="4">
                  <c:v>9.98</c:v>
                </c:pt>
                <c:pt idx="5">
                  <c:v>9.58</c:v>
                </c:pt>
                <c:pt idx="6">
                  <c:v>10.44</c:v>
                </c:pt>
                <c:pt idx="7">
                  <c:v>10.67</c:v>
                </c:pt>
                <c:pt idx="8">
                  <c:v>10.79</c:v>
                </c:pt>
                <c:pt idx="9">
                  <c:v>11.04</c:v>
                </c:pt>
                <c:pt idx="10">
                  <c:v>11.27</c:v>
                </c:pt>
                <c:pt idx="11">
                  <c:v>10.83</c:v>
                </c:pt>
                <c:pt idx="12">
                  <c:v>13.26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'汇报-gongfu'!$S$217</c:f>
              <c:strCache>
                <c:ptCount val="1"/>
                <c:pt idx="0">
                  <c:v>新增用户月平均登录天数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2.7767261808000752E-3"/>
                  <c:y val="4.4453633343631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'汇报-gongfu'!$T$217:$AF$217</c:f>
              <c:numCache>
                <c:formatCode>General</c:formatCode>
                <c:ptCount val="13"/>
                <c:pt idx="0">
                  <c:v>1.71</c:v>
                </c:pt>
                <c:pt idx="1">
                  <c:v>1.81</c:v>
                </c:pt>
                <c:pt idx="2">
                  <c:v>1.69</c:v>
                </c:pt>
                <c:pt idx="3">
                  <c:v>1.81</c:v>
                </c:pt>
                <c:pt idx="4">
                  <c:v>1.75</c:v>
                </c:pt>
                <c:pt idx="5">
                  <c:v>1.6</c:v>
                </c:pt>
                <c:pt idx="6">
                  <c:v>1.64</c:v>
                </c:pt>
                <c:pt idx="7">
                  <c:v>1.77</c:v>
                </c:pt>
                <c:pt idx="8">
                  <c:v>1.6</c:v>
                </c:pt>
                <c:pt idx="9">
                  <c:v>1.7</c:v>
                </c:pt>
                <c:pt idx="10">
                  <c:v>1.67</c:v>
                </c:pt>
                <c:pt idx="11">
                  <c:v>1.62</c:v>
                </c:pt>
                <c:pt idx="12">
                  <c:v>1.87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'汇报-gongfu'!$S$218</c:f>
              <c:strCache>
                <c:ptCount val="1"/>
                <c:pt idx="0">
                  <c:v>留存用户月平均登录天数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'汇报-gongfu'!$T$218:$AF$218</c:f>
              <c:numCache>
                <c:formatCode>General</c:formatCode>
                <c:ptCount val="13"/>
                <c:pt idx="0">
                  <c:v>3.36</c:v>
                </c:pt>
                <c:pt idx="1">
                  <c:v>4.33</c:v>
                </c:pt>
                <c:pt idx="2">
                  <c:v>3.78</c:v>
                </c:pt>
                <c:pt idx="3">
                  <c:v>3.94</c:v>
                </c:pt>
                <c:pt idx="4">
                  <c:v>4.08</c:v>
                </c:pt>
                <c:pt idx="5">
                  <c:v>3.86</c:v>
                </c:pt>
                <c:pt idx="6">
                  <c:v>3.95</c:v>
                </c:pt>
                <c:pt idx="7">
                  <c:v>4.42</c:v>
                </c:pt>
                <c:pt idx="8">
                  <c:v>3.94</c:v>
                </c:pt>
                <c:pt idx="9">
                  <c:v>3.87</c:v>
                </c:pt>
                <c:pt idx="10">
                  <c:v>3.57</c:v>
                </c:pt>
                <c:pt idx="11">
                  <c:v>3.09</c:v>
                </c:pt>
                <c:pt idx="12">
                  <c:v>3.84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'汇报-gongfu'!$S$219</c:f>
              <c:strCache>
                <c:ptCount val="1"/>
                <c:pt idx="0">
                  <c:v>回流用户月平均登录天数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'汇报-gongfu'!$T$214:$AF$214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'汇报-gongfu'!$T$219:$AF$219</c:f>
              <c:numCache>
                <c:formatCode>General</c:formatCode>
                <c:ptCount val="13"/>
                <c:pt idx="0">
                  <c:v>1.71</c:v>
                </c:pt>
                <c:pt idx="1">
                  <c:v>1.96</c:v>
                </c:pt>
                <c:pt idx="2">
                  <c:v>1.73</c:v>
                </c:pt>
                <c:pt idx="3">
                  <c:v>1.67</c:v>
                </c:pt>
                <c:pt idx="4">
                  <c:v>1.7</c:v>
                </c:pt>
                <c:pt idx="5">
                  <c:v>1.61</c:v>
                </c:pt>
                <c:pt idx="6">
                  <c:v>1.8</c:v>
                </c:pt>
                <c:pt idx="7">
                  <c:v>1.83</c:v>
                </c:pt>
                <c:pt idx="8">
                  <c:v>1.58</c:v>
                </c:pt>
                <c:pt idx="9">
                  <c:v>1.65</c:v>
                </c:pt>
                <c:pt idx="10">
                  <c:v>1.71</c:v>
                </c:pt>
                <c:pt idx="11">
                  <c:v>1.82</c:v>
                </c:pt>
                <c:pt idx="12">
                  <c:v>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455808"/>
        <c:axId val="256457344"/>
      </c:lineChart>
      <c:catAx>
        <c:axId val="2564558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457344"/>
        <c:crosses val="autoZero"/>
        <c:auto val="1"/>
        <c:lblAlgn val="ctr"/>
        <c:lblOffset val="100"/>
        <c:noMultiLvlLbl val="0"/>
      </c:catAx>
      <c:valAx>
        <c:axId val="2564573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45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'汇报-gongfu'!$B$74</c:f>
          <c:strCache>
            <c:ptCount val="1"/>
            <c:pt idx="0">
              <c:v>功夫派活跃用户构成情况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'汇报-gongfu'!$T$21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'汇报-gongfu'!$T$22:$T$25</c:f>
              <c:numCache>
                <c:formatCode>0.0%</c:formatCode>
                <c:ptCount val="4"/>
                <c:pt idx="0">
                  <c:v>0.22625336589642434</c:v>
                </c:pt>
                <c:pt idx="1">
                  <c:v>0.62588765733608864</c:v>
                </c:pt>
                <c:pt idx="2">
                  <c:v>0.17783330202266892</c:v>
                </c:pt>
                <c:pt idx="3">
                  <c:v>0.19627904064124241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539648"/>
        <c:axId val="256553728"/>
      </c:barChart>
      <c:lineChart>
        <c:grouping val="standard"/>
        <c:varyColors val="0"/>
        <c:ser>
          <c:idx val="1"/>
          <c:order val="1"/>
          <c:tx>
            <c:strRef>
              <c:f>'汇报-gongfu'!$AG$21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'汇报-gongfu'!$AG$22:$AG$25</c:f>
              <c:numCache>
                <c:formatCode>0.0%</c:formatCode>
                <c:ptCount val="4"/>
                <c:pt idx="0">
                  <c:v>-0.20212976132964011</c:v>
                </c:pt>
                <c:pt idx="1">
                  <c:v>-7.4957140243432585E-2</c:v>
                </c:pt>
                <c:pt idx="2">
                  <c:v>6.1089949427995061E-2</c:v>
                </c:pt>
                <c:pt idx="3">
                  <c:v>0.25980515523582781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'汇报-gongfu'!$AH$21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2"/>
              <c:layout>
                <c:manualLayout>
                  <c:x val="8.3347060441056886E-3"/>
                  <c:y val="3.5152173852872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'汇报-gongfu'!$S$22:$S$25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'汇报-gongfu'!$AH$22:$AH$25</c:f>
              <c:numCache>
                <c:formatCode>0.0%</c:formatCode>
                <c:ptCount val="4"/>
                <c:pt idx="0">
                  <c:v>-6.9664027568905884E-2</c:v>
                </c:pt>
                <c:pt idx="1">
                  <c:v>-3.7175233049256073E-2</c:v>
                </c:pt>
                <c:pt idx="2">
                  <c:v>0.32250516104859384</c:v>
                </c:pt>
                <c:pt idx="3">
                  <c:v>-8.9105524523865998E-2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61152"/>
        <c:axId val="256555264"/>
      </c:lineChart>
      <c:catAx>
        <c:axId val="25653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553728"/>
        <c:crosses val="autoZero"/>
        <c:auto val="1"/>
        <c:lblAlgn val="ctr"/>
        <c:lblOffset val="100"/>
        <c:noMultiLvlLbl val="0"/>
      </c:catAx>
      <c:valAx>
        <c:axId val="2565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539648"/>
        <c:crosses val="autoZero"/>
        <c:crossBetween val="between"/>
      </c:valAx>
      <c:valAx>
        <c:axId val="25655526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561152"/>
        <c:crosses val="max"/>
        <c:crossBetween val="between"/>
      </c:valAx>
      <c:catAx>
        <c:axId val="256561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6555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'汇报-gongfu'!$B$31</c:f>
          <c:strCache>
            <c:ptCount val="1"/>
            <c:pt idx="0">
              <c:v>功夫派活跃趋势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'汇报-gongfu'!$S$33</c:f>
              <c:strCache>
                <c:ptCount val="1"/>
                <c:pt idx="0">
                  <c:v>2016年</c:v>
                </c:pt>
              </c:strCache>
            </c:strRef>
          </c:tx>
          <c:invertIfNegative val="0"/>
          <c:cat>
            <c:strRef>
              <c:f>'汇报-gongfu'!$T$29:$AE$29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'汇报-gongfu'!$T$33:$AE$33</c:f>
              <c:numCache>
                <c:formatCode>General</c:formatCode>
                <c:ptCount val="12"/>
                <c:pt idx="0">
                  <c:v>857361</c:v>
                </c:pt>
                <c:pt idx="1">
                  <c:v>829653</c:v>
                </c:pt>
                <c:pt idx="2">
                  <c:v>473082</c:v>
                </c:pt>
                <c:pt idx="3">
                  <c:v>624935</c:v>
                </c:pt>
                <c:pt idx="4">
                  <c:v>546084</c:v>
                </c:pt>
                <c:pt idx="5">
                  <c:v>640433</c:v>
                </c:pt>
                <c:pt idx="6">
                  <c:v>1031755</c:v>
                </c:pt>
                <c:pt idx="7">
                  <c:v>798450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592512"/>
        <c:axId val="256606592"/>
      </c:barChart>
      <c:lineChart>
        <c:grouping val="standard"/>
        <c:varyColors val="0"/>
        <c:ser>
          <c:idx val="0"/>
          <c:order val="0"/>
          <c:tx>
            <c:strRef>
              <c:f>'汇报-gongfu'!$S$30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'汇报-gongfu'!$T$30:$AE$30</c:f>
              <c:numCache>
                <c:formatCode>General</c:formatCode>
                <c:ptCount val="12"/>
                <c:pt idx="0">
                  <c:v>2830233</c:v>
                </c:pt>
                <c:pt idx="1">
                  <c:v>2924908</c:v>
                </c:pt>
                <c:pt idx="2">
                  <c:v>2012839</c:v>
                </c:pt>
                <c:pt idx="3">
                  <c:v>1950171</c:v>
                </c:pt>
                <c:pt idx="4">
                  <c:v>2114475</c:v>
                </c:pt>
                <c:pt idx="5">
                  <c:v>2754515</c:v>
                </c:pt>
                <c:pt idx="6">
                  <c:v>3626497</c:v>
                </c:pt>
                <c:pt idx="7">
                  <c:v>3485424</c:v>
                </c:pt>
                <c:pt idx="8">
                  <c:v>1904168</c:v>
                </c:pt>
                <c:pt idx="9">
                  <c:v>1795751</c:v>
                </c:pt>
                <c:pt idx="10">
                  <c:v>1529554</c:v>
                </c:pt>
                <c:pt idx="11">
                  <c:v>1504222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'汇报-gongfu'!$S$31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'汇报-gongfu'!$T$31:$AE$31</c:f>
              <c:numCache>
                <c:formatCode>General</c:formatCode>
                <c:ptCount val="12"/>
                <c:pt idx="0">
                  <c:v>2744532</c:v>
                </c:pt>
                <c:pt idx="1">
                  <c:v>1995226</c:v>
                </c:pt>
                <c:pt idx="2">
                  <c:v>1559851</c:v>
                </c:pt>
                <c:pt idx="3">
                  <c:v>1812401</c:v>
                </c:pt>
                <c:pt idx="4">
                  <c:v>1704938</c:v>
                </c:pt>
                <c:pt idx="5">
                  <c:v>1727440</c:v>
                </c:pt>
                <c:pt idx="6">
                  <c:v>2726254</c:v>
                </c:pt>
                <c:pt idx="7">
                  <c:v>3065386</c:v>
                </c:pt>
                <c:pt idx="8">
                  <c:v>1514569</c:v>
                </c:pt>
                <c:pt idx="9">
                  <c:v>1445854</c:v>
                </c:pt>
                <c:pt idx="10">
                  <c:v>1242352</c:v>
                </c:pt>
                <c:pt idx="11">
                  <c:v>1016071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'汇报-gongfu'!$S$32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'汇报-gongfu'!$T$29:$AE$29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'汇报-gongfu'!$T$32:$AE$32</c:f>
              <c:numCache>
                <c:formatCode>General</c:formatCode>
                <c:ptCount val="12"/>
                <c:pt idx="0">
                  <c:v>1363246</c:v>
                </c:pt>
                <c:pt idx="1">
                  <c:v>2079014</c:v>
                </c:pt>
                <c:pt idx="2">
                  <c:v>1100250</c:v>
                </c:pt>
                <c:pt idx="3">
                  <c:v>1067517</c:v>
                </c:pt>
                <c:pt idx="4">
                  <c:v>972335</c:v>
                </c:pt>
                <c:pt idx="5">
                  <c:v>916667</c:v>
                </c:pt>
                <c:pt idx="6">
                  <c:v>1548459</c:v>
                </c:pt>
                <c:pt idx="7">
                  <c:v>1802638</c:v>
                </c:pt>
                <c:pt idx="8">
                  <c:v>864268</c:v>
                </c:pt>
                <c:pt idx="9">
                  <c:v>831812</c:v>
                </c:pt>
                <c:pt idx="10">
                  <c:v>615266</c:v>
                </c:pt>
                <c:pt idx="11">
                  <c:v>535257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592512"/>
        <c:axId val="256606592"/>
      </c:lineChart>
      <c:catAx>
        <c:axId val="25659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606592"/>
        <c:crosses val="autoZero"/>
        <c:auto val="1"/>
        <c:lblAlgn val="ctr"/>
        <c:lblOffset val="100"/>
        <c:noMultiLvlLbl val="0"/>
      </c:catAx>
      <c:valAx>
        <c:axId val="2566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59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'汇报-hua'!$B$9</c:f>
          <c:strCache>
            <c:ptCount val="1"/>
            <c:pt idx="0">
              <c:v>小花仙活跃情况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'汇报-hua'!$T$11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'汇报-hua'!$T$13:$T$17</c:f>
              <c:numCache>
                <c:formatCode>General</c:formatCode>
                <c:ptCount val="5"/>
                <c:pt idx="0">
                  <c:v>2806783</c:v>
                </c:pt>
                <c:pt idx="1">
                  <c:v>959679</c:v>
                </c:pt>
                <c:pt idx="2">
                  <c:v>1605726</c:v>
                </c:pt>
                <c:pt idx="3">
                  <c:v>834935</c:v>
                </c:pt>
                <c:pt idx="4">
                  <c:v>366122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936576"/>
        <c:axId val="256946560"/>
      </c:barChart>
      <c:lineChart>
        <c:grouping val="standard"/>
        <c:varyColors val="0"/>
        <c:ser>
          <c:idx val="1"/>
          <c:order val="1"/>
          <c:tx>
            <c:strRef>
              <c:f>'汇报-hua'!$AG$12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8.3306921832196901E-3"/>
                  <c:y val="-5.58564814814814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1944444444444442E-2"/>
                  <c:y val="-2.9398148148148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'汇报-hua'!$AG$13:$AG$17</c:f>
              <c:numCache>
                <c:formatCode>0.0%</c:formatCode>
                <c:ptCount val="5"/>
                <c:pt idx="0">
                  <c:v>-0.27654228005520043</c:v>
                </c:pt>
                <c:pt idx="1">
                  <c:v>-0.36962135070957736</c:v>
                </c:pt>
                <c:pt idx="2">
                  <c:v>-0.32912187289661987</c:v>
                </c:pt>
                <c:pt idx="3">
                  <c:v>-0.23246529277983186</c:v>
                </c:pt>
                <c:pt idx="4">
                  <c:v>-8.1007542765345941E-2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'汇报-hua'!$AH$12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'汇报-hua'!$AH$13:$AH$17</c:f>
              <c:numCache>
                <c:formatCode>0.0%</c:formatCode>
                <c:ptCount val="5"/>
                <c:pt idx="0">
                  <c:v>-3.1746742043425868E-3</c:v>
                </c:pt>
                <c:pt idx="1">
                  <c:v>-8.0598155982709474E-2</c:v>
                </c:pt>
                <c:pt idx="2">
                  <c:v>-4.5616725359960753E-2</c:v>
                </c:pt>
                <c:pt idx="3">
                  <c:v>0.23380595967283124</c:v>
                </c:pt>
                <c:pt idx="4">
                  <c:v>-0.19803650127482852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949632"/>
        <c:axId val="256948096"/>
      </c:lineChart>
      <c:catAx>
        <c:axId val="25693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946560"/>
        <c:crosses val="autoZero"/>
        <c:auto val="1"/>
        <c:lblAlgn val="ctr"/>
        <c:lblOffset val="100"/>
        <c:noMultiLvlLbl val="0"/>
      </c:catAx>
      <c:valAx>
        <c:axId val="25694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936576"/>
        <c:crosses val="autoZero"/>
        <c:crossBetween val="between"/>
      </c:valAx>
      <c:valAx>
        <c:axId val="25694809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6949632"/>
        <c:crosses val="max"/>
        <c:crossBetween val="between"/>
      </c:valAx>
      <c:catAx>
        <c:axId val="2569496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6948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'汇报-hua'!$B$97</c:f>
          <c:strCache>
            <c:ptCount val="1"/>
            <c:pt idx="0">
              <c:v>小花仙付费情况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'汇报-hua'!$T$61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'汇报-hua'!$T$62:$T$65</c:f>
              <c:numCache>
                <c:formatCode>General</c:formatCode>
                <c:ptCount val="4"/>
                <c:pt idx="0">
                  <c:v>2363140</c:v>
                </c:pt>
                <c:pt idx="1">
                  <c:v>411070</c:v>
                </c:pt>
                <c:pt idx="2">
                  <c:v>329470</c:v>
                </c:pt>
                <c:pt idx="3">
                  <c:v>2774210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346944"/>
        <c:axId val="257352832"/>
      </c:barChart>
      <c:lineChart>
        <c:grouping val="standard"/>
        <c:varyColors val="0"/>
        <c:ser>
          <c:idx val="1"/>
          <c:order val="1"/>
          <c:tx>
            <c:strRef>
              <c:f>'汇报-hua'!$AG$61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3.7499999999999978E-2"/>
                  <c:y val="5.87624942596677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8.3333333333333332E-3"/>
                  <c:y val="2.64431224168504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'汇报-hua'!$AG$62:$AG$65</c:f>
              <c:numCache>
                <c:formatCode>0.0%</c:formatCode>
                <c:ptCount val="4"/>
                <c:pt idx="0">
                  <c:v>-0.15730803861960752</c:v>
                </c:pt>
                <c:pt idx="1">
                  <c:v>-0.34966539575060518</c:v>
                </c:pt>
                <c:pt idx="2">
                  <c:v>-0.37701849260673903</c:v>
                </c:pt>
                <c:pt idx="3">
                  <c:v>-0.19269053200111164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'汇报-hua'!$AH$61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3"/>
              <c:layout>
                <c:manualLayout>
                  <c:x val="1.3888888888888888E-2"/>
                  <c:y val="-4.7009995407734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'汇报-hua'!$S$62:$S$65</c:f>
              <c:strCache>
                <c:ptCount val="4"/>
                <c:pt idx="0">
                  <c:v>按条付费总额</c:v>
                </c:pt>
                <c:pt idx="1">
                  <c:v>包月（含续费）</c:v>
                </c:pt>
                <c:pt idx="2">
                  <c:v>包月（不含续费）</c:v>
                </c:pt>
                <c:pt idx="3">
                  <c:v>付费总额</c:v>
                </c:pt>
              </c:strCache>
            </c:strRef>
          </c:cat>
          <c:val>
            <c:numRef>
              <c:f>'汇报-hua'!$AH$62:$AH$65</c:f>
              <c:numCache>
                <c:formatCode>0.0%</c:formatCode>
                <c:ptCount val="4"/>
                <c:pt idx="0">
                  <c:v>5.8689498001242679E-2</c:v>
                </c:pt>
                <c:pt idx="1">
                  <c:v>-0.42066098231273341</c:v>
                </c:pt>
                <c:pt idx="2">
                  <c:v>-0.47479755148887326</c:v>
                </c:pt>
                <c:pt idx="3">
                  <c:v>-5.6932297691766665E-2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040768"/>
        <c:axId val="257354368"/>
      </c:lineChart>
      <c:catAx>
        <c:axId val="25734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352832"/>
        <c:crosses val="autoZero"/>
        <c:auto val="1"/>
        <c:lblAlgn val="ctr"/>
        <c:lblOffset val="100"/>
        <c:noMultiLvlLbl val="0"/>
      </c:catAx>
      <c:valAx>
        <c:axId val="25735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346944"/>
        <c:crosses val="autoZero"/>
        <c:crossBetween val="between"/>
      </c:valAx>
      <c:valAx>
        <c:axId val="25735436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040768"/>
        <c:crosses val="max"/>
        <c:crossBetween val="between"/>
      </c:valAx>
      <c:catAx>
        <c:axId val="257040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7354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'汇报-hua'!$B$120</c:f>
          <c:strCache>
            <c:ptCount val="1"/>
            <c:pt idx="0">
              <c:v>小花仙付费总额趋势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'汇报-hua'!$S$54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'汇报-hua'!$T$54:$AE$54</c:f>
              <c:numCache>
                <c:formatCode>0</c:formatCode>
                <c:ptCount val="12"/>
                <c:pt idx="0">
                  <c:v>1395216</c:v>
                </c:pt>
                <c:pt idx="1">
                  <c:v>3630687</c:v>
                </c:pt>
                <c:pt idx="2">
                  <c:v>1954840</c:v>
                </c:pt>
                <c:pt idx="3">
                  <c:v>1546370</c:v>
                </c:pt>
                <c:pt idx="4">
                  <c:v>1472969</c:v>
                </c:pt>
                <c:pt idx="5">
                  <c:v>1524008</c:v>
                </c:pt>
                <c:pt idx="6">
                  <c:v>2196087</c:v>
                </c:pt>
                <c:pt idx="7">
                  <c:v>3178634</c:v>
                </c:pt>
                <c:pt idx="8">
                  <c:v>1624604</c:v>
                </c:pt>
                <c:pt idx="9">
                  <c:v>1533215</c:v>
                </c:pt>
                <c:pt idx="10">
                  <c:v>1379945</c:v>
                </c:pt>
                <c:pt idx="11">
                  <c:v>1492353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'汇报-hua'!$S$55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'汇报-hua'!$T$55:$AE$55</c:f>
              <c:numCache>
                <c:formatCode>0</c:formatCode>
                <c:ptCount val="12"/>
                <c:pt idx="0">
                  <c:v>2822937</c:v>
                </c:pt>
                <c:pt idx="1">
                  <c:v>3413846</c:v>
                </c:pt>
                <c:pt idx="2">
                  <c:v>1637380</c:v>
                </c:pt>
                <c:pt idx="3">
                  <c:v>2193667</c:v>
                </c:pt>
                <c:pt idx="4">
                  <c:v>1757809</c:v>
                </c:pt>
                <c:pt idx="5">
                  <c:v>1672920</c:v>
                </c:pt>
                <c:pt idx="6">
                  <c:v>3107399</c:v>
                </c:pt>
                <c:pt idx="7">
                  <c:v>3707611</c:v>
                </c:pt>
                <c:pt idx="8">
                  <c:v>1631720</c:v>
                </c:pt>
                <c:pt idx="9">
                  <c:v>1950768</c:v>
                </c:pt>
                <c:pt idx="10">
                  <c:v>1937355</c:v>
                </c:pt>
                <c:pt idx="11">
                  <c:v>1378111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'汇报-hua'!$S$56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'汇报-hua'!$T$56:$AE$56</c:f>
              <c:numCache>
                <c:formatCode>0</c:formatCode>
                <c:ptCount val="12"/>
                <c:pt idx="0">
                  <c:v>1522422</c:v>
                </c:pt>
                <c:pt idx="1">
                  <c:v>4114216</c:v>
                </c:pt>
                <c:pt idx="2">
                  <c:v>2515526</c:v>
                </c:pt>
                <c:pt idx="3">
                  <c:v>2407531</c:v>
                </c:pt>
                <c:pt idx="4">
                  <c:v>1708580</c:v>
                </c:pt>
                <c:pt idx="5">
                  <c:v>1391512</c:v>
                </c:pt>
                <c:pt idx="6">
                  <c:v>2306725</c:v>
                </c:pt>
                <c:pt idx="7">
                  <c:v>3436365</c:v>
                </c:pt>
                <c:pt idx="8">
                  <c:v>1989580</c:v>
                </c:pt>
                <c:pt idx="9">
                  <c:v>1503939</c:v>
                </c:pt>
                <c:pt idx="10">
                  <c:v>1379187</c:v>
                </c:pt>
                <c:pt idx="11">
                  <c:v>1417623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'汇报-hua'!$S$57</c:f>
              <c:strCache>
                <c:ptCount val="1"/>
                <c:pt idx="0">
                  <c:v>2016年</c:v>
                </c:pt>
              </c:strCache>
            </c:strRef>
          </c:tx>
          <c:cat>
            <c:strRef>
              <c:f>'汇报-hua'!$T$53:$AE$53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'汇报-hua'!$T$57:$AE$57</c:f>
              <c:numCache>
                <c:formatCode>0</c:formatCode>
                <c:ptCount val="12"/>
                <c:pt idx="0">
                  <c:v>2436637</c:v>
                </c:pt>
                <c:pt idx="1">
                  <c:v>3902830</c:v>
                </c:pt>
                <c:pt idx="2">
                  <c:v>2032684</c:v>
                </c:pt>
                <c:pt idx="3">
                  <c:v>2110296</c:v>
                </c:pt>
                <c:pt idx="4">
                  <c:v>1776531</c:v>
                </c:pt>
                <c:pt idx="5">
                  <c:v>1700927</c:v>
                </c:pt>
                <c:pt idx="6">
                  <c:v>2941687</c:v>
                </c:pt>
                <c:pt idx="7">
                  <c:v>2774210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079936"/>
        <c:axId val="257085824"/>
      </c:lineChart>
      <c:catAx>
        <c:axId val="25707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085824"/>
        <c:crosses val="autoZero"/>
        <c:auto val="1"/>
        <c:lblAlgn val="ctr"/>
        <c:lblOffset val="100"/>
        <c:noMultiLvlLbl val="0"/>
      </c:catAx>
      <c:valAx>
        <c:axId val="2570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0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'汇报-hua'!$B$144</c:f>
          <c:strCache>
            <c:ptCount val="1"/>
            <c:pt idx="0">
              <c:v>小花仙各类付费用户数（付费行为角度）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'汇报-hua'!$S$72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'汇报-hua'!$T$72:$AF$72</c:f>
              <c:numCache>
                <c:formatCode>General</c:formatCode>
                <c:ptCount val="13"/>
                <c:pt idx="0">
                  <c:v>4634</c:v>
                </c:pt>
                <c:pt idx="1">
                  <c:v>6338</c:v>
                </c:pt>
                <c:pt idx="2">
                  <c:v>4242</c:v>
                </c:pt>
                <c:pt idx="3">
                  <c:v>3380</c:v>
                </c:pt>
                <c:pt idx="4">
                  <c:v>3074</c:v>
                </c:pt>
                <c:pt idx="5">
                  <c:v>2541</c:v>
                </c:pt>
                <c:pt idx="6">
                  <c:v>4248</c:v>
                </c:pt>
                <c:pt idx="7">
                  <c:v>3608</c:v>
                </c:pt>
                <c:pt idx="8">
                  <c:v>2267</c:v>
                </c:pt>
                <c:pt idx="9">
                  <c:v>4036</c:v>
                </c:pt>
                <c:pt idx="10">
                  <c:v>1503</c:v>
                </c:pt>
                <c:pt idx="11">
                  <c:v>1513</c:v>
                </c:pt>
                <c:pt idx="12">
                  <c:v>3715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'汇报-hua'!$S$73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'汇报-hua'!$T$73:$AF$73</c:f>
              <c:numCache>
                <c:formatCode>General</c:formatCode>
                <c:ptCount val="13"/>
                <c:pt idx="0">
                  <c:v>5479</c:v>
                </c:pt>
                <c:pt idx="1">
                  <c:v>6840</c:v>
                </c:pt>
                <c:pt idx="2">
                  <c:v>4673</c:v>
                </c:pt>
                <c:pt idx="3">
                  <c:v>4809</c:v>
                </c:pt>
                <c:pt idx="4">
                  <c:v>4303</c:v>
                </c:pt>
                <c:pt idx="5">
                  <c:v>5374</c:v>
                </c:pt>
                <c:pt idx="6">
                  <c:v>7997</c:v>
                </c:pt>
                <c:pt idx="7">
                  <c:v>4290</c:v>
                </c:pt>
                <c:pt idx="8">
                  <c:v>4143</c:v>
                </c:pt>
                <c:pt idx="9">
                  <c:v>2579</c:v>
                </c:pt>
                <c:pt idx="10">
                  <c:v>3105</c:v>
                </c:pt>
                <c:pt idx="11">
                  <c:v>3722</c:v>
                </c:pt>
                <c:pt idx="12">
                  <c:v>6035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'汇报-hua'!$S$74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'汇报-hua'!$T$74:$AF$74</c:f>
              <c:numCache>
                <c:formatCode>General</c:formatCode>
                <c:ptCount val="13"/>
                <c:pt idx="0">
                  <c:v>20650</c:v>
                </c:pt>
                <c:pt idx="1">
                  <c:v>18940</c:v>
                </c:pt>
                <c:pt idx="2">
                  <c:v>17498</c:v>
                </c:pt>
                <c:pt idx="3">
                  <c:v>18888</c:v>
                </c:pt>
                <c:pt idx="4">
                  <c:v>19062</c:v>
                </c:pt>
                <c:pt idx="5">
                  <c:v>19698</c:v>
                </c:pt>
                <c:pt idx="6">
                  <c:v>19760</c:v>
                </c:pt>
                <c:pt idx="7">
                  <c:v>18509</c:v>
                </c:pt>
                <c:pt idx="8">
                  <c:v>17643</c:v>
                </c:pt>
                <c:pt idx="9">
                  <c:v>17171</c:v>
                </c:pt>
                <c:pt idx="10">
                  <c:v>18270</c:v>
                </c:pt>
                <c:pt idx="11">
                  <c:v>19927</c:v>
                </c:pt>
                <c:pt idx="12">
                  <c:v>23182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'汇报-hua'!$S$75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'汇报-hua'!$T$71:$AF$71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'汇报-hua'!$T$75:$AF$75</c:f>
              <c:numCache>
                <c:formatCode>General</c:formatCode>
                <c:ptCount val="13"/>
                <c:pt idx="0">
                  <c:v>7278</c:v>
                </c:pt>
                <c:pt idx="1">
                  <c:v>11775</c:v>
                </c:pt>
                <c:pt idx="2">
                  <c:v>8001</c:v>
                </c:pt>
                <c:pt idx="3">
                  <c:v>5298</c:v>
                </c:pt>
                <c:pt idx="4">
                  <c:v>7343</c:v>
                </c:pt>
                <c:pt idx="5">
                  <c:v>4805</c:v>
                </c:pt>
                <c:pt idx="6">
                  <c:v>10805</c:v>
                </c:pt>
                <c:pt idx="7">
                  <c:v>7810</c:v>
                </c:pt>
                <c:pt idx="8">
                  <c:v>7011</c:v>
                </c:pt>
                <c:pt idx="9">
                  <c:v>4981</c:v>
                </c:pt>
                <c:pt idx="10">
                  <c:v>6091</c:v>
                </c:pt>
                <c:pt idx="11">
                  <c:v>5395</c:v>
                </c:pt>
                <c:pt idx="12">
                  <c:v>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139072"/>
        <c:axId val="257140608"/>
      </c:lineChart>
      <c:catAx>
        <c:axId val="2571390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140608"/>
        <c:crosses val="autoZero"/>
        <c:auto val="1"/>
        <c:lblAlgn val="ctr"/>
        <c:lblOffset val="100"/>
        <c:noMultiLvlLbl val="0"/>
      </c:catAx>
      <c:valAx>
        <c:axId val="25714060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1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'汇报-hua'!$B$166</c:f>
          <c:strCache>
            <c:ptCount val="1"/>
            <c:pt idx="0">
              <c:v>小花仙各类付费用户数（活跃类型角度）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'汇报-hua'!$S$81</c:f>
              <c:strCache>
                <c:ptCount val="1"/>
                <c:pt idx="0">
                  <c:v>新增用户中的付费用户数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'汇报-hua'!$T$81:$AF$81</c:f>
              <c:numCache>
                <c:formatCode>General</c:formatCode>
                <c:ptCount val="13"/>
                <c:pt idx="0">
                  <c:v>4634</c:v>
                </c:pt>
                <c:pt idx="1">
                  <c:v>6338</c:v>
                </c:pt>
                <c:pt idx="2">
                  <c:v>4242</c:v>
                </c:pt>
                <c:pt idx="3">
                  <c:v>3380</c:v>
                </c:pt>
                <c:pt idx="4">
                  <c:v>3074</c:v>
                </c:pt>
                <c:pt idx="5">
                  <c:v>2541</c:v>
                </c:pt>
                <c:pt idx="6">
                  <c:v>4248</c:v>
                </c:pt>
                <c:pt idx="7">
                  <c:v>3608</c:v>
                </c:pt>
                <c:pt idx="8">
                  <c:v>2267</c:v>
                </c:pt>
                <c:pt idx="9">
                  <c:v>4036</c:v>
                </c:pt>
                <c:pt idx="10">
                  <c:v>1503</c:v>
                </c:pt>
                <c:pt idx="11">
                  <c:v>1513</c:v>
                </c:pt>
                <c:pt idx="12">
                  <c:v>3715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'汇报-hua'!$S$82</c:f>
              <c:strCache>
                <c:ptCount val="1"/>
                <c:pt idx="0">
                  <c:v>留存用户中的付费用户数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'汇报-hua'!$T$82:$AF$82</c:f>
              <c:numCache>
                <c:formatCode>General</c:formatCode>
                <c:ptCount val="13"/>
                <c:pt idx="0">
                  <c:v>25106</c:v>
                </c:pt>
                <c:pt idx="1">
                  <c:v>26392</c:v>
                </c:pt>
                <c:pt idx="2">
                  <c:v>20007</c:v>
                </c:pt>
                <c:pt idx="3">
                  <c:v>20538</c:v>
                </c:pt>
                <c:pt idx="4">
                  <c:v>21759</c:v>
                </c:pt>
                <c:pt idx="5">
                  <c:v>21184</c:v>
                </c:pt>
                <c:pt idx="6">
                  <c:v>29286</c:v>
                </c:pt>
                <c:pt idx="7">
                  <c:v>21253</c:v>
                </c:pt>
                <c:pt idx="8">
                  <c:v>20767</c:v>
                </c:pt>
                <c:pt idx="9">
                  <c:v>17188</c:v>
                </c:pt>
                <c:pt idx="10">
                  <c:v>19648</c:v>
                </c:pt>
                <c:pt idx="11">
                  <c:v>21612</c:v>
                </c:pt>
                <c:pt idx="12">
                  <c:v>30444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'汇报-hua'!$S$83</c:f>
              <c:strCache>
                <c:ptCount val="1"/>
                <c:pt idx="0">
                  <c:v>回流用户中的付费用户数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2.62369951272185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'汇报-hua'!$T$80:$AF$80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'汇报-hua'!$T$83:$AF$83</c:f>
              <c:numCache>
                <c:formatCode>General</c:formatCode>
                <c:ptCount val="13"/>
                <c:pt idx="0">
                  <c:v>3074</c:v>
                </c:pt>
                <c:pt idx="1">
                  <c:v>6029</c:v>
                </c:pt>
                <c:pt idx="2">
                  <c:v>4762</c:v>
                </c:pt>
                <c:pt idx="3">
                  <c:v>2746</c:v>
                </c:pt>
                <c:pt idx="4">
                  <c:v>3280</c:v>
                </c:pt>
                <c:pt idx="5">
                  <c:v>2036</c:v>
                </c:pt>
                <c:pt idx="6">
                  <c:v>3743</c:v>
                </c:pt>
                <c:pt idx="7">
                  <c:v>4002</c:v>
                </c:pt>
                <c:pt idx="8">
                  <c:v>2043</c:v>
                </c:pt>
                <c:pt idx="9">
                  <c:v>1520</c:v>
                </c:pt>
                <c:pt idx="10">
                  <c:v>1765</c:v>
                </c:pt>
                <c:pt idx="11">
                  <c:v>1250</c:v>
                </c:pt>
                <c:pt idx="12">
                  <c:v>3219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200896"/>
        <c:axId val="257202432"/>
      </c:lineChart>
      <c:catAx>
        <c:axId val="2572008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202432"/>
        <c:crosses val="autoZero"/>
        <c:auto val="1"/>
        <c:lblAlgn val="ctr"/>
        <c:lblOffset val="100"/>
        <c:noMultiLvlLbl val="0"/>
      </c:catAx>
      <c:valAx>
        <c:axId val="2572024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2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'汇报-hua'!$B$188</c:f>
          <c:strCache>
            <c:ptCount val="1"/>
            <c:pt idx="0">
              <c:v>小花仙付费用户贡献占比（付费行为角度）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'汇报-hua'!$S$104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'汇报-hua'!$T$104:$AF$104</c:f>
              <c:numCache>
                <c:formatCode>0.0%</c:formatCode>
                <c:ptCount val="13"/>
                <c:pt idx="0">
                  <c:v>5.6717407838627935E-2</c:v>
                </c:pt>
                <c:pt idx="1">
                  <c:v>7.5894792055116109E-2</c:v>
                </c:pt>
                <c:pt idx="2">
                  <c:v>9.1467770221767303E-2</c:v>
                </c:pt>
                <c:pt idx="3">
                  <c:v>6.0059745650371428E-2</c:v>
                </c:pt>
                <c:pt idx="4">
                  <c:v>5.3321903657117295E-2</c:v>
                </c:pt>
                <c:pt idx="5">
                  <c:v>5.1120095400957549E-2</c:v>
                </c:pt>
                <c:pt idx="6">
                  <c:v>5.3083275469338914E-2</c:v>
                </c:pt>
                <c:pt idx="7">
                  <c:v>5.3773294914260923E-2</c:v>
                </c:pt>
                <c:pt idx="8">
                  <c:v>5.2978119006252017E-2</c:v>
                </c:pt>
                <c:pt idx="9">
                  <c:v>6.3464366564958866E-2</c:v>
                </c:pt>
                <c:pt idx="10">
                  <c:v>4.4825414921257752E-2</c:v>
                </c:pt>
                <c:pt idx="11">
                  <c:v>3.8185168725980663E-2</c:v>
                </c:pt>
                <c:pt idx="12">
                  <c:v>4.7425239101447733E-2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'汇报-hua'!$S$105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'汇报-hua'!$T$105:$AF$105</c:f>
              <c:numCache>
                <c:formatCode>0.0%</c:formatCode>
                <c:ptCount val="13"/>
                <c:pt idx="0">
                  <c:v>5.9463775272960588E-2</c:v>
                </c:pt>
                <c:pt idx="1">
                  <c:v>6.793957406507832E-2</c:v>
                </c:pt>
                <c:pt idx="2">
                  <c:v>8.2644346288817797E-2</c:v>
                </c:pt>
                <c:pt idx="3">
                  <c:v>6.319394370264296E-2</c:v>
                </c:pt>
                <c:pt idx="4">
                  <c:v>7.0388229897606777E-2</c:v>
                </c:pt>
                <c:pt idx="5">
                  <c:v>7.4685981687266687E-2</c:v>
                </c:pt>
                <c:pt idx="6">
                  <c:v>7.5780651475980246E-2</c:v>
                </c:pt>
                <c:pt idx="7">
                  <c:v>5.2375877079761983E-2</c:v>
                </c:pt>
                <c:pt idx="8">
                  <c:v>7.1605779533768857E-2</c:v>
                </c:pt>
                <c:pt idx="9">
                  <c:v>5.5865954133061599E-2</c:v>
                </c:pt>
                <c:pt idx="10">
                  <c:v>5.909711543560104E-2</c:v>
                </c:pt>
                <c:pt idx="11">
                  <c:v>6.4995039388957052E-2</c:v>
                </c:pt>
                <c:pt idx="12">
                  <c:v>6.4381885585367962E-2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'汇报-hua'!$S$106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'汇报-hua'!$T$106:$AF$106</c:f>
              <c:numCache>
                <c:formatCode>0.0%</c:formatCode>
                <c:ptCount val="13"/>
                <c:pt idx="0">
                  <c:v>0.7182707869988213</c:v>
                </c:pt>
                <c:pt idx="1">
                  <c:v>0.61006378247805615</c:v>
                </c:pt>
                <c:pt idx="2">
                  <c:v>0.59461399577994822</c:v>
                </c:pt>
                <c:pt idx="3">
                  <c:v>0.73338376870428945</c:v>
                </c:pt>
                <c:pt idx="4">
                  <c:v>0.69807173969907543</c:v>
                </c:pt>
                <c:pt idx="5">
                  <c:v>0.7336688831121807</c:v>
                </c:pt>
                <c:pt idx="6">
                  <c:v>0.63224506319773088</c:v>
                </c:pt>
                <c:pt idx="7">
                  <c:v>0.67652465262572969</c:v>
                </c:pt>
                <c:pt idx="8">
                  <c:v>0.68247693498200857</c:v>
                </c:pt>
                <c:pt idx="9">
                  <c:v>0.70706343324629306</c:v>
                </c:pt>
                <c:pt idx="10">
                  <c:v>0.71334906410732279</c:v>
                </c:pt>
                <c:pt idx="11">
                  <c:v>0.74408212645194427</c:v>
                </c:pt>
                <c:pt idx="12">
                  <c:v>0.70011165480207216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'汇报-hua'!$S$107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'汇报-hua'!$T$103:$AF$103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'汇报-hua'!$T$107:$AF$107</c:f>
              <c:numCache>
                <c:formatCode>0.0%</c:formatCode>
                <c:ptCount val="13"/>
                <c:pt idx="0">
                  <c:v>0.16554802988959019</c:v>
                </c:pt>
                <c:pt idx="1">
                  <c:v>0.24610185140174939</c:v>
                </c:pt>
                <c:pt idx="2">
                  <c:v>0.23127388770946666</c:v>
                </c:pt>
                <c:pt idx="3">
                  <c:v>0.14336254194269618</c:v>
                </c:pt>
                <c:pt idx="4">
                  <c:v>0.17821812674620052</c:v>
                </c:pt>
                <c:pt idx="5">
                  <c:v>0.14052503979959502</c:v>
                </c:pt>
                <c:pt idx="6">
                  <c:v>0.23889100985694994</c:v>
                </c:pt>
                <c:pt idx="7">
                  <c:v>0.21732617538024745</c:v>
                </c:pt>
                <c:pt idx="8">
                  <c:v>0.19293916647797052</c:v>
                </c:pt>
                <c:pt idx="9">
                  <c:v>0.17360624605568648</c:v>
                </c:pt>
                <c:pt idx="10">
                  <c:v>0.18272840553581846</c:v>
                </c:pt>
                <c:pt idx="11">
                  <c:v>0.15273766543311804</c:v>
                </c:pt>
                <c:pt idx="12">
                  <c:v>0.18808122051111215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394560"/>
        <c:axId val="257396096"/>
      </c:lineChart>
      <c:catAx>
        <c:axId val="2573945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396096"/>
        <c:crosses val="autoZero"/>
        <c:auto val="1"/>
        <c:lblAlgn val="ctr"/>
        <c:lblOffset val="100"/>
        <c:noMultiLvlLbl val="0"/>
      </c:catAx>
      <c:valAx>
        <c:axId val="2573960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39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'汇报-hua'!$B$212</c:f>
          <c:strCache>
            <c:ptCount val="1"/>
            <c:pt idx="0">
              <c:v>小花仙付费用户贡献占比（活跃类型角度）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'汇报-hua'!$S$118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'汇报-hua'!$T$117:$AF$117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'汇报-hua'!$T$118:$AF$118</c:f>
              <c:numCache>
                <c:formatCode>0.0%</c:formatCode>
                <c:ptCount val="13"/>
                <c:pt idx="0">
                  <c:v>5.7925311814339776E-2</c:v>
                </c:pt>
                <c:pt idx="1">
                  <c:v>7.7375912652877049E-2</c:v>
                </c:pt>
                <c:pt idx="2">
                  <c:v>9.4753016681963495E-2</c:v>
                </c:pt>
                <c:pt idx="3">
                  <c:v>6.2255923905147503E-2</c:v>
                </c:pt>
                <c:pt idx="4">
                  <c:v>5.494234532649498E-2</c:v>
                </c:pt>
                <c:pt idx="5">
                  <c:v>5.2995969876587036E-2</c:v>
                </c:pt>
                <c:pt idx="6">
                  <c:v>5.39266992539153E-2</c:v>
                </c:pt>
                <c:pt idx="7">
                  <c:v>5.5095373874080332E-2</c:v>
                </c:pt>
                <c:pt idx="8">
                  <c:v>5.558014173480081E-2</c:v>
                </c:pt>
                <c:pt idx="9">
                  <c:v>6.6701605566694758E-2</c:v>
                </c:pt>
                <c:pt idx="10">
                  <c:v>4.6924990372706366E-2</c:v>
                </c:pt>
                <c:pt idx="11">
                  <c:v>3.9543840785786447E-2</c:v>
                </c:pt>
                <c:pt idx="12">
                  <c:v>4.8278260046134017E-2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'汇报-hua'!$S$119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'汇报-hua'!$T$119:$AF$119</c:f>
              <c:numCache>
                <c:formatCode>0.0%</c:formatCode>
                <c:ptCount val="13"/>
                <c:pt idx="0">
                  <c:v>0.8840908421564152</c:v>
                </c:pt>
                <c:pt idx="1">
                  <c:v>0.82054801974210223</c:v>
                </c:pt>
                <c:pt idx="2">
                  <c:v>0.77502035685552506</c:v>
                </c:pt>
                <c:pt idx="3">
                  <c:v>0.87155201034389607</c:v>
                </c:pt>
                <c:pt idx="4">
                  <c:v>0.86343391001027314</c:v>
                </c:pt>
                <c:pt idx="5">
                  <c:v>0.89277484860261513</c:v>
                </c:pt>
                <c:pt idx="6">
                  <c:v>0.88116161507047885</c:v>
                </c:pt>
                <c:pt idx="7">
                  <c:v>0.86047321319318615</c:v>
                </c:pt>
                <c:pt idx="8">
                  <c:v>0.88936145334414796</c:v>
                </c:pt>
                <c:pt idx="9">
                  <c:v>0.88581369097785312</c:v>
                </c:pt>
                <c:pt idx="10">
                  <c:v>0.90612504033055441</c:v>
                </c:pt>
                <c:pt idx="11">
                  <c:v>0.92731787004500821</c:v>
                </c:pt>
                <c:pt idx="12">
                  <c:v>0.90406757642519053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'汇报-hua'!$S$120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'汇报-hua'!$T$117:$AF$117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'汇报-hua'!$T$120:$AF$120</c:f>
              <c:numCache>
                <c:formatCode>0.0%</c:formatCode>
                <c:ptCount val="13"/>
                <c:pt idx="0">
                  <c:v>5.7983846029245022E-2</c:v>
                </c:pt>
                <c:pt idx="1">
                  <c:v>0.10207606760502071</c:v>
                </c:pt>
                <c:pt idx="2">
                  <c:v>0.1302266264625114</c:v>
                </c:pt>
                <c:pt idx="3">
                  <c:v>6.6192065750956472E-2</c:v>
                </c:pt>
                <c:pt idx="4">
                  <c:v>8.162374466323187E-2</c:v>
                </c:pt>
                <c:pt idx="5">
                  <c:v>5.4229181520797823E-2</c:v>
                </c:pt>
                <c:pt idx="6">
                  <c:v>6.4911685675605818E-2</c:v>
                </c:pt>
                <c:pt idx="7">
                  <c:v>8.4431412932733485E-2</c:v>
                </c:pt>
                <c:pt idx="8">
                  <c:v>5.5058404921051227E-2</c:v>
                </c:pt>
                <c:pt idx="9">
                  <c:v>4.7484703455452144E-2</c:v>
                </c:pt>
                <c:pt idx="10">
                  <c:v>4.6949969296739211E-2</c:v>
                </c:pt>
                <c:pt idx="11">
                  <c:v>3.3138289169205359E-2</c:v>
                </c:pt>
                <c:pt idx="12">
                  <c:v>4.7654163528675443E-2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440000"/>
        <c:axId val="257474560"/>
      </c:lineChart>
      <c:catAx>
        <c:axId val="2574400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474560"/>
        <c:crosses val="autoZero"/>
        <c:auto val="1"/>
        <c:lblAlgn val="ctr"/>
        <c:lblOffset val="100"/>
        <c:noMultiLvlLbl val="0"/>
      </c:catAx>
      <c:valAx>
        <c:axId val="2574745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44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'汇报-hua'!$B$236</c:f>
          <c:strCache>
            <c:ptCount val="1"/>
            <c:pt idx="0">
              <c:v>小花仙ARPPU值（按条和包月）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'汇报-hua'!$T$127:$AF$127</c:f>
              <c:numCache>
                <c:formatCode>General</c:formatCode>
                <c:ptCount val="13"/>
                <c:pt idx="0">
                  <c:v>72.930000000000007</c:v>
                </c:pt>
                <c:pt idx="1">
                  <c:v>67.02</c:v>
                </c:pt>
                <c:pt idx="2">
                  <c:v>49.43</c:v>
                </c:pt>
                <c:pt idx="3">
                  <c:v>54.87</c:v>
                </c:pt>
                <c:pt idx="4">
                  <c:v>62.47</c:v>
                </c:pt>
                <c:pt idx="5">
                  <c:v>62.7</c:v>
                </c:pt>
                <c:pt idx="6">
                  <c:v>91.17</c:v>
                </c:pt>
                <c:pt idx="7">
                  <c:v>71.209999999999994</c:v>
                </c:pt>
                <c:pt idx="8">
                  <c:v>45.64</c:v>
                </c:pt>
                <c:pt idx="9">
                  <c:v>48.15</c:v>
                </c:pt>
                <c:pt idx="10">
                  <c:v>52.35</c:v>
                </c:pt>
                <c:pt idx="11">
                  <c:v>65.63</c:v>
                </c:pt>
                <c:pt idx="12">
                  <c:v>80.42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'汇报-hua'!$S$128</c:f>
              <c:strCache>
                <c:ptCount val="1"/>
                <c:pt idx="0">
                  <c:v>按条支付arppu值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'汇报-hua'!$T$128:$AF$128</c:f>
              <c:numCache>
                <c:formatCode>General</c:formatCode>
                <c:ptCount val="13"/>
                <c:pt idx="0">
                  <c:v>106.03</c:v>
                </c:pt>
                <c:pt idx="1">
                  <c:v>91.52</c:v>
                </c:pt>
                <c:pt idx="2">
                  <c:v>65.900000000000006</c:v>
                </c:pt>
                <c:pt idx="3">
                  <c:v>71.81</c:v>
                </c:pt>
                <c:pt idx="4">
                  <c:v>84.38</c:v>
                </c:pt>
                <c:pt idx="5">
                  <c:v>86.61</c:v>
                </c:pt>
                <c:pt idx="6">
                  <c:v>119.73</c:v>
                </c:pt>
                <c:pt idx="7">
                  <c:v>98.84</c:v>
                </c:pt>
                <c:pt idx="8">
                  <c:v>59.35</c:v>
                </c:pt>
                <c:pt idx="9">
                  <c:v>68.260000000000005</c:v>
                </c:pt>
                <c:pt idx="10">
                  <c:v>75.48</c:v>
                </c:pt>
                <c:pt idx="11">
                  <c:v>93.1</c:v>
                </c:pt>
                <c:pt idx="12">
                  <c:v>113.57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'汇报-hua'!$S$129</c:f>
              <c:strCache>
                <c:ptCount val="1"/>
                <c:pt idx="0">
                  <c:v>包月支付arppu值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'汇报-hua'!$T$129:$AF$129</c:f>
              <c:numCache>
                <c:formatCode>General</c:formatCode>
                <c:ptCount val="13"/>
                <c:pt idx="0">
                  <c:v>20.8</c:v>
                </c:pt>
                <c:pt idx="1">
                  <c:v>26.47</c:v>
                </c:pt>
                <c:pt idx="2">
                  <c:v>21.03</c:v>
                </c:pt>
                <c:pt idx="3">
                  <c:v>21.85</c:v>
                </c:pt>
                <c:pt idx="4">
                  <c:v>19.739999999999998</c:v>
                </c:pt>
                <c:pt idx="5">
                  <c:v>22.76</c:v>
                </c:pt>
                <c:pt idx="6">
                  <c:v>33.06</c:v>
                </c:pt>
                <c:pt idx="7">
                  <c:v>30.01</c:v>
                </c:pt>
                <c:pt idx="8">
                  <c:v>20.5</c:v>
                </c:pt>
                <c:pt idx="9">
                  <c:v>20</c:v>
                </c:pt>
                <c:pt idx="10">
                  <c:v>23.48</c:v>
                </c:pt>
                <c:pt idx="11">
                  <c:v>26.16</c:v>
                </c:pt>
                <c:pt idx="12">
                  <c:v>27.81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514112"/>
        <c:axId val="257515904"/>
      </c:lineChart>
      <c:catAx>
        <c:axId val="2575141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515904"/>
        <c:crosses val="autoZero"/>
        <c:auto val="1"/>
        <c:lblAlgn val="ctr"/>
        <c:lblOffset val="100"/>
        <c:noMultiLvlLbl val="0"/>
      </c:catAx>
      <c:valAx>
        <c:axId val="2575159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5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'汇报-hua'!$B$260</c:f>
          <c:strCache>
            <c:ptCount val="1"/>
            <c:pt idx="0">
              <c:v>小花仙ARPPU值（付费行为角度）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'汇报-hua'!$S$130</c:f>
              <c:strCache>
                <c:ptCount val="1"/>
                <c:pt idx="0">
                  <c:v>纯新增付费用户ARPPU值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'汇报-hua'!$T$130:$AF$130</c:f>
              <c:numCache>
                <c:formatCode>General</c:formatCode>
                <c:ptCount val="13"/>
                <c:pt idx="0">
                  <c:v>33.950000000000003</c:v>
                </c:pt>
                <c:pt idx="1">
                  <c:v>35.229999999999997</c:v>
                </c:pt>
                <c:pt idx="2">
                  <c:v>36.68</c:v>
                </c:pt>
                <c:pt idx="3">
                  <c:v>31.57</c:v>
                </c:pt>
                <c:pt idx="4">
                  <c:v>36.61</c:v>
                </c:pt>
                <c:pt idx="5">
                  <c:v>40.89</c:v>
                </c:pt>
                <c:pt idx="6">
                  <c:v>48.77</c:v>
                </c:pt>
                <c:pt idx="7">
                  <c:v>36.32</c:v>
                </c:pt>
                <c:pt idx="8">
                  <c:v>33.130000000000003</c:v>
                </c:pt>
                <c:pt idx="9">
                  <c:v>21.73</c:v>
                </c:pt>
                <c:pt idx="10">
                  <c:v>45</c:v>
                </c:pt>
                <c:pt idx="11">
                  <c:v>50.32</c:v>
                </c:pt>
                <c:pt idx="12">
                  <c:v>43.92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'汇报-hua'!$S$131</c:f>
              <c:strCache>
                <c:ptCount val="1"/>
                <c:pt idx="0">
                  <c:v>历史转化新增付费用户ARPPU值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'汇报-hua'!$T$131:$AF$131</c:f>
              <c:numCache>
                <c:formatCode>General</c:formatCode>
                <c:ptCount val="13"/>
                <c:pt idx="0">
                  <c:v>30.11</c:v>
                </c:pt>
                <c:pt idx="1">
                  <c:v>29.22</c:v>
                </c:pt>
                <c:pt idx="2">
                  <c:v>30.08</c:v>
                </c:pt>
                <c:pt idx="3">
                  <c:v>23.34</c:v>
                </c:pt>
                <c:pt idx="4">
                  <c:v>34.520000000000003</c:v>
                </c:pt>
                <c:pt idx="5">
                  <c:v>28.25</c:v>
                </c:pt>
                <c:pt idx="6">
                  <c:v>36.979999999999997</c:v>
                </c:pt>
                <c:pt idx="7">
                  <c:v>29.75</c:v>
                </c:pt>
                <c:pt idx="8">
                  <c:v>24.5</c:v>
                </c:pt>
                <c:pt idx="9">
                  <c:v>29.93</c:v>
                </c:pt>
                <c:pt idx="10">
                  <c:v>28.72</c:v>
                </c:pt>
                <c:pt idx="11">
                  <c:v>34.81</c:v>
                </c:pt>
                <c:pt idx="12">
                  <c:v>36.700000000000003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'汇报-hua'!$S$132</c:f>
              <c:strCache>
                <c:ptCount val="1"/>
                <c:pt idx="0">
                  <c:v>连续两月付费用户ARPPU值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'汇报-hua'!$T$132:$AF$132</c:f>
              <c:numCache>
                <c:formatCode>General</c:formatCode>
                <c:ptCount val="13"/>
                <c:pt idx="0">
                  <c:v>96.5</c:v>
                </c:pt>
                <c:pt idx="1">
                  <c:v>94.75</c:v>
                </c:pt>
                <c:pt idx="2">
                  <c:v>57.8</c:v>
                </c:pt>
                <c:pt idx="3">
                  <c:v>68.98</c:v>
                </c:pt>
                <c:pt idx="4">
                  <c:v>77.28</c:v>
                </c:pt>
                <c:pt idx="5">
                  <c:v>75.709999999999994</c:v>
                </c:pt>
                <c:pt idx="6">
                  <c:v>124.88</c:v>
                </c:pt>
                <c:pt idx="7">
                  <c:v>89.06</c:v>
                </c:pt>
                <c:pt idx="8">
                  <c:v>54.84</c:v>
                </c:pt>
                <c:pt idx="9">
                  <c:v>56.9</c:v>
                </c:pt>
                <c:pt idx="10">
                  <c:v>58.91</c:v>
                </c:pt>
                <c:pt idx="11">
                  <c:v>74.45</c:v>
                </c:pt>
                <c:pt idx="12">
                  <c:v>103.89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'汇报-hua'!$S$133</c:f>
              <c:strCache>
                <c:ptCount val="1"/>
                <c:pt idx="0">
                  <c:v>回流付费用户ARPPU值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'汇报-hua'!$T$133:$AF$133</c:f>
              <c:numCache>
                <c:formatCode>General</c:formatCode>
                <c:ptCount val="13"/>
                <c:pt idx="0">
                  <c:v>63.1</c:v>
                </c:pt>
                <c:pt idx="1">
                  <c:v>61.48</c:v>
                </c:pt>
                <c:pt idx="2">
                  <c:v>49.17</c:v>
                </c:pt>
                <c:pt idx="3">
                  <c:v>48.07</c:v>
                </c:pt>
                <c:pt idx="4">
                  <c:v>51.22</c:v>
                </c:pt>
                <c:pt idx="5">
                  <c:v>59.45</c:v>
                </c:pt>
                <c:pt idx="6">
                  <c:v>86.29</c:v>
                </c:pt>
                <c:pt idx="7">
                  <c:v>67.8</c:v>
                </c:pt>
                <c:pt idx="8">
                  <c:v>39.01</c:v>
                </c:pt>
                <c:pt idx="9">
                  <c:v>48.16</c:v>
                </c:pt>
                <c:pt idx="10">
                  <c:v>45.26</c:v>
                </c:pt>
                <c:pt idx="11">
                  <c:v>56.44</c:v>
                </c:pt>
                <c:pt idx="12">
                  <c:v>64.73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589632"/>
        <c:axId val="2575911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'汇报-hua'!$S$127</c15:sqref>
                        </c15:formulaRef>
                      </c:ext>
                    </c:extLst>
                    <c:strCache>
                      <c:ptCount val="1"/>
                      <c:pt idx="0">
                        <c:v>总体ARPPU值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'汇报-hua'!$T$126:$AF$126</c15:sqref>
                        </c15:formulaRef>
                      </c:ext>
                    </c:extLst>
                    <c:strCache>
                      <c:ptCount val="13"/>
                      <c:pt idx="0">
                        <c:v>201602</c:v>
                      </c:pt>
                      <c:pt idx="1">
                        <c:v>201601</c:v>
                      </c:pt>
                      <c:pt idx="2">
                        <c:v>201512</c:v>
                      </c:pt>
                      <c:pt idx="3">
                        <c:v>201511</c:v>
                      </c:pt>
                      <c:pt idx="4">
                        <c:v>201510</c:v>
                      </c:pt>
                      <c:pt idx="5">
                        <c:v>201509</c:v>
                      </c:pt>
                      <c:pt idx="6">
                        <c:v>201508</c:v>
                      </c:pt>
                      <c:pt idx="7">
                        <c:v>201507</c:v>
                      </c:pt>
                      <c:pt idx="8">
                        <c:v>201506</c:v>
                      </c:pt>
                      <c:pt idx="9">
                        <c:v>201505</c:v>
                      </c:pt>
                      <c:pt idx="10">
                        <c:v>201504</c:v>
                      </c:pt>
                      <c:pt idx="11">
                        <c:v>201503</c:v>
                      </c:pt>
                      <c:pt idx="12">
                        <c:v>201502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'汇报-hua'!$T$127:$AF$127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91.17</c:v>
                      </c:pt>
                      <c:pt idx="1">
                        <c:v>71.209999999999994</c:v>
                      </c:pt>
                      <c:pt idx="2">
                        <c:v>45.64</c:v>
                      </c:pt>
                      <c:pt idx="3">
                        <c:v>48.15</c:v>
                      </c:pt>
                      <c:pt idx="4">
                        <c:v>52.35</c:v>
                      </c:pt>
                      <c:pt idx="5">
                        <c:v>65.63</c:v>
                      </c:pt>
                      <c:pt idx="6">
                        <c:v>80.42</c:v>
                      </c:pt>
                      <c:pt idx="7">
                        <c:v>55.09</c:v>
                      </c:pt>
                      <c:pt idx="8">
                        <c:v>44.56</c:v>
                      </c:pt>
                      <c:pt idx="9">
                        <c:v>55.1</c:v>
                      </c:pt>
                      <c:pt idx="10">
                        <c:v>70.06</c:v>
                      </c:pt>
                      <c:pt idx="11">
                        <c:v>67.95</c:v>
                      </c:pt>
                      <c:pt idx="12">
                        <c:v>89.84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575896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591168"/>
        <c:crosses val="autoZero"/>
        <c:auto val="1"/>
        <c:lblAlgn val="ctr"/>
        <c:lblOffset val="100"/>
        <c:noMultiLvlLbl val="0"/>
      </c:catAx>
      <c:valAx>
        <c:axId val="2575911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58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'汇报-hua'!$B$284</c:f>
          <c:strCache>
            <c:ptCount val="1"/>
            <c:pt idx="0">
              <c:v>小花仙ARPPU值（活跃类型角度）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'汇报-hua'!$T$127:$AF$127</c:f>
              <c:numCache>
                <c:formatCode>General</c:formatCode>
                <c:ptCount val="13"/>
                <c:pt idx="0">
                  <c:v>72.930000000000007</c:v>
                </c:pt>
                <c:pt idx="1">
                  <c:v>67.02</c:v>
                </c:pt>
                <c:pt idx="2">
                  <c:v>49.43</c:v>
                </c:pt>
                <c:pt idx="3">
                  <c:v>54.87</c:v>
                </c:pt>
                <c:pt idx="4">
                  <c:v>62.47</c:v>
                </c:pt>
                <c:pt idx="5">
                  <c:v>62.7</c:v>
                </c:pt>
                <c:pt idx="6">
                  <c:v>91.17</c:v>
                </c:pt>
                <c:pt idx="7">
                  <c:v>71.209999999999994</c:v>
                </c:pt>
                <c:pt idx="8">
                  <c:v>45.64</c:v>
                </c:pt>
                <c:pt idx="9">
                  <c:v>48.15</c:v>
                </c:pt>
                <c:pt idx="10">
                  <c:v>52.35</c:v>
                </c:pt>
                <c:pt idx="11">
                  <c:v>65.63</c:v>
                </c:pt>
                <c:pt idx="12">
                  <c:v>80.42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'汇报-hua'!$S$134</c:f>
              <c:strCache>
                <c:ptCount val="1"/>
                <c:pt idx="0">
                  <c:v>新增用户ARPPU值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'汇报-hua'!$T$134:$AF$134</c:f>
              <c:numCache>
                <c:formatCode>General</c:formatCode>
                <c:ptCount val="13"/>
                <c:pt idx="0">
                  <c:v>33.950000000000003</c:v>
                </c:pt>
                <c:pt idx="1">
                  <c:v>35.229999999999997</c:v>
                </c:pt>
                <c:pt idx="2">
                  <c:v>36.68</c:v>
                </c:pt>
                <c:pt idx="3">
                  <c:v>31.57</c:v>
                </c:pt>
                <c:pt idx="4">
                  <c:v>36.61</c:v>
                </c:pt>
                <c:pt idx="5">
                  <c:v>40.89</c:v>
                </c:pt>
                <c:pt idx="6">
                  <c:v>48.77</c:v>
                </c:pt>
                <c:pt idx="7">
                  <c:v>36.32</c:v>
                </c:pt>
                <c:pt idx="8">
                  <c:v>33.130000000000003</c:v>
                </c:pt>
                <c:pt idx="9">
                  <c:v>21.73</c:v>
                </c:pt>
                <c:pt idx="10">
                  <c:v>45</c:v>
                </c:pt>
                <c:pt idx="11">
                  <c:v>50.32</c:v>
                </c:pt>
                <c:pt idx="12">
                  <c:v>43.92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'汇报-hua'!$S$135</c:f>
              <c:strCache>
                <c:ptCount val="1"/>
                <c:pt idx="0">
                  <c:v>留存用户ARPPU值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'汇报-hua'!$T$135:$AF$135</c:f>
              <c:numCache>
                <c:formatCode>General</c:formatCode>
                <c:ptCount val="13"/>
                <c:pt idx="0">
                  <c:v>95.65</c:v>
                </c:pt>
                <c:pt idx="1">
                  <c:v>89.71</c:v>
                </c:pt>
                <c:pt idx="2">
                  <c:v>63.61</c:v>
                </c:pt>
                <c:pt idx="3">
                  <c:v>72.73</c:v>
                </c:pt>
                <c:pt idx="4">
                  <c:v>81.27</c:v>
                </c:pt>
                <c:pt idx="5">
                  <c:v>82.63</c:v>
                </c:pt>
                <c:pt idx="6">
                  <c:v>115.59</c:v>
                </c:pt>
                <c:pt idx="7">
                  <c:v>96.29</c:v>
                </c:pt>
                <c:pt idx="8">
                  <c:v>57.87</c:v>
                </c:pt>
                <c:pt idx="9">
                  <c:v>67.75</c:v>
                </c:pt>
                <c:pt idx="10">
                  <c:v>66.47</c:v>
                </c:pt>
                <c:pt idx="11">
                  <c:v>82.61</c:v>
                </c:pt>
                <c:pt idx="12">
                  <c:v>100.35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'汇报-hua'!$S$136</c:f>
              <c:strCache>
                <c:ptCount val="1"/>
                <c:pt idx="0">
                  <c:v>回流用户ARPPU值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'汇报-hua'!$T$126:$AF$126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'汇报-hua'!$T$136:$AF$136</c:f>
              <c:numCache>
                <c:formatCode>General</c:formatCode>
                <c:ptCount val="13"/>
                <c:pt idx="0">
                  <c:v>51.24</c:v>
                </c:pt>
                <c:pt idx="1">
                  <c:v>48.85</c:v>
                </c:pt>
                <c:pt idx="2">
                  <c:v>44.9</c:v>
                </c:pt>
                <c:pt idx="3">
                  <c:v>41.31</c:v>
                </c:pt>
                <c:pt idx="4">
                  <c:v>50.97</c:v>
                </c:pt>
                <c:pt idx="5">
                  <c:v>52.22</c:v>
                </c:pt>
                <c:pt idx="6">
                  <c:v>66.62</c:v>
                </c:pt>
                <c:pt idx="7">
                  <c:v>50.17</c:v>
                </c:pt>
                <c:pt idx="8">
                  <c:v>36.42</c:v>
                </c:pt>
                <c:pt idx="9">
                  <c:v>41.07</c:v>
                </c:pt>
                <c:pt idx="10">
                  <c:v>38.340000000000003</c:v>
                </c:pt>
                <c:pt idx="11">
                  <c:v>51.04</c:v>
                </c:pt>
                <c:pt idx="12">
                  <c:v>50.03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17760"/>
        <c:axId val="257719296"/>
      </c:lineChart>
      <c:catAx>
        <c:axId val="2577177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719296"/>
        <c:crosses val="autoZero"/>
        <c:auto val="1"/>
        <c:lblAlgn val="ctr"/>
        <c:lblOffset val="100"/>
        <c:noMultiLvlLbl val="0"/>
      </c:catAx>
      <c:valAx>
        <c:axId val="2577192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71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'汇报-hua'!$B$309</c:f>
          <c:strCache>
            <c:ptCount val="1"/>
            <c:pt idx="0">
              <c:v>小花仙各类用户付费率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'汇报-hua'!$S$143</c:f>
              <c:strCache>
                <c:ptCount val="1"/>
                <c:pt idx="0">
                  <c:v>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'汇报-hua'!$T$143:$AF$143</c:f>
              <c:numCache>
                <c:formatCode>0.00%</c:formatCode>
                <c:ptCount val="13"/>
                <c:pt idx="0">
                  <c:v>1.3599999999999999E-2</c:v>
                </c:pt>
                <c:pt idx="1">
                  <c:v>1.5599999999999999E-2</c:v>
                </c:pt>
                <c:pt idx="2">
                  <c:v>1.7500000000000002E-2</c:v>
                </c:pt>
                <c:pt idx="3">
                  <c:v>1.7500000000000002E-2</c:v>
                </c:pt>
                <c:pt idx="4">
                  <c:v>1.6199999999999999E-2</c:v>
                </c:pt>
                <c:pt idx="5">
                  <c:v>1.83E-2</c:v>
                </c:pt>
                <c:pt idx="6">
                  <c:v>1.6199999999999999E-2</c:v>
                </c:pt>
                <c:pt idx="7">
                  <c:v>1.4E-2</c:v>
                </c:pt>
                <c:pt idx="8">
                  <c:v>1.7299999999999999E-2</c:v>
                </c:pt>
                <c:pt idx="9">
                  <c:v>1.5699999999999999E-2</c:v>
                </c:pt>
                <c:pt idx="10">
                  <c:v>1.2500000000000001E-2</c:v>
                </c:pt>
                <c:pt idx="11">
                  <c:v>1.3100000000000001E-2</c:v>
                </c:pt>
                <c:pt idx="12">
                  <c:v>1.0999999999999999E-2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'汇报-hua'!$S$144</c:f>
              <c:strCache>
                <c:ptCount val="1"/>
                <c:pt idx="0">
                  <c:v>新增用户付费率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'汇报-hua'!$T$144:$AF$144</c:f>
              <c:numCache>
                <c:formatCode>0.00%</c:formatCode>
                <c:ptCount val="13"/>
                <c:pt idx="0">
                  <c:v>2.8999999999999998E-3</c:v>
                </c:pt>
                <c:pt idx="1">
                  <c:v>3.8E-3</c:v>
                </c:pt>
                <c:pt idx="2">
                  <c:v>4.1000000000000003E-3</c:v>
                </c:pt>
                <c:pt idx="3">
                  <c:v>3.3999999999999998E-3</c:v>
                </c:pt>
                <c:pt idx="4">
                  <c:v>2.7000000000000001E-3</c:v>
                </c:pt>
                <c:pt idx="5">
                  <c:v>2.7000000000000001E-3</c:v>
                </c:pt>
                <c:pt idx="6">
                  <c:v>2.8E-3</c:v>
                </c:pt>
                <c:pt idx="7">
                  <c:v>2.7000000000000001E-3</c:v>
                </c:pt>
                <c:pt idx="8">
                  <c:v>2.5999999999999999E-3</c:v>
                </c:pt>
                <c:pt idx="9">
                  <c:v>4.5999999999999999E-3</c:v>
                </c:pt>
                <c:pt idx="10">
                  <c:v>1.2999999999999999E-3</c:v>
                </c:pt>
                <c:pt idx="11">
                  <c:v>1.2999999999999999E-3</c:v>
                </c:pt>
                <c:pt idx="12">
                  <c:v>1.6000000000000001E-3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'汇报-hua'!$S$145</c:f>
              <c:strCache>
                <c:ptCount val="1"/>
                <c:pt idx="0">
                  <c:v>留存用户付费率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'汇报-hua'!$T$145:$AF$145</c:f>
              <c:numCache>
                <c:formatCode>0.00%</c:formatCode>
                <c:ptCount val="13"/>
                <c:pt idx="0">
                  <c:v>3.0099999999999998E-2</c:v>
                </c:pt>
                <c:pt idx="1">
                  <c:v>3.9E-2</c:v>
                </c:pt>
                <c:pt idx="2">
                  <c:v>3.4200000000000001E-2</c:v>
                </c:pt>
                <c:pt idx="3">
                  <c:v>3.32E-2</c:v>
                </c:pt>
                <c:pt idx="4">
                  <c:v>3.5799999999999998E-2</c:v>
                </c:pt>
                <c:pt idx="5">
                  <c:v>3.4299999999999997E-2</c:v>
                </c:pt>
                <c:pt idx="6">
                  <c:v>3.6999999999999998E-2</c:v>
                </c:pt>
                <c:pt idx="7">
                  <c:v>3.2099999999999997E-2</c:v>
                </c:pt>
                <c:pt idx="8">
                  <c:v>3.2800000000000003E-2</c:v>
                </c:pt>
                <c:pt idx="9">
                  <c:v>2.47E-2</c:v>
                </c:pt>
                <c:pt idx="10">
                  <c:v>2.5100000000000001E-2</c:v>
                </c:pt>
                <c:pt idx="11">
                  <c:v>2.3400000000000001E-2</c:v>
                </c:pt>
                <c:pt idx="12">
                  <c:v>2.8000000000000001E-2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'汇报-hua'!$S$146</c:f>
              <c:strCache>
                <c:ptCount val="1"/>
                <c:pt idx="0">
                  <c:v>回流用户付费率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'汇报-hua'!$T$142:$AF$142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'汇报-hua'!$T$146:$AF$146</c:f>
              <c:numCache>
                <c:formatCode>0.00%</c:formatCode>
                <c:ptCount val="13"/>
                <c:pt idx="0">
                  <c:v>8.3999999999999995E-3</c:v>
                </c:pt>
                <c:pt idx="1">
                  <c:v>1.32E-2</c:v>
                </c:pt>
                <c:pt idx="2">
                  <c:v>1.41E-2</c:v>
                </c:pt>
                <c:pt idx="3">
                  <c:v>1.12E-2</c:v>
                </c:pt>
                <c:pt idx="4">
                  <c:v>9.7999999999999997E-3</c:v>
                </c:pt>
                <c:pt idx="5">
                  <c:v>9.1999999999999998E-3</c:v>
                </c:pt>
                <c:pt idx="6">
                  <c:v>1.0200000000000001E-2</c:v>
                </c:pt>
                <c:pt idx="7">
                  <c:v>9.1999999999999998E-3</c:v>
                </c:pt>
                <c:pt idx="8">
                  <c:v>7.1000000000000004E-3</c:v>
                </c:pt>
                <c:pt idx="9">
                  <c:v>6.1000000000000004E-3</c:v>
                </c:pt>
                <c:pt idx="10">
                  <c:v>5.4999999999999997E-3</c:v>
                </c:pt>
                <c:pt idx="11">
                  <c:v>5.8999999999999999E-3</c:v>
                </c:pt>
                <c:pt idx="12">
                  <c:v>8.0999999999999996E-3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76640"/>
        <c:axId val="257798912"/>
      </c:lineChart>
      <c:catAx>
        <c:axId val="2577766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798912"/>
        <c:crosses val="autoZero"/>
        <c:auto val="1"/>
        <c:lblAlgn val="ctr"/>
        <c:lblOffset val="100"/>
        <c:noMultiLvlLbl val="0"/>
      </c:catAx>
      <c:valAx>
        <c:axId val="2577989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77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'汇报-hua'!$B$336</c:f>
          <c:strCache>
            <c:ptCount val="1"/>
            <c:pt idx="0">
              <c:v>小花仙有效活跃用户占比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'汇报-hua'!$S$22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'汇报-hua'!$T$22:$AF$22</c:f>
              <c:numCache>
                <c:formatCode>0.0%</c:formatCode>
                <c:ptCount val="13"/>
                <c:pt idx="0">
                  <c:v>0.3419142128194449</c:v>
                </c:pt>
                <c:pt idx="1">
                  <c:v>0.37070705133532361</c:v>
                </c:pt>
                <c:pt idx="2">
                  <c:v>0.34127248670258714</c:v>
                </c:pt>
                <c:pt idx="3">
                  <c:v>0.32978794281947377</c:v>
                </c:pt>
                <c:pt idx="4">
                  <c:v>0.32153257110423811</c:v>
                </c:pt>
                <c:pt idx="5">
                  <c:v>0.32397733969459619</c:v>
                </c:pt>
                <c:pt idx="6">
                  <c:v>0.34960088999719235</c:v>
                </c:pt>
                <c:pt idx="7">
                  <c:v>0.3611553659090555</c:v>
                </c:pt>
                <c:pt idx="8">
                  <c:v>0.33556982597744767</c:v>
                </c:pt>
                <c:pt idx="9">
                  <c:v>0.35203676427524822</c:v>
                </c:pt>
                <c:pt idx="10">
                  <c:v>0.365987900540786</c:v>
                </c:pt>
                <c:pt idx="11">
                  <c:v>0.35270720627933955</c:v>
                </c:pt>
                <c:pt idx="12">
                  <c:v>0.39239983318203214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827968"/>
        <c:axId val="257829504"/>
      </c:barChart>
      <c:catAx>
        <c:axId val="2578279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829504"/>
        <c:crosses val="autoZero"/>
        <c:auto val="1"/>
        <c:lblAlgn val="ctr"/>
        <c:lblOffset val="100"/>
        <c:noMultiLvlLbl val="0"/>
      </c:catAx>
      <c:valAx>
        <c:axId val="257829504"/>
        <c:scaling>
          <c:orientation val="minMax"/>
          <c:min val="0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82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'汇报-hua'!$B$361</c:f>
          <c:strCache>
            <c:ptCount val="1"/>
            <c:pt idx="0">
              <c:v>小花仙各类用户流失率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'汇报-hua'!$S$194</c:f>
              <c:strCache>
                <c:ptCount val="1"/>
                <c:pt idx="0">
                  <c:v>流失率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'汇报-hua'!$T$193:$AF$193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'汇报-hua'!$T$194:$AF$194</c:f>
              <c:numCache>
                <c:formatCode>0.0%</c:formatCode>
                <c:ptCount val="13"/>
                <c:pt idx="0">
                  <c:v>0.70350000000000001</c:v>
                </c:pt>
                <c:pt idx="1">
                  <c:v>0.65610000000000002</c:v>
                </c:pt>
                <c:pt idx="2">
                  <c:v>0.68330000000000002</c:v>
                </c:pt>
                <c:pt idx="3">
                  <c:v>0.70230000000000004</c:v>
                </c:pt>
                <c:pt idx="4">
                  <c:v>0.65680000000000005</c:v>
                </c:pt>
                <c:pt idx="5">
                  <c:v>0.76690000000000003</c:v>
                </c:pt>
                <c:pt idx="6">
                  <c:v>0.67549999999999999</c:v>
                </c:pt>
                <c:pt idx="7">
                  <c:v>0.63049999999999995</c:v>
                </c:pt>
                <c:pt idx="8">
                  <c:v>0.65310000000000001</c:v>
                </c:pt>
                <c:pt idx="9">
                  <c:v>0.69599999999999995</c:v>
                </c:pt>
                <c:pt idx="10">
                  <c:v>0.66010000000000002</c:v>
                </c:pt>
                <c:pt idx="11">
                  <c:v>0.76229999999999998</c:v>
                </c:pt>
                <c:pt idx="12">
                  <c:v>0.67559999999999998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'汇报-hua'!$S$195</c:f>
              <c:strCache>
                <c:ptCount val="1"/>
                <c:pt idx="0">
                  <c:v>上月新增活跃用户本月流失率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'汇报-hua'!$T$193:$AF$193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'汇报-hua'!$T$195:$AF$195</c:f>
              <c:numCache>
                <c:formatCode>0.0%</c:formatCode>
                <c:ptCount val="13"/>
                <c:pt idx="0">
                  <c:v>0.81269999999999998</c:v>
                </c:pt>
                <c:pt idx="1">
                  <c:v>0.80089999999999995</c:v>
                </c:pt>
                <c:pt idx="2">
                  <c:v>0.82310000000000005</c:v>
                </c:pt>
                <c:pt idx="3">
                  <c:v>0.82269999999999999</c:v>
                </c:pt>
                <c:pt idx="4">
                  <c:v>0.81420000000000003</c:v>
                </c:pt>
                <c:pt idx="5">
                  <c:v>0.87470000000000003</c:v>
                </c:pt>
                <c:pt idx="6">
                  <c:v>0.80100000000000005</c:v>
                </c:pt>
                <c:pt idx="7">
                  <c:v>0.79910000000000003</c:v>
                </c:pt>
                <c:pt idx="8">
                  <c:v>0.81059999999999999</c:v>
                </c:pt>
                <c:pt idx="9">
                  <c:v>0.83230000000000004</c:v>
                </c:pt>
                <c:pt idx="10">
                  <c:v>0.81640000000000001</c:v>
                </c:pt>
                <c:pt idx="11">
                  <c:v>0.85460000000000003</c:v>
                </c:pt>
                <c:pt idx="12">
                  <c:v>0.78339999999999999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'汇报-hua'!$S$196</c:f>
              <c:strCache>
                <c:ptCount val="1"/>
                <c:pt idx="0">
                  <c:v>上月留存用户本月流失率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'汇报-hua'!$T$193:$AF$193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'汇报-hua'!$T$196:$AF$196</c:f>
              <c:numCache>
                <c:formatCode>0.0%</c:formatCode>
                <c:ptCount val="13"/>
                <c:pt idx="0">
                  <c:v>0.45190000000000002</c:v>
                </c:pt>
                <c:pt idx="1">
                  <c:v>0.41020000000000001</c:v>
                </c:pt>
                <c:pt idx="2">
                  <c:v>0.45190000000000002</c:v>
                </c:pt>
                <c:pt idx="3">
                  <c:v>0.46439999999999998</c:v>
                </c:pt>
                <c:pt idx="4">
                  <c:v>0.41299999999999998</c:v>
                </c:pt>
                <c:pt idx="5">
                  <c:v>0.5454</c:v>
                </c:pt>
                <c:pt idx="6">
                  <c:v>0.43469999999999998</c:v>
                </c:pt>
                <c:pt idx="7">
                  <c:v>0.38679999999999998</c:v>
                </c:pt>
                <c:pt idx="8">
                  <c:v>0.43809999999999999</c:v>
                </c:pt>
                <c:pt idx="9">
                  <c:v>0.46989999999999998</c:v>
                </c:pt>
                <c:pt idx="10">
                  <c:v>0.44869999999999999</c:v>
                </c:pt>
                <c:pt idx="11">
                  <c:v>0.55930000000000002</c:v>
                </c:pt>
                <c:pt idx="12">
                  <c:v>0.42670000000000002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'汇报-hua'!$S$197</c:f>
              <c:strCache>
                <c:ptCount val="1"/>
                <c:pt idx="0">
                  <c:v>上月回流用户本月流失率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'汇报-hua'!$T$193:$AF$193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'汇报-hua'!$T$197:$AF$197</c:f>
              <c:numCache>
                <c:formatCode>0.0%</c:formatCode>
                <c:ptCount val="13"/>
                <c:pt idx="0">
                  <c:v>0.67390000000000005</c:v>
                </c:pt>
                <c:pt idx="1">
                  <c:v>0.63400000000000001</c:v>
                </c:pt>
                <c:pt idx="2">
                  <c:v>0.70760000000000001</c:v>
                </c:pt>
                <c:pt idx="3">
                  <c:v>0.72599999999999998</c:v>
                </c:pt>
                <c:pt idx="4">
                  <c:v>0.67379999999999995</c:v>
                </c:pt>
                <c:pt idx="5">
                  <c:v>0.80610000000000004</c:v>
                </c:pt>
                <c:pt idx="6">
                  <c:v>0.65480000000000005</c:v>
                </c:pt>
                <c:pt idx="7">
                  <c:v>0.65700000000000003</c:v>
                </c:pt>
                <c:pt idx="8">
                  <c:v>0.69589999999999996</c:v>
                </c:pt>
                <c:pt idx="9">
                  <c:v>0.74419999999999997</c:v>
                </c:pt>
                <c:pt idx="10">
                  <c:v>0.71589999999999998</c:v>
                </c:pt>
                <c:pt idx="11">
                  <c:v>0.7621</c:v>
                </c:pt>
                <c:pt idx="12">
                  <c:v>0.60809999999999997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881984"/>
        <c:axId val="257883520"/>
      </c:lineChart>
      <c:catAx>
        <c:axId val="2578819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883520"/>
        <c:crosses val="autoZero"/>
        <c:auto val="1"/>
        <c:lblAlgn val="ctr"/>
        <c:lblOffset val="100"/>
        <c:noMultiLvlLbl val="0"/>
      </c:catAx>
      <c:valAx>
        <c:axId val="25788352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88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'汇报-hua'!$B$52</c:f>
          <c:strCache>
            <c:ptCount val="1"/>
            <c:pt idx="0">
              <c:v>小花仙活跃用户构成的趋势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'汇报-hua'!$T$22:$AF$22</c:f>
              <c:numCache>
                <c:formatCode>0.0%</c:formatCode>
                <c:ptCount val="13"/>
                <c:pt idx="0">
                  <c:v>0.3419142128194449</c:v>
                </c:pt>
                <c:pt idx="1">
                  <c:v>0.37070705133532361</c:v>
                </c:pt>
                <c:pt idx="2">
                  <c:v>0.34127248670258714</c:v>
                </c:pt>
                <c:pt idx="3">
                  <c:v>0.32978794281947377</c:v>
                </c:pt>
                <c:pt idx="4">
                  <c:v>0.32153257110423811</c:v>
                </c:pt>
                <c:pt idx="5">
                  <c:v>0.32397733969459619</c:v>
                </c:pt>
                <c:pt idx="6">
                  <c:v>0.34960088999719235</c:v>
                </c:pt>
                <c:pt idx="7">
                  <c:v>0.3611553659090555</c:v>
                </c:pt>
                <c:pt idx="8">
                  <c:v>0.33556982597744767</c:v>
                </c:pt>
                <c:pt idx="9">
                  <c:v>0.35203676427524822</c:v>
                </c:pt>
                <c:pt idx="10">
                  <c:v>0.365987900540786</c:v>
                </c:pt>
                <c:pt idx="11">
                  <c:v>0.35270720627933955</c:v>
                </c:pt>
                <c:pt idx="12">
                  <c:v>0.39239983318203214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'汇报-hua'!$S$23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'汇报-hua'!$T$23:$AF$23</c:f>
              <c:numCache>
                <c:formatCode>0.0%</c:formatCode>
                <c:ptCount val="13"/>
                <c:pt idx="0">
                  <c:v>0.57208768900196416</c:v>
                </c:pt>
                <c:pt idx="1">
                  <c:v>0.59752880433508704</c:v>
                </c:pt>
                <c:pt idx="2">
                  <c:v>0.53111198281346228</c:v>
                </c:pt>
                <c:pt idx="3">
                  <c:v>0.5324054940191848</c:v>
                </c:pt>
                <c:pt idx="4">
                  <c:v>0.54625948176758909</c:v>
                </c:pt>
                <c:pt idx="5">
                  <c:v>0.52640221364721185</c:v>
                </c:pt>
                <c:pt idx="6">
                  <c:v>0.56330776755012268</c:v>
                </c:pt>
                <c:pt idx="7">
                  <c:v>0.55016444199186765</c:v>
                </c:pt>
                <c:pt idx="8">
                  <c:v>0.48601383390612085</c:v>
                </c:pt>
                <c:pt idx="9">
                  <c:v>0.48320380341227737</c:v>
                </c:pt>
                <c:pt idx="10">
                  <c:v>0.51866028290290955</c:v>
                </c:pt>
                <c:pt idx="11">
                  <c:v>0.50771972809765931</c:v>
                </c:pt>
                <c:pt idx="12">
                  <c:v>0.61692465199431501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'汇报-hua'!$S$24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'汇报-hua'!$T$24:$AF$24</c:f>
              <c:numCache>
                <c:formatCode>0.0%</c:formatCode>
                <c:ptCount val="13"/>
                <c:pt idx="0">
                  <c:v>0.29747044926522642</c:v>
                </c:pt>
                <c:pt idx="1">
                  <c:v>0.24033445063113476</c:v>
                </c:pt>
                <c:pt idx="2">
                  <c:v>0.29704804547847313</c:v>
                </c:pt>
                <c:pt idx="3">
                  <c:v>0.335263111995593</c:v>
                </c:pt>
                <c:pt idx="4">
                  <c:v>0.29248144531719728</c:v>
                </c:pt>
                <c:pt idx="5">
                  <c:v>0.34869798075815839</c:v>
                </c:pt>
                <c:pt idx="6">
                  <c:v>0.29873059169114563</c:v>
                </c:pt>
                <c:pt idx="7">
                  <c:v>0.27160356155689791</c:v>
                </c:pt>
                <c:pt idx="8">
                  <c:v>0.3535091740816716</c:v>
                </c:pt>
                <c:pt idx="9">
                  <c:v>0.38106865332122597</c:v>
                </c:pt>
                <c:pt idx="10">
                  <c:v>0.34227802557435316</c:v>
                </c:pt>
                <c:pt idx="11">
                  <c:v>0.39995836901961207</c:v>
                </c:pt>
                <c:pt idx="12">
                  <c:v>0.28038770227838494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'汇报-hua'!$S$25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'汇报-hua'!$T$21:$AF$21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'汇报-hua'!$T$25:$AF$25</c:f>
              <c:numCache>
                <c:formatCode>0.0%</c:formatCode>
                <c:ptCount val="13"/>
                <c:pt idx="0">
                  <c:v>0.13044186173280942</c:v>
                </c:pt>
                <c:pt idx="1">
                  <c:v>0.1621367450337782</c:v>
                </c:pt>
                <c:pt idx="2">
                  <c:v>0.17183997170806461</c:v>
                </c:pt>
                <c:pt idx="3">
                  <c:v>0.13233139398522226</c:v>
                </c:pt>
                <c:pt idx="4">
                  <c:v>0.16125907291521363</c:v>
                </c:pt>
                <c:pt idx="5">
                  <c:v>0.12489980559462981</c:v>
                </c:pt>
                <c:pt idx="6">
                  <c:v>0.13796164075873166</c:v>
                </c:pt>
                <c:pt idx="7">
                  <c:v>0.17823199645123441</c:v>
                </c:pt>
                <c:pt idx="8">
                  <c:v>0.16047699201220758</c:v>
                </c:pt>
                <c:pt idx="9">
                  <c:v>0.13572754326649666</c:v>
                </c:pt>
                <c:pt idx="10">
                  <c:v>0.13906169152273726</c:v>
                </c:pt>
                <c:pt idx="11">
                  <c:v>9.2321902882728568E-2</c:v>
                </c:pt>
                <c:pt idx="12">
                  <c:v>0.10268764572730005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949056"/>
        <c:axId val="258032768"/>
      </c:lineChart>
      <c:catAx>
        <c:axId val="2579490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032768"/>
        <c:crosses val="autoZero"/>
        <c:auto val="1"/>
        <c:lblAlgn val="ctr"/>
        <c:lblOffset val="100"/>
        <c:noMultiLvlLbl val="0"/>
      </c:catAx>
      <c:valAx>
        <c:axId val="2580327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794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'汇报-hua'!$S$244</c:f>
              <c:strCache>
                <c:ptCount val="1"/>
                <c:pt idx="0">
                  <c:v>纯新增付费用户数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'汇报-hua'!$AR$242:$BS$242</c:f>
              <c:numCache>
                <c:formatCode>yyyy"年"m"月"</c:formatCode>
                <c:ptCount val="28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</c:numCache>
            </c:numRef>
          </c:cat>
          <c:val>
            <c:numRef>
              <c:f>'汇报-hua'!$AR$244:$BS$244</c:f>
              <c:numCache>
                <c:formatCode>General</c:formatCode>
                <c:ptCount val="28"/>
                <c:pt idx="0">
                  <c:v>3873</c:v>
                </c:pt>
                <c:pt idx="1">
                  <c:v>4470</c:v>
                </c:pt>
                <c:pt idx="2">
                  <c:v>2716</c:v>
                </c:pt>
                <c:pt idx="3">
                  <c:v>2287</c:v>
                </c:pt>
                <c:pt idx="4">
                  <c:v>2441</c:v>
                </c:pt>
                <c:pt idx="5">
                  <c:v>3193</c:v>
                </c:pt>
                <c:pt idx="6">
                  <c:v>5543</c:v>
                </c:pt>
                <c:pt idx="7">
                  <c:v>4104</c:v>
                </c:pt>
                <c:pt idx="8">
                  <c:v>2161</c:v>
                </c:pt>
                <c:pt idx="9">
                  <c:v>2806</c:v>
                </c:pt>
                <c:pt idx="10">
                  <c:v>1989</c:v>
                </c:pt>
                <c:pt idx="11">
                  <c:v>2383</c:v>
                </c:pt>
                <c:pt idx="12">
                  <c:v>4025</c:v>
                </c:pt>
                <c:pt idx="13">
                  <c:v>3693</c:v>
                </c:pt>
                <c:pt idx="14">
                  <c:v>3347</c:v>
                </c:pt>
                <c:pt idx="15">
                  <c:v>3442</c:v>
                </c:pt>
                <c:pt idx="16">
                  <c:v>2865</c:v>
                </c:pt>
                <c:pt idx="17">
                  <c:v>3077</c:v>
                </c:pt>
                <c:pt idx="18">
                  <c:v>5503</c:v>
                </c:pt>
                <c:pt idx="19">
                  <c:v>3909</c:v>
                </c:pt>
                <c:pt idx="20">
                  <c:v>1512</c:v>
                </c:pt>
                <c:pt idx="21">
                  <c:v>2360</c:v>
                </c:pt>
                <c:pt idx="22">
                  <c:v>1612</c:v>
                </c:pt>
                <c:pt idx="23">
                  <c:v>1373</c:v>
                </c:pt>
                <c:pt idx="24">
                  <c:v>2236</c:v>
                </c:pt>
                <c:pt idx="25">
                  <c:v>3386</c:v>
                </c:pt>
                <c:pt idx="26">
                  <c:v>1896</c:v>
                </c:pt>
                <c:pt idx="27">
                  <c:v>1962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067456"/>
        <c:axId val="258077440"/>
      </c:barChart>
      <c:lineChart>
        <c:grouping val="standard"/>
        <c:varyColors val="0"/>
        <c:ser>
          <c:idx val="2"/>
          <c:order val="1"/>
          <c:tx>
            <c:strRef>
              <c:f>'汇报-hua'!$S$245</c:f>
              <c:strCache>
                <c:ptCount val="1"/>
                <c:pt idx="0">
                  <c:v>新增用户付费率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'汇报-hua'!$AR$242:$BS$242</c:f>
              <c:numCache>
                <c:formatCode>yyyy"年"m"月"</c:formatCode>
                <c:ptCount val="28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</c:numCache>
            </c:numRef>
          </c:cat>
          <c:val>
            <c:numRef>
              <c:f>'汇报-hua'!$AR$245:$BS$245</c:f>
              <c:numCache>
                <c:formatCode>0.00%</c:formatCode>
                <c:ptCount val="28"/>
                <c:pt idx="0">
                  <c:v>2.6278828342866448E-3</c:v>
                </c:pt>
                <c:pt idx="1">
                  <c:v>2.4994813715945963E-3</c:v>
                </c:pt>
                <c:pt idx="2">
                  <c:v>2.4636887116613391E-3</c:v>
                </c:pt>
                <c:pt idx="3">
                  <c:v>2.0082313777591227E-3</c:v>
                </c:pt>
                <c:pt idx="4">
                  <c:v>2.217985948818225E-3</c:v>
                </c:pt>
                <c:pt idx="5">
                  <c:v>2.5059942157289791E-3</c:v>
                </c:pt>
                <c:pt idx="6">
                  <c:v>2.4541871053122104E-3</c:v>
                </c:pt>
                <c:pt idx="7">
                  <c:v>2.0561843351219731E-3</c:v>
                </c:pt>
                <c:pt idx="8">
                  <c:v>2.3380335633860264E-3</c:v>
                </c:pt>
                <c:pt idx="9">
                  <c:v>2.6863474004371296E-3</c:v>
                </c:pt>
                <c:pt idx="10">
                  <c:v>2.6223395909994026E-3</c:v>
                </c:pt>
                <c:pt idx="11">
                  <c:v>3.0213050820811125E-3</c:v>
                </c:pt>
                <c:pt idx="12">
                  <c:v>2.9306957799437017E-3</c:v>
                </c:pt>
                <c:pt idx="13">
                  <c:v>2.6561103123680665E-3</c:v>
                </c:pt>
                <c:pt idx="14">
                  <c:v>2.2431126656448563E-3</c:v>
                </c:pt>
                <c:pt idx="15">
                  <c:v>2.3766582058923446E-3</c:v>
                </c:pt>
                <c:pt idx="16">
                  <c:v>2.2996052544976748E-3</c:v>
                </c:pt>
                <c:pt idx="17">
                  <c:v>2.3054353429157125E-3</c:v>
                </c:pt>
                <c:pt idx="18">
                  <c:v>2.1865857355776929E-3</c:v>
                </c:pt>
                <c:pt idx="19">
                  <c:v>1.3431517301024389E-3</c:v>
                </c:pt>
                <c:pt idx="20">
                  <c:v>1.3326000507657163E-3</c:v>
                </c:pt>
                <c:pt idx="21">
                  <c:v>1.5740636988896182E-3</c:v>
                </c:pt>
                <c:pt idx="22">
                  <c:v>1.4883425477617619E-3</c:v>
                </c:pt>
                <c:pt idx="23">
                  <c:v>1.413506866266602E-3</c:v>
                </c:pt>
                <c:pt idx="24">
                  <c:v>1.6132430225074819E-3</c:v>
                </c:pt>
                <c:pt idx="25">
                  <c:v>1.4735815037233391E-3</c:v>
                </c:pt>
                <c:pt idx="26">
                  <c:v>1.5224452269013502E-3</c:v>
                </c:pt>
                <c:pt idx="27">
                  <c:v>1.3325210524063823E-3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084864"/>
        <c:axId val="258078976"/>
      </c:lineChart>
      <c:dateAx>
        <c:axId val="258067456"/>
        <c:scaling>
          <c:orientation val="minMax"/>
        </c:scaling>
        <c:delete val="0"/>
        <c:axPos val="b"/>
        <c:numFmt formatCode="yyyy&quot;年&quot;m&quot;月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8077440"/>
        <c:crosses val="autoZero"/>
        <c:auto val="1"/>
        <c:lblOffset val="100"/>
        <c:baseTimeUnit val="months"/>
      </c:dateAx>
      <c:valAx>
        <c:axId val="25807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8067456"/>
        <c:crosses val="autoZero"/>
        <c:crossBetween val="between"/>
      </c:valAx>
      <c:valAx>
        <c:axId val="25807897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8084864"/>
        <c:crosses val="max"/>
        <c:crossBetween val="between"/>
      </c:valAx>
      <c:dateAx>
        <c:axId val="258084864"/>
        <c:scaling>
          <c:orientation val="minMax"/>
        </c:scaling>
        <c:delete val="1"/>
        <c:axPos val="b"/>
        <c:numFmt formatCode="yyyy&quot;年&quot;m&quot;月&quot;" sourceLinked="1"/>
        <c:majorTickMark val="out"/>
        <c:minorTickMark val="none"/>
        <c:tickLblPos val="nextTo"/>
        <c:crossAx val="25807897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'汇报-hua'!$B$386</c:f>
          <c:strCache>
            <c:ptCount val="1"/>
            <c:pt idx="0">
              <c:v>小花仙各类用户在线时长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'汇报-hua'!$S$203</c:f>
              <c:strCache>
                <c:ptCount val="1"/>
                <c:pt idx="0">
                  <c:v>活跃用户日平均在线时长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'汇报-hua'!$T$203:$AF$203</c:f>
              <c:numCache>
                <c:formatCode>0</c:formatCode>
                <c:ptCount val="13"/>
                <c:pt idx="0">
                  <c:v>3249.12</c:v>
                </c:pt>
                <c:pt idx="1">
                  <c:v>3592.03</c:v>
                </c:pt>
                <c:pt idx="2">
                  <c:v>3144.26</c:v>
                </c:pt>
                <c:pt idx="3">
                  <c:v>2996.59</c:v>
                </c:pt>
                <c:pt idx="4">
                  <c:v>3026.15</c:v>
                </c:pt>
                <c:pt idx="5">
                  <c:v>2772.55</c:v>
                </c:pt>
                <c:pt idx="6">
                  <c:v>3374.49</c:v>
                </c:pt>
                <c:pt idx="7">
                  <c:v>3333.76</c:v>
                </c:pt>
                <c:pt idx="8">
                  <c:v>2880.56</c:v>
                </c:pt>
                <c:pt idx="9">
                  <c:v>3040.06</c:v>
                </c:pt>
                <c:pt idx="10">
                  <c:v>3231.45</c:v>
                </c:pt>
                <c:pt idx="11">
                  <c:v>2995.56</c:v>
                </c:pt>
                <c:pt idx="12">
                  <c:v>3661.87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'汇报-hua'!$S$204</c:f>
              <c:strCache>
                <c:ptCount val="1"/>
                <c:pt idx="0">
                  <c:v>付费用户日平均在线时长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'汇报-hua'!$T$204:$AF$204</c:f>
              <c:numCache>
                <c:formatCode>0</c:formatCode>
                <c:ptCount val="13"/>
                <c:pt idx="0">
                  <c:v>7230.62</c:v>
                </c:pt>
                <c:pt idx="1">
                  <c:v>7198.55</c:v>
                </c:pt>
                <c:pt idx="2">
                  <c:v>5936.67</c:v>
                </c:pt>
                <c:pt idx="3">
                  <c:v>5631.57</c:v>
                </c:pt>
                <c:pt idx="4">
                  <c:v>6148.04</c:v>
                </c:pt>
                <c:pt idx="5">
                  <c:v>5217.1400000000003</c:v>
                </c:pt>
                <c:pt idx="6">
                  <c:v>6959.64</c:v>
                </c:pt>
                <c:pt idx="7">
                  <c:v>6565.72</c:v>
                </c:pt>
                <c:pt idx="8">
                  <c:v>5129</c:v>
                </c:pt>
                <c:pt idx="9">
                  <c:v>5727.38</c:v>
                </c:pt>
                <c:pt idx="10">
                  <c:v>6368.57</c:v>
                </c:pt>
                <c:pt idx="11">
                  <c:v>6371.04</c:v>
                </c:pt>
                <c:pt idx="12">
                  <c:v>8106.56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'汇报-hua'!$S$205</c:f>
              <c:strCache>
                <c:ptCount val="1"/>
                <c:pt idx="0">
                  <c:v>新增用户日平均在线时长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1.388134402014653E-3"/>
                  <c:y val="3.86623528442003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'汇报-hua'!$T$205:$AF$205</c:f>
              <c:numCache>
                <c:formatCode>0</c:formatCode>
                <c:ptCount val="13"/>
                <c:pt idx="0">
                  <c:v>2679.5</c:v>
                </c:pt>
                <c:pt idx="1">
                  <c:v>3082.23</c:v>
                </c:pt>
                <c:pt idx="2">
                  <c:v>2722.7</c:v>
                </c:pt>
                <c:pt idx="3">
                  <c:v>2525.92</c:v>
                </c:pt>
                <c:pt idx="4">
                  <c:v>2455.5</c:v>
                </c:pt>
                <c:pt idx="5">
                  <c:v>2289.8200000000002</c:v>
                </c:pt>
                <c:pt idx="6">
                  <c:v>2750.19</c:v>
                </c:pt>
                <c:pt idx="7">
                  <c:v>2901.95</c:v>
                </c:pt>
                <c:pt idx="8">
                  <c:v>2481.89</c:v>
                </c:pt>
                <c:pt idx="9">
                  <c:v>2491.21</c:v>
                </c:pt>
                <c:pt idx="10">
                  <c:v>2598.15</c:v>
                </c:pt>
                <c:pt idx="11">
                  <c:v>2348.31</c:v>
                </c:pt>
                <c:pt idx="12">
                  <c:v>3045.19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'汇报-hua'!$S$206</c:f>
              <c:strCache>
                <c:ptCount val="1"/>
                <c:pt idx="0">
                  <c:v>留存用户日平均在线时长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'汇报-hua'!$T$206:$AF$206</c:f>
              <c:numCache>
                <c:formatCode>0</c:formatCode>
                <c:ptCount val="13"/>
                <c:pt idx="0">
                  <c:v>3689.64</c:v>
                </c:pt>
                <c:pt idx="1">
                  <c:v>4092.18</c:v>
                </c:pt>
                <c:pt idx="2">
                  <c:v>3484.55</c:v>
                </c:pt>
                <c:pt idx="3">
                  <c:v>3309.61</c:v>
                </c:pt>
                <c:pt idx="4">
                  <c:v>3485.1</c:v>
                </c:pt>
                <c:pt idx="5">
                  <c:v>3074.22</c:v>
                </c:pt>
                <c:pt idx="6">
                  <c:v>3842.02</c:v>
                </c:pt>
                <c:pt idx="7">
                  <c:v>3763.2</c:v>
                </c:pt>
                <c:pt idx="8">
                  <c:v>3147.78</c:v>
                </c:pt>
                <c:pt idx="9">
                  <c:v>3385.09</c:v>
                </c:pt>
                <c:pt idx="10">
                  <c:v>3643.58</c:v>
                </c:pt>
                <c:pt idx="11">
                  <c:v>3313.94</c:v>
                </c:pt>
                <c:pt idx="12">
                  <c:v>4125.41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'汇报-hua'!$S$207</c:f>
              <c:strCache>
                <c:ptCount val="1"/>
                <c:pt idx="0">
                  <c:v>回流用户日平均在线时长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2.3792217134892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'汇报-hua'!$T$202:$AF$202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'汇报-hua'!$T$207:$AF$207</c:f>
              <c:numCache>
                <c:formatCode>0</c:formatCode>
                <c:ptCount val="13"/>
                <c:pt idx="0">
                  <c:v>2556.1999999999998</c:v>
                </c:pt>
                <c:pt idx="1">
                  <c:v>3172.43</c:v>
                </c:pt>
                <c:pt idx="2">
                  <c:v>2718.52</c:v>
                </c:pt>
                <c:pt idx="3">
                  <c:v>2481.87</c:v>
                </c:pt>
                <c:pt idx="4">
                  <c:v>2364.5300000000002</c:v>
                </c:pt>
                <c:pt idx="5">
                  <c:v>2157.73</c:v>
                </c:pt>
                <c:pt idx="6">
                  <c:v>2734.56</c:v>
                </c:pt>
                <c:pt idx="7">
                  <c:v>2718.57</c:v>
                </c:pt>
                <c:pt idx="8">
                  <c:v>2267.31</c:v>
                </c:pt>
                <c:pt idx="9">
                  <c:v>2190.7800000000002</c:v>
                </c:pt>
                <c:pt idx="10">
                  <c:v>2548.21</c:v>
                </c:pt>
                <c:pt idx="11">
                  <c:v>2449.87</c:v>
                </c:pt>
                <c:pt idx="12">
                  <c:v>3219.96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82624"/>
        <c:axId val="258284160"/>
      </c:lineChart>
      <c:catAx>
        <c:axId val="25828262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284160"/>
        <c:crosses val="autoZero"/>
        <c:auto val="1"/>
        <c:lblAlgn val="ctr"/>
        <c:lblOffset val="100"/>
        <c:noMultiLvlLbl val="0"/>
      </c:catAx>
      <c:valAx>
        <c:axId val="2582841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28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'汇报-hua'!$B$410</c:f>
          <c:strCache>
            <c:ptCount val="1"/>
            <c:pt idx="0">
              <c:v>小花仙各类用户登录天数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'汇报-hua'!$S$213</c:f>
              <c:strCache>
                <c:ptCount val="1"/>
                <c:pt idx="0">
                  <c:v>活跃用户月平均登录天数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'汇报-hua'!$T$213:$AF$213</c:f>
              <c:numCache>
                <c:formatCode>General</c:formatCode>
                <c:ptCount val="13"/>
                <c:pt idx="0">
                  <c:v>3.52</c:v>
                </c:pt>
                <c:pt idx="1">
                  <c:v>3.43</c:v>
                </c:pt>
                <c:pt idx="2">
                  <c:v>2.9</c:v>
                </c:pt>
                <c:pt idx="3">
                  <c:v>2.96</c:v>
                </c:pt>
                <c:pt idx="4">
                  <c:v>2.87</c:v>
                </c:pt>
                <c:pt idx="5">
                  <c:v>3.07</c:v>
                </c:pt>
                <c:pt idx="6">
                  <c:v>3.12</c:v>
                </c:pt>
                <c:pt idx="7">
                  <c:v>3.14</c:v>
                </c:pt>
                <c:pt idx="8">
                  <c:v>3.09</c:v>
                </c:pt>
                <c:pt idx="9">
                  <c:v>3.1</c:v>
                </c:pt>
                <c:pt idx="10">
                  <c:v>3.07</c:v>
                </c:pt>
                <c:pt idx="11">
                  <c:v>3.21</c:v>
                </c:pt>
                <c:pt idx="12">
                  <c:v>3.8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'汇报-hua'!$S$214</c:f>
              <c:strCache>
                <c:ptCount val="1"/>
                <c:pt idx="0">
                  <c:v>付费用户平均登录天数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'汇报-hua'!$T$214:$AF$214</c:f>
              <c:numCache>
                <c:formatCode>General</c:formatCode>
                <c:ptCount val="13"/>
                <c:pt idx="0">
                  <c:v>17.27</c:v>
                </c:pt>
                <c:pt idx="1">
                  <c:v>17.2</c:v>
                </c:pt>
                <c:pt idx="2">
                  <c:v>13.09</c:v>
                </c:pt>
                <c:pt idx="3">
                  <c:v>14.01</c:v>
                </c:pt>
                <c:pt idx="4">
                  <c:v>14.27</c:v>
                </c:pt>
                <c:pt idx="5">
                  <c:v>14.18</c:v>
                </c:pt>
                <c:pt idx="6">
                  <c:v>14.91</c:v>
                </c:pt>
                <c:pt idx="7">
                  <c:v>14.9</c:v>
                </c:pt>
                <c:pt idx="8">
                  <c:v>15.45</c:v>
                </c:pt>
                <c:pt idx="9">
                  <c:v>13.9</c:v>
                </c:pt>
                <c:pt idx="10">
                  <c:v>15.64</c:v>
                </c:pt>
                <c:pt idx="11">
                  <c:v>15.29</c:v>
                </c:pt>
                <c:pt idx="12">
                  <c:v>18.95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'汇报-hua'!$S$215</c:f>
              <c:strCache>
                <c:ptCount val="1"/>
                <c:pt idx="0">
                  <c:v>新增用户月平均登录天数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'汇报-hua'!$T$215:$AF$215</c:f>
              <c:numCache>
                <c:formatCode>General</c:formatCode>
                <c:ptCount val="13"/>
                <c:pt idx="0">
                  <c:v>2.0499999999999998</c:v>
                </c:pt>
                <c:pt idx="1">
                  <c:v>2.14</c:v>
                </c:pt>
                <c:pt idx="2">
                  <c:v>1.74</c:v>
                </c:pt>
                <c:pt idx="3">
                  <c:v>1.73</c:v>
                </c:pt>
                <c:pt idx="4">
                  <c:v>1.72</c:v>
                </c:pt>
                <c:pt idx="5">
                  <c:v>1.69</c:v>
                </c:pt>
                <c:pt idx="6">
                  <c:v>1.83</c:v>
                </c:pt>
                <c:pt idx="7">
                  <c:v>1.91</c:v>
                </c:pt>
                <c:pt idx="8">
                  <c:v>1.74</c:v>
                </c:pt>
                <c:pt idx="9">
                  <c:v>1.77</c:v>
                </c:pt>
                <c:pt idx="10">
                  <c:v>1.72</c:v>
                </c:pt>
                <c:pt idx="11">
                  <c:v>1.76</c:v>
                </c:pt>
                <c:pt idx="12">
                  <c:v>2.2400000000000002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'汇报-hua'!$S$216</c:f>
              <c:strCache>
                <c:ptCount val="1"/>
                <c:pt idx="0">
                  <c:v>留存用户月平均登录天数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'汇报-hua'!$T$216:$AF$216</c:f>
              <c:numCache>
                <c:formatCode>General</c:formatCode>
                <c:ptCount val="13"/>
                <c:pt idx="0">
                  <c:v>6.96</c:v>
                </c:pt>
                <c:pt idx="1">
                  <c:v>7.14</c:v>
                </c:pt>
                <c:pt idx="2">
                  <c:v>5.5</c:v>
                </c:pt>
                <c:pt idx="3">
                  <c:v>5.42</c:v>
                </c:pt>
                <c:pt idx="4">
                  <c:v>5.57</c:v>
                </c:pt>
                <c:pt idx="5">
                  <c:v>5.7</c:v>
                </c:pt>
                <c:pt idx="6">
                  <c:v>6.06</c:v>
                </c:pt>
                <c:pt idx="7">
                  <c:v>6.2</c:v>
                </c:pt>
                <c:pt idx="8">
                  <c:v>5.52</c:v>
                </c:pt>
                <c:pt idx="9">
                  <c:v>5.27</c:v>
                </c:pt>
                <c:pt idx="10">
                  <c:v>5.75</c:v>
                </c:pt>
                <c:pt idx="11">
                  <c:v>5.39</c:v>
                </c:pt>
                <c:pt idx="12">
                  <c:v>7.68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'汇报-hua'!$S$217</c:f>
              <c:strCache>
                <c:ptCount val="1"/>
                <c:pt idx="0">
                  <c:v>回流用户月平均登录天数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'汇报-hua'!$T$212:$AF$212</c:f>
              <c:strCache>
                <c:ptCount val="13"/>
                <c:pt idx="0">
                  <c:v>201608</c:v>
                </c:pt>
                <c:pt idx="1">
                  <c:v>201607</c:v>
                </c:pt>
                <c:pt idx="2">
                  <c:v>201606</c:v>
                </c:pt>
                <c:pt idx="3">
                  <c:v>201605</c:v>
                </c:pt>
                <c:pt idx="4">
                  <c:v>201604</c:v>
                </c:pt>
                <c:pt idx="5">
                  <c:v>201603</c:v>
                </c:pt>
                <c:pt idx="6">
                  <c:v>201602</c:v>
                </c:pt>
                <c:pt idx="7">
                  <c:v>201601</c:v>
                </c:pt>
                <c:pt idx="8">
                  <c:v>201512</c:v>
                </c:pt>
                <c:pt idx="9">
                  <c:v>201511</c:v>
                </c:pt>
                <c:pt idx="10">
                  <c:v>201510</c:v>
                </c:pt>
                <c:pt idx="11">
                  <c:v>201509</c:v>
                </c:pt>
                <c:pt idx="12">
                  <c:v>201508</c:v>
                </c:pt>
              </c:strCache>
            </c:strRef>
          </c:cat>
          <c:val>
            <c:numRef>
              <c:f>'汇报-hua'!$T$217:$AF$217</c:f>
              <c:numCache>
                <c:formatCode>General</c:formatCode>
                <c:ptCount val="13"/>
                <c:pt idx="0">
                  <c:v>2.4</c:v>
                </c:pt>
                <c:pt idx="1">
                  <c:v>2.79</c:v>
                </c:pt>
                <c:pt idx="2">
                  <c:v>2.1</c:v>
                </c:pt>
                <c:pt idx="3">
                  <c:v>1.83</c:v>
                </c:pt>
                <c:pt idx="4">
                  <c:v>1.88</c:v>
                </c:pt>
                <c:pt idx="5">
                  <c:v>1.86</c:v>
                </c:pt>
                <c:pt idx="6">
                  <c:v>2.16</c:v>
                </c:pt>
                <c:pt idx="7">
                  <c:v>2.35</c:v>
                </c:pt>
                <c:pt idx="8">
                  <c:v>1.87</c:v>
                </c:pt>
                <c:pt idx="9">
                  <c:v>1.83</c:v>
                </c:pt>
                <c:pt idx="10">
                  <c:v>1.96</c:v>
                </c:pt>
                <c:pt idx="11">
                  <c:v>1.95</c:v>
                </c:pt>
                <c:pt idx="12">
                  <c:v>2.78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309504"/>
        <c:axId val="258327680"/>
      </c:lineChart>
      <c:catAx>
        <c:axId val="2583095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327680"/>
        <c:crosses val="autoZero"/>
        <c:auto val="1"/>
        <c:lblAlgn val="ctr"/>
        <c:lblOffset val="100"/>
        <c:noMultiLvlLbl val="0"/>
      </c:catAx>
      <c:valAx>
        <c:axId val="2583276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3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'汇报-hua'!$B$31</c:f>
          <c:strCache>
            <c:ptCount val="1"/>
            <c:pt idx="0">
              <c:v>小花仙活跃趋势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'汇报-hua'!$S$30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'汇报-hua'!$T$30:$AE$30</c:f>
              <c:numCache>
                <c:formatCode>General</c:formatCode>
                <c:ptCount val="12"/>
                <c:pt idx="0">
                  <c:v>2615441</c:v>
                </c:pt>
                <c:pt idx="1">
                  <c:v>3185603</c:v>
                </c:pt>
                <c:pt idx="2">
                  <c:v>2386603</c:v>
                </c:pt>
                <c:pt idx="3">
                  <c:v>2233604</c:v>
                </c:pt>
                <c:pt idx="4">
                  <c:v>2260695</c:v>
                </c:pt>
                <c:pt idx="5">
                  <c:v>2396986</c:v>
                </c:pt>
                <c:pt idx="6">
                  <c:v>3695896</c:v>
                </c:pt>
                <c:pt idx="7">
                  <c:v>3522636</c:v>
                </c:pt>
                <c:pt idx="8">
                  <c:v>2011265</c:v>
                </c:pt>
                <c:pt idx="9">
                  <c:v>2098675</c:v>
                </c:pt>
                <c:pt idx="10">
                  <c:v>1604864</c:v>
                </c:pt>
                <c:pt idx="11">
                  <c:v>1572153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'汇报-hua'!$S$31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'汇报-hua'!$T$31:$AE$31</c:f>
              <c:numCache>
                <c:formatCode>General</c:formatCode>
                <c:ptCount val="12"/>
                <c:pt idx="0">
                  <c:v>2396915</c:v>
                </c:pt>
                <c:pt idx="1">
                  <c:v>2433089</c:v>
                </c:pt>
                <c:pt idx="2">
                  <c:v>2456690</c:v>
                </c:pt>
                <c:pt idx="3">
                  <c:v>2492362</c:v>
                </c:pt>
                <c:pt idx="4">
                  <c:v>2244622</c:v>
                </c:pt>
                <c:pt idx="5">
                  <c:v>2270752</c:v>
                </c:pt>
                <c:pt idx="6">
                  <c:v>3702887</c:v>
                </c:pt>
                <c:pt idx="7">
                  <c:v>4240679</c:v>
                </c:pt>
                <c:pt idx="8">
                  <c:v>2073070</c:v>
                </c:pt>
                <c:pt idx="9">
                  <c:v>2474303</c:v>
                </c:pt>
                <c:pt idx="10">
                  <c:v>1911529</c:v>
                </c:pt>
                <c:pt idx="11">
                  <c:v>1714358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'汇报-hua'!$S$32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'汇报-hua'!$T$29:$AE$29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'汇报-hua'!$T$32:$AE$32</c:f>
              <c:numCache>
                <c:formatCode>General</c:formatCode>
                <c:ptCount val="12"/>
                <c:pt idx="0">
                  <c:v>2250101</c:v>
                </c:pt>
                <c:pt idx="1">
                  <c:v>3396481</c:v>
                </c:pt>
                <c:pt idx="2">
                  <c:v>2159635</c:v>
                </c:pt>
                <c:pt idx="3">
                  <c:v>2402319</c:v>
                </c:pt>
                <c:pt idx="4">
                  <c:v>2098562</c:v>
                </c:pt>
                <c:pt idx="5">
                  <c:v>2187932</c:v>
                </c:pt>
                <c:pt idx="6">
                  <c:v>3353765</c:v>
                </c:pt>
                <c:pt idx="7">
                  <c:v>3879678</c:v>
                </c:pt>
                <c:pt idx="8">
                  <c:v>2305975</c:v>
                </c:pt>
                <c:pt idx="9">
                  <c:v>2290185</c:v>
                </c:pt>
                <c:pt idx="10">
                  <c:v>1826991</c:v>
                </c:pt>
                <c:pt idx="11">
                  <c:v>1792986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'汇报-hua'!$S$33</c:f>
              <c:strCache>
                <c:ptCount val="1"/>
                <c:pt idx="0">
                  <c:v>2016年</c:v>
                </c:pt>
              </c:strCache>
            </c:strRef>
          </c:tx>
          <c:marker>
            <c:symbol val="none"/>
          </c:marker>
          <c:cat>
            <c:strRef>
              <c:f>'汇报-hua'!$T$29:$AE$29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'汇报-hua'!$T$33:$AE$33</c:f>
              <c:numCache>
                <c:formatCode>General</c:formatCode>
                <c:ptCount val="12"/>
                <c:pt idx="0">
                  <c:v>2439158</c:v>
                </c:pt>
                <c:pt idx="1">
                  <c:v>2649896</c:v>
                </c:pt>
                <c:pt idx="2">
                  <c:v>1771556</c:v>
                </c:pt>
                <c:pt idx="3">
                  <c:v>2078990</c:v>
                </c:pt>
                <c:pt idx="4">
                  <c:v>1846153</c:v>
                </c:pt>
                <c:pt idx="5">
                  <c:v>1968052</c:v>
                </c:pt>
                <c:pt idx="6">
                  <c:v>2815722</c:v>
                </c:pt>
                <c:pt idx="7">
                  <c:v>2806783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461696"/>
        <c:axId val="258463232"/>
      </c:lineChart>
      <c:catAx>
        <c:axId val="25846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463232"/>
        <c:crosses val="autoZero"/>
        <c:auto val="1"/>
        <c:lblAlgn val="ctr"/>
        <c:lblOffset val="100"/>
        <c:noMultiLvlLbl val="0"/>
      </c:catAx>
      <c:valAx>
        <c:axId val="25846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46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'汇报-hua'!$B$74</c:f>
          <c:strCache>
            <c:ptCount val="1"/>
            <c:pt idx="0">
              <c:v>小花仙活跃用户构成情况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'汇报-hua'!$T$21</c:f>
              <c:strCache>
                <c:ptCount val="1"/>
                <c:pt idx="0">
                  <c:v>201608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'汇报-hua'!$T$22:$T$25</c:f>
              <c:numCache>
                <c:formatCode>0.0%</c:formatCode>
                <c:ptCount val="4"/>
                <c:pt idx="0">
                  <c:v>0.3419142128194449</c:v>
                </c:pt>
                <c:pt idx="1">
                  <c:v>0.57208768900196416</c:v>
                </c:pt>
                <c:pt idx="2">
                  <c:v>0.29747044926522642</c:v>
                </c:pt>
                <c:pt idx="3">
                  <c:v>0.13044186173280942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595072"/>
        <c:axId val="258486272"/>
      </c:barChart>
      <c:lineChart>
        <c:grouping val="standard"/>
        <c:varyColors val="0"/>
        <c:ser>
          <c:idx val="1"/>
          <c:order val="1"/>
          <c:tx>
            <c:strRef>
              <c:f>'汇报-hua'!$AG$21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'汇报-hua'!$AG$22:$AG$25</c:f>
              <c:numCache>
                <c:formatCode>0.0%</c:formatCode>
                <c:ptCount val="4"/>
                <c:pt idx="0">
                  <c:v>-0.12865861831079639</c:v>
                </c:pt>
                <c:pt idx="1">
                  <c:v>-7.2678183384968786E-2</c:v>
                </c:pt>
                <c:pt idx="2">
                  <c:v>6.0925450182122365E-2</c:v>
                </c:pt>
                <c:pt idx="3">
                  <c:v>0.27027804376014397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'汇报-hua'!$AH$21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'汇报-hua'!$S$22:$S$25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'汇报-hua'!$AH$22:$AH$25</c:f>
              <c:numCache>
                <c:formatCode>0.0%</c:formatCode>
                <c:ptCount val="4"/>
                <c:pt idx="0">
                  <c:v>-7.7670058910840889E-2</c:v>
                </c:pt>
                <c:pt idx="1">
                  <c:v>-4.2577219957509849E-2</c:v>
                </c:pt>
                <c:pt idx="2">
                  <c:v>0.23773536621174629</c:v>
                </c:pt>
                <c:pt idx="3">
                  <c:v>-0.19548242006687466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489344"/>
        <c:axId val="258487808"/>
      </c:lineChart>
      <c:catAx>
        <c:axId val="25859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486272"/>
        <c:crosses val="autoZero"/>
        <c:auto val="1"/>
        <c:lblAlgn val="ctr"/>
        <c:lblOffset val="100"/>
        <c:noMultiLvlLbl val="0"/>
      </c:catAx>
      <c:valAx>
        <c:axId val="25848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595072"/>
        <c:crosses val="autoZero"/>
        <c:crossBetween val="between"/>
      </c:valAx>
      <c:valAx>
        <c:axId val="258487808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489344"/>
        <c:crosses val="max"/>
        <c:crossBetween val="between"/>
      </c:valAx>
      <c:catAx>
        <c:axId val="258489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8487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'汇报-ct'!$B$9</c:f>
          <c:strCache>
            <c:ptCount val="1"/>
            <c:pt idx="0">
              <c:v>赤瞳之刃活跃情况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'汇报-ct'!$T$11</c:f>
              <c:strCache>
                <c:ptCount val="1"/>
                <c:pt idx="0">
                  <c:v>201507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'汇报-ct'!$T$13:$T$17</c:f>
              <c:numCache>
                <c:formatCode>General</c:formatCode>
                <c:ptCount val="5"/>
                <c:pt idx="0">
                  <c:v>768046</c:v>
                </c:pt>
                <c:pt idx="1">
                  <c:v>153977</c:v>
                </c:pt>
                <c:pt idx="2">
                  <c:v>659737</c:v>
                </c:pt>
                <c:pt idx="3">
                  <c:v>83773</c:v>
                </c:pt>
                <c:pt idx="4">
                  <c:v>24536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726144"/>
        <c:axId val="258805760"/>
      </c:barChart>
      <c:lineChart>
        <c:grouping val="standard"/>
        <c:varyColors val="0"/>
        <c:ser>
          <c:idx val="1"/>
          <c:order val="1"/>
          <c:tx>
            <c:strRef>
              <c:f>'汇报-ct'!$AG$12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1"/>
              <c:layout>
                <c:manualLayout>
                  <c:x val="3.1944444444444442E-2"/>
                  <c:y val="-2.9398148148148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'汇报-ct'!$AG$13:$AG$17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'汇报-ct'!$AH$12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2"/>
              <c:layout>
                <c:manualLayout>
                  <c:x val="2.7777777777777776E-2"/>
                  <c:y val="-8.2314814814815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'汇报-ct'!$S$13:$S$17</c:f>
              <c:strCache>
                <c:ptCount val="5"/>
                <c:pt idx="0">
                  <c:v>活跃用户</c:v>
                </c:pt>
                <c:pt idx="1">
                  <c:v>有效活跃用户</c:v>
                </c:pt>
                <c:pt idx="2">
                  <c:v>新增用户</c:v>
                </c:pt>
                <c:pt idx="3">
                  <c:v>留存用户</c:v>
                </c:pt>
                <c:pt idx="4">
                  <c:v>回流用户</c:v>
                </c:pt>
              </c:strCache>
            </c:strRef>
          </c:cat>
          <c:val>
            <c:numRef>
              <c:f>'汇报-ct'!$AH$13:$AH$17</c:f>
              <c:numCache>
                <c:formatCode>0.0%</c:formatCode>
                <c:ptCount val="5"/>
                <c:pt idx="0">
                  <c:v>0.16181898492146085</c:v>
                </c:pt>
                <c:pt idx="1">
                  <c:v>0.13008153948903867</c:v>
                </c:pt>
                <c:pt idx="2">
                  <c:v>0.15599138618319963</c:v>
                </c:pt>
                <c:pt idx="3">
                  <c:v>5.0508686054324681E-3</c:v>
                </c:pt>
                <c:pt idx="4">
                  <c:v>2.5006420316735625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808832"/>
        <c:axId val="258807296"/>
      </c:lineChart>
      <c:catAx>
        <c:axId val="2587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805760"/>
        <c:crosses val="autoZero"/>
        <c:auto val="1"/>
        <c:lblAlgn val="ctr"/>
        <c:lblOffset val="100"/>
        <c:noMultiLvlLbl val="0"/>
      </c:catAx>
      <c:valAx>
        <c:axId val="2588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726144"/>
        <c:crosses val="autoZero"/>
        <c:crossBetween val="between"/>
      </c:valAx>
      <c:valAx>
        <c:axId val="25880729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808832"/>
        <c:crosses val="max"/>
        <c:crossBetween val="between"/>
      </c:valAx>
      <c:catAx>
        <c:axId val="258808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8807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'汇报-ct'!$B$55</c:f>
          <c:strCache>
            <c:ptCount val="1"/>
            <c:pt idx="0">
              <c:v>赤瞳之刃活跃趋势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'汇报-ct'!$S$30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'汇报-ct'!$T$30:$AE$30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'汇报-ct'!$S$31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'汇报-ct'!$T$31:$AE$31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'汇报-ct'!$S$32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'汇报-ct'!$T$29:$AE$29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'汇报-ct'!$T$32:$AE$32</c:f>
              <c:numCache>
                <c:formatCode>General</c:formatCode>
                <c:ptCount val="12"/>
                <c:pt idx="0">
                  <c:v>975</c:v>
                </c:pt>
                <c:pt idx="1">
                  <c:v>6067</c:v>
                </c:pt>
                <c:pt idx="2">
                  <c:v>8675</c:v>
                </c:pt>
                <c:pt idx="3">
                  <c:v>218825</c:v>
                </c:pt>
                <c:pt idx="4">
                  <c:v>590265</c:v>
                </c:pt>
                <c:pt idx="5">
                  <c:v>661072</c:v>
                </c:pt>
                <c:pt idx="6">
                  <c:v>768046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856064"/>
        <c:axId val="258857600"/>
      </c:lineChart>
      <c:catAx>
        <c:axId val="25885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857600"/>
        <c:crosses val="autoZero"/>
        <c:auto val="1"/>
        <c:lblAlgn val="ctr"/>
        <c:lblOffset val="100"/>
        <c:noMultiLvlLbl val="0"/>
      </c:catAx>
      <c:valAx>
        <c:axId val="25885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885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'汇报-ct'!$B$78</c:f>
          <c:strCache>
            <c:ptCount val="1"/>
            <c:pt idx="0">
              <c:v>赤瞳之刃付费情况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'汇报-ct'!$T$61</c:f>
              <c:strCache>
                <c:ptCount val="1"/>
                <c:pt idx="0">
                  <c:v>201507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('汇报-ct'!$S$62,'汇报-ct'!$S$65)</c:f>
              <c:strCache>
                <c:ptCount val="2"/>
                <c:pt idx="0">
                  <c:v>按条付费总额</c:v>
                </c:pt>
                <c:pt idx="1">
                  <c:v>付费总额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'汇报-ct'!$S$62:$S$65</c15:sqref>
                  </c15:fullRef>
                </c:ext>
              </c:extLst>
            </c:strRef>
          </c:cat>
          <c:val>
            <c:numRef>
              <c:f>('汇报-ct'!$T$62,'汇报-ct'!$T$65)</c:f>
              <c:numCache>
                <c:formatCode>General</c:formatCode>
                <c:ptCount val="2"/>
                <c:pt idx="0">
                  <c:v>136943</c:v>
                </c:pt>
                <c:pt idx="1">
                  <c:v>136943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'汇报-ct'!$T$62:$T$65</c15:sqref>
                  </c15:fullRef>
                </c:ext>
              </c:extLst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030016"/>
        <c:axId val="259040000"/>
      </c:barChart>
      <c:lineChart>
        <c:grouping val="standard"/>
        <c:varyColors val="0"/>
        <c:ser>
          <c:idx val="2"/>
          <c:order val="1"/>
          <c:tx>
            <c:strRef>
              <c:f>'汇报-ct'!$AH$61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('汇报-ct'!$S$62,'汇报-ct'!$S$65)</c:f>
              <c:strCache>
                <c:ptCount val="2"/>
                <c:pt idx="0">
                  <c:v>按条付费总额</c:v>
                </c:pt>
                <c:pt idx="1">
                  <c:v>付费总额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'汇报-ct'!$S$62:$S$65</c15:sqref>
                  </c15:fullRef>
                </c:ext>
              </c:extLst>
            </c:strRef>
          </c:cat>
          <c:val>
            <c:numRef>
              <c:f>('汇报-ct'!$AH$62,'汇报-ct'!$AH$65)</c:f>
              <c:numCache>
                <c:formatCode>0.0%</c:formatCode>
                <c:ptCount val="2"/>
                <c:pt idx="0">
                  <c:v>-7.9139544892140479E-2</c:v>
                </c:pt>
                <c:pt idx="1">
                  <c:v>-7.9139544892140479E-2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'汇报-ct'!$AH$62:$AH$65</c15:sqref>
                  </c15:fullRef>
                </c:ext>
              </c:extLst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055616"/>
        <c:axId val="25904153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'汇报-ct'!$AG$61</c15:sqref>
                        </c15:formulaRef>
                      </c:ext>
                    </c:extLst>
                    <c:strCache>
                      <c:ptCount val="1"/>
                      <c:pt idx="0">
                        <c:v>同比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2">
                            <a:shade val="51000"/>
                            <a:satMod val="130000"/>
                          </a:schemeClr>
                        </a:gs>
                        <a:gs pos="80000">
                          <a:schemeClr val="accent2">
                            <a:shade val="93000"/>
                            <a:satMod val="130000"/>
                          </a:schemeClr>
                        </a:gs>
                        <a:gs pos="100000">
                          <a:schemeClr val="accent2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 w="9525">
                      <a:solidFill>
                        <a:schemeClr val="accent2"/>
                      </a:solidFill>
                      <a:round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+mn-cs"/>
                        </a:defRPr>
                      </a:pPr>
                      <a:endParaRPr lang="zh-CN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'汇报-ct'!$S$62:$S$65</c15:sqref>
                        </c15:fullRef>
                        <c15:formulaRef>
                          <c15:sqref>('汇报-ct'!$S$62,'汇报-ct'!$S$65)</c15:sqref>
                        </c15:formulaRef>
                      </c:ext>
                    </c:extLst>
                    <c:strCache>
                      <c:ptCount val="2"/>
                      <c:pt idx="0">
                        <c:v>按条付费总额</c:v>
                      </c:pt>
                      <c:pt idx="1">
                        <c:v>付费总额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'汇报-ct'!$AG$62:$AG$65</c15:sqref>
                        </c15:fullRef>
                        <c15:formulaRef>
                          <c15:sqref>('汇报-ct'!$AG$62,'汇报-ct'!$AG$65)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5903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040000"/>
        <c:crosses val="autoZero"/>
        <c:auto val="1"/>
        <c:lblAlgn val="ctr"/>
        <c:lblOffset val="100"/>
        <c:noMultiLvlLbl val="0"/>
      </c:catAx>
      <c:valAx>
        <c:axId val="2590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030016"/>
        <c:crosses val="autoZero"/>
        <c:crossBetween val="between"/>
      </c:valAx>
      <c:valAx>
        <c:axId val="25904153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055616"/>
        <c:crosses val="max"/>
        <c:crossBetween val="between"/>
      </c:valAx>
      <c:catAx>
        <c:axId val="259055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9041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'汇报-ct'!$B$101</c:f>
          <c:strCache>
            <c:ptCount val="1"/>
            <c:pt idx="0">
              <c:v>赤瞳之刃付费总额趋势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'汇报-ct'!$S$54</c:f>
              <c:strCache>
                <c:ptCount val="1"/>
                <c:pt idx="0">
                  <c:v>2013年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'汇报-ct'!$T$53:$AE$53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'汇报-ct'!$T$54:$AE$54</c:f>
              <c:numCache>
                <c:formatCode>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'汇报-ct'!$S$55</c:f>
              <c:strCache>
                <c:ptCount val="1"/>
                <c:pt idx="0">
                  <c:v>2014年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'汇报-ct'!$T$53:$AE$53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'汇报-ct'!$T$55:$AE$55</c:f>
              <c:numCache>
                <c:formatCode>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'汇报-ct'!$S$56</c:f>
              <c:strCache>
                <c:ptCount val="1"/>
                <c:pt idx="0">
                  <c:v>2015年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'汇报-ct'!$T$53:$AE$53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'汇报-ct'!$T$56:$AE$56</c:f>
              <c:numCache>
                <c:formatCode>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121970</c:v>
                </c:pt>
                <c:pt idx="4">
                  <c:v>186084</c:v>
                </c:pt>
                <c:pt idx="5">
                  <c:v>148712</c:v>
                </c:pt>
                <c:pt idx="6">
                  <c:v>136943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03360"/>
        <c:axId val="25911334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'汇报-ct'!$S$57</c15:sqref>
                        </c15:formulaRef>
                      </c:ext>
                    </c:extLst>
                    <c:strCache>
                      <c:ptCount val="1"/>
                      <c:pt idx="0">
                        <c:v>2016年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'汇报-ct'!$T$53:$AE$53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'汇报-ct'!$T$57:$AE$57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5910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113344"/>
        <c:crosses val="autoZero"/>
        <c:auto val="1"/>
        <c:lblAlgn val="ctr"/>
        <c:lblOffset val="100"/>
        <c:noMultiLvlLbl val="0"/>
      </c:catAx>
      <c:valAx>
        <c:axId val="25911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10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'汇报-ct'!$B$125</c:f>
          <c:strCache>
            <c:ptCount val="1"/>
            <c:pt idx="0">
              <c:v>赤瞳之刃各类付费用户占比（付费行为角度）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'汇报-ct'!$S$72</c:f>
              <c:strCache>
                <c:ptCount val="1"/>
                <c:pt idx="0">
                  <c:v>纯新增付费用户占比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'汇报-ct'!$T$71:$AF$71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'汇报-ct'!$T$72:$AF$72</c:f>
              <c:numCache>
                <c:formatCode>0.0%</c:formatCode>
                <c:ptCount val="13"/>
                <c:pt idx="0">
                  <c:v>0.60019999999999996</c:v>
                </c:pt>
                <c:pt idx="1">
                  <c:v>0.5514</c:v>
                </c:pt>
                <c:pt idx="2">
                  <c:v>0.61760000000000004</c:v>
                </c:pt>
                <c:pt idx="3">
                  <c:v>0.84850000000000003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'汇报-ct'!$S$73</c:f>
              <c:strCache>
                <c:ptCount val="1"/>
                <c:pt idx="0">
                  <c:v>历史转化新增付费用户占比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'汇报-ct'!$T$71:$AF$71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'汇报-ct'!$T$73:$AF$73</c:f>
              <c:numCache>
                <c:formatCode>0.0%</c:formatCode>
                <c:ptCount val="13"/>
                <c:pt idx="0">
                  <c:v>0.19900000000000001</c:v>
                </c:pt>
                <c:pt idx="1">
                  <c:v>0.2525</c:v>
                </c:pt>
                <c:pt idx="2">
                  <c:v>0.23469999999999999</c:v>
                </c:pt>
                <c:pt idx="3">
                  <c:v>0.1515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'汇报-ct'!$S$74</c:f>
              <c:strCache>
                <c:ptCount val="1"/>
                <c:pt idx="0">
                  <c:v>连续两月付费用户占比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'汇报-ct'!$T$71:$AF$71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'汇报-ct'!$T$74:$AF$74</c:f>
              <c:numCache>
                <c:formatCode>0.0%</c:formatCode>
                <c:ptCount val="13"/>
                <c:pt idx="0">
                  <c:v>0.182</c:v>
                </c:pt>
                <c:pt idx="1">
                  <c:v>0.17560000000000001</c:v>
                </c:pt>
                <c:pt idx="2">
                  <c:v>0.15040000000000001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'汇报-ct'!$S$75</c:f>
              <c:strCache>
                <c:ptCount val="1"/>
                <c:pt idx="0">
                  <c:v>回流付费用户占比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'汇报-ct'!$T$71:$AF$71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'汇报-ct'!$T$75:$AF$75</c:f>
              <c:numCache>
                <c:formatCode>0.0%</c:formatCode>
                <c:ptCount val="13"/>
                <c:pt idx="0">
                  <c:v>3.6200000000000003E-2</c:v>
                </c:pt>
                <c:pt idx="1">
                  <c:v>4.6899999999999997E-2</c:v>
                </c:pt>
                <c:pt idx="2">
                  <c:v>2.63E-2</c:v>
                </c:pt>
                <c:pt idx="3">
                  <c:v>4.5699999999999998E-2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78880"/>
        <c:axId val="259180416"/>
      </c:lineChart>
      <c:catAx>
        <c:axId val="2591788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180416"/>
        <c:crosses val="autoZero"/>
        <c:auto val="1"/>
        <c:lblAlgn val="ctr"/>
        <c:lblOffset val="100"/>
        <c:noMultiLvlLbl val="0"/>
      </c:catAx>
      <c:valAx>
        <c:axId val="2591804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1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'汇报-ct'!$B$148</c:f>
          <c:strCache>
            <c:ptCount val="1"/>
            <c:pt idx="0">
              <c:v>赤瞳之刃各类付费用户占比（活跃类型角度）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'汇报-ct'!$S$88</c:f>
              <c:strCache>
                <c:ptCount val="1"/>
                <c:pt idx="0">
                  <c:v>新增用户中的付费用户数占比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'汇报-ct'!$T$87:$AF$87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'汇报-ct'!$T$88:$AF$88</c:f>
              <c:numCache>
                <c:formatCode>0.0%</c:formatCode>
                <c:ptCount val="13"/>
                <c:pt idx="0">
                  <c:v>0.60017459624618075</c:v>
                </c:pt>
                <c:pt idx="1">
                  <c:v>0.55139802631578949</c:v>
                </c:pt>
                <c:pt idx="2">
                  <c:v>0.61786038077969174</c:v>
                </c:pt>
                <c:pt idx="3">
                  <c:v>0.84848484848484851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'汇报-ct'!$S$89</c:f>
              <c:strCache>
                <c:ptCount val="1"/>
                <c:pt idx="0">
                  <c:v>留存用户中的付费用户数占比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'汇报-ct'!$T$87:$AF$87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'汇报-ct'!$T$89:$AF$89</c:f>
              <c:numCache>
                <c:formatCode>0.0%</c:formatCode>
                <c:ptCount val="13"/>
                <c:pt idx="0">
                  <c:v>0.36141422959406372</c:v>
                </c:pt>
                <c:pt idx="1">
                  <c:v>0.42804276315789475</c:v>
                </c:pt>
                <c:pt idx="2">
                  <c:v>0.3744333635539438</c:v>
                </c:pt>
                <c:pt idx="3">
                  <c:v>0.13491075134910752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'汇报-ct'!$S$90</c:f>
              <c:strCache>
                <c:ptCount val="1"/>
                <c:pt idx="0">
                  <c:v>回流用户中的付费用户数占比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'汇报-ct'!$T$87:$AF$87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'汇报-ct'!$T$90:$AF$90</c:f>
              <c:numCache>
                <c:formatCode>0.0%</c:formatCode>
                <c:ptCount val="13"/>
                <c:pt idx="0">
                  <c:v>3.8411174159755562E-2</c:v>
                </c:pt>
                <c:pt idx="1">
                  <c:v>2.0559210526315791E-2</c:v>
                </c:pt>
                <c:pt idx="2">
                  <c:v>7.7062556663644605E-3</c:v>
                </c:pt>
                <c:pt idx="3">
                  <c:v>1.6604400166044003E-2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223552"/>
        <c:axId val="259225088"/>
      </c:lineChart>
      <c:catAx>
        <c:axId val="2592235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225088"/>
        <c:crosses val="autoZero"/>
        <c:auto val="1"/>
        <c:lblAlgn val="ctr"/>
        <c:lblOffset val="100"/>
        <c:noMultiLvlLbl val="0"/>
      </c:catAx>
      <c:valAx>
        <c:axId val="2592250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22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'汇报-ct'!$B$188</c:f>
          <c:strCache>
            <c:ptCount val="1"/>
            <c:pt idx="0">
              <c:v>赤瞳之刃付费用户贡献占比（付费行为角度）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'汇报-ct'!$S$104</c:f>
              <c:strCache>
                <c:ptCount val="1"/>
                <c:pt idx="0">
                  <c:v>纯新增付费用户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'汇报-ct'!$T$103:$AF$103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'汇报-ct'!$T$104:$AF$104</c:f>
              <c:numCache>
                <c:formatCode>0.0%</c:formatCode>
                <c:ptCount val="13"/>
                <c:pt idx="0">
                  <c:v>0.49185729215048768</c:v>
                </c:pt>
                <c:pt idx="1">
                  <c:v>0.40414704491410836</c:v>
                </c:pt>
                <c:pt idx="2">
                  <c:v>0.41700920204725661</c:v>
                </c:pt>
                <c:pt idx="3">
                  <c:v>0.68803456065950619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'汇报-ct'!$S$105</c:f>
              <c:strCache>
                <c:ptCount val="1"/>
                <c:pt idx="0">
                  <c:v>历史转化新增付费用户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'汇报-ct'!$T$103:$AF$103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'汇报-ct'!$T$105:$AF$105</c:f>
              <c:numCache>
                <c:formatCode>0.0%</c:formatCode>
                <c:ptCount val="13"/>
                <c:pt idx="0">
                  <c:v>0.16757866929865303</c:v>
                </c:pt>
                <c:pt idx="1">
                  <c:v>0.17374825985306167</c:v>
                </c:pt>
                <c:pt idx="2">
                  <c:v>0.15817974488848816</c:v>
                </c:pt>
                <c:pt idx="3">
                  <c:v>0.27879196226863778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'汇报-ct'!$S$106</c:f>
              <c:strCache>
                <c:ptCount val="1"/>
                <c:pt idx="0">
                  <c:v>连续两月付费用户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'汇报-ct'!$T$103:$AF$103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'汇报-ct'!$T$106:$AF$106</c:f>
              <c:numCache>
                <c:formatCode>0.0%</c:formatCode>
                <c:ptCount val="13"/>
                <c:pt idx="0">
                  <c:v>0.32038144449605205</c:v>
                </c:pt>
                <c:pt idx="1">
                  <c:v>0.40212880750810959</c:v>
                </c:pt>
                <c:pt idx="2">
                  <c:v>0.41293060012198679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'汇报-ct'!$S$107</c:f>
              <c:strCache>
                <c:ptCount val="1"/>
                <c:pt idx="0">
                  <c:v>回流付费用户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'汇报-ct'!$T$103:$AF$103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'汇报-ct'!$T$107:$AF$107</c:f>
              <c:numCache>
                <c:formatCode>0.0%</c:formatCode>
                <c:ptCount val="13"/>
                <c:pt idx="0">
                  <c:v>2.0182594054807247E-2</c:v>
                </c:pt>
                <c:pt idx="1">
                  <c:v>1.997588772472041E-2</c:v>
                </c:pt>
                <c:pt idx="2">
                  <c:v>1.1880452942268424E-2</c:v>
                </c:pt>
                <c:pt idx="3">
                  <c:v>3.3173477071856049E-2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358720"/>
        <c:axId val="259360256"/>
      </c:lineChart>
      <c:catAx>
        <c:axId val="2593587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360256"/>
        <c:crosses val="autoZero"/>
        <c:auto val="1"/>
        <c:lblAlgn val="ctr"/>
        <c:lblOffset val="100"/>
        <c:noMultiLvlLbl val="0"/>
      </c:catAx>
      <c:valAx>
        <c:axId val="2593602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35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'汇报-ct'!$B$212</c:f>
          <c:strCache>
            <c:ptCount val="1"/>
            <c:pt idx="0">
              <c:v>赤瞳之刃付费用户贡献占比（活跃类型角度）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'汇报-ct'!$S$118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'汇报-ct'!$T$117:$AF$117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'汇报-ct'!$T$118:$AF$118</c:f>
              <c:numCache>
                <c:formatCode>0.0%</c:formatCode>
                <c:ptCount val="13"/>
                <c:pt idx="0">
                  <c:v>0.4949066399889005</c:v>
                </c:pt>
                <c:pt idx="1">
                  <c:v>0.4080033891010813</c:v>
                </c:pt>
                <c:pt idx="2">
                  <c:v>0.42254694368906992</c:v>
                </c:pt>
                <c:pt idx="3">
                  <c:v>0.71164220710010662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'汇报-ct'!$S$119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'汇报-ct'!$T$117:$AF$117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'汇报-ct'!$T$119:$AF$119</c:f>
              <c:numCache>
                <c:formatCode>0.0%</c:formatCode>
                <c:ptCount val="13"/>
                <c:pt idx="0">
                  <c:v>0.45843161023199436</c:v>
                </c:pt>
                <c:pt idx="1">
                  <c:v>0.57648340416375277</c:v>
                </c:pt>
                <c:pt idx="2">
                  <c:v>0.57186925631737906</c:v>
                </c:pt>
                <c:pt idx="3">
                  <c:v>0.22950725588259407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'汇报-ct'!$S$120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'汇报-ct'!$T$117:$AF$117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'汇报-ct'!$T$120:$AF$120</c:f>
              <c:numCache>
                <c:formatCode>0.0%</c:formatCode>
                <c:ptCount val="13"/>
                <c:pt idx="0">
                  <c:v>4.6661749779105179E-2</c:v>
                </c:pt>
                <c:pt idx="1">
                  <c:v>1.5513206735165957E-2</c:v>
                </c:pt>
                <c:pt idx="2">
                  <c:v>5.5837999935509528E-3</c:v>
                </c:pt>
                <c:pt idx="3">
                  <c:v>5.8850537017299337E-2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390464"/>
        <c:axId val="259457792"/>
      </c:lineChart>
      <c:catAx>
        <c:axId val="2593904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457792"/>
        <c:crosses val="autoZero"/>
        <c:auto val="1"/>
        <c:lblAlgn val="ctr"/>
        <c:lblOffset val="100"/>
        <c:noMultiLvlLbl val="0"/>
      </c:catAx>
      <c:valAx>
        <c:axId val="2594577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3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'汇报-ct'!$B$236</c:f>
          <c:strCache>
            <c:ptCount val="1"/>
            <c:pt idx="0">
              <c:v>赤瞳之刃ARPPU值（按条和包月）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'汇报-ct'!$T$127:$AF$127</c:f>
              <c:numCache>
                <c:formatCode>General</c:formatCode>
                <c:ptCount val="13"/>
                <c:pt idx="0">
                  <c:v>59.77</c:v>
                </c:pt>
                <c:pt idx="1">
                  <c:v>61.15</c:v>
                </c:pt>
                <c:pt idx="2">
                  <c:v>84.32</c:v>
                </c:pt>
                <c:pt idx="3">
                  <c:v>50.63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'汇报-ct'!$S$128</c:f>
              <c:strCache>
                <c:ptCount val="1"/>
                <c:pt idx="0">
                  <c:v>按条支付arppu值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'汇报-ct'!$T$128:$AF$128</c:f>
              <c:numCache>
                <c:formatCode>General</c:formatCode>
                <c:ptCount val="13"/>
                <c:pt idx="0">
                  <c:v>59.77</c:v>
                </c:pt>
                <c:pt idx="1">
                  <c:v>61.15</c:v>
                </c:pt>
                <c:pt idx="2">
                  <c:v>84.32</c:v>
                </c:pt>
                <c:pt idx="3">
                  <c:v>50.63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'汇报-ct'!$S$129</c:f>
              <c:strCache>
                <c:ptCount val="1"/>
                <c:pt idx="0">
                  <c:v>包月支付arppu值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'汇报-ct'!$T$129:$AF$129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504384"/>
        <c:axId val="259506176"/>
      </c:lineChart>
      <c:catAx>
        <c:axId val="2595043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506176"/>
        <c:crosses val="autoZero"/>
        <c:auto val="1"/>
        <c:lblAlgn val="ctr"/>
        <c:lblOffset val="100"/>
        <c:noMultiLvlLbl val="0"/>
      </c:catAx>
      <c:valAx>
        <c:axId val="2595061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50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'汇报-ct'!$B$260</c:f>
          <c:strCache>
            <c:ptCount val="1"/>
            <c:pt idx="0">
              <c:v>赤瞳之刃ARPPU值（付费行为角度）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'汇报-ct'!$S$130</c:f>
              <c:strCache>
                <c:ptCount val="1"/>
                <c:pt idx="0">
                  <c:v>纯新增付费用户ARPPU值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'汇报-ct'!$T$130:$AF$130</c:f>
              <c:numCache>
                <c:formatCode>General</c:formatCode>
                <c:ptCount val="13"/>
                <c:pt idx="0">
                  <c:v>49.29</c:v>
                </c:pt>
                <c:pt idx="1">
                  <c:v>45.25</c:v>
                </c:pt>
                <c:pt idx="2">
                  <c:v>57.69</c:v>
                </c:pt>
                <c:pt idx="3">
                  <c:v>42.47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'汇报-ct'!$S$131</c:f>
              <c:strCache>
                <c:ptCount val="1"/>
                <c:pt idx="0">
                  <c:v>历史转化新增付费用户ARPPU值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'汇报-ct'!$T$131:$AF$131</c:f>
              <c:numCache>
                <c:formatCode>General</c:formatCode>
                <c:ptCount val="13"/>
                <c:pt idx="0">
                  <c:v>50.64</c:v>
                </c:pt>
                <c:pt idx="1">
                  <c:v>42.48</c:v>
                </c:pt>
                <c:pt idx="2">
                  <c:v>57.58</c:v>
                </c:pt>
                <c:pt idx="3">
                  <c:v>96.36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'汇报-ct'!$S$132</c:f>
              <c:strCache>
                <c:ptCount val="1"/>
                <c:pt idx="0">
                  <c:v>连续两月付费用户ARPPU值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'汇报-ct'!$T$132:$AF$132</c:f>
              <c:numCache>
                <c:formatCode>General</c:formatCode>
                <c:ptCount val="13"/>
                <c:pt idx="0">
                  <c:v>105.87</c:v>
                </c:pt>
                <c:pt idx="1">
                  <c:v>141.38999999999999</c:v>
                </c:pt>
                <c:pt idx="2">
                  <c:v>234.51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'汇报-ct'!$S$133</c:f>
              <c:strCache>
                <c:ptCount val="1"/>
                <c:pt idx="0">
                  <c:v>回流付费用户ARPPU值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'汇报-ct'!$T$133:$AF$133</c:f>
              <c:numCache>
                <c:formatCode>General</c:formatCode>
                <c:ptCount val="13"/>
                <c:pt idx="0">
                  <c:v>33.51</c:v>
                </c:pt>
                <c:pt idx="1">
                  <c:v>26.31</c:v>
                </c:pt>
                <c:pt idx="2">
                  <c:v>38.619999999999997</c:v>
                </c:pt>
                <c:pt idx="3">
                  <c:v>38.049999999999997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632512"/>
        <c:axId val="2596465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'汇报-ct'!$S$127</c15:sqref>
                        </c15:formulaRef>
                      </c:ext>
                    </c:extLst>
                    <c:strCache>
                      <c:ptCount val="1"/>
                      <c:pt idx="0">
                        <c:v>总体ARPPU值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'汇报-ct'!$T$126:$AF$126</c15:sqref>
                        </c15:formulaRef>
                      </c:ext>
                    </c:extLst>
                    <c:strCache>
                      <c:ptCount val="13"/>
                      <c:pt idx="0">
                        <c:v>201507</c:v>
                      </c:pt>
                      <c:pt idx="1">
                        <c:v>201506</c:v>
                      </c:pt>
                      <c:pt idx="2">
                        <c:v>201505</c:v>
                      </c:pt>
                      <c:pt idx="3">
                        <c:v>201504</c:v>
                      </c:pt>
                      <c:pt idx="4">
                        <c:v>201503</c:v>
                      </c:pt>
                      <c:pt idx="5">
                        <c:v>201502</c:v>
                      </c:pt>
                      <c:pt idx="6">
                        <c:v>201501</c:v>
                      </c:pt>
                      <c:pt idx="7">
                        <c:v>201412</c:v>
                      </c:pt>
                      <c:pt idx="8">
                        <c:v>201411</c:v>
                      </c:pt>
                      <c:pt idx="9">
                        <c:v>201410</c:v>
                      </c:pt>
                      <c:pt idx="10">
                        <c:v>201409</c:v>
                      </c:pt>
                      <c:pt idx="11">
                        <c:v>201408</c:v>
                      </c:pt>
                      <c:pt idx="12">
                        <c:v>201407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'汇报-ct'!$T$127:$AF$127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59.77</c:v>
                      </c:pt>
                      <c:pt idx="1">
                        <c:v>61.15</c:v>
                      </c:pt>
                      <c:pt idx="2">
                        <c:v>84.32</c:v>
                      </c:pt>
                      <c:pt idx="3">
                        <c:v>50.63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596325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646592"/>
        <c:crosses val="autoZero"/>
        <c:auto val="1"/>
        <c:lblAlgn val="ctr"/>
        <c:lblOffset val="100"/>
        <c:noMultiLvlLbl val="0"/>
      </c:catAx>
      <c:valAx>
        <c:axId val="2596465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63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'汇报-ct'!$B$284</c:f>
          <c:strCache>
            <c:ptCount val="1"/>
            <c:pt idx="0">
              <c:v>赤瞳之刃ARPPU值（活跃类型角度）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'汇报-ct'!$S$127</c:f>
              <c:strCache>
                <c:ptCount val="1"/>
                <c:pt idx="0">
                  <c:v>总体ARPPU值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'汇报-ct'!$T$127:$AF$127</c:f>
              <c:numCache>
                <c:formatCode>General</c:formatCode>
                <c:ptCount val="13"/>
                <c:pt idx="0">
                  <c:v>59.77</c:v>
                </c:pt>
                <c:pt idx="1">
                  <c:v>61.15</c:v>
                </c:pt>
                <c:pt idx="2">
                  <c:v>84.32</c:v>
                </c:pt>
                <c:pt idx="3">
                  <c:v>50.63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'汇报-ct'!$S$134</c:f>
              <c:strCache>
                <c:ptCount val="1"/>
                <c:pt idx="0">
                  <c:v>新增用户ARPPU值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'汇报-ct'!$T$134:$AF$134</c:f>
              <c:numCache>
                <c:formatCode>General</c:formatCode>
                <c:ptCount val="13"/>
                <c:pt idx="0">
                  <c:v>49.29</c:v>
                </c:pt>
                <c:pt idx="1">
                  <c:v>45.25</c:v>
                </c:pt>
                <c:pt idx="2">
                  <c:v>57.69</c:v>
                </c:pt>
                <c:pt idx="3">
                  <c:v>42.47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'汇报-ct'!$S$135</c:f>
              <c:strCache>
                <c:ptCount val="1"/>
                <c:pt idx="0">
                  <c:v>留存用户ARPPU值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'汇报-ct'!$T$135:$AF$135</c:f>
              <c:numCache>
                <c:formatCode>General</c:formatCode>
                <c:ptCount val="13"/>
                <c:pt idx="0">
                  <c:v>75.819999999999993</c:v>
                </c:pt>
                <c:pt idx="1">
                  <c:v>82.35</c:v>
                </c:pt>
                <c:pt idx="2">
                  <c:v>128.83000000000001</c:v>
                </c:pt>
                <c:pt idx="3">
                  <c:v>86.13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'汇报-ct'!$S$136</c:f>
              <c:strCache>
                <c:ptCount val="1"/>
                <c:pt idx="0">
                  <c:v>回流用户ARPPU值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'汇报-ct'!$T$126:$AF$126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'汇报-ct'!$T$136:$AF$136</c:f>
              <c:numCache>
                <c:formatCode>General</c:formatCode>
                <c:ptCount val="13"/>
                <c:pt idx="0">
                  <c:v>72.61</c:v>
                </c:pt>
                <c:pt idx="1">
                  <c:v>46.14</c:v>
                </c:pt>
                <c:pt idx="2">
                  <c:v>61.12</c:v>
                </c:pt>
                <c:pt idx="3">
                  <c:v>179.45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707648"/>
        <c:axId val="259709184"/>
      </c:lineChart>
      <c:catAx>
        <c:axId val="2597076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709184"/>
        <c:crosses val="autoZero"/>
        <c:auto val="1"/>
        <c:lblAlgn val="ctr"/>
        <c:lblOffset val="100"/>
        <c:noMultiLvlLbl val="0"/>
      </c:catAx>
      <c:valAx>
        <c:axId val="2597091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70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'汇报-ct'!$B$309</c:f>
          <c:strCache>
            <c:ptCount val="1"/>
            <c:pt idx="0">
              <c:v>赤瞳之刃各类用户付费率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'汇报-ct'!$S$143</c:f>
              <c:strCache>
                <c:ptCount val="1"/>
                <c:pt idx="0">
                  <c:v>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'汇报-ct'!$T$142:$AF$142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'汇报-ct'!$T$143:$AF$143</c:f>
              <c:numCache>
                <c:formatCode>0.00%</c:formatCode>
                <c:ptCount val="13"/>
                <c:pt idx="0">
                  <c:v>3.0000000000000001E-3</c:v>
                </c:pt>
                <c:pt idx="1">
                  <c:v>3.7000000000000002E-3</c:v>
                </c:pt>
                <c:pt idx="2">
                  <c:v>3.7000000000000002E-3</c:v>
                </c:pt>
                <c:pt idx="3">
                  <c:v>1.0999999999999999E-2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'汇报-ct'!$S$144</c:f>
              <c:strCache>
                <c:ptCount val="1"/>
                <c:pt idx="0">
                  <c:v>新增用户付费率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'汇报-ct'!$T$142:$AF$142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'汇报-ct'!$T$144:$AF$144</c:f>
              <c:numCache>
                <c:formatCode>0.00%</c:formatCode>
                <c:ptCount val="13"/>
                <c:pt idx="0">
                  <c:v>2.0999999999999999E-3</c:v>
                </c:pt>
                <c:pt idx="1">
                  <c:v>2.3E-3</c:v>
                </c:pt>
                <c:pt idx="2">
                  <c:v>2.5000000000000001E-3</c:v>
                </c:pt>
                <c:pt idx="3">
                  <c:v>9.4999999999999998E-3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'汇报-ct'!$S$145</c:f>
              <c:strCache>
                <c:ptCount val="1"/>
                <c:pt idx="0">
                  <c:v>留存用户付费率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'汇报-ct'!$T$142:$AF$142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'汇报-ct'!$T$145:$AF$145</c:f>
              <c:numCache>
                <c:formatCode>0.00%</c:formatCode>
                <c:ptCount val="13"/>
                <c:pt idx="0">
                  <c:v>9.9000000000000008E-3</c:v>
                </c:pt>
                <c:pt idx="1">
                  <c:v>1.2500000000000001E-2</c:v>
                </c:pt>
                <c:pt idx="2">
                  <c:v>2.1499999999999998E-2</c:v>
                </c:pt>
                <c:pt idx="3">
                  <c:v>9.5000000000000001E-2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'汇报-ct'!$S$146</c:f>
              <c:strCache>
                <c:ptCount val="1"/>
                <c:pt idx="0">
                  <c:v>回流用户付费率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'汇报-ct'!$T$142:$AF$142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'汇报-ct'!$T$146:$AF$146</c:f>
              <c:numCache>
                <c:formatCode>0.00%</c:formatCode>
                <c:ptCount val="13"/>
                <c:pt idx="0">
                  <c:v>3.5999999999999999E-3</c:v>
                </c:pt>
                <c:pt idx="1">
                  <c:v>7.1000000000000004E-3</c:v>
                </c:pt>
                <c:pt idx="2">
                  <c:v>2.0299999999999999E-2</c:v>
                </c:pt>
                <c:pt idx="3">
                  <c:v>4.6800000000000001E-2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762432"/>
        <c:axId val="259801088"/>
      </c:lineChart>
      <c:catAx>
        <c:axId val="2597624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801088"/>
        <c:crosses val="autoZero"/>
        <c:auto val="1"/>
        <c:lblAlgn val="ctr"/>
        <c:lblOffset val="100"/>
        <c:noMultiLvlLbl val="0"/>
      </c:catAx>
      <c:valAx>
        <c:axId val="2598010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7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'汇报-ct'!$B$336</c:f>
          <c:strCache>
            <c:ptCount val="1"/>
            <c:pt idx="0">
              <c:v>赤瞳之刃有效活跃用户占比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'汇报-ct'!$S$22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'汇报-ct'!$T$21:$AF$21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'汇报-ct'!$T$22:$AF$22</c:f>
              <c:numCache>
                <c:formatCode>0.0%</c:formatCode>
                <c:ptCount val="13"/>
                <c:pt idx="0">
                  <c:v>0.20047887756722904</c:v>
                </c:pt>
                <c:pt idx="1">
                  <c:v>0.20610916813902269</c:v>
                </c:pt>
                <c:pt idx="2">
                  <c:v>0.22924110357212438</c:v>
                </c:pt>
                <c:pt idx="3">
                  <c:v>0.20440991660002286</c:v>
                </c:pt>
                <c:pt idx="4">
                  <c:v>0.38536023054755042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813760"/>
        <c:axId val="259815296"/>
      </c:barChart>
      <c:catAx>
        <c:axId val="2598137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815296"/>
        <c:crosses val="autoZero"/>
        <c:auto val="1"/>
        <c:lblAlgn val="ctr"/>
        <c:lblOffset val="100"/>
        <c:noMultiLvlLbl val="0"/>
      </c:catAx>
      <c:valAx>
        <c:axId val="2598152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81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'汇报-ct'!$B$361</c:f>
          <c:strCache>
            <c:ptCount val="1"/>
            <c:pt idx="0">
              <c:v>赤瞳之刃各类用户流失率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'汇报-ct'!$S$194</c:f>
              <c:strCache>
                <c:ptCount val="1"/>
                <c:pt idx="0">
                  <c:v>流失率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'汇报-ct'!$T$193:$AF$193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'汇报-ct'!$T$194:$AF$194</c:f>
              <c:numCache>
                <c:formatCode>0.0%</c:formatCode>
                <c:ptCount val="13"/>
                <c:pt idx="0">
                  <c:v>0.87329999999999997</c:v>
                </c:pt>
                <c:pt idx="1">
                  <c:v>0.85880000000000001</c:v>
                </c:pt>
                <c:pt idx="2">
                  <c:v>0.82430000000000003</c:v>
                </c:pt>
                <c:pt idx="3">
                  <c:v>0.60560000000000003</c:v>
                </c:pt>
                <c:pt idx="4">
                  <c:v>0.81610000000000005</c:v>
                </c:pt>
                <c:pt idx="5">
                  <c:v>0.68720000000000003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'汇报-ct'!$S$195</c:f>
              <c:strCache>
                <c:ptCount val="1"/>
                <c:pt idx="0">
                  <c:v>上月新增活跃用户本月流失率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'汇报-ct'!$T$193:$AF$193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'汇报-ct'!$T$195:$AF$195</c:f>
              <c:numCache>
                <c:formatCode>0.0%</c:formatCode>
                <c:ptCount val="13"/>
                <c:pt idx="0">
                  <c:v>0.88959999999999995</c:v>
                </c:pt>
                <c:pt idx="1">
                  <c:v>0.86699999999999999</c:v>
                </c:pt>
                <c:pt idx="2">
                  <c:v>0.82920000000000005</c:v>
                </c:pt>
                <c:pt idx="3">
                  <c:v>0.62939999999999996</c:v>
                </c:pt>
                <c:pt idx="4">
                  <c:v>0.83179999999999998</c:v>
                </c:pt>
                <c:pt idx="5">
                  <c:v>0.68930000000000002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'汇报-ct'!$S$196</c:f>
              <c:strCache>
                <c:ptCount val="1"/>
                <c:pt idx="0">
                  <c:v>上月留存用户本月流失率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'汇报-ct'!$T$193:$AF$193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'汇报-ct'!$T$196:$AF$196</c:f>
              <c:numCache>
                <c:formatCode>0.0%</c:formatCode>
                <c:ptCount val="13"/>
                <c:pt idx="0">
                  <c:v>0.76539999999999997</c:v>
                </c:pt>
                <c:pt idx="1">
                  <c:v>0.74219999999999997</c:v>
                </c:pt>
                <c:pt idx="2">
                  <c:v>0.55220000000000002</c:v>
                </c:pt>
                <c:pt idx="3">
                  <c:v>0.44890000000000002</c:v>
                </c:pt>
                <c:pt idx="4">
                  <c:v>0.51800000000000002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'汇报-ct'!$S$197</c:f>
              <c:strCache>
                <c:ptCount val="1"/>
                <c:pt idx="0">
                  <c:v>上月回流用户本月流失率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'汇报-ct'!$T$193:$AF$193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'汇报-ct'!$T$197:$AF$197</c:f>
              <c:numCache>
                <c:formatCode>0.0%</c:formatCode>
                <c:ptCount val="13"/>
                <c:pt idx="0">
                  <c:v>0.82989999999999997</c:v>
                </c:pt>
                <c:pt idx="1">
                  <c:v>0.81259999999999999</c:v>
                </c:pt>
                <c:pt idx="2">
                  <c:v>0.68379999999999996</c:v>
                </c:pt>
                <c:pt idx="3">
                  <c:v>0.5333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80448"/>
        <c:axId val="259881984"/>
      </c:lineChart>
      <c:catAx>
        <c:axId val="2598804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881984"/>
        <c:crosses val="autoZero"/>
        <c:auto val="1"/>
        <c:lblAlgn val="ctr"/>
        <c:lblOffset val="100"/>
        <c:noMultiLvlLbl val="0"/>
      </c:catAx>
      <c:valAx>
        <c:axId val="2598819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8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'汇报-ct'!$B$33</c:f>
          <c:strCache>
            <c:ptCount val="1"/>
            <c:pt idx="0">
              <c:v>赤瞳之刃活跃用户构成的趋势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'汇报-ct'!$S$22</c:f>
              <c:strCache>
                <c:ptCount val="1"/>
                <c:pt idx="0">
                  <c:v>有效活跃用户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'汇报-ct'!$T$21:$AF$21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'汇报-ct'!$T$22:$AF$22</c:f>
              <c:numCache>
                <c:formatCode>0.0%</c:formatCode>
                <c:ptCount val="13"/>
                <c:pt idx="0">
                  <c:v>0.20047887756722904</c:v>
                </c:pt>
                <c:pt idx="1">
                  <c:v>0.20610916813902269</c:v>
                </c:pt>
                <c:pt idx="2">
                  <c:v>0.22924110357212438</c:v>
                </c:pt>
                <c:pt idx="3">
                  <c:v>0.20440991660002286</c:v>
                </c:pt>
                <c:pt idx="4">
                  <c:v>0.38536023054755042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'汇报-ct'!$S$23</c:f>
              <c:strCache>
                <c:ptCount val="1"/>
                <c:pt idx="0">
                  <c:v>新增用户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'汇报-ct'!$T$21:$AF$21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'汇报-ct'!$T$23:$AF$23</c:f>
              <c:numCache>
                <c:formatCode>0.0%</c:formatCode>
                <c:ptCount val="13"/>
                <c:pt idx="0">
                  <c:v>0.85898110269436989</c:v>
                </c:pt>
                <c:pt idx="1">
                  <c:v>0.86331140934724204</c:v>
                </c:pt>
                <c:pt idx="2">
                  <c:v>0.93446841672807979</c:v>
                </c:pt>
                <c:pt idx="3">
                  <c:v>0.98046384096881067</c:v>
                </c:pt>
                <c:pt idx="4">
                  <c:v>0.86616714697406338</c:v>
                </c:pt>
                <c:pt idx="5">
                  <c:v>0.94972803692104835</c:v>
                </c:pt>
                <c:pt idx="6">
                  <c:v>0.99692307692307691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'汇报-ct'!$S$24</c:f>
              <c:strCache>
                <c:ptCount val="1"/>
                <c:pt idx="0">
                  <c:v>留存用户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'汇报-ct'!$T$21:$AF$21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'汇报-ct'!$T$24:$AF$24</c:f>
              <c:numCache>
                <c:formatCode>0.0%</c:formatCode>
                <c:ptCount val="13"/>
                <c:pt idx="0">
                  <c:v>0.10907289407144885</c:v>
                </c:pt>
                <c:pt idx="1">
                  <c:v>0.12608611467434713</c:v>
                </c:pt>
                <c:pt idx="2">
                  <c:v>6.5123292080675632E-2</c:v>
                </c:pt>
                <c:pt idx="3">
                  <c:v>1.5633497086713126E-2</c:v>
                </c:pt>
                <c:pt idx="4">
                  <c:v>0.12864553314121038</c:v>
                </c:pt>
                <c:pt idx="5">
                  <c:v>5.0271963078951709E-2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'汇报-ct'!$S$25</c:f>
              <c:strCache>
                <c:ptCount val="1"/>
                <c:pt idx="0">
                  <c:v>回流用户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'汇报-ct'!$T$21:$AF$21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'汇报-ct'!$T$25:$AF$25</c:f>
              <c:numCache>
                <c:formatCode>0.0%</c:formatCode>
                <c:ptCount val="13"/>
                <c:pt idx="0">
                  <c:v>3.1946003234181286E-2</c:v>
                </c:pt>
                <c:pt idx="1">
                  <c:v>1.0602475978410823E-2</c:v>
                </c:pt>
                <c:pt idx="2">
                  <c:v>1.4197013205932928E-3</c:v>
                </c:pt>
                <c:pt idx="3">
                  <c:v>3.9026619444761795E-3</c:v>
                </c:pt>
                <c:pt idx="4">
                  <c:v>5.1873198847262247E-3</c:v>
                </c:pt>
                <c:pt idx="5">
                  <c:v>0</c:v>
                </c:pt>
                <c:pt idx="6">
                  <c:v>3.0769230769230769E-3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5280"/>
        <c:axId val="2159360"/>
      </c:lineChart>
      <c:catAx>
        <c:axId val="21452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59360"/>
        <c:crosses val="autoZero"/>
        <c:auto val="1"/>
        <c:lblAlgn val="ctr"/>
        <c:lblOffset val="100"/>
        <c:noMultiLvlLbl val="0"/>
      </c:catAx>
      <c:valAx>
        <c:axId val="21593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4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'汇报-ct'!$J$19</c:f>
          <c:strCache>
            <c:ptCount val="1"/>
            <c:pt idx="0">
              <c:v>赤瞳之刃活跃用户构成情况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'汇报-ct'!$T$21</c:f>
              <c:strCache>
                <c:ptCount val="1"/>
                <c:pt idx="0">
                  <c:v>201507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'汇报-ct'!$T$22:$T$25</c:f>
              <c:numCache>
                <c:formatCode>0.0%</c:formatCode>
                <c:ptCount val="4"/>
                <c:pt idx="0">
                  <c:v>0.20047887756722904</c:v>
                </c:pt>
                <c:pt idx="1">
                  <c:v>0.85898110269436989</c:v>
                </c:pt>
                <c:pt idx="2">
                  <c:v>0.10907289407144885</c:v>
                </c:pt>
                <c:pt idx="3">
                  <c:v>3.1946003234181286E-2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973888"/>
        <c:axId val="259975424"/>
      </c:barChart>
      <c:lineChart>
        <c:grouping val="standard"/>
        <c:varyColors val="0"/>
        <c:ser>
          <c:idx val="1"/>
          <c:order val="1"/>
          <c:tx>
            <c:strRef>
              <c:f>'汇报-ct'!$AG$21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'汇报-ct'!$AG$22:$AG$25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'汇报-ct'!$AH$21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'汇报-ct'!$S$22:$S$25</c:f>
              <c:strCache>
                <c:ptCount val="4"/>
                <c:pt idx="0">
                  <c:v>有效活跃用户</c:v>
                </c:pt>
                <c:pt idx="1">
                  <c:v>新增用户</c:v>
                </c:pt>
                <c:pt idx="2">
                  <c:v>留存用户</c:v>
                </c:pt>
                <c:pt idx="3">
                  <c:v>回流用户</c:v>
                </c:pt>
              </c:strCache>
            </c:strRef>
          </c:cat>
          <c:val>
            <c:numRef>
              <c:f>'汇报-ct'!$AH$22:$AH$25</c:f>
              <c:numCache>
                <c:formatCode>0.0%</c:formatCode>
                <c:ptCount val="4"/>
                <c:pt idx="0">
                  <c:v>-2.7317031176390727E-2</c:v>
                </c:pt>
                <c:pt idx="1">
                  <c:v>-5.0159265891625004E-3</c:v>
                </c:pt>
                <c:pt idx="2">
                  <c:v>-0.13493334017659053</c:v>
                </c:pt>
                <c:pt idx="3">
                  <c:v>2.0130700884615056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978752"/>
        <c:axId val="259977216"/>
      </c:lineChart>
      <c:catAx>
        <c:axId val="25997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975424"/>
        <c:crosses val="autoZero"/>
        <c:auto val="1"/>
        <c:lblAlgn val="ctr"/>
        <c:lblOffset val="100"/>
        <c:noMultiLvlLbl val="0"/>
      </c:catAx>
      <c:valAx>
        <c:axId val="2599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973888"/>
        <c:crosses val="autoZero"/>
        <c:crossBetween val="between"/>
      </c:valAx>
      <c:valAx>
        <c:axId val="25997721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59978752"/>
        <c:crosses val="max"/>
        <c:crossBetween val="between"/>
      </c:valAx>
      <c:catAx>
        <c:axId val="259978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59977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'汇报-ct'!$B$386</c:f>
          <c:strCache>
            <c:ptCount val="1"/>
            <c:pt idx="0">
              <c:v>赤瞳之刃各类用户在线时长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'汇报-ct'!$S$203</c:f>
              <c:strCache>
                <c:ptCount val="1"/>
                <c:pt idx="0">
                  <c:v>活跃用户日平均在线时长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'汇报-ct'!$T$202:$AF$202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'汇报-ct'!$T$203:$AF$203</c:f>
              <c:numCache>
                <c:formatCode>0</c:formatCode>
                <c:ptCount val="13"/>
                <c:pt idx="0">
                  <c:v>1851.09</c:v>
                </c:pt>
                <c:pt idx="1">
                  <c:v>1814.39</c:v>
                </c:pt>
                <c:pt idx="2">
                  <c:v>1966.02</c:v>
                </c:pt>
                <c:pt idx="3">
                  <c:v>2030.41</c:v>
                </c:pt>
                <c:pt idx="4">
                  <c:v>3547.42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'汇报-ct'!$S$204</c:f>
              <c:strCache>
                <c:ptCount val="1"/>
                <c:pt idx="0">
                  <c:v>付费用户日平均在线时长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'汇报-ct'!$T$202:$AF$202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'汇报-ct'!$T$204:$AF$204</c:f>
              <c:numCache>
                <c:formatCode>0</c:formatCode>
                <c:ptCount val="13"/>
                <c:pt idx="0">
                  <c:v>5086.3900000000003</c:v>
                </c:pt>
                <c:pt idx="1">
                  <c:v>4537.76</c:v>
                </c:pt>
                <c:pt idx="2">
                  <c:v>4650.7299999999996</c:v>
                </c:pt>
                <c:pt idx="3">
                  <c:v>4759.12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'汇报-ct'!$S$205</c:f>
              <c:strCache>
                <c:ptCount val="1"/>
                <c:pt idx="0">
                  <c:v>新增用户日平均在线时长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'汇报-ct'!$T$202:$AF$202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'汇报-ct'!$T$205:$AF$205</c:f>
              <c:numCache>
                <c:formatCode>0</c:formatCode>
                <c:ptCount val="13"/>
                <c:pt idx="0">
                  <c:v>1860.82</c:v>
                </c:pt>
                <c:pt idx="1">
                  <c:v>1801.15</c:v>
                </c:pt>
                <c:pt idx="2">
                  <c:v>1952.54</c:v>
                </c:pt>
                <c:pt idx="3">
                  <c:v>2030.4</c:v>
                </c:pt>
                <c:pt idx="4">
                  <c:v>3547.42</c:v>
                </c:pt>
                <c:pt idx="5">
                  <c:v>0</c:v>
                </c:pt>
                <c:pt idx="6">
                  <c:v>4830.9399999999996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'汇报-ct'!$S$206</c:f>
              <c:strCache>
                <c:ptCount val="1"/>
                <c:pt idx="0">
                  <c:v>留存用户日平均在线时长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'汇报-ct'!$T$202:$AF$202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'汇报-ct'!$T$206:$AF$206</c:f>
              <c:numCache>
                <c:formatCode>0</c:formatCode>
                <c:ptCount val="13"/>
                <c:pt idx="0">
                  <c:v>1872.75</c:v>
                </c:pt>
                <c:pt idx="1">
                  <c:v>1882</c:v>
                </c:pt>
                <c:pt idx="2">
                  <c:v>2090.84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'汇报-ct'!$S$207</c:f>
              <c:strCache>
                <c:ptCount val="1"/>
                <c:pt idx="0">
                  <c:v>回流用户日平均在线时长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'汇报-ct'!$T$202:$AF$202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'汇报-ct'!$T$207:$AF$207</c:f>
              <c:numCache>
                <c:formatCode>0</c:formatCode>
                <c:ptCount val="13"/>
                <c:pt idx="0">
                  <c:v>1300.93</c:v>
                </c:pt>
                <c:pt idx="1">
                  <c:v>1484</c:v>
                </c:pt>
                <c:pt idx="2">
                  <c:v>2368.7199999999998</c:v>
                </c:pt>
                <c:pt idx="3">
                  <c:v>2162.06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037248"/>
        <c:axId val="260112768"/>
      </c:lineChart>
      <c:catAx>
        <c:axId val="2600372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112768"/>
        <c:crosses val="autoZero"/>
        <c:auto val="1"/>
        <c:lblAlgn val="ctr"/>
        <c:lblOffset val="100"/>
        <c:noMultiLvlLbl val="0"/>
      </c:catAx>
      <c:valAx>
        <c:axId val="2601127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03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'汇报-ct'!$B$410</c:f>
          <c:strCache>
            <c:ptCount val="1"/>
            <c:pt idx="0">
              <c:v>赤瞳之刃各类用户登录天数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'汇报-ct'!$S$213</c:f>
              <c:strCache>
                <c:ptCount val="1"/>
                <c:pt idx="0">
                  <c:v>活跃用户月平均登录天数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'汇报-ct'!$T$212:$AF$212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'汇报-ct'!$T$213:$AF$213</c:f>
              <c:numCache>
                <c:formatCode>General</c:formatCode>
                <c:ptCount val="13"/>
                <c:pt idx="0">
                  <c:v>1.68</c:v>
                </c:pt>
                <c:pt idx="1">
                  <c:v>1.67</c:v>
                </c:pt>
                <c:pt idx="2">
                  <c:v>1.65</c:v>
                </c:pt>
                <c:pt idx="3">
                  <c:v>1.7</c:v>
                </c:pt>
                <c:pt idx="4">
                  <c:v>2.09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'汇报-ct'!$S$214</c:f>
              <c:strCache>
                <c:ptCount val="1"/>
                <c:pt idx="0">
                  <c:v>付费用户平均登录天数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'汇报-ct'!$T$212:$AF$212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'汇报-ct'!$T$214:$AF$214</c:f>
              <c:numCache>
                <c:formatCode>General</c:formatCode>
                <c:ptCount val="13"/>
                <c:pt idx="0">
                  <c:v>11.9</c:v>
                </c:pt>
                <c:pt idx="1">
                  <c:v>11.81</c:v>
                </c:pt>
                <c:pt idx="2">
                  <c:v>10.77</c:v>
                </c:pt>
                <c:pt idx="3">
                  <c:v>8.83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'汇报-ct'!$S$215</c:f>
              <c:strCache>
                <c:ptCount val="1"/>
                <c:pt idx="0">
                  <c:v>新增用户月平均登录天数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'汇报-ct'!$T$212:$AF$212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'汇报-ct'!$T$215:$AF$215</c:f>
              <c:numCache>
                <c:formatCode>General</c:formatCode>
                <c:ptCount val="13"/>
                <c:pt idx="0">
                  <c:v>1.53</c:v>
                </c:pt>
                <c:pt idx="1">
                  <c:v>1.51</c:v>
                </c:pt>
                <c:pt idx="2">
                  <c:v>1.56</c:v>
                </c:pt>
                <c:pt idx="3">
                  <c:v>1.7</c:v>
                </c:pt>
                <c:pt idx="4">
                  <c:v>2.09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'汇报-ct'!$S$216</c:f>
              <c:strCache>
                <c:ptCount val="1"/>
                <c:pt idx="0">
                  <c:v>留存用户月平均登录天数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'汇报-ct'!$T$212:$AF$212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'汇报-ct'!$T$216:$AF$216</c:f>
              <c:numCache>
                <c:formatCode>General</c:formatCode>
                <c:ptCount val="13"/>
                <c:pt idx="0">
                  <c:v>3.01</c:v>
                </c:pt>
                <c:pt idx="1">
                  <c:v>2.94</c:v>
                </c:pt>
                <c:pt idx="2">
                  <c:v>3.58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'汇报-ct'!$S$217</c:f>
              <c:strCache>
                <c:ptCount val="1"/>
                <c:pt idx="0">
                  <c:v>回流用户月平均登录天数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'汇报-ct'!$T$212:$AF$212</c:f>
              <c:strCache>
                <c:ptCount val="13"/>
                <c:pt idx="0">
                  <c:v>201507</c:v>
                </c:pt>
                <c:pt idx="1">
                  <c:v>201506</c:v>
                </c:pt>
                <c:pt idx="2">
                  <c:v>201505</c:v>
                </c:pt>
                <c:pt idx="3">
                  <c:v>201504</c:v>
                </c:pt>
                <c:pt idx="4">
                  <c:v>201503</c:v>
                </c:pt>
                <c:pt idx="5">
                  <c:v>201502</c:v>
                </c:pt>
                <c:pt idx="6">
                  <c:v>201501</c:v>
                </c:pt>
                <c:pt idx="7">
                  <c:v>201412</c:v>
                </c:pt>
                <c:pt idx="8">
                  <c:v>201411</c:v>
                </c:pt>
                <c:pt idx="9">
                  <c:v>201410</c:v>
                </c:pt>
                <c:pt idx="10">
                  <c:v>201409</c:v>
                </c:pt>
                <c:pt idx="11">
                  <c:v>201408</c:v>
                </c:pt>
                <c:pt idx="12">
                  <c:v>201407</c:v>
                </c:pt>
              </c:strCache>
            </c:strRef>
          </c:cat>
          <c:val>
            <c:numRef>
              <c:f>'汇报-ct'!$T$217:$AF$217</c:f>
              <c:numCache>
                <c:formatCode>General</c:formatCode>
                <c:ptCount val="13"/>
                <c:pt idx="0">
                  <c:v>1.52</c:v>
                </c:pt>
                <c:pt idx="1">
                  <c:v>1.63</c:v>
                </c:pt>
                <c:pt idx="2">
                  <c:v>1.73</c:v>
                </c:pt>
                <c:pt idx="3">
                  <c:v>1.57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174976"/>
        <c:axId val="260176512"/>
      </c:lineChart>
      <c:catAx>
        <c:axId val="2601749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176512"/>
        <c:crosses val="autoZero"/>
        <c:auto val="1"/>
        <c:lblAlgn val="ctr"/>
        <c:lblOffset val="100"/>
        <c:noMultiLvlLbl val="0"/>
      </c:catAx>
      <c:valAx>
        <c:axId val="260176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17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800"/>
              <a:t>创想端游</a:t>
            </a:r>
            <a:r>
              <a:rPr lang="en-US" sz="1800"/>
              <a:t>—</a:t>
            </a:r>
            <a:r>
              <a:rPr lang="zh-CN" sz="1800"/>
              <a:t>活跃情况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'汇报-合作产品'!$U$12</c:f>
              <c:strCache>
                <c:ptCount val="1"/>
                <c:pt idx="0">
                  <c:v>201602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'汇报-合作产品'!$S$13:$S$14</c:f>
              <c:strCache>
                <c:ptCount val="2"/>
                <c:pt idx="0">
                  <c:v>活跃用户</c:v>
                </c:pt>
                <c:pt idx="1">
                  <c:v>新登用户</c:v>
                </c:pt>
              </c:strCache>
            </c:strRef>
          </c:cat>
          <c:val>
            <c:numRef>
              <c:f>'汇报-合作产品'!$U$13:$U$14</c:f>
              <c:numCache>
                <c:formatCode>General</c:formatCode>
                <c:ptCount val="2"/>
                <c:pt idx="0">
                  <c:v>170721</c:v>
                </c:pt>
                <c:pt idx="1">
                  <c:v>77667</c:v>
                </c:pt>
              </c:numCache>
            </c:numRef>
          </c:val>
        </c:ser>
        <c:ser>
          <c:idx val="0"/>
          <c:order val="1"/>
          <c:tx>
            <c:strRef>
              <c:f>'汇报-合作产品'!$T$12</c:f>
              <c:strCache>
                <c:ptCount val="1"/>
                <c:pt idx="0">
                  <c:v>201603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'汇报-合作产品'!$S$13:$S$14</c:f>
              <c:strCache>
                <c:ptCount val="2"/>
                <c:pt idx="0">
                  <c:v>活跃用户</c:v>
                </c:pt>
                <c:pt idx="1">
                  <c:v>新登用户</c:v>
                </c:pt>
              </c:strCache>
            </c:strRef>
          </c:cat>
          <c:val>
            <c:numRef>
              <c:f>'汇报-合作产品'!$T$13:$T$14</c:f>
              <c:numCache>
                <c:formatCode>General</c:formatCode>
                <c:ptCount val="2"/>
                <c:pt idx="0">
                  <c:v>105311</c:v>
                </c:pt>
                <c:pt idx="1">
                  <c:v>41797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61568"/>
        <c:axId val="206467456"/>
      </c:barChart>
      <c:lineChart>
        <c:grouping val="standard"/>
        <c:varyColors val="0"/>
        <c:ser>
          <c:idx val="1"/>
          <c:order val="2"/>
          <c:tx>
            <c:strRef>
              <c:f>'汇报-合作产品'!$AI$12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'汇报-合作产品'!$S$13:$S$14</c:f>
              <c:strCache>
                <c:ptCount val="2"/>
                <c:pt idx="0">
                  <c:v>活跃用户</c:v>
                </c:pt>
                <c:pt idx="1">
                  <c:v>新登用户</c:v>
                </c:pt>
              </c:strCache>
            </c:strRef>
          </c:cat>
          <c:val>
            <c:numRef>
              <c:f>'汇报-合作产品'!$AI$13:$AI$14</c:f>
              <c:numCache>
                <c:formatCode>0.0%</c:formatCode>
                <c:ptCount val="2"/>
                <c:pt idx="0">
                  <c:v>-0.35935589446597271</c:v>
                </c:pt>
                <c:pt idx="1">
                  <c:v>-0.45349825446843006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'汇报-合作产品'!$AJ$12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'汇报-合作产品'!$S$13:$S$14</c:f>
              <c:strCache>
                <c:ptCount val="2"/>
                <c:pt idx="0">
                  <c:v>活跃用户</c:v>
                </c:pt>
                <c:pt idx="1">
                  <c:v>新登用户</c:v>
                </c:pt>
              </c:strCache>
            </c:strRef>
          </c:cat>
          <c:val>
            <c:numRef>
              <c:f>'汇报-合作产品'!$AJ$13:$AJ$14</c:f>
              <c:numCache>
                <c:formatCode>0.0%</c:formatCode>
                <c:ptCount val="2"/>
                <c:pt idx="0">
                  <c:v>-0.38313974262100148</c:v>
                </c:pt>
                <c:pt idx="1">
                  <c:v>-0.46184351140123858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70528"/>
        <c:axId val="206468992"/>
        <c:extLst/>
      </c:lineChart>
      <c:catAx>
        <c:axId val="20646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467456"/>
        <c:crosses val="autoZero"/>
        <c:auto val="1"/>
        <c:lblAlgn val="ctr"/>
        <c:lblOffset val="100"/>
        <c:noMultiLvlLbl val="0"/>
      </c:catAx>
      <c:valAx>
        <c:axId val="2064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461568"/>
        <c:crosses val="autoZero"/>
        <c:crossBetween val="between"/>
      </c:valAx>
      <c:valAx>
        <c:axId val="206468992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470528"/>
        <c:crosses val="max"/>
        <c:crossBetween val="between"/>
      </c:valAx>
      <c:catAx>
        <c:axId val="2064705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6468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>
          <a:solidFill>
            <a:schemeClr val="bg1"/>
          </a:solidFill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800">
                <a:solidFill>
                  <a:schemeClr val="bg1"/>
                </a:solidFill>
              </a:rPr>
              <a:t>创想端游</a:t>
            </a:r>
            <a:r>
              <a:rPr lang="en-US" sz="1800">
                <a:solidFill>
                  <a:schemeClr val="bg1"/>
                </a:solidFill>
              </a:rPr>
              <a:t>—</a:t>
            </a:r>
            <a:r>
              <a:rPr lang="zh-CN" sz="1800">
                <a:solidFill>
                  <a:schemeClr val="bg1"/>
                </a:solidFill>
              </a:rPr>
              <a:t>充值收入</a:t>
            </a:r>
            <a:r>
              <a:rPr lang="zh-CN" altLang="en-US" sz="1800">
                <a:solidFill>
                  <a:schemeClr val="bg1"/>
                </a:solidFill>
              </a:rPr>
              <a:t>趋势</a:t>
            </a:r>
            <a:endParaRPr lang="zh-CN" sz="18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'汇报-合作产品'!$S$15</c:f>
              <c:strCache>
                <c:ptCount val="1"/>
                <c:pt idx="0">
                  <c:v>充值金额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'汇报-合作产品'!$T$12:$AF$12</c:f>
              <c:strCache>
                <c:ptCount val="13"/>
                <c:pt idx="0">
                  <c:v>201603</c:v>
                </c:pt>
                <c:pt idx="1">
                  <c:v>201602</c:v>
                </c:pt>
                <c:pt idx="2">
                  <c:v>201601</c:v>
                </c:pt>
                <c:pt idx="3">
                  <c:v>201512</c:v>
                </c:pt>
                <c:pt idx="4">
                  <c:v>201511</c:v>
                </c:pt>
                <c:pt idx="5">
                  <c:v>201510</c:v>
                </c:pt>
                <c:pt idx="6">
                  <c:v>201509</c:v>
                </c:pt>
                <c:pt idx="7">
                  <c:v>201508</c:v>
                </c:pt>
                <c:pt idx="8">
                  <c:v>201507</c:v>
                </c:pt>
                <c:pt idx="9">
                  <c:v>201506</c:v>
                </c:pt>
                <c:pt idx="10">
                  <c:v>201505</c:v>
                </c:pt>
                <c:pt idx="11">
                  <c:v>201504</c:v>
                </c:pt>
                <c:pt idx="12">
                  <c:v>201503</c:v>
                </c:pt>
              </c:strCache>
            </c:strRef>
          </c:cat>
          <c:val>
            <c:numRef>
              <c:f>'汇报-合作产品'!$T$15:$AF$15</c:f>
              <c:numCache>
                <c:formatCode>General</c:formatCode>
                <c:ptCount val="13"/>
                <c:pt idx="0">
                  <c:v>723402</c:v>
                </c:pt>
                <c:pt idx="1">
                  <c:v>1192778</c:v>
                </c:pt>
                <c:pt idx="2">
                  <c:v>677151</c:v>
                </c:pt>
                <c:pt idx="3">
                  <c:v>550417</c:v>
                </c:pt>
                <c:pt idx="4">
                  <c:v>563253</c:v>
                </c:pt>
                <c:pt idx="5">
                  <c:v>713800</c:v>
                </c:pt>
                <c:pt idx="6">
                  <c:v>717525</c:v>
                </c:pt>
                <c:pt idx="7">
                  <c:v>1135259</c:v>
                </c:pt>
                <c:pt idx="8">
                  <c:v>1098525</c:v>
                </c:pt>
                <c:pt idx="9">
                  <c:v>653651</c:v>
                </c:pt>
                <c:pt idx="10">
                  <c:v>708764</c:v>
                </c:pt>
                <c:pt idx="11">
                  <c:v>720030</c:v>
                </c:pt>
                <c:pt idx="12">
                  <c:v>867237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40"/>
        <c:axId val="206520704"/>
        <c:axId val="206522240"/>
      </c:barChart>
      <c:catAx>
        <c:axId val="20652070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522240"/>
        <c:crosses val="autoZero"/>
        <c:auto val="1"/>
        <c:lblAlgn val="ctr"/>
        <c:lblOffset val="100"/>
        <c:noMultiLvlLbl val="0"/>
      </c:catAx>
      <c:valAx>
        <c:axId val="2065222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52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800">
                <a:solidFill>
                  <a:schemeClr val="bg1"/>
                </a:solidFill>
              </a:rPr>
              <a:t>创想</a:t>
            </a:r>
            <a:r>
              <a:rPr lang="zh-CN" altLang="en-US" sz="1800">
                <a:solidFill>
                  <a:schemeClr val="bg1"/>
                </a:solidFill>
              </a:rPr>
              <a:t>端游</a:t>
            </a:r>
            <a:r>
              <a:rPr lang="en-US" altLang="zh-CN" sz="1800">
                <a:solidFill>
                  <a:schemeClr val="bg1"/>
                </a:solidFill>
              </a:rPr>
              <a:t>—</a:t>
            </a:r>
            <a:r>
              <a:rPr lang="zh-CN" sz="1800">
                <a:solidFill>
                  <a:schemeClr val="bg1"/>
                </a:solidFill>
              </a:rPr>
              <a:t>活跃用户</a:t>
            </a:r>
            <a:r>
              <a:rPr lang="zh-CN" altLang="en-US" sz="1800">
                <a:solidFill>
                  <a:schemeClr val="bg1"/>
                </a:solidFill>
              </a:rPr>
              <a:t>趋势</a:t>
            </a:r>
            <a:endParaRPr lang="zh-CN" sz="18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'汇报-合作产品'!$S$13</c:f>
              <c:strCache>
                <c:ptCount val="1"/>
                <c:pt idx="0">
                  <c:v>活跃用户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'汇报-合作产品'!$T$12:$AF$12</c:f>
              <c:strCache>
                <c:ptCount val="13"/>
                <c:pt idx="0">
                  <c:v>201603</c:v>
                </c:pt>
                <c:pt idx="1">
                  <c:v>201602</c:v>
                </c:pt>
                <c:pt idx="2">
                  <c:v>201601</c:v>
                </c:pt>
                <c:pt idx="3">
                  <c:v>201512</c:v>
                </c:pt>
                <c:pt idx="4">
                  <c:v>201511</c:v>
                </c:pt>
                <c:pt idx="5">
                  <c:v>201510</c:v>
                </c:pt>
                <c:pt idx="6">
                  <c:v>201509</c:v>
                </c:pt>
                <c:pt idx="7">
                  <c:v>201508</c:v>
                </c:pt>
                <c:pt idx="8">
                  <c:v>201507</c:v>
                </c:pt>
                <c:pt idx="9">
                  <c:v>201506</c:v>
                </c:pt>
                <c:pt idx="10">
                  <c:v>201505</c:v>
                </c:pt>
                <c:pt idx="11">
                  <c:v>201504</c:v>
                </c:pt>
                <c:pt idx="12">
                  <c:v>201503</c:v>
                </c:pt>
              </c:strCache>
            </c:strRef>
          </c:cat>
          <c:val>
            <c:numRef>
              <c:f>'汇报-合作产品'!$T$13:$AF$13</c:f>
              <c:numCache>
                <c:formatCode>General</c:formatCode>
                <c:ptCount val="13"/>
                <c:pt idx="0">
                  <c:v>105311</c:v>
                </c:pt>
                <c:pt idx="1">
                  <c:v>170721</c:v>
                </c:pt>
                <c:pt idx="2">
                  <c:v>174921</c:v>
                </c:pt>
                <c:pt idx="3">
                  <c:v>112915</c:v>
                </c:pt>
                <c:pt idx="4">
                  <c:v>132208</c:v>
                </c:pt>
                <c:pt idx="5">
                  <c:v>195814</c:v>
                </c:pt>
                <c:pt idx="6">
                  <c:v>166354</c:v>
                </c:pt>
                <c:pt idx="7">
                  <c:v>303260</c:v>
                </c:pt>
                <c:pt idx="8">
                  <c:v>312663</c:v>
                </c:pt>
                <c:pt idx="9">
                  <c:v>166401</c:v>
                </c:pt>
                <c:pt idx="10">
                  <c:v>156883</c:v>
                </c:pt>
                <c:pt idx="11">
                  <c:v>151207</c:v>
                </c:pt>
                <c:pt idx="12">
                  <c:v>164383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overlap val="-40"/>
        <c:axId val="206538624"/>
        <c:axId val="206540160"/>
      </c:barChart>
      <c:catAx>
        <c:axId val="20653862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540160"/>
        <c:crosses val="autoZero"/>
        <c:auto val="1"/>
        <c:lblAlgn val="ctr"/>
        <c:lblOffset val="100"/>
        <c:noMultiLvlLbl val="0"/>
      </c:catAx>
      <c:valAx>
        <c:axId val="2065401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0653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>
                <a:solidFill>
                  <a:schemeClr val="bg1"/>
                </a:solidFill>
              </a:rPr>
              <a:t>联运总充值收入趋势</a:t>
            </a:r>
            <a:endParaRPr lang="zh-C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'汇报-合作产品'!$S$150</c:f>
              <c:strCache>
                <c:ptCount val="1"/>
                <c:pt idx="0">
                  <c:v>联运游戏总消费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'汇报-合作产品'!$T$138:$AF$138</c:f>
              <c:numCache>
                <c:formatCode>yyyy"年"m"月"</c:formatCode>
                <c:ptCount val="13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</c:numCache>
            </c:numRef>
          </c:cat>
          <c:val>
            <c:numRef>
              <c:f>'汇报-合作产品'!$T$150:$AF$150</c:f>
              <c:numCache>
                <c:formatCode>General</c:formatCode>
                <c:ptCount val="13"/>
                <c:pt idx="0">
                  <c:v>558043</c:v>
                </c:pt>
                <c:pt idx="1">
                  <c:v>984363.3</c:v>
                </c:pt>
                <c:pt idx="2">
                  <c:v>701505.4</c:v>
                </c:pt>
                <c:pt idx="3">
                  <c:v>454194</c:v>
                </c:pt>
                <c:pt idx="4">
                  <c:v>440061</c:v>
                </c:pt>
                <c:pt idx="5">
                  <c:v>448086</c:v>
                </c:pt>
                <c:pt idx="6">
                  <c:v>783453</c:v>
                </c:pt>
                <c:pt idx="7">
                  <c:v>729729</c:v>
                </c:pt>
                <c:pt idx="8">
                  <c:v>308846</c:v>
                </c:pt>
                <c:pt idx="9">
                  <c:v>246928.85</c:v>
                </c:pt>
                <c:pt idx="10">
                  <c:v>167005</c:v>
                </c:pt>
                <c:pt idx="11">
                  <c:v>192915</c:v>
                </c:pt>
                <c:pt idx="12">
                  <c:v>224151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130112"/>
        <c:axId val="261131648"/>
      </c:barChart>
      <c:lineChart>
        <c:grouping val="standard"/>
        <c:varyColors val="0"/>
        <c:ser>
          <c:idx val="1"/>
          <c:order val="1"/>
          <c:tx>
            <c:strRef>
              <c:f>'汇报-合作产品'!$S$151</c:f>
              <c:strCache>
                <c:ptCount val="1"/>
                <c:pt idx="0">
                  <c:v>环比增长率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'汇报-合作产品'!$T$151:$AF$151</c:f>
              <c:numCache>
                <c:formatCode>0.0%</c:formatCode>
                <c:ptCount val="13"/>
                <c:pt idx="1">
                  <c:v>0.7639560033904198</c:v>
                </c:pt>
                <c:pt idx="2">
                  <c:v>-0.28735112330985924</c:v>
                </c:pt>
                <c:pt idx="3">
                  <c:v>-0.35254382931335959</c:v>
                </c:pt>
                <c:pt idx="4">
                  <c:v>-3.1116659401048907E-2</c:v>
                </c:pt>
                <c:pt idx="5">
                  <c:v>1.8236108175911925E-2</c:v>
                </c:pt>
                <c:pt idx="6">
                  <c:v>0.74844337917274806</c:v>
                </c:pt>
                <c:pt idx="7">
                  <c:v>-6.8573354113137586E-2</c:v>
                </c:pt>
                <c:pt idx="8">
                  <c:v>-0.57676616935876202</c:v>
                </c:pt>
                <c:pt idx="9">
                  <c:v>-0.20047904133451622</c:v>
                </c:pt>
                <c:pt idx="10">
                  <c:v>-0.32367157584057105</c:v>
                </c:pt>
                <c:pt idx="11">
                  <c:v>0.15514505553725932</c:v>
                </c:pt>
                <c:pt idx="12">
                  <c:v>0.16191586968353944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134976"/>
        <c:axId val="261133440"/>
      </c:lineChart>
      <c:dateAx>
        <c:axId val="261130112"/>
        <c:scaling>
          <c:orientation val="minMax"/>
        </c:scaling>
        <c:delete val="0"/>
        <c:axPos val="b"/>
        <c:numFmt formatCode="yyyy&quot;年&quot;m&quot;月&quot;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131648"/>
        <c:crosses val="autoZero"/>
        <c:auto val="1"/>
        <c:lblOffset val="100"/>
        <c:baseTimeUnit val="months"/>
      </c:dateAx>
      <c:valAx>
        <c:axId val="26113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130112"/>
        <c:crosses val="autoZero"/>
        <c:crossBetween val="between"/>
      </c:valAx>
      <c:valAx>
        <c:axId val="261133440"/>
        <c:scaling>
          <c:orientation val="minMax"/>
        </c:scaling>
        <c:delete val="0"/>
        <c:axPos val="r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134976"/>
        <c:crosses val="max"/>
        <c:crossBetween val="between"/>
      </c:valAx>
      <c:catAx>
        <c:axId val="2611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261133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海外产品总收入趋势（台币）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'汇报-合作产品'!$S$199</c:f>
              <c:strCache>
                <c:ptCount val="1"/>
                <c:pt idx="0">
                  <c:v>总收入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'汇报-合作产品'!$T$192:$AF$192</c:f>
              <c:numCache>
                <c:formatCode>yyyy"年"m"月";@</c:formatCode>
                <c:ptCount val="13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</c:numCache>
            </c:numRef>
          </c:cat>
          <c:val>
            <c:numRef>
              <c:f>'汇报-合作产品'!$T$199:$AF$199</c:f>
              <c:numCache>
                <c:formatCode>_ * #,##0_ ;_ * \-#,##0_ ;_ * "-"??_ ;_ @_ </c:formatCode>
                <c:ptCount val="13"/>
                <c:pt idx="0">
                  <c:v>3743846</c:v>
                </c:pt>
                <c:pt idx="1">
                  <c:v>5171856</c:v>
                </c:pt>
                <c:pt idx="2">
                  <c:v>4521003</c:v>
                </c:pt>
                <c:pt idx="3">
                  <c:v>3640474</c:v>
                </c:pt>
                <c:pt idx="4">
                  <c:v>3435101</c:v>
                </c:pt>
                <c:pt idx="5">
                  <c:v>2945807</c:v>
                </c:pt>
                <c:pt idx="6">
                  <c:v>3628375</c:v>
                </c:pt>
                <c:pt idx="7">
                  <c:v>4174560</c:v>
                </c:pt>
                <c:pt idx="8">
                  <c:v>3441586</c:v>
                </c:pt>
                <c:pt idx="9">
                  <c:v>3048795</c:v>
                </c:pt>
                <c:pt idx="10">
                  <c:v>2807858</c:v>
                </c:pt>
                <c:pt idx="11">
                  <c:v>2335542</c:v>
                </c:pt>
                <c:pt idx="12">
                  <c:v>2426390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076480"/>
        <c:axId val="261078016"/>
      </c:barChart>
      <c:lineChart>
        <c:grouping val="standard"/>
        <c:varyColors val="0"/>
        <c:ser>
          <c:idx val="1"/>
          <c:order val="1"/>
          <c:tx>
            <c:strRef>
              <c:f>'汇报-合作产品'!$S$200</c:f>
              <c:strCache>
                <c:ptCount val="1"/>
                <c:pt idx="0">
                  <c:v>环比变化率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'汇报-合作产品'!$T$192:$AF$192</c:f>
              <c:numCache>
                <c:formatCode>yyyy"年"m"月";@</c:formatCode>
                <c:ptCount val="13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</c:numCache>
            </c:numRef>
          </c:cat>
          <c:val>
            <c:numRef>
              <c:f>'汇报-合作产品'!$T$200:$AF$200</c:f>
              <c:numCache>
                <c:formatCode>0.0%</c:formatCode>
                <c:ptCount val="13"/>
                <c:pt idx="1">
                  <c:v>0.38142861645484349</c:v>
                </c:pt>
                <c:pt idx="2">
                  <c:v>-0.12584515114109907</c:v>
                </c:pt>
                <c:pt idx="3">
                  <c:v>-0.19476408221803876</c:v>
                </c:pt>
                <c:pt idx="4">
                  <c:v>-5.641380765252002E-2</c:v>
                </c:pt>
                <c:pt idx="5">
                  <c:v>-0.14243947994542228</c:v>
                </c:pt>
                <c:pt idx="6" formatCode="0%">
                  <c:v>0.23170832305035605</c:v>
                </c:pt>
                <c:pt idx="7" formatCode="0%">
                  <c:v>0.150531574051745</c:v>
                </c:pt>
                <c:pt idx="8" formatCode="0%">
                  <c:v>-0.17558113909010775</c:v>
                </c:pt>
                <c:pt idx="9" formatCode="0%">
                  <c:v>-0.11413081062045227</c:v>
                </c:pt>
                <c:pt idx="10" formatCode="0%">
                  <c:v>-7.9026959831671184E-2</c:v>
                </c:pt>
                <c:pt idx="11" formatCode="0%">
                  <c:v>-0.16821221016162502</c:v>
                </c:pt>
                <c:pt idx="12" formatCode="0%">
                  <c:v>3.8898037372053329E-2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105920"/>
        <c:axId val="261104384"/>
      </c:lineChart>
      <c:dateAx>
        <c:axId val="261076480"/>
        <c:scaling>
          <c:orientation val="minMax"/>
        </c:scaling>
        <c:delete val="0"/>
        <c:axPos val="b"/>
        <c:numFmt formatCode="yyyy&quot;年&quot;m&quot;月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078016"/>
        <c:crosses val="autoZero"/>
        <c:auto val="1"/>
        <c:lblOffset val="100"/>
        <c:baseTimeUnit val="months"/>
      </c:dateAx>
      <c:valAx>
        <c:axId val="26107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076480"/>
        <c:crosses val="autoZero"/>
        <c:crossBetween val="between"/>
      </c:valAx>
      <c:valAx>
        <c:axId val="2611043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105920"/>
        <c:crosses val="max"/>
        <c:crossBetween val="between"/>
      </c:valAx>
      <c:dateAx>
        <c:axId val="261105920"/>
        <c:scaling>
          <c:orientation val="minMax"/>
        </c:scaling>
        <c:delete val="1"/>
        <c:axPos val="b"/>
        <c:numFmt formatCode="yyyy&quot;年&quot;m&quot;月&quot;;@" sourceLinked="1"/>
        <c:majorTickMark val="out"/>
        <c:minorTickMark val="none"/>
        <c:tickLblPos val="nextTo"/>
        <c:crossAx val="26110438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海外产品</a:t>
            </a:r>
            <a:r>
              <a:rPr lang="zh-CN" altLang="en-US"/>
              <a:t>各</a:t>
            </a:r>
            <a:r>
              <a:rPr lang="zh-CN"/>
              <a:t>项目收入</a:t>
            </a:r>
            <a:r>
              <a:rPr lang="en-US" altLang="zh-CN"/>
              <a:t>(</a:t>
            </a:r>
            <a:r>
              <a:rPr lang="zh-CN" altLang="en-US"/>
              <a:t>台币</a:t>
            </a:r>
            <a:r>
              <a:rPr lang="en-US" altLang="zh-CN"/>
              <a:t>)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'汇报-合作产品'!$U$204</c:f>
              <c:strCache>
                <c:ptCount val="1"/>
                <c:pt idx="0">
                  <c:v>2016年2月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('汇报-合作产品'!$S$205:$S$209,'汇报-合作产品'!$S$211)</c:f>
              <c:strCache>
                <c:ptCount val="6"/>
                <c:pt idx="0">
                  <c:v>台湾-摩尔庄园</c:v>
                </c:pt>
                <c:pt idx="1">
                  <c:v>台湾-赛尔号</c:v>
                </c:pt>
                <c:pt idx="2">
                  <c:v>台湾-小花仙</c:v>
                </c:pt>
                <c:pt idx="3">
                  <c:v>台湾-功夫派</c:v>
                </c:pt>
                <c:pt idx="4">
                  <c:v>台湾-热血精灵派</c:v>
                </c:pt>
                <c:pt idx="5">
                  <c:v>总收入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'汇报-合作产品'!$S$205:$S$211</c15:sqref>
                  </c15:fullRef>
                </c:ext>
              </c:extLst>
            </c:strRef>
          </c:cat>
          <c:val>
            <c:numRef>
              <c:f>('汇报-合作产品'!$U$205:$U$209,'汇报-合作产品'!$U$211)</c:f>
              <c:numCache>
                <c:formatCode>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'汇报-合作产品'!$U$205:$U$211</c15:sqref>
                  </c15:fullRef>
                </c:ext>
              </c:extLst>
            </c:numRef>
          </c:val>
        </c:ser>
        <c:ser>
          <c:idx val="0"/>
          <c:order val="1"/>
          <c:tx>
            <c:strRef>
              <c:f>'汇报-合作产品'!$T$204</c:f>
              <c:strCache>
                <c:ptCount val="1"/>
                <c:pt idx="0">
                  <c:v>2016年3月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1"/>
              <c:layout>
                <c:manualLayout>
                  <c:x val="3.1940106122943492E-2"/>
                  <c:y val="-3.52777777777778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2.4996604791868823E-2"/>
                  <c:y val="5.879629629629629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('汇报-合作产品'!$S$205:$S$209,'汇报-合作产品'!$S$211)</c:f>
              <c:strCache>
                <c:ptCount val="6"/>
                <c:pt idx="0">
                  <c:v>台湾-摩尔庄园</c:v>
                </c:pt>
                <c:pt idx="1">
                  <c:v>台湾-赛尔号</c:v>
                </c:pt>
                <c:pt idx="2">
                  <c:v>台湾-小花仙</c:v>
                </c:pt>
                <c:pt idx="3">
                  <c:v>台湾-功夫派</c:v>
                </c:pt>
                <c:pt idx="4">
                  <c:v>台湾-热血精灵派</c:v>
                </c:pt>
                <c:pt idx="5">
                  <c:v>总收入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'汇报-合作产品'!$S$205:$S$211</c15:sqref>
                  </c15:fullRef>
                </c:ext>
              </c:extLst>
            </c:strRef>
          </c:cat>
          <c:val>
            <c:numRef>
              <c:f>('汇报-合作产品'!$T$205:$T$209,'汇报-合作产品'!$T$211)</c:f>
              <c:numCache>
                <c:formatCode>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</c:v>
                </c:pt>
                <c:pt idx="4">
                  <c:v>0</c:v>
                </c:pt>
                <c:pt idx="5">
                  <c:v>#N/A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'汇报-合作产品'!$T$205:$T$211</c15:sqref>
                  </c15:fullRef>
                </c:ext>
              </c:extLst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214976"/>
        <c:axId val="261216512"/>
      </c:barChart>
      <c:lineChart>
        <c:grouping val="standard"/>
        <c:varyColors val="0"/>
        <c:ser>
          <c:idx val="2"/>
          <c:order val="2"/>
          <c:tx>
            <c:strRef>
              <c:f>'汇报-合作产品'!$V$204</c:f>
              <c:strCache>
                <c:ptCount val="1"/>
                <c:pt idx="0">
                  <c:v>环比变化率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1.2498302395934385E-2"/>
                  <c:y val="-2.6458333333333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('汇报-合作产品'!$S$205:$S$209,'汇报-合作产品'!$S$211)</c:f>
              <c:strCache>
                <c:ptCount val="6"/>
                <c:pt idx="0">
                  <c:v>台湾-摩尔庄园</c:v>
                </c:pt>
                <c:pt idx="1">
                  <c:v>台湾-赛尔号</c:v>
                </c:pt>
                <c:pt idx="2">
                  <c:v>台湾-小花仙</c:v>
                </c:pt>
                <c:pt idx="3">
                  <c:v>台湾-功夫派</c:v>
                </c:pt>
                <c:pt idx="4">
                  <c:v>台湾-热血精灵派</c:v>
                </c:pt>
                <c:pt idx="5">
                  <c:v>总收入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'汇报-合作产品'!$S$205:$S$211</c15:sqref>
                  </c15:fullRef>
                </c:ext>
              </c:extLst>
            </c:strRef>
          </c:cat>
          <c:val>
            <c:numRef>
              <c:f>('汇报-合作产品'!$V$205:$V$209,'汇报-合作产品'!$V$211)</c:f>
              <c:numCache>
                <c:formatCode>0.0%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'汇报-合作产品'!$V$205:$V$211</c15:sqref>
                  </c15:fullRef>
                </c:ext>
              </c:extLst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232128"/>
        <c:axId val="261230592"/>
      </c:lineChart>
      <c:catAx>
        <c:axId val="2612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216512"/>
        <c:crosses val="autoZero"/>
        <c:auto val="1"/>
        <c:lblAlgn val="ctr"/>
        <c:lblOffset val="100"/>
        <c:noMultiLvlLbl val="0"/>
      </c:catAx>
      <c:valAx>
        <c:axId val="2612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214976"/>
        <c:crosses val="autoZero"/>
        <c:crossBetween val="between"/>
      </c:valAx>
      <c:valAx>
        <c:axId val="261230592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232128"/>
        <c:crosses val="max"/>
        <c:crossBetween val="between"/>
      </c:valAx>
      <c:catAx>
        <c:axId val="261232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1230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联运产品收入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437336229790882E-2"/>
          <c:y val="0.20937708333333332"/>
          <c:w val="0.86921995695979526"/>
          <c:h val="0.7074557870370370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'汇报-合作产品'!$U$170</c:f>
              <c:strCache>
                <c:ptCount val="1"/>
                <c:pt idx="0">
                  <c:v>2016年2月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('汇报-合作产品'!$S$171:$S$172,'汇报-合作产品'!$S$174:$S$175,'汇报-合作产品'!$S$179,'汇报-合作产品'!$S$181:$S$182)</c:f>
              <c:strCache>
                <c:ptCount val="7"/>
                <c:pt idx="0">
                  <c:v>弹弹堂</c:v>
                </c:pt>
                <c:pt idx="1">
                  <c:v>哈奇</c:v>
                </c:pt>
                <c:pt idx="2">
                  <c:v>神仙道</c:v>
                </c:pt>
                <c:pt idx="3">
                  <c:v>梦幻飞仙</c:v>
                </c:pt>
                <c:pt idx="4">
                  <c:v>TOUCH炫舞</c:v>
                </c:pt>
                <c:pt idx="5">
                  <c:v>皮卡堂</c:v>
                </c:pt>
                <c:pt idx="6">
                  <c:v>联运游戏总消费</c:v>
                </c:pt>
              </c:strCache>
            </c:strRef>
          </c:cat>
          <c:val>
            <c:numRef>
              <c:f>('汇报-合作产品'!$U$171:$U$172,'汇报-合作产品'!$U$174:$U$175,'汇报-合作产品'!$U$179,'汇报-合作产品'!$U$181:$U$182)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</c:ser>
        <c:ser>
          <c:idx val="0"/>
          <c:order val="1"/>
          <c:tx>
            <c:strRef>
              <c:f>'汇报-合作产品'!$T$170</c:f>
              <c:strCache>
                <c:ptCount val="1"/>
                <c:pt idx="0">
                  <c:v>2016年3月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微软雅黑" panose="020B0503020204020204" pitchFamily="34" charset="-122"/>
                      <a:ea typeface="微软雅黑" panose="020B0503020204020204" pitchFamily="34" charset="-122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('汇报-合作产品'!$S$171:$S$172,'汇报-合作产品'!$S$174:$S$175,'汇报-合作产品'!$S$179,'汇报-合作产品'!$S$181:$S$182)</c:f>
              <c:strCache>
                <c:ptCount val="7"/>
                <c:pt idx="0">
                  <c:v>弹弹堂</c:v>
                </c:pt>
                <c:pt idx="1">
                  <c:v>哈奇</c:v>
                </c:pt>
                <c:pt idx="2">
                  <c:v>神仙道</c:v>
                </c:pt>
                <c:pt idx="3">
                  <c:v>梦幻飞仙</c:v>
                </c:pt>
                <c:pt idx="4">
                  <c:v>TOUCH炫舞</c:v>
                </c:pt>
                <c:pt idx="5">
                  <c:v>皮卡堂</c:v>
                </c:pt>
                <c:pt idx="6">
                  <c:v>联运游戏总消费</c:v>
                </c:pt>
              </c:strCache>
            </c:strRef>
          </c:cat>
          <c:val>
            <c:numRef>
              <c:f>('汇报-合作产品'!$T$171:$T$172,'汇报-合作产品'!$T$174:$T$175,'汇报-合作产品'!$T$179,'汇报-合作产品'!$T$181:$T$182)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281280"/>
        <c:axId val="261282816"/>
      </c:barChart>
      <c:lineChart>
        <c:grouping val="standard"/>
        <c:varyColors val="0"/>
        <c:ser>
          <c:idx val="2"/>
          <c:order val="2"/>
          <c:tx>
            <c:strRef>
              <c:f>'汇报-合作产品'!$V$170</c:f>
              <c:strCache>
                <c:ptCount val="1"/>
                <c:pt idx="0">
                  <c:v>环比变化率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('汇报-合作产品'!$S$171:$S$172,'汇报-合作产品'!$S$174:$S$177,'汇报-合作产品'!$S$179,'汇报-合作产品'!$S$181:$S$182)</c:f>
              <c:strCache>
                <c:ptCount val="9"/>
                <c:pt idx="0">
                  <c:v>弹弹堂</c:v>
                </c:pt>
                <c:pt idx="1">
                  <c:v>哈奇</c:v>
                </c:pt>
                <c:pt idx="2">
                  <c:v>神仙道</c:v>
                </c:pt>
                <c:pt idx="3">
                  <c:v>梦幻飞仙</c:v>
                </c:pt>
                <c:pt idx="4">
                  <c:v>沃尔学院</c:v>
                </c:pt>
                <c:pt idx="5">
                  <c:v>斗破苍弩</c:v>
                </c:pt>
                <c:pt idx="6">
                  <c:v>TOUCH炫舞</c:v>
                </c:pt>
                <c:pt idx="7">
                  <c:v>皮卡堂</c:v>
                </c:pt>
                <c:pt idx="8">
                  <c:v>联运游戏总消费</c:v>
                </c:pt>
              </c:strCache>
              <c:extLst/>
            </c:strRef>
          </c:cat>
          <c:val>
            <c:numRef>
              <c:f>('汇报-合作产品'!$V$171:$V$172,'汇报-合作产品'!$V$174:$V$175,'汇报-合作产品'!$V$179,'汇报-合作产品'!$V$181:$V$182)</c:f>
              <c:numCache>
                <c:formatCode>0.0%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298432"/>
        <c:axId val="261296896"/>
      </c:lineChart>
      <c:catAx>
        <c:axId val="26128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282816"/>
        <c:crosses val="autoZero"/>
        <c:auto val="1"/>
        <c:lblAlgn val="ctr"/>
        <c:lblOffset val="100"/>
        <c:noMultiLvlLbl val="0"/>
      </c:catAx>
      <c:valAx>
        <c:axId val="2612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281280"/>
        <c:crosses val="autoZero"/>
        <c:crossBetween val="between"/>
      </c:valAx>
      <c:valAx>
        <c:axId val="26129689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298432"/>
        <c:crosses val="max"/>
        <c:crossBetween val="between"/>
      </c:valAx>
      <c:catAx>
        <c:axId val="261298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1296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sz="1800"/>
              <a:t>创想端游</a:t>
            </a:r>
            <a:r>
              <a:rPr lang="en-US" sz="1800"/>
              <a:t>—</a:t>
            </a:r>
            <a:r>
              <a:rPr lang="zh-CN" altLang="en-US" sz="1800"/>
              <a:t>付费</a:t>
            </a:r>
            <a:r>
              <a:rPr lang="zh-CN" sz="1800"/>
              <a:t>情况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'汇报-合作产品'!$U$12</c:f>
              <c:strCache>
                <c:ptCount val="1"/>
                <c:pt idx="0">
                  <c:v>201602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'汇报-合作产品'!$S$15:$S$16</c:f>
              <c:strCache>
                <c:ptCount val="2"/>
                <c:pt idx="0">
                  <c:v>充值金额</c:v>
                </c:pt>
                <c:pt idx="1">
                  <c:v>消费金额</c:v>
                </c:pt>
              </c:strCache>
            </c:strRef>
          </c:cat>
          <c:val>
            <c:numRef>
              <c:f>'汇报-合作产品'!$U$15:$U$16</c:f>
              <c:numCache>
                <c:formatCode>0</c:formatCode>
                <c:ptCount val="2"/>
                <c:pt idx="0" formatCode="General">
                  <c:v>1192778</c:v>
                </c:pt>
                <c:pt idx="1">
                  <c:v>1185690.03</c:v>
                </c:pt>
              </c:numCache>
            </c:numRef>
          </c:val>
        </c:ser>
        <c:ser>
          <c:idx val="0"/>
          <c:order val="1"/>
          <c:tx>
            <c:strRef>
              <c:f>'汇报-合作产品'!$T$12</c:f>
              <c:strCache>
                <c:ptCount val="1"/>
                <c:pt idx="0">
                  <c:v>201603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'汇报-合作产品'!$S$15:$S$16</c:f>
              <c:strCache>
                <c:ptCount val="2"/>
                <c:pt idx="0">
                  <c:v>充值金额</c:v>
                </c:pt>
                <c:pt idx="1">
                  <c:v>消费金额</c:v>
                </c:pt>
              </c:strCache>
            </c:strRef>
          </c:cat>
          <c:val>
            <c:numRef>
              <c:f>'汇报-合作产品'!$T$15:$T$16</c:f>
              <c:numCache>
                <c:formatCode>0</c:formatCode>
                <c:ptCount val="2"/>
                <c:pt idx="0" formatCode="General">
                  <c:v>723402</c:v>
                </c:pt>
                <c:pt idx="1">
                  <c:v>721957.13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56928"/>
        <c:axId val="260928640"/>
      </c:barChart>
      <c:lineChart>
        <c:grouping val="standard"/>
        <c:varyColors val="0"/>
        <c:ser>
          <c:idx val="1"/>
          <c:order val="2"/>
          <c:tx>
            <c:strRef>
              <c:f>'汇报-合作产品'!$AI$12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'汇报-合作产品'!$S$15:$S$16</c:f>
              <c:strCache>
                <c:ptCount val="2"/>
                <c:pt idx="0">
                  <c:v>充值金额</c:v>
                </c:pt>
                <c:pt idx="1">
                  <c:v>消费金额</c:v>
                </c:pt>
              </c:strCache>
            </c:strRef>
          </c:cat>
          <c:val>
            <c:numRef>
              <c:f>'汇报-合作产品'!$AI$15:$AI$16</c:f>
              <c:numCache>
                <c:formatCode>0.0%</c:formatCode>
                <c:ptCount val="2"/>
                <c:pt idx="0">
                  <c:v>-0.16585431664008798</c:v>
                </c:pt>
                <c:pt idx="1">
                  <c:v>-0.15483109613478618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'汇报-合作产品'!$AJ$12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'汇报-合作产品'!$S$15:$S$16</c:f>
              <c:strCache>
                <c:ptCount val="2"/>
                <c:pt idx="0">
                  <c:v>充值金额</c:v>
                </c:pt>
                <c:pt idx="1">
                  <c:v>消费金额</c:v>
                </c:pt>
              </c:strCache>
            </c:strRef>
          </c:cat>
          <c:val>
            <c:numRef>
              <c:f>'汇报-合作产品'!$AJ$15:$AJ$16</c:f>
              <c:numCache>
                <c:formatCode>0.0%</c:formatCode>
                <c:ptCount val="2"/>
                <c:pt idx="0">
                  <c:v>-0.39351497093340082</c:v>
                </c:pt>
                <c:pt idx="1">
                  <c:v>-0.39110803689561258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931968"/>
        <c:axId val="260930176"/>
        <c:extLst/>
      </c:lineChart>
      <c:catAx>
        <c:axId val="26135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928640"/>
        <c:crosses val="autoZero"/>
        <c:auto val="1"/>
        <c:lblAlgn val="ctr"/>
        <c:lblOffset val="100"/>
        <c:noMultiLvlLbl val="0"/>
      </c:catAx>
      <c:valAx>
        <c:axId val="2609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356928"/>
        <c:crosses val="autoZero"/>
        <c:crossBetween val="between"/>
      </c:valAx>
      <c:valAx>
        <c:axId val="26093017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931968"/>
        <c:crosses val="max"/>
        <c:crossBetween val="between"/>
      </c:valAx>
      <c:catAx>
        <c:axId val="260931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09301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>
          <a:solidFill>
            <a:schemeClr val="bg1"/>
          </a:solidFill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'汇报-合作产品'!$C$151</c:f>
          <c:strCache>
            <c:ptCount val="1"/>
            <c:pt idx="0">
              <c:v>联运产品占比情况—2016年3月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'汇报-合作产品'!$T$170</c:f>
              <c:strCache>
                <c:ptCount val="1"/>
                <c:pt idx="0">
                  <c:v>2016年3月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'汇报-合作产品'!$S$171:$S$181</c:f>
              <c:strCache>
                <c:ptCount val="11"/>
                <c:pt idx="0">
                  <c:v>弹弹堂</c:v>
                </c:pt>
                <c:pt idx="1">
                  <c:v>哈奇</c:v>
                </c:pt>
                <c:pt idx="2">
                  <c:v>飘渺西游</c:v>
                </c:pt>
                <c:pt idx="3">
                  <c:v>神仙道</c:v>
                </c:pt>
                <c:pt idx="4">
                  <c:v>梦幻飞仙</c:v>
                </c:pt>
                <c:pt idx="5">
                  <c:v>沃尔学院</c:v>
                </c:pt>
                <c:pt idx="6">
                  <c:v>斗破苍弩</c:v>
                </c:pt>
                <c:pt idx="7">
                  <c:v>新弹弹堂</c:v>
                </c:pt>
                <c:pt idx="8">
                  <c:v>TOUCH炫舞</c:v>
                </c:pt>
                <c:pt idx="9">
                  <c:v>极速猎人</c:v>
                </c:pt>
                <c:pt idx="10">
                  <c:v>皮卡堂</c:v>
                </c:pt>
              </c:strCache>
            </c:strRef>
          </c:cat>
          <c:val>
            <c:numRef>
              <c:f>'汇报-合作产品'!$T$171:$T$181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各项目台湾版最终入账收入（</a:t>
            </a:r>
            <a:r>
              <a:rPr lang="en-US" altLang="zh-CN"/>
              <a:t>RMB</a:t>
            </a:r>
            <a:r>
              <a:rPr lang="zh-CN" altLang="en-US"/>
              <a:t>）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'汇报-合作产品'!$S$216</c:f>
              <c:strCache>
                <c:ptCount val="1"/>
                <c:pt idx="0">
                  <c:v>台湾-摩尔庄园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'汇报-合作产品'!$T$215:$AF$215</c:f>
              <c:strCache>
                <c:ptCount val="13"/>
                <c:pt idx="0">
                  <c:v>201603</c:v>
                </c:pt>
                <c:pt idx="1">
                  <c:v>201602</c:v>
                </c:pt>
                <c:pt idx="2">
                  <c:v>201601</c:v>
                </c:pt>
                <c:pt idx="3">
                  <c:v>201512</c:v>
                </c:pt>
                <c:pt idx="4">
                  <c:v>201511</c:v>
                </c:pt>
                <c:pt idx="5">
                  <c:v>201510</c:v>
                </c:pt>
                <c:pt idx="6">
                  <c:v>201509</c:v>
                </c:pt>
                <c:pt idx="7">
                  <c:v>201508</c:v>
                </c:pt>
                <c:pt idx="8">
                  <c:v>201507</c:v>
                </c:pt>
                <c:pt idx="9">
                  <c:v>201506</c:v>
                </c:pt>
                <c:pt idx="10">
                  <c:v>201505</c:v>
                </c:pt>
                <c:pt idx="11">
                  <c:v>201504</c:v>
                </c:pt>
                <c:pt idx="12">
                  <c:v>201503</c:v>
                </c:pt>
              </c:strCache>
            </c:strRef>
          </c:cat>
          <c:val>
            <c:numRef>
              <c:f>'汇报-合作产品'!$T$216:$AF$216</c:f>
              <c:numCache>
                <c:formatCode>_ * #,##0_ ;_ * \-#,##0_ ;_ * "-"??_ ;_ @_ 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8549.4033899999995</c:v>
                </c:pt>
                <c:pt idx="7">
                  <c:v>11542.931729999998</c:v>
                </c:pt>
                <c:pt idx="8">
                  <c:v>11290.662899999998</c:v>
                </c:pt>
                <c:pt idx="9">
                  <c:v>7806.9598199999991</c:v>
                </c:pt>
                <c:pt idx="10">
                  <c:v>7037.7327899999991</c:v>
                </c:pt>
                <c:pt idx="11">
                  <c:v>8193.2172299999984</c:v>
                </c:pt>
                <c:pt idx="12">
                  <c:v>10589.32116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'汇报-合作产品'!$S$217</c:f>
              <c:strCache>
                <c:ptCount val="1"/>
                <c:pt idx="0">
                  <c:v>台湾-赛尔号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'汇报-合作产品'!$T$215:$AF$215</c:f>
              <c:strCache>
                <c:ptCount val="13"/>
                <c:pt idx="0">
                  <c:v>201603</c:v>
                </c:pt>
                <c:pt idx="1">
                  <c:v>201602</c:v>
                </c:pt>
                <c:pt idx="2">
                  <c:v>201601</c:v>
                </c:pt>
                <c:pt idx="3">
                  <c:v>201512</c:v>
                </c:pt>
                <c:pt idx="4">
                  <c:v>201511</c:v>
                </c:pt>
                <c:pt idx="5">
                  <c:v>201510</c:v>
                </c:pt>
                <c:pt idx="6">
                  <c:v>201509</c:v>
                </c:pt>
                <c:pt idx="7">
                  <c:v>201508</c:v>
                </c:pt>
                <c:pt idx="8">
                  <c:v>201507</c:v>
                </c:pt>
                <c:pt idx="9">
                  <c:v>201506</c:v>
                </c:pt>
                <c:pt idx="10">
                  <c:v>201505</c:v>
                </c:pt>
                <c:pt idx="11">
                  <c:v>201504</c:v>
                </c:pt>
                <c:pt idx="12">
                  <c:v>201503</c:v>
                </c:pt>
              </c:strCache>
            </c:strRef>
          </c:cat>
          <c:val>
            <c:numRef>
              <c:f>'汇报-合作产品'!$T$217:$AF$217</c:f>
              <c:numCache>
                <c:formatCode>_ * #,##0_ ;_ * \-#,##0_ ;_ * "-"??_ ;_ @_ 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63870.613289999994</c:v>
                </c:pt>
                <c:pt idx="7">
                  <c:v>69452.478810000001</c:v>
                </c:pt>
                <c:pt idx="8">
                  <c:v>66579.966089999987</c:v>
                </c:pt>
                <c:pt idx="9">
                  <c:v>71257.012199999983</c:v>
                </c:pt>
                <c:pt idx="10">
                  <c:v>62629.11170999999</c:v>
                </c:pt>
                <c:pt idx="11">
                  <c:v>58921.304310000007</c:v>
                </c:pt>
                <c:pt idx="12">
                  <c:v>67953.709889999984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'汇报-合作产品'!$S$218</c:f>
              <c:strCache>
                <c:ptCount val="1"/>
                <c:pt idx="0">
                  <c:v>台湾-小花仙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'汇报-合作产品'!$T$215:$AF$215</c:f>
              <c:strCache>
                <c:ptCount val="13"/>
                <c:pt idx="0">
                  <c:v>201603</c:v>
                </c:pt>
                <c:pt idx="1">
                  <c:v>201602</c:v>
                </c:pt>
                <c:pt idx="2">
                  <c:v>201601</c:v>
                </c:pt>
                <c:pt idx="3">
                  <c:v>201512</c:v>
                </c:pt>
                <c:pt idx="4">
                  <c:v>201511</c:v>
                </c:pt>
                <c:pt idx="5">
                  <c:v>201510</c:v>
                </c:pt>
                <c:pt idx="6">
                  <c:v>201509</c:v>
                </c:pt>
                <c:pt idx="7">
                  <c:v>201508</c:v>
                </c:pt>
                <c:pt idx="8">
                  <c:v>201507</c:v>
                </c:pt>
                <c:pt idx="9">
                  <c:v>201506</c:v>
                </c:pt>
                <c:pt idx="10">
                  <c:v>201505</c:v>
                </c:pt>
                <c:pt idx="11">
                  <c:v>201504</c:v>
                </c:pt>
                <c:pt idx="12">
                  <c:v>201503</c:v>
                </c:pt>
              </c:strCache>
            </c:strRef>
          </c:cat>
          <c:val>
            <c:numRef>
              <c:f>'汇报-合作产品'!$T$218:$AF$218</c:f>
              <c:numCache>
                <c:formatCode>_ * #,##0_ ;_ * \-#,##0_ ;_ * "-"??_ ;_ @_ 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26544.075029999996</c:v>
                </c:pt>
                <c:pt idx="7">
                  <c:v>37952.733059999999</c:v>
                </c:pt>
                <c:pt idx="8">
                  <c:v>28320.13206</c:v>
                </c:pt>
                <c:pt idx="9">
                  <c:v>21400.590419999993</c:v>
                </c:pt>
                <c:pt idx="10">
                  <c:v>25633.196819999997</c:v>
                </c:pt>
                <c:pt idx="11">
                  <c:v>29718.797129999992</c:v>
                </c:pt>
                <c:pt idx="12">
                  <c:v>44378.553779999995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'汇报-合作产品'!$S$219</c:f>
              <c:strCache>
                <c:ptCount val="1"/>
                <c:pt idx="0">
                  <c:v>台湾-功夫派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'汇报-合作产品'!$T$215:$AF$215</c:f>
              <c:strCache>
                <c:ptCount val="13"/>
                <c:pt idx="0">
                  <c:v>201603</c:v>
                </c:pt>
                <c:pt idx="1">
                  <c:v>201602</c:v>
                </c:pt>
                <c:pt idx="2">
                  <c:v>201601</c:v>
                </c:pt>
                <c:pt idx="3">
                  <c:v>201512</c:v>
                </c:pt>
                <c:pt idx="4">
                  <c:v>201511</c:v>
                </c:pt>
                <c:pt idx="5">
                  <c:v>201510</c:v>
                </c:pt>
                <c:pt idx="6">
                  <c:v>201509</c:v>
                </c:pt>
                <c:pt idx="7">
                  <c:v>201508</c:v>
                </c:pt>
                <c:pt idx="8">
                  <c:v>201507</c:v>
                </c:pt>
                <c:pt idx="9">
                  <c:v>201506</c:v>
                </c:pt>
                <c:pt idx="10">
                  <c:v>201505</c:v>
                </c:pt>
                <c:pt idx="11">
                  <c:v>201504</c:v>
                </c:pt>
                <c:pt idx="12">
                  <c:v>201503</c:v>
                </c:pt>
              </c:strCache>
            </c:strRef>
          </c:cat>
          <c:val>
            <c:numRef>
              <c:f>'汇报-合作产品'!$T$219:$AF$219</c:f>
              <c:numCache>
                <c:formatCode>_ * #,##0_ ;_ * \-#,##0_ ;_ * "-"??_ ;_ @_ 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5471.8626599999998</c:v>
                </c:pt>
                <c:pt idx="7">
                  <c:v>10936.3122</c:v>
                </c:pt>
                <c:pt idx="8">
                  <c:v>9086.2932599999986</c:v>
                </c:pt>
                <c:pt idx="9">
                  <c:v>7237.3880699999991</c:v>
                </c:pt>
                <c:pt idx="10">
                  <c:v>6869.5298099999982</c:v>
                </c:pt>
                <c:pt idx="11">
                  <c:v>6693.5305799999996</c:v>
                </c:pt>
                <c:pt idx="12">
                  <c:v>12136.328819999999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'汇报-合作产品'!$S$220</c:f>
              <c:strCache>
                <c:ptCount val="1"/>
                <c:pt idx="0">
                  <c:v>台湾-热血精灵派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'汇报-合作产品'!$T$215:$AF$215</c:f>
              <c:strCache>
                <c:ptCount val="13"/>
                <c:pt idx="0">
                  <c:v>201603</c:v>
                </c:pt>
                <c:pt idx="1">
                  <c:v>201602</c:v>
                </c:pt>
                <c:pt idx="2">
                  <c:v>201601</c:v>
                </c:pt>
                <c:pt idx="3">
                  <c:v>201512</c:v>
                </c:pt>
                <c:pt idx="4">
                  <c:v>201511</c:v>
                </c:pt>
                <c:pt idx="5">
                  <c:v>201510</c:v>
                </c:pt>
                <c:pt idx="6">
                  <c:v>201509</c:v>
                </c:pt>
                <c:pt idx="7">
                  <c:v>201508</c:v>
                </c:pt>
                <c:pt idx="8">
                  <c:v>201507</c:v>
                </c:pt>
                <c:pt idx="9">
                  <c:v>201506</c:v>
                </c:pt>
                <c:pt idx="10">
                  <c:v>201505</c:v>
                </c:pt>
                <c:pt idx="11">
                  <c:v>201504</c:v>
                </c:pt>
                <c:pt idx="12">
                  <c:v>201503</c:v>
                </c:pt>
              </c:strCache>
            </c:strRef>
          </c:cat>
          <c:val>
            <c:numRef>
              <c:f>'汇报-合作产品'!$T$220:$AF$220</c:f>
              <c:numCache>
                <c:formatCode>_ * #,##0_ ;_ * \-#,##0_ ;_ * "-"??_ ;_ @_ 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9349.9223399999992</c:v>
                </c:pt>
                <c:pt idx="7">
                  <c:v>9104.3270999999986</c:v>
                </c:pt>
                <c:pt idx="8">
                  <c:v>12362.215139999998</c:v>
                </c:pt>
                <c:pt idx="9">
                  <c:v>13380.120269999998</c:v>
                </c:pt>
                <c:pt idx="10">
                  <c:v>14291.613269999998</c:v>
                </c:pt>
                <c:pt idx="11">
                  <c:v>16411.418099999995</c:v>
                </c:pt>
                <c:pt idx="12">
                  <c:v>14900.950349999996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'汇报-合作产品'!$S$221</c:f>
              <c:strCache>
                <c:ptCount val="1"/>
                <c:pt idx="0">
                  <c:v>台湾-赛尔号II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'汇报-合作产品'!$T$215:$AF$215</c:f>
              <c:strCache>
                <c:ptCount val="13"/>
                <c:pt idx="0">
                  <c:v>201603</c:v>
                </c:pt>
                <c:pt idx="1">
                  <c:v>201602</c:v>
                </c:pt>
                <c:pt idx="2">
                  <c:v>201601</c:v>
                </c:pt>
                <c:pt idx="3">
                  <c:v>201512</c:v>
                </c:pt>
                <c:pt idx="4">
                  <c:v>201511</c:v>
                </c:pt>
                <c:pt idx="5">
                  <c:v>201510</c:v>
                </c:pt>
                <c:pt idx="6">
                  <c:v>201509</c:v>
                </c:pt>
                <c:pt idx="7">
                  <c:v>201508</c:v>
                </c:pt>
                <c:pt idx="8">
                  <c:v>201507</c:v>
                </c:pt>
                <c:pt idx="9">
                  <c:v>201506</c:v>
                </c:pt>
                <c:pt idx="10">
                  <c:v>201505</c:v>
                </c:pt>
                <c:pt idx="11">
                  <c:v>201504</c:v>
                </c:pt>
                <c:pt idx="12">
                  <c:v>201503</c:v>
                </c:pt>
              </c:strCache>
            </c:strRef>
          </c:cat>
          <c:val>
            <c:numRef>
              <c:f>'汇报-合作产品'!$T$221:$AF$221</c:f>
              <c:numCache>
                <c:formatCode>_ * #,##0_ ;_ * \-#,##0_ ;_ * "-"??_ ;_ @_ 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636096"/>
        <c:axId val="261637632"/>
      </c:lineChart>
      <c:catAx>
        <c:axId val="2616360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637632"/>
        <c:crosses val="autoZero"/>
        <c:auto val="1"/>
        <c:lblAlgn val="ctr"/>
        <c:lblOffset val="100"/>
        <c:noMultiLvlLbl val="0"/>
      </c:catAx>
      <c:valAx>
        <c:axId val="2616376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63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赛尔号首日付费率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天维度!$S$14:$BL$14</c:f>
              <c:numCache>
                <c:formatCode>m/d/yyyy</c:formatCode>
                <c:ptCount val="46"/>
                <c:pt idx="0">
                  <c:v>42221</c:v>
                </c:pt>
                <c:pt idx="1">
                  <c:v>42220</c:v>
                </c:pt>
                <c:pt idx="2">
                  <c:v>42219</c:v>
                </c:pt>
                <c:pt idx="3">
                  <c:v>42218</c:v>
                </c:pt>
                <c:pt idx="4">
                  <c:v>42217</c:v>
                </c:pt>
                <c:pt idx="5">
                  <c:v>42216</c:v>
                </c:pt>
                <c:pt idx="6">
                  <c:v>42215</c:v>
                </c:pt>
                <c:pt idx="7">
                  <c:v>42214</c:v>
                </c:pt>
                <c:pt idx="8">
                  <c:v>42213</c:v>
                </c:pt>
                <c:pt idx="9">
                  <c:v>42212</c:v>
                </c:pt>
                <c:pt idx="10">
                  <c:v>42211</c:v>
                </c:pt>
                <c:pt idx="11">
                  <c:v>42210</c:v>
                </c:pt>
                <c:pt idx="12">
                  <c:v>42209</c:v>
                </c:pt>
                <c:pt idx="13">
                  <c:v>42208</c:v>
                </c:pt>
                <c:pt idx="14">
                  <c:v>42207</c:v>
                </c:pt>
                <c:pt idx="15">
                  <c:v>42206</c:v>
                </c:pt>
                <c:pt idx="16">
                  <c:v>42205</c:v>
                </c:pt>
                <c:pt idx="17">
                  <c:v>42204</c:v>
                </c:pt>
                <c:pt idx="18">
                  <c:v>42203</c:v>
                </c:pt>
                <c:pt idx="19">
                  <c:v>42202</c:v>
                </c:pt>
                <c:pt idx="20">
                  <c:v>42201</c:v>
                </c:pt>
                <c:pt idx="21">
                  <c:v>42200</c:v>
                </c:pt>
                <c:pt idx="22">
                  <c:v>42199</c:v>
                </c:pt>
                <c:pt idx="23">
                  <c:v>42198</c:v>
                </c:pt>
                <c:pt idx="24">
                  <c:v>42197</c:v>
                </c:pt>
                <c:pt idx="25">
                  <c:v>42196</c:v>
                </c:pt>
                <c:pt idx="26">
                  <c:v>42195</c:v>
                </c:pt>
                <c:pt idx="27">
                  <c:v>42194</c:v>
                </c:pt>
                <c:pt idx="28">
                  <c:v>42193</c:v>
                </c:pt>
                <c:pt idx="29">
                  <c:v>42192</c:v>
                </c:pt>
                <c:pt idx="30">
                  <c:v>42191</c:v>
                </c:pt>
                <c:pt idx="31">
                  <c:v>42190</c:v>
                </c:pt>
                <c:pt idx="32">
                  <c:v>42189</c:v>
                </c:pt>
                <c:pt idx="33">
                  <c:v>42188</c:v>
                </c:pt>
                <c:pt idx="34">
                  <c:v>42187</c:v>
                </c:pt>
                <c:pt idx="35">
                  <c:v>42186</c:v>
                </c:pt>
                <c:pt idx="36">
                  <c:v>42185</c:v>
                </c:pt>
                <c:pt idx="37">
                  <c:v>42184</c:v>
                </c:pt>
                <c:pt idx="38">
                  <c:v>42183</c:v>
                </c:pt>
                <c:pt idx="39">
                  <c:v>42182</c:v>
                </c:pt>
                <c:pt idx="40">
                  <c:v>42181</c:v>
                </c:pt>
                <c:pt idx="41">
                  <c:v>42180</c:v>
                </c:pt>
                <c:pt idx="42">
                  <c:v>42179</c:v>
                </c:pt>
                <c:pt idx="43">
                  <c:v>42178</c:v>
                </c:pt>
                <c:pt idx="44">
                  <c:v>42177</c:v>
                </c:pt>
                <c:pt idx="45">
                  <c:v>42176</c:v>
                </c:pt>
              </c:numCache>
            </c:numRef>
          </c:cat>
          <c:val>
            <c:numRef>
              <c:f>天维度!$S$15:$BL$15</c:f>
              <c:numCache>
                <c:formatCode>0.00%</c:formatCode>
                <c:ptCount val="46"/>
                <c:pt idx="0">
                  <c:v>1.5E-3</c:v>
                </c:pt>
                <c:pt idx="1">
                  <c:v>1.6999999999999999E-3</c:v>
                </c:pt>
                <c:pt idx="2">
                  <c:v>1.6000000000000001E-3</c:v>
                </c:pt>
                <c:pt idx="3">
                  <c:v>1.4E-3</c:v>
                </c:pt>
                <c:pt idx="4">
                  <c:v>1.6000000000000001E-3</c:v>
                </c:pt>
                <c:pt idx="5">
                  <c:v>1.8E-3</c:v>
                </c:pt>
                <c:pt idx="6">
                  <c:v>1.6999999999999999E-3</c:v>
                </c:pt>
                <c:pt idx="7">
                  <c:v>2E-3</c:v>
                </c:pt>
                <c:pt idx="8">
                  <c:v>1.8E-3</c:v>
                </c:pt>
                <c:pt idx="9">
                  <c:v>1.8E-3</c:v>
                </c:pt>
                <c:pt idx="10">
                  <c:v>1.5E-3</c:v>
                </c:pt>
                <c:pt idx="11">
                  <c:v>1.6000000000000001E-3</c:v>
                </c:pt>
                <c:pt idx="12">
                  <c:v>1.6999999999999999E-3</c:v>
                </c:pt>
                <c:pt idx="13">
                  <c:v>1.9E-3</c:v>
                </c:pt>
                <c:pt idx="14">
                  <c:v>1.6999999999999999E-3</c:v>
                </c:pt>
                <c:pt idx="15">
                  <c:v>1.8E-3</c:v>
                </c:pt>
                <c:pt idx="16">
                  <c:v>1.6000000000000001E-3</c:v>
                </c:pt>
                <c:pt idx="17">
                  <c:v>1.4E-3</c:v>
                </c:pt>
                <c:pt idx="18">
                  <c:v>1.5E-3</c:v>
                </c:pt>
                <c:pt idx="19">
                  <c:v>1.6000000000000001E-3</c:v>
                </c:pt>
                <c:pt idx="20">
                  <c:v>1.8E-3</c:v>
                </c:pt>
                <c:pt idx="21">
                  <c:v>1.5E-3</c:v>
                </c:pt>
                <c:pt idx="22">
                  <c:v>1.6000000000000001E-3</c:v>
                </c:pt>
                <c:pt idx="23">
                  <c:v>1.6000000000000001E-3</c:v>
                </c:pt>
                <c:pt idx="24">
                  <c:v>1.5E-3</c:v>
                </c:pt>
                <c:pt idx="25">
                  <c:v>1.6000000000000001E-3</c:v>
                </c:pt>
                <c:pt idx="26">
                  <c:v>1.6999999999999999E-3</c:v>
                </c:pt>
                <c:pt idx="27">
                  <c:v>1.6999999999999999E-3</c:v>
                </c:pt>
                <c:pt idx="28">
                  <c:v>1.6999999999999999E-3</c:v>
                </c:pt>
                <c:pt idx="29">
                  <c:v>1.9E-3</c:v>
                </c:pt>
                <c:pt idx="30">
                  <c:v>1.9E-3</c:v>
                </c:pt>
                <c:pt idx="31">
                  <c:v>1.6000000000000001E-3</c:v>
                </c:pt>
                <c:pt idx="32">
                  <c:v>1.9E-3</c:v>
                </c:pt>
                <c:pt idx="33">
                  <c:v>2E-3</c:v>
                </c:pt>
                <c:pt idx="34">
                  <c:v>1.8E-3</c:v>
                </c:pt>
                <c:pt idx="35">
                  <c:v>2.2000000000000001E-3</c:v>
                </c:pt>
                <c:pt idx="36">
                  <c:v>1.9E-3</c:v>
                </c:pt>
                <c:pt idx="37">
                  <c:v>1.9E-3</c:v>
                </c:pt>
                <c:pt idx="38">
                  <c:v>2E-3</c:v>
                </c:pt>
                <c:pt idx="39">
                  <c:v>2.0999999999999999E-3</c:v>
                </c:pt>
                <c:pt idx="40">
                  <c:v>2.3E-3</c:v>
                </c:pt>
                <c:pt idx="41">
                  <c:v>2.5999999999999999E-3</c:v>
                </c:pt>
                <c:pt idx="42">
                  <c:v>2.3E-3</c:v>
                </c:pt>
                <c:pt idx="43">
                  <c:v>2.5999999999999999E-3</c:v>
                </c:pt>
                <c:pt idx="44">
                  <c:v>1.9E-3</c:v>
                </c:pt>
                <c:pt idx="45">
                  <c:v>1.8E-3</c:v>
                </c:pt>
              </c:numCache>
            </c:numRef>
          </c:val>
          <c:smooth val="0"/>
        </c:ser>
        <c:ser>
          <c:idx val="1"/>
          <c:order val="1"/>
          <c:tx>
            <c:v>2014年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天维度!$CW$15:$EP$15</c:f>
              <c:numCache>
                <c:formatCode>0.00%</c:formatCode>
                <c:ptCount val="46"/>
                <c:pt idx="0">
                  <c:v>1.4E-3</c:v>
                </c:pt>
                <c:pt idx="1">
                  <c:v>1.4E-3</c:v>
                </c:pt>
                <c:pt idx="2">
                  <c:v>1.6000000000000001E-3</c:v>
                </c:pt>
                <c:pt idx="3">
                  <c:v>1.1999999999999999E-3</c:v>
                </c:pt>
                <c:pt idx="4">
                  <c:v>1.4E-3</c:v>
                </c:pt>
                <c:pt idx="5">
                  <c:v>1.1999999999999999E-3</c:v>
                </c:pt>
                <c:pt idx="6">
                  <c:v>1.2999999999999999E-3</c:v>
                </c:pt>
                <c:pt idx="7">
                  <c:v>1.4E-3</c:v>
                </c:pt>
                <c:pt idx="8">
                  <c:v>1.2999999999999999E-3</c:v>
                </c:pt>
                <c:pt idx="9">
                  <c:v>1.2999999999999999E-3</c:v>
                </c:pt>
                <c:pt idx="10">
                  <c:v>1.1000000000000001E-3</c:v>
                </c:pt>
                <c:pt idx="11">
                  <c:v>1.2999999999999999E-3</c:v>
                </c:pt>
                <c:pt idx="12">
                  <c:v>1.4E-3</c:v>
                </c:pt>
                <c:pt idx="13">
                  <c:v>1.5E-3</c:v>
                </c:pt>
                <c:pt idx="14">
                  <c:v>1.4E-3</c:v>
                </c:pt>
                <c:pt idx="15">
                  <c:v>1.4E-3</c:v>
                </c:pt>
                <c:pt idx="16">
                  <c:v>1.5E-3</c:v>
                </c:pt>
                <c:pt idx="17">
                  <c:v>1.2999999999999999E-3</c:v>
                </c:pt>
                <c:pt idx="18">
                  <c:v>1.6000000000000001E-3</c:v>
                </c:pt>
                <c:pt idx="19">
                  <c:v>1.6999999999999999E-3</c:v>
                </c:pt>
                <c:pt idx="20">
                  <c:v>1.8E-3</c:v>
                </c:pt>
                <c:pt idx="21">
                  <c:v>1.9E-3</c:v>
                </c:pt>
                <c:pt idx="22">
                  <c:v>2E-3</c:v>
                </c:pt>
                <c:pt idx="23">
                  <c:v>2.0999999999999999E-3</c:v>
                </c:pt>
                <c:pt idx="24">
                  <c:v>1.6999999999999999E-3</c:v>
                </c:pt>
                <c:pt idx="25">
                  <c:v>1.8E-3</c:v>
                </c:pt>
                <c:pt idx="26">
                  <c:v>2E-3</c:v>
                </c:pt>
                <c:pt idx="27">
                  <c:v>2.0999999999999999E-3</c:v>
                </c:pt>
                <c:pt idx="28">
                  <c:v>2.2000000000000001E-3</c:v>
                </c:pt>
                <c:pt idx="29">
                  <c:v>2.2000000000000001E-3</c:v>
                </c:pt>
                <c:pt idx="30">
                  <c:v>2.5999999999999999E-3</c:v>
                </c:pt>
                <c:pt idx="31">
                  <c:v>2.0999999999999999E-3</c:v>
                </c:pt>
                <c:pt idx="32">
                  <c:v>2.3E-3</c:v>
                </c:pt>
                <c:pt idx="33">
                  <c:v>2.3E-3</c:v>
                </c:pt>
                <c:pt idx="34">
                  <c:v>2.3999999999999998E-3</c:v>
                </c:pt>
                <c:pt idx="35">
                  <c:v>2.3999999999999998E-3</c:v>
                </c:pt>
                <c:pt idx="36">
                  <c:v>2.3E-3</c:v>
                </c:pt>
                <c:pt idx="37">
                  <c:v>2.5000000000000001E-3</c:v>
                </c:pt>
                <c:pt idx="38">
                  <c:v>2.0999999999999999E-3</c:v>
                </c:pt>
                <c:pt idx="39">
                  <c:v>2.5000000000000001E-3</c:v>
                </c:pt>
                <c:pt idx="40">
                  <c:v>2.5999999999999999E-3</c:v>
                </c:pt>
                <c:pt idx="41">
                  <c:v>2.5000000000000001E-3</c:v>
                </c:pt>
                <c:pt idx="42">
                  <c:v>2.5000000000000001E-3</c:v>
                </c:pt>
                <c:pt idx="43">
                  <c:v>2.3E-3</c:v>
                </c:pt>
                <c:pt idx="44">
                  <c:v>2.5999999999999999E-3</c:v>
                </c:pt>
                <c:pt idx="45">
                  <c:v>1.9E-3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587904"/>
        <c:axId val="260589440"/>
      </c:lineChart>
      <c:dateAx>
        <c:axId val="260587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589440"/>
        <c:crosses val="autoZero"/>
        <c:auto val="1"/>
        <c:lblOffset val="100"/>
        <c:baseTimeUnit val="days"/>
      </c:dateAx>
      <c:valAx>
        <c:axId val="26058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58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热血精灵派首日付费率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天维度!$S$14:$BL$14</c:f>
              <c:numCache>
                <c:formatCode>m/d/yyyy</c:formatCode>
                <c:ptCount val="46"/>
                <c:pt idx="0">
                  <c:v>42221</c:v>
                </c:pt>
                <c:pt idx="1">
                  <c:v>42220</c:v>
                </c:pt>
                <c:pt idx="2">
                  <c:v>42219</c:v>
                </c:pt>
                <c:pt idx="3">
                  <c:v>42218</c:v>
                </c:pt>
                <c:pt idx="4">
                  <c:v>42217</c:v>
                </c:pt>
                <c:pt idx="5">
                  <c:v>42216</c:v>
                </c:pt>
                <c:pt idx="6">
                  <c:v>42215</c:v>
                </c:pt>
                <c:pt idx="7">
                  <c:v>42214</c:v>
                </c:pt>
                <c:pt idx="8">
                  <c:v>42213</c:v>
                </c:pt>
                <c:pt idx="9">
                  <c:v>42212</c:v>
                </c:pt>
                <c:pt idx="10">
                  <c:v>42211</c:v>
                </c:pt>
                <c:pt idx="11">
                  <c:v>42210</c:v>
                </c:pt>
                <c:pt idx="12">
                  <c:v>42209</c:v>
                </c:pt>
                <c:pt idx="13">
                  <c:v>42208</c:v>
                </c:pt>
                <c:pt idx="14">
                  <c:v>42207</c:v>
                </c:pt>
                <c:pt idx="15">
                  <c:v>42206</c:v>
                </c:pt>
                <c:pt idx="16">
                  <c:v>42205</c:v>
                </c:pt>
                <c:pt idx="17">
                  <c:v>42204</c:v>
                </c:pt>
                <c:pt idx="18">
                  <c:v>42203</c:v>
                </c:pt>
                <c:pt idx="19">
                  <c:v>42202</c:v>
                </c:pt>
                <c:pt idx="20">
                  <c:v>42201</c:v>
                </c:pt>
                <c:pt idx="21">
                  <c:v>42200</c:v>
                </c:pt>
                <c:pt idx="22">
                  <c:v>42199</c:v>
                </c:pt>
                <c:pt idx="23">
                  <c:v>42198</c:v>
                </c:pt>
                <c:pt idx="24">
                  <c:v>42197</c:v>
                </c:pt>
                <c:pt idx="25">
                  <c:v>42196</c:v>
                </c:pt>
                <c:pt idx="26">
                  <c:v>42195</c:v>
                </c:pt>
                <c:pt idx="27">
                  <c:v>42194</c:v>
                </c:pt>
                <c:pt idx="28">
                  <c:v>42193</c:v>
                </c:pt>
                <c:pt idx="29">
                  <c:v>42192</c:v>
                </c:pt>
                <c:pt idx="30">
                  <c:v>42191</c:v>
                </c:pt>
                <c:pt idx="31">
                  <c:v>42190</c:v>
                </c:pt>
                <c:pt idx="32">
                  <c:v>42189</c:v>
                </c:pt>
                <c:pt idx="33">
                  <c:v>42188</c:v>
                </c:pt>
                <c:pt idx="34">
                  <c:v>42187</c:v>
                </c:pt>
                <c:pt idx="35">
                  <c:v>42186</c:v>
                </c:pt>
                <c:pt idx="36">
                  <c:v>42185</c:v>
                </c:pt>
                <c:pt idx="37">
                  <c:v>42184</c:v>
                </c:pt>
                <c:pt idx="38">
                  <c:v>42183</c:v>
                </c:pt>
                <c:pt idx="39">
                  <c:v>42182</c:v>
                </c:pt>
                <c:pt idx="40">
                  <c:v>42181</c:v>
                </c:pt>
                <c:pt idx="41">
                  <c:v>42180</c:v>
                </c:pt>
                <c:pt idx="42">
                  <c:v>42179</c:v>
                </c:pt>
                <c:pt idx="43">
                  <c:v>42178</c:v>
                </c:pt>
                <c:pt idx="44">
                  <c:v>42177</c:v>
                </c:pt>
                <c:pt idx="45">
                  <c:v>42176</c:v>
                </c:pt>
              </c:numCache>
            </c:numRef>
          </c:cat>
          <c:val>
            <c:numRef>
              <c:f>天维度!$S$16:$BL$16</c:f>
              <c:numCache>
                <c:formatCode>0.00%</c:formatCode>
                <c:ptCount val="46"/>
                <c:pt idx="0">
                  <c:v>1.4E-3</c:v>
                </c:pt>
                <c:pt idx="1">
                  <c:v>1.4E-3</c:v>
                </c:pt>
                <c:pt idx="2">
                  <c:v>1.1999999999999999E-3</c:v>
                </c:pt>
                <c:pt idx="3">
                  <c:v>1E-3</c:v>
                </c:pt>
                <c:pt idx="4">
                  <c:v>1.1999999999999999E-3</c:v>
                </c:pt>
                <c:pt idx="5">
                  <c:v>1.1000000000000001E-3</c:v>
                </c:pt>
                <c:pt idx="6">
                  <c:v>1.1999999999999999E-3</c:v>
                </c:pt>
                <c:pt idx="7">
                  <c:v>1.5E-3</c:v>
                </c:pt>
                <c:pt idx="8">
                  <c:v>1.4E-3</c:v>
                </c:pt>
                <c:pt idx="9">
                  <c:v>1.2999999999999999E-3</c:v>
                </c:pt>
                <c:pt idx="10">
                  <c:v>1.5E-3</c:v>
                </c:pt>
                <c:pt idx="11">
                  <c:v>1.4E-3</c:v>
                </c:pt>
                <c:pt idx="12">
                  <c:v>1.1999999999999999E-3</c:v>
                </c:pt>
                <c:pt idx="13">
                  <c:v>1.4E-3</c:v>
                </c:pt>
                <c:pt idx="14">
                  <c:v>1.5E-3</c:v>
                </c:pt>
                <c:pt idx="15">
                  <c:v>1.5E-3</c:v>
                </c:pt>
                <c:pt idx="16">
                  <c:v>1.6999999999999999E-3</c:v>
                </c:pt>
                <c:pt idx="17">
                  <c:v>1.8E-3</c:v>
                </c:pt>
                <c:pt idx="18">
                  <c:v>1.5E-3</c:v>
                </c:pt>
                <c:pt idx="19">
                  <c:v>1.9E-3</c:v>
                </c:pt>
                <c:pt idx="20">
                  <c:v>1.6000000000000001E-3</c:v>
                </c:pt>
                <c:pt idx="21">
                  <c:v>1.6000000000000001E-3</c:v>
                </c:pt>
                <c:pt idx="22">
                  <c:v>1.6000000000000001E-3</c:v>
                </c:pt>
                <c:pt idx="23">
                  <c:v>1.5E-3</c:v>
                </c:pt>
                <c:pt idx="24">
                  <c:v>1.6000000000000001E-3</c:v>
                </c:pt>
                <c:pt idx="25">
                  <c:v>2E-3</c:v>
                </c:pt>
                <c:pt idx="26">
                  <c:v>2.0999999999999999E-3</c:v>
                </c:pt>
                <c:pt idx="27">
                  <c:v>2.0999999999999999E-3</c:v>
                </c:pt>
                <c:pt idx="28">
                  <c:v>2.3E-3</c:v>
                </c:pt>
                <c:pt idx="29">
                  <c:v>2.0999999999999999E-3</c:v>
                </c:pt>
                <c:pt idx="30">
                  <c:v>2.3E-3</c:v>
                </c:pt>
                <c:pt idx="31">
                  <c:v>1.8E-3</c:v>
                </c:pt>
                <c:pt idx="32">
                  <c:v>1.8E-3</c:v>
                </c:pt>
                <c:pt idx="33">
                  <c:v>2.5000000000000001E-3</c:v>
                </c:pt>
                <c:pt idx="34">
                  <c:v>2.5999999999999999E-3</c:v>
                </c:pt>
                <c:pt idx="35">
                  <c:v>2.5999999999999999E-3</c:v>
                </c:pt>
                <c:pt idx="36">
                  <c:v>2.8E-3</c:v>
                </c:pt>
                <c:pt idx="37">
                  <c:v>3.0000000000000001E-3</c:v>
                </c:pt>
                <c:pt idx="38">
                  <c:v>2.3E-3</c:v>
                </c:pt>
                <c:pt idx="39">
                  <c:v>2.8E-3</c:v>
                </c:pt>
                <c:pt idx="40">
                  <c:v>4.1000000000000003E-3</c:v>
                </c:pt>
                <c:pt idx="41">
                  <c:v>4.3E-3</c:v>
                </c:pt>
                <c:pt idx="42">
                  <c:v>3.5999999999999999E-3</c:v>
                </c:pt>
                <c:pt idx="43">
                  <c:v>3.5000000000000001E-3</c:v>
                </c:pt>
                <c:pt idx="44">
                  <c:v>3.2000000000000002E-3</c:v>
                </c:pt>
                <c:pt idx="45">
                  <c:v>2.5000000000000001E-3</c:v>
                </c:pt>
              </c:numCache>
            </c:numRef>
          </c:val>
          <c:smooth val="0"/>
        </c:ser>
        <c:ser>
          <c:idx val="1"/>
          <c:order val="1"/>
          <c:tx>
            <c:v>2014年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天维度!$CW$16:$EP$16</c:f>
              <c:numCache>
                <c:formatCode>0.00%</c:formatCode>
                <c:ptCount val="46"/>
                <c:pt idx="0">
                  <c:v>1E-3</c:v>
                </c:pt>
                <c:pt idx="1">
                  <c:v>1.1999999999999999E-3</c:v>
                </c:pt>
                <c:pt idx="2">
                  <c:v>1.1000000000000001E-3</c:v>
                </c:pt>
                <c:pt idx="3">
                  <c:v>1E-3</c:v>
                </c:pt>
                <c:pt idx="4">
                  <c:v>1.1000000000000001E-3</c:v>
                </c:pt>
                <c:pt idx="5">
                  <c:v>8.9999999999999998E-4</c:v>
                </c:pt>
                <c:pt idx="6">
                  <c:v>1E-3</c:v>
                </c:pt>
                <c:pt idx="7">
                  <c:v>1.1999999999999999E-3</c:v>
                </c:pt>
                <c:pt idx="8">
                  <c:v>1.1999999999999999E-3</c:v>
                </c:pt>
                <c:pt idx="9">
                  <c:v>1.1999999999999999E-3</c:v>
                </c:pt>
                <c:pt idx="10">
                  <c:v>1.1999999999999999E-3</c:v>
                </c:pt>
                <c:pt idx="11">
                  <c:v>1.1000000000000001E-3</c:v>
                </c:pt>
                <c:pt idx="12">
                  <c:v>8.9999999999999998E-4</c:v>
                </c:pt>
                <c:pt idx="13">
                  <c:v>1.1999999999999999E-3</c:v>
                </c:pt>
                <c:pt idx="14">
                  <c:v>1.2999999999999999E-3</c:v>
                </c:pt>
                <c:pt idx="15">
                  <c:v>1.1000000000000001E-3</c:v>
                </c:pt>
                <c:pt idx="16">
                  <c:v>1E-3</c:v>
                </c:pt>
                <c:pt idx="17">
                  <c:v>1.1999999999999999E-3</c:v>
                </c:pt>
                <c:pt idx="18">
                  <c:v>1.1999999999999999E-3</c:v>
                </c:pt>
                <c:pt idx="19">
                  <c:v>1.4E-3</c:v>
                </c:pt>
                <c:pt idx="20">
                  <c:v>1.1000000000000001E-3</c:v>
                </c:pt>
                <c:pt idx="21">
                  <c:v>1.4E-3</c:v>
                </c:pt>
                <c:pt idx="22">
                  <c:v>1.2999999999999999E-3</c:v>
                </c:pt>
                <c:pt idx="23">
                  <c:v>1.1999999999999999E-3</c:v>
                </c:pt>
                <c:pt idx="24">
                  <c:v>1.1000000000000001E-3</c:v>
                </c:pt>
                <c:pt idx="25">
                  <c:v>1.2999999999999999E-3</c:v>
                </c:pt>
                <c:pt idx="26">
                  <c:v>1.2999999999999999E-3</c:v>
                </c:pt>
                <c:pt idx="27">
                  <c:v>1.5E-3</c:v>
                </c:pt>
                <c:pt idx="28">
                  <c:v>1.5E-3</c:v>
                </c:pt>
                <c:pt idx="29">
                  <c:v>1.5E-3</c:v>
                </c:pt>
                <c:pt idx="30">
                  <c:v>1.8E-3</c:v>
                </c:pt>
                <c:pt idx="31">
                  <c:v>1.5E-3</c:v>
                </c:pt>
                <c:pt idx="32">
                  <c:v>1.4E-3</c:v>
                </c:pt>
                <c:pt idx="33">
                  <c:v>1.8E-3</c:v>
                </c:pt>
                <c:pt idx="34">
                  <c:v>2.5000000000000001E-3</c:v>
                </c:pt>
                <c:pt idx="35">
                  <c:v>2.3E-3</c:v>
                </c:pt>
                <c:pt idx="36">
                  <c:v>2.5000000000000001E-3</c:v>
                </c:pt>
                <c:pt idx="37">
                  <c:v>2.5000000000000001E-3</c:v>
                </c:pt>
                <c:pt idx="38">
                  <c:v>2.3999999999999998E-3</c:v>
                </c:pt>
                <c:pt idx="39">
                  <c:v>2.5000000000000001E-3</c:v>
                </c:pt>
                <c:pt idx="40">
                  <c:v>2.8E-3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3.3999999999999998E-3</c:v>
                </c:pt>
                <c:pt idx="44">
                  <c:v>2.8999999999999998E-3</c:v>
                </c:pt>
                <c:pt idx="45">
                  <c:v>2.8E-3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57984"/>
        <c:axId val="262059520"/>
      </c:lineChart>
      <c:dateAx>
        <c:axId val="262057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059520"/>
        <c:crosses val="autoZero"/>
        <c:auto val="1"/>
        <c:lblOffset val="100"/>
        <c:baseTimeUnit val="days"/>
      </c:dateAx>
      <c:valAx>
        <c:axId val="2620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0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约瑟传说首日付费率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天维度!$S$14:$BL$14</c:f>
              <c:numCache>
                <c:formatCode>m/d/yyyy</c:formatCode>
                <c:ptCount val="46"/>
                <c:pt idx="0">
                  <c:v>42221</c:v>
                </c:pt>
                <c:pt idx="1">
                  <c:v>42220</c:v>
                </c:pt>
                <c:pt idx="2">
                  <c:v>42219</c:v>
                </c:pt>
                <c:pt idx="3">
                  <c:v>42218</c:v>
                </c:pt>
                <c:pt idx="4">
                  <c:v>42217</c:v>
                </c:pt>
                <c:pt idx="5">
                  <c:v>42216</c:v>
                </c:pt>
                <c:pt idx="6">
                  <c:v>42215</c:v>
                </c:pt>
                <c:pt idx="7">
                  <c:v>42214</c:v>
                </c:pt>
                <c:pt idx="8">
                  <c:v>42213</c:v>
                </c:pt>
                <c:pt idx="9">
                  <c:v>42212</c:v>
                </c:pt>
                <c:pt idx="10">
                  <c:v>42211</c:v>
                </c:pt>
                <c:pt idx="11">
                  <c:v>42210</c:v>
                </c:pt>
                <c:pt idx="12">
                  <c:v>42209</c:v>
                </c:pt>
                <c:pt idx="13">
                  <c:v>42208</c:v>
                </c:pt>
                <c:pt idx="14">
                  <c:v>42207</c:v>
                </c:pt>
                <c:pt idx="15">
                  <c:v>42206</c:v>
                </c:pt>
                <c:pt idx="16">
                  <c:v>42205</c:v>
                </c:pt>
                <c:pt idx="17">
                  <c:v>42204</c:v>
                </c:pt>
                <c:pt idx="18">
                  <c:v>42203</c:v>
                </c:pt>
                <c:pt idx="19">
                  <c:v>42202</c:v>
                </c:pt>
                <c:pt idx="20">
                  <c:v>42201</c:v>
                </c:pt>
                <c:pt idx="21">
                  <c:v>42200</c:v>
                </c:pt>
                <c:pt idx="22">
                  <c:v>42199</c:v>
                </c:pt>
                <c:pt idx="23">
                  <c:v>42198</c:v>
                </c:pt>
                <c:pt idx="24">
                  <c:v>42197</c:v>
                </c:pt>
                <c:pt idx="25">
                  <c:v>42196</c:v>
                </c:pt>
                <c:pt idx="26">
                  <c:v>42195</c:v>
                </c:pt>
                <c:pt idx="27">
                  <c:v>42194</c:v>
                </c:pt>
                <c:pt idx="28">
                  <c:v>42193</c:v>
                </c:pt>
                <c:pt idx="29">
                  <c:v>42192</c:v>
                </c:pt>
                <c:pt idx="30">
                  <c:v>42191</c:v>
                </c:pt>
                <c:pt idx="31">
                  <c:v>42190</c:v>
                </c:pt>
                <c:pt idx="32">
                  <c:v>42189</c:v>
                </c:pt>
                <c:pt idx="33">
                  <c:v>42188</c:v>
                </c:pt>
                <c:pt idx="34">
                  <c:v>42187</c:v>
                </c:pt>
                <c:pt idx="35">
                  <c:v>42186</c:v>
                </c:pt>
                <c:pt idx="36">
                  <c:v>42185</c:v>
                </c:pt>
                <c:pt idx="37">
                  <c:v>42184</c:v>
                </c:pt>
                <c:pt idx="38">
                  <c:v>42183</c:v>
                </c:pt>
                <c:pt idx="39">
                  <c:v>42182</c:v>
                </c:pt>
                <c:pt idx="40">
                  <c:v>42181</c:v>
                </c:pt>
                <c:pt idx="41">
                  <c:v>42180</c:v>
                </c:pt>
                <c:pt idx="42">
                  <c:v>42179</c:v>
                </c:pt>
                <c:pt idx="43">
                  <c:v>42178</c:v>
                </c:pt>
                <c:pt idx="44">
                  <c:v>42177</c:v>
                </c:pt>
                <c:pt idx="45">
                  <c:v>42176</c:v>
                </c:pt>
              </c:numCache>
            </c:numRef>
          </c:cat>
          <c:val>
            <c:numRef>
              <c:f>天维度!$S$17:$BL$17</c:f>
              <c:numCache>
                <c:formatCode>0.00%</c:formatCode>
                <c:ptCount val="46"/>
                <c:pt idx="0">
                  <c:v>5.9999999999999995E-4</c:v>
                </c:pt>
                <c:pt idx="1">
                  <c:v>8.9999999999999998E-4</c:v>
                </c:pt>
                <c:pt idx="2">
                  <c:v>5.9999999999999995E-4</c:v>
                </c:pt>
                <c:pt idx="3">
                  <c:v>5.0000000000000001E-4</c:v>
                </c:pt>
                <c:pt idx="4">
                  <c:v>5.9999999999999995E-4</c:v>
                </c:pt>
                <c:pt idx="5">
                  <c:v>8.0000000000000004E-4</c:v>
                </c:pt>
                <c:pt idx="6">
                  <c:v>8.0000000000000004E-4</c:v>
                </c:pt>
                <c:pt idx="7">
                  <c:v>1E-3</c:v>
                </c:pt>
                <c:pt idx="8">
                  <c:v>8.0000000000000004E-4</c:v>
                </c:pt>
                <c:pt idx="9">
                  <c:v>8.9999999999999998E-4</c:v>
                </c:pt>
                <c:pt idx="10">
                  <c:v>6.9999999999999999E-4</c:v>
                </c:pt>
                <c:pt idx="11">
                  <c:v>8.0000000000000004E-4</c:v>
                </c:pt>
                <c:pt idx="12">
                  <c:v>8.0000000000000004E-4</c:v>
                </c:pt>
                <c:pt idx="13">
                  <c:v>8.9999999999999998E-4</c:v>
                </c:pt>
                <c:pt idx="14">
                  <c:v>6.9999999999999999E-4</c:v>
                </c:pt>
                <c:pt idx="15">
                  <c:v>8.0000000000000004E-4</c:v>
                </c:pt>
                <c:pt idx="16">
                  <c:v>8.0000000000000004E-4</c:v>
                </c:pt>
                <c:pt idx="17">
                  <c:v>5.9999999999999995E-4</c:v>
                </c:pt>
                <c:pt idx="18">
                  <c:v>6.9999999999999999E-4</c:v>
                </c:pt>
                <c:pt idx="19">
                  <c:v>6.9999999999999999E-4</c:v>
                </c:pt>
                <c:pt idx="20">
                  <c:v>8.0000000000000004E-4</c:v>
                </c:pt>
                <c:pt idx="21">
                  <c:v>1.1999999999999999E-3</c:v>
                </c:pt>
                <c:pt idx="22">
                  <c:v>8.9999999999999998E-4</c:v>
                </c:pt>
                <c:pt idx="23">
                  <c:v>8.0000000000000004E-4</c:v>
                </c:pt>
                <c:pt idx="24">
                  <c:v>8.0000000000000004E-4</c:v>
                </c:pt>
                <c:pt idx="25">
                  <c:v>6.9999999999999999E-4</c:v>
                </c:pt>
                <c:pt idx="26">
                  <c:v>1E-3</c:v>
                </c:pt>
                <c:pt idx="27">
                  <c:v>1.1000000000000001E-3</c:v>
                </c:pt>
                <c:pt idx="28">
                  <c:v>1.1999999999999999E-3</c:v>
                </c:pt>
                <c:pt idx="29">
                  <c:v>1.2999999999999999E-3</c:v>
                </c:pt>
                <c:pt idx="30">
                  <c:v>1.1000000000000001E-3</c:v>
                </c:pt>
                <c:pt idx="31">
                  <c:v>1.1999999999999999E-3</c:v>
                </c:pt>
                <c:pt idx="32">
                  <c:v>1.4E-3</c:v>
                </c:pt>
                <c:pt idx="33">
                  <c:v>1.4E-3</c:v>
                </c:pt>
                <c:pt idx="34">
                  <c:v>1.1999999999999999E-3</c:v>
                </c:pt>
                <c:pt idx="35">
                  <c:v>1.6000000000000001E-3</c:v>
                </c:pt>
                <c:pt idx="36">
                  <c:v>1.4E-3</c:v>
                </c:pt>
                <c:pt idx="37">
                  <c:v>1.6999999999999999E-3</c:v>
                </c:pt>
                <c:pt idx="38">
                  <c:v>1.5E-3</c:v>
                </c:pt>
                <c:pt idx="39">
                  <c:v>1.4E-3</c:v>
                </c:pt>
                <c:pt idx="40">
                  <c:v>1.6999999999999999E-3</c:v>
                </c:pt>
                <c:pt idx="41">
                  <c:v>1.1999999999999999E-3</c:v>
                </c:pt>
                <c:pt idx="42">
                  <c:v>1.6000000000000001E-3</c:v>
                </c:pt>
                <c:pt idx="43">
                  <c:v>1E-3</c:v>
                </c:pt>
                <c:pt idx="44">
                  <c:v>1.1000000000000001E-3</c:v>
                </c:pt>
                <c:pt idx="45">
                  <c:v>8.9999999999999998E-4</c:v>
                </c:pt>
              </c:numCache>
            </c:numRef>
          </c:val>
          <c:smooth val="0"/>
        </c:ser>
        <c:ser>
          <c:idx val="1"/>
          <c:order val="1"/>
          <c:tx>
            <c:v>2014年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天维度!$CW$17:$EP$17</c:f>
              <c:numCache>
                <c:formatCode>0.00%</c:formatCode>
                <c:ptCount val="46"/>
                <c:pt idx="0">
                  <c:v>5.9999999999999995E-4</c:v>
                </c:pt>
                <c:pt idx="1">
                  <c:v>6.9999999999999999E-4</c:v>
                </c:pt>
                <c:pt idx="2">
                  <c:v>6.9999999999999999E-4</c:v>
                </c:pt>
                <c:pt idx="3">
                  <c:v>5.9999999999999995E-4</c:v>
                </c:pt>
                <c:pt idx="4">
                  <c:v>8.9999999999999998E-4</c:v>
                </c:pt>
                <c:pt idx="5">
                  <c:v>8.0000000000000004E-4</c:v>
                </c:pt>
                <c:pt idx="6">
                  <c:v>8.9999999999999998E-4</c:v>
                </c:pt>
                <c:pt idx="7">
                  <c:v>6.9999999999999999E-4</c:v>
                </c:pt>
                <c:pt idx="8">
                  <c:v>6.9999999999999999E-4</c:v>
                </c:pt>
                <c:pt idx="9">
                  <c:v>5.9999999999999995E-4</c:v>
                </c:pt>
                <c:pt idx="10">
                  <c:v>8.0000000000000004E-4</c:v>
                </c:pt>
                <c:pt idx="11">
                  <c:v>6.9999999999999999E-4</c:v>
                </c:pt>
                <c:pt idx="12">
                  <c:v>6.9999999999999999E-4</c:v>
                </c:pt>
                <c:pt idx="13">
                  <c:v>8.0000000000000004E-4</c:v>
                </c:pt>
                <c:pt idx="14">
                  <c:v>8.9999999999999998E-4</c:v>
                </c:pt>
                <c:pt idx="15">
                  <c:v>8.0000000000000004E-4</c:v>
                </c:pt>
                <c:pt idx="16">
                  <c:v>1E-3</c:v>
                </c:pt>
                <c:pt idx="17">
                  <c:v>8.9999999999999998E-4</c:v>
                </c:pt>
                <c:pt idx="18">
                  <c:v>1E-3</c:v>
                </c:pt>
                <c:pt idx="19">
                  <c:v>6.9999999999999999E-4</c:v>
                </c:pt>
                <c:pt idx="20">
                  <c:v>8.0000000000000004E-4</c:v>
                </c:pt>
                <c:pt idx="21">
                  <c:v>8.9999999999999998E-4</c:v>
                </c:pt>
                <c:pt idx="22">
                  <c:v>8.9999999999999998E-4</c:v>
                </c:pt>
                <c:pt idx="23">
                  <c:v>8.0000000000000004E-4</c:v>
                </c:pt>
                <c:pt idx="24">
                  <c:v>8.0000000000000004E-4</c:v>
                </c:pt>
                <c:pt idx="25">
                  <c:v>8.0000000000000004E-4</c:v>
                </c:pt>
                <c:pt idx="26">
                  <c:v>1E-3</c:v>
                </c:pt>
                <c:pt idx="27">
                  <c:v>8.9999999999999998E-4</c:v>
                </c:pt>
                <c:pt idx="28">
                  <c:v>1E-3</c:v>
                </c:pt>
                <c:pt idx="29">
                  <c:v>8.9999999999999998E-4</c:v>
                </c:pt>
                <c:pt idx="30">
                  <c:v>8.9999999999999998E-4</c:v>
                </c:pt>
                <c:pt idx="31">
                  <c:v>8.0000000000000004E-4</c:v>
                </c:pt>
                <c:pt idx="32">
                  <c:v>1E-3</c:v>
                </c:pt>
                <c:pt idx="33">
                  <c:v>1.1999999999999999E-3</c:v>
                </c:pt>
                <c:pt idx="34">
                  <c:v>1.1999999999999999E-3</c:v>
                </c:pt>
                <c:pt idx="35">
                  <c:v>1.1999999999999999E-3</c:v>
                </c:pt>
                <c:pt idx="36">
                  <c:v>1.2999999999999999E-3</c:v>
                </c:pt>
                <c:pt idx="37">
                  <c:v>1.6000000000000001E-3</c:v>
                </c:pt>
                <c:pt idx="38">
                  <c:v>1.2999999999999999E-3</c:v>
                </c:pt>
                <c:pt idx="39">
                  <c:v>1.4E-3</c:v>
                </c:pt>
                <c:pt idx="40">
                  <c:v>1.8E-3</c:v>
                </c:pt>
                <c:pt idx="41">
                  <c:v>1.4E-3</c:v>
                </c:pt>
                <c:pt idx="42">
                  <c:v>1.8E-3</c:v>
                </c:pt>
                <c:pt idx="43">
                  <c:v>1.4E-3</c:v>
                </c:pt>
                <c:pt idx="44">
                  <c:v>1.8E-3</c:v>
                </c:pt>
                <c:pt idx="45">
                  <c:v>1.1999999999999999E-3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893504"/>
        <c:axId val="261911680"/>
      </c:lineChart>
      <c:dateAx>
        <c:axId val="261893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911680"/>
        <c:crosses val="autoZero"/>
        <c:auto val="1"/>
        <c:lblOffset val="100"/>
        <c:baseTimeUnit val="days"/>
      </c:dateAx>
      <c:valAx>
        <c:axId val="26191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89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小花仙首日付费率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天维度!$S$14:$BL$14</c:f>
              <c:numCache>
                <c:formatCode>m/d/yyyy</c:formatCode>
                <c:ptCount val="46"/>
                <c:pt idx="0">
                  <c:v>42221</c:v>
                </c:pt>
                <c:pt idx="1">
                  <c:v>42220</c:v>
                </c:pt>
                <c:pt idx="2">
                  <c:v>42219</c:v>
                </c:pt>
                <c:pt idx="3">
                  <c:v>42218</c:v>
                </c:pt>
                <c:pt idx="4">
                  <c:v>42217</c:v>
                </c:pt>
                <c:pt idx="5">
                  <c:v>42216</c:v>
                </c:pt>
                <c:pt idx="6">
                  <c:v>42215</c:v>
                </c:pt>
                <c:pt idx="7">
                  <c:v>42214</c:v>
                </c:pt>
                <c:pt idx="8">
                  <c:v>42213</c:v>
                </c:pt>
                <c:pt idx="9">
                  <c:v>42212</c:v>
                </c:pt>
                <c:pt idx="10">
                  <c:v>42211</c:v>
                </c:pt>
                <c:pt idx="11">
                  <c:v>42210</c:v>
                </c:pt>
                <c:pt idx="12">
                  <c:v>42209</c:v>
                </c:pt>
                <c:pt idx="13">
                  <c:v>42208</c:v>
                </c:pt>
                <c:pt idx="14">
                  <c:v>42207</c:v>
                </c:pt>
                <c:pt idx="15">
                  <c:v>42206</c:v>
                </c:pt>
                <c:pt idx="16">
                  <c:v>42205</c:v>
                </c:pt>
                <c:pt idx="17">
                  <c:v>42204</c:v>
                </c:pt>
                <c:pt idx="18">
                  <c:v>42203</c:v>
                </c:pt>
                <c:pt idx="19">
                  <c:v>42202</c:v>
                </c:pt>
                <c:pt idx="20">
                  <c:v>42201</c:v>
                </c:pt>
                <c:pt idx="21">
                  <c:v>42200</c:v>
                </c:pt>
                <c:pt idx="22">
                  <c:v>42199</c:v>
                </c:pt>
                <c:pt idx="23">
                  <c:v>42198</c:v>
                </c:pt>
                <c:pt idx="24">
                  <c:v>42197</c:v>
                </c:pt>
                <c:pt idx="25">
                  <c:v>42196</c:v>
                </c:pt>
                <c:pt idx="26">
                  <c:v>42195</c:v>
                </c:pt>
                <c:pt idx="27">
                  <c:v>42194</c:v>
                </c:pt>
                <c:pt idx="28">
                  <c:v>42193</c:v>
                </c:pt>
                <c:pt idx="29">
                  <c:v>42192</c:v>
                </c:pt>
                <c:pt idx="30">
                  <c:v>42191</c:v>
                </c:pt>
                <c:pt idx="31">
                  <c:v>42190</c:v>
                </c:pt>
                <c:pt idx="32">
                  <c:v>42189</c:v>
                </c:pt>
                <c:pt idx="33">
                  <c:v>42188</c:v>
                </c:pt>
                <c:pt idx="34">
                  <c:v>42187</c:v>
                </c:pt>
                <c:pt idx="35">
                  <c:v>42186</c:v>
                </c:pt>
                <c:pt idx="36">
                  <c:v>42185</c:v>
                </c:pt>
                <c:pt idx="37">
                  <c:v>42184</c:v>
                </c:pt>
                <c:pt idx="38">
                  <c:v>42183</c:v>
                </c:pt>
                <c:pt idx="39">
                  <c:v>42182</c:v>
                </c:pt>
                <c:pt idx="40">
                  <c:v>42181</c:v>
                </c:pt>
                <c:pt idx="41">
                  <c:v>42180</c:v>
                </c:pt>
                <c:pt idx="42">
                  <c:v>42179</c:v>
                </c:pt>
                <c:pt idx="43">
                  <c:v>42178</c:v>
                </c:pt>
                <c:pt idx="44">
                  <c:v>42177</c:v>
                </c:pt>
                <c:pt idx="45">
                  <c:v>42176</c:v>
                </c:pt>
              </c:numCache>
            </c:numRef>
          </c:cat>
          <c:val>
            <c:numRef>
              <c:f>天维度!$S$18:$BL$18</c:f>
              <c:numCache>
                <c:formatCode>0.00%</c:formatCode>
                <c:ptCount val="46"/>
                <c:pt idx="0">
                  <c:v>8.0000000000000004E-4</c:v>
                </c:pt>
                <c:pt idx="1">
                  <c:v>5.9999999999999995E-4</c:v>
                </c:pt>
                <c:pt idx="2">
                  <c:v>5.9999999999999995E-4</c:v>
                </c:pt>
                <c:pt idx="3">
                  <c:v>6.9999999999999999E-4</c:v>
                </c:pt>
                <c:pt idx="4">
                  <c:v>5.9999999999999995E-4</c:v>
                </c:pt>
                <c:pt idx="5">
                  <c:v>6.9999999999999999E-4</c:v>
                </c:pt>
                <c:pt idx="6">
                  <c:v>5.9999999999999995E-4</c:v>
                </c:pt>
                <c:pt idx="7">
                  <c:v>6.9999999999999999E-4</c:v>
                </c:pt>
                <c:pt idx="8">
                  <c:v>5.9999999999999995E-4</c:v>
                </c:pt>
                <c:pt idx="9">
                  <c:v>6.9999999999999999E-4</c:v>
                </c:pt>
                <c:pt idx="10">
                  <c:v>5.9999999999999995E-4</c:v>
                </c:pt>
                <c:pt idx="11">
                  <c:v>4.0000000000000002E-4</c:v>
                </c:pt>
                <c:pt idx="12">
                  <c:v>8.0000000000000004E-4</c:v>
                </c:pt>
                <c:pt idx="13">
                  <c:v>6.9999999999999999E-4</c:v>
                </c:pt>
                <c:pt idx="14">
                  <c:v>8.0000000000000004E-4</c:v>
                </c:pt>
                <c:pt idx="15">
                  <c:v>8.0000000000000004E-4</c:v>
                </c:pt>
                <c:pt idx="16">
                  <c:v>8.0000000000000004E-4</c:v>
                </c:pt>
                <c:pt idx="17">
                  <c:v>5.9999999999999995E-4</c:v>
                </c:pt>
                <c:pt idx="18">
                  <c:v>1E-3</c:v>
                </c:pt>
                <c:pt idx="19">
                  <c:v>1E-3</c:v>
                </c:pt>
                <c:pt idx="20">
                  <c:v>5.9999999999999995E-4</c:v>
                </c:pt>
                <c:pt idx="21">
                  <c:v>8.0000000000000004E-4</c:v>
                </c:pt>
                <c:pt idx="22">
                  <c:v>8.0000000000000004E-4</c:v>
                </c:pt>
                <c:pt idx="23">
                  <c:v>5.9999999999999995E-4</c:v>
                </c:pt>
                <c:pt idx="24">
                  <c:v>5.9999999999999995E-4</c:v>
                </c:pt>
                <c:pt idx="25">
                  <c:v>5.0000000000000001E-4</c:v>
                </c:pt>
                <c:pt idx="26">
                  <c:v>6.9999999999999999E-4</c:v>
                </c:pt>
                <c:pt idx="27">
                  <c:v>6.9999999999999999E-4</c:v>
                </c:pt>
                <c:pt idx="28">
                  <c:v>8.9999999999999998E-4</c:v>
                </c:pt>
                <c:pt idx="29">
                  <c:v>6.9999999999999999E-4</c:v>
                </c:pt>
                <c:pt idx="30">
                  <c:v>5.9999999999999995E-4</c:v>
                </c:pt>
                <c:pt idx="31">
                  <c:v>6.9999999999999999E-4</c:v>
                </c:pt>
                <c:pt idx="32">
                  <c:v>5.9999999999999995E-4</c:v>
                </c:pt>
                <c:pt idx="33">
                  <c:v>8.0000000000000004E-4</c:v>
                </c:pt>
                <c:pt idx="34">
                  <c:v>6.9999999999999999E-4</c:v>
                </c:pt>
                <c:pt idx="35">
                  <c:v>1.2999999999999999E-3</c:v>
                </c:pt>
                <c:pt idx="36">
                  <c:v>2E-3</c:v>
                </c:pt>
                <c:pt idx="37">
                  <c:v>2.2000000000000001E-3</c:v>
                </c:pt>
                <c:pt idx="38">
                  <c:v>5.9999999999999995E-4</c:v>
                </c:pt>
                <c:pt idx="39">
                  <c:v>1.1000000000000001E-3</c:v>
                </c:pt>
                <c:pt idx="40">
                  <c:v>8.9999999999999998E-4</c:v>
                </c:pt>
                <c:pt idx="41">
                  <c:v>8.0000000000000004E-4</c:v>
                </c:pt>
                <c:pt idx="42">
                  <c:v>1.1000000000000001E-3</c:v>
                </c:pt>
                <c:pt idx="43">
                  <c:v>1E-3</c:v>
                </c:pt>
                <c:pt idx="44">
                  <c:v>5.0000000000000001E-4</c:v>
                </c:pt>
                <c:pt idx="45">
                  <c:v>8.9999999999999998E-4</c:v>
                </c:pt>
              </c:numCache>
            </c:numRef>
          </c:val>
          <c:smooth val="0"/>
        </c:ser>
        <c:ser>
          <c:idx val="1"/>
          <c:order val="1"/>
          <c:tx>
            <c:v>2014年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天维度!$CW$18:$EP$18</c:f>
              <c:numCache>
                <c:formatCode>0.00%</c:formatCode>
                <c:ptCount val="46"/>
                <c:pt idx="0">
                  <c:v>5.0000000000000001E-4</c:v>
                </c:pt>
                <c:pt idx="1">
                  <c:v>5.9999999999999995E-4</c:v>
                </c:pt>
                <c:pt idx="2">
                  <c:v>6.9999999999999999E-4</c:v>
                </c:pt>
                <c:pt idx="3">
                  <c:v>5.0000000000000001E-4</c:v>
                </c:pt>
                <c:pt idx="4">
                  <c:v>5.0000000000000001E-4</c:v>
                </c:pt>
                <c:pt idx="5">
                  <c:v>5.9999999999999995E-4</c:v>
                </c:pt>
                <c:pt idx="6">
                  <c:v>5.9999999999999995E-4</c:v>
                </c:pt>
                <c:pt idx="7">
                  <c:v>5.9999999999999995E-4</c:v>
                </c:pt>
                <c:pt idx="8">
                  <c:v>6.9999999999999999E-4</c:v>
                </c:pt>
                <c:pt idx="9">
                  <c:v>6.9999999999999999E-4</c:v>
                </c:pt>
                <c:pt idx="10">
                  <c:v>4.0000000000000002E-4</c:v>
                </c:pt>
                <c:pt idx="11">
                  <c:v>5.0000000000000001E-4</c:v>
                </c:pt>
                <c:pt idx="12">
                  <c:v>8.0000000000000004E-4</c:v>
                </c:pt>
                <c:pt idx="13">
                  <c:v>5.9999999999999995E-4</c:v>
                </c:pt>
                <c:pt idx="14">
                  <c:v>5.9999999999999995E-4</c:v>
                </c:pt>
                <c:pt idx="15">
                  <c:v>5.9999999999999995E-4</c:v>
                </c:pt>
                <c:pt idx="16">
                  <c:v>8.0000000000000004E-4</c:v>
                </c:pt>
                <c:pt idx="17">
                  <c:v>4.0000000000000002E-4</c:v>
                </c:pt>
                <c:pt idx="18">
                  <c:v>8.0000000000000004E-4</c:v>
                </c:pt>
                <c:pt idx="19">
                  <c:v>6.9999999999999999E-4</c:v>
                </c:pt>
                <c:pt idx="20">
                  <c:v>1.1999999999999999E-3</c:v>
                </c:pt>
                <c:pt idx="21">
                  <c:v>1E-3</c:v>
                </c:pt>
                <c:pt idx="22">
                  <c:v>1.1000000000000001E-3</c:v>
                </c:pt>
                <c:pt idx="23">
                  <c:v>1.1999999999999999E-3</c:v>
                </c:pt>
                <c:pt idx="24">
                  <c:v>8.0000000000000004E-4</c:v>
                </c:pt>
                <c:pt idx="25">
                  <c:v>1E-3</c:v>
                </c:pt>
                <c:pt idx="26">
                  <c:v>1.2999999999999999E-3</c:v>
                </c:pt>
                <c:pt idx="27">
                  <c:v>8.0000000000000004E-4</c:v>
                </c:pt>
                <c:pt idx="28">
                  <c:v>8.9999999999999998E-4</c:v>
                </c:pt>
                <c:pt idx="29">
                  <c:v>8.0000000000000004E-4</c:v>
                </c:pt>
                <c:pt idx="30">
                  <c:v>8.9999999999999998E-4</c:v>
                </c:pt>
                <c:pt idx="31">
                  <c:v>6.9999999999999999E-4</c:v>
                </c:pt>
                <c:pt idx="32">
                  <c:v>8.9999999999999998E-4</c:v>
                </c:pt>
                <c:pt idx="33">
                  <c:v>8.0000000000000004E-4</c:v>
                </c:pt>
                <c:pt idx="34">
                  <c:v>8.9999999999999998E-4</c:v>
                </c:pt>
                <c:pt idx="35">
                  <c:v>1E-3</c:v>
                </c:pt>
                <c:pt idx="36">
                  <c:v>8.0000000000000004E-4</c:v>
                </c:pt>
                <c:pt idx="37">
                  <c:v>6.9999999999999999E-4</c:v>
                </c:pt>
                <c:pt idx="38">
                  <c:v>6.9999999999999999E-4</c:v>
                </c:pt>
                <c:pt idx="39">
                  <c:v>6.9999999999999999E-4</c:v>
                </c:pt>
                <c:pt idx="40">
                  <c:v>6.9999999999999999E-4</c:v>
                </c:pt>
                <c:pt idx="41">
                  <c:v>8.0000000000000004E-4</c:v>
                </c:pt>
                <c:pt idx="42">
                  <c:v>8.0000000000000004E-4</c:v>
                </c:pt>
                <c:pt idx="43">
                  <c:v>8.0000000000000004E-4</c:v>
                </c:pt>
                <c:pt idx="44">
                  <c:v>8.9999999999999998E-4</c:v>
                </c:pt>
                <c:pt idx="45">
                  <c:v>6.9999999999999999E-4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984256"/>
        <c:axId val="261985792"/>
      </c:lineChart>
      <c:dateAx>
        <c:axId val="2619842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985792"/>
        <c:crosses val="autoZero"/>
        <c:auto val="1"/>
        <c:lblOffset val="100"/>
        <c:baseTimeUnit val="days"/>
      </c:dateAx>
      <c:valAx>
        <c:axId val="26198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98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功夫派首日付费率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天维度!$S$14:$BL$14</c:f>
              <c:numCache>
                <c:formatCode>m/d/yyyy</c:formatCode>
                <c:ptCount val="46"/>
                <c:pt idx="0">
                  <c:v>42221</c:v>
                </c:pt>
                <c:pt idx="1">
                  <c:v>42220</c:v>
                </c:pt>
                <c:pt idx="2">
                  <c:v>42219</c:v>
                </c:pt>
                <c:pt idx="3">
                  <c:v>42218</c:v>
                </c:pt>
                <c:pt idx="4">
                  <c:v>42217</c:v>
                </c:pt>
                <c:pt idx="5">
                  <c:v>42216</c:v>
                </c:pt>
                <c:pt idx="6">
                  <c:v>42215</c:v>
                </c:pt>
                <c:pt idx="7">
                  <c:v>42214</c:v>
                </c:pt>
                <c:pt idx="8">
                  <c:v>42213</c:v>
                </c:pt>
                <c:pt idx="9">
                  <c:v>42212</c:v>
                </c:pt>
                <c:pt idx="10">
                  <c:v>42211</c:v>
                </c:pt>
                <c:pt idx="11">
                  <c:v>42210</c:v>
                </c:pt>
                <c:pt idx="12">
                  <c:v>42209</c:v>
                </c:pt>
                <c:pt idx="13">
                  <c:v>42208</c:v>
                </c:pt>
                <c:pt idx="14">
                  <c:v>42207</c:v>
                </c:pt>
                <c:pt idx="15">
                  <c:v>42206</c:v>
                </c:pt>
                <c:pt idx="16">
                  <c:v>42205</c:v>
                </c:pt>
                <c:pt idx="17">
                  <c:v>42204</c:v>
                </c:pt>
                <c:pt idx="18">
                  <c:v>42203</c:v>
                </c:pt>
                <c:pt idx="19">
                  <c:v>42202</c:v>
                </c:pt>
                <c:pt idx="20">
                  <c:v>42201</c:v>
                </c:pt>
                <c:pt idx="21">
                  <c:v>42200</c:v>
                </c:pt>
                <c:pt idx="22">
                  <c:v>42199</c:v>
                </c:pt>
                <c:pt idx="23">
                  <c:v>42198</c:v>
                </c:pt>
                <c:pt idx="24">
                  <c:v>42197</c:v>
                </c:pt>
                <c:pt idx="25">
                  <c:v>42196</c:v>
                </c:pt>
                <c:pt idx="26">
                  <c:v>42195</c:v>
                </c:pt>
                <c:pt idx="27">
                  <c:v>42194</c:v>
                </c:pt>
                <c:pt idx="28">
                  <c:v>42193</c:v>
                </c:pt>
                <c:pt idx="29">
                  <c:v>42192</c:v>
                </c:pt>
                <c:pt idx="30">
                  <c:v>42191</c:v>
                </c:pt>
                <c:pt idx="31">
                  <c:v>42190</c:v>
                </c:pt>
                <c:pt idx="32">
                  <c:v>42189</c:v>
                </c:pt>
                <c:pt idx="33">
                  <c:v>42188</c:v>
                </c:pt>
                <c:pt idx="34">
                  <c:v>42187</c:v>
                </c:pt>
                <c:pt idx="35">
                  <c:v>42186</c:v>
                </c:pt>
                <c:pt idx="36">
                  <c:v>42185</c:v>
                </c:pt>
                <c:pt idx="37">
                  <c:v>42184</c:v>
                </c:pt>
                <c:pt idx="38">
                  <c:v>42183</c:v>
                </c:pt>
                <c:pt idx="39">
                  <c:v>42182</c:v>
                </c:pt>
                <c:pt idx="40">
                  <c:v>42181</c:v>
                </c:pt>
                <c:pt idx="41">
                  <c:v>42180</c:v>
                </c:pt>
                <c:pt idx="42">
                  <c:v>42179</c:v>
                </c:pt>
                <c:pt idx="43">
                  <c:v>42178</c:v>
                </c:pt>
                <c:pt idx="44">
                  <c:v>42177</c:v>
                </c:pt>
                <c:pt idx="45">
                  <c:v>42176</c:v>
                </c:pt>
              </c:numCache>
            </c:numRef>
          </c:cat>
          <c:val>
            <c:numRef>
              <c:f>天维度!$S$19:$BL$19</c:f>
              <c:numCache>
                <c:formatCode>0.00%</c:formatCode>
                <c:ptCount val="46"/>
                <c:pt idx="0">
                  <c:v>1E-3</c:v>
                </c:pt>
                <c:pt idx="1">
                  <c:v>1.1000000000000001E-3</c:v>
                </c:pt>
                <c:pt idx="2">
                  <c:v>8.9999999999999998E-4</c:v>
                </c:pt>
                <c:pt idx="3">
                  <c:v>1.5E-3</c:v>
                </c:pt>
                <c:pt idx="4">
                  <c:v>8.9999999999999998E-4</c:v>
                </c:pt>
                <c:pt idx="5">
                  <c:v>1.1000000000000001E-3</c:v>
                </c:pt>
                <c:pt idx="6">
                  <c:v>1.6000000000000001E-3</c:v>
                </c:pt>
                <c:pt idx="7">
                  <c:v>1.2999999999999999E-3</c:v>
                </c:pt>
                <c:pt idx="8">
                  <c:v>8.9999999999999998E-4</c:v>
                </c:pt>
                <c:pt idx="9">
                  <c:v>1.2999999999999999E-3</c:v>
                </c:pt>
                <c:pt idx="10">
                  <c:v>1.1999999999999999E-3</c:v>
                </c:pt>
                <c:pt idx="11">
                  <c:v>1E-3</c:v>
                </c:pt>
                <c:pt idx="12">
                  <c:v>8.9999999999999998E-4</c:v>
                </c:pt>
                <c:pt idx="13">
                  <c:v>1.1999999999999999E-3</c:v>
                </c:pt>
                <c:pt idx="14">
                  <c:v>1.2999999999999999E-3</c:v>
                </c:pt>
                <c:pt idx="15">
                  <c:v>1.5E-3</c:v>
                </c:pt>
                <c:pt idx="16">
                  <c:v>1.4E-3</c:v>
                </c:pt>
                <c:pt idx="17">
                  <c:v>1.4E-3</c:v>
                </c:pt>
                <c:pt idx="18">
                  <c:v>1.5E-3</c:v>
                </c:pt>
                <c:pt idx="19">
                  <c:v>1.1999999999999999E-3</c:v>
                </c:pt>
                <c:pt idx="20">
                  <c:v>1.4E-3</c:v>
                </c:pt>
                <c:pt idx="21">
                  <c:v>1.6000000000000001E-3</c:v>
                </c:pt>
                <c:pt idx="22">
                  <c:v>1.4E-3</c:v>
                </c:pt>
                <c:pt idx="23">
                  <c:v>1E-3</c:v>
                </c:pt>
                <c:pt idx="24">
                  <c:v>1.1999999999999999E-3</c:v>
                </c:pt>
                <c:pt idx="25">
                  <c:v>1.1999999999999999E-3</c:v>
                </c:pt>
                <c:pt idx="26">
                  <c:v>1.1000000000000001E-3</c:v>
                </c:pt>
                <c:pt idx="27">
                  <c:v>1.1999999999999999E-3</c:v>
                </c:pt>
                <c:pt idx="28">
                  <c:v>1.8E-3</c:v>
                </c:pt>
                <c:pt idx="29">
                  <c:v>1.8E-3</c:v>
                </c:pt>
                <c:pt idx="30">
                  <c:v>1.4E-3</c:v>
                </c:pt>
                <c:pt idx="31">
                  <c:v>1.2999999999999999E-3</c:v>
                </c:pt>
                <c:pt idx="32">
                  <c:v>1.6000000000000001E-3</c:v>
                </c:pt>
                <c:pt idx="33">
                  <c:v>1.9E-3</c:v>
                </c:pt>
                <c:pt idx="34">
                  <c:v>1.4E-3</c:v>
                </c:pt>
                <c:pt idx="35">
                  <c:v>1.9E-3</c:v>
                </c:pt>
                <c:pt idx="36">
                  <c:v>2.3E-3</c:v>
                </c:pt>
                <c:pt idx="37">
                  <c:v>1.9E-3</c:v>
                </c:pt>
                <c:pt idx="38">
                  <c:v>1.6999999999999999E-3</c:v>
                </c:pt>
                <c:pt idx="39">
                  <c:v>1.6000000000000001E-3</c:v>
                </c:pt>
                <c:pt idx="40">
                  <c:v>2.2000000000000001E-3</c:v>
                </c:pt>
                <c:pt idx="41">
                  <c:v>2.3999999999999998E-3</c:v>
                </c:pt>
                <c:pt idx="42">
                  <c:v>2.8E-3</c:v>
                </c:pt>
                <c:pt idx="43">
                  <c:v>1.9E-3</c:v>
                </c:pt>
                <c:pt idx="44">
                  <c:v>1.6000000000000001E-3</c:v>
                </c:pt>
                <c:pt idx="45">
                  <c:v>1.6999999999999999E-3</c:v>
                </c:pt>
              </c:numCache>
            </c:numRef>
          </c:val>
          <c:smooth val="0"/>
        </c:ser>
        <c:ser>
          <c:idx val="1"/>
          <c:order val="1"/>
          <c:tx>
            <c:v>2014年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天维度!$CW$19:$EP$19</c:f>
              <c:numCache>
                <c:formatCode>0.00%</c:formatCode>
                <c:ptCount val="46"/>
                <c:pt idx="0">
                  <c:v>1.9E-3</c:v>
                </c:pt>
                <c:pt idx="1">
                  <c:v>1.6999999999999999E-3</c:v>
                </c:pt>
                <c:pt idx="2">
                  <c:v>1.9E-3</c:v>
                </c:pt>
                <c:pt idx="3">
                  <c:v>1.9E-3</c:v>
                </c:pt>
                <c:pt idx="4">
                  <c:v>1.6999999999999999E-3</c:v>
                </c:pt>
                <c:pt idx="5">
                  <c:v>1.5E-3</c:v>
                </c:pt>
                <c:pt idx="6">
                  <c:v>1.1999999999999999E-3</c:v>
                </c:pt>
                <c:pt idx="7">
                  <c:v>1.5E-3</c:v>
                </c:pt>
                <c:pt idx="8">
                  <c:v>1.1000000000000001E-3</c:v>
                </c:pt>
                <c:pt idx="9">
                  <c:v>1.4E-3</c:v>
                </c:pt>
                <c:pt idx="10">
                  <c:v>1.6999999999999999E-3</c:v>
                </c:pt>
                <c:pt idx="11">
                  <c:v>1.5E-3</c:v>
                </c:pt>
                <c:pt idx="12">
                  <c:v>1.6000000000000001E-3</c:v>
                </c:pt>
                <c:pt idx="13">
                  <c:v>1.1999999999999999E-3</c:v>
                </c:pt>
                <c:pt idx="14">
                  <c:v>1E-3</c:v>
                </c:pt>
                <c:pt idx="15">
                  <c:v>1.1000000000000001E-3</c:v>
                </c:pt>
                <c:pt idx="16">
                  <c:v>1E-3</c:v>
                </c:pt>
                <c:pt idx="17">
                  <c:v>1.1000000000000001E-3</c:v>
                </c:pt>
                <c:pt idx="18">
                  <c:v>1.1000000000000001E-3</c:v>
                </c:pt>
                <c:pt idx="19">
                  <c:v>1.1999999999999999E-3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1.9E-3</c:v>
                </c:pt>
                <c:pt idx="23">
                  <c:v>1.8E-3</c:v>
                </c:pt>
                <c:pt idx="24">
                  <c:v>1.8E-3</c:v>
                </c:pt>
                <c:pt idx="25">
                  <c:v>1.6999999999999999E-3</c:v>
                </c:pt>
                <c:pt idx="26">
                  <c:v>2.3999999999999998E-3</c:v>
                </c:pt>
                <c:pt idx="27">
                  <c:v>8.0000000000000004E-4</c:v>
                </c:pt>
                <c:pt idx="28">
                  <c:v>5.9999999999999995E-4</c:v>
                </c:pt>
                <c:pt idx="29">
                  <c:v>1.5E-3</c:v>
                </c:pt>
                <c:pt idx="30">
                  <c:v>1.9E-3</c:v>
                </c:pt>
                <c:pt idx="31">
                  <c:v>1.4E-3</c:v>
                </c:pt>
                <c:pt idx="32">
                  <c:v>1.9E-3</c:v>
                </c:pt>
                <c:pt idx="33">
                  <c:v>2.0999999999999999E-3</c:v>
                </c:pt>
                <c:pt idx="34">
                  <c:v>1.8E-3</c:v>
                </c:pt>
                <c:pt idx="35">
                  <c:v>1.8E-3</c:v>
                </c:pt>
                <c:pt idx="36">
                  <c:v>1.9E-3</c:v>
                </c:pt>
                <c:pt idx="37">
                  <c:v>2.3999999999999998E-3</c:v>
                </c:pt>
                <c:pt idx="38">
                  <c:v>1.8E-3</c:v>
                </c:pt>
                <c:pt idx="39">
                  <c:v>1.6999999999999999E-3</c:v>
                </c:pt>
                <c:pt idx="40">
                  <c:v>2.3E-3</c:v>
                </c:pt>
                <c:pt idx="41">
                  <c:v>2.0999999999999999E-3</c:v>
                </c:pt>
                <c:pt idx="42">
                  <c:v>2.3999999999999998E-3</c:v>
                </c:pt>
                <c:pt idx="43">
                  <c:v>3.0999999999999999E-3</c:v>
                </c:pt>
                <c:pt idx="44">
                  <c:v>3.0000000000000001E-3</c:v>
                </c:pt>
                <c:pt idx="45">
                  <c:v>2.2000000000000001E-3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12288"/>
        <c:axId val="261817472"/>
      </c:lineChart>
      <c:dateAx>
        <c:axId val="262012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817472"/>
        <c:crosses val="autoZero"/>
        <c:auto val="1"/>
        <c:lblOffset val="100"/>
        <c:baseTimeUnit val="days"/>
      </c:dateAx>
      <c:valAx>
        <c:axId val="2618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01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赤瞳之刃首日付费率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天维度!$R$20</c:f>
              <c:strCache>
                <c:ptCount val="1"/>
                <c:pt idx="0">
                  <c:v>赤瞳之刃全游戏首日付费率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天维度!$S$14:$CT$14</c:f>
              <c:numCache>
                <c:formatCode>m/d/yyyy</c:formatCode>
                <c:ptCount val="80"/>
                <c:pt idx="0">
                  <c:v>42221</c:v>
                </c:pt>
                <c:pt idx="1">
                  <c:v>42220</c:v>
                </c:pt>
                <c:pt idx="2">
                  <c:v>42219</c:v>
                </c:pt>
                <c:pt idx="3">
                  <c:v>42218</c:v>
                </c:pt>
                <c:pt idx="4">
                  <c:v>42217</c:v>
                </c:pt>
                <c:pt idx="5">
                  <c:v>42216</c:v>
                </c:pt>
                <c:pt idx="6">
                  <c:v>42215</c:v>
                </c:pt>
                <c:pt idx="7">
                  <c:v>42214</c:v>
                </c:pt>
                <c:pt idx="8">
                  <c:v>42213</c:v>
                </c:pt>
                <c:pt idx="9">
                  <c:v>42212</c:v>
                </c:pt>
                <c:pt idx="10">
                  <c:v>42211</c:v>
                </c:pt>
                <c:pt idx="11">
                  <c:v>42210</c:v>
                </c:pt>
                <c:pt idx="12">
                  <c:v>42209</c:v>
                </c:pt>
                <c:pt idx="13">
                  <c:v>42208</c:v>
                </c:pt>
                <c:pt idx="14">
                  <c:v>42207</c:v>
                </c:pt>
                <c:pt idx="15">
                  <c:v>42206</c:v>
                </c:pt>
                <c:pt idx="16">
                  <c:v>42205</c:v>
                </c:pt>
                <c:pt idx="17">
                  <c:v>42204</c:v>
                </c:pt>
                <c:pt idx="18">
                  <c:v>42203</c:v>
                </c:pt>
                <c:pt idx="19">
                  <c:v>42202</c:v>
                </c:pt>
                <c:pt idx="20">
                  <c:v>42201</c:v>
                </c:pt>
                <c:pt idx="21">
                  <c:v>42200</c:v>
                </c:pt>
                <c:pt idx="22">
                  <c:v>42199</c:v>
                </c:pt>
                <c:pt idx="23">
                  <c:v>42198</c:v>
                </c:pt>
                <c:pt idx="24">
                  <c:v>42197</c:v>
                </c:pt>
                <c:pt idx="25">
                  <c:v>42196</c:v>
                </c:pt>
                <c:pt idx="26">
                  <c:v>42195</c:v>
                </c:pt>
                <c:pt idx="27">
                  <c:v>42194</c:v>
                </c:pt>
                <c:pt idx="28">
                  <c:v>42193</c:v>
                </c:pt>
                <c:pt idx="29">
                  <c:v>42192</c:v>
                </c:pt>
                <c:pt idx="30">
                  <c:v>42191</c:v>
                </c:pt>
                <c:pt idx="31">
                  <c:v>42190</c:v>
                </c:pt>
                <c:pt idx="32">
                  <c:v>42189</c:v>
                </c:pt>
                <c:pt idx="33">
                  <c:v>42188</c:v>
                </c:pt>
                <c:pt idx="34">
                  <c:v>42187</c:v>
                </c:pt>
                <c:pt idx="35">
                  <c:v>42186</c:v>
                </c:pt>
                <c:pt idx="36">
                  <c:v>42185</c:v>
                </c:pt>
                <c:pt idx="37">
                  <c:v>42184</c:v>
                </c:pt>
                <c:pt idx="38">
                  <c:v>42183</c:v>
                </c:pt>
                <c:pt idx="39">
                  <c:v>42182</c:v>
                </c:pt>
                <c:pt idx="40">
                  <c:v>42181</c:v>
                </c:pt>
                <c:pt idx="41">
                  <c:v>42180</c:v>
                </c:pt>
                <c:pt idx="42">
                  <c:v>42179</c:v>
                </c:pt>
                <c:pt idx="43">
                  <c:v>42178</c:v>
                </c:pt>
                <c:pt idx="44">
                  <c:v>42177</c:v>
                </c:pt>
                <c:pt idx="45">
                  <c:v>42176</c:v>
                </c:pt>
                <c:pt idx="46">
                  <c:v>42175</c:v>
                </c:pt>
                <c:pt idx="47">
                  <c:v>42174</c:v>
                </c:pt>
                <c:pt idx="48">
                  <c:v>42173</c:v>
                </c:pt>
                <c:pt idx="49">
                  <c:v>42172</c:v>
                </c:pt>
                <c:pt idx="50">
                  <c:v>42171</c:v>
                </c:pt>
                <c:pt idx="51">
                  <c:v>42170</c:v>
                </c:pt>
                <c:pt idx="52">
                  <c:v>42169</c:v>
                </c:pt>
                <c:pt idx="53">
                  <c:v>42168</c:v>
                </c:pt>
                <c:pt idx="54">
                  <c:v>42167</c:v>
                </c:pt>
                <c:pt idx="55">
                  <c:v>42166</c:v>
                </c:pt>
                <c:pt idx="56">
                  <c:v>42165</c:v>
                </c:pt>
                <c:pt idx="57">
                  <c:v>42164</c:v>
                </c:pt>
                <c:pt idx="58">
                  <c:v>42163</c:v>
                </c:pt>
                <c:pt idx="59">
                  <c:v>42162</c:v>
                </c:pt>
                <c:pt idx="60">
                  <c:v>42161</c:v>
                </c:pt>
                <c:pt idx="61">
                  <c:v>42160</c:v>
                </c:pt>
                <c:pt idx="62">
                  <c:v>42159</c:v>
                </c:pt>
                <c:pt idx="63">
                  <c:v>42158</c:v>
                </c:pt>
                <c:pt idx="64">
                  <c:v>42157</c:v>
                </c:pt>
                <c:pt idx="65">
                  <c:v>42156</c:v>
                </c:pt>
                <c:pt idx="66">
                  <c:v>42155</c:v>
                </c:pt>
                <c:pt idx="67">
                  <c:v>42154</c:v>
                </c:pt>
                <c:pt idx="68">
                  <c:v>42153</c:v>
                </c:pt>
                <c:pt idx="69">
                  <c:v>42152</c:v>
                </c:pt>
                <c:pt idx="70">
                  <c:v>42151</c:v>
                </c:pt>
                <c:pt idx="71">
                  <c:v>42150</c:v>
                </c:pt>
                <c:pt idx="72">
                  <c:v>42149</c:v>
                </c:pt>
                <c:pt idx="73">
                  <c:v>42148</c:v>
                </c:pt>
                <c:pt idx="74">
                  <c:v>42147</c:v>
                </c:pt>
                <c:pt idx="75">
                  <c:v>42146</c:v>
                </c:pt>
                <c:pt idx="76">
                  <c:v>42145</c:v>
                </c:pt>
                <c:pt idx="77">
                  <c:v>42144</c:v>
                </c:pt>
                <c:pt idx="78">
                  <c:v>42143</c:v>
                </c:pt>
                <c:pt idx="79">
                  <c:v>42142</c:v>
                </c:pt>
              </c:numCache>
            </c:numRef>
          </c:cat>
          <c:val>
            <c:numRef>
              <c:f>天维度!$S$20:$CT$20</c:f>
              <c:numCache>
                <c:formatCode>0.00%</c:formatCode>
                <c:ptCount val="80"/>
                <c:pt idx="0">
                  <c:v>5.9999999999999995E-4</c:v>
                </c:pt>
                <c:pt idx="1">
                  <c:v>5.0000000000000001E-4</c:v>
                </c:pt>
                <c:pt idx="2">
                  <c:v>5.9999999999999995E-4</c:v>
                </c:pt>
                <c:pt idx="3">
                  <c:v>5.9999999999999995E-4</c:v>
                </c:pt>
                <c:pt idx="4">
                  <c:v>8.9999999999999998E-4</c:v>
                </c:pt>
                <c:pt idx="5">
                  <c:v>5.9999999999999995E-4</c:v>
                </c:pt>
                <c:pt idx="6">
                  <c:v>1E-3</c:v>
                </c:pt>
                <c:pt idx="7">
                  <c:v>8.0000000000000004E-4</c:v>
                </c:pt>
                <c:pt idx="8">
                  <c:v>1.2999999999999999E-3</c:v>
                </c:pt>
                <c:pt idx="9">
                  <c:v>8.9999999999999998E-4</c:v>
                </c:pt>
                <c:pt idx="10">
                  <c:v>6.9999999999999999E-4</c:v>
                </c:pt>
                <c:pt idx="11">
                  <c:v>6.9999999999999999E-4</c:v>
                </c:pt>
                <c:pt idx="12">
                  <c:v>1.4E-3</c:v>
                </c:pt>
                <c:pt idx="13">
                  <c:v>1E-3</c:v>
                </c:pt>
                <c:pt idx="14">
                  <c:v>1E-3</c:v>
                </c:pt>
                <c:pt idx="15">
                  <c:v>6.9999999999999999E-4</c:v>
                </c:pt>
                <c:pt idx="16">
                  <c:v>1E-3</c:v>
                </c:pt>
                <c:pt idx="17">
                  <c:v>8.9999999999999998E-4</c:v>
                </c:pt>
                <c:pt idx="18">
                  <c:v>8.0000000000000004E-4</c:v>
                </c:pt>
                <c:pt idx="19">
                  <c:v>1.1000000000000001E-3</c:v>
                </c:pt>
                <c:pt idx="20">
                  <c:v>1.1999999999999999E-3</c:v>
                </c:pt>
                <c:pt idx="21">
                  <c:v>1.1000000000000001E-3</c:v>
                </c:pt>
                <c:pt idx="22">
                  <c:v>8.9999999999999998E-4</c:v>
                </c:pt>
                <c:pt idx="23">
                  <c:v>8.9999999999999998E-4</c:v>
                </c:pt>
                <c:pt idx="24">
                  <c:v>8.0000000000000004E-4</c:v>
                </c:pt>
                <c:pt idx="25">
                  <c:v>6.9999999999999999E-4</c:v>
                </c:pt>
                <c:pt idx="26">
                  <c:v>8.0000000000000004E-4</c:v>
                </c:pt>
                <c:pt idx="27">
                  <c:v>8.9999999999999998E-4</c:v>
                </c:pt>
                <c:pt idx="28">
                  <c:v>8.0000000000000004E-4</c:v>
                </c:pt>
                <c:pt idx="29">
                  <c:v>5.9999999999999995E-4</c:v>
                </c:pt>
                <c:pt idx="30">
                  <c:v>1E-3</c:v>
                </c:pt>
                <c:pt idx="31">
                  <c:v>8.0000000000000004E-4</c:v>
                </c:pt>
                <c:pt idx="32">
                  <c:v>8.9999999999999998E-4</c:v>
                </c:pt>
                <c:pt idx="33">
                  <c:v>8.9999999999999998E-4</c:v>
                </c:pt>
                <c:pt idx="34">
                  <c:v>4.0000000000000002E-4</c:v>
                </c:pt>
                <c:pt idx="35">
                  <c:v>6.9999999999999999E-4</c:v>
                </c:pt>
                <c:pt idx="36">
                  <c:v>6.9999999999999999E-4</c:v>
                </c:pt>
                <c:pt idx="37">
                  <c:v>1.1999999999999999E-3</c:v>
                </c:pt>
                <c:pt idx="38">
                  <c:v>5.9999999999999995E-4</c:v>
                </c:pt>
                <c:pt idx="39">
                  <c:v>5.9999999999999995E-4</c:v>
                </c:pt>
                <c:pt idx="40">
                  <c:v>8.0000000000000004E-4</c:v>
                </c:pt>
                <c:pt idx="41">
                  <c:v>1E-3</c:v>
                </c:pt>
                <c:pt idx="42">
                  <c:v>6.9999999999999999E-4</c:v>
                </c:pt>
                <c:pt idx="43">
                  <c:v>8.0000000000000004E-4</c:v>
                </c:pt>
                <c:pt idx="44">
                  <c:v>8.0000000000000004E-4</c:v>
                </c:pt>
                <c:pt idx="45">
                  <c:v>5.9999999999999995E-4</c:v>
                </c:pt>
                <c:pt idx="46">
                  <c:v>5.9999999999999995E-4</c:v>
                </c:pt>
                <c:pt idx="47">
                  <c:v>8.0000000000000004E-4</c:v>
                </c:pt>
                <c:pt idx="48">
                  <c:v>1.2999999999999999E-3</c:v>
                </c:pt>
                <c:pt idx="49">
                  <c:v>1.2999999999999999E-3</c:v>
                </c:pt>
                <c:pt idx="50">
                  <c:v>1.5E-3</c:v>
                </c:pt>
                <c:pt idx="51">
                  <c:v>2E-3</c:v>
                </c:pt>
                <c:pt idx="52">
                  <c:v>6.9999999999999999E-4</c:v>
                </c:pt>
                <c:pt idx="53">
                  <c:v>6.9999999999999999E-4</c:v>
                </c:pt>
                <c:pt idx="54">
                  <c:v>8.9999999999999998E-4</c:v>
                </c:pt>
                <c:pt idx="55">
                  <c:v>1.4E-3</c:v>
                </c:pt>
                <c:pt idx="56">
                  <c:v>1.1000000000000001E-3</c:v>
                </c:pt>
                <c:pt idx="57">
                  <c:v>6.9999999999999999E-4</c:v>
                </c:pt>
                <c:pt idx="58">
                  <c:v>5.0000000000000001E-4</c:v>
                </c:pt>
                <c:pt idx="59">
                  <c:v>5.9999999999999995E-4</c:v>
                </c:pt>
                <c:pt idx="60">
                  <c:v>5.9999999999999995E-4</c:v>
                </c:pt>
                <c:pt idx="61">
                  <c:v>8.0000000000000004E-4</c:v>
                </c:pt>
                <c:pt idx="62">
                  <c:v>5.9999999999999995E-4</c:v>
                </c:pt>
                <c:pt idx="63">
                  <c:v>8.9999999999999998E-4</c:v>
                </c:pt>
                <c:pt idx="64">
                  <c:v>1.1000000000000001E-3</c:v>
                </c:pt>
                <c:pt idx="65">
                  <c:v>5.0000000000000001E-4</c:v>
                </c:pt>
                <c:pt idx="66">
                  <c:v>2.0000000000000001E-4</c:v>
                </c:pt>
                <c:pt idx="67">
                  <c:v>5.0000000000000001E-4</c:v>
                </c:pt>
                <c:pt idx="68">
                  <c:v>2.0000000000000001E-4</c:v>
                </c:pt>
                <c:pt idx="69">
                  <c:v>6.9999999999999999E-4</c:v>
                </c:pt>
                <c:pt idx="70">
                  <c:v>8.9999999999999998E-4</c:v>
                </c:pt>
                <c:pt idx="71">
                  <c:v>8.9999999999999998E-4</c:v>
                </c:pt>
                <c:pt idx="72">
                  <c:v>6.9999999999999999E-4</c:v>
                </c:pt>
                <c:pt idx="73">
                  <c:v>5.0000000000000001E-4</c:v>
                </c:pt>
                <c:pt idx="74">
                  <c:v>4.0000000000000002E-4</c:v>
                </c:pt>
                <c:pt idx="75">
                  <c:v>2.9999999999999997E-4</c:v>
                </c:pt>
                <c:pt idx="76">
                  <c:v>8.9999999999999998E-4</c:v>
                </c:pt>
                <c:pt idx="77">
                  <c:v>8.9999999999999998E-4</c:v>
                </c:pt>
                <c:pt idx="78">
                  <c:v>1.8E-3</c:v>
                </c:pt>
                <c:pt idx="79">
                  <c:v>1.6000000000000001E-3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412544"/>
        <c:axId val="260414080"/>
      </c:lineChart>
      <c:dateAx>
        <c:axId val="260412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414080"/>
        <c:crosses val="autoZero"/>
        <c:auto val="1"/>
        <c:lblOffset val="100"/>
        <c:baseTimeUnit val="days"/>
      </c:dateAx>
      <c:valAx>
        <c:axId val="26041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041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刀塔战纪首日付费率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天维度!$R$21</c:f>
              <c:strCache>
                <c:ptCount val="1"/>
                <c:pt idx="0">
                  <c:v>刀塔战纪全游戏首日付费率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天维度!$S$14:$CT$14</c:f>
              <c:numCache>
                <c:formatCode>m/d/yyyy</c:formatCode>
                <c:ptCount val="80"/>
                <c:pt idx="0">
                  <c:v>42221</c:v>
                </c:pt>
                <c:pt idx="1">
                  <c:v>42220</c:v>
                </c:pt>
                <c:pt idx="2">
                  <c:v>42219</c:v>
                </c:pt>
                <c:pt idx="3">
                  <c:v>42218</c:v>
                </c:pt>
                <c:pt idx="4">
                  <c:v>42217</c:v>
                </c:pt>
                <c:pt idx="5">
                  <c:v>42216</c:v>
                </c:pt>
                <c:pt idx="6">
                  <c:v>42215</c:v>
                </c:pt>
                <c:pt idx="7">
                  <c:v>42214</c:v>
                </c:pt>
                <c:pt idx="8">
                  <c:v>42213</c:v>
                </c:pt>
                <c:pt idx="9">
                  <c:v>42212</c:v>
                </c:pt>
                <c:pt idx="10">
                  <c:v>42211</c:v>
                </c:pt>
                <c:pt idx="11">
                  <c:v>42210</c:v>
                </c:pt>
                <c:pt idx="12">
                  <c:v>42209</c:v>
                </c:pt>
                <c:pt idx="13">
                  <c:v>42208</c:v>
                </c:pt>
                <c:pt idx="14">
                  <c:v>42207</c:v>
                </c:pt>
                <c:pt idx="15">
                  <c:v>42206</c:v>
                </c:pt>
                <c:pt idx="16">
                  <c:v>42205</c:v>
                </c:pt>
                <c:pt idx="17">
                  <c:v>42204</c:v>
                </c:pt>
                <c:pt idx="18">
                  <c:v>42203</c:v>
                </c:pt>
                <c:pt idx="19">
                  <c:v>42202</c:v>
                </c:pt>
                <c:pt idx="20">
                  <c:v>42201</c:v>
                </c:pt>
                <c:pt idx="21">
                  <c:v>42200</c:v>
                </c:pt>
                <c:pt idx="22">
                  <c:v>42199</c:v>
                </c:pt>
                <c:pt idx="23">
                  <c:v>42198</c:v>
                </c:pt>
                <c:pt idx="24">
                  <c:v>42197</c:v>
                </c:pt>
                <c:pt idx="25">
                  <c:v>42196</c:v>
                </c:pt>
                <c:pt idx="26">
                  <c:v>42195</c:v>
                </c:pt>
                <c:pt idx="27">
                  <c:v>42194</c:v>
                </c:pt>
                <c:pt idx="28">
                  <c:v>42193</c:v>
                </c:pt>
                <c:pt idx="29">
                  <c:v>42192</c:v>
                </c:pt>
                <c:pt idx="30">
                  <c:v>42191</c:v>
                </c:pt>
                <c:pt idx="31">
                  <c:v>42190</c:v>
                </c:pt>
                <c:pt idx="32">
                  <c:v>42189</c:v>
                </c:pt>
                <c:pt idx="33">
                  <c:v>42188</c:v>
                </c:pt>
                <c:pt idx="34">
                  <c:v>42187</c:v>
                </c:pt>
                <c:pt idx="35">
                  <c:v>42186</c:v>
                </c:pt>
                <c:pt idx="36">
                  <c:v>42185</c:v>
                </c:pt>
                <c:pt idx="37">
                  <c:v>42184</c:v>
                </c:pt>
                <c:pt idx="38">
                  <c:v>42183</c:v>
                </c:pt>
                <c:pt idx="39">
                  <c:v>42182</c:v>
                </c:pt>
                <c:pt idx="40">
                  <c:v>42181</c:v>
                </c:pt>
                <c:pt idx="41">
                  <c:v>42180</c:v>
                </c:pt>
                <c:pt idx="42">
                  <c:v>42179</c:v>
                </c:pt>
                <c:pt idx="43">
                  <c:v>42178</c:v>
                </c:pt>
                <c:pt idx="44">
                  <c:v>42177</c:v>
                </c:pt>
                <c:pt idx="45">
                  <c:v>42176</c:v>
                </c:pt>
                <c:pt idx="46">
                  <c:v>42175</c:v>
                </c:pt>
                <c:pt idx="47">
                  <c:v>42174</c:v>
                </c:pt>
                <c:pt idx="48">
                  <c:v>42173</c:v>
                </c:pt>
                <c:pt idx="49">
                  <c:v>42172</c:v>
                </c:pt>
                <c:pt idx="50">
                  <c:v>42171</c:v>
                </c:pt>
                <c:pt idx="51">
                  <c:v>42170</c:v>
                </c:pt>
                <c:pt idx="52">
                  <c:v>42169</c:v>
                </c:pt>
                <c:pt idx="53">
                  <c:v>42168</c:v>
                </c:pt>
                <c:pt idx="54">
                  <c:v>42167</c:v>
                </c:pt>
                <c:pt idx="55">
                  <c:v>42166</c:v>
                </c:pt>
                <c:pt idx="56">
                  <c:v>42165</c:v>
                </c:pt>
                <c:pt idx="57">
                  <c:v>42164</c:v>
                </c:pt>
                <c:pt idx="58">
                  <c:v>42163</c:v>
                </c:pt>
                <c:pt idx="59">
                  <c:v>42162</c:v>
                </c:pt>
                <c:pt idx="60">
                  <c:v>42161</c:v>
                </c:pt>
                <c:pt idx="61">
                  <c:v>42160</c:v>
                </c:pt>
                <c:pt idx="62">
                  <c:v>42159</c:v>
                </c:pt>
                <c:pt idx="63">
                  <c:v>42158</c:v>
                </c:pt>
                <c:pt idx="64">
                  <c:v>42157</c:v>
                </c:pt>
                <c:pt idx="65">
                  <c:v>42156</c:v>
                </c:pt>
                <c:pt idx="66">
                  <c:v>42155</c:v>
                </c:pt>
                <c:pt idx="67">
                  <c:v>42154</c:v>
                </c:pt>
                <c:pt idx="68">
                  <c:v>42153</c:v>
                </c:pt>
                <c:pt idx="69">
                  <c:v>42152</c:v>
                </c:pt>
                <c:pt idx="70">
                  <c:v>42151</c:v>
                </c:pt>
                <c:pt idx="71">
                  <c:v>42150</c:v>
                </c:pt>
                <c:pt idx="72">
                  <c:v>42149</c:v>
                </c:pt>
                <c:pt idx="73">
                  <c:v>42148</c:v>
                </c:pt>
                <c:pt idx="74">
                  <c:v>42147</c:v>
                </c:pt>
                <c:pt idx="75">
                  <c:v>42146</c:v>
                </c:pt>
                <c:pt idx="76">
                  <c:v>42145</c:v>
                </c:pt>
                <c:pt idx="77">
                  <c:v>42144</c:v>
                </c:pt>
                <c:pt idx="78">
                  <c:v>42143</c:v>
                </c:pt>
                <c:pt idx="79">
                  <c:v>42142</c:v>
                </c:pt>
              </c:numCache>
            </c:numRef>
          </c:cat>
          <c:val>
            <c:numRef>
              <c:f>天维度!$S$21:$CT$21</c:f>
              <c:numCache>
                <c:formatCode>0.00%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8.0000000000000004E-4</c:v>
                </c:pt>
                <c:pt idx="7">
                  <c:v>4.0000000000000002E-4</c:v>
                </c:pt>
                <c:pt idx="8">
                  <c:v>0</c:v>
                </c:pt>
                <c:pt idx="9">
                  <c:v>4.0000000000000002E-4</c:v>
                </c:pt>
                <c:pt idx="10">
                  <c:v>4.0000000000000002E-4</c:v>
                </c:pt>
                <c:pt idx="11">
                  <c:v>4.0000000000000002E-4</c:v>
                </c:pt>
                <c:pt idx="12">
                  <c:v>0</c:v>
                </c:pt>
                <c:pt idx="13">
                  <c:v>4.0000000000000002E-4</c:v>
                </c:pt>
                <c:pt idx="14">
                  <c:v>0</c:v>
                </c:pt>
                <c:pt idx="15">
                  <c:v>0</c:v>
                </c:pt>
                <c:pt idx="16">
                  <c:v>4.0000000000000002E-4</c:v>
                </c:pt>
                <c:pt idx="17">
                  <c:v>1.8E-3</c:v>
                </c:pt>
                <c:pt idx="18">
                  <c:v>4.0000000000000002E-4</c:v>
                </c:pt>
                <c:pt idx="19">
                  <c:v>4.0000000000000002E-4</c:v>
                </c:pt>
                <c:pt idx="20">
                  <c:v>0</c:v>
                </c:pt>
                <c:pt idx="21">
                  <c:v>2.9999999999999997E-4</c:v>
                </c:pt>
                <c:pt idx="22">
                  <c:v>0</c:v>
                </c:pt>
                <c:pt idx="23">
                  <c:v>2.9999999999999997E-4</c:v>
                </c:pt>
                <c:pt idx="24">
                  <c:v>8.0000000000000004E-4</c:v>
                </c:pt>
                <c:pt idx="25">
                  <c:v>8.0000000000000004E-4</c:v>
                </c:pt>
                <c:pt idx="26">
                  <c:v>0</c:v>
                </c:pt>
                <c:pt idx="27">
                  <c:v>4.0000000000000002E-4</c:v>
                </c:pt>
                <c:pt idx="28">
                  <c:v>8.0000000000000004E-4</c:v>
                </c:pt>
                <c:pt idx="29">
                  <c:v>2.9999999999999997E-4</c:v>
                </c:pt>
                <c:pt idx="30">
                  <c:v>6.9999999999999999E-4</c:v>
                </c:pt>
                <c:pt idx="31">
                  <c:v>5.0000000000000001E-4</c:v>
                </c:pt>
                <c:pt idx="32">
                  <c:v>2.9999999999999997E-4</c:v>
                </c:pt>
                <c:pt idx="33">
                  <c:v>5.0000000000000001E-4</c:v>
                </c:pt>
                <c:pt idx="34">
                  <c:v>8.0000000000000004E-4</c:v>
                </c:pt>
                <c:pt idx="35">
                  <c:v>2.9999999999999997E-4</c:v>
                </c:pt>
                <c:pt idx="36">
                  <c:v>0</c:v>
                </c:pt>
                <c:pt idx="37">
                  <c:v>5.0000000000000001E-4</c:v>
                </c:pt>
                <c:pt idx="38">
                  <c:v>5.9999999999999995E-4</c:v>
                </c:pt>
                <c:pt idx="39">
                  <c:v>8.0000000000000004E-4</c:v>
                </c:pt>
                <c:pt idx="40">
                  <c:v>5.9999999999999995E-4</c:v>
                </c:pt>
                <c:pt idx="41">
                  <c:v>6.9999999999999999E-4</c:v>
                </c:pt>
                <c:pt idx="42">
                  <c:v>2.2000000000000001E-3</c:v>
                </c:pt>
                <c:pt idx="43">
                  <c:v>1.1000000000000001E-3</c:v>
                </c:pt>
                <c:pt idx="44">
                  <c:v>5.0000000000000001E-4</c:v>
                </c:pt>
                <c:pt idx="45">
                  <c:v>5.0000000000000001E-4</c:v>
                </c:pt>
                <c:pt idx="46">
                  <c:v>4.0000000000000002E-4</c:v>
                </c:pt>
                <c:pt idx="47">
                  <c:v>5.9999999999999995E-4</c:v>
                </c:pt>
                <c:pt idx="48">
                  <c:v>2E-3</c:v>
                </c:pt>
                <c:pt idx="49">
                  <c:v>1.1999999999999999E-3</c:v>
                </c:pt>
                <c:pt idx="50">
                  <c:v>1.6000000000000001E-3</c:v>
                </c:pt>
                <c:pt idx="51">
                  <c:v>1.5E-3</c:v>
                </c:pt>
                <c:pt idx="52">
                  <c:v>2.7000000000000001E-3</c:v>
                </c:pt>
                <c:pt idx="53">
                  <c:v>2.0999999999999999E-3</c:v>
                </c:pt>
                <c:pt idx="54">
                  <c:v>1.6999999999999999E-3</c:v>
                </c:pt>
                <c:pt idx="55">
                  <c:v>6.1000000000000004E-3</c:v>
                </c:pt>
                <c:pt idx="56">
                  <c:v>1.2200000000000001E-2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859584"/>
        <c:axId val="261931008"/>
      </c:lineChart>
      <c:dateAx>
        <c:axId val="261859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931008"/>
        <c:crosses val="autoZero"/>
        <c:auto val="1"/>
        <c:lblOffset val="100"/>
        <c:baseTimeUnit val="days"/>
      </c:dateAx>
      <c:valAx>
        <c:axId val="26193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185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赛尔号首周付费率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天维度!$S$28:$BL$28</c:f>
              <c:numCache>
                <c:formatCode>m/d/yyyy</c:formatCode>
                <c:ptCount val="46"/>
                <c:pt idx="0">
                  <c:v>42215</c:v>
                </c:pt>
                <c:pt idx="1">
                  <c:v>42214</c:v>
                </c:pt>
                <c:pt idx="2">
                  <c:v>42213</c:v>
                </c:pt>
                <c:pt idx="3">
                  <c:v>42212</c:v>
                </c:pt>
                <c:pt idx="4">
                  <c:v>42211</c:v>
                </c:pt>
                <c:pt idx="5">
                  <c:v>42210</c:v>
                </c:pt>
                <c:pt idx="6">
                  <c:v>42209</c:v>
                </c:pt>
                <c:pt idx="7">
                  <c:v>42208</c:v>
                </c:pt>
                <c:pt idx="8">
                  <c:v>42207</c:v>
                </c:pt>
                <c:pt idx="9">
                  <c:v>42206</c:v>
                </c:pt>
                <c:pt idx="10">
                  <c:v>42205</c:v>
                </c:pt>
                <c:pt idx="11">
                  <c:v>42204</c:v>
                </c:pt>
                <c:pt idx="12">
                  <c:v>42203</c:v>
                </c:pt>
                <c:pt idx="13">
                  <c:v>42202</c:v>
                </c:pt>
                <c:pt idx="14">
                  <c:v>42201</c:v>
                </c:pt>
                <c:pt idx="15">
                  <c:v>42200</c:v>
                </c:pt>
                <c:pt idx="16">
                  <c:v>42199</c:v>
                </c:pt>
                <c:pt idx="17">
                  <c:v>42198</c:v>
                </c:pt>
                <c:pt idx="18">
                  <c:v>42197</c:v>
                </c:pt>
                <c:pt idx="19">
                  <c:v>42196</c:v>
                </c:pt>
                <c:pt idx="20">
                  <c:v>42195</c:v>
                </c:pt>
                <c:pt idx="21">
                  <c:v>42194</c:v>
                </c:pt>
                <c:pt idx="22">
                  <c:v>42193</c:v>
                </c:pt>
                <c:pt idx="23">
                  <c:v>42192</c:v>
                </c:pt>
                <c:pt idx="24">
                  <c:v>42191</c:v>
                </c:pt>
                <c:pt idx="25">
                  <c:v>42190</c:v>
                </c:pt>
                <c:pt idx="26">
                  <c:v>42189</c:v>
                </c:pt>
                <c:pt idx="27">
                  <c:v>42188</c:v>
                </c:pt>
                <c:pt idx="28">
                  <c:v>42187</c:v>
                </c:pt>
                <c:pt idx="29">
                  <c:v>42186</c:v>
                </c:pt>
                <c:pt idx="30">
                  <c:v>42185</c:v>
                </c:pt>
                <c:pt idx="31">
                  <c:v>42184</c:v>
                </c:pt>
                <c:pt idx="32">
                  <c:v>42183</c:v>
                </c:pt>
                <c:pt idx="33">
                  <c:v>42182</c:v>
                </c:pt>
                <c:pt idx="34">
                  <c:v>42181</c:v>
                </c:pt>
                <c:pt idx="35">
                  <c:v>42180</c:v>
                </c:pt>
                <c:pt idx="36">
                  <c:v>42179</c:v>
                </c:pt>
                <c:pt idx="37">
                  <c:v>42178</c:v>
                </c:pt>
                <c:pt idx="38">
                  <c:v>42177</c:v>
                </c:pt>
                <c:pt idx="39">
                  <c:v>42176</c:v>
                </c:pt>
                <c:pt idx="40">
                  <c:v>42175</c:v>
                </c:pt>
                <c:pt idx="41">
                  <c:v>42174</c:v>
                </c:pt>
                <c:pt idx="42">
                  <c:v>42173</c:v>
                </c:pt>
                <c:pt idx="43">
                  <c:v>42172</c:v>
                </c:pt>
                <c:pt idx="44">
                  <c:v>42171</c:v>
                </c:pt>
                <c:pt idx="45">
                  <c:v>42170</c:v>
                </c:pt>
              </c:numCache>
            </c:numRef>
          </c:cat>
          <c:val>
            <c:numRef>
              <c:f>天维度!$S$29:$BL$29</c:f>
              <c:numCache>
                <c:formatCode>0.00%</c:formatCode>
                <c:ptCount val="46"/>
                <c:pt idx="0">
                  <c:v>4.7000000000000002E-3</c:v>
                </c:pt>
                <c:pt idx="1">
                  <c:v>5.4000000000000003E-3</c:v>
                </c:pt>
                <c:pt idx="2">
                  <c:v>5.1999999999999998E-3</c:v>
                </c:pt>
                <c:pt idx="3">
                  <c:v>4.8999999999999998E-3</c:v>
                </c:pt>
                <c:pt idx="4">
                  <c:v>4.3E-3</c:v>
                </c:pt>
                <c:pt idx="5">
                  <c:v>4.4999999999999997E-3</c:v>
                </c:pt>
                <c:pt idx="6">
                  <c:v>5.1000000000000004E-3</c:v>
                </c:pt>
                <c:pt idx="7">
                  <c:v>5.1000000000000004E-3</c:v>
                </c:pt>
                <c:pt idx="8">
                  <c:v>4.7000000000000002E-3</c:v>
                </c:pt>
                <c:pt idx="9">
                  <c:v>5.0000000000000001E-3</c:v>
                </c:pt>
                <c:pt idx="10">
                  <c:v>4.1999999999999997E-3</c:v>
                </c:pt>
                <c:pt idx="11">
                  <c:v>3.5999999999999999E-3</c:v>
                </c:pt>
                <c:pt idx="12">
                  <c:v>3.8999999999999998E-3</c:v>
                </c:pt>
                <c:pt idx="13">
                  <c:v>3.8999999999999998E-3</c:v>
                </c:pt>
                <c:pt idx="14">
                  <c:v>4.1999999999999997E-3</c:v>
                </c:pt>
                <c:pt idx="15">
                  <c:v>4.0000000000000001E-3</c:v>
                </c:pt>
                <c:pt idx="16">
                  <c:v>3.8999999999999998E-3</c:v>
                </c:pt>
                <c:pt idx="17">
                  <c:v>3.8999999999999998E-3</c:v>
                </c:pt>
                <c:pt idx="18">
                  <c:v>3.8E-3</c:v>
                </c:pt>
                <c:pt idx="19">
                  <c:v>3.7000000000000002E-3</c:v>
                </c:pt>
                <c:pt idx="20">
                  <c:v>4.1000000000000003E-3</c:v>
                </c:pt>
                <c:pt idx="21">
                  <c:v>4.0000000000000001E-3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4.5999999999999999E-3</c:v>
                </c:pt>
                <c:pt idx="25">
                  <c:v>4.1000000000000003E-3</c:v>
                </c:pt>
                <c:pt idx="26">
                  <c:v>4.4000000000000003E-3</c:v>
                </c:pt>
                <c:pt idx="27">
                  <c:v>4.7000000000000002E-3</c:v>
                </c:pt>
                <c:pt idx="28">
                  <c:v>4.1999999999999997E-3</c:v>
                </c:pt>
                <c:pt idx="29">
                  <c:v>4.7999999999999996E-3</c:v>
                </c:pt>
                <c:pt idx="30">
                  <c:v>4.4999999999999997E-3</c:v>
                </c:pt>
                <c:pt idx="31">
                  <c:v>4.7000000000000002E-3</c:v>
                </c:pt>
                <c:pt idx="32">
                  <c:v>4.1000000000000003E-3</c:v>
                </c:pt>
                <c:pt idx="33">
                  <c:v>4.3E-3</c:v>
                </c:pt>
                <c:pt idx="34">
                  <c:v>5.4000000000000003E-3</c:v>
                </c:pt>
                <c:pt idx="35">
                  <c:v>6.1999999999999998E-3</c:v>
                </c:pt>
                <c:pt idx="36">
                  <c:v>5.4000000000000003E-3</c:v>
                </c:pt>
                <c:pt idx="37">
                  <c:v>6.6E-3</c:v>
                </c:pt>
                <c:pt idx="38">
                  <c:v>3.8999999999999998E-3</c:v>
                </c:pt>
                <c:pt idx="39">
                  <c:v>4.1000000000000003E-3</c:v>
                </c:pt>
                <c:pt idx="40">
                  <c:v>3.5999999999999999E-3</c:v>
                </c:pt>
                <c:pt idx="41">
                  <c:v>6.0000000000000001E-3</c:v>
                </c:pt>
                <c:pt idx="42">
                  <c:v>5.7999999999999996E-3</c:v>
                </c:pt>
                <c:pt idx="43">
                  <c:v>6.8999999999999999E-3</c:v>
                </c:pt>
                <c:pt idx="44">
                  <c:v>6.4999999999999997E-3</c:v>
                </c:pt>
                <c:pt idx="45">
                  <c:v>6.7999999999999996E-3</c:v>
                </c:pt>
              </c:numCache>
            </c:numRef>
          </c:val>
          <c:smooth val="0"/>
        </c:ser>
        <c:ser>
          <c:idx val="1"/>
          <c:order val="1"/>
          <c:tx>
            <c:v>2014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天维度!$CW$29:$EP$29</c:f>
              <c:numCache>
                <c:formatCode>0.00%</c:formatCode>
                <c:ptCount val="46"/>
                <c:pt idx="0">
                  <c:v>3.8999999999999998E-3</c:v>
                </c:pt>
                <c:pt idx="1">
                  <c:v>4.1000000000000003E-3</c:v>
                </c:pt>
                <c:pt idx="2">
                  <c:v>4.4000000000000003E-3</c:v>
                </c:pt>
                <c:pt idx="3">
                  <c:v>4.1999999999999997E-3</c:v>
                </c:pt>
                <c:pt idx="4">
                  <c:v>3.7000000000000002E-3</c:v>
                </c:pt>
                <c:pt idx="5">
                  <c:v>3.7000000000000002E-3</c:v>
                </c:pt>
                <c:pt idx="6">
                  <c:v>4.4000000000000003E-3</c:v>
                </c:pt>
                <c:pt idx="7">
                  <c:v>4.4999999999999997E-3</c:v>
                </c:pt>
                <c:pt idx="8">
                  <c:v>4.4999999999999997E-3</c:v>
                </c:pt>
                <c:pt idx="9">
                  <c:v>4.8999999999999998E-3</c:v>
                </c:pt>
                <c:pt idx="10">
                  <c:v>5.0000000000000001E-3</c:v>
                </c:pt>
                <c:pt idx="11">
                  <c:v>4.3E-3</c:v>
                </c:pt>
                <c:pt idx="12">
                  <c:v>4.5999999999999999E-3</c:v>
                </c:pt>
                <c:pt idx="13">
                  <c:v>5.1999999999999998E-3</c:v>
                </c:pt>
                <c:pt idx="14">
                  <c:v>5.1999999999999998E-3</c:v>
                </c:pt>
                <c:pt idx="15">
                  <c:v>5.7000000000000002E-3</c:v>
                </c:pt>
                <c:pt idx="16">
                  <c:v>6.0000000000000001E-3</c:v>
                </c:pt>
                <c:pt idx="17">
                  <c:v>6.1000000000000004E-3</c:v>
                </c:pt>
                <c:pt idx="18">
                  <c:v>5.4999999999999997E-3</c:v>
                </c:pt>
                <c:pt idx="19">
                  <c:v>5.7999999999999996E-3</c:v>
                </c:pt>
                <c:pt idx="20">
                  <c:v>6.6E-3</c:v>
                </c:pt>
                <c:pt idx="21">
                  <c:v>6.7999999999999996E-3</c:v>
                </c:pt>
                <c:pt idx="22">
                  <c:v>6.7000000000000002E-3</c:v>
                </c:pt>
                <c:pt idx="23">
                  <c:v>6.8999999999999999E-3</c:v>
                </c:pt>
                <c:pt idx="24">
                  <c:v>7.6E-3</c:v>
                </c:pt>
                <c:pt idx="25">
                  <c:v>6.7999999999999996E-3</c:v>
                </c:pt>
                <c:pt idx="26">
                  <c:v>7.1000000000000004E-3</c:v>
                </c:pt>
                <c:pt idx="27">
                  <c:v>7.7000000000000002E-3</c:v>
                </c:pt>
                <c:pt idx="28">
                  <c:v>7.4999999999999997E-3</c:v>
                </c:pt>
                <c:pt idx="29">
                  <c:v>7.7000000000000002E-3</c:v>
                </c:pt>
                <c:pt idx="30">
                  <c:v>7.4999999999999997E-3</c:v>
                </c:pt>
                <c:pt idx="31">
                  <c:v>7.9000000000000008E-3</c:v>
                </c:pt>
                <c:pt idx="32">
                  <c:v>7.1000000000000004E-3</c:v>
                </c:pt>
                <c:pt idx="33">
                  <c:v>7.4999999999999997E-3</c:v>
                </c:pt>
                <c:pt idx="34">
                  <c:v>8.3000000000000001E-3</c:v>
                </c:pt>
                <c:pt idx="35">
                  <c:v>8.5000000000000006E-3</c:v>
                </c:pt>
                <c:pt idx="36">
                  <c:v>8.8000000000000005E-3</c:v>
                </c:pt>
                <c:pt idx="37">
                  <c:v>9.1999999999999998E-3</c:v>
                </c:pt>
                <c:pt idx="38">
                  <c:v>9.1000000000000004E-3</c:v>
                </c:pt>
                <c:pt idx="39">
                  <c:v>6.1000000000000004E-3</c:v>
                </c:pt>
                <c:pt idx="40">
                  <c:v>6.6E-3</c:v>
                </c:pt>
                <c:pt idx="41">
                  <c:v>8.0999999999999996E-3</c:v>
                </c:pt>
                <c:pt idx="42">
                  <c:v>8.0999999999999996E-3</c:v>
                </c:pt>
                <c:pt idx="43">
                  <c:v>9.1000000000000004E-3</c:v>
                </c:pt>
                <c:pt idx="44">
                  <c:v>8.8000000000000005E-3</c:v>
                </c:pt>
                <c:pt idx="45">
                  <c:v>8.8999999999999999E-3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424064"/>
        <c:axId val="262425600"/>
      </c:lineChart>
      <c:dateAx>
        <c:axId val="262424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425600"/>
        <c:crosses val="autoZero"/>
        <c:auto val="1"/>
        <c:lblOffset val="100"/>
        <c:baseTimeUnit val="days"/>
      </c:dateAx>
      <c:valAx>
        <c:axId val="26242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42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各项目首日付费率同比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天维度!$U$50</c:f>
              <c:strCache>
                <c:ptCount val="1"/>
                <c:pt idx="0">
                  <c:v>2014年7月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天维度!$R$51:$R$55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天维度!$R$51:$R$57</c15:sqref>
                  </c15:fullRef>
                </c:ext>
              </c:extLst>
            </c:strRef>
          </c:cat>
          <c:val>
            <c:numRef>
              <c:f>天维度!$U$51:$U$55</c:f>
              <c:numCache>
                <c:formatCode>0.00%</c:formatCode>
                <c:ptCount val="5"/>
                <c:pt idx="0">
                  <c:v>1.7967741935483866E-3</c:v>
                </c:pt>
                <c:pt idx="1">
                  <c:v>1.3935483870967742E-3</c:v>
                </c:pt>
                <c:pt idx="2">
                  <c:v>8.9032258064516143E-4</c:v>
                </c:pt>
                <c:pt idx="3">
                  <c:v>8.0322580645161281E-4</c:v>
                </c:pt>
                <c:pt idx="4">
                  <c:v>1.5193548387096778E-3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天维度!$U$51:$U$57</c15:sqref>
                  </c15:fullRef>
                </c:ext>
              </c:extLst>
            </c:numRef>
          </c:val>
        </c:ser>
        <c:ser>
          <c:idx val="0"/>
          <c:order val="1"/>
          <c:tx>
            <c:strRef>
              <c:f>天维度!$S$50</c:f>
              <c:strCache>
                <c:ptCount val="1"/>
                <c:pt idx="0">
                  <c:v>2015年7月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天维度!$R$51:$R$55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天维度!$R$51:$R$57</c15:sqref>
                  </c15:fullRef>
                </c:ext>
              </c:extLst>
            </c:strRef>
          </c:cat>
          <c:val>
            <c:numRef>
              <c:f>天维度!$S$51:$S$55</c:f>
              <c:numCache>
                <c:formatCode>0.00%</c:formatCode>
                <c:ptCount val="5"/>
                <c:pt idx="0">
                  <c:v>1.7225806451612901E-3</c:v>
                </c:pt>
                <c:pt idx="1">
                  <c:v>1.741935483870968E-3</c:v>
                </c:pt>
                <c:pt idx="2">
                  <c:v>9.5161290322580633E-4</c:v>
                </c:pt>
                <c:pt idx="3">
                  <c:v>7.2258064516129018E-4</c:v>
                </c:pt>
                <c:pt idx="4">
                  <c:v>1.354838709677419E-3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天维度!$S$51:$S$57</c15:sqref>
                  </c15:fullRef>
                </c:ext>
              </c:extLst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596096"/>
        <c:axId val="2625976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天维度!$T$50</c15:sqref>
                        </c15:formulaRef>
                      </c:ext>
                    </c:extLst>
                    <c:strCache>
                      <c:ptCount val="1"/>
                      <c:pt idx="0">
                        <c:v>2015年6月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天维度!$R$51:$R$57</c15:sqref>
                        </c15:fullRef>
                        <c15:formulaRef>
                          <c15:sqref>天维度!$R$51:$R$55</c15:sqref>
                        </c15:formulaRef>
                      </c:ext>
                    </c:extLst>
                    <c:strCache>
                      <c:ptCount val="5"/>
                      <c:pt idx="0">
                        <c:v>赛尔号</c:v>
                      </c:pt>
                      <c:pt idx="1">
                        <c:v>热血精灵派</c:v>
                      </c:pt>
                      <c:pt idx="2">
                        <c:v>约瑟传说</c:v>
                      </c:pt>
                      <c:pt idx="3">
                        <c:v>小花仙</c:v>
                      </c:pt>
                      <c:pt idx="4">
                        <c:v>功夫派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天维度!$T$51:$T$57</c15:sqref>
                        </c15:fullRef>
                        <c15:formulaRef>
                          <c15:sqref>天维度!$T$51:$T$55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2.4166666666666664E-3</c:v>
                      </c:pt>
                      <c:pt idx="1">
                        <c:v>3.3899999999999998E-3</c:v>
                      </c:pt>
                      <c:pt idx="2">
                        <c:v>1.2333333333333332E-3</c:v>
                      </c:pt>
                      <c:pt idx="3">
                        <c:v>1.14E-3</c:v>
                      </c:pt>
                      <c:pt idx="4">
                        <c:v>2.3033333333333334E-3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4"/>
          <c:order val="2"/>
          <c:tx>
            <c:strRef>
              <c:f>天维度!$W$50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天维度!$R$51:$R$55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天维度!$R$51:$R$57</c15:sqref>
                  </c15:fullRef>
                </c:ext>
              </c:extLst>
            </c:strRef>
          </c:cat>
          <c:val>
            <c:numRef>
              <c:f>天维度!$W$51:$W$55</c:f>
              <c:numCache>
                <c:formatCode>0.0%</c:formatCode>
                <c:ptCount val="5"/>
                <c:pt idx="0">
                  <c:v>-4.1292639138240439E-2</c:v>
                </c:pt>
                <c:pt idx="1">
                  <c:v>0.25000000000000022</c:v>
                </c:pt>
                <c:pt idx="2">
                  <c:v>6.8840579710144567E-2</c:v>
                </c:pt>
                <c:pt idx="3">
                  <c:v>-0.10040160642570284</c:v>
                </c:pt>
                <c:pt idx="4">
                  <c:v>-0.10828025477707048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天维度!$W$51:$W$57</c15:sqref>
                  </c15:fullRef>
                </c:ext>
              </c:extLst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482176"/>
        <c:axId val="2624806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天维度!$V$50</c15:sqref>
                        </c15:formulaRef>
                      </c:ext>
                    </c:extLst>
                    <c:strCache>
                      <c:ptCount val="1"/>
                      <c:pt idx="0">
                        <c:v>环比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bg1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+mn-cs"/>
                        </a:defRPr>
                      </a:pPr>
                      <a:endParaRPr lang="zh-CN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天维度!$R$51:$R$57</c15:sqref>
                        </c15:fullRef>
                        <c15:formulaRef>
                          <c15:sqref>天维度!$R$51:$R$55</c15:sqref>
                        </c15:formulaRef>
                      </c:ext>
                    </c:extLst>
                    <c:strCache>
                      <c:ptCount val="5"/>
                      <c:pt idx="0">
                        <c:v>赛尔号</c:v>
                      </c:pt>
                      <c:pt idx="1">
                        <c:v>热血精灵派</c:v>
                      </c:pt>
                      <c:pt idx="2">
                        <c:v>约瑟传说</c:v>
                      </c:pt>
                      <c:pt idx="3">
                        <c:v>小花仙</c:v>
                      </c:pt>
                      <c:pt idx="4">
                        <c:v>功夫派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天维度!$V$51:$V$57</c15:sqref>
                        </c15:fullRef>
                        <c15:formulaRef>
                          <c15:sqref>天维度!$V$51:$V$55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-0.2872080088987764</c:v>
                      </c:pt>
                      <c:pt idx="1">
                        <c:v>-0.48615472452183828</c:v>
                      </c:pt>
                      <c:pt idx="2">
                        <c:v>-0.22842197035745426</c:v>
                      </c:pt>
                      <c:pt idx="3">
                        <c:v>-0.36615732880588581</c:v>
                      </c:pt>
                      <c:pt idx="4">
                        <c:v>-0.41179216656551998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6259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597632"/>
        <c:crosses val="autoZero"/>
        <c:auto val="1"/>
        <c:lblAlgn val="ctr"/>
        <c:lblOffset val="100"/>
        <c:noMultiLvlLbl val="0"/>
      </c:catAx>
      <c:valAx>
        <c:axId val="2625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596096"/>
        <c:crosses val="autoZero"/>
        <c:crossBetween val="between"/>
      </c:valAx>
      <c:valAx>
        <c:axId val="2624806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482176"/>
        <c:crosses val="max"/>
        <c:crossBetween val="between"/>
      </c:valAx>
      <c:catAx>
        <c:axId val="262482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248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各项目首日付费率环比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天维度!$T$50</c:f>
              <c:strCache>
                <c:ptCount val="1"/>
                <c:pt idx="0">
                  <c:v>2015年6月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天维度!$R$51:$R$57</c:f>
              <c:strCache>
                <c:ptCount val="7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  <c:pt idx="5">
                  <c:v>赤瞳之刃</c:v>
                </c:pt>
                <c:pt idx="6">
                  <c:v>刀塔战纪</c:v>
                </c:pt>
              </c:strCache>
              <c:extLst xmlns:c15="http://schemas.microsoft.com/office/drawing/2012/chart"/>
            </c:strRef>
          </c:cat>
          <c:val>
            <c:numRef>
              <c:f>天维度!$T$51:$T$57</c:f>
              <c:numCache>
                <c:formatCode>0.00%</c:formatCode>
                <c:ptCount val="7"/>
                <c:pt idx="0">
                  <c:v>2.4166666666666664E-3</c:v>
                </c:pt>
                <c:pt idx="1">
                  <c:v>3.3899999999999998E-3</c:v>
                </c:pt>
                <c:pt idx="2">
                  <c:v>1.2333333333333332E-3</c:v>
                </c:pt>
                <c:pt idx="3">
                  <c:v>1.14E-3</c:v>
                </c:pt>
                <c:pt idx="4">
                  <c:v>2.3033333333333334E-3</c:v>
                </c:pt>
                <c:pt idx="5">
                  <c:v>8.8000000000000003E-4</c:v>
                </c:pt>
                <c:pt idx="6">
                  <c:v>1.3200000000000002E-3</c:v>
                </c:pt>
              </c:numCache>
              <c:extLst xmlns:c15="http://schemas.microsoft.com/office/drawing/2012/chart"/>
            </c:numRef>
          </c:val>
        </c:ser>
        <c:ser>
          <c:idx val="0"/>
          <c:order val="1"/>
          <c:tx>
            <c:strRef>
              <c:f>天维度!$S$50</c:f>
              <c:strCache>
                <c:ptCount val="1"/>
                <c:pt idx="0">
                  <c:v>2015年7月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805555555555553E-2"/>
                  <c:y val="-2.939814814814868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2.2222222222222223E-2"/>
                  <c:y val="2.9398148148147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天维度!$R$51:$R$57</c:f>
              <c:strCache>
                <c:ptCount val="7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  <c:pt idx="5">
                  <c:v>赤瞳之刃</c:v>
                </c:pt>
                <c:pt idx="6">
                  <c:v>刀塔战纪</c:v>
                </c:pt>
              </c:strCache>
            </c:strRef>
          </c:cat>
          <c:val>
            <c:numRef>
              <c:f>天维度!$S$51:$S$57</c:f>
              <c:numCache>
                <c:formatCode>0.00%</c:formatCode>
                <c:ptCount val="7"/>
                <c:pt idx="0">
                  <c:v>1.7225806451612901E-3</c:v>
                </c:pt>
                <c:pt idx="1">
                  <c:v>1.741935483870968E-3</c:v>
                </c:pt>
                <c:pt idx="2">
                  <c:v>9.5161290322580633E-4</c:v>
                </c:pt>
                <c:pt idx="3">
                  <c:v>7.2258064516129018E-4</c:v>
                </c:pt>
                <c:pt idx="4">
                  <c:v>1.354838709677419E-3</c:v>
                </c:pt>
                <c:pt idx="5">
                  <c:v>8.8064516129032278E-4</c:v>
                </c:pt>
                <c:pt idx="6">
                  <c:v>4.0645161290322584E-4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531328"/>
        <c:axId val="262549504"/>
        <c:extLst>
          <c:ext xmlns:c15="http://schemas.microsoft.com/office/drawing/2012/chart" uri="{02D57815-91ED-43cb-92C2-25804820EDAC}">
            <c15:filteredBa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天维度!$U$50</c15:sqref>
                        </c15:formulaRef>
                      </c:ext>
                    </c:extLst>
                    <c:strCache>
                      <c:ptCount val="1"/>
                      <c:pt idx="0">
                        <c:v>2014年7月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bg1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+mn-cs"/>
                        </a:defRPr>
                      </a:pPr>
                      <a:endParaRPr lang="zh-CN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天维度!$R$51:$R$57</c15:sqref>
                        </c15:formulaRef>
                      </c:ext>
                    </c:extLst>
                    <c:strCache>
                      <c:ptCount val="7"/>
                      <c:pt idx="0">
                        <c:v>赛尔号</c:v>
                      </c:pt>
                      <c:pt idx="1">
                        <c:v>热血精灵派</c:v>
                      </c:pt>
                      <c:pt idx="2">
                        <c:v>约瑟传说</c:v>
                      </c:pt>
                      <c:pt idx="3">
                        <c:v>小花仙</c:v>
                      </c:pt>
                      <c:pt idx="4">
                        <c:v>功夫派</c:v>
                      </c:pt>
                      <c:pt idx="5">
                        <c:v>赤瞳之刃</c:v>
                      </c:pt>
                      <c:pt idx="6">
                        <c:v>刀塔战纪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天维度!$U$51:$U$57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1.7967741935483866E-3</c:v>
                      </c:pt>
                      <c:pt idx="1">
                        <c:v>1.3935483870967742E-3</c:v>
                      </c:pt>
                      <c:pt idx="2">
                        <c:v>8.9032258064516143E-4</c:v>
                      </c:pt>
                      <c:pt idx="3">
                        <c:v>8.0322580645161281E-4</c:v>
                      </c:pt>
                      <c:pt idx="4">
                        <c:v>1.5193548387096778E-3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3"/>
          <c:order val="2"/>
          <c:tx>
            <c:strRef>
              <c:f>天维度!$V$50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6.9444444444444441E-3"/>
                  <c:y val="8.5254629629629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2.5000000000000001E-2"/>
                  <c:y val="-4.115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天维度!$R$51:$R$57</c:f>
              <c:strCache>
                <c:ptCount val="7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  <c:pt idx="5">
                  <c:v>赤瞳之刃</c:v>
                </c:pt>
                <c:pt idx="6">
                  <c:v>刀塔战纪</c:v>
                </c:pt>
              </c:strCache>
            </c:strRef>
          </c:cat>
          <c:val>
            <c:numRef>
              <c:f>天维度!$V$51:$V$57</c:f>
              <c:numCache>
                <c:formatCode>0.0%</c:formatCode>
                <c:ptCount val="7"/>
                <c:pt idx="0">
                  <c:v>-0.2872080088987764</c:v>
                </c:pt>
                <c:pt idx="1">
                  <c:v>-0.48615472452183828</c:v>
                </c:pt>
                <c:pt idx="2">
                  <c:v>-0.22842197035745426</c:v>
                </c:pt>
                <c:pt idx="3">
                  <c:v>-0.36615732880588581</c:v>
                </c:pt>
                <c:pt idx="4">
                  <c:v>-0.41179216656551998</c:v>
                </c:pt>
                <c:pt idx="5">
                  <c:v>7.3313782991224485E-4</c:v>
                </c:pt>
                <c:pt idx="6">
                  <c:v>-0.6920821114369502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52576"/>
        <c:axId val="26255104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天维度!$W$50</c15:sqref>
                        </c15:formulaRef>
                      </c:ext>
                    </c:extLst>
                    <c:strCache>
                      <c:ptCount val="1"/>
                      <c:pt idx="0">
                        <c:v>同比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bg1"/>
                          </a:solidFill>
                          <a:latin typeface="微软雅黑" panose="020B0503020204020204" pitchFamily="34" charset="-122"/>
                          <a:ea typeface="微软雅黑" panose="020B0503020204020204" pitchFamily="34" charset="-122"/>
                          <a:cs typeface="+mn-cs"/>
                        </a:defRPr>
                      </a:pPr>
                      <a:endParaRPr lang="zh-CN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天维度!$R$51:$R$57</c15:sqref>
                        </c15:formulaRef>
                      </c:ext>
                    </c:extLst>
                    <c:strCache>
                      <c:ptCount val="7"/>
                      <c:pt idx="0">
                        <c:v>赛尔号</c:v>
                      </c:pt>
                      <c:pt idx="1">
                        <c:v>热血精灵派</c:v>
                      </c:pt>
                      <c:pt idx="2">
                        <c:v>约瑟传说</c:v>
                      </c:pt>
                      <c:pt idx="3">
                        <c:v>小花仙</c:v>
                      </c:pt>
                      <c:pt idx="4">
                        <c:v>功夫派</c:v>
                      </c:pt>
                      <c:pt idx="5">
                        <c:v>赤瞳之刃</c:v>
                      </c:pt>
                      <c:pt idx="6">
                        <c:v>刀塔战纪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天维度!$W$51:$W$57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-4.1292639138240439E-2</c:v>
                      </c:pt>
                      <c:pt idx="1">
                        <c:v>0.25000000000000022</c:v>
                      </c:pt>
                      <c:pt idx="2">
                        <c:v>6.8840579710144567E-2</c:v>
                      </c:pt>
                      <c:pt idx="3">
                        <c:v>-0.10040160642570284</c:v>
                      </c:pt>
                      <c:pt idx="4">
                        <c:v>-0.10828025477707048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6253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549504"/>
        <c:crosses val="autoZero"/>
        <c:auto val="1"/>
        <c:lblAlgn val="ctr"/>
        <c:lblOffset val="100"/>
        <c:noMultiLvlLbl val="0"/>
      </c:catAx>
      <c:valAx>
        <c:axId val="26254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531328"/>
        <c:crosses val="autoZero"/>
        <c:crossBetween val="between"/>
      </c:valAx>
      <c:valAx>
        <c:axId val="26255104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552576"/>
        <c:crosses val="max"/>
        <c:crossBetween val="between"/>
      </c:valAx>
      <c:catAx>
        <c:axId val="262552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2551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各项目首周付费率同比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天维度!$U$62</c:f>
              <c:strCache>
                <c:ptCount val="1"/>
                <c:pt idx="0">
                  <c:v>2014年7月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天维度!$R$63:$R$67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天维度!$R$63:$R$69</c15:sqref>
                  </c15:fullRef>
                </c:ext>
              </c:extLst>
            </c:strRef>
          </c:cat>
          <c:val>
            <c:numRef>
              <c:f>天维度!$U$63:$U$67</c:f>
              <c:numCache>
                <c:formatCode>0.00%</c:formatCode>
                <c:ptCount val="5"/>
                <c:pt idx="0">
                  <c:v>5.6322580645161305E-3</c:v>
                </c:pt>
                <c:pt idx="1">
                  <c:v>5.0096774193548405E-3</c:v>
                </c:pt>
                <c:pt idx="2">
                  <c:v>2.1774193548387099E-3</c:v>
                </c:pt>
                <c:pt idx="3">
                  <c:v>1.8225806451612904E-3</c:v>
                </c:pt>
                <c:pt idx="4">
                  <c:v>4.1806451612903233E-3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天维度!$U$63:$U$69</c15:sqref>
                  </c15:fullRef>
                </c:ext>
              </c:extLst>
            </c:numRef>
          </c:val>
        </c:ser>
        <c:ser>
          <c:idx val="0"/>
          <c:order val="1"/>
          <c:tx>
            <c:strRef>
              <c:f>天维度!$S$62</c:f>
              <c:strCache>
                <c:ptCount val="1"/>
                <c:pt idx="0">
                  <c:v>2015年7月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天维度!$R$63:$R$67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天维度!$R$63:$R$69</c15:sqref>
                  </c15:fullRef>
                </c:ext>
              </c:extLst>
            </c:strRef>
          </c:cat>
          <c:val>
            <c:numRef>
              <c:f>天维度!$S$63:$S$67</c:f>
              <c:numCache>
                <c:formatCode>0.00%</c:formatCode>
                <c:ptCount val="5"/>
                <c:pt idx="0">
                  <c:v>4.3966666666666659E-3</c:v>
                </c:pt>
                <c:pt idx="1">
                  <c:v>4.1300000000000009E-3</c:v>
                </c:pt>
                <c:pt idx="2">
                  <c:v>2.0500000000000002E-3</c:v>
                </c:pt>
                <c:pt idx="3">
                  <c:v>1.5766666666666668E-3</c:v>
                </c:pt>
                <c:pt idx="4">
                  <c:v>2.9933333333333335E-3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天维度!$S$63:$S$69</c15:sqref>
                  </c15:fullRef>
                </c:ext>
              </c:extLst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149632"/>
        <c:axId val="2621511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天维度!$T$62</c15:sqref>
                        </c15:formulaRef>
                      </c:ext>
                    </c:extLst>
                    <c:strCache>
                      <c:ptCount val="1"/>
                      <c:pt idx="0">
                        <c:v>2015年6月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天维度!$R$63:$R$69</c15:sqref>
                        </c15:fullRef>
                        <c15:formulaRef>
                          <c15:sqref>天维度!$R$63:$R$67</c15:sqref>
                        </c15:formulaRef>
                      </c:ext>
                    </c:extLst>
                    <c:strCache>
                      <c:ptCount val="5"/>
                      <c:pt idx="0">
                        <c:v>赛尔号</c:v>
                      </c:pt>
                      <c:pt idx="1">
                        <c:v>热血精灵派</c:v>
                      </c:pt>
                      <c:pt idx="2">
                        <c:v>约瑟传说</c:v>
                      </c:pt>
                      <c:pt idx="3">
                        <c:v>小花仙</c:v>
                      </c:pt>
                      <c:pt idx="4">
                        <c:v>功夫派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天维度!$T$63:$T$69</c15:sqref>
                        </c15:fullRef>
                        <c15:formulaRef>
                          <c15:sqref>天维度!$T$63:$T$67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5.7299999999999999E-3</c:v>
                      </c:pt>
                      <c:pt idx="1">
                        <c:v>7.7333333333333334E-3</c:v>
                      </c:pt>
                      <c:pt idx="2">
                        <c:v>2.5800000000000003E-3</c:v>
                      </c:pt>
                      <c:pt idx="3">
                        <c:v>1.9800000000000004E-3</c:v>
                      </c:pt>
                      <c:pt idx="4">
                        <c:v>4.373333333333335E-3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4"/>
          <c:order val="2"/>
          <c:tx>
            <c:strRef>
              <c:f>天维度!$W$62</c:f>
              <c:strCache>
                <c:ptCount val="1"/>
                <c:pt idx="0">
                  <c:v>同比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天维度!$R$63:$R$67</c:f>
              <c:strCache>
                <c:ptCount val="5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天维度!$R$63:$R$69</c15:sqref>
                  </c15:fullRef>
                </c:ext>
              </c:extLst>
            </c:strRef>
          </c:cat>
          <c:val>
            <c:numRef>
              <c:f>天维度!$W$63:$W$67</c:f>
              <c:numCache>
                <c:formatCode>0.0%</c:formatCode>
                <c:ptCount val="5"/>
                <c:pt idx="0">
                  <c:v>-0.21937762504772851</c:v>
                </c:pt>
                <c:pt idx="1">
                  <c:v>-0.17559562137797824</c:v>
                </c:pt>
                <c:pt idx="2">
                  <c:v>-5.8518518518518525E-2</c:v>
                </c:pt>
                <c:pt idx="3">
                  <c:v>-0.13492625368731559</c:v>
                </c:pt>
                <c:pt idx="4">
                  <c:v>-0.28400205761316877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天维度!$W$63:$W$69</c15:sqref>
                  </c15:fullRef>
                </c:ext>
              </c:extLst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183168"/>
        <c:axId val="26218163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天维度!$V$62</c15:sqref>
                        </c15:formulaRef>
                      </c:ext>
                    </c:extLst>
                    <c:strCache>
                      <c:ptCount val="1"/>
                      <c:pt idx="0">
                        <c:v>环比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天维度!$R$63:$R$69</c15:sqref>
                        </c15:fullRef>
                        <c15:formulaRef>
                          <c15:sqref>天维度!$R$63:$R$67</c15:sqref>
                        </c15:formulaRef>
                      </c:ext>
                    </c:extLst>
                    <c:strCache>
                      <c:ptCount val="5"/>
                      <c:pt idx="0">
                        <c:v>赛尔号</c:v>
                      </c:pt>
                      <c:pt idx="1">
                        <c:v>热血精灵派</c:v>
                      </c:pt>
                      <c:pt idx="2">
                        <c:v>约瑟传说</c:v>
                      </c:pt>
                      <c:pt idx="3">
                        <c:v>小花仙</c:v>
                      </c:pt>
                      <c:pt idx="4">
                        <c:v>功夫派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天维度!$V$63:$V$69</c15:sqref>
                        </c15:fullRef>
                        <c15:formulaRef>
                          <c15:sqref>天维度!$V$63:$V$67</c15:sqref>
                        </c15:formulaRef>
                      </c:ext>
                    </c:extLst>
                    <c:numCache>
                      <c:formatCode>0.0%</c:formatCode>
                      <c:ptCount val="5"/>
                      <c:pt idx="0">
                        <c:v>-0.23269342641070401</c:v>
                      </c:pt>
                      <c:pt idx="1">
                        <c:v>-0.46594827586206888</c:v>
                      </c:pt>
                      <c:pt idx="2">
                        <c:v>-0.20542635658914732</c:v>
                      </c:pt>
                      <c:pt idx="3">
                        <c:v>-0.20370370370370383</c:v>
                      </c:pt>
                      <c:pt idx="4">
                        <c:v>-0.3155487804878051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6214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151168"/>
        <c:crosses val="autoZero"/>
        <c:auto val="1"/>
        <c:lblAlgn val="ctr"/>
        <c:lblOffset val="100"/>
        <c:noMultiLvlLbl val="0"/>
      </c:catAx>
      <c:valAx>
        <c:axId val="2621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149632"/>
        <c:crosses val="autoZero"/>
        <c:crossBetween val="between"/>
      </c:valAx>
      <c:valAx>
        <c:axId val="262181632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183168"/>
        <c:crosses val="max"/>
        <c:crossBetween val="between"/>
      </c:valAx>
      <c:catAx>
        <c:axId val="262183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2181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各项目首周付费率环比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天维度!$T$62</c:f>
              <c:strCache>
                <c:ptCount val="1"/>
                <c:pt idx="0">
                  <c:v>2015年6月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天维度!$R$63:$R$68</c:f>
              <c:strCache>
                <c:ptCount val="6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  <c:pt idx="5">
                  <c:v>赤瞳之刃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天维度!$R$63:$R$69</c15:sqref>
                  </c15:fullRef>
                </c:ext>
              </c:extLst>
            </c:strRef>
          </c:cat>
          <c:val>
            <c:numRef>
              <c:f>天维度!$T$63:$T$68</c:f>
              <c:numCache>
                <c:formatCode>0.00%</c:formatCode>
                <c:ptCount val="6"/>
                <c:pt idx="0">
                  <c:v>5.7299999999999999E-3</c:v>
                </c:pt>
                <c:pt idx="1">
                  <c:v>7.7333333333333334E-3</c:v>
                </c:pt>
                <c:pt idx="2">
                  <c:v>2.5800000000000003E-3</c:v>
                </c:pt>
                <c:pt idx="3">
                  <c:v>1.9800000000000004E-3</c:v>
                </c:pt>
                <c:pt idx="4">
                  <c:v>4.373333333333335E-3</c:v>
                </c:pt>
                <c:pt idx="5">
                  <c:v>2.4533333333333334E-3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天维度!$T$63:$T$69</c15:sqref>
                  </c15:fullRef>
                </c:ext>
              </c:extLst>
            </c:numRef>
          </c:val>
        </c:ser>
        <c:ser>
          <c:idx val="0"/>
          <c:order val="1"/>
          <c:tx>
            <c:strRef>
              <c:f>天维度!$S$62</c:f>
              <c:strCache>
                <c:ptCount val="1"/>
                <c:pt idx="0">
                  <c:v>2015年7月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天维度!$R$63:$R$68</c:f>
              <c:strCache>
                <c:ptCount val="6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  <c:pt idx="5">
                  <c:v>赤瞳之刃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天维度!$R$63:$R$69</c15:sqref>
                  </c15:fullRef>
                </c:ext>
              </c:extLst>
            </c:strRef>
          </c:cat>
          <c:val>
            <c:numRef>
              <c:f>天维度!$S$63:$S$68</c:f>
              <c:numCache>
                <c:formatCode>0.00%</c:formatCode>
                <c:ptCount val="6"/>
                <c:pt idx="0">
                  <c:v>4.3966666666666659E-3</c:v>
                </c:pt>
                <c:pt idx="1">
                  <c:v>4.1300000000000009E-3</c:v>
                </c:pt>
                <c:pt idx="2">
                  <c:v>2.0500000000000002E-3</c:v>
                </c:pt>
                <c:pt idx="3">
                  <c:v>1.5766666666666668E-3</c:v>
                </c:pt>
                <c:pt idx="4">
                  <c:v>2.9933333333333335E-3</c:v>
                </c:pt>
                <c:pt idx="5">
                  <c:v>1.8866666666666669E-3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天维度!$S$63:$S$69</c15:sqref>
                  </c15:fullRef>
                </c:ext>
              </c:extLst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468352"/>
        <c:axId val="26246988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天维度!$U$62</c15:sqref>
                        </c15:formulaRef>
                      </c:ext>
                    </c:extLst>
                    <c:strCache>
                      <c:ptCount val="1"/>
                      <c:pt idx="0">
                        <c:v>2014年7月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天维度!$R$63:$R$69</c15:sqref>
                        </c15:fullRef>
                        <c15:formulaRef>
                          <c15:sqref>天维度!$R$63:$R$68</c15:sqref>
                        </c15:formulaRef>
                      </c:ext>
                    </c:extLst>
                    <c:strCache>
                      <c:ptCount val="6"/>
                      <c:pt idx="0">
                        <c:v>赛尔号</c:v>
                      </c:pt>
                      <c:pt idx="1">
                        <c:v>热血精灵派</c:v>
                      </c:pt>
                      <c:pt idx="2">
                        <c:v>约瑟传说</c:v>
                      </c:pt>
                      <c:pt idx="3">
                        <c:v>小花仙</c:v>
                      </c:pt>
                      <c:pt idx="4">
                        <c:v>功夫派</c:v>
                      </c:pt>
                      <c:pt idx="5">
                        <c:v>赤瞳之刃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天维度!$U$63:$U$69</c15:sqref>
                        </c15:fullRef>
                        <c15:formulaRef>
                          <c15:sqref>天维度!$U$63:$U$68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5.6322580645161305E-3</c:v>
                      </c:pt>
                      <c:pt idx="1">
                        <c:v>5.0096774193548405E-3</c:v>
                      </c:pt>
                      <c:pt idx="2">
                        <c:v>2.1774193548387099E-3</c:v>
                      </c:pt>
                      <c:pt idx="3">
                        <c:v>1.8225806451612904E-3</c:v>
                      </c:pt>
                      <c:pt idx="4">
                        <c:v>4.1806451612903233E-3</c:v>
                      </c:pt>
                      <c:pt idx="5">
                        <c:v>0</c:v>
                      </c:pt>
                    </c:numCache>
                  </c:numRef>
                </c:val>
              </c15:ser>
            </c15:filteredBarSeries>
          </c:ext>
        </c:extLst>
      </c:barChart>
      <c:lineChart>
        <c:grouping val="standard"/>
        <c:varyColors val="0"/>
        <c:ser>
          <c:idx val="3"/>
          <c:order val="2"/>
          <c:tx>
            <c:strRef>
              <c:f>天维度!$V$62</c:f>
              <c:strCache>
                <c:ptCount val="1"/>
                <c:pt idx="0">
                  <c:v>环比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天维度!$R$63:$R$68</c:f>
              <c:strCache>
                <c:ptCount val="6"/>
                <c:pt idx="0">
                  <c:v>赛尔号</c:v>
                </c:pt>
                <c:pt idx="1">
                  <c:v>热血精灵派</c:v>
                </c:pt>
                <c:pt idx="2">
                  <c:v>约瑟传说</c:v>
                </c:pt>
                <c:pt idx="3">
                  <c:v>小花仙</c:v>
                </c:pt>
                <c:pt idx="4">
                  <c:v>功夫派</c:v>
                </c:pt>
                <c:pt idx="5">
                  <c:v>赤瞳之刃</c:v>
                </c:pt>
              </c:strCache>
              <c:extLst>
                <c:ext xmlns:c15="http://schemas.microsoft.com/office/drawing/2012/chart" uri="{02D57815-91ED-43cb-92C2-25804820EDAC}">
                  <c15:fullRef>
                    <c15:sqref>天维度!$R$63:$R$69</c15:sqref>
                  </c15:fullRef>
                </c:ext>
              </c:extLst>
            </c:strRef>
          </c:cat>
          <c:val>
            <c:numRef>
              <c:f>天维度!$V$63:$V$68</c:f>
              <c:numCache>
                <c:formatCode>0.0%</c:formatCode>
                <c:ptCount val="6"/>
                <c:pt idx="0">
                  <c:v>-0.23269342641070401</c:v>
                </c:pt>
                <c:pt idx="1">
                  <c:v>-0.46594827586206888</c:v>
                </c:pt>
                <c:pt idx="2">
                  <c:v>-0.20542635658914732</c:v>
                </c:pt>
                <c:pt idx="3">
                  <c:v>-0.20370370370370383</c:v>
                </c:pt>
                <c:pt idx="4">
                  <c:v>-0.3155487804878051</c:v>
                </c:pt>
                <c:pt idx="5">
                  <c:v>-0.23097826086956519</c:v>
                </c:pt>
              </c:numCache>
              <c:extLst>
                <c:ext xmlns:c15="http://schemas.microsoft.com/office/drawing/2012/chart" uri="{02D57815-91ED-43cb-92C2-25804820EDAC}">
                  <c15:fullRef>
                    <c15:sqref>天维度!$V$63:$V$69</c15:sqref>
                  </c15:fullRef>
                </c:ext>
              </c:extLst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559232"/>
        <c:axId val="26255769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天维度!$W$62</c15:sqref>
                        </c15:formulaRef>
                      </c:ext>
                    </c:extLst>
                    <c:strCache>
                      <c:ptCount val="1"/>
                      <c:pt idx="0">
                        <c:v>同比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天维度!$R$63:$R$69</c15:sqref>
                        </c15:fullRef>
                        <c15:formulaRef>
                          <c15:sqref>天维度!$R$63:$R$68</c15:sqref>
                        </c15:formulaRef>
                      </c:ext>
                    </c:extLst>
                    <c:strCache>
                      <c:ptCount val="6"/>
                      <c:pt idx="0">
                        <c:v>赛尔号</c:v>
                      </c:pt>
                      <c:pt idx="1">
                        <c:v>热血精灵派</c:v>
                      </c:pt>
                      <c:pt idx="2">
                        <c:v>约瑟传说</c:v>
                      </c:pt>
                      <c:pt idx="3">
                        <c:v>小花仙</c:v>
                      </c:pt>
                      <c:pt idx="4">
                        <c:v>功夫派</c:v>
                      </c:pt>
                      <c:pt idx="5">
                        <c:v>赤瞳之刃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天维度!$W$63:$W$69</c15:sqref>
                        </c15:fullRef>
                        <c15:formulaRef>
                          <c15:sqref>天维度!$W$63:$W$68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-0.21937762504772851</c:v>
                      </c:pt>
                      <c:pt idx="1">
                        <c:v>-0.17559562137797824</c:v>
                      </c:pt>
                      <c:pt idx="2">
                        <c:v>-5.8518518518518525E-2</c:v>
                      </c:pt>
                      <c:pt idx="3">
                        <c:v>-0.13492625368731559</c:v>
                      </c:pt>
                      <c:pt idx="4">
                        <c:v>-0.28400205761316877</c:v>
                      </c:pt>
                      <c:pt idx="5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6246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469888"/>
        <c:crosses val="autoZero"/>
        <c:auto val="1"/>
        <c:lblAlgn val="ctr"/>
        <c:lblOffset val="100"/>
        <c:noMultiLvlLbl val="0"/>
      </c:catAx>
      <c:valAx>
        <c:axId val="26246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468352"/>
        <c:crosses val="autoZero"/>
        <c:crossBetween val="between"/>
      </c:valAx>
      <c:valAx>
        <c:axId val="26255769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559232"/>
        <c:crosses val="max"/>
        <c:crossBetween val="between"/>
      </c:valAx>
      <c:catAx>
        <c:axId val="262559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2557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热血精灵派首周付费率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天维度!$S$28:$BL$28</c:f>
              <c:numCache>
                <c:formatCode>m/d/yyyy</c:formatCode>
                <c:ptCount val="46"/>
                <c:pt idx="0">
                  <c:v>42215</c:v>
                </c:pt>
                <c:pt idx="1">
                  <c:v>42214</c:v>
                </c:pt>
                <c:pt idx="2">
                  <c:v>42213</c:v>
                </c:pt>
                <c:pt idx="3">
                  <c:v>42212</c:v>
                </c:pt>
                <c:pt idx="4">
                  <c:v>42211</c:v>
                </c:pt>
                <c:pt idx="5">
                  <c:v>42210</c:v>
                </c:pt>
                <c:pt idx="6">
                  <c:v>42209</c:v>
                </c:pt>
                <c:pt idx="7">
                  <c:v>42208</c:v>
                </c:pt>
                <c:pt idx="8">
                  <c:v>42207</c:v>
                </c:pt>
                <c:pt idx="9">
                  <c:v>42206</c:v>
                </c:pt>
                <c:pt idx="10">
                  <c:v>42205</c:v>
                </c:pt>
                <c:pt idx="11">
                  <c:v>42204</c:v>
                </c:pt>
                <c:pt idx="12">
                  <c:v>42203</c:v>
                </c:pt>
                <c:pt idx="13">
                  <c:v>42202</c:v>
                </c:pt>
                <c:pt idx="14">
                  <c:v>42201</c:v>
                </c:pt>
                <c:pt idx="15">
                  <c:v>42200</c:v>
                </c:pt>
                <c:pt idx="16">
                  <c:v>42199</c:v>
                </c:pt>
                <c:pt idx="17">
                  <c:v>42198</c:v>
                </c:pt>
                <c:pt idx="18">
                  <c:v>42197</c:v>
                </c:pt>
                <c:pt idx="19">
                  <c:v>42196</c:v>
                </c:pt>
                <c:pt idx="20">
                  <c:v>42195</c:v>
                </c:pt>
                <c:pt idx="21">
                  <c:v>42194</c:v>
                </c:pt>
                <c:pt idx="22">
                  <c:v>42193</c:v>
                </c:pt>
                <c:pt idx="23">
                  <c:v>42192</c:v>
                </c:pt>
                <c:pt idx="24">
                  <c:v>42191</c:v>
                </c:pt>
                <c:pt idx="25">
                  <c:v>42190</c:v>
                </c:pt>
                <c:pt idx="26">
                  <c:v>42189</c:v>
                </c:pt>
                <c:pt idx="27">
                  <c:v>42188</c:v>
                </c:pt>
                <c:pt idx="28">
                  <c:v>42187</c:v>
                </c:pt>
                <c:pt idx="29">
                  <c:v>42186</c:v>
                </c:pt>
                <c:pt idx="30">
                  <c:v>42185</c:v>
                </c:pt>
                <c:pt idx="31">
                  <c:v>42184</c:v>
                </c:pt>
                <c:pt idx="32">
                  <c:v>42183</c:v>
                </c:pt>
                <c:pt idx="33">
                  <c:v>42182</c:v>
                </c:pt>
                <c:pt idx="34">
                  <c:v>42181</c:v>
                </c:pt>
                <c:pt idx="35">
                  <c:v>42180</c:v>
                </c:pt>
                <c:pt idx="36">
                  <c:v>42179</c:v>
                </c:pt>
                <c:pt idx="37">
                  <c:v>42178</c:v>
                </c:pt>
                <c:pt idx="38">
                  <c:v>42177</c:v>
                </c:pt>
                <c:pt idx="39">
                  <c:v>42176</c:v>
                </c:pt>
                <c:pt idx="40">
                  <c:v>42175</c:v>
                </c:pt>
                <c:pt idx="41">
                  <c:v>42174</c:v>
                </c:pt>
                <c:pt idx="42">
                  <c:v>42173</c:v>
                </c:pt>
                <c:pt idx="43">
                  <c:v>42172</c:v>
                </c:pt>
                <c:pt idx="44">
                  <c:v>42171</c:v>
                </c:pt>
                <c:pt idx="45">
                  <c:v>42170</c:v>
                </c:pt>
              </c:numCache>
            </c:numRef>
          </c:cat>
          <c:val>
            <c:numRef>
              <c:f>天维度!$S$30:$BL$30</c:f>
              <c:numCache>
                <c:formatCode>0.00%</c:formatCode>
                <c:ptCount val="46"/>
                <c:pt idx="0">
                  <c:v>3.0000000000000001E-3</c:v>
                </c:pt>
                <c:pt idx="1">
                  <c:v>4.1000000000000003E-3</c:v>
                </c:pt>
                <c:pt idx="2">
                  <c:v>3.5000000000000001E-3</c:v>
                </c:pt>
                <c:pt idx="3">
                  <c:v>3.5999999999999999E-3</c:v>
                </c:pt>
                <c:pt idx="4">
                  <c:v>3.5999999999999999E-3</c:v>
                </c:pt>
                <c:pt idx="5">
                  <c:v>3.3E-3</c:v>
                </c:pt>
                <c:pt idx="6">
                  <c:v>3.0999999999999999E-3</c:v>
                </c:pt>
                <c:pt idx="7">
                  <c:v>3.5000000000000001E-3</c:v>
                </c:pt>
                <c:pt idx="8">
                  <c:v>4.1000000000000003E-3</c:v>
                </c:pt>
                <c:pt idx="9">
                  <c:v>3.8999999999999998E-3</c:v>
                </c:pt>
                <c:pt idx="10">
                  <c:v>4.1000000000000003E-3</c:v>
                </c:pt>
                <c:pt idx="11">
                  <c:v>3.8999999999999998E-3</c:v>
                </c:pt>
                <c:pt idx="12">
                  <c:v>3.5000000000000001E-3</c:v>
                </c:pt>
                <c:pt idx="13">
                  <c:v>4.3E-3</c:v>
                </c:pt>
                <c:pt idx="14">
                  <c:v>3.8999999999999998E-3</c:v>
                </c:pt>
                <c:pt idx="15">
                  <c:v>3.7000000000000002E-3</c:v>
                </c:pt>
                <c:pt idx="16">
                  <c:v>4.0000000000000001E-3</c:v>
                </c:pt>
                <c:pt idx="17">
                  <c:v>3.8E-3</c:v>
                </c:pt>
                <c:pt idx="18">
                  <c:v>3.8E-3</c:v>
                </c:pt>
                <c:pt idx="19">
                  <c:v>4.3E-3</c:v>
                </c:pt>
                <c:pt idx="20">
                  <c:v>4.1000000000000003E-3</c:v>
                </c:pt>
                <c:pt idx="21">
                  <c:v>4.0000000000000001E-3</c:v>
                </c:pt>
                <c:pt idx="22">
                  <c:v>4.8999999999999998E-3</c:v>
                </c:pt>
                <c:pt idx="23">
                  <c:v>4.8999999999999998E-3</c:v>
                </c:pt>
                <c:pt idx="24">
                  <c:v>5.4000000000000003E-3</c:v>
                </c:pt>
                <c:pt idx="25">
                  <c:v>4.4999999999999997E-3</c:v>
                </c:pt>
                <c:pt idx="26">
                  <c:v>4.5999999999999999E-3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5.4999999999999997E-3</c:v>
                </c:pt>
                <c:pt idx="30">
                  <c:v>6.6E-3</c:v>
                </c:pt>
                <c:pt idx="31">
                  <c:v>6.6E-3</c:v>
                </c:pt>
                <c:pt idx="32">
                  <c:v>5.3E-3</c:v>
                </c:pt>
                <c:pt idx="33">
                  <c:v>5.8999999999999999E-3</c:v>
                </c:pt>
                <c:pt idx="34">
                  <c:v>7.7999999999999996E-3</c:v>
                </c:pt>
                <c:pt idx="35">
                  <c:v>9.1999999999999998E-3</c:v>
                </c:pt>
                <c:pt idx="36">
                  <c:v>8.6999999999999994E-3</c:v>
                </c:pt>
                <c:pt idx="37">
                  <c:v>8.2000000000000007E-3</c:v>
                </c:pt>
                <c:pt idx="38">
                  <c:v>6.4000000000000003E-3</c:v>
                </c:pt>
                <c:pt idx="39">
                  <c:v>5.7000000000000002E-3</c:v>
                </c:pt>
                <c:pt idx="40">
                  <c:v>5.5999999999999999E-3</c:v>
                </c:pt>
                <c:pt idx="41">
                  <c:v>8.5000000000000006E-3</c:v>
                </c:pt>
                <c:pt idx="42">
                  <c:v>9.1999999999999998E-3</c:v>
                </c:pt>
                <c:pt idx="43">
                  <c:v>8.8000000000000005E-3</c:v>
                </c:pt>
                <c:pt idx="44">
                  <c:v>1.01E-2</c:v>
                </c:pt>
                <c:pt idx="45">
                  <c:v>1.18E-2</c:v>
                </c:pt>
              </c:numCache>
            </c:numRef>
          </c:val>
          <c:smooth val="0"/>
        </c:ser>
        <c:ser>
          <c:idx val="1"/>
          <c:order val="1"/>
          <c:tx>
            <c:v>2014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天维度!$CW$30:$EP$30</c:f>
              <c:numCache>
                <c:formatCode>0.00%</c:formatCode>
                <c:ptCount val="46"/>
                <c:pt idx="0">
                  <c:v>3.7000000000000002E-3</c:v>
                </c:pt>
                <c:pt idx="1">
                  <c:v>4.1000000000000003E-3</c:v>
                </c:pt>
                <c:pt idx="2">
                  <c:v>4.0000000000000001E-3</c:v>
                </c:pt>
                <c:pt idx="3">
                  <c:v>4.1999999999999997E-3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4.1000000000000003E-3</c:v>
                </c:pt>
                <c:pt idx="7">
                  <c:v>4.1000000000000003E-3</c:v>
                </c:pt>
                <c:pt idx="8">
                  <c:v>4.7000000000000002E-3</c:v>
                </c:pt>
                <c:pt idx="9">
                  <c:v>4.1000000000000003E-3</c:v>
                </c:pt>
                <c:pt idx="10">
                  <c:v>4.1999999999999997E-3</c:v>
                </c:pt>
                <c:pt idx="11">
                  <c:v>4.3E-3</c:v>
                </c:pt>
                <c:pt idx="12">
                  <c:v>4.3E-3</c:v>
                </c:pt>
                <c:pt idx="13">
                  <c:v>4.4999999999999997E-3</c:v>
                </c:pt>
                <c:pt idx="14">
                  <c:v>4.7000000000000002E-3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4.4999999999999997E-3</c:v>
                </c:pt>
                <c:pt idx="18">
                  <c:v>4.3E-3</c:v>
                </c:pt>
                <c:pt idx="19">
                  <c:v>4.4000000000000003E-3</c:v>
                </c:pt>
                <c:pt idx="20">
                  <c:v>4.7999999999999996E-3</c:v>
                </c:pt>
                <c:pt idx="21">
                  <c:v>5.3E-3</c:v>
                </c:pt>
                <c:pt idx="22">
                  <c:v>6.0000000000000001E-3</c:v>
                </c:pt>
                <c:pt idx="23">
                  <c:v>6.0000000000000001E-3</c:v>
                </c:pt>
                <c:pt idx="24">
                  <c:v>6.3E-3</c:v>
                </c:pt>
                <c:pt idx="25">
                  <c:v>5.7999999999999996E-3</c:v>
                </c:pt>
                <c:pt idx="26">
                  <c:v>6.1000000000000004E-3</c:v>
                </c:pt>
                <c:pt idx="27">
                  <c:v>7.4999999999999997E-3</c:v>
                </c:pt>
                <c:pt idx="28">
                  <c:v>6.4999999999999997E-3</c:v>
                </c:pt>
                <c:pt idx="29">
                  <c:v>6.7999999999999996E-3</c:v>
                </c:pt>
                <c:pt idx="30">
                  <c:v>8.0000000000000002E-3</c:v>
                </c:pt>
                <c:pt idx="31">
                  <c:v>7.7999999999999996E-3</c:v>
                </c:pt>
                <c:pt idx="32">
                  <c:v>7.7999999999999996E-3</c:v>
                </c:pt>
                <c:pt idx="33">
                  <c:v>8.0999999999999996E-3</c:v>
                </c:pt>
                <c:pt idx="34">
                  <c:v>8.9999999999999993E-3</c:v>
                </c:pt>
                <c:pt idx="35">
                  <c:v>9.4000000000000004E-3</c:v>
                </c:pt>
                <c:pt idx="36">
                  <c:v>9.4999999999999998E-3</c:v>
                </c:pt>
                <c:pt idx="37">
                  <c:v>1.0800000000000001E-2</c:v>
                </c:pt>
                <c:pt idx="38">
                  <c:v>1.0500000000000001E-2</c:v>
                </c:pt>
                <c:pt idx="39">
                  <c:v>7.1999999999999998E-3</c:v>
                </c:pt>
                <c:pt idx="40">
                  <c:v>8.0999999999999996E-3</c:v>
                </c:pt>
                <c:pt idx="41">
                  <c:v>1.0999999999999999E-2</c:v>
                </c:pt>
                <c:pt idx="42">
                  <c:v>1.15E-2</c:v>
                </c:pt>
                <c:pt idx="43">
                  <c:v>1.0999999999999999E-2</c:v>
                </c:pt>
                <c:pt idx="44">
                  <c:v>9.9000000000000008E-3</c:v>
                </c:pt>
                <c:pt idx="45">
                  <c:v>9.4999999999999998E-3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278528"/>
        <c:axId val="262304896"/>
      </c:lineChart>
      <c:dateAx>
        <c:axId val="262278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304896"/>
        <c:crosses val="autoZero"/>
        <c:auto val="1"/>
        <c:lblOffset val="100"/>
        <c:baseTimeUnit val="days"/>
      </c:dateAx>
      <c:valAx>
        <c:axId val="2623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2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约瑟传说首周付费率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天维度!$S$28:$BL$28</c:f>
              <c:numCache>
                <c:formatCode>m/d/yyyy</c:formatCode>
                <c:ptCount val="46"/>
                <c:pt idx="0">
                  <c:v>42215</c:v>
                </c:pt>
                <c:pt idx="1">
                  <c:v>42214</c:v>
                </c:pt>
                <c:pt idx="2">
                  <c:v>42213</c:v>
                </c:pt>
                <c:pt idx="3">
                  <c:v>42212</c:v>
                </c:pt>
                <c:pt idx="4">
                  <c:v>42211</c:v>
                </c:pt>
                <c:pt idx="5">
                  <c:v>42210</c:v>
                </c:pt>
                <c:pt idx="6">
                  <c:v>42209</c:v>
                </c:pt>
                <c:pt idx="7">
                  <c:v>42208</c:v>
                </c:pt>
                <c:pt idx="8">
                  <c:v>42207</c:v>
                </c:pt>
                <c:pt idx="9">
                  <c:v>42206</c:v>
                </c:pt>
                <c:pt idx="10">
                  <c:v>42205</c:v>
                </c:pt>
                <c:pt idx="11">
                  <c:v>42204</c:v>
                </c:pt>
                <c:pt idx="12">
                  <c:v>42203</c:v>
                </c:pt>
                <c:pt idx="13">
                  <c:v>42202</c:v>
                </c:pt>
                <c:pt idx="14">
                  <c:v>42201</c:v>
                </c:pt>
                <c:pt idx="15">
                  <c:v>42200</c:v>
                </c:pt>
                <c:pt idx="16">
                  <c:v>42199</c:v>
                </c:pt>
                <c:pt idx="17">
                  <c:v>42198</c:v>
                </c:pt>
                <c:pt idx="18">
                  <c:v>42197</c:v>
                </c:pt>
                <c:pt idx="19">
                  <c:v>42196</c:v>
                </c:pt>
                <c:pt idx="20">
                  <c:v>42195</c:v>
                </c:pt>
                <c:pt idx="21">
                  <c:v>42194</c:v>
                </c:pt>
                <c:pt idx="22">
                  <c:v>42193</c:v>
                </c:pt>
                <c:pt idx="23">
                  <c:v>42192</c:v>
                </c:pt>
                <c:pt idx="24">
                  <c:v>42191</c:v>
                </c:pt>
                <c:pt idx="25">
                  <c:v>42190</c:v>
                </c:pt>
                <c:pt idx="26">
                  <c:v>42189</c:v>
                </c:pt>
                <c:pt idx="27">
                  <c:v>42188</c:v>
                </c:pt>
                <c:pt idx="28">
                  <c:v>42187</c:v>
                </c:pt>
                <c:pt idx="29">
                  <c:v>42186</c:v>
                </c:pt>
                <c:pt idx="30">
                  <c:v>42185</c:v>
                </c:pt>
                <c:pt idx="31">
                  <c:v>42184</c:v>
                </c:pt>
                <c:pt idx="32">
                  <c:v>42183</c:v>
                </c:pt>
                <c:pt idx="33">
                  <c:v>42182</c:v>
                </c:pt>
                <c:pt idx="34">
                  <c:v>42181</c:v>
                </c:pt>
                <c:pt idx="35">
                  <c:v>42180</c:v>
                </c:pt>
                <c:pt idx="36">
                  <c:v>42179</c:v>
                </c:pt>
                <c:pt idx="37">
                  <c:v>42178</c:v>
                </c:pt>
                <c:pt idx="38">
                  <c:v>42177</c:v>
                </c:pt>
                <c:pt idx="39">
                  <c:v>42176</c:v>
                </c:pt>
                <c:pt idx="40">
                  <c:v>42175</c:v>
                </c:pt>
                <c:pt idx="41">
                  <c:v>42174</c:v>
                </c:pt>
                <c:pt idx="42">
                  <c:v>42173</c:v>
                </c:pt>
                <c:pt idx="43">
                  <c:v>42172</c:v>
                </c:pt>
                <c:pt idx="44">
                  <c:v>42171</c:v>
                </c:pt>
                <c:pt idx="45">
                  <c:v>42170</c:v>
                </c:pt>
              </c:numCache>
            </c:numRef>
          </c:cat>
          <c:val>
            <c:numRef>
              <c:f>天维度!$S$31:$BL$31</c:f>
              <c:numCache>
                <c:formatCode>0.00%</c:formatCode>
                <c:ptCount val="46"/>
                <c:pt idx="0">
                  <c:v>1.6999999999999999E-3</c:v>
                </c:pt>
                <c:pt idx="1">
                  <c:v>2.0999999999999999E-3</c:v>
                </c:pt>
                <c:pt idx="2">
                  <c:v>2E-3</c:v>
                </c:pt>
                <c:pt idx="3">
                  <c:v>2.0999999999999999E-3</c:v>
                </c:pt>
                <c:pt idx="4">
                  <c:v>1.8E-3</c:v>
                </c:pt>
                <c:pt idx="5">
                  <c:v>1.6999999999999999E-3</c:v>
                </c:pt>
                <c:pt idx="6">
                  <c:v>1.8E-3</c:v>
                </c:pt>
                <c:pt idx="7">
                  <c:v>2.0999999999999999E-3</c:v>
                </c:pt>
                <c:pt idx="8">
                  <c:v>2.0999999999999999E-3</c:v>
                </c:pt>
                <c:pt idx="9">
                  <c:v>1.8E-3</c:v>
                </c:pt>
                <c:pt idx="10">
                  <c:v>2E-3</c:v>
                </c:pt>
                <c:pt idx="11">
                  <c:v>1.4E-3</c:v>
                </c:pt>
                <c:pt idx="12">
                  <c:v>1.4E-3</c:v>
                </c:pt>
                <c:pt idx="13">
                  <c:v>1.8E-3</c:v>
                </c:pt>
                <c:pt idx="14">
                  <c:v>2.0999999999999999E-3</c:v>
                </c:pt>
                <c:pt idx="15">
                  <c:v>2.2000000000000001E-3</c:v>
                </c:pt>
                <c:pt idx="16">
                  <c:v>1.8E-3</c:v>
                </c:pt>
                <c:pt idx="17">
                  <c:v>1.9E-3</c:v>
                </c:pt>
                <c:pt idx="18">
                  <c:v>1.6000000000000001E-3</c:v>
                </c:pt>
                <c:pt idx="19">
                  <c:v>1.6000000000000001E-3</c:v>
                </c:pt>
                <c:pt idx="20">
                  <c:v>2E-3</c:v>
                </c:pt>
                <c:pt idx="21">
                  <c:v>2.0999999999999999E-3</c:v>
                </c:pt>
                <c:pt idx="22">
                  <c:v>2.3E-3</c:v>
                </c:pt>
                <c:pt idx="23">
                  <c:v>2.8999999999999998E-3</c:v>
                </c:pt>
                <c:pt idx="24">
                  <c:v>2.2000000000000001E-3</c:v>
                </c:pt>
                <c:pt idx="25">
                  <c:v>2.3E-3</c:v>
                </c:pt>
                <c:pt idx="26">
                  <c:v>2.5000000000000001E-3</c:v>
                </c:pt>
                <c:pt idx="27">
                  <c:v>2.8E-3</c:v>
                </c:pt>
                <c:pt idx="28">
                  <c:v>2.3999999999999998E-3</c:v>
                </c:pt>
                <c:pt idx="29">
                  <c:v>3.0000000000000001E-3</c:v>
                </c:pt>
                <c:pt idx="30">
                  <c:v>2.8E-3</c:v>
                </c:pt>
                <c:pt idx="31">
                  <c:v>3.5000000000000001E-3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3.5000000000000001E-3</c:v>
                </c:pt>
                <c:pt idx="35">
                  <c:v>3.0999999999999999E-3</c:v>
                </c:pt>
                <c:pt idx="36">
                  <c:v>3.0999999999999999E-3</c:v>
                </c:pt>
                <c:pt idx="37">
                  <c:v>2.7000000000000001E-3</c:v>
                </c:pt>
                <c:pt idx="38">
                  <c:v>2E-3</c:v>
                </c:pt>
                <c:pt idx="39">
                  <c:v>1.9E-3</c:v>
                </c:pt>
                <c:pt idx="40">
                  <c:v>2.0999999999999999E-3</c:v>
                </c:pt>
                <c:pt idx="41">
                  <c:v>2.8999999999999998E-3</c:v>
                </c:pt>
                <c:pt idx="42">
                  <c:v>2.5999999999999999E-3</c:v>
                </c:pt>
                <c:pt idx="43">
                  <c:v>2.5999999999999999E-3</c:v>
                </c:pt>
                <c:pt idx="44">
                  <c:v>3.0999999999999999E-3</c:v>
                </c:pt>
                <c:pt idx="45">
                  <c:v>3.2000000000000002E-3</c:v>
                </c:pt>
              </c:numCache>
            </c:numRef>
          </c:val>
          <c:smooth val="0"/>
        </c:ser>
        <c:ser>
          <c:idx val="1"/>
          <c:order val="1"/>
          <c:tx>
            <c:v>2014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天维度!$CW$31:$EP$31</c:f>
              <c:numCache>
                <c:formatCode>0.00%</c:formatCode>
                <c:ptCount val="46"/>
                <c:pt idx="0">
                  <c:v>2E-3</c:v>
                </c:pt>
                <c:pt idx="1">
                  <c:v>2E-3</c:v>
                </c:pt>
                <c:pt idx="2">
                  <c:v>2.0999999999999999E-3</c:v>
                </c:pt>
                <c:pt idx="3">
                  <c:v>1.9E-3</c:v>
                </c:pt>
                <c:pt idx="4">
                  <c:v>2E-3</c:v>
                </c:pt>
                <c:pt idx="5">
                  <c:v>1.6999999999999999E-3</c:v>
                </c:pt>
                <c:pt idx="6">
                  <c:v>1.8E-3</c:v>
                </c:pt>
                <c:pt idx="7">
                  <c:v>2E-3</c:v>
                </c:pt>
                <c:pt idx="8">
                  <c:v>2.0999999999999999E-3</c:v>
                </c:pt>
                <c:pt idx="9">
                  <c:v>2E-3</c:v>
                </c:pt>
                <c:pt idx="10">
                  <c:v>2.3999999999999998E-3</c:v>
                </c:pt>
                <c:pt idx="11">
                  <c:v>2.2000000000000001E-3</c:v>
                </c:pt>
                <c:pt idx="12">
                  <c:v>2.0999999999999999E-3</c:v>
                </c:pt>
                <c:pt idx="13">
                  <c:v>1.8E-3</c:v>
                </c:pt>
                <c:pt idx="14">
                  <c:v>1.9E-3</c:v>
                </c:pt>
                <c:pt idx="15">
                  <c:v>2.3E-3</c:v>
                </c:pt>
                <c:pt idx="16">
                  <c:v>2E-3</c:v>
                </c:pt>
                <c:pt idx="17">
                  <c:v>2E-3</c:v>
                </c:pt>
                <c:pt idx="18">
                  <c:v>1.9E-3</c:v>
                </c:pt>
                <c:pt idx="19">
                  <c:v>1.9E-3</c:v>
                </c:pt>
                <c:pt idx="20">
                  <c:v>1.9E-3</c:v>
                </c:pt>
                <c:pt idx="21">
                  <c:v>2E-3</c:v>
                </c:pt>
                <c:pt idx="22">
                  <c:v>2.5999999999999999E-3</c:v>
                </c:pt>
                <c:pt idx="23">
                  <c:v>2.2000000000000001E-3</c:v>
                </c:pt>
                <c:pt idx="24">
                  <c:v>2E-3</c:v>
                </c:pt>
                <c:pt idx="25">
                  <c:v>1.9E-3</c:v>
                </c:pt>
                <c:pt idx="26">
                  <c:v>2E-3</c:v>
                </c:pt>
                <c:pt idx="27">
                  <c:v>2.5999999999999999E-3</c:v>
                </c:pt>
                <c:pt idx="28">
                  <c:v>3.5000000000000001E-3</c:v>
                </c:pt>
                <c:pt idx="29">
                  <c:v>3.2000000000000002E-3</c:v>
                </c:pt>
                <c:pt idx="30">
                  <c:v>3.5000000000000001E-3</c:v>
                </c:pt>
                <c:pt idx="31">
                  <c:v>3.8E-3</c:v>
                </c:pt>
                <c:pt idx="32">
                  <c:v>3.3E-3</c:v>
                </c:pt>
                <c:pt idx="33">
                  <c:v>3.3999999999999998E-3</c:v>
                </c:pt>
                <c:pt idx="34">
                  <c:v>4.1000000000000003E-3</c:v>
                </c:pt>
                <c:pt idx="35">
                  <c:v>4.1999999999999997E-3</c:v>
                </c:pt>
                <c:pt idx="36">
                  <c:v>4.4000000000000003E-3</c:v>
                </c:pt>
                <c:pt idx="37">
                  <c:v>4.3E-3</c:v>
                </c:pt>
                <c:pt idx="38">
                  <c:v>4.4999999999999997E-3</c:v>
                </c:pt>
                <c:pt idx="39">
                  <c:v>3.0999999999999999E-3</c:v>
                </c:pt>
                <c:pt idx="40">
                  <c:v>3.5000000000000001E-3</c:v>
                </c:pt>
                <c:pt idx="41">
                  <c:v>4.4000000000000003E-3</c:v>
                </c:pt>
                <c:pt idx="42">
                  <c:v>4.7999999999999996E-3</c:v>
                </c:pt>
                <c:pt idx="43">
                  <c:v>4.4999999999999997E-3</c:v>
                </c:pt>
                <c:pt idx="44">
                  <c:v>4.1000000000000003E-3</c:v>
                </c:pt>
                <c:pt idx="45">
                  <c:v>5.0000000000000001E-3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35488"/>
        <c:axId val="262337280"/>
      </c:lineChart>
      <c:dateAx>
        <c:axId val="262335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337280"/>
        <c:crosses val="autoZero"/>
        <c:auto val="1"/>
        <c:lblOffset val="100"/>
        <c:baseTimeUnit val="days"/>
      </c:dateAx>
      <c:valAx>
        <c:axId val="2623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3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小花仙首周付费率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天维度!$S$28:$BL$28</c:f>
              <c:numCache>
                <c:formatCode>m/d/yyyy</c:formatCode>
                <c:ptCount val="46"/>
                <c:pt idx="0">
                  <c:v>42215</c:v>
                </c:pt>
                <c:pt idx="1">
                  <c:v>42214</c:v>
                </c:pt>
                <c:pt idx="2">
                  <c:v>42213</c:v>
                </c:pt>
                <c:pt idx="3">
                  <c:v>42212</c:v>
                </c:pt>
                <c:pt idx="4">
                  <c:v>42211</c:v>
                </c:pt>
                <c:pt idx="5">
                  <c:v>42210</c:v>
                </c:pt>
                <c:pt idx="6">
                  <c:v>42209</c:v>
                </c:pt>
                <c:pt idx="7">
                  <c:v>42208</c:v>
                </c:pt>
                <c:pt idx="8">
                  <c:v>42207</c:v>
                </c:pt>
                <c:pt idx="9">
                  <c:v>42206</c:v>
                </c:pt>
                <c:pt idx="10">
                  <c:v>42205</c:v>
                </c:pt>
                <c:pt idx="11">
                  <c:v>42204</c:v>
                </c:pt>
                <c:pt idx="12">
                  <c:v>42203</c:v>
                </c:pt>
                <c:pt idx="13">
                  <c:v>42202</c:v>
                </c:pt>
                <c:pt idx="14">
                  <c:v>42201</c:v>
                </c:pt>
                <c:pt idx="15">
                  <c:v>42200</c:v>
                </c:pt>
                <c:pt idx="16">
                  <c:v>42199</c:v>
                </c:pt>
                <c:pt idx="17">
                  <c:v>42198</c:v>
                </c:pt>
                <c:pt idx="18">
                  <c:v>42197</c:v>
                </c:pt>
                <c:pt idx="19">
                  <c:v>42196</c:v>
                </c:pt>
                <c:pt idx="20">
                  <c:v>42195</c:v>
                </c:pt>
                <c:pt idx="21">
                  <c:v>42194</c:v>
                </c:pt>
                <c:pt idx="22">
                  <c:v>42193</c:v>
                </c:pt>
                <c:pt idx="23">
                  <c:v>42192</c:v>
                </c:pt>
                <c:pt idx="24">
                  <c:v>42191</c:v>
                </c:pt>
                <c:pt idx="25">
                  <c:v>42190</c:v>
                </c:pt>
                <c:pt idx="26">
                  <c:v>42189</c:v>
                </c:pt>
                <c:pt idx="27">
                  <c:v>42188</c:v>
                </c:pt>
                <c:pt idx="28">
                  <c:v>42187</c:v>
                </c:pt>
                <c:pt idx="29">
                  <c:v>42186</c:v>
                </c:pt>
                <c:pt idx="30">
                  <c:v>42185</c:v>
                </c:pt>
                <c:pt idx="31">
                  <c:v>42184</c:v>
                </c:pt>
                <c:pt idx="32">
                  <c:v>42183</c:v>
                </c:pt>
                <c:pt idx="33">
                  <c:v>42182</c:v>
                </c:pt>
                <c:pt idx="34">
                  <c:v>42181</c:v>
                </c:pt>
                <c:pt idx="35">
                  <c:v>42180</c:v>
                </c:pt>
                <c:pt idx="36">
                  <c:v>42179</c:v>
                </c:pt>
                <c:pt idx="37">
                  <c:v>42178</c:v>
                </c:pt>
                <c:pt idx="38">
                  <c:v>42177</c:v>
                </c:pt>
                <c:pt idx="39">
                  <c:v>42176</c:v>
                </c:pt>
                <c:pt idx="40">
                  <c:v>42175</c:v>
                </c:pt>
                <c:pt idx="41">
                  <c:v>42174</c:v>
                </c:pt>
                <c:pt idx="42">
                  <c:v>42173</c:v>
                </c:pt>
                <c:pt idx="43">
                  <c:v>42172</c:v>
                </c:pt>
                <c:pt idx="44">
                  <c:v>42171</c:v>
                </c:pt>
                <c:pt idx="45">
                  <c:v>42170</c:v>
                </c:pt>
              </c:numCache>
            </c:numRef>
          </c:cat>
          <c:val>
            <c:numRef>
              <c:f>天维度!$S$32:$BL$32</c:f>
              <c:numCache>
                <c:formatCode>0.00%</c:formatCode>
                <c:ptCount val="46"/>
                <c:pt idx="0">
                  <c:v>1.6000000000000001E-3</c:v>
                </c:pt>
                <c:pt idx="1">
                  <c:v>1.5E-3</c:v>
                </c:pt>
                <c:pt idx="2">
                  <c:v>1.4E-3</c:v>
                </c:pt>
                <c:pt idx="3">
                  <c:v>1.6000000000000001E-3</c:v>
                </c:pt>
                <c:pt idx="4">
                  <c:v>1.1999999999999999E-3</c:v>
                </c:pt>
                <c:pt idx="5">
                  <c:v>1.1999999999999999E-3</c:v>
                </c:pt>
                <c:pt idx="6">
                  <c:v>1.6999999999999999E-3</c:v>
                </c:pt>
                <c:pt idx="7">
                  <c:v>1.6999999999999999E-3</c:v>
                </c:pt>
                <c:pt idx="8">
                  <c:v>1.6000000000000001E-3</c:v>
                </c:pt>
                <c:pt idx="9">
                  <c:v>1.6000000000000001E-3</c:v>
                </c:pt>
                <c:pt idx="10">
                  <c:v>1.5E-3</c:v>
                </c:pt>
                <c:pt idx="11">
                  <c:v>1.2999999999999999E-3</c:v>
                </c:pt>
                <c:pt idx="12">
                  <c:v>1.6999999999999999E-3</c:v>
                </c:pt>
                <c:pt idx="13">
                  <c:v>1.9E-3</c:v>
                </c:pt>
                <c:pt idx="14">
                  <c:v>1.6000000000000001E-3</c:v>
                </c:pt>
                <c:pt idx="15">
                  <c:v>1.6999999999999999E-3</c:v>
                </c:pt>
                <c:pt idx="16">
                  <c:v>1.6000000000000001E-3</c:v>
                </c:pt>
                <c:pt idx="17">
                  <c:v>1.4E-3</c:v>
                </c:pt>
                <c:pt idx="18">
                  <c:v>1.4E-3</c:v>
                </c:pt>
                <c:pt idx="19">
                  <c:v>1.2999999999999999E-3</c:v>
                </c:pt>
                <c:pt idx="20">
                  <c:v>1.6000000000000001E-3</c:v>
                </c:pt>
                <c:pt idx="21">
                  <c:v>1.4E-3</c:v>
                </c:pt>
                <c:pt idx="22">
                  <c:v>1.8E-3</c:v>
                </c:pt>
                <c:pt idx="23">
                  <c:v>1.8E-3</c:v>
                </c:pt>
                <c:pt idx="24">
                  <c:v>1.6999999999999999E-3</c:v>
                </c:pt>
                <c:pt idx="25">
                  <c:v>1.6000000000000001E-3</c:v>
                </c:pt>
                <c:pt idx="26">
                  <c:v>1.5E-3</c:v>
                </c:pt>
                <c:pt idx="27">
                  <c:v>1.6999999999999999E-3</c:v>
                </c:pt>
                <c:pt idx="28">
                  <c:v>1.5E-3</c:v>
                </c:pt>
                <c:pt idx="29">
                  <c:v>2.2000000000000001E-3</c:v>
                </c:pt>
                <c:pt idx="30">
                  <c:v>2.8E-3</c:v>
                </c:pt>
                <c:pt idx="31">
                  <c:v>3.0000000000000001E-3</c:v>
                </c:pt>
                <c:pt idx="32">
                  <c:v>1.2999999999999999E-3</c:v>
                </c:pt>
                <c:pt idx="33">
                  <c:v>2.0999999999999999E-3</c:v>
                </c:pt>
                <c:pt idx="34">
                  <c:v>1.6999999999999999E-3</c:v>
                </c:pt>
                <c:pt idx="35">
                  <c:v>1.5E-3</c:v>
                </c:pt>
                <c:pt idx="36">
                  <c:v>2.3999999999999998E-3</c:v>
                </c:pt>
                <c:pt idx="37">
                  <c:v>1.9E-3</c:v>
                </c:pt>
                <c:pt idx="38">
                  <c:v>1E-3</c:v>
                </c:pt>
                <c:pt idx="39">
                  <c:v>1.6999999999999999E-3</c:v>
                </c:pt>
                <c:pt idx="40">
                  <c:v>1.6999999999999999E-3</c:v>
                </c:pt>
                <c:pt idx="41">
                  <c:v>2.5000000000000001E-3</c:v>
                </c:pt>
                <c:pt idx="42">
                  <c:v>2.3999999999999998E-3</c:v>
                </c:pt>
                <c:pt idx="43">
                  <c:v>2.5999999999999999E-3</c:v>
                </c:pt>
                <c:pt idx="44">
                  <c:v>2.8999999999999998E-3</c:v>
                </c:pt>
                <c:pt idx="45">
                  <c:v>2.8E-3</c:v>
                </c:pt>
              </c:numCache>
            </c:numRef>
          </c:val>
          <c:smooth val="0"/>
        </c:ser>
        <c:ser>
          <c:idx val="1"/>
          <c:order val="1"/>
          <c:tx>
            <c:v>2014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天维度!$CW$32:$EP$32</c:f>
              <c:numCache>
                <c:formatCode>0.00%</c:formatCode>
                <c:ptCount val="46"/>
                <c:pt idx="0">
                  <c:v>1.6000000000000001E-3</c:v>
                </c:pt>
                <c:pt idx="1">
                  <c:v>1.4E-3</c:v>
                </c:pt>
                <c:pt idx="2">
                  <c:v>1.6999999999999999E-3</c:v>
                </c:pt>
                <c:pt idx="3">
                  <c:v>1.8E-3</c:v>
                </c:pt>
                <c:pt idx="4">
                  <c:v>1.1999999999999999E-3</c:v>
                </c:pt>
                <c:pt idx="5">
                  <c:v>1.5E-3</c:v>
                </c:pt>
                <c:pt idx="6">
                  <c:v>1.6000000000000001E-3</c:v>
                </c:pt>
                <c:pt idx="7">
                  <c:v>1.5E-3</c:v>
                </c:pt>
                <c:pt idx="8">
                  <c:v>1.4E-3</c:v>
                </c:pt>
                <c:pt idx="9">
                  <c:v>1.4E-3</c:v>
                </c:pt>
                <c:pt idx="10">
                  <c:v>1.6999999999999999E-3</c:v>
                </c:pt>
                <c:pt idx="11">
                  <c:v>1E-3</c:v>
                </c:pt>
                <c:pt idx="12">
                  <c:v>1.5E-3</c:v>
                </c:pt>
                <c:pt idx="13">
                  <c:v>1.6000000000000001E-3</c:v>
                </c:pt>
                <c:pt idx="14">
                  <c:v>2.0999999999999999E-3</c:v>
                </c:pt>
                <c:pt idx="15">
                  <c:v>2.0999999999999999E-3</c:v>
                </c:pt>
                <c:pt idx="16">
                  <c:v>2.0999999999999999E-3</c:v>
                </c:pt>
                <c:pt idx="17">
                  <c:v>2.3E-3</c:v>
                </c:pt>
                <c:pt idx="18">
                  <c:v>1.9E-3</c:v>
                </c:pt>
                <c:pt idx="19">
                  <c:v>2E-3</c:v>
                </c:pt>
                <c:pt idx="20">
                  <c:v>2.3999999999999998E-3</c:v>
                </c:pt>
                <c:pt idx="21">
                  <c:v>2E-3</c:v>
                </c:pt>
                <c:pt idx="22">
                  <c:v>1.9E-3</c:v>
                </c:pt>
                <c:pt idx="23">
                  <c:v>2.2000000000000001E-3</c:v>
                </c:pt>
                <c:pt idx="24">
                  <c:v>1.9E-3</c:v>
                </c:pt>
                <c:pt idx="25">
                  <c:v>1.9E-3</c:v>
                </c:pt>
                <c:pt idx="26">
                  <c:v>1.9E-3</c:v>
                </c:pt>
                <c:pt idx="27">
                  <c:v>2E-3</c:v>
                </c:pt>
                <c:pt idx="28">
                  <c:v>2.0999999999999999E-3</c:v>
                </c:pt>
                <c:pt idx="29">
                  <c:v>2.3999999999999998E-3</c:v>
                </c:pt>
                <c:pt idx="30">
                  <c:v>2.3999999999999998E-3</c:v>
                </c:pt>
                <c:pt idx="31">
                  <c:v>2.3E-3</c:v>
                </c:pt>
                <c:pt idx="32">
                  <c:v>2.0999999999999999E-3</c:v>
                </c:pt>
                <c:pt idx="33">
                  <c:v>2.0999999999999999E-3</c:v>
                </c:pt>
                <c:pt idx="34">
                  <c:v>2.5000000000000001E-3</c:v>
                </c:pt>
                <c:pt idx="35">
                  <c:v>2.8E-3</c:v>
                </c:pt>
                <c:pt idx="36">
                  <c:v>2.3E-3</c:v>
                </c:pt>
                <c:pt idx="37">
                  <c:v>2.0999999999999999E-3</c:v>
                </c:pt>
                <c:pt idx="38">
                  <c:v>3.0999999999999999E-3</c:v>
                </c:pt>
                <c:pt idx="39">
                  <c:v>1.6000000000000001E-3</c:v>
                </c:pt>
                <c:pt idx="40">
                  <c:v>1.6999999999999999E-3</c:v>
                </c:pt>
                <c:pt idx="41">
                  <c:v>2.7000000000000001E-3</c:v>
                </c:pt>
                <c:pt idx="42">
                  <c:v>3.0000000000000001E-3</c:v>
                </c:pt>
                <c:pt idx="43">
                  <c:v>2.5999999999999999E-3</c:v>
                </c:pt>
                <c:pt idx="44">
                  <c:v>3.0999999999999999E-3</c:v>
                </c:pt>
                <c:pt idx="45">
                  <c:v>2.7000000000000001E-3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85024"/>
        <c:axId val="262390912"/>
      </c:lineChart>
      <c:dateAx>
        <c:axId val="2623850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390912"/>
        <c:crosses val="autoZero"/>
        <c:auto val="1"/>
        <c:lblOffset val="100"/>
        <c:baseTimeUnit val="days"/>
      </c:dateAx>
      <c:valAx>
        <c:axId val="26239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3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功夫派首周付费率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2015年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天维度!$S$28:$BL$28</c:f>
              <c:numCache>
                <c:formatCode>m/d/yyyy</c:formatCode>
                <c:ptCount val="46"/>
                <c:pt idx="0">
                  <c:v>42215</c:v>
                </c:pt>
                <c:pt idx="1">
                  <c:v>42214</c:v>
                </c:pt>
                <c:pt idx="2">
                  <c:v>42213</c:v>
                </c:pt>
                <c:pt idx="3">
                  <c:v>42212</c:v>
                </c:pt>
                <c:pt idx="4">
                  <c:v>42211</c:v>
                </c:pt>
                <c:pt idx="5">
                  <c:v>42210</c:v>
                </c:pt>
                <c:pt idx="6">
                  <c:v>42209</c:v>
                </c:pt>
                <c:pt idx="7">
                  <c:v>42208</c:v>
                </c:pt>
                <c:pt idx="8">
                  <c:v>42207</c:v>
                </c:pt>
                <c:pt idx="9">
                  <c:v>42206</c:v>
                </c:pt>
                <c:pt idx="10">
                  <c:v>42205</c:v>
                </c:pt>
                <c:pt idx="11">
                  <c:v>42204</c:v>
                </c:pt>
                <c:pt idx="12">
                  <c:v>42203</c:v>
                </c:pt>
                <c:pt idx="13">
                  <c:v>42202</c:v>
                </c:pt>
                <c:pt idx="14">
                  <c:v>42201</c:v>
                </c:pt>
                <c:pt idx="15">
                  <c:v>42200</c:v>
                </c:pt>
                <c:pt idx="16">
                  <c:v>42199</c:v>
                </c:pt>
                <c:pt idx="17">
                  <c:v>42198</c:v>
                </c:pt>
                <c:pt idx="18">
                  <c:v>42197</c:v>
                </c:pt>
                <c:pt idx="19">
                  <c:v>42196</c:v>
                </c:pt>
                <c:pt idx="20">
                  <c:v>42195</c:v>
                </c:pt>
                <c:pt idx="21">
                  <c:v>42194</c:v>
                </c:pt>
                <c:pt idx="22">
                  <c:v>42193</c:v>
                </c:pt>
                <c:pt idx="23">
                  <c:v>42192</c:v>
                </c:pt>
                <c:pt idx="24">
                  <c:v>42191</c:v>
                </c:pt>
                <c:pt idx="25">
                  <c:v>42190</c:v>
                </c:pt>
                <c:pt idx="26">
                  <c:v>42189</c:v>
                </c:pt>
                <c:pt idx="27">
                  <c:v>42188</c:v>
                </c:pt>
                <c:pt idx="28">
                  <c:v>42187</c:v>
                </c:pt>
                <c:pt idx="29">
                  <c:v>42186</c:v>
                </c:pt>
                <c:pt idx="30">
                  <c:v>42185</c:v>
                </c:pt>
                <c:pt idx="31">
                  <c:v>42184</c:v>
                </c:pt>
                <c:pt idx="32">
                  <c:v>42183</c:v>
                </c:pt>
                <c:pt idx="33">
                  <c:v>42182</c:v>
                </c:pt>
                <c:pt idx="34">
                  <c:v>42181</c:v>
                </c:pt>
                <c:pt idx="35">
                  <c:v>42180</c:v>
                </c:pt>
                <c:pt idx="36">
                  <c:v>42179</c:v>
                </c:pt>
                <c:pt idx="37">
                  <c:v>42178</c:v>
                </c:pt>
                <c:pt idx="38">
                  <c:v>42177</c:v>
                </c:pt>
                <c:pt idx="39">
                  <c:v>42176</c:v>
                </c:pt>
                <c:pt idx="40">
                  <c:v>42175</c:v>
                </c:pt>
                <c:pt idx="41">
                  <c:v>42174</c:v>
                </c:pt>
                <c:pt idx="42">
                  <c:v>42173</c:v>
                </c:pt>
                <c:pt idx="43">
                  <c:v>42172</c:v>
                </c:pt>
                <c:pt idx="44">
                  <c:v>42171</c:v>
                </c:pt>
                <c:pt idx="45">
                  <c:v>42170</c:v>
                </c:pt>
              </c:numCache>
            </c:numRef>
          </c:cat>
          <c:val>
            <c:numRef>
              <c:f>天维度!$S$33:$BL$33</c:f>
              <c:numCache>
                <c:formatCode>0.00%</c:formatCode>
                <c:ptCount val="46"/>
                <c:pt idx="0">
                  <c:v>3.3E-3</c:v>
                </c:pt>
                <c:pt idx="1">
                  <c:v>2.5999999999999999E-3</c:v>
                </c:pt>
                <c:pt idx="2">
                  <c:v>2.8999999999999998E-3</c:v>
                </c:pt>
                <c:pt idx="3">
                  <c:v>2.8999999999999998E-3</c:v>
                </c:pt>
                <c:pt idx="4">
                  <c:v>3.3E-3</c:v>
                </c:pt>
                <c:pt idx="5">
                  <c:v>2.3E-3</c:v>
                </c:pt>
                <c:pt idx="6">
                  <c:v>2.2000000000000001E-3</c:v>
                </c:pt>
                <c:pt idx="7">
                  <c:v>2.8999999999999998E-3</c:v>
                </c:pt>
                <c:pt idx="8">
                  <c:v>2.8E-3</c:v>
                </c:pt>
                <c:pt idx="9">
                  <c:v>3.3E-3</c:v>
                </c:pt>
                <c:pt idx="10">
                  <c:v>3.3E-3</c:v>
                </c:pt>
                <c:pt idx="11">
                  <c:v>3.0999999999999999E-3</c:v>
                </c:pt>
                <c:pt idx="12">
                  <c:v>3.2000000000000002E-3</c:v>
                </c:pt>
                <c:pt idx="13">
                  <c:v>2.8E-3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3.0999999999999999E-3</c:v>
                </c:pt>
                <c:pt idx="17">
                  <c:v>2.5000000000000001E-3</c:v>
                </c:pt>
                <c:pt idx="18">
                  <c:v>2.7000000000000001E-3</c:v>
                </c:pt>
                <c:pt idx="19">
                  <c:v>3.0000000000000001E-3</c:v>
                </c:pt>
                <c:pt idx="20">
                  <c:v>2.8E-3</c:v>
                </c:pt>
                <c:pt idx="21">
                  <c:v>2.5999999999999999E-3</c:v>
                </c:pt>
                <c:pt idx="22">
                  <c:v>3.3999999999999998E-3</c:v>
                </c:pt>
                <c:pt idx="23">
                  <c:v>3.3E-3</c:v>
                </c:pt>
                <c:pt idx="24">
                  <c:v>3.2000000000000002E-3</c:v>
                </c:pt>
                <c:pt idx="25">
                  <c:v>3.0999999999999999E-3</c:v>
                </c:pt>
                <c:pt idx="26">
                  <c:v>3.2000000000000002E-3</c:v>
                </c:pt>
                <c:pt idx="27">
                  <c:v>3.5000000000000001E-3</c:v>
                </c:pt>
                <c:pt idx="28">
                  <c:v>2.8999999999999998E-3</c:v>
                </c:pt>
                <c:pt idx="29">
                  <c:v>3.5999999999999999E-3</c:v>
                </c:pt>
                <c:pt idx="30">
                  <c:v>3.5999999999999999E-3</c:v>
                </c:pt>
                <c:pt idx="31">
                  <c:v>4.3E-3</c:v>
                </c:pt>
                <c:pt idx="32">
                  <c:v>3.0000000000000001E-3</c:v>
                </c:pt>
                <c:pt idx="33">
                  <c:v>3.5000000000000001E-3</c:v>
                </c:pt>
                <c:pt idx="34">
                  <c:v>4.7999999999999996E-3</c:v>
                </c:pt>
                <c:pt idx="35">
                  <c:v>4.3E-3</c:v>
                </c:pt>
                <c:pt idx="36">
                  <c:v>4.8999999999999998E-3</c:v>
                </c:pt>
                <c:pt idx="37">
                  <c:v>3.8999999999999998E-3</c:v>
                </c:pt>
                <c:pt idx="38">
                  <c:v>3.2000000000000002E-3</c:v>
                </c:pt>
                <c:pt idx="39">
                  <c:v>3.0000000000000001E-3</c:v>
                </c:pt>
                <c:pt idx="40">
                  <c:v>3.5999999999999999E-3</c:v>
                </c:pt>
                <c:pt idx="41">
                  <c:v>5.1999999999999998E-3</c:v>
                </c:pt>
                <c:pt idx="42">
                  <c:v>5.5999999999999999E-3</c:v>
                </c:pt>
                <c:pt idx="43">
                  <c:v>6.4000000000000003E-3</c:v>
                </c:pt>
                <c:pt idx="44">
                  <c:v>4.5999999999999999E-3</c:v>
                </c:pt>
                <c:pt idx="45">
                  <c:v>7.4999999999999997E-3</c:v>
                </c:pt>
              </c:numCache>
            </c:numRef>
          </c:val>
          <c:smooth val="0"/>
        </c:ser>
        <c:ser>
          <c:idx val="1"/>
          <c:order val="1"/>
          <c:tx>
            <c:v>2014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天维度!$CW$33:$EP$33</c:f>
              <c:numCache>
                <c:formatCode>0.00%</c:formatCode>
                <c:ptCount val="46"/>
                <c:pt idx="0">
                  <c:v>4.0000000000000001E-3</c:v>
                </c:pt>
                <c:pt idx="1">
                  <c:v>4.4999999999999997E-3</c:v>
                </c:pt>
                <c:pt idx="2">
                  <c:v>4.0000000000000001E-3</c:v>
                </c:pt>
                <c:pt idx="3">
                  <c:v>4.4000000000000003E-3</c:v>
                </c:pt>
                <c:pt idx="4">
                  <c:v>4.4000000000000003E-3</c:v>
                </c:pt>
                <c:pt idx="5">
                  <c:v>4.3E-3</c:v>
                </c:pt>
                <c:pt idx="6">
                  <c:v>4.7999999999999996E-3</c:v>
                </c:pt>
                <c:pt idx="7">
                  <c:v>4.1000000000000003E-3</c:v>
                </c:pt>
                <c:pt idx="8">
                  <c:v>3.7000000000000002E-3</c:v>
                </c:pt>
                <c:pt idx="9">
                  <c:v>3.8E-3</c:v>
                </c:pt>
                <c:pt idx="10">
                  <c:v>3.5000000000000001E-3</c:v>
                </c:pt>
                <c:pt idx="11">
                  <c:v>3.5000000000000001E-3</c:v>
                </c:pt>
                <c:pt idx="12">
                  <c:v>3.0000000000000001E-3</c:v>
                </c:pt>
                <c:pt idx="13">
                  <c:v>3.0999999999999999E-3</c:v>
                </c:pt>
                <c:pt idx="14">
                  <c:v>4.4999999999999997E-3</c:v>
                </c:pt>
                <c:pt idx="15">
                  <c:v>4.7999999999999996E-3</c:v>
                </c:pt>
                <c:pt idx="16">
                  <c:v>5.1000000000000004E-3</c:v>
                </c:pt>
                <c:pt idx="17">
                  <c:v>5.1000000000000004E-3</c:v>
                </c:pt>
                <c:pt idx="18">
                  <c:v>4.8999999999999998E-3</c:v>
                </c:pt>
                <c:pt idx="19">
                  <c:v>4.7000000000000002E-3</c:v>
                </c:pt>
                <c:pt idx="20">
                  <c:v>7.0000000000000001E-3</c:v>
                </c:pt>
                <c:pt idx="21">
                  <c:v>3.7000000000000002E-3</c:v>
                </c:pt>
                <c:pt idx="22">
                  <c:v>3.3999999999999998E-3</c:v>
                </c:pt>
                <c:pt idx="23">
                  <c:v>3.0999999999999999E-3</c:v>
                </c:pt>
                <c:pt idx="24">
                  <c:v>4.1000000000000003E-3</c:v>
                </c:pt>
                <c:pt idx="25">
                  <c:v>3.3999999999999998E-3</c:v>
                </c:pt>
                <c:pt idx="26">
                  <c:v>4.1000000000000003E-3</c:v>
                </c:pt>
                <c:pt idx="27">
                  <c:v>4.4000000000000003E-3</c:v>
                </c:pt>
                <c:pt idx="28">
                  <c:v>3.8E-3</c:v>
                </c:pt>
                <c:pt idx="29">
                  <c:v>3.8999999999999998E-3</c:v>
                </c:pt>
                <c:pt idx="30">
                  <c:v>4.4999999999999997E-3</c:v>
                </c:pt>
                <c:pt idx="31">
                  <c:v>4.5999999999999999E-3</c:v>
                </c:pt>
                <c:pt idx="32">
                  <c:v>4.1999999999999997E-3</c:v>
                </c:pt>
                <c:pt idx="33">
                  <c:v>4.0000000000000001E-3</c:v>
                </c:pt>
                <c:pt idx="34">
                  <c:v>5.5999999999999999E-3</c:v>
                </c:pt>
                <c:pt idx="35">
                  <c:v>5.4000000000000003E-3</c:v>
                </c:pt>
                <c:pt idx="36">
                  <c:v>5.7999999999999996E-3</c:v>
                </c:pt>
                <c:pt idx="37">
                  <c:v>6.4999999999999997E-3</c:v>
                </c:pt>
                <c:pt idx="38">
                  <c:v>7.0000000000000001E-3</c:v>
                </c:pt>
                <c:pt idx="39">
                  <c:v>4.4999999999999997E-3</c:v>
                </c:pt>
                <c:pt idx="40">
                  <c:v>4.7999999999999996E-3</c:v>
                </c:pt>
                <c:pt idx="41">
                  <c:v>7.1999999999999998E-3</c:v>
                </c:pt>
                <c:pt idx="42">
                  <c:v>6.4999999999999997E-3</c:v>
                </c:pt>
                <c:pt idx="43">
                  <c:v>7.7000000000000002E-3</c:v>
                </c:pt>
                <c:pt idx="44">
                  <c:v>8.8999999999999999E-3</c:v>
                </c:pt>
                <c:pt idx="45">
                  <c:v>7.7999999999999996E-3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753664"/>
        <c:axId val="262755456"/>
      </c:lineChart>
      <c:dateAx>
        <c:axId val="262753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755456"/>
        <c:crosses val="autoZero"/>
        <c:auto val="1"/>
        <c:lblOffset val="100"/>
        <c:baseTimeUnit val="days"/>
      </c:dateAx>
      <c:valAx>
        <c:axId val="2627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75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天维度!$R$34</c:f>
              <c:strCache>
                <c:ptCount val="1"/>
                <c:pt idx="0">
                  <c:v>赤瞳之刃全游戏首周付费率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天维度!$S$28:$CT$28</c:f>
              <c:numCache>
                <c:formatCode>m/d/yyyy</c:formatCode>
                <c:ptCount val="80"/>
                <c:pt idx="0">
                  <c:v>42215</c:v>
                </c:pt>
                <c:pt idx="1">
                  <c:v>42214</c:v>
                </c:pt>
                <c:pt idx="2">
                  <c:v>42213</c:v>
                </c:pt>
                <c:pt idx="3">
                  <c:v>42212</c:v>
                </c:pt>
                <c:pt idx="4">
                  <c:v>42211</c:v>
                </c:pt>
                <c:pt idx="5">
                  <c:v>42210</c:v>
                </c:pt>
                <c:pt idx="6">
                  <c:v>42209</c:v>
                </c:pt>
                <c:pt idx="7">
                  <c:v>42208</c:v>
                </c:pt>
                <c:pt idx="8">
                  <c:v>42207</c:v>
                </c:pt>
                <c:pt idx="9">
                  <c:v>42206</c:v>
                </c:pt>
                <c:pt idx="10">
                  <c:v>42205</c:v>
                </c:pt>
                <c:pt idx="11">
                  <c:v>42204</c:v>
                </c:pt>
                <c:pt idx="12">
                  <c:v>42203</c:v>
                </c:pt>
                <c:pt idx="13">
                  <c:v>42202</c:v>
                </c:pt>
                <c:pt idx="14">
                  <c:v>42201</c:v>
                </c:pt>
                <c:pt idx="15">
                  <c:v>42200</c:v>
                </c:pt>
                <c:pt idx="16">
                  <c:v>42199</c:v>
                </c:pt>
                <c:pt idx="17">
                  <c:v>42198</c:v>
                </c:pt>
                <c:pt idx="18">
                  <c:v>42197</c:v>
                </c:pt>
                <c:pt idx="19">
                  <c:v>42196</c:v>
                </c:pt>
                <c:pt idx="20">
                  <c:v>42195</c:v>
                </c:pt>
                <c:pt idx="21">
                  <c:v>42194</c:v>
                </c:pt>
                <c:pt idx="22">
                  <c:v>42193</c:v>
                </c:pt>
                <c:pt idx="23">
                  <c:v>42192</c:v>
                </c:pt>
                <c:pt idx="24">
                  <c:v>42191</c:v>
                </c:pt>
                <c:pt idx="25">
                  <c:v>42190</c:v>
                </c:pt>
                <c:pt idx="26">
                  <c:v>42189</c:v>
                </c:pt>
                <c:pt idx="27">
                  <c:v>42188</c:v>
                </c:pt>
                <c:pt idx="28">
                  <c:v>42187</c:v>
                </c:pt>
                <c:pt idx="29">
                  <c:v>42186</c:v>
                </c:pt>
                <c:pt idx="30">
                  <c:v>42185</c:v>
                </c:pt>
                <c:pt idx="31">
                  <c:v>42184</c:v>
                </c:pt>
                <c:pt idx="32">
                  <c:v>42183</c:v>
                </c:pt>
                <c:pt idx="33">
                  <c:v>42182</c:v>
                </c:pt>
                <c:pt idx="34">
                  <c:v>42181</c:v>
                </c:pt>
                <c:pt idx="35">
                  <c:v>42180</c:v>
                </c:pt>
                <c:pt idx="36">
                  <c:v>42179</c:v>
                </c:pt>
                <c:pt idx="37">
                  <c:v>42178</c:v>
                </c:pt>
                <c:pt idx="38">
                  <c:v>42177</c:v>
                </c:pt>
                <c:pt idx="39">
                  <c:v>42176</c:v>
                </c:pt>
                <c:pt idx="40">
                  <c:v>42175</c:v>
                </c:pt>
                <c:pt idx="41">
                  <c:v>42174</c:v>
                </c:pt>
                <c:pt idx="42">
                  <c:v>42173</c:v>
                </c:pt>
                <c:pt idx="43">
                  <c:v>42172</c:v>
                </c:pt>
                <c:pt idx="44">
                  <c:v>42171</c:v>
                </c:pt>
                <c:pt idx="45">
                  <c:v>42170</c:v>
                </c:pt>
                <c:pt idx="46">
                  <c:v>42169</c:v>
                </c:pt>
                <c:pt idx="47">
                  <c:v>42168</c:v>
                </c:pt>
                <c:pt idx="48">
                  <c:v>42167</c:v>
                </c:pt>
                <c:pt idx="49">
                  <c:v>42166</c:v>
                </c:pt>
                <c:pt idx="50">
                  <c:v>42165</c:v>
                </c:pt>
                <c:pt idx="51">
                  <c:v>42164</c:v>
                </c:pt>
                <c:pt idx="52">
                  <c:v>42163</c:v>
                </c:pt>
                <c:pt idx="53">
                  <c:v>42162</c:v>
                </c:pt>
                <c:pt idx="54">
                  <c:v>42161</c:v>
                </c:pt>
                <c:pt idx="55">
                  <c:v>42160</c:v>
                </c:pt>
                <c:pt idx="56">
                  <c:v>42159</c:v>
                </c:pt>
                <c:pt idx="57">
                  <c:v>42158</c:v>
                </c:pt>
                <c:pt idx="58">
                  <c:v>42157</c:v>
                </c:pt>
                <c:pt idx="59">
                  <c:v>42156</c:v>
                </c:pt>
                <c:pt idx="60">
                  <c:v>42155</c:v>
                </c:pt>
                <c:pt idx="61">
                  <c:v>42154</c:v>
                </c:pt>
                <c:pt idx="62">
                  <c:v>42153</c:v>
                </c:pt>
                <c:pt idx="63">
                  <c:v>42152</c:v>
                </c:pt>
                <c:pt idx="64">
                  <c:v>42151</c:v>
                </c:pt>
                <c:pt idx="65">
                  <c:v>42150</c:v>
                </c:pt>
                <c:pt idx="66">
                  <c:v>42149</c:v>
                </c:pt>
                <c:pt idx="67">
                  <c:v>42148</c:v>
                </c:pt>
                <c:pt idx="68">
                  <c:v>42147</c:v>
                </c:pt>
                <c:pt idx="69">
                  <c:v>42146</c:v>
                </c:pt>
                <c:pt idx="70">
                  <c:v>42145</c:v>
                </c:pt>
                <c:pt idx="71">
                  <c:v>42144</c:v>
                </c:pt>
                <c:pt idx="72">
                  <c:v>42143</c:v>
                </c:pt>
                <c:pt idx="73">
                  <c:v>42142</c:v>
                </c:pt>
                <c:pt idx="74">
                  <c:v>42141</c:v>
                </c:pt>
                <c:pt idx="75">
                  <c:v>42140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</c:numCache>
            </c:numRef>
          </c:cat>
          <c:val>
            <c:numRef>
              <c:f>天维度!$S$34:$CT$34</c:f>
              <c:numCache>
                <c:formatCode>0.00%</c:formatCode>
                <c:ptCount val="80"/>
                <c:pt idx="0">
                  <c:v>2E-3</c:v>
                </c:pt>
                <c:pt idx="1">
                  <c:v>1.9E-3</c:v>
                </c:pt>
                <c:pt idx="2">
                  <c:v>2.3999999999999998E-3</c:v>
                </c:pt>
                <c:pt idx="3">
                  <c:v>2.3E-3</c:v>
                </c:pt>
                <c:pt idx="4">
                  <c:v>1.9E-3</c:v>
                </c:pt>
                <c:pt idx="5">
                  <c:v>1.6999999999999999E-3</c:v>
                </c:pt>
                <c:pt idx="6">
                  <c:v>2.5000000000000001E-3</c:v>
                </c:pt>
                <c:pt idx="7">
                  <c:v>1.6999999999999999E-3</c:v>
                </c:pt>
                <c:pt idx="8">
                  <c:v>2.2000000000000001E-3</c:v>
                </c:pt>
                <c:pt idx="9">
                  <c:v>1.6999999999999999E-3</c:v>
                </c:pt>
                <c:pt idx="10">
                  <c:v>2.3E-3</c:v>
                </c:pt>
                <c:pt idx="11">
                  <c:v>1.9E-3</c:v>
                </c:pt>
                <c:pt idx="12">
                  <c:v>1.1999999999999999E-3</c:v>
                </c:pt>
                <c:pt idx="13">
                  <c:v>2.2000000000000001E-3</c:v>
                </c:pt>
                <c:pt idx="14">
                  <c:v>2.7000000000000001E-3</c:v>
                </c:pt>
                <c:pt idx="15">
                  <c:v>2.0999999999999999E-3</c:v>
                </c:pt>
                <c:pt idx="16">
                  <c:v>1.6000000000000001E-3</c:v>
                </c:pt>
                <c:pt idx="17">
                  <c:v>1.9E-3</c:v>
                </c:pt>
                <c:pt idx="18">
                  <c:v>2E-3</c:v>
                </c:pt>
                <c:pt idx="19">
                  <c:v>1.6000000000000001E-3</c:v>
                </c:pt>
                <c:pt idx="20">
                  <c:v>1.8E-3</c:v>
                </c:pt>
                <c:pt idx="21">
                  <c:v>1.8E-3</c:v>
                </c:pt>
                <c:pt idx="22">
                  <c:v>1.5E-3</c:v>
                </c:pt>
                <c:pt idx="23">
                  <c:v>1.1999999999999999E-3</c:v>
                </c:pt>
                <c:pt idx="24">
                  <c:v>1.6000000000000001E-3</c:v>
                </c:pt>
                <c:pt idx="25">
                  <c:v>2.0999999999999999E-3</c:v>
                </c:pt>
                <c:pt idx="26">
                  <c:v>1.8E-3</c:v>
                </c:pt>
                <c:pt idx="27">
                  <c:v>1.8E-3</c:v>
                </c:pt>
                <c:pt idx="28">
                  <c:v>1.5E-3</c:v>
                </c:pt>
                <c:pt idx="29">
                  <c:v>1.6999999999999999E-3</c:v>
                </c:pt>
                <c:pt idx="30">
                  <c:v>2.2000000000000001E-3</c:v>
                </c:pt>
                <c:pt idx="31">
                  <c:v>2.3E-3</c:v>
                </c:pt>
                <c:pt idx="32">
                  <c:v>1E-3</c:v>
                </c:pt>
                <c:pt idx="33">
                  <c:v>1.2999999999999999E-3</c:v>
                </c:pt>
                <c:pt idx="34">
                  <c:v>1.6999999999999999E-3</c:v>
                </c:pt>
                <c:pt idx="35">
                  <c:v>1.9E-3</c:v>
                </c:pt>
                <c:pt idx="36">
                  <c:v>2.7000000000000001E-3</c:v>
                </c:pt>
                <c:pt idx="37">
                  <c:v>3.5000000000000001E-3</c:v>
                </c:pt>
                <c:pt idx="38">
                  <c:v>1.9E-3</c:v>
                </c:pt>
                <c:pt idx="39">
                  <c:v>1.6000000000000001E-3</c:v>
                </c:pt>
                <c:pt idx="40">
                  <c:v>1.6000000000000001E-3</c:v>
                </c:pt>
                <c:pt idx="41">
                  <c:v>2E-3</c:v>
                </c:pt>
                <c:pt idx="42">
                  <c:v>3.5000000000000001E-3</c:v>
                </c:pt>
                <c:pt idx="43">
                  <c:v>3.3E-3</c:v>
                </c:pt>
                <c:pt idx="44">
                  <c:v>4.4000000000000003E-3</c:v>
                </c:pt>
                <c:pt idx="45">
                  <c:v>4.7999999999999996E-3</c:v>
                </c:pt>
                <c:pt idx="46">
                  <c:v>2.3E-3</c:v>
                </c:pt>
                <c:pt idx="47">
                  <c:v>2E-3</c:v>
                </c:pt>
                <c:pt idx="48">
                  <c:v>3.0000000000000001E-3</c:v>
                </c:pt>
                <c:pt idx="49">
                  <c:v>3.7000000000000002E-3</c:v>
                </c:pt>
                <c:pt idx="50">
                  <c:v>3.8E-3</c:v>
                </c:pt>
                <c:pt idx="51">
                  <c:v>2.3999999999999998E-3</c:v>
                </c:pt>
                <c:pt idx="52">
                  <c:v>1.8E-3</c:v>
                </c:pt>
                <c:pt idx="53">
                  <c:v>1.9E-3</c:v>
                </c:pt>
                <c:pt idx="54">
                  <c:v>1.6000000000000001E-3</c:v>
                </c:pt>
                <c:pt idx="55">
                  <c:v>2E-3</c:v>
                </c:pt>
                <c:pt idx="56">
                  <c:v>1.2999999999999999E-3</c:v>
                </c:pt>
                <c:pt idx="57">
                  <c:v>2.8999999999999998E-3</c:v>
                </c:pt>
                <c:pt idx="58">
                  <c:v>4.0000000000000001E-3</c:v>
                </c:pt>
                <c:pt idx="59">
                  <c:v>1.1999999999999999E-3</c:v>
                </c:pt>
                <c:pt idx="60">
                  <c:v>8.0000000000000004E-4</c:v>
                </c:pt>
                <c:pt idx="61">
                  <c:v>1.1000000000000001E-3</c:v>
                </c:pt>
                <c:pt idx="62">
                  <c:v>1.4E-3</c:v>
                </c:pt>
                <c:pt idx="63">
                  <c:v>1.5E-3</c:v>
                </c:pt>
                <c:pt idx="64">
                  <c:v>1.6999999999999999E-3</c:v>
                </c:pt>
                <c:pt idx="65">
                  <c:v>2.3999999999999998E-3</c:v>
                </c:pt>
                <c:pt idx="66">
                  <c:v>1.2999999999999999E-3</c:v>
                </c:pt>
                <c:pt idx="67">
                  <c:v>1.1999999999999999E-3</c:v>
                </c:pt>
                <c:pt idx="68">
                  <c:v>1.1000000000000001E-3</c:v>
                </c:pt>
                <c:pt idx="69">
                  <c:v>1.2999999999999999E-3</c:v>
                </c:pt>
                <c:pt idx="70">
                  <c:v>2.3999999999999998E-3</c:v>
                </c:pt>
                <c:pt idx="71">
                  <c:v>2.5999999999999999E-3</c:v>
                </c:pt>
                <c:pt idx="72">
                  <c:v>5.4999999999999997E-3</c:v>
                </c:pt>
                <c:pt idx="73">
                  <c:v>3.8E-3</c:v>
                </c:pt>
                <c:pt idx="74">
                  <c:v>3.0000000000000001E-3</c:v>
                </c:pt>
                <c:pt idx="75">
                  <c:v>2.5999999999999999E-3</c:v>
                </c:pt>
                <c:pt idx="76">
                  <c:v>3.2000000000000002E-3</c:v>
                </c:pt>
                <c:pt idx="77">
                  <c:v>4.3E-3</c:v>
                </c:pt>
                <c:pt idx="78">
                  <c:v>5.3E-3</c:v>
                </c:pt>
                <c:pt idx="79">
                  <c:v>6.8999999999999999E-3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792320"/>
        <c:axId val="262793856"/>
      </c:lineChart>
      <c:dateAx>
        <c:axId val="262792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793856"/>
        <c:crosses val="autoZero"/>
        <c:auto val="1"/>
        <c:lblOffset val="100"/>
        <c:baseTimeUnit val="days"/>
      </c:dateAx>
      <c:valAx>
        <c:axId val="262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79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天维度!$R$35</c:f>
              <c:strCache>
                <c:ptCount val="1"/>
                <c:pt idx="0">
                  <c:v>刀塔战纪全游戏首周付费率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天维度!$S$28:$CT$28</c:f>
              <c:numCache>
                <c:formatCode>m/d/yyyy</c:formatCode>
                <c:ptCount val="80"/>
                <c:pt idx="0">
                  <c:v>42215</c:v>
                </c:pt>
                <c:pt idx="1">
                  <c:v>42214</c:v>
                </c:pt>
                <c:pt idx="2">
                  <c:v>42213</c:v>
                </c:pt>
                <c:pt idx="3">
                  <c:v>42212</c:v>
                </c:pt>
                <c:pt idx="4">
                  <c:v>42211</c:v>
                </c:pt>
                <c:pt idx="5">
                  <c:v>42210</c:v>
                </c:pt>
                <c:pt idx="6">
                  <c:v>42209</c:v>
                </c:pt>
                <c:pt idx="7">
                  <c:v>42208</c:v>
                </c:pt>
                <c:pt idx="8">
                  <c:v>42207</c:v>
                </c:pt>
                <c:pt idx="9">
                  <c:v>42206</c:v>
                </c:pt>
                <c:pt idx="10">
                  <c:v>42205</c:v>
                </c:pt>
                <c:pt idx="11">
                  <c:v>42204</c:v>
                </c:pt>
                <c:pt idx="12">
                  <c:v>42203</c:v>
                </c:pt>
                <c:pt idx="13">
                  <c:v>42202</c:v>
                </c:pt>
                <c:pt idx="14">
                  <c:v>42201</c:v>
                </c:pt>
                <c:pt idx="15">
                  <c:v>42200</c:v>
                </c:pt>
                <c:pt idx="16">
                  <c:v>42199</c:v>
                </c:pt>
                <c:pt idx="17">
                  <c:v>42198</c:v>
                </c:pt>
                <c:pt idx="18">
                  <c:v>42197</c:v>
                </c:pt>
                <c:pt idx="19">
                  <c:v>42196</c:v>
                </c:pt>
                <c:pt idx="20">
                  <c:v>42195</c:v>
                </c:pt>
                <c:pt idx="21">
                  <c:v>42194</c:v>
                </c:pt>
                <c:pt idx="22">
                  <c:v>42193</c:v>
                </c:pt>
                <c:pt idx="23">
                  <c:v>42192</c:v>
                </c:pt>
                <c:pt idx="24">
                  <c:v>42191</c:v>
                </c:pt>
                <c:pt idx="25">
                  <c:v>42190</c:v>
                </c:pt>
                <c:pt idx="26">
                  <c:v>42189</c:v>
                </c:pt>
                <c:pt idx="27">
                  <c:v>42188</c:v>
                </c:pt>
                <c:pt idx="28">
                  <c:v>42187</c:v>
                </c:pt>
                <c:pt idx="29">
                  <c:v>42186</c:v>
                </c:pt>
                <c:pt idx="30">
                  <c:v>42185</c:v>
                </c:pt>
                <c:pt idx="31">
                  <c:v>42184</c:v>
                </c:pt>
                <c:pt idx="32">
                  <c:v>42183</c:v>
                </c:pt>
                <c:pt idx="33">
                  <c:v>42182</c:v>
                </c:pt>
                <c:pt idx="34">
                  <c:v>42181</c:v>
                </c:pt>
                <c:pt idx="35">
                  <c:v>42180</c:v>
                </c:pt>
                <c:pt idx="36">
                  <c:v>42179</c:v>
                </c:pt>
                <c:pt idx="37">
                  <c:v>42178</c:v>
                </c:pt>
                <c:pt idx="38">
                  <c:v>42177</c:v>
                </c:pt>
                <c:pt idx="39">
                  <c:v>42176</c:v>
                </c:pt>
                <c:pt idx="40">
                  <c:v>42175</c:v>
                </c:pt>
                <c:pt idx="41">
                  <c:v>42174</c:v>
                </c:pt>
                <c:pt idx="42">
                  <c:v>42173</c:v>
                </c:pt>
                <c:pt idx="43">
                  <c:v>42172</c:v>
                </c:pt>
                <c:pt idx="44">
                  <c:v>42171</c:v>
                </c:pt>
                <c:pt idx="45">
                  <c:v>42170</c:v>
                </c:pt>
                <c:pt idx="46">
                  <c:v>42169</c:v>
                </c:pt>
                <c:pt idx="47">
                  <c:v>42168</c:v>
                </c:pt>
                <c:pt idx="48">
                  <c:v>42167</c:v>
                </c:pt>
                <c:pt idx="49">
                  <c:v>42166</c:v>
                </c:pt>
                <c:pt idx="50">
                  <c:v>42165</c:v>
                </c:pt>
                <c:pt idx="51">
                  <c:v>42164</c:v>
                </c:pt>
                <c:pt idx="52">
                  <c:v>42163</c:v>
                </c:pt>
                <c:pt idx="53">
                  <c:v>42162</c:v>
                </c:pt>
                <c:pt idx="54">
                  <c:v>42161</c:v>
                </c:pt>
                <c:pt idx="55">
                  <c:v>42160</c:v>
                </c:pt>
                <c:pt idx="56">
                  <c:v>42159</c:v>
                </c:pt>
                <c:pt idx="57">
                  <c:v>42158</c:v>
                </c:pt>
                <c:pt idx="58">
                  <c:v>42157</c:v>
                </c:pt>
                <c:pt idx="59">
                  <c:v>42156</c:v>
                </c:pt>
                <c:pt idx="60">
                  <c:v>42155</c:v>
                </c:pt>
                <c:pt idx="61">
                  <c:v>42154</c:v>
                </c:pt>
                <c:pt idx="62">
                  <c:v>42153</c:v>
                </c:pt>
                <c:pt idx="63">
                  <c:v>42152</c:v>
                </c:pt>
                <c:pt idx="64">
                  <c:v>42151</c:v>
                </c:pt>
                <c:pt idx="65">
                  <c:v>42150</c:v>
                </c:pt>
                <c:pt idx="66">
                  <c:v>42149</c:v>
                </c:pt>
                <c:pt idx="67">
                  <c:v>42148</c:v>
                </c:pt>
                <c:pt idx="68">
                  <c:v>42147</c:v>
                </c:pt>
                <c:pt idx="69">
                  <c:v>42146</c:v>
                </c:pt>
                <c:pt idx="70">
                  <c:v>42145</c:v>
                </c:pt>
                <c:pt idx="71">
                  <c:v>42144</c:v>
                </c:pt>
                <c:pt idx="72">
                  <c:v>42143</c:v>
                </c:pt>
                <c:pt idx="73">
                  <c:v>42142</c:v>
                </c:pt>
                <c:pt idx="74">
                  <c:v>42141</c:v>
                </c:pt>
                <c:pt idx="75">
                  <c:v>42140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</c:numCache>
            </c:numRef>
          </c:cat>
          <c:val>
            <c:numRef>
              <c:f>天维度!$S$35:$CT$35</c:f>
              <c:numCache>
                <c:formatCode>0.00%</c:formatCode>
                <c:ptCount val="80"/>
                <c:pt idx="0">
                  <c:v>8.0000000000000004E-4</c:v>
                </c:pt>
                <c:pt idx="1">
                  <c:v>8.0000000000000004E-4</c:v>
                </c:pt>
                <c:pt idx="2">
                  <c:v>0</c:v>
                </c:pt>
                <c:pt idx="3">
                  <c:v>1.1999999999999999E-3</c:v>
                </c:pt>
                <c:pt idx="4">
                  <c:v>8.0000000000000004E-4</c:v>
                </c:pt>
                <c:pt idx="5">
                  <c:v>1.1999999999999999E-3</c:v>
                </c:pt>
                <c:pt idx="6">
                  <c:v>2E-3</c:v>
                </c:pt>
                <c:pt idx="7">
                  <c:v>1.1999999999999999E-3</c:v>
                </c:pt>
                <c:pt idx="8">
                  <c:v>0</c:v>
                </c:pt>
                <c:pt idx="9">
                  <c:v>1.1999999999999999E-3</c:v>
                </c:pt>
                <c:pt idx="10">
                  <c:v>1.6000000000000001E-3</c:v>
                </c:pt>
                <c:pt idx="11">
                  <c:v>3.5000000000000001E-3</c:v>
                </c:pt>
                <c:pt idx="12">
                  <c:v>1.8E-3</c:v>
                </c:pt>
                <c:pt idx="13">
                  <c:v>2.7000000000000001E-3</c:v>
                </c:pt>
                <c:pt idx="14">
                  <c:v>1E-3</c:v>
                </c:pt>
                <c:pt idx="15">
                  <c:v>3.0999999999999999E-3</c:v>
                </c:pt>
                <c:pt idx="16">
                  <c:v>2.9999999999999997E-4</c:v>
                </c:pt>
                <c:pt idx="17">
                  <c:v>1.8E-3</c:v>
                </c:pt>
                <c:pt idx="18">
                  <c:v>1E-3</c:v>
                </c:pt>
                <c:pt idx="19">
                  <c:v>1.6999999999999999E-3</c:v>
                </c:pt>
                <c:pt idx="20">
                  <c:v>1.1000000000000001E-3</c:v>
                </c:pt>
                <c:pt idx="21">
                  <c:v>1.8E-3</c:v>
                </c:pt>
                <c:pt idx="22">
                  <c:v>1.9E-3</c:v>
                </c:pt>
                <c:pt idx="23">
                  <c:v>2.3E-3</c:v>
                </c:pt>
                <c:pt idx="24">
                  <c:v>2.0999999999999999E-3</c:v>
                </c:pt>
                <c:pt idx="25">
                  <c:v>1.2999999999999999E-3</c:v>
                </c:pt>
                <c:pt idx="26">
                  <c:v>1E-3</c:v>
                </c:pt>
                <c:pt idx="27">
                  <c:v>2.0999999999999999E-3</c:v>
                </c:pt>
                <c:pt idx="28">
                  <c:v>1.8E-3</c:v>
                </c:pt>
                <c:pt idx="29">
                  <c:v>1.2999999999999999E-3</c:v>
                </c:pt>
                <c:pt idx="30">
                  <c:v>1.5E-3</c:v>
                </c:pt>
                <c:pt idx="31">
                  <c:v>2E-3</c:v>
                </c:pt>
                <c:pt idx="32">
                  <c:v>1.8E-3</c:v>
                </c:pt>
                <c:pt idx="33">
                  <c:v>2.3E-3</c:v>
                </c:pt>
                <c:pt idx="34">
                  <c:v>2.3999999999999998E-3</c:v>
                </c:pt>
                <c:pt idx="35">
                  <c:v>2.0999999999999999E-3</c:v>
                </c:pt>
                <c:pt idx="36">
                  <c:v>3.2000000000000002E-3</c:v>
                </c:pt>
                <c:pt idx="37">
                  <c:v>3.3999999999999998E-3</c:v>
                </c:pt>
                <c:pt idx="38">
                  <c:v>1.9E-3</c:v>
                </c:pt>
                <c:pt idx="39">
                  <c:v>2E-3</c:v>
                </c:pt>
                <c:pt idx="40">
                  <c:v>1.5E-3</c:v>
                </c:pt>
                <c:pt idx="41">
                  <c:v>1.2999999999999999E-3</c:v>
                </c:pt>
                <c:pt idx="42">
                  <c:v>4.4000000000000003E-3</c:v>
                </c:pt>
                <c:pt idx="43">
                  <c:v>4.7000000000000002E-3</c:v>
                </c:pt>
                <c:pt idx="44">
                  <c:v>5.1000000000000004E-3</c:v>
                </c:pt>
                <c:pt idx="45">
                  <c:v>5.4000000000000003E-3</c:v>
                </c:pt>
                <c:pt idx="46">
                  <c:v>4.7999999999999996E-3</c:v>
                </c:pt>
                <c:pt idx="47">
                  <c:v>4.5999999999999999E-3</c:v>
                </c:pt>
                <c:pt idx="48">
                  <c:v>6.4000000000000003E-3</c:v>
                </c:pt>
                <c:pt idx="49">
                  <c:v>1.5699999999999999E-2</c:v>
                </c:pt>
                <c:pt idx="50">
                  <c:v>2.7099999999999999E-2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834432"/>
        <c:axId val="262836224"/>
      </c:lineChart>
      <c:dateAx>
        <c:axId val="2628344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836224"/>
        <c:crosses val="autoZero"/>
        <c:auto val="1"/>
        <c:lblOffset val="100"/>
        <c:baseTimeUnit val="days"/>
      </c:dateAx>
      <c:valAx>
        <c:axId val="2628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6283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18" Type="http://schemas.openxmlformats.org/officeDocument/2006/relationships/hyperlink" Target="#seerKPI"/><Relationship Id="rId3" Type="http://schemas.openxmlformats.org/officeDocument/2006/relationships/chart" Target="../charts/chart8.xml"/><Relationship Id="rId21" Type="http://schemas.openxmlformats.org/officeDocument/2006/relationships/chart" Target="../charts/chart24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17" Type="http://schemas.openxmlformats.org/officeDocument/2006/relationships/hyperlink" Target="#seer&#39029;&#39318;"/><Relationship Id="rId2" Type="http://schemas.openxmlformats.org/officeDocument/2006/relationships/chart" Target="../charts/chart7.xml"/><Relationship Id="rId16" Type="http://schemas.openxmlformats.org/officeDocument/2006/relationships/chart" Target="../charts/chart21.xml"/><Relationship Id="rId20" Type="http://schemas.openxmlformats.org/officeDocument/2006/relationships/chart" Target="../charts/chart23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5" Type="http://schemas.openxmlformats.org/officeDocument/2006/relationships/chart" Target="../charts/chart20.xml"/><Relationship Id="rId10" Type="http://schemas.openxmlformats.org/officeDocument/2006/relationships/chart" Target="../charts/chart15.xml"/><Relationship Id="rId19" Type="http://schemas.openxmlformats.org/officeDocument/2006/relationships/chart" Target="../charts/chart22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hyperlink" Target="#hua&#39029;&#39318;"/><Relationship Id="rId3" Type="http://schemas.openxmlformats.org/officeDocument/2006/relationships/chart" Target="../charts/chart27.xml"/><Relationship Id="rId21" Type="http://schemas.openxmlformats.org/officeDocument/2006/relationships/chart" Target="../charts/chart42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hyperlink" Target="#jl&#39029;&#39318;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20" Type="http://schemas.openxmlformats.org/officeDocument/2006/relationships/chart" Target="../charts/chart41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19" Type="http://schemas.openxmlformats.org/officeDocument/2006/relationships/hyperlink" Target="#jlKPI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0.xml"/><Relationship Id="rId13" Type="http://schemas.openxmlformats.org/officeDocument/2006/relationships/chart" Target="../charts/chart55.xml"/><Relationship Id="rId18" Type="http://schemas.openxmlformats.org/officeDocument/2006/relationships/hyperlink" Target="#seer2KPI"/><Relationship Id="rId3" Type="http://schemas.openxmlformats.org/officeDocument/2006/relationships/chart" Target="../charts/chart45.xml"/><Relationship Id="rId7" Type="http://schemas.openxmlformats.org/officeDocument/2006/relationships/chart" Target="../charts/chart49.xml"/><Relationship Id="rId12" Type="http://schemas.openxmlformats.org/officeDocument/2006/relationships/chart" Target="../charts/chart54.xml"/><Relationship Id="rId17" Type="http://schemas.openxmlformats.org/officeDocument/2006/relationships/hyperlink" Target="#seer2&#39029;&#39318;"/><Relationship Id="rId2" Type="http://schemas.openxmlformats.org/officeDocument/2006/relationships/chart" Target="../charts/chart44.xml"/><Relationship Id="rId16" Type="http://schemas.openxmlformats.org/officeDocument/2006/relationships/chart" Target="../charts/chart58.xml"/><Relationship Id="rId20" Type="http://schemas.openxmlformats.org/officeDocument/2006/relationships/chart" Target="../charts/chart60.xml"/><Relationship Id="rId1" Type="http://schemas.openxmlformats.org/officeDocument/2006/relationships/chart" Target="../charts/chart43.xml"/><Relationship Id="rId6" Type="http://schemas.openxmlformats.org/officeDocument/2006/relationships/chart" Target="../charts/chart48.xml"/><Relationship Id="rId11" Type="http://schemas.openxmlformats.org/officeDocument/2006/relationships/chart" Target="../charts/chart53.xml"/><Relationship Id="rId5" Type="http://schemas.openxmlformats.org/officeDocument/2006/relationships/chart" Target="../charts/chart47.xml"/><Relationship Id="rId15" Type="http://schemas.openxmlformats.org/officeDocument/2006/relationships/chart" Target="../charts/chart57.xml"/><Relationship Id="rId10" Type="http://schemas.openxmlformats.org/officeDocument/2006/relationships/chart" Target="../charts/chart52.xml"/><Relationship Id="rId19" Type="http://schemas.openxmlformats.org/officeDocument/2006/relationships/chart" Target="../charts/chart59.xml"/><Relationship Id="rId4" Type="http://schemas.openxmlformats.org/officeDocument/2006/relationships/chart" Target="../charts/chart46.xml"/><Relationship Id="rId9" Type="http://schemas.openxmlformats.org/officeDocument/2006/relationships/chart" Target="../charts/chart51.xml"/><Relationship Id="rId14" Type="http://schemas.openxmlformats.org/officeDocument/2006/relationships/chart" Target="../charts/chart5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13" Type="http://schemas.openxmlformats.org/officeDocument/2006/relationships/chart" Target="../charts/chart73.xml"/><Relationship Id="rId18" Type="http://schemas.openxmlformats.org/officeDocument/2006/relationships/hyperlink" Target="#gongfuKPI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12" Type="http://schemas.openxmlformats.org/officeDocument/2006/relationships/chart" Target="../charts/chart72.xml"/><Relationship Id="rId17" Type="http://schemas.openxmlformats.org/officeDocument/2006/relationships/hyperlink" Target="#gongfu&#39029;&#39318;"/><Relationship Id="rId2" Type="http://schemas.openxmlformats.org/officeDocument/2006/relationships/chart" Target="../charts/chart62.xml"/><Relationship Id="rId16" Type="http://schemas.openxmlformats.org/officeDocument/2006/relationships/chart" Target="../charts/chart76.xml"/><Relationship Id="rId20" Type="http://schemas.openxmlformats.org/officeDocument/2006/relationships/chart" Target="../charts/chart78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11" Type="http://schemas.openxmlformats.org/officeDocument/2006/relationships/chart" Target="../charts/chart71.xml"/><Relationship Id="rId5" Type="http://schemas.openxmlformats.org/officeDocument/2006/relationships/chart" Target="../charts/chart65.xml"/><Relationship Id="rId15" Type="http://schemas.openxmlformats.org/officeDocument/2006/relationships/chart" Target="../charts/chart75.xml"/><Relationship Id="rId10" Type="http://schemas.openxmlformats.org/officeDocument/2006/relationships/chart" Target="../charts/chart70.xml"/><Relationship Id="rId19" Type="http://schemas.openxmlformats.org/officeDocument/2006/relationships/chart" Target="../charts/chart77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Relationship Id="rId14" Type="http://schemas.openxmlformats.org/officeDocument/2006/relationships/chart" Target="../charts/chart7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6.xml"/><Relationship Id="rId13" Type="http://schemas.openxmlformats.org/officeDocument/2006/relationships/chart" Target="../charts/chart91.xml"/><Relationship Id="rId18" Type="http://schemas.openxmlformats.org/officeDocument/2006/relationships/hyperlink" Target="#hua&#39029;&#39318;"/><Relationship Id="rId3" Type="http://schemas.openxmlformats.org/officeDocument/2006/relationships/chart" Target="../charts/chart81.xml"/><Relationship Id="rId21" Type="http://schemas.openxmlformats.org/officeDocument/2006/relationships/chart" Target="../charts/chart97.xml"/><Relationship Id="rId7" Type="http://schemas.openxmlformats.org/officeDocument/2006/relationships/chart" Target="../charts/chart85.xml"/><Relationship Id="rId12" Type="http://schemas.openxmlformats.org/officeDocument/2006/relationships/chart" Target="../charts/chart90.xml"/><Relationship Id="rId17" Type="http://schemas.openxmlformats.org/officeDocument/2006/relationships/chart" Target="../charts/chart95.xml"/><Relationship Id="rId2" Type="http://schemas.openxmlformats.org/officeDocument/2006/relationships/chart" Target="../charts/chart80.xml"/><Relationship Id="rId16" Type="http://schemas.openxmlformats.org/officeDocument/2006/relationships/chart" Target="../charts/chart94.xml"/><Relationship Id="rId20" Type="http://schemas.openxmlformats.org/officeDocument/2006/relationships/chart" Target="../charts/chart96.xml"/><Relationship Id="rId1" Type="http://schemas.openxmlformats.org/officeDocument/2006/relationships/chart" Target="../charts/chart79.xml"/><Relationship Id="rId6" Type="http://schemas.openxmlformats.org/officeDocument/2006/relationships/chart" Target="../charts/chart84.xml"/><Relationship Id="rId11" Type="http://schemas.openxmlformats.org/officeDocument/2006/relationships/chart" Target="../charts/chart89.xml"/><Relationship Id="rId5" Type="http://schemas.openxmlformats.org/officeDocument/2006/relationships/chart" Target="../charts/chart83.xml"/><Relationship Id="rId15" Type="http://schemas.openxmlformats.org/officeDocument/2006/relationships/chart" Target="../charts/chart93.xml"/><Relationship Id="rId10" Type="http://schemas.openxmlformats.org/officeDocument/2006/relationships/chart" Target="../charts/chart88.xml"/><Relationship Id="rId19" Type="http://schemas.openxmlformats.org/officeDocument/2006/relationships/hyperlink" Target="#huaKPI"/><Relationship Id="rId4" Type="http://schemas.openxmlformats.org/officeDocument/2006/relationships/chart" Target="../charts/chart82.xml"/><Relationship Id="rId9" Type="http://schemas.openxmlformats.org/officeDocument/2006/relationships/chart" Target="../charts/chart87.xml"/><Relationship Id="rId14" Type="http://schemas.openxmlformats.org/officeDocument/2006/relationships/chart" Target="../charts/chart9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5.xml"/><Relationship Id="rId13" Type="http://schemas.openxmlformats.org/officeDocument/2006/relationships/chart" Target="../charts/chart110.xml"/><Relationship Id="rId18" Type="http://schemas.openxmlformats.org/officeDocument/2006/relationships/chart" Target="../charts/chart115.xml"/><Relationship Id="rId3" Type="http://schemas.openxmlformats.org/officeDocument/2006/relationships/chart" Target="../charts/chart100.xml"/><Relationship Id="rId7" Type="http://schemas.openxmlformats.org/officeDocument/2006/relationships/chart" Target="../charts/chart104.xml"/><Relationship Id="rId12" Type="http://schemas.openxmlformats.org/officeDocument/2006/relationships/chart" Target="../charts/chart109.xml"/><Relationship Id="rId17" Type="http://schemas.openxmlformats.org/officeDocument/2006/relationships/chart" Target="../charts/chart114.xml"/><Relationship Id="rId2" Type="http://schemas.openxmlformats.org/officeDocument/2006/relationships/chart" Target="../charts/chart99.xml"/><Relationship Id="rId16" Type="http://schemas.openxmlformats.org/officeDocument/2006/relationships/chart" Target="../charts/chart113.xml"/><Relationship Id="rId1" Type="http://schemas.openxmlformats.org/officeDocument/2006/relationships/chart" Target="../charts/chart98.xml"/><Relationship Id="rId6" Type="http://schemas.openxmlformats.org/officeDocument/2006/relationships/chart" Target="../charts/chart103.xml"/><Relationship Id="rId11" Type="http://schemas.openxmlformats.org/officeDocument/2006/relationships/chart" Target="../charts/chart108.xml"/><Relationship Id="rId5" Type="http://schemas.openxmlformats.org/officeDocument/2006/relationships/chart" Target="../charts/chart102.xml"/><Relationship Id="rId15" Type="http://schemas.openxmlformats.org/officeDocument/2006/relationships/chart" Target="../charts/chart112.xml"/><Relationship Id="rId10" Type="http://schemas.openxmlformats.org/officeDocument/2006/relationships/chart" Target="../charts/chart107.xml"/><Relationship Id="rId4" Type="http://schemas.openxmlformats.org/officeDocument/2006/relationships/chart" Target="../charts/chart101.xml"/><Relationship Id="rId9" Type="http://schemas.openxmlformats.org/officeDocument/2006/relationships/chart" Target="../charts/chart106.xml"/><Relationship Id="rId14" Type="http://schemas.openxmlformats.org/officeDocument/2006/relationships/chart" Target="../charts/chart111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&#21019;&#24819;&#20853;&#22242;KPI"/><Relationship Id="rId13" Type="http://schemas.openxmlformats.org/officeDocument/2006/relationships/chart" Target="../charts/chart125.xml"/><Relationship Id="rId3" Type="http://schemas.openxmlformats.org/officeDocument/2006/relationships/chart" Target="../charts/chart118.xml"/><Relationship Id="rId7" Type="http://schemas.openxmlformats.org/officeDocument/2006/relationships/chart" Target="../charts/chart122.xml"/><Relationship Id="rId12" Type="http://schemas.openxmlformats.org/officeDocument/2006/relationships/chart" Target="../charts/chart124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6" Type="http://schemas.openxmlformats.org/officeDocument/2006/relationships/chart" Target="../charts/chart121.xml"/><Relationship Id="rId11" Type="http://schemas.openxmlformats.org/officeDocument/2006/relationships/chart" Target="../charts/chart123.xml"/><Relationship Id="rId5" Type="http://schemas.openxmlformats.org/officeDocument/2006/relationships/chart" Target="../charts/chart120.xml"/><Relationship Id="rId10" Type="http://schemas.openxmlformats.org/officeDocument/2006/relationships/hyperlink" Target="#&#21512;&#20316;&#20135;&#21697;&#37096;&#39029;&#39318;"/><Relationship Id="rId4" Type="http://schemas.openxmlformats.org/officeDocument/2006/relationships/chart" Target="../charts/chart119.xml"/><Relationship Id="rId9" Type="http://schemas.openxmlformats.org/officeDocument/2006/relationships/hyperlink" Target="#&#32852;&#36816;&#20135;&#21697;KPI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3.xml"/><Relationship Id="rId13" Type="http://schemas.openxmlformats.org/officeDocument/2006/relationships/chart" Target="../charts/chart138.xml"/><Relationship Id="rId18" Type="http://schemas.openxmlformats.org/officeDocument/2006/relationships/chart" Target="../charts/chart143.xml"/><Relationship Id="rId3" Type="http://schemas.openxmlformats.org/officeDocument/2006/relationships/chart" Target="../charts/chart128.xml"/><Relationship Id="rId7" Type="http://schemas.openxmlformats.org/officeDocument/2006/relationships/chart" Target="../charts/chart132.xml"/><Relationship Id="rId12" Type="http://schemas.openxmlformats.org/officeDocument/2006/relationships/chart" Target="../charts/chart137.xml"/><Relationship Id="rId17" Type="http://schemas.openxmlformats.org/officeDocument/2006/relationships/chart" Target="../charts/chart142.xml"/><Relationship Id="rId2" Type="http://schemas.openxmlformats.org/officeDocument/2006/relationships/chart" Target="../charts/chart127.xml"/><Relationship Id="rId16" Type="http://schemas.openxmlformats.org/officeDocument/2006/relationships/chart" Target="../charts/chart141.xml"/><Relationship Id="rId1" Type="http://schemas.openxmlformats.org/officeDocument/2006/relationships/chart" Target="../charts/chart126.xml"/><Relationship Id="rId6" Type="http://schemas.openxmlformats.org/officeDocument/2006/relationships/chart" Target="../charts/chart131.xml"/><Relationship Id="rId11" Type="http://schemas.openxmlformats.org/officeDocument/2006/relationships/chart" Target="../charts/chart136.xml"/><Relationship Id="rId5" Type="http://schemas.openxmlformats.org/officeDocument/2006/relationships/chart" Target="../charts/chart130.xml"/><Relationship Id="rId15" Type="http://schemas.openxmlformats.org/officeDocument/2006/relationships/chart" Target="../charts/chart140.xml"/><Relationship Id="rId10" Type="http://schemas.openxmlformats.org/officeDocument/2006/relationships/chart" Target="../charts/chart135.xml"/><Relationship Id="rId4" Type="http://schemas.openxmlformats.org/officeDocument/2006/relationships/chart" Target="../charts/chart129.xml"/><Relationship Id="rId9" Type="http://schemas.openxmlformats.org/officeDocument/2006/relationships/chart" Target="../charts/chart134.xml"/><Relationship Id="rId14" Type="http://schemas.openxmlformats.org/officeDocument/2006/relationships/chart" Target="../charts/chart1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49</xdr:row>
      <xdr:rowOff>0</xdr:rowOff>
    </xdr:from>
    <xdr:to>
      <xdr:col>8</xdr:col>
      <xdr:colOff>637046</xdr:colOff>
      <xdr:row>63</xdr:row>
      <xdr:rowOff>171062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0267950"/>
          <a:ext cx="9028571" cy="3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65</xdr:row>
      <xdr:rowOff>0</xdr:rowOff>
    </xdr:from>
    <xdr:to>
      <xdr:col>8</xdr:col>
      <xdr:colOff>1065617</xdr:colOff>
      <xdr:row>79</xdr:row>
      <xdr:rowOff>132967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075" y="14039850"/>
          <a:ext cx="9466667" cy="3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115</xdr:row>
      <xdr:rowOff>9525</xdr:rowOff>
    </xdr:from>
    <xdr:to>
      <xdr:col>8</xdr:col>
      <xdr:colOff>1084667</xdr:colOff>
      <xdr:row>129</xdr:row>
      <xdr:rowOff>190111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25" y="24107775"/>
          <a:ext cx="9466667" cy="3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8</xdr:col>
      <xdr:colOff>1065618</xdr:colOff>
      <xdr:row>96</xdr:row>
      <xdr:rowOff>142464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16973550"/>
          <a:ext cx="9457143" cy="3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8</xdr:col>
      <xdr:colOff>1065618</xdr:colOff>
      <xdr:row>113</xdr:row>
      <xdr:rowOff>18655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20535900"/>
          <a:ext cx="9457143" cy="316190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48</xdr:row>
      <xdr:rowOff>190500</xdr:rowOff>
    </xdr:from>
    <xdr:to>
      <xdr:col>21</xdr:col>
      <xdr:colOff>389234</xdr:colOff>
      <xdr:row>64</xdr:row>
      <xdr:rowOff>75795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39450" y="10668000"/>
          <a:ext cx="10323809" cy="32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666750</xdr:colOff>
      <xdr:row>65</xdr:row>
      <xdr:rowOff>38100</xdr:rowOff>
    </xdr:from>
    <xdr:to>
      <xdr:col>21</xdr:col>
      <xdr:colOff>598782</xdr:colOff>
      <xdr:row>80</xdr:row>
      <xdr:rowOff>180564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29950" y="14077950"/>
          <a:ext cx="10342857" cy="32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666750</xdr:colOff>
      <xdr:row>81</xdr:row>
      <xdr:rowOff>57150</xdr:rowOff>
    </xdr:from>
    <xdr:to>
      <xdr:col>21</xdr:col>
      <xdr:colOff>589258</xdr:colOff>
      <xdr:row>96</xdr:row>
      <xdr:rowOff>142471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29950" y="17449800"/>
          <a:ext cx="10333333" cy="32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97</xdr:row>
      <xdr:rowOff>200025</xdr:rowOff>
    </xdr:from>
    <xdr:to>
      <xdr:col>22</xdr:col>
      <xdr:colOff>389231</xdr:colOff>
      <xdr:row>113</xdr:row>
      <xdr:rowOff>37701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29975" y="20945475"/>
          <a:ext cx="10352381" cy="3190476"/>
        </a:xfrm>
        <a:prstGeom prst="rect">
          <a:avLst/>
        </a:prstGeom>
      </xdr:spPr>
    </xdr:pic>
    <xdr:clientData/>
  </xdr:twoCellAnchor>
  <xdr:twoCellAnchor editAs="oneCell">
    <xdr:from>
      <xdr:col>9</xdr:col>
      <xdr:colOff>847725</xdr:colOff>
      <xdr:row>115</xdr:row>
      <xdr:rowOff>9525</xdr:rowOff>
    </xdr:from>
    <xdr:to>
      <xdr:col>22</xdr:col>
      <xdr:colOff>74909</xdr:colOff>
      <xdr:row>130</xdr:row>
      <xdr:rowOff>94846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210925" y="24526875"/>
          <a:ext cx="10323809" cy="32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676273</xdr:colOff>
      <xdr:row>21</xdr:row>
      <xdr:rowOff>185737</xdr:rowOff>
    </xdr:from>
    <xdr:to>
      <xdr:col>13</xdr:col>
      <xdr:colOff>285748</xdr:colOff>
      <xdr:row>42</xdr:row>
      <xdr:rowOff>105187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54</xdr:row>
      <xdr:rowOff>0</xdr:rowOff>
    </xdr:from>
    <xdr:to>
      <xdr:col>13</xdr:col>
      <xdr:colOff>561975</xdr:colOff>
      <xdr:row>74</xdr:row>
      <xdr:rowOff>129000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87</xdr:row>
      <xdr:rowOff>0</xdr:rowOff>
    </xdr:from>
    <xdr:to>
      <xdr:col>13</xdr:col>
      <xdr:colOff>561975</xdr:colOff>
      <xdr:row>107</xdr:row>
      <xdr:rowOff>129000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120</xdr:row>
      <xdr:rowOff>33337</xdr:rowOff>
    </xdr:from>
    <xdr:to>
      <xdr:col>13</xdr:col>
      <xdr:colOff>561975</xdr:colOff>
      <xdr:row>140</xdr:row>
      <xdr:rowOff>162337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0</xdr:colOff>
      <xdr:row>152</xdr:row>
      <xdr:rowOff>0</xdr:rowOff>
    </xdr:from>
    <xdr:to>
      <xdr:col>13</xdr:col>
      <xdr:colOff>561975</xdr:colOff>
      <xdr:row>172</xdr:row>
      <xdr:rowOff>129000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1638300</xdr:colOff>
      <xdr:row>9</xdr:row>
      <xdr:rowOff>9525</xdr:rowOff>
    </xdr:from>
    <xdr:to>
      <xdr:col>8</xdr:col>
      <xdr:colOff>331040</xdr:colOff>
      <xdr:row>29</xdr:row>
      <xdr:rowOff>138525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22411</xdr:colOff>
      <xdr:row>100</xdr:row>
      <xdr:rowOff>22413</xdr:rowOff>
    </xdr:from>
    <xdr:to>
      <xdr:col>8</xdr:col>
      <xdr:colOff>346260</xdr:colOff>
      <xdr:row>120</xdr:row>
      <xdr:rowOff>100427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11205</xdr:colOff>
      <xdr:row>123</xdr:row>
      <xdr:rowOff>22411</xdr:rowOff>
    </xdr:from>
    <xdr:to>
      <xdr:col>8</xdr:col>
      <xdr:colOff>458880</xdr:colOff>
      <xdr:row>143</xdr:row>
      <xdr:rowOff>173823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22411</xdr:colOff>
      <xdr:row>147</xdr:row>
      <xdr:rowOff>11206</xdr:rowOff>
    </xdr:from>
    <xdr:to>
      <xdr:col>8</xdr:col>
      <xdr:colOff>346260</xdr:colOff>
      <xdr:row>167</xdr:row>
      <xdr:rowOff>116114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1017494</xdr:colOff>
      <xdr:row>169</xdr:row>
      <xdr:rowOff>1680</xdr:rowOff>
    </xdr:from>
    <xdr:to>
      <xdr:col>8</xdr:col>
      <xdr:colOff>293593</xdr:colOff>
      <xdr:row>189</xdr:row>
      <xdr:rowOff>85174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1645585</xdr:colOff>
      <xdr:row>190</xdr:row>
      <xdr:rowOff>206188</xdr:rowOff>
    </xdr:from>
    <xdr:to>
      <xdr:col>8</xdr:col>
      <xdr:colOff>329360</xdr:colOff>
      <xdr:row>211</xdr:row>
      <xdr:rowOff>122277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213</xdr:row>
      <xdr:rowOff>0</xdr:rowOff>
    </xdr:from>
    <xdr:to>
      <xdr:col>8</xdr:col>
      <xdr:colOff>419100</xdr:colOff>
      <xdr:row>233</xdr:row>
      <xdr:rowOff>129000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9525</xdr:colOff>
      <xdr:row>237</xdr:row>
      <xdr:rowOff>38100</xdr:rowOff>
    </xdr:from>
    <xdr:to>
      <xdr:col>8</xdr:col>
      <xdr:colOff>333374</xdr:colOff>
      <xdr:row>257</xdr:row>
      <xdr:rowOff>167099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261</xdr:row>
      <xdr:rowOff>0</xdr:rowOff>
    </xdr:from>
    <xdr:to>
      <xdr:col>8</xdr:col>
      <xdr:colOff>419100</xdr:colOff>
      <xdr:row>281</xdr:row>
      <xdr:rowOff>129000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285</xdr:row>
      <xdr:rowOff>0</xdr:rowOff>
    </xdr:from>
    <xdr:to>
      <xdr:col>8</xdr:col>
      <xdr:colOff>419100</xdr:colOff>
      <xdr:row>305</xdr:row>
      <xdr:rowOff>129000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310</xdr:row>
      <xdr:rowOff>0</xdr:rowOff>
    </xdr:from>
    <xdr:to>
      <xdr:col>8</xdr:col>
      <xdr:colOff>419100</xdr:colOff>
      <xdr:row>330</xdr:row>
      <xdr:rowOff>129000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338</xdr:row>
      <xdr:rowOff>0</xdr:rowOff>
    </xdr:from>
    <xdr:to>
      <xdr:col>8</xdr:col>
      <xdr:colOff>419100</xdr:colOff>
      <xdr:row>358</xdr:row>
      <xdr:rowOff>129000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362</xdr:row>
      <xdr:rowOff>0</xdr:rowOff>
    </xdr:from>
    <xdr:to>
      <xdr:col>8</xdr:col>
      <xdr:colOff>323849</xdr:colOff>
      <xdr:row>382</xdr:row>
      <xdr:rowOff>129000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22411</xdr:colOff>
      <xdr:row>55</xdr:row>
      <xdr:rowOff>22413</xdr:rowOff>
    </xdr:from>
    <xdr:to>
      <xdr:col>8</xdr:col>
      <xdr:colOff>346260</xdr:colOff>
      <xdr:row>75</xdr:row>
      <xdr:rowOff>151412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387</xdr:row>
      <xdr:rowOff>0</xdr:rowOff>
    </xdr:from>
    <xdr:to>
      <xdr:col>8</xdr:col>
      <xdr:colOff>419100</xdr:colOff>
      <xdr:row>407</xdr:row>
      <xdr:rowOff>129000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411</xdr:row>
      <xdr:rowOff>0</xdr:rowOff>
    </xdr:from>
    <xdr:to>
      <xdr:col>8</xdr:col>
      <xdr:colOff>419100</xdr:colOff>
      <xdr:row>431</xdr:row>
      <xdr:rowOff>129000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39832</xdr:colOff>
      <xdr:row>9</xdr:row>
      <xdr:rowOff>16451</xdr:rowOff>
    </xdr:from>
    <xdr:to>
      <xdr:col>0</xdr:col>
      <xdr:colOff>1046018</xdr:colOff>
      <xdr:row>13</xdr:row>
      <xdr:rowOff>142875</xdr:rowOff>
    </xdr:to>
    <xdr:sp macro="" textlink="">
      <xdr:nvSpPr>
        <xdr:cNvPr id="2" name="矩形 1"/>
        <xdr:cNvSpPr/>
      </xdr:nvSpPr>
      <xdr:spPr>
        <a:xfrm>
          <a:off x="39832" y="1950026"/>
          <a:ext cx="1006186" cy="964624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</a:t>
          </a:r>
          <a:endParaRPr lang="en-US" altLang="zh-CN" sz="16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基本</a:t>
          </a:r>
        </a:p>
      </xdr:txBody>
    </xdr:sp>
    <xdr:clientData/>
  </xdr:twoCellAnchor>
  <xdr:twoCellAnchor>
    <xdr:from>
      <xdr:col>0</xdr:col>
      <xdr:colOff>19050</xdr:colOff>
      <xdr:row>100</xdr:row>
      <xdr:rowOff>200025</xdr:rowOff>
    </xdr:from>
    <xdr:to>
      <xdr:col>0</xdr:col>
      <xdr:colOff>1037569</xdr:colOff>
      <xdr:row>104</xdr:row>
      <xdr:rowOff>97848</xdr:rowOff>
    </xdr:to>
    <xdr:sp macro="" textlink="">
      <xdr:nvSpPr>
        <xdr:cNvPr id="28" name="矩形 27"/>
        <xdr:cNvSpPr/>
      </xdr:nvSpPr>
      <xdr:spPr>
        <a:xfrm>
          <a:off x="19050" y="21051116"/>
          <a:ext cx="1018519" cy="746414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付费基本</a:t>
          </a:r>
        </a:p>
      </xdr:txBody>
    </xdr:sp>
    <xdr:clientData/>
  </xdr:twoCellAnchor>
  <xdr:twoCellAnchor>
    <xdr:from>
      <xdr:col>0</xdr:col>
      <xdr:colOff>76200</xdr:colOff>
      <xdr:row>55</xdr:row>
      <xdr:rowOff>191366</xdr:rowOff>
    </xdr:from>
    <xdr:to>
      <xdr:col>0</xdr:col>
      <xdr:colOff>1047094</xdr:colOff>
      <xdr:row>60</xdr:row>
      <xdr:rowOff>152399</xdr:rowOff>
    </xdr:to>
    <xdr:sp macro="" textlink="">
      <xdr:nvSpPr>
        <xdr:cNvPr id="29" name="矩形 28"/>
        <xdr:cNvSpPr/>
      </xdr:nvSpPr>
      <xdr:spPr>
        <a:xfrm>
          <a:off x="76200" y="11764241"/>
          <a:ext cx="970894" cy="1008783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</a:t>
          </a:r>
          <a:endParaRPr lang="en-US" altLang="zh-CN" sz="16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构成</a:t>
          </a:r>
        </a:p>
      </xdr:txBody>
    </xdr:sp>
    <xdr:clientData/>
  </xdr:twoCellAnchor>
  <xdr:twoCellAnchor>
    <xdr:from>
      <xdr:col>0</xdr:col>
      <xdr:colOff>19051</xdr:colOff>
      <xdr:row>147</xdr:row>
      <xdr:rowOff>181841</xdr:rowOff>
    </xdr:from>
    <xdr:to>
      <xdr:col>0</xdr:col>
      <xdr:colOff>1103995</xdr:colOff>
      <xdr:row>151</xdr:row>
      <xdr:rowOff>88323</xdr:rowOff>
    </xdr:to>
    <xdr:sp macro="" textlink="">
      <xdr:nvSpPr>
        <xdr:cNvPr id="30" name="矩形 29"/>
        <xdr:cNvSpPr/>
      </xdr:nvSpPr>
      <xdr:spPr>
        <a:xfrm>
          <a:off x="19051" y="30861000"/>
          <a:ext cx="1084944" cy="746414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付费用户组成</a:t>
          </a:r>
        </a:p>
      </xdr:txBody>
    </xdr:sp>
    <xdr:clientData/>
  </xdr:twoCellAnchor>
  <xdr:twoCellAnchor>
    <xdr:from>
      <xdr:col>0</xdr:col>
      <xdr:colOff>9525</xdr:colOff>
      <xdr:row>191</xdr:row>
      <xdr:rowOff>191366</xdr:rowOff>
    </xdr:from>
    <xdr:to>
      <xdr:col>0</xdr:col>
      <xdr:colOff>1101849</xdr:colOff>
      <xdr:row>195</xdr:row>
      <xdr:rowOff>107373</xdr:rowOff>
    </xdr:to>
    <xdr:sp macro="" textlink="">
      <xdr:nvSpPr>
        <xdr:cNvPr id="31" name="矩形 30"/>
        <xdr:cNvSpPr/>
      </xdr:nvSpPr>
      <xdr:spPr>
        <a:xfrm>
          <a:off x="9525" y="40101116"/>
          <a:ext cx="1092324" cy="74728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付费贡献组成</a:t>
          </a:r>
        </a:p>
      </xdr:txBody>
    </xdr:sp>
    <xdr:clientData/>
  </xdr:twoCellAnchor>
  <xdr:twoCellAnchor>
    <xdr:from>
      <xdr:col>0</xdr:col>
      <xdr:colOff>0</xdr:colOff>
      <xdr:row>237</xdr:row>
      <xdr:rowOff>191367</xdr:rowOff>
    </xdr:from>
    <xdr:to>
      <xdr:col>0</xdr:col>
      <xdr:colOff>1099705</xdr:colOff>
      <xdr:row>241</xdr:row>
      <xdr:rowOff>107373</xdr:rowOff>
    </xdr:to>
    <xdr:sp macro="" textlink="">
      <xdr:nvSpPr>
        <xdr:cNvPr id="32" name="矩形 31"/>
        <xdr:cNvSpPr/>
      </xdr:nvSpPr>
      <xdr:spPr>
        <a:xfrm>
          <a:off x="0" y="49660753"/>
          <a:ext cx="1099705" cy="74727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arppu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38100</xdr:colOff>
      <xdr:row>310</xdr:row>
      <xdr:rowOff>181841</xdr:rowOff>
    </xdr:from>
    <xdr:to>
      <xdr:col>0</xdr:col>
      <xdr:colOff>1108283</xdr:colOff>
      <xdr:row>314</xdr:row>
      <xdr:rowOff>97848</xdr:rowOff>
    </xdr:to>
    <xdr:sp macro="" textlink="">
      <xdr:nvSpPr>
        <xdr:cNvPr id="33" name="矩形 32"/>
        <xdr:cNvSpPr/>
      </xdr:nvSpPr>
      <xdr:spPr>
        <a:xfrm>
          <a:off x="38100" y="64821955"/>
          <a:ext cx="1070183" cy="74727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付费率</a:t>
          </a:r>
        </a:p>
      </xdr:txBody>
    </xdr:sp>
    <xdr:clientData/>
  </xdr:twoCellAnchor>
  <xdr:twoCellAnchor>
    <xdr:from>
      <xdr:col>0</xdr:col>
      <xdr:colOff>0</xdr:colOff>
      <xdr:row>362</xdr:row>
      <xdr:rowOff>2598</xdr:rowOff>
    </xdr:from>
    <xdr:to>
      <xdr:col>0</xdr:col>
      <xdr:colOff>1099705</xdr:colOff>
      <xdr:row>365</xdr:row>
      <xdr:rowOff>126423</xdr:rowOff>
    </xdr:to>
    <xdr:sp macro="" textlink="">
      <xdr:nvSpPr>
        <xdr:cNvPr id="34" name="矩形 33"/>
        <xdr:cNvSpPr/>
      </xdr:nvSpPr>
      <xdr:spPr>
        <a:xfrm>
          <a:off x="0" y="75449257"/>
          <a:ext cx="1099705" cy="74728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游戏习惯</a:t>
          </a:r>
        </a:p>
      </xdr:txBody>
    </xdr:sp>
    <xdr:clientData/>
  </xdr:twoCellAnchor>
  <xdr:twoCellAnchor>
    <xdr:from>
      <xdr:col>0</xdr:col>
      <xdr:colOff>38100</xdr:colOff>
      <xdr:row>337</xdr:row>
      <xdr:rowOff>191366</xdr:rowOff>
    </xdr:from>
    <xdr:to>
      <xdr:col>0</xdr:col>
      <xdr:colOff>1108283</xdr:colOff>
      <xdr:row>341</xdr:row>
      <xdr:rowOff>107373</xdr:rowOff>
    </xdr:to>
    <xdr:sp macro="" textlink="">
      <xdr:nvSpPr>
        <xdr:cNvPr id="35" name="矩形 34"/>
        <xdr:cNvSpPr/>
      </xdr:nvSpPr>
      <xdr:spPr>
        <a:xfrm>
          <a:off x="38100" y="70442571"/>
          <a:ext cx="1070183" cy="74727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有效活跃</a:t>
          </a:r>
        </a:p>
      </xdr:txBody>
    </xdr:sp>
    <xdr:clientData/>
  </xdr:twoCellAnchor>
  <xdr:twoCellAnchor>
    <xdr:from>
      <xdr:col>9</xdr:col>
      <xdr:colOff>19050</xdr:colOff>
      <xdr:row>47</xdr:row>
      <xdr:rowOff>104775</xdr:rowOff>
    </xdr:from>
    <xdr:to>
      <xdr:col>10</xdr:col>
      <xdr:colOff>647701</xdr:colOff>
      <xdr:row>51</xdr:row>
      <xdr:rowOff>19050</xdr:rowOff>
    </xdr:to>
    <xdr:sp macro="" textlink="">
      <xdr:nvSpPr>
        <xdr:cNvPr id="36" name="矩形 35">
          <a:hlinkClick xmlns:r="http://schemas.openxmlformats.org/officeDocument/2006/relationships" r:id="rId17"/>
        </xdr:cNvPr>
        <xdr:cNvSpPr/>
      </xdr:nvSpPr>
      <xdr:spPr>
        <a:xfrm>
          <a:off x="11077575" y="10001250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94</xdr:row>
      <xdr:rowOff>0</xdr:rowOff>
    </xdr:from>
    <xdr:to>
      <xdr:col>10</xdr:col>
      <xdr:colOff>628651</xdr:colOff>
      <xdr:row>97</xdr:row>
      <xdr:rowOff>104775</xdr:rowOff>
    </xdr:to>
    <xdr:sp macro="" textlink="">
      <xdr:nvSpPr>
        <xdr:cNvPr id="37" name="矩形 36">
          <a:hlinkClick xmlns:r="http://schemas.openxmlformats.org/officeDocument/2006/relationships" r:id="rId17"/>
        </xdr:cNvPr>
        <xdr:cNvSpPr/>
      </xdr:nvSpPr>
      <xdr:spPr>
        <a:xfrm>
          <a:off x="11058525" y="19754850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137</xdr:row>
      <xdr:rowOff>0</xdr:rowOff>
    </xdr:from>
    <xdr:to>
      <xdr:col>10</xdr:col>
      <xdr:colOff>628651</xdr:colOff>
      <xdr:row>140</xdr:row>
      <xdr:rowOff>123825</xdr:rowOff>
    </xdr:to>
    <xdr:sp macro="" textlink="">
      <xdr:nvSpPr>
        <xdr:cNvPr id="38" name="矩形 37">
          <a:hlinkClick xmlns:r="http://schemas.openxmlformats.org/officeDocument/2006/relationships" r:id="rId17"/>
        </xdr:cNvPr>
        <xdr:cNvSpPr/>
      </xdr:nvSpPr>
      <xdr:spPr>
        <a:xfrm>
          <a:off x="11058525" y="28841700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185</xdr:row>
      <xdr:rowOff>0</xdr:rowOff>
    </xdr:from>
    <xdr:to>
      <xdr:col>10</xdr:col>
      <xdr:colOff>628651</xdr:colOff>
      <xdr:row>188</xdr:row>
      <xdr:rowOff>123825</xdr:rowOff>
    </xdr:to>
    <xdr:sp macro="" textlink="">
      <xdr:nvSpPr>
        <xdr:cNvPr id="39" name="矩形 38">
          <a:hlinkClick xmlns:r="http://schemas.openxmlformats.org/officeDocument/2006/relationships" r:id="rId17"/>
        </xdr:cNvPr>
        <xdr:cNvSpPr/>
      </xdr:nvSpPr>
      <xdr:spPr>
        <a:xfrm>
          <a:off x="11058525" y="38995350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229</xdr:row>
      <xdr:rowOff>0</xdr:rowOff>
    </xdr:from>
    <xdr:to>
      <xdr:col>10</xdr:col>
      <xdr:colOff>628651</xdr:colOff>
      <xdr:row>232</xdr:row>
      <xdr:rowOff>123825</xdr:rowOff>
    </xdr:to>
    <xdr:sp macro="" textlink="">
      <xdr:nvSpPr>
        <xdr:cNvPr id="40" name="矩形 39">
          <a:hlinkClick xmlns:r="http://schemas.openxmlformats.org/officeDocument/2006/relationships" r:id="rId17"/>
        </xdr:cNvPr>
        <xdr:cNvSpPr/>
      </xdr:nvSpPr>
      <xdr:spPr>
        <a:xfrm>
          <a:off x="11058525" y="48215550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301</xdr:row>
      <xdr:rowOff>0</xdr:rowOff>
    </xdr:from>
    <xdr:to>
      <xdr:col>10</xdr:col>
      <xdr:colOff>628651</xdr:colOff>
      <xdr:row>304</xdr:row>
      <xdr:rowOff>123825</xdr:rowOff>
    </xdr:to>
    <xdr:sp macro="" textlink="">
      <xdr:nvSpPr>
        <xdr:cNvPr id="41" name="矩形 40">
          <a:hlinkClick xmlns:r="http://schemas.openxmlformats.org/officeDocument/2006/relationships" r:id="rId17"/>
        </xdr:cNvPr>
        <xdr:cNvSpPr/>
      </xdr:nvSpPr>
      <xdr:spPr>
        <a:xfrm>
          <a:off x="11058525" y="63303150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327</xdr:row>
      <xdr:rowOff>0</xdr:rowOff>
    </xdr:from>
    <xdr:to>
      <xdr:col>10</xdr:col>
      <xdr:colOff>628651</xdr:colOff>
      <xdr:row>330</xdr:row>
      <xdr:rowOff>123825</xdr:rowOff>
    </xdr:to>
    <xdr:sp macro="" textlink="">
      <xdr:nvSpPr>
        <xdr:cNvPr id="42" name="矩形 41">
          <a:hlinkClick xmlns:r="http://schemas.openxmlformats.org/officeDocument/2006/relationships" r:id="rId17"/>
        </xdr:cNvPr>
        <xdr:cNvSpPr/>
      </xdr:nvSpPr>
      <xdr:spPr>
        <a:xfrm>
          <a:off x="11058525" y="68751450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19050</xdr:colOff>
      <xdr:row>428</xdr:row>
      <xdr:rowOff>0</xdr:rowOff>
    </xdr:from>
    <xdr:to>
      <xdr:col>10</xdr:col>
      <xdr:colOff>647701</xdr:colOff>
      <xdr:row>431</xdr:row>
      <xdr:rowOff>123825</xdr:rowOff>
    </xdr:to>
    <xdr:sp macro="" textlink="">
      <xdr:nvSpPr>
        <xdr:cNvPr id="43" name="矩形 42">
          <a:hlinkClick xmlns:r="http://schemas.openxmlformats.org/officeDocument/2006/relationships" r:id="rId17"/>
        </xdr:cNvPr>
        <xdr:cNvSpPr/>
      </xdr:nvSpPr>
      <xdr:spPr>
        <a:xfrm>
          <a:off x="11077575" y="89916000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5</xdr:col>
      <xdr:colOff>9525</xdr:colOff>
      <xdr:row>3</xdr:row>
      <xdr:rowOff>9525</xdr:rowOff>
    </xdr:from>
    <xdr:to>
      <xdr:col>5</xdr:col>
      <xdr:colOff>1323976</xdr:colOff>
      <xdr:row>6</xdr:row>
      <xdr:rowOff>114300</xdr:rowOff>
    </xdr:to>
    <xdr:sp macro="" textlink="">
      <xdr:nvSpPr>
        <xdr:cNvPr id="44" name="矩形 43">
          <a:hlinkClick xmlns:r="http://schemas.openxmlformats.org/officeDocument/2006/relationships" r:id="rId18"/>
        </xdr:cNvPr>
        <xdr:cNvSpPr/>
      </xdr:nvSpPr>
      <xdr:spPr>
        <a:xfrm>
          <a:off x="6657975" y="666750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查看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23</xdr:col>
      <xdr:colOff>17394</xdr:colOff>
      <xdr:row>161</xdr:row>
      <xdr:rowOff>21121</xdr:rowOff>
    </xdr:from>
    <xdr:to>
      <xdr:col>24</xdr:col>
      <xdr:colOff>198784</xdr:colOff>
      <xdr:row>164</xdr:row>
      <xdr:rowOff>142461</xdr:rowOff>
    </xdr:to>
    <xdr:sp macro="" textlink="">
      <xdr:nvSpPr>
        <xdr:cNvPr id="45" name="矩形 44">
          <a:hlinkClick xmlns:r="http://schemas.openxmlformats.org/officeDocument/2006/relationships" r:id="rId17"/>
        </xdr:cNvPr>
        <xdr:cNvSpPr/>
      </xdr:nvSpPr>
      <xdr:spPr>
        <a:xfrm>
          <a:off x="24982419" y="33968221"/>
          <a:ext cx="1324390" cy="74999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 editAs="oneCell">
    <xdr:from>
      <xdr:col>0</xdr:col>
      <xdr:colOff>1639956</xdr:colOff>
      <xdr:row>31</xdr:row>
      <xdr:rowOff>8282</xdr:rowOff>
    </xdr:from>
    <xdr:to>
      <xdr:col>8</xdr:col>
      <xdr:colOff>332282</xdr:colOff>
      <xdr:row>51</xdr:row>
      <xdr:rowOff>128513</xdr:rowOff>
    </xdr:to>
    <xdr:graphicFrame macro="">
      <xdr:nvGraphicFramePr>
        <xdr:cNvPr id="46" name="图表 4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8</xdr:col>
      <xdr:colOff>414618</xdr:colOff>
      <xdr:row>97</xdr:row>
      <xdr:rowOff>36917</xdr:rowOff>
    </xdr:to>
    <xdr:graphicFrame macro="">
      <xdr:nvGraphicFramePr>
        <xdr:cNvPr id="47" name="图表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10</xdr:col>
      <xdr:colOff>628651</xdr:colOff>
      <xdr:row>8</xdr:row>
      <xdr:rowOff>123825</xdr:rowOff>
    </xdr:to>
    <xdr:sp macro="" textlink="">
      <xdr:nvSpPr>
        <xdr:cNvPr id="48" name="矩形 47"/>
        <xdr:cNvSpPr/>
      </xdr:nvSpPr>
      <xdr:spPr>
        <a:xfrm>
          <a:off x="10458450" y="1095375"/>
          <a:ext cx="13144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总结</a:t>
          </a:r>
        </a:p>
      </xdr:txBody>
    </xdr:sp>
    <xdr:clientData/>
  </xdr:twoCellAnchor>
  <xdr:twoCellAnchor editAs="oneCell">
    <xdr:from>
      <xdr:col>1</xdr:col>
      <xdr:colOff>0</xdr:colOff>
      <xdr:row>438</xdr:row>
      <xdr:rowOff>0</xdr:rowOff>
    </xdr:from>
    <xdr:to>
      <xdr:col>8</xdr:col>
      <xdr:colOff>323849</xdr:colOff>
      <xdr:row>458</xdr:row>
      <xdr:rowOff>83494</xdr:rowOff>
    </xdr:to>
    <xdr:graphicFrame macro="">
      <xdr:nvGraphicFramePr>
        <xdr:cNvPr id="50" name="图表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1638300</xdr:colOff>
      <xdr:row>9</xdr:row>
      <xdr:rowOff>9525</xdr:rowOff>
    </xdr:from>
    <xdr:to>
      <xdr:col>8</xdr:col>
      <xdr:colOff>313911</xdr:colOff>
      <xdr:row>29</xdr:row>
      <xdr:rowOff>138525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96</xdr:row>
      <xdr:rowOff>161925</xdr:rowOff>
    </xdr:from>
    <xdr:to>
      <xdr:col>8</xdr:col>
      <xdr:colOff>314325</xdr:colOff>
      <xdr:row>117</xdr:row>
      <xdr:rowOff>33750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119</xdr:row>
      <xdr:rowOff>152400</xdr:rowOff>
    </xdr:from>
    <xdr:to>
      <xdr:col>8</xdr:col>
      <xdr:colOff>342900</xdr:colOff>
      <xdr:row>140</xdr:row>
      <xdr:rowOff>100425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143</xdr:row>
      <xdr:rowOff>180975</xdr:rowOff>
    </xdr:from>
    <xdr:to>
      <xdr:col>8</xdr:col>
      <xdr:colOff>314325</xdr:colOff>
      <xdr:row>164</xdr:row>
      <xdr:rowOff>33750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19050</xdr:colOff>
      <xdr:row>165</xdr:row>
      <xdr:rowOff>171450</xdr:rowOff>
    </xdr:from>
    <xdr:to>
      <xdr:col>8</xdr:col>
      <xdr:colOff>333375</xdr:colOff>
      <xdr:row>184</xdr:row>
      <xdr:rowOff>90072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9525</xdr:colOff>
      <xdr:row>188</xdr:row>
      <xdr:rowOff>38100</xdr:rowOff>
    </xdr:from>
    <xdr:to>
      <xdr:col>8</xdr:col>
      <xdr:colOff>323850</xdr:colOff>
      <xdr:row>208</xdr:row>
      <xdr:rowOff>167100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212</xdr:row>
      <xdr:rowOff>0</xdr:rowOff>
    </xdr:from>
    <xdr:to>
      <xdr:col>8</xdr:col>
      <xdr:colOff>419100</xdr:colOff>
      <xdr:row>232</xdr:row>
      <xdr:rowOff>129000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9525</xdr:colOff>
      <xdr:row>236</xdr:row>
      <xdr:rowOff>38100</xdr:rowOff>
    </xdr:from>
    <xdr:to>
      <xdr:col>8</xdr:col>
      <xdr:colOff>323850</xdr:colOff>
      <xdr:row>256</xdr:row>
      <xdr:rowOff>167100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260</xdr:row>
      <xdr:rowOff>0</xdr:rowOff>
    </xdr:from>
    <xdr:to>
      <xdr:col>8</xdr:col>
      <xdr:colOff>419100</xdr:colOff>
      <xdr:row>280</xdr:row>
      <xdr:rowOff>129000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284</xdr:row>
      <xdr:rowOff>0</xdr:rowOff>
    </xdr:from>
    <xdr:to>
      <xdr:col>8</xdr:col>
      <xdr:colOff>419100</xdr:colOff>
      <xdr:row>304</xdr:row>
      <xdr:rowOff>129000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309</xdr:row>
      <xdr:rowOff>0</xdr:rowOff>
    </xdr:from>
    <xdr:to>
      <xdr:col>8</xdr:col>
      <xdr:colOff>419100</xdr:colOff>
      <xdr:row>329</xdr:row>
      <xdr:rowOff>129000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337</xdr:row>
      <xdr:rowOff>0</xdr:rowOff>
    </xdr:from>
    <xdr:to>
      <xdr:col>8</xdr:col>
      <xdr:colOff>419100</xdr:colOff>
      <xdr:row>357</xdr:row>
      <xdr:rowOff>129000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361</xdr:row>
      <xdr:rowOff>0</xdr:rowOff>
    </xdr:from>
    <xdr:to>
      <xdr:col>8</xdr:col>
      <xdr:colOff>314325</xdr:colOff>
      <xdr:row>381</xdr:row>
      <xdr:rowOff>129000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19050</xdr:colOff>
      <xdr:row>52</xdr:row>
      <xdr:rowOff>19050</xdr:rowOff>
    </xdr:from>
    <xdr:to>
      <xdr:col>8</xdr:col>
      <xdr:colOff>333375</xdr:colOff>
      <xdr:row>72</xdr:row>
      <xdr:rowOff>148050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386</xdr:row>
      <xdr:rowOff>0</xdr:rowOff>
    </xdr:from>
    <xdr:to>
      <xdr:col>8</xdr:col>
      <xdr:colOff>419100</xdr:colOff>
      <xdr:row>406</xdr:row>
      <xdr:rowOff>129000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410</xdr:row>
      <xdr:rowOff>0</xdr:rowOff>
    </xdr:from>
    <xdr:to>
      <xdr:col>8</xdr:col>
      <xdr:colOff>419100</xdr:colOff>
      <xdr:row>430</xdr:row>
      <xdr:rowOff>129000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33959</xdr:colOff>
      <xdr:row>9</xdr:row>
      <xdr:rowOff>1242</xdr:rowOff>
    </xdr:from>
    <xdr:to>
      <xdr:col>1</xdr:col>
      <xdr:colOff>33131</xdr:colOff>
      <xdr:row>12</xdr:row>
      <xdr:rowOff>115128</xdr:rowOff>
    </xdr:to>
    <xdr:sp macro="" textlink="">
      <xdr:nvSpPr>
        <xdr:cNvPr id="20" name="矩形 19"/>
        <xdr:cNvSpPr/>
      </xdr:nvSpPr>
      <xdr:spPr>
        <a:xfrm>
          <a:off x="33959" y="1906242"/>
          <a:ext cx="1009650" cy="73508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活跃基本</a:t>
          </a:r>
        </a:p>
      </xdr:txBody>
    </xdr:sp>
    <xdr:clientData/>
  </xdr:twoCellAnchor>
  <xdr:twoCellAnchor>
    <xdr:from>
      <xdr:col>0</xdr:col>
      <xdr:colOff>66675</xdr:colOff>
      <xdr:row>96</xdr:row>
      <xdr:rowOff>114301</xdr:rowOff>
    </xdr:from>
    <xdr:to>
      <xdr:col>1</xdr:col>
      <xdr:colOff>1</xdr:colOff>
      <xdr:row>100</xdr:row>
      <xdr:rowOff>200025</xdr:rowOff>
    </xdr:to>
    <xdr:sp macro="" textlink="">
      <xdr:nvSpPr>
        <xdr:cNvPr id="21" name="矩形 20"/>
        <xdr:cNvSpPr/>
      </xdr:nvSpPr>
      <xdr:spPr>
        <a:xfrm>
          <a:off x="66675" y="20440651"/>
          <a:ext cx="942976" cy="923924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</a:t>
          </a:r>
          <a:endParaRPr lang="en-US" altLang="zh-CN" sz="16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基本</a:t>
          </a:r>
        </a:p>
      </xdr:txBody>
    </xdr:sp>
    <xdr:clientData/>
  </xdr:twoCellAnchor>
  <xdr:twoCellAnchor>
    <xdr:from>
      <xdr:col>0</xdr:col>
      <xdr:colOff>0</xdr:colOff>
      <xdr:row>51</xdr:row>
      <xdr:rowOff>202511</xdr:rowOff>
    </xdr:from>
    <xdr:to>
      <xdr:col>0</xdr:col>
      <xdr:colOff>977348</xdr:colOff>
      <xdr:row>55</xdr:row>
      <xdr:rowOff>111817</xdr:rowOff>
    </xdr:to>
    <xdr:sp macro="" textlink="">
      <xdr:nvSpPr>
        <xdr:cNvPr id="22" name="矩形 21"/>
        <xdr:cNvSpPr/>
      </xdr:nvSpPr>
      <xdr:spPr>
        <a:xfrm>
          <a:off x="0" y="10936772"/>
          <a:ext cx="977348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活跃构成</a:t>
          </a:r>
        </a:p>
      </xdr:txBody>
    </xdr:sp>
    <xdr:clientData/>
  </xdr:twoCellAnchor>
  <xdr:twoCellAnchor>
    <xdr:from>
      <xdr:col>0</xdr:col>
      <xdr:colOff>66675</xdr:colOff>
      <xdr:row>142</xdr:row>
      <xdr:rowOff>180562</xdr:rowOff>
    </xdr:from>
    <xdr:to>
      <xdr:col>0</xdr:col>
      <xdr:colOff>1514475</xdr:colOff>
      <xdr:row>146</xdr:row>
      <xdr:rowOff>86141</xdr:rowOff>
    </xdr:to>
    <xdr:sp macro="" textlink="">
      <xdr:nvSpPr>
        <xdr:cNvPr id="23" name="矩形 22"/>
        <xdr:cNvSpPr/>
      </xdr:nvSpPr>
      <xdr:spPr>
        <a:xfrm>
          <a:off x="66675" y="30212887"/>
          <a:ext cx="1447800" cy="74377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付费用户组成</a:t>
          </a:r>
        </a:p>
      </xdr:txBody>
    </xdr:sp>
    <xdr:clientData/>
  </xdr:twoCellAnchor>
  <xdr:twoCellAnchor>
    <xdr:from>
      <xdr:col>0</xdr:col>
      <xdr:colOff>104775</xdr:colOff>
      <xdr:row>187</xdr:row>
      <xdr:rowOff>187188</xdr:rowOff>
    </xdr:from>
    <xdr:to>
      <xdr:col>0</xdr:col>
      <xdr:colOff>1552575</xdr:colOff>
      <xdr:row>191</xdr:row>
      <xdr:rowOff>94009</xdr:rowOff>
    </xdr:to>
    <xdr:sp macro="" textlink="">
      <xdr:nvSpPr>
        <xdr:cNvPr id="24" name="矩形 23"/>
        <xdr:cNvSpPr/>
      </xdr:nvSpPr>
      <xdr:spPr>
        <a:xfrm>
          <a:off x="104775" y="39963588"/>
          <a:ext cx="1447800" cy="745021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付费贡献组成</a:t>
          </a:r>
        </a:p>
      </xdr:txBody>
    </xdr:sp>
    <xdr:clientData/>
  </xdr:twoCellAnchor>
  <xdr:twoCellAnchor>
    <xdr:from>
      <xdr:col>0</xdr:col>
      <xdr:colOff>85725</xdr:colOff>
      <xdr:row>235</xdr:row>
      <xdr:rowOff>196713</xdr:rowOff>
    </xdr:from>
    <xdr:to>
      <xdr:col>0</xdr:col>
      <xdr:colOff>1533525</xdr:colOff>
      <xdr:row>239</xdr:row>
      <xdr:rowOff>103534</xdr:rowOff>
    </xdr:to>
    <xdr:sp macro="" textlink="">
      <xdr:nvSpPr>
        <xdr:cNvPr id="25" name="矩形 24"/>
        <xdr:cNvSpPr/>
      </xdr:nvSpPr>
      <xdr:spPr>
        <a:xfrm>
          <a:off x="85725" y="50031513"/>
          <a:ext cx="1447800" cy="745021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arppu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76200</xdr:colOff>
      <xdr:row>309</xdr:row>
      <xdr:rowOff>15324</xdr:rowOff>
    </xdr:from>
    <xdr:to>
      <xdr:col>0</xdr:col>
      <xdr:colOff>1524000</xdr:colOff>
      <xdr:row>312</xdr:row>
      <xdr:rowOff>131695</xdr:rowOff>
    </xdr:to>
    <xdr:sp macro="" textlink="">
      <xdr:nvSpPr>
        <xdr:cNvPr id="26" name="矩形 25"/>
        <xdr:cNvSpPr/>
      </xdr:nvSpPr>
      <xdr:spPr>
        <a:xfrm>
          <a:off x="76200" y="65356824"/>
          <a:ext cx="1447800" cy="745021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付费率</a:t>
          </a:r>
        </a:p>
      </xdr:txBody>
    </xdr:sp>
    <xdr:clientData/>
  </xdr:twoCellAnchor>
  <xdr:twoCellAnchor>
    <xdr:from>
      <xdr:col>0</xdr:col>
      <xdr:colOff>85725</xdr:colOff>
      <xdr:row>361</xdr:row>
      <xdr:rowOff>12425</xdr:rowOff>
    </xdr:from>
    <xdr:to>
      <xdr:col>0</xdr:col>
      <xdr:colOff>1533525</xdr:colOff>
      <xdr:row>364</xdr:row>
      <xdr:rowOff>128796</xdr:rowOff>
    </xdr:to>
    <xdr:sp macro="" textlink="">
      <xdr:nvSpPr>
        <xdr:cNvPr id="27" name="矩形 26"/>
        <xdr:cNvSpPr/>
      </xdr:nvSpPr>
      <xdr:spPr>
        <a:xfrm>
          <a:off x="85725" y="76250525"/>
          <a:ext cx="1447800" cy="745021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游戏习惯</a:t>
          </a:r>
        </a:p>
      </xdr:txBody>
    </xdr:sp>
    <xdr:clientData/>
  </xdr:twoCellAnchor>
  <xdr:twoCellAnchor>
    <xdr:from>
      <xdr:col>0</xdr:col>
      <xdr:colOff>85725</xdr:colOff>
      <xdr:row>337</xdr:row>
      <xdr:rowOff>5385</xdr:rowOff>
    </xdr:from>
    <xdr:to>
      <xdr:col>0</xdr:col>
      <xdr:colOff>1533525</xdr:colOff>
      <xdr:row>340</xdr:row>
      <xdr:rowOff>121756</xdr:rowOff>
    </xdr:to>
    <xdr:sp macro="" textlink="">
      <xdr:nvSpPr>
        <xdr:cNvPr id="28" name="矩形 27"/>
        <xdr:cNvSpPr/>
      </xdr:nvSpPr>
      <xdr:spPr>
        <a:xfrm>
          <a:off x="85725" y="71214285"/>
          <a:ext cx="1447800" cy="745021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有效活跃</a:t>
          </a:r>
        </a:p>
      </xdr:txBody>
    </xdr:sp>
    <xdr:clientData/>
  </xdr:twoCellAnchor>
  <xdr:twoCellAnchor>
    <xdr:from>
      <xdr:col>9</xdr:col>
      <xdr:colOff>9525</xdr:colOff>
      <xdr:row>25</xdr:row>
      <xdr:rowOff>200025</xdr:rowOff>
    </xdr:from>
    <xdr:to>
      <xdr:col>10</xdr:col>
      <xdr:colOff>639833</xdr:colOff>
      <xdr:row>29</xdr:row>
      <xdr:rowOff>104361</xdr:rowOff>
    </xdr:to>
    <xdr:sp macro="" textlink="">
      <xdr:nvSpPr>
        <xdr:cNvPr id="29" name="矩形 28">
          <a:hlinkClick xmlns:r="http://schemas.openxmlformats.org/officeDocument/2006/relationships" r:id="rId17"/>
        </xdr:cNvPr>
        <xdr:cNvSpPr/>
      </xdr:nvSpPr>
      <xdr:spPr>
        <a:xfrm>
          <a:off x="11068050" y="548640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91</xdr:row>
      <xdr:rowOff>0</xdr:rowOff>
    </xdr:from>
    <xdr:to>
      <xdr:col>10</xdr:col>
      <xdr:colOff>630308</xdr:colOff>
      <xdr:row>94</xdr:row>
      <xdr:rowOff>113886</xdr:rowOff>
    </xdr:to>
    <xdr:sp macro="" textlink="">
      <xdr:nvSpPr>
        <xdr:cNvPr id="30" name="矩形 29">
          <a:hlinkClick xmlns:r="http://schemas.openxmlformats.org/officeDocument/2006/relationships" r:id="rId17"/>
        </xdr:cNvPr>
        <xdr:cNvSpPr/>
      </xdr:nvSpPr>
      <xdr:spPr>
        <a:xfrm>
          <a:off x="11058525" y="1925955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137</xdr:row>
      <xdr:rowOff>0</xdr:rowOff>
    </xdr:from>
    <xdr:to>
      <xdr:col>10</xdr:col>
      <xdr:colOff>630308</xdr:colOff>
      <xdr:row>140</xdr:row>
      <xdr:rowOff>113886</xdr:rowOff>
    </xdr:to>
    <xdr:sp macro="" textlink="">
      <xdr:nvSpPr>
        <xdr:cNvPr id="31" name="矩形 30">
          <a:hlinkClick xmlns:r="http://schemas.openxmlformats.org/officeDocument/2006/relationships" r:id="rId17"/>
        </xdr:cNvPr>
        <xdr:cNvSpPr/>
      </xdr:nvSpPr>
      <xdr:spPr>
        <a:xfrm>
          <a:off x="11058525" y="2897505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182</xdr:row>
      <xdr:rowOff>0</xdr:rowOff>
    </xdr:from>
    <xdr:to>
      <xdr:col>10</xdr:col>
      <xdr:colOff>630308</xdr:colOff>
      <xdr:row>185</xdr:row>
      <xdr:rowOff>113886</xdr:rowOff>
    </xdr:to>
    <xdr:sp macro="" textlink="">
      <xdr:nvSpPr>
        <xdr:cNvPr id="32" name="矩形 31">
          <a:hlinkClick xmlns:r="http://schemas.openxmlformats.org/officeDocument/2006/relationships" r:id="rId17"/>
        </xdr:cNvPr>
        <xdr:cNvSpPr/>
      </xdr:nvSpPr>
      <xdr:spPr>
        <a:xfrm>
          <a:off x="11058525" y="3872865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229</xdr:row>
      <xdr:rowOff>0</xdr:rowOff>
    </xdr:from>
    <xdr:to>
      <xdr:col>10</xdr:col>
      <xdr:colOff>630308</xdr:colOff>
      <xdr:row>232</xdr:row>
      <xdr:rowOff>113886</xdr:rowOff>
    </xdr:to>
    <xdr:sp macro="" textlink="">
      <xdr:nvSpPr>
        <xdr:cNvPr id="33" name="矩形 32">
          <a:hlinkClick xmlns:r="http://schemas.openxmlformats.org/officeDocument/2006/relationships" r:id="rId17"/>
        </xdr:cNvPr>
        <xdr:cNvSpPr/>
      </xdr:nvSpPr>
      <xdr:spPr>
        <a:xfrm>
          <a:off x="11058525" y="4857750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301</xdr:row>
      <xdr:rowOff>0</xdr:rowOff>
    </xdr:from>
    <xdr:to>
      <xdr:col>10</xdr:col>
      <xdr:colOff>630308</xdr:colOff>
      <xdr:row>304</xdr:row>
      <xdr:rowOff>113886</xdr:rowOff>
    </xdr:to>
    <xdr:sp macro="" textlink="">
      <xdr:nvSpPr>
        <xdr:cNvPr id="34" name="矩形 33">
          <a:hlinkClick xmlns:r="http://schemas.openxmlformats.org/officeDocument/2006/relationships" r:id="rId18"/>
        </xdr:cNvPr>
        <xdr:cNvSpPr/>
      </xdr:nvSpPr>
      <xdr:spPr>
        <a:xfrm>
          <a:off x="10515600" y="6408420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23</xdr:col>
      <xdr:colOff>57150</xdr:colOff>
      <xdr:row>161</xdr:row>
      <xdr:rowOff>0</xdr:rowOff>
    </xdr:from>
    <xdr:to>
      <xdr:col>24</xdr:col>
      <xdr:colOff>363608</xdr:colOff>
      <xdr:row>164</xdr:row>
      <xdr:rowOff>113886</xdr:rowOff>
    </xdr:to>
    <xdr:sp macro="" textlink="">
      <xdr:nvSpPr>
        <xdr:cNvPr id="38" name="矩形 37">
          <a:hlinkClick xmlns:r="http://schemas.openxmlformats.org/officeDocument/2006/relationships" r:id="rId17"/>
        </xdr:cNvPr>
        <xdr:cNvSpPr/>
      </xdr:nvSpPr>
      <xdr:spPr>
        <a:xfrm>
          <a:off x="24984075" y="3408045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5</xdr:col>
      <xdr:colOff>295275</xdr:colOff>
      <xdr:row>4</xdr:row>
      <xdr:rowOff>57150</xdr:rowOff>
    </xdr:from>
    <xdr:to>
      <xdr:col>5</xdr:col>
      <xdr:colOff>1609726</xdr:colOff>
      <xdr:row>7</xdr:row>
      <xdr:rowOff>161511</xdr:rowOff>
    </xdr:to>
    <xdr:sp macro="" textlink="">
      <xdr:nvSpPr>
        <xdr:cNvPr id="39" name="矩形 38">
          <a:hlinkClick xmlns:r="http://schemas.openxmlformats.org/officeDocument/2006/relationships" r:id="rId19"/>
        </xdr:cNvPr>
        <xdr:cNvSpPr/>
      </xdr:nvSpPr>
      <xdr:spPr>
        <a:xfrm>
          <a:off x="6943725" y="933450"/>
          <a:ext cx="1314451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查看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8</xdr:col>
      <xdr:colOff>314325</xdr:colOff>
      <xdr:row>50</xdr:row>
      <xdr:rowOff>332338</xdr:rowOff>
    </xdr:to>
    <xdr:graphicFrame macro="">
      <xdr:nvGraphicFramePr>
        <xdr:cNvPr id="41" name="图表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</xdr:col>
      <xdr:colOff>0</xdr:colOff>
      <xdr:row>74</xdr:row>
      <xdr:rowOff>0</xdr:rowOff>
    </xdr:from>
    <xdr:to>
      <xdr:col>8</xdr:col>
      <xdr:colOff>314325</xdr:colOff>
      <xdr:row>94</xdr:row>
      <xdr:rowOff>120717</xdr:rowOff>
    </xdr:to>
    <xdr:graphicFrame macro="">
      <xdr:nvGraphicFramePr>
        <xdr:cNvPr id="42" name="图表 4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19050</xdr:colOff>
      <xdr:row>3</xdr:row>
      <xdr:rowOff>95250</xdr:rowOff>
    </xdr:from>
    <xdr:to>
      <xdr:col>11</xdr:col>
      <xdr:colOff>114301</xdr:colOff>
      <xdr:row>6</xdr:row>
      <xdr:rowOff>200025</xdr:rowOff>
    </xdr:to>
    <xdr:sp macro="" textlink="">
      <xdr:nvSpPr>
        <xdr:cNvPr id="40" name="矩形 39"/>
        <xdr:cNvSpPr/>
      </xdr:nvSpPr>
      <xdr:spPr>
        <a:xfrm>
          <a:off x="10439400" y="752475"/>
          <a:ext cx="14668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总结</a:t>
          </a:r>
        </a:p>
      </xdr:txBody>
    </xdr:sp>
    <xdr:clientData/>
  </xdr:twoCellAnchor>
  <xdr:twoCellAnchor>
    <xdr:from>
      <xdr:col>8</xdr:col>
      <xdr:colOff>676275</xdr:colOff>
      <xdr:row>325</xdr:row>
      <xdr:rowOff>190500</xdr:rowOff>
    </xdr:from>
    <xdr:to>
      <xdr:col>10</xdr:col>
      <xdr:colOff>620783</xdr:colOff>
      <xdr:row>329</xdr:row>
      <xdr:rowOff>94836</xdr:rowOff>
    </xdr:to>
    <xdr:sp macro="" textlink="">
      <xdr:nvSpPr>
        <xdr:cNvPr id="43" name="矩形 42">
          <a:hlinkClick xmlns:r="http://schemas.openxmlformats.org/officeDocument/2006/relationships" r:id="rId17"/>
        </xdr:cNvPr>
        <xdr:cNvSpPr/>
      </xdr:nvSpPr>
      <xdr:spPr>
        <a:xfrm>
          <a:off x="10506075" y="6930390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28575</xdr:colOff>
      <xdr:row>354</xdr:row>
      <xdr:rowOff>19050</xdr:rowOff>
    </xdr:from>
    <xdr:to>
      <xdr:col>10</xdr:col>
      <xdr:colOff>658883</xdr:colOff>
      <xdr:row>357</xdr:row>
      <xdr:rowOff>132936</xdr:rowOff>
    </xdr:to>
    <xdr:sp macro="" textlink="">
      <xdr:nvSpPr>
        <xdr:cNvPr id="44" name="矩形 43">
          <a:hlinkClick xmlns:r="http://schemas.openxmlformats.org/officeDocument/2006/relationships" r:id="rId17"/>
        </xdr:cNvPr>
        <xdr:cNvSpPr/>
      </xdr:nvSpPr>
      <xdr:spPr>
        <a:xfrm>
          <a:off x="10544175" y="7520940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8</xdr:col>
      <xdr:colOff>676275</xdr:colOff>
      <xdr:row>426</xdr:row>
      <xdr:rowOff>161925</xdr:rowOff>
    </xdr:from>
    <xdr:to>
      <xdr:col>10</xdr:col>
      <xdr:colOff>620783</xdr:colOff>
      <xdr:row>430</xdr:row>
      <xdr:rowOff>66261</xdr:rowOff>
    </xdr:to>
    <xdr:sp macro="" textlink="">
      <xdr:nvSpPr>
        <xdr:cNvPr id="45" name="矩形 44">
          <a:hlinkClick xmlns:r="http://schemas.openxmlformats.org/officeDocument/2006/relationships" r:id="rId17"/>
        </xdr:cNvPr>
        <xdr:cNvSpPr/>
      </xdr:nvSpPr>
      <xdr:spPr>
        <a:xfrm>
          <a:off x="10506075" y="90439875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1638300</xdr:colOff>
      <xdr:row>9</xdr:row>
      <xdr:rowOff>9525</xdr:rowOff>
    </xdr:from>
    <xdr:to>
      <xdr:col>8</xdr:col>
      <xdr:colOff>314325</xdr:colOff>
      <xdr:row>29</xdr:row>
      <xdr:rowOff>138525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1639956</xdr:colOff>
      <xdr:row>97</xdr:row>
      <xdr:rowOff>41413</xdr:rowOff>
    </xdr:from>
    <xdr:to>
      <xdr:col>8</xdr:col>
      <xdr:colOff>315567</xdr:colOff>
      <xdr:row>117</xdr:row>
      <xdr:rowOff>119061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1639956</xdr:colOff>
      <xdr:row>120</xdr:row>
      <xdr:rowOff>74543</xdr:rowOff>
    </xdr:from>
    <xdr:to>
      <xdr:col>8</xdr:col>
      <xdr:colOff>344142</xdr:colOff>
      <xdr:row>141</xdr:row>
      <xdr:rowOff>13043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1639956</xdr:colOff>
      <xdr:row>144</xdr:row>
      <xdr:rowOff>99392</xdr:rowOff>
    </xdr:from>
    <xdr:to>
      <xdr:col>8</xdr:col>
      <xdr:colOff>315567</xdr:colOff>
      <xdr:row>164</xdr:row>
      <xdr:rowOff>131071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10767</xdr:colOff>
      <xdr:row>168</xdr:row>
      <xdr:rowOff>1242</xdr:rowOff>
    </xdr:from>
    <xdr:to>
      <xdr:col>8</xdr:col>
      <xdr:colOff>325092</xdr:colOff>
      <xdr:row>186</xdr:row>
      <xdr:rowOff>160474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9525</xdr:colOff>
      <xdr:row>190</xdr:row>
      <xdr:rowOff>38100</xdr:rowOff>
    </xdr:from>
    <xdr:to>
      <xdr:col>8</xdr:col>
      <xdr:colOff>323850</xdr:colOff>
      <xdr:row>210</xdr:row>
      <xdr:rowOff>167100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214</xdr:row>
      <xdr:rowOff>0</xdr:rowOff>
    </xdr:from>
    <xdr:to>
      <xdr:col>8</xdr:col>
      <xdr:colOff>419100</xdr:colOff>
      <xdr:row>234</xdr:row>
      <xdr:rowOff>129000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9525</xdr:colOff>
      <xdr:row>238</xdr:row>
      <xdr:rowOff>38100</xdr:rowOff>
    </xdr:from>
    <xdr:to>
      <xdr:col>8</xdr:col>
      <xdr:colOff>323850</xdr:colOff>
      <xdr:row>258</xdr:row>
      <xdr:rowOff>167100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262</xdr:row>
      <xdr:rowOff>0</xdr:rowOff>
    </xdr:from>
    <xdr:to>
      <xdr:col>8</xdr:col>
      <xdr:colOff>419100</xdr:colOff>
      <xdr:row>282</xdr:row>
      <xdr:rowOff>129000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286</xdr:row>
      <xdr:rowOff>0</xdr:rowOff>
    </xdr:from>
    <xdr:to>
      <xdr:col>8</xdr:col>
      <xdr:colOff>419100</xdr:colOff>
      <xdr:row>306</xdr:row>
      <xdr:rowOff>129000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311</xdr:row>
      <xdr:rowOff>0</xdr:rowOff>
    </xdr:from>
    <xdr:to>
      <xdr:col>8</xdr:col>
      <xdr:colOff>419100</xdr:colOff>
      <xdr:row>331</xdr:row>
      <xdr:rowOff>129000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339</xdr:row>
      <xdr:rowOff>0</xdr:rowOff>
    </xdr:from>
    <xdr:to>
      <xdr:col>8</xdr:col>
      <xdr:colOff>419100</xdr:colOff>
      <xdr:row>359</xdr:row>
      <xdr:rowOff>129000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363</xdr:row>
      <xdr:rowOff>0</xdr:rowOff>
    </xdr:from>
    <xdr:to>
      <xdr:col>8</xdr:col>
      <xdr:colOff>314325</xdr:colOff>
      <xdr:row>383</xdr:row>
      <xdr:rowOff>129001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16565</xdr:colOff>
      <xdr:row>52</xdr:row>
      <xdr:rowOff>198783</xdr:rowOff>
    </xdr:from>
    <xdr:to>
      <xdr:col>8</xdr:col>
      <xdr:colOff>330890</xdr:colOff>
      <xdr:row>72</xdr:row>
      <xdr:rowOff>162131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388</xdr:row>
      <xdr:rowOff>0</xdr:rowOff>
    </xdr:from>
    <xdr:to>
      <xdr:col>8</xdr:col>
      <xdr:colOff>419100</xdr:colOff>
      <xdr:row>408</xdr:row>
      <xdr:rowOff>129000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412</xdr:row>
      <xdr:rowOff>0</xdr:rowOff>
    </xdr:from>
    <xdr:to>
      <xdr:col>8</xdr:col>
      <xdr:colOff>419100</xdr:colOff>
      <xdr:row>432</xdr:row>
      <xdr:rowOff>129000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157783</xdr:colOff>
      <xdr:row>9</xdr:row>
      <xdr:rowOff>182225</xdr:rowOff>
    </xdr:from>
    <xdr:to>
      <xdr:col>0</xdr:col>
      <xdr:colOff>1472234</xdr:colOff>
      <xdr:row>13</xdr:row>
      <xdr:rowOff>89046</xdr:rowOff>
    </xdr:to>
    <xdr:sp macro="" textlink="">
      <xdr:nvSpPr>
        <xdr:cNvPr id="20" name="矩形 19"/>
        <xdr:cNvSpPr/>
      </xdr:nvSpPr>
      <xdr:spPr>
        <a:xfrm>
          <a:off x="157783" y="2087225"/>
          <a:ext cx="1314451" cy="73508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活跃基本</a:t>
          </a:r>
        </a:p>
      </xdr:txBody>
    </xdr:sp>
    <xdr:clientData/>
  </xdr:twoCellAnchor>
  <xdr:twoCellAnchor>
    <xdr:from>
      <xdr:col>0</xdr:col>
      <xdr:colOff>91109</xdr:colOff>
      <xdr:row>96</xdr:row>
      <xdr:rowOff>187609</xdr:rowOff>
    </xdr:from>
    <xdr:to>
      <xdr:col>0</xdr:col>
      <xdr:colOff>1405560</xdr:colOff>
      <xdr:row>100</xdr:row>
      <xdr:rowOff>93188</xdr:rowOff>
    </xdr:to>
    <xdr:sp macro="" textlink="">
      <xdr:nvSpPr>
        <xdr:cNvPr id="21" name="矩形 20"/>
        <xdr:cNvSpPr/>
      </xdr:nvSpPr>
      <xdr:spPr>
        <a:xfrm>
          <a:off x="91109" y="20364044"/>
          <a:ext cx="1314451" cy="7338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付费基本</a:t>
          </a:r>
        </a:p>
      </xdr:txBody>
    </xdr:sp>
    <xdr:clientData/>
  </xdr:twoCellAnchor>
  <xdr:twoCellAnchor>
    <xdr:from>
      <xdr:col>0</xdr:col>
      <xdr:colOff>148259</xdr:colOff>
      <xdr:row>53</xdr:row>
      <xdr:rowOff>110167</xdr:rowOff>
    </xdr:from>
    <xdr:to>
      <xdr:col>0</xdr:col>
      <xdr:colOff>1462710</xdr:colOff>
      <xdr:row>57</xdr:row>
      <xdr:rowOff>19474</xdr:rowOff>
    </xdr:to>
    <xdr:sp macro="" textlink="">
      <xdr:nvSpPr>
        <xdr:cNvPr id="22" name="矩形 21"/>
        <xdr:cNvSpPr/>
      </xdr:nvSpPr>
      <xdr:spPr>
        <a:xfrm>
          <a:off x="148259" y="11126037"/>
          <a:ext cx="1314451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活跃构成</a:t>
          </a:r>
        </a:p>
      </xdr:txBody>
    </xdr:sp>
    <xdr:clientData/>
  </xdr:twoCellAnchor>
  <xdr:twoCellAnchor>
    <xdr:from>
      <xdr:col>0</xdr:col>
      <xdr:colOff>91109</xdr:colOff>
      <xdr:row>143</xdr:row>
      <xdr:rowOff>46806</xdr:rowOff>
    </xdr:from>
    <xdr:to>
      <xdr:col>0</xdr:col>
      <xdr:colOff>1538909</xdr:colOff>
      <xdr:row>146</xdr:row>
      <xdr:rowOff>159450</xdr:rowOff>
    </xdr:to>
    <xdr:sp macro="" textlink="">
      <xdr:nvSpPr>
        <xdr:cNvPr id="23" name="矩形 22"/>
        <xdr:cNvSpPr/>
      </xdr:nvSpPr>
      <xdr:spPr>
        <a:xfrm>
          <a:off x="91109" y="30013284"/>
          <a:ext cx="1447800" cy="7338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付费用户组成</a:t>
          </a:r>
        </a:p>
      </xdr:txBody>
    </xdr:sp>
    <xdr:clientData/>
  </xdr:twoCellAnchor>
  <xdr:twoCellAnchor>
    <xdr:from>
      <xdr:col>0</xdr:col>
      <xdr:colOff>129209</xdr:colOff>
      <xdr:row>190</xdr:row>
      <xdr:rowOff>69996</xdr:rowOff>
    </xdr:from>
    <xdr:to>
      <xdr:col>0</xdr:col>
      <xdr:colOff>1577009</xdr:colOff>
      <xdr:row>193</xdr:row>
      <xdr:rowOff>183883</xdr:rowOff>
    </xdr:to>
    <xdr:sp macro="" textlink="">
      <xdr:nvSpPr>
        <xdr:cNvPr id="24" name="矩形 23"/>
        <xdr:cNvSpPr/>
      </xdr:nvSpPr>
      <xdr:spPr>
        <a:xfrm>
          <a:off x="129209" y="39677431"/>
          <a:ext cx="1447800" cy="73508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付费贡献组成</a:t>
          </a:r>
        </a:p>
      </xdr:txBody>
    </xdr:sp>
    <xdr:clientData/>
  </xdr:twoCellAnchor>
  <xdr:twoCellAnchor>
    <xdr:from>
      <xdr:col>0</xdr:col>
      <xdr:colOff>110159</xdr:colOff>
      <xdr:row>238</xdr:row>
      <xdr:rowOff>79522</xdr:rowOff>
    </xdr:from>
    <xdr:to>
      <xdr:col>0</xdr:col>
      <xdr:colOff>1557959</xdr:colOff>
      <xdr:row>241</xdr:row>
      <xdr:rowOff>193408</xdr:rowOff>
    </xdr:to>
    <xdr:sp macro="" textlink="">
      <xdr:nvSpPr>
        <xdr:cNvPr id="25" name="矩形 24"/>
        <xdr:cNvSpPr/>
      </xdr:nvSpPr>
      <xdr:spPr>
        <a:xfrm>
          <a:off x="110159" y="49626087"/>
          <a:ext cx="1447800" cy="73508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arppu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100634</xdr:colOff>
      <xdr:row>311</xdr:row>
      <xdr:rowOff>88633</xdr:rowOff>
    </xdr:from>
    <xdr:to>
      <xdr:col>0</xdr:col>
      <xdr:colOff>1548434</xdr:colOff>
      <xdr:row>314</xdr:row>
      <xdr:rowOff>205004</xdr:rowOff>
    </xdr:to>
    <xdr:sp macro="" textlink="">
      <xdr:nvSpPr>
        <xdr:cNvPr id="26" name="矩形 25"/>
        <xdr:cNvSpPr/>
      </xdr:nvSpPr>
      <xdr:spPr>
        <a:xfrm>
          <a:off x="100634" y="64767524"/>
          <a:ext cx="1447800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付费率</a:t>
          </a:r>
        </a:p>
      </xdr:txBody>
    </xdr:sp>
    <xdr:clientData/>
  </xdr:twoCellAnchor>
  <xdr:twoCellAnchor>
    <xdr:from>
      <xdr:col>0</xdr:col>
      <xdr:colOff>110159</xdr:colOff>
      <xdr:row>363</xdr:row>
      <xdr:rowOff>85733</xdr:rowOff>
    </xdr:from>
    <xdr:to>
      <xdr:col>0</xdr:col>
      <xdr:colOff>1557959</xdr:colOff>
      <xdr:row>366</xdr:row>
      <xdr:rowOff>202105</xdr:rowOff>
    </xdr:to>
    <xdr:sp macro="" textlink="">
      <xdr:nvSpPr>
        <xdr:cNvPr id="27" name="矩形 26"/>
        <xdr:cNvSpPr/>
      </xdr:nvSpPr>
      <xdr:spPr>
        <a:xfrm>
          <a:off x="110159" y="75532016"/>
          <a:ext cx="1447800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游戏习惯</a:t>
          </a:r>
        </a:p>
      </xdr:txBody>
    </xdr:sp>
    <xdr:clientData/>
  </xdr:twoCellAnchor>
  <xdr:twoCellAnchor>
    <xdr:from>
      <xdr:col>0</xdr:col>
      <xdr:colOff>110159</xdr:colOff>
      <xdr:row>339</xdr:row>
      <xdr:rowOff>78694</xdr:rowOff>
    </xdr:from>
    <xdr:to>
      <xdr:col>0</xdr:col>
      <xdr:colOff>1557959</xdr:colOff>
      <xdr:row>342</xdr:row>
      <xdr:rowOff>195065</xdr:rowOff>
    </xdr:to>
    <xdr:sp macro="" textlink="">
      <xdr:nvSpPr>
        <xdr:cNvPr id="28" name="矩形 27"/>
        <xdr:cNvSpPr/>
      </xdr:nvSpPr>
      <xdr:spPr>
        <a:xfrm>
          <a:off x="110159" y="70555411"/>
          <a:ext cx="1447800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有效活跃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10</xdr:col>
      <xdr:colOff>630308</xdr:colOff>
      <xdr:row>29</xdr:row>
      <xdr:rowOff>111402</xdr:rowOff>
    </xdr:to>
    <xdr:sp macro="" textlink="">
      <xdr:nvSpPr>
        <xdr:cNvPr id="29" name="矩形 28">
          <a:hlinkClick xmlns:r="http://schemas.openxmlformats.org/officeDocument/2006/relationships" r:id="rId17"/>
        </xdr:cNvPr>
        <xdr:cNvSpPr/>
      </xdr:nvSpPr>
      <xdr:spPr>
        <a:xfrm>
          <a:off x="11065565" y="5425109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630308</xdr:colOff>
      <xdr:row>95</xdr:row>
      <xdr:rowOff>103119</xdr:rowOff>
    </xdr:to>
    <xdr:sp macro="" textlink="">
      <xdr:nvSpPr>
        <xdr:cNvPr id="30" name="矩形 29">
          <a:hlinkClick xmlns:r="http://schemas.openxmlformats.org/officeDocument/2006/relationships" r:id="rId17"/>
        </xdr:cNvPr>
        <xdr:cNvSpPr/>
      </xdr:nvSpPr>
      <xdr:spPr>
        <a:xfrm>
          <a:off x="11065565" y="19331609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137</xdr:row>
      <xdr:rowOff>0</xdr:rowOff>
    </xdr:from>
    <xdr:to>
      <xdr:col>10</xdr:col>
      <xdr:colOff>630308</xdr:colOff>
      <xdr:row>140</xdr:row>
      <xdr:rowOff>111401</xdr:rowOff>
    </xdr:to>
    <xdr:sp macro="" textlink="">
      <xdr:nvSpPr>
        <xdr:cNvPr id="31" name="矩形 30">
          <a:hlinkClick xmlns:r="http://schemas.openxmlformats.org/officeDocument/2006/relationships" r:id="rId17"/>
        </xdr:cNvPr>
        <xdr:cNvSpPr/>
      </xdr:nvSpPr>
      <xdr:spPr>
        <a:xfrm>
          <a:off x="11065565" y="28715804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185</xdr:row>
      <xdr:rowOff>0</xdr:rowOff>
    </xdr:from>
    <xdr:to>
      <xdr:col>10</xdr:col>
      <xdr:colOff>630308</xdr:colOff>
      <xdr:row>188</xdr:row>
      <xdr:rowOff>111402</xdr:rowOff>
    </xdr:to>
    <xdr:sp macro="" textlink="">
      <xdr:nvSpPr>
        <xdr:cNvPr id="32" name="矩形 31">
          <a:hlinkClick xmlns:r="http://schemas.openxmlformats.org/officeDocument/2006/relationships" r:id="rId17"/>
        </xdr:cNvPr>
        <xdr:cNvSpPr/>
      </xdr:nvSpPr>
      <xdr:spPr>
        <a:xfrm>
          <a:off x="11065565" y="38572109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231</xdr:row>
      <xdr:rowOff>0</xdr:rowOff>
    </xdr:from>
    <xdr:to>
      <xdr:col>10</xdr:col>
      <xdr:colOff>630308</xdr:colOff>
      <xdr:row>234</xdr:row>
      <xdr:rowOff>111402</xdr:rowOff>
    </xdr:to>
    <xdr:sp macro="" textlink="">
      <xdr:nvSpPr>
        <xdr:cNvPr id="35" name="矩形 34">
          <a:hlinkClick xmlns:r="http://schemas.openxmlformats.org/officeDocument/2006/relationships" r:id="rId17"/>
        </xdr:cNvPr>
        <xdr:cNvSpPr/>
      </xdr:nvSpPr>
      <xdr:spPr>
        <a:xfrm>
          <a:off x="11065565" y="48097109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303</xdr:row>
      <xdr:rowOff>0</xdr:rowOff>
    </xdr:from>
    <xdr:to>
      <xdr:col>10</xdr:col>
      <xdr:colOff>630308</xdr:colOff>
      <xdr:row>306</xdr:row>
      <xdr:rowOff>111402</xdr:rowOff>
    </xdr:to>
    <xdr:sp macro="" textlink="">
      <xdr:nvSpPr>
        <xdr:cNvPr id="36" name="矩形 35">
          <a:hlinkClick xmlns:r="http://schemas.openxmlformats.org/officeDocument/2006/relationships" r:id="rId17"/>
        </xdr:cNvPr>
        <xdr:cNvSpPr/>
      </xdr:nvSpPr>
      <xdr:spPr>
        <a:xfrm>
          <a:off x="11065565" y="63022370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328</xdr:row>
      <xdr:rowOff>0</xdr:rowOff>
    </xdr:from>
    <xdr:to>
      <xdr:col>10</xdr:col>
      <xdr:colOff>630308</xdr:colOff>
      <xdr:row>331</xdr:row>
      <xdr:rowOff>111401</xdr:rowOff>
    </xdr:to>
    <xdr:sp macro="" textlink="">
      <xdr:nvSpPr>
        <xdr:cNvPr id="37" name="矩形 36">
          <a:hlinkClick xmlns:r="http://schemas.openxmlformats.org/officeDocument/2006/relationships" r:id="rId17"/>
        </xdr:cNvPr>
        <xdr:cNvSpPr/>
      </xdr:nvSpPr>
      <xdr:spPr>
        <a:xfrm>
          <a:off x="11065565" y="68199000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356</xdr:row>
      <xdr:rowOff>0</xdr:rowOff>
    </xdr:from>
    <xdr:to>
      <xdr:col>10</xdr:col>
      <xdr:colOff>630308</xdr:colOff>
      <xdr:row>359</xdr:row>
      <xdr:rowOff>111401</xdr:rowOff>
    </xdr:to>
    <xdr:sp macro="" textlink="">
      <xdr:nvSpPr>
        <xdr:cNvPr id="38" name="矩形 37">
          <a:hlinkClick xmlns:r="http://schemas.openxmlformats.org/officeDocument/2006/relationships" r:id="rId17"/>
        </xdr:cNvPr>
        <xdr:cNvSpPr/>
      </xdr:nvSpPr>
      <xdr:spPr>
        <a:xfrm>
          <a:off x="11065565" y="73996826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429</xdr:row>
      <xdr:rowOff>0</xdr:rowOff>
    </xdr:from>
    <xdr:to>
      <xdr:col>10</xdr:col>
      <xdr:colOff>630308</xdr:colOff>
      <xdr:row>432</xdr:row>
      <xdr:rowOff>111401</xdr:rowOff>
    </xdr:to>
    <xdr:sp macro="" textlink="">
      <xdr:nvSpPr>
        <xdr:cNvPr id="39" name="矩形 38">
          <a:hlinkClick xmlns:r="http://schemas.openxmlformats.org/officeDocument/2006/relationships" r:id="rId17"/>
        </xdr:cNvPr>
        <xdr:cNvSpPr/>
      </xdr:nvSpPr>
      <xdr:spPr>
        <a:xfrm>
          <a:off x="11065565" y="89112587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23</xdr:col>
      <xdr:colOff>99391</xdr:colOff>
      <xdr:row>174</xdr:row>
      <xdr:rowOff>74542</xdr:rowOff>
    </xdr:from>
    <xdr:to>
      <xdr:col>24</xdr:col>
      <xdr:colOff>406677</xdr:colOff>
      <xdr:row>177</xdr:row>
      <xdr:rowOff>185943</xdr:rowOff>
    </xdr:to>
    <xdr:sp macro="" textlink="">
      <xdr:nvSpPr>
        <xdr:cNvPr id="40" name="矩形 39">
          <a:hlinkClick xmlns:r="http://schemas.openxmlformats.org/officeDocument/2006/relationships" r:id="rId17"/>
        </xdr:cNvPr>
        <xdr:cNvSpPr/>
      </xdr:nvSpPr>
      <xdr:spPr>
        <a:xfrm>
          <a:off x="25112869" y="36368933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5</xdr:col>
      <xdr:colOff>405848</xdr:colOff>
      <xdr:row>3</xdr:row>
      <xdr:rowOff>99391</xdr:rowOff>
    </xdr:from>
    <xdr:to>
      <xdr:col>5</xdr:col>
      <xdr:colOff>1720299</xdr:colOff>
      <xdr:row>6</xdr:row>
      <xdr:rowOff>195470</xdr:rowOff>
    </xdr:to>
    <xdr:sp macro="" textlink="">
      <xdr:nvSpPr>
        <xdr:cNvPr id="41" name="矩形 40">
          <a:hlinkClick xmlns:r="http://schemas.openxmlformats.org/officeDocument/2006/relationships" r:id="rId18"/>
        </xdr:cNvPr>
        <xdr:cNvSpPr/>
      </xdr:nvSpPr>
      <xdr:spPr>
        <a:xfrm>
          <a:off x="7056783" y="745434"/>
          <a:ext cx="1314451" cy="7338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查看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8</xdr:col>
      <xdr:colOff>314325</xdr:colOff>
      <xdr:row>51</xdr:row>
      <xdr:rowOff>129000</xdr:rowOff>
    </xdr:to>
    <xdr:graphicFrame macro="">
      <xdr:nvGraphicFramePr>
        <xdr:cNvPr id="43" name="图表 4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</xdr:col>
      <xdr:colOff>0</xdr:colOff>
      <xdr:row>74</xdr:row>
      <xdr:rowOff>0</xdr:rowOff>
    </xdr:from>
    <xdr:to>
      <xdr:col>8</xdr:col>
      <xdr:colOff>309355</xdr:colOff>
      <xdr:row>94</xdr:row>
      <xdr:rowOff>129000</xdr:rowOff>
    </xdr:to>
    <xdr:graphicFrame macro="">
      <xdr:nvGraphicFramePr>
        <xdr:cNvPr id="44" name="图表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0</xdr:colOff>
      <xdr:row>3</xdr:row>
      <xdr:rowOff>114300</xdr:rowOff>
    </xdr:from>
    <xdr:to>
      <xdr:col>11</xdr:col>
      <xdr:colOff>95251</xdr:colOff>
      <xdr:row>7</xdr:row>
      <xdr:rowOff>9525</xdr:rowOff>
    </xdr:to>
    <xdr:sp macro="" textlink="">
      <xdr:nvSpPr>
        <xdr:cNvPr id="42" name="矩形 41"/>
        <xdr:cNvSpPr/>
      </xdr:nvSpPr>
      <xdr:spPr>
        <a:xfrm>
          <a:off x="10601325" y="771525"/>
          <a:ext cx="14668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总结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1638300</xdr:colOff>
      <xdr:row>9</xdr:row>
      <xdr:rowOff>9525</xdr:rowOff>
    </xdr:from>
    <xdr:to>
      <xdr:col>8</xdr:col>
      <xdr:colOff>324716</xdr:colOff>
      <xdr:row>29</xdr:row>
      <xdr:rowOff>138525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1631674</xdr:colOff>
      <xdr:row>97</xdr:row>
      <xdr:rowOff>107674</xdr:rowOff>
    </xdr:from>
    <xdr:to>
      <xdr:col>8</xdr:col>
      <xdr:colOff>327201</xdr:colOff>
      <xdr:row>117</xdr:row>
      <xdr:rowOff>191534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1631674</xdr:colOff>
      <xdr:row>120</xdr:row>
      <xdr:rowOff>99391</xdr:rowOff>
    </xdr:from>
    <xdr:to>
      <xdr:col>8</xdr:col>
      <xdr:colOff>431110</xdr:colOff>
      <xdr:row>141</xdr:row>
      <xdr:rowOff>37891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1631674</xdr:colOff>
      <xdr:row>144</xdr:row>
      <xdr:rowOff>124240</xdr:rowOff>
    </xdr:from>
    <xdr:to>
      <xdr:col>8</xdr:col>
      <xdr:colOff>327201</xdr:colOff>
      <xdr:row>164</xdr:row>
      <xdr:rowOff>154677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2485</xdr:colOff>
      <xdr:row>168</xdr:row>
      <xdr:rowOff>50938</xdr:rowOff>
    </xdr:from>
    <xdr:to>
      <xdr:col>8</xdr:col>
      <xdr:colOff>326335</xdr:colOff>
      <xdr:row>187</xdr:row>
      <xdr:rowOff>6003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9525</xdr:colOff>
      <xdr:row>190</xdr:row>
      <xdr:rowOff>38100</xdr:rowOff>
    </xdr:from>
    <xdr:to>
      <xdr:col>8</xdr:col>
      <xdr:colOff>333375</xdr:colOff>
      <xdr:row>210</xdr:row>
      <xdr:rowOff>167100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214</xdr:row>
      <xdr:rowOff>0</xdr:rowOff>
    </xdr:from>
    <xdr:to>
      <xdr:col>8</xdr:col>
      <xdr:colOff>419100</xdr:colOff>
      <xdr:row>234</xdr:row>
      <xdr:rowOff>129000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9525</xdr:colOff>
      <xdr:row>238</xdr:row>
      <xdr:rowOff>38100</xdr:rowOff>
    </xdr:from>
    <xdr:to>
      <xdr:col>8</xdr:col>
      <xdr:colOff>333375</xdr:colOff>
      <xdr:row>258</xdr:row>
      <xdr:rowOff>167099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262</xdr:row>
      <xdr:rowOff>0</xdr:rowOff>
    </xdr:from>
    <xdr:to>
      <xdr:col>8</xdr:col>
      <xdr:colOff>419100</xdr:colOff>
      <xdr:row>282</xdr:row>
      <xdr:rowOff>129000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286</xdr:row>
      <xdr:rowOff>0</xdr:rowOff>
    </xdr:from>
    <xdr:to>
      <xdr:col>8</xdr:col>
      <xdr:colOff>419100</xdr:colOff>
      <xdr:row>306</xdr:row>
      <xdr:rowOff>129000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311</xdr:row>
      <xdr:rowOff>0</xdr:rowOff>
    </xdr:from>
    <xdr:to>
      <xdr:col>8</xdr:col>
      <xdr:colOff>419100</xdr:colOff>
      <xdr:row>331</xdr:row>
      <xdr:rowOff>129000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339</xdr:row>
      <xdr:rowOff>0</xdr:rowOff>
    </xdr:from>
    <xdr:to>
      <xdr:col>8</xdr:col>
      <xdr:colOff>419100</xdr:colOff>
      <xdr:row>359</xdr:row>
      <xdr:rowOff>129000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363</xdr:row>
      <xdr:rowOff>0</xdr:rowOff>
    </xdr:from>
    <xdr:to>
      <xdr:col>8</xdr:col>
      <xdr:colOff>323850</xdr:colOff>
      <xdr:row>383</xdr:row>
      <xdr:rowOff>129000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0</xdr:colOff>
      <xdr:row>52</xdr:row>
      <xdr:rowOff>16565</xdr:rowOff>
    </xdr:from>
    <xdr:to>
      <xdr:col>8</xdr:col>
      <xdr:colOff>323850</xdr:colOff>
      <xdr:row>72</xdr:row>
      <xdr:rowOff>145565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388</xdr:row>
      <xdr:rowOff>0</xdr:rowOff>
    </xdr:from>
    <xdr:to>
      <xdr:col>8</xdr:col>
      <xdr:colOff>419100</xdr:colOff>
      <xdr:row>408</xdr:row>
      <xdr:rowOff>129000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412</xdr:row>
      <xdr:rowOff>0</xdr:rowOff>
    </xdr:from>
    <xdr:to>
      <xdr:col>8</xdr:col>
      <xdr:colOff>419100</xdr:colOff>
      <xdr:row>432</xdr:row>
      <xdr:rowOff>129000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51990</xdr:colOff>
      <xdr:row>9</xdr:row>
      <xdr:rowOff>33507</xdr:rowOff>
    </xdr:from>
    <xdr:to>
      <xdr:col>0</xdr:col>
      <xdr:colOff>1337866</xdr:colOff>
      <xdr:row>12</xdr:row>
      <xdr:rowOff>147393</xdr:rowOff>
    </xdr:to>
    <xdr:sp macro="" textlink="">
      <xdr:nvSpPr>
        <xdr:cNvPr id="20" name="矩形 19"/>
        <xdr:cNvSpPr/>
      </xdr:nvSpPr>
      <xdr:spPr>
        <a:xfrm>
          <a:off x="51990" y="1947166"/>
          <a:ext cx="1285876" cy="737341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活跃基本</a:t>
          </a:r>
        </a:p>
      </xdr:txBody>
    </xdr:sp>
    <xdr:clientData/>
  </xdr:twoCellAnchor>
  <xdr:twoCellAnchor>
    <xdr:from>
      <xdr:col>0</xdr:col>
      <xdr:colOff>132521</xdr:colOff>
      <xdr:row>96</xdr:row>
      <xdr:rowOff>30232</xdr:rowOff>
    </xdr:from>
    <xdr:to>
      <xdr:col>0</xdr:col>
      <xdr:colOff>1085022</xdr:colOff>
      <xdr:row>101</xdr:row>
      <xdr:rowOff>28575</xdr:rowOff>
    </xdr:to>
    <xdr:sp macro="" textlink="">
      <xdr:nvSpPr>
        <xdr:cNvPr id="21" name="矩形 20"/>
        <xdr:cNvSpPr/>
      </xdr:nvSpPr>
      <xdr:spPr>
        <a:xfrm>
          <a:off x="132521" y="20442307"/>
          <a:ext cx="952501" cy="105561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</a:t>
          </a:r>
          <a:endParaRPr lang="en-US" altLang="zh-CN" sz="16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基本</a:t>
          </a:r>
        </a:p>
      </xdr:txBody>
    </xdr:sp>
    <xdr:clientData/>
  </xdr:twoCellAnchor>
  <xdr:twoCellAnchor>
    <xdr:from>
      <xdr:col>0</xdr:col>
      <xdr:colOff>189671</xdr:colOff>
      <xdr:row>51</xdr:row>
      <xdr:rowOff>168138</xdr:rowOff>
    </xdr:from>
    <xdr:to>
      <xdr:col>0</xdr:col>
      <xdr:colOff>1085022</xdr:colOff>
      <xdr:row>56</xdr:row>
      <xdr:rowOff>190500</xdr:rowOff>
    </xdr:to>
    <xdr:sp macro="" textlink="">
      <xdr:nvSpPr>
        <xdr:cNvPr id="22" name="矩形 21"/>
        <xdr:cNvSpPr/>
      </xdr:nvSpPr>
      <xdr:spPr>
        <a:xfrm>
          <a:off x="189671" y="11093313"/>
          <a:ext cx="895351" cy="109868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</a:t>
          </a:r>
          <a:endParaRPr lang="en-US" altLang="zh-CN" sz="16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构成</a:t>
          </a:r>
        </a:p>
      </xdr:txBody>
    </xdr:sp>
    <xdr:clientData/>
  </xdr:twoCellAnchor>
  <xdr:twoCellAnchor>
    <xdr:from>
      <xdr:col>0</xdr:col>
      <xdr:colOff>149087</xdr:colOff>
      <xdr:row>144</xdr:row>
      <xdr:rowOff>171038</xdr:rowOff>
    </xdr:from>
    <xdr:to>
      <xdr:col>0</xdr:col>
      <xdr:colOff>1596887</xdr:colOff>
      <xdr:row>148</xdr:row>
      <xdr:rowOff>76617</xdr:rowOff>
    </xdr:to>
    <xdr:sp macro="" textlink="">
      <xdr:nvSpPr>
        <xdr:cNvPr id="23" name="矩形 22"/>
        <xdr:cNvSpPr/>
      </xdr:nvSpPr>
      <xdr:spPr>
        <a:xfrm>
          <a:off x="149087" y="30344581"/>
          <a:ext cx="1447800" cy="7338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付费用户组成</a:t>
          </a:r>
        </a:p>
      </xdr:txBody>
    </xdr:sp>
    <xdr:clientData/>
  </xdr:twoCellAnchor>
  <xdr:twoCellAnchor>
    <xdr:from>
      <xdr:col>0</xdr:col>
      <xdr:colOff>170621</xdr:colOff>
      <xdr:row>189</xdr:row>
      <xdr:rowOff>127967</xdr:rowOff>
    </xdr:from>
    <xdr:to>
      <xdr:col>0</xdr:col>
      <xdr:colOff>1618421</xdr:colOff>
      <xdr:row>193</xdr:row>
      <xdr:rowOff>34788</xdr:rowOff>
    </xdr:to>
    <xdr:sp macro="" textlink="">
      <xdr:nvSpPr>
        <xdr:cNvPr id="24" name="矩形 23"/>
        <xdr:cNvSpPr/>
      </xdr:nvSpPr>
      <xdr:spPr>
        <a:xfrm>
          <a:off x="170621" y="39520054"/>
          <a:ext cx="1447800" cy="73508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付费贡献组成</a:t>
          </a:r>
        </a:p>
      </xdr:txBody>
    </xdr:sp>
    <xdr:clientData/>
  </xdr:twoCellAnchor>
  <xdr:twoCellAnchor>
    <xdr:from>
      <xdr:col>0</xdr:col>
      <xdr:colOff>151571</xdr:colOff>
      <xdr:row>237</xdr:row>
      <xdr:rowOff>137493</xdr:rowOff>
    </xdr:from>
    <xdr:to>
      <xdr:col>0</xdr:col>
      <xdr:colOff>1599371</xdr:colOff>
      <xdr:row>241</xdr:row>
      <xdr:rowOff>44314</xdr:rowOff>
    </xdr:to>
    <xdr:sp macro="" textlink="">
      <xdr:nvSpPr>
        <xdr:cNvPr id="25" name="矩形 24"/>
        <xdr:cNvSpPr/>
      </xdr:nvSpPr>
      <xdr:spPr>
        <a:xfrm>
          <a:off x="151571" y="49468710"/>
          <a:ext cx="1447800" cy="73508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arppu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142046</xdr:colOff>
      <xdr:row>310</xdr:row>
      <xdr:rowOff>163169</xdr:rowOff>
    </xdr:from>
    <xdr:to>
      <xdr:col>0</xdr:col>
      <xdr:colOff>1589846</xdr:colOff>
      <xdr:row>314</xdr:row>
      <xdr:rowOff>72475</xdr:rowOff>
    </xdr:to>
    <xdr:sp macro="" textlink="">
      <xdr:nvSpPr>
        <xdr:cNvPr id="26" name="矩形 25"/>
        <xdr:cNvSpPr/>
      </xdr:nvSpPr>
      <xdr:spPr>
        <a:xfrm>
          <a:off x="142046" y="64610147"/>
          <a:ext cx="1447800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付费率</a:t>
          </a:r>
        </a:p>
      </xdr:txBody>
    </xdr:sp>
    <xdr:clientData/>
  </xdr:twoCellAnchor>
  <xdr:twoCellAnchor>
    <xdr:from>
      <xdr:col>0</xdr:col>
      <xdr:colOff>151571</xdr:colOff>
      <xdr:row>362</xdr:row>
      <xdr:rowOff>160269</xdr:rowOff>
    </xdr:from>
    <xdr:to>
      <xdr:col>0</xdr:col>
      <xdr:colOff>1085021</xdr:colOff>
      <xdr:row>367</xdr:row>
      <xdr:rowOff>95250</xdr:rowOff>
    </xdr:to>
    <xdr:sp macro="" textlink="">
      <xdr:nvSpPr>
        <xdr:cNvPr id="27" name="矩形 26"/>
        <xdr:cNvSpPr/>
      </xdr:nvSpPr>
      <xdr:spPr>
        <a:xfrm>
          <a:off x="151571" y="76245969"/>
          <a:ext cx="933450" cy="982731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游戏</a:t>
          </a:r>
          <a:endParaRPr lang="en-US" altLang="zh-CN" sz="16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习惯</a:t>
          </a:r>
        </a:p>
      </xdr:txBody>
    </xdr:sp>
    <xdr:clientData/>
  </xdr:twoCellAnchor>
  <xdr:twoCellAnchor>
    <xdr:from>
      <xdr:col>0</xdr:col>
      <xdr:colOff>151571</xdr:colOff>
      <xdr:row>338</xdr:row>
      <xdr:rowOff>153230</xdr:rowOff>
    </xdr:from>
    <xdr:to>
      <xdr:col>0</xdr:col>
      <xdr:colOff>1599371</xdr:colOff>
      <xdr:row>342</xdr:row>
      <xdr:rowOff>62536</xdr:rowOff>
    </xdr:to>
    <xdr:sp macro="" textlink="">
      <xdr:nvSpPr>
        <xdr:cNvPr id="28" name="矩形 27"/>
        <xdr:cNvSpPr/>
      </xdr:nvSpPr>
      <xdr:spPr>
        <a:xfrm>
          <a:off x="151571" y="70398034"/>
          <a:ext cx="1447800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有效活跃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10</xdr:col>
      <xdr:colOff>630308</xdr:colOff>
      <xdr:row>29</xdr:row>
      <xdr:rowOff>111402</xdr:rowOff>
    </xdr:to>
    <xdr:sp macro="" textlink="">
      <xdr:nvSpPr>
        <xdr:cNvPr id="29" name="矩形 28">
          <a:hlinkClick xmlns:r="http://schemas.openxmlformats.org/officeDocument/2006/relationships" r:id="rId17"/>
        </xdr:cNvPr>
        <xdr:cNvSpPr/>
      </xdr:nvSpPr>
      <xdr:spPr>
        <a:xfrm>
          <a:off x="11065565" y="5425109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630308</xdr:colOff>
      <xdr:row>95</xdr:row>
      <xdr:rowOff>103119</xdr:rowOff>
    </xdr:to>
    <xdr:sp macro="" textlink="">
      <xdr:nvSpPr>
        <xdr:cNvPr id="30" name="矩形 29">
          <a:hlinkClick xmlns:r="http://schemas.openxmlformats.org/officeDocument/2006/relationships" r:id="rId17"/>
        </xdr:cNvPr>
        <xdr:cNvSpPr/>
      </xdr:nvSpPr>
      <xdr:spPr>
        <a:xfrm>
          <a:off x="11065565" y="19331609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138</xdr:row>
      <xdr:rowOff>0</xdr:rowOff>
    </xdr:from>
    <xdr:to>
      <xdr:col>10</xdr:col>
      <xdr:colOff>630308</xdr:colOff>
      <xdr:row>141</xdr:row>
      <xdr:rowOff>103119</xdr:rowOff>
    </xdr:to>
    <xdr:sp macro="" textlink="">
      <xdr:nvSpPr>
        <xdr:cNvPr id="31" name="矩形 30">
          <a:hlinkClick xmlns:r="http://schemas.openxmlformats.org/officeDocument/2006/relationships" r:id="rId17"/>
        </xdr:cNvPr>
        <xdr:cNvSpPr/>
      </xdr:nvSpPr>
      <xdr:spPr>
        <a:xfrm>
          <a:off x="11065565" y="28922870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185</xdr:row>
      <xdr:rowOff>0</xdr:rowOff>
    </xdr:from>
    <xdr:to>
      <xdr:col>10</xdr:col>
      <xdr:colOff>630308</xdr:colOff>
      <xdr:row>188</xdr:row>
      <xdr:rowOff>111401</xdr:rowOff>
    </xdr:to>
    <xdr:sp macro="" textlink="">
      <xdr:nvSpPr>
        <xdr:cNvPr id="32" name="矩形 31">
          <a:hlinkClick xmlns:r="http://schemas.openxmlformats.org/officeDocument/2006/relationships" r:id="rId17"/>
        </xdr:cNvPr>
        <xdr:cNvSpPr/>
      </xdr:nvSpPr>
      <xdr:spPr>
        <a:xfrm>
          <a:off x="11065565" y="38563826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231</xdr:row>
      <xdr:rowOff>0</xdr:rowOff>
    </xdr:from>
    <xdr:to>
      <xdr:col>10</xdr:col>
      <xdr:colOff>630308</xdr:colOff>
      <xdr:row>234</xdr:row>
      <xdr:rowOff>111401</xdr:rowOff>
    </xdr:to>
    <xdr:sp macro="" textlink="">
      <xdr:nvSpPr>
        <xdr:cNvPr id="33" name="矩形 32">
          <a:hlinkClick xmlns:r="http://schemas.openxmlformats.org/officeDocument/2006/relationships" r:id="rId17"/>
        </xdr:cNvPr>
        <xdr:cNvSpPr/>
      </xdr:nvSpPr>
      <xdr:spPr>
        <a:xfrm>
          <a:off x="11065565" y="48088826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303</xdr:row>
      <xdr:rowOff>0</xdr:rowOff>
    </xdr:from>
    <xdr:to>
      <xdr:col>10</xdr:col>
      <xdr:colOff>630308</xdr:colOff>
      <xdr:row>306</xdr:row>
      <xdr:rowOff>111402</xdr:rowOff>
    </xdr:to>
    <xdr:sp macro="" textlink="">
      <xdr:nvSpPr>
        <xdr:cNvPr id="34" name="矩形 33">
          <a:hlinkClick xmlns:r="http://schemas.openxmlformats.org/officeDocument/2006/relationships" r:id="rId17"/>
        </xdr:cNvPr>
        <xdr:cNvSpPr/>
      </xdr:nvSpPr>
      <xdr:spPr>
        <a:xfrm>
          <a:off x="11065565" y="62997522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16566</xdr:colOff>
      <xdr:row>327</xdr:row>
      <xdr:rowOff>173935</xdr:rowOff>
    </xdr:from>
    <xdr:to>
      <xdr:col>10</xdr:col>
      <xdr:colOff>646874</xdr:colOff>
      <xdr:row>331</xdr:row>
      <xdr:rowOff>78271</xdr:rowOff>
    </xdr:to>
    <xdr:sp macro="" textlink="">
      <xdr:nvSpPr>
        <xdr:cNvPr id="35" name="矩形 34">
          <a:hlinkClick xmlns:r="http://schemas.openxmlformats.org/officeDocument/2006/relationships" r:id="rId17"/>
        </xdr:cNvPr>
        <xdr:cNvSpPr/>
      </xdr:nvSpPr>
      <xdr:spPr>
        <a:xfrm>
          <a:off x="11082131" y="68141022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356</xdr:row>
      <xdr:rowOff>0</xdr:rowOff>
    </xdr:from>
    <xdr:to>
      <xdr:col>10</xdr:col>
      <xdr:colOff>630308</xdr:colOff>
      <xdr:row>359</xdr:row>
      <xdr:rowOff>111401</xdr:rowOff>
    </xdr:to>
    <xdr:sp macro="" textlink="">
      <xdr:nvSpPr>
        <xdr:cNvPr id="36" name="矩形 35">
          <a:hlinkClick xmlns:r="http://schemas.openxmlformats.org/officeDocument/2006/relationships" r:id="rId17"/>
        </xdr:cNvPr>
        <xdr:cNvSpPr/>
      </xdr:nvSpPr>
      <xdr:spPr>
        <a:xfrm>
          <a:off x="11065565" y="73971978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428</xdr:row>
      <xdr:rowOff>198782</xdr:rowOff>
    </xdr:from>
    <xdr:to>
      <xdr:col>10</xdr:col>
      <xdr:colOff>630308</xdr:colOff>
      <xdr:row>432</xdr:row>
      <xdr:rowOff>103118</xdr:rowOff>
    </xdr:to>
    <xdr:sp macro="" textlink="">
      <xdr:nvSpPr>
        <xdr:cNvPr id="37" name="矩形 36">
          <a:hlinkClick xmlns:r="http://schemas.openxmlformats.org/officeDocument/2006/relationships" r:id="rId17"/>
        </xdr:cNvPr>
        <xdr:cNvSpPr/>
      </xdr:nvSpPr>
      <xdr:spPr>
        <a:xfrm>
          <a:off x="11065565" y="89079456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23</xdr:col>
      <xdr:colOff>173935</xdr:colOff>
      <xdr:row>175</xdr:row>
      <xdr:rowOff>49696</xdr:rowOff>
    </xdr:from>
    <xdr:to>
      <xdr:col>24</xdr:col>
      <xdr:colOff>481221</xdr:colOff>
      <xdr:row>178</xdr:row>
      <xdr:rowOff>161098</xdr:rowOff>
    </xdr:to>
    <xdr:sp macro="" textlink="">
      <xdr:nvSpPr>
        <xdr:cNvPr id="38" name="矩形 37">
          <a:hlinkClick xmlns:r="http://schemas.openxmlformats.org/officeDocument/2006/relationships" r:id="rId17"/>
        </xdr:cNvPr>
        <xdr:cNvSpPr/>
      </xdr:nvSpPr>
      <xdr:spPr>
        <a:xfrm>
          <a:off x="25013478" y="36526305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5</xdr:col>
      <xdr:colOff>447261</xdr:colOff>
      <xdr:row>3</xdr:row>
      <xdr:rowOff>198783</xdr:rowOff>
    </xdr:from>
    <xdr:to>
      <xdr:col>5</xdr:col>
      <xdr:colOff>1761712</xdr:colOff>
      <xdr:row>7</xdr:row>
      <xdr:rowOff>87796</xdr:rowOff>
    </xdr:to>
    <xdr:sp macro="" textlink="">
      <xdr:nvSpPr>
        <xdr:cNvPr id="39" name="矩形 38">
          <a:hlinkClick xmlns:r="http://schemas.openxmlformats.org/officeDocument/2006/relationships" r:id="rId18"/>
        </xdr:cNvPr>
        <xdr:cNvSpPr/>
      </xdr:nvSpPr>
      <xdr:spPr>
        <a:xfrm>
          <a:off x="7098196" y="844826"/>
          <a:ext cx="1314451" cy="7338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查看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</xdr:col>
      <xdr:colOff>0</xdr:colOff>
      <xdr:row>74</xdr:row>
      <xdr:rowOff>16565</xdr:rowOff>
    </xdr:from>
    <xdr:to>
      <xdr:col>8</xdr:col>
      <xdr:colOff>318880</xdr:colOff>
      <xdr:row>94</xdr:row>
      <xdr:rowOff>186978</xdr:rowOff>
    </xdr:to>
    <xdr:graphicFrame macro="">
      <xdr:nvGraphicFramePr>
        <xdr:cNvPr id="40" name="图表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8</xdr:col>
      <xdr:colOff>323850</xdr:colOff>
      <xdr:row>50</xdr:row>
      <xdr:rowOff>137282</xdr:rowOff>
    </xdr:to>
    <xdr:graphicFrame macro="">
      <xdr:nvGraphicFramePr>
        <xdr:cNvPr id="41" name="图表 4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9525</xdr:colOff>
      <xdr:row>4</xdr:row>
      <xdr:rowOff>28575</xdr:rowOff>
    </xdr:from>
    <xdr:to>
      <xdr:col>11</xdr:col>
      <xdr:colOff>104776</xdr:colOff>
      <xdr:row>7</xdr:row>
      <xdr:rowOff>142875</xdr:rowOff>
    </xdr:to>
    <xdr:sp macro="" textlink="">
      <xdr:nvSpPr>
        <xdr:cNvPr id="42" name="矩形 41"/>
        <xdr:cNvSpPr/>
      </xdr:nvSpPr>
      <xdr:spPr>
        <a:xfrm>
          <a:off x="10506075" y="904875"/>
          <a:ext cx="14668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总结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1638300</xdr:colOff>
      <xdr:row>9</xdr:row>
      <xdr:rowOff>9525</xdr:rowOff>
    </xdr:from>
    <xdr:to>
      <xdr:col>8</xdr:col>
      <xdr:colOff>326749</xdr:colOff>
      <xdr:row>29</xdr:row>
      <xdr:rowOff>138525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97</xdr:row>
      <xdr:rowOff>74543</xdr:rowOff>
    </xdr:from>
    <xdr:to>
      <xdr:col>8</xdr:col>
      <xdr:colOff>323850</xdr:colOff>
      <xdr:row>117</xdr:row>
      <xdr:rowOff>158403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120</xdr:row>
      <xdr:rowOff>66260</xdr:rowOff>
    </xdr:from>
    <xdr:to>
      <xdr:col>8</xdr:col>
      <xdr:colOff>352425</xdr:colOff>
      <xdr:row>141</xdr:row>
      <xdr:rowOff>4761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144</xdr:row>
      <xdr:rowOff>91109</xdr:rowOff>
    </xdr:from>
    <xdr:to>
      <xdr:col>8</xdr:col>
      <xdr:colOff>323850</xdr:colOff>
      <xdr:row>164</xdr:row>
      <xdr:rowOff>185736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19050</xdr:colOff>
      <xdr:row>166</xdr:row>
      <xdr:rowOff>17807</xdr:rowOff>
    </xdr:from>
    <xdr:to>
      <xdr:col>8</xdr:col>
      <xdr:colOff>342900</xdr:colOff>
      <xdr:row>184</xdr:row>
      <xdr:rowOff>183251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9525</xdr:colOff>
      <xdr:row>188</xdr:row>
      <xdr:rowOff>38100</xdr:rowOff>
    </xdr:from>
    <xdr:to>
      <xdr:col>8</xdr:col>
      <xdr:colOff>333375</xdr:colOff>
      <xdr:row>208</xdr:row>
      <xdr:rowOff>167100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212</xdr:row>
      <xdr:rowOff>0</xdr:rowOff>
    </xdr:from>
    <xdr:to>
      <xdr:col>8</xdr:col>
      <xdr:colOff>419100</xdr:colOff>
      <xdr:row>232</xdr:row>
      <xdr:rowOff>129000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9525</xdr:colOff>
      <xdr:row>236</xdr:row>
      <xdr:rowOff>38100</xdr:rowOff>
    </xdr:from>
    <xdr:to>
      <xdr:col>8</xdr:col>
      <xdr:colOff>333375</xdr:colOff>
      <xdr:row>256</xdr:row>
      <xdr:rowOff>150534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260</xdr:row>
      <xdr:rowOff>0</xdr:rowOff>
    </xdr:from>
    <xdr:to>
      <xdr:col>8</xdr:col>
      <xdr:colOff>419100</xdr:colOff>
      <xdr:row>280</xdr:row>
      <xdr:rowOff>129000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284</xdr:row>
      <xdr:rowOff>0</xdr:rowOff>
    </xdr:from>
    <xdr:to>
      <xdr:col>8</xdr:col>
      <xdr:colOff>419100</xdr:colOff>
      <xdr:row>304</xdr:row>
      <xdr:rowOff>129000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309</xdr:row>
      <xdr:rowOff>0</xdr:rowOff>
    </xdr:from>
    <xdr:to>
      <xdr:col>8</xdr:col>
      <xdr:colOff>419100</xdr:colOff>
      <xdr:row>329</xdr:row>
      <xdr:rowOff>129000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337</xdr:row>
      <xdr:rowOff>0</xdr:rowOff>
    </xdr:from>
    <xdr:to>
      <xdr:col>8</xdr:col>
      <xdr:colOff>419100</xdr:colOff>
      <xdr:row>357</xdr:row>
      <xdr:rowOff>129000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361</xdr:row>
      <xdr:rowOff>0</xdr:rowOff>
    </xdr:from>
    <xdr:to>
      <xdr:col>8</xdr:col>
      <xdr:colOff>323850</xdr:colOff>
      <xdr:row>381</xdr:row>
      <xdr:rowOff>129000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16565</xdr:colOff>
      <xdr:row>52</xdr:row>
      <xdr:rowOff>16565</xdr:rowOff>
    </xdr:from>
    <xdr:to>
      <xdr:col>8</xdr:col>
      <xdr:colOff>340415</xdr:colOff>
      <xdr:row>71</xdr:row>
      <xdr:rowOff>129000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1172818</xdr:colOff>
      <xdr:row>256</xdr:row>
      <xdr:rowOff>207064</xdr:rowOff>
    </xdr:from>
    <xdr:to>
      <xdr:col>25</xdr:col>
      <xdr:colOff>523876</xdr:colOff>
      <xdr:row>275</xdr:row>
      <xdr:rowOff>124239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386</xdr:row>
      <xdr:rowOff>0</xdr:rowOff>
    </xdr:from>
    <xdr:to>
      <xdr:col>8</xdr:col>
      <xdr:colOff>419100</xdr:colOff>
      <xdr:row>406</xdr:row>
      <xdr:rowOff>129000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410</xdr:row>
      <xdr:rowOff>0</xdr:rowOff>
    </xdr:from>
    <xdr:to>
      <xdr:col>8</xdr:col>
      <xdr:colOff>419100</xdr:colOff>
      <xdr:row>430</xdr:row>
      <xdr:rowOff>129000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166065</xdr:colOff>
      <xdr:row>10</xdr:row>
      <xdr:rowOff>49698</xdr:rowOff>
    </xdr:from>
    <xdr:to>
      <xdr:col>0</xdr:col>
      <xdr:colOff>1480516</xdr:colOff>
      <xdr:row>13</xdr:row>
      <xdr:rowOff>163584</xdr:rowOff>
    </xdr:to>
    <xdr:sp macro="" textlink="">
      <xdr:nvSpPr>
        <xdr:cNvPr id="23" name="矩形 22"/>
        <xdr:cNvSpPr/>
      </xdr:nvSpPr>
      <xdr:spPr>
        <a:xfrm>
          <a:off x="166065" y="2161763"/>
          <a:ext cx="1314451" cy="73508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活跃基本</a:t>
          </a:r>
        </a:p>
      </xdr:txBody>
    </xdr:sp>
    <xdr:clientData/>
  </xdr:twoCellAnchor>
  <xdr:twoCellAnchor>
    <xdr:from>
      <xdr:col>0</xdr:col>
      <xdr:colOff>99391</xdr:colOff>
      <xdr:row>95</xdr:row>
      <xdr:rowOff>171039</xdr:rowOff>
    </xdr:from>
    <xdr:to>
      <xdr:col>0</xdr:col>
      <xdr:colOff>1413842</xdr:colOff>
      <xdr:row>99</xdr:row>
      <xdr:rowOff>68335</xdr:rowOff>
    </xdr:to>
    <xdr:sp macro="" textlink="">
      <xdr:nvSpPr>
        <xdr:cNvPr id="24" name="矩形 23"/>
        <xdr:cNvSpPr/>
      </xdr:nvSpPr>
      <xdr:spPr>
        <a:xfrm>
          <a:off x="99391" y="20438582"/>
          <a:ext cx="1314451" cy="7338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付费基本</a:t>
          </a:r>
        </a:p>
      </xdr:txBody>
    </xdr:sp>
    <xdr:clientData/>
  </xdr:twoCellAnchor>
  <xdr:twoCellAnchor>
    <xdr:from>
      <xdr:col>0</xdr:col>
      <xdr:colOff>156541</xdr:colOff>
      <xdr:row>52</xdr:row>
      <xdr:rowOff>77032</xdr:rowOff>
    </xdr:from>
    <xdr:to>
      <xdr:col>0</xdr:col>
      <xdr:colOff>1470992</xdr:colOff>
      <xdr:row>54</xdr:row>
      <xdr:rowOff>176838</xdr:rowOff>
    </xdr:to>
    <xdr:sp macro="" textlink="">
      <xdr:nvSpPr>
        <xdr:cNvPr id="25" name="矩形 24"/>
        <xdr:cNvSpPr/>
      </xdr:nvSpPr>
      <xdr:spPr>
        <a:xfrm>
          <a:off x="156541" y="11200575"/>
          <a:ext cx="1314451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活跃构成</a:t>
          </a:r>
        </a:p>
      </xdr:txBody>
    </xdr:sp>
    <xdr:clientData/>
  </xdr:twoCellAnchor>
  <xdr:twoCellAnchor>
    <xdr:from>
      <xdr:col>0</xdr:col>
      <xdr:colOff>115957</xdr:colOff>
      <xdr:row>144</xdr:row>
      <xdr:rowOff>96496</xdr:rowOff>
    </xdr:from>
    <xdr:to>
      <xdr:col>0</xdr:col>
      <xdr:colOff>1563757</xdr:colOff>
      <xdr:row>148</xdr:row>
      <xdr:rowOff>2075</xdr:rowOff>
    </xdr:to>
    <xdr:sp macro="" textlink="">
      <xdr:nvSpPr>
        <xdr:cNvPr id="26" name="矩形 25"/>
        <xdr:cNvSpPr/>
      </xdr:nvSpPr>
      <xdr:spPr>
        <a:xfrm>
          <a:off x="115957" y="30576496"/>
          <a:ext cx="1447800" cy="7338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付费用户组成</a:t>
          </a:r>
        </a:p>
      </xdr:txBody>
    </xdr:sp>
    <xdr:clientData/>
  </xdr:twoCellAnchor>
  <xdr:twoCellAnchor>
    <xdr:from>
      <xdr:col>0</xdr:col>
      <xdr:colOff>137491</xdr:colOff>
      <xdr:row>187</xdr:row>
      <xdr:rowOff>53426</xdr:rowOff>
    </xdr:from>
    <xdr:to>
      <xdr:col>0</xdr:col>
      <xdr:colOff>1585291</xdr:colOff>
      <xdr:row>190</xdr:row>
      <xdr:rowOff>167312</xdr:rowOff>
    </xdr:to>
    <xdr:sp macro="" textlink="">
      <xdr:nvSpPr>
        <xdr:cNvPr id="27" name="矩形 26"/>
        <xdr:cNvSpPr/>
      </xdr:nvSpPr>
      <xdr:spPr>
        <a:xfrm>
          <a:off x="137491" y="39751969"/>
          <a:ext cx="1447800" cy="73508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付费贡献组成</a:t>
          </a:r>
        </a:p>
      </xdr:txBody>
    </xdr:sp>
    <xdr:clientData/>
  </xdr:twoCellAnchor>
  <xdr:twoCellAnchor>
    <xdr:from>
      <xdr:col>0</xdr:col>
      <xdr:colOff>118441</xdr:colOff>
      <xdr:row>235</xdr:row>
      <xdr:rowOff>62951</xdr:rowOff>
    </xdr:from>
    <xdr:to>
      <xdr:col>0</xdr:col>
      <xdr:colOff>1566241</xdr:colOff>
      <xdr:row>238</xdr:row>
      <xdr:rowOff>176837</xdr:rowOff>
    </xdr:to>
    <xdr:sp macro="" textlink="">
      <xdr:nvSpPr>
        <xdr:cNvPr id="28" name="矩形 27"/>
        <xdr:cNvSpPr/>
      </xdr:nvSpPr>
      <xdr:spPr>
        <a:xfrm>
          <a:off x="118441" y="49700625"/>
          <a:ext cx="1447800" cy="73508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arppu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108916</xdr:colOff>
      <xdr:row>308</xdr:row>
      <xdr:rowOff>72062</xdr:rowOff>
    </xdr:from>
    <xdr:to>
      <xdr:col>0</xdr:col>
      <xdr:colOff>1556716</xdr:colOff>
      <xdr:row>311</xdr:row>
      <xdr:rowOff>188433</xdr:rowOff>
    </xdr:to>
    <xdr:sp macro="" textlink="">
      <xdr:nvSpPr>
        <xdr:cNvPr id="29" name="矩形 28"/>
        <xdr:cNvSpPr/>
      </xdr:nvSpPr>
      <xdr:spPr>
        <a:xfrm>
          <a:off x="108916" y="64842062"/>
          <a:ext cx="1447800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付费率</a:t>
          </a:r>
        </a:p>
      </xdr:txBody>
    </xdr:sp>
    <xdr:clientData/>
  </xdr:twoCellAnchor>
  <xdr:twoCellAnchor>
    <xdr:from>
      <xdr:col>0</xdr:col>
      <xdr:colOff>118441</xdr:colOff>
      <xdr:row>360</xdr:row>
      <xdr:rowOff>69163</xdr:rowOff>
    </xdr:from>
    <xdr:to>
      <xdr:col>0</xdr:col>
      <xdr:colOff>1566241</xdr:colOff>
      <xdr:row>363</xdr:row>
      <xdr:rowOff>185534</xdr:rowOff>
    </xdr:to>
    <xdr:sp macro="" textlink="">
      <xdr:nvSpPr>
        <xdr:cNvPr id="30" name="矩形 29"/>
        <xdr:cNvSpPr/>
      </xdr:nvSpPr>
      <xdr:spPr>
        <a:xfrm>
          <a:off x="118441" y="75606554"/>
          <a:ext cx="1447800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游戏习惯</a:t>
          </a:r>
        </a:p>
      </xdr:txBody>
    </xdr:sp>
    <xdr:clientData/>
  </xdr:twoCellAnchor>
  <xdr:twoCellAnchor>
    <xdr:from>
      <xdr:col>0</xdr:col>
      <xdr:colOff>118441</xdr:colOff>
      <xdr:row>336</xdr:row>
      <xdr:rowOff>62123</xdr:rowOff>
    </xdr:from>
    <xdr:to>
      <xdr:col>0</xdr:col>
      <xdr:colOff>1566241</xdr:colOff>
      <xdr:row>339</xdr:row>
      <xdr:rowOff>178494</xdr:rowOff>
    </xdr:to>
    <xdr:sp macro="" textlink="">
      <xdr:nvSpPr>
        <xdr:cNvPr id="31" name="矩形 30"/>
        <xdr:cNvSpPr/>
      </xdr:nvSpPr>
      <xdr:spPr>
        <a:xfrm>
          <a:off x="118441" y="70629949"/>
          <a:ext cx="1447800" cy="73756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有效活跃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10</xdr:col>
      <xdr:colOff>630308</xdr:colOff>
      <xdr:row>29</xdr:row>
      <xdr:rowOff>111402</xdr:rowOff>
    </xdr:to>
    <xdr:sp macro="" textlink="">
      <xdr:nvSpPr>
        <xdr:cNvPr id="32" name="矩形 31">
          <a:hlinkClick xmlns:r="http://schemas.openxmlformats.org/officeDocument/2006/relationships" r:id="rId18"/>
        </xdr:cNvPr>
        <xdr:cNvSpPr/>
      </xdr:nvSpPr>
      <xdr:spPr>
        <a:xfrm>
          <a:off x="11065565" y="5425109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630308</xdr:colOff>
      <xdr:row>95</xdr:row>
      <xdr:rowOff>103119</xdr:rowOff>
    </xdr:to>
    <xdr:sp macro="" textlink="">
      <xdr:nvSpPr>
        <xdr:cNvPr id="33" name="矩形 32">
          <a:hlinkClick xmlns:r="http://schemas.openxmlformats.org/officeDocument/2006/relationships" r:id="rId18"/>
        </xdr:cNvPr>
        <xdr:cNvSpPr/>
      </xdr:nvSpPr>
      <xdr:spPr>
        <a:xfrm>
          <a:off x="11065565" y="19638065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138</xdr:row>
      <xdr:rowOff>0</xdr:rowOff>
    </xdr:from>
    <xdr:to>
      <xdr:col>10</xdr:col>
      <xdr:colOff>630308</xdr:colOff>
      <xdr:row>141</xdr:row>
      <xdr:rowOff>103119</xdr:rowOff>
    </xdr:to>
    <xdr:sp macro="" textlink="">
      <xdr:nvSpPr>
        <xdr:cNvPr id="34" name="矩形 33">
          <a:hlinkClick xmlns:r="http://schemas.openxmlformats.org/officeDocument/2006/relationships" r:id="rId18"/>
        </xdr:cNvPr>
        <xdr:cNvSpPr/>
      </xdr:nvSpPr>
      <xdr:spPr>
        <a:xfrm>
          <a:off x="11065565" y="29229326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630308</xdr:colOff>
      <xdr:row>186</xdr:row>
      <xdr:rowOff>111402</xdr:rowOff>
    </xdr:to>
    <xdr:sp macro="" textlink="">
      <xdr:nvSpPr>
        <xdr:cNvPr id="35" name="矩形 34">
          <a:hlinkClick xmlns:r="http://schemas.openxmlformats.org/officeDocument/2006/relationships" r:id="rId18"/>
        </xdr:cNvPr>
        <xdr:cNvSpPr/>
      </xdr:nvSpPr>
      <xdr:spPr>
        <a:xfrm>
          <a:off x="11065565" y="38870283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229</xdr:row>
      <xdr:rowOff>0</xdr:rowOff>
    </xdr:from>
    <xdr:to>
      <xdr:col>10</xdr:col>
      <xdr:colOff>630308</xdr:colOff>
      <xdr:row>232</xdr:row>
      <xdr:rowOff>111402</xdr:rowOff>
    </xdr:to>
    <xdr:sp macro="" textlink="">
      <xdr:nvSpPr>
        <xdr:cNvPr id="36" name="矩形 35">
          <a:hlinkClick xmlns:r="http://schemas.openxmlformats.org/officeDocument/2006/relationships" r:id="rId18"/>
        </xdr:cNvPr>
        <xdr:cNvSpPr/>
      </xdr:nvSpPr>
      <xdr:spPr>
        <a:xfrm>
          <a:off x="11065565" y="48395283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300</xdr:row>
      <xdr:rowOff>207065</xdr:rowOff>
    </xdr:from>
    <xdr:to>
      <xdr:col>10</xdr:col>
      <xdr:colOff>630308</xdr:colOff>
      <xdr:row>304</xdr:row>
      <xdr:rowOff>111401</xdr:rowOff>
    </xdr:to>
    <xdr:sp macro="" textlink="">
      <xdr:nvSpPr>
        <xdr:cNvPr id="37" name="矩形 36">
          <a:hlinkClick xmlns:r="http://schemas.openxmlformats.org/officeDocument/2006/relationships" r:id="rId18"/>
        </xdr:cNvPr>
        <xdr:cNvSpPr/>
      </xdr:nvSpPr>
      <xdr:spPr>
        <a:xfrm>
          <a:off x="11065565" y="63320543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326</xdr:row>
      <xdr:rowOff>0</xdr:rowOff>
    </xdr:from>
    <xdr:to>
      <xdr:col>10</xdr:col>
      <xdr:colOff>630308</xdr:colOff>
      <xdr:row>329</xdr:row>
      <xdr:rowOff>111401</xdr:rowOff>
    </xdr:to>
    <xdr:sp macro="" textlink="">
      <xdr:nvSpPr>
        <xdr:cNvPr id="38" name="矩形 37">
          <a:hlinkClick xmlns:r="http://schemas.openxmlformats.org/officeDocument/2006/relationships" r:id="rId18"/>
        </xdr:cNvPr>
        <xdr:cNvSpPr/>
      </xdr:nvSpPr>
      <xdr:spPr>
        <a:xfrm>
          <a:off x="11065565" y="68497174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354</xdr:row>
      <xdr:rowOff>0</xdr:rowOff>
    </xdr:from>
    <xdr:to>
      <xdr:col>10</xdr:col>
      <xdr:colOff>630308</xdr:colOff>
      <xdr:row>357</xdr:row>
      <xdr:rowOff>111401</xdr:rowOff>
    </xdr:to>
    <xdr:sp macro="" textlink="">
      <xdr:nvSpPr>
        <xdr:cNvPr id="39" name="矩形 38">
          <a:hlinkClick xmlns:r="http://schemas.openxmlformats.org/officeDocument/2006/relationships" r:id="rId18"/>
        </xdr:cNvPr>
        <xdr:cNvSpPr/>
      </xdr:nvSpPr>
      <xdr:spPr>
        <a:xfrm>
          <a:off x="11065565" y="74295000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427</xdr:row>
      <xdr:rowOff>0</xdr:rowOff>
    </xdr:from>
    <xdr:to>
      <xdr:col>10</xdr:col>
      <xdr:colOff>630308</xdr:colOff>
      <xdr:row>430</xdr:row>
      <xdr:rowOff>111401</xdr:rowOff>
    </xdr:to>
    <xdr:sp macro="" textlink="">
      <xdr:nvSpPr>
        <xdr:cNvPr id="40" name="矩形 39">
          <a:hlinkClick xmlns:r="http://schemas.openxmlformats.org/officeDocument/2006/relationships" r:id="rId18"/>
        </xdr:cNvPr>
        <xdr:cNvSpPr/>
      </xdr:nvSpPr>
      <xdr:spPr>
        <a:xfrm>
          <a:off x="11065565" y="89410761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23</xdr:col>
      <xdr:colOff>46797</xdr:colOff>
      <xdr:row>160</xdr:row>
      <xdr:rowOff>206651</xdr:rowOff>
    </xdr:from>
    <xdr:to>
      <xdr:col>24</xdr:col>
      <xdr:colOff>345801</xdr:colOff>
      <xdr:row>164</xdr:row>
      <xdr:rowOff>108502</xdr:rowOff>
    </xdr:to>
    <xdr:sp macro="" textlink="">
      <xdr:nvSpPr>
        <xdr:cNvPr id="41" name="矩形 40">
          <a:hlinkClick xmlns:r="http://schemas.openxmlformats.org/officeDocument/2006/relationships" r:id="rId18"/>
        </xdr:cNvPr>
        <xdr:cNvSpPr/>
      </xdr:nvSpPr>
      <xdr:spPr>
        <a:xfrm>
          <a:off x="25088022" y="34401401"/>
          <a:ext cx="1327704" cy="740051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5</xdr:col>
      <xdr:colOff>422413</xdr:colOff>
      <xdr:row>4</xdr:row>
      <xdr:rowOff>0</xdr:rowOff>
    </xdr:from>
    <xdr:to>
      <xdr:col>5</xdr:col>
      <xdr:colOff>1736864</xdr:colOff>
      <xdr:row>7</xdr:row>
      <xdr:rowOff>104361</xdr:rowOff>
    </xdr:to>
    <xdr:sp macro="" textlink="">
      <xdr:nvSpPr>
        <xdr:cNvPr id="42" name="矩形 41">
          <a:hlinkClick xmlns:r="http://schemas.openxmlformats.org/officeDocument/2006/relationships" r:id="rId19"/>
        </xdr:cNvPr>
        <xdr:cNvSpPr/>
      </xdr:nvSpPr>
      <xdr:spPr>
        <a:xfrm>
          <a:off x="7073348" y="861391"/>
          <a:ext cx="1314451" cy="73384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查看</a:t>
          </a:r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endParaRPr lang="zh-CN" altLang="en-US" sz="16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8</xdr:col>
      <xdr:colOff>323850</xdr:colOff>
      <xdr:row>50</xdr:row>
      <xdr:rowOff>71022</xdr:rowOff>
    </xdr:to>
    <xdr:graphicFrame macro="">
      <xdr:nvGraphicFramePr>
        <xdr:cNvPr id="44" name="图表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</xdr:col>
      <xdr:colOff>0</xdr:colOff>
      <xdr:row>74</xdr:row>
      <xdr:rowOff>0</xdr:rowOff>
    </xdr:from>
    <xdr:to>
      <xdr:col>8</xdr:col>
      <xdr:colOff>318880</xdr:colOff>
      <xdr:row>94</xdr:row>
      <xdr:rowOff>170413</xdr:rowOff>
    </xdr:to>
    <xdr:graphicFrame macro="">
      <xdr:nvGraphicFramePr>
        <xdr:cNvPr id="45" name="图表 4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0</xdr:colOff>
      <xdr:row>229</xdr:row>
      <xdr:rowOff>0</xdr:rowOff>
    </xdr:from>
    <xdr:to>
      <xdr:col>10</xdr:col>
      <xdr:colOff>630308</xdr:colOff>
      <xdr:row>232</xdr:row>
      <xdr:rowOff>113886</xdr:rowOff>
    </xdr:to>
    <xdr:sp macro="" textlink="">
      <xdr:nvSpPr>
        <xdr:cNvPr id="46" name="矩形 45">
          <a:hlinkClick xmlns:r="http://schemas.openxmlformats.org/officeDocument/2006/relationships" r:id="rId18"/>
        </xdr:cNvPr>
        <xdr:cNvSpPr/>
      </xdr:nvSpPr>
      <xdr:spPr>
        <a:xfrm>
          <a:off x="10420350" y="4899660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301</xdr:row>
      <xdr:rowOff>0</xdr:rowOff>
    </xdr:from>
    <xdr:to>
      <xdr:col>10</xdr:col>
      <xdr:colOff>630308</xdr:colOff>
      <xdr:row>304</xdr:row>
      <xdr:rowOff>113886</xdr:rowOff>
    </xdr:to>
    <xdr:sp macro="" textlink="">
      <xdr:nvSpPr>
        <xdr:cNvPr id="47" name="矩形 46">
          <a:hlinkClick xmlns:r="http://schemas.openxmlformats.org/officeDocument/2006/relationships" r:id="rId18"/>
        </xdr:cNvPr>
        <xdr:cNvSpPr/>
      </xdr:nvSpPr>
      <xdr:spPr>
        <a:xfrm>
          <a:off x="10420350" y="6408420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326</xdr:row>
      <xdr:rowOff>0</xdr:rowOff>
    </xdr:from>
    <xdr:to>
      <xdr:col>10</xdr:col>
      <xdr:colOff>630308</xdr:colOff>
      <xdr:row>329</xdr:row>
      <xdr:rowOff>113886</xdr:rowOff>
    </xdr:to>
    <xdr:sp macro="" textlink="">
      <xdr:nvSpPr>
        <xdr:cNvPr id="48" name="矩形 47">
          <a:hlinkClick xmlns:r="http://schemas.openxmlformats.org/officeDocument/2006/relationships" r:id="rId18"/>
        </xdr:cNvPr>
        <xdr:cNvSpPr/>
      </xdr:nvSpPr>
      <xdr:spPr>
        <a:xfrm>
          <a:off x="10420350" y="6932295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0</xdr:colOff>
      <xdr:row>354</xdr:row>
      <xdr:rowOff>0</xdr:rowOff>
    </xdr:from>
    <xdr:to>
      <xdr:col>10</xdr:col>
      <xdr:colOff>630308</xdr:colOff>
      <xdr:row>357</xdr:row>
      <xdr:rowOff>113886</xdr:rowOff>
    </xdr:to>
    <xdr:sp macro="" textlink="">
      <xdr:nvSpPr>
        <xdr:cNvPr id="49" name="矩形 48">
          <a:hlinkClick xmlns:r="http://schemas.openxmlformats.org/officeDocument/2006/relationships" r:id="rId18"/>
        </xdr:cNvPr>
        <xdr:cNvSpPr/>
      </xdr:nvSpPr>
      <xdr:spPr>
        <a:xfrm>
          <a:off x="10420350" y="75190350"/>
          <a:ext cx="1316108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9</xdr:col>
      <xdr:colOff>19050</xdr:colOff>
      <xdr:row>4</xdr:row>
      <xdr:rowOff>85725</xdr:rowOff>
    </xdr:from>
    <xdr:to>
      <xdr:col>11</xdr:col>
      <xdr:colOff>114301</xdr:colOff>
      <xdr:row>7</xdr:row>
      <xdr:rowOff>200025</xdr:rowOff>
    </xdr:to>
    <xdr:sp macro="" textlink="">
      <xdr:nvSpPr>
        <xdr:cNvPr id="50" name="矩形 49"/>
        <xdr:cNvSpPr/>
      </xdr:nvSpPr>
      <xdr:spPr>
        <a:xfrm>
          <a:off x="10629900" y="962025"/>
          <a:ext cx="1466851" cy="7524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总结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1638300</xdr:colOff>
      <xdr:row>9</xdr:row>
      <xdr:rowOff>9525</xdr:rowOff>
    </xdr:from>
    <xdr:to>
      <xdr:col>8</xdr:col>
      <xdr:colOff>409575</xdr:colOff>
      <xdr:row>29</xdr:row>
      <xdr:rowOff>138525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55</xdr:row>
      <xdr:rowOff>0</xdr:rowOff>
    </xdr:from>
    <xdr:to>
      <xdr:col>8</xdr:col>
      <xdr:colOff>419100</xdr:colOff>
      <xdr:row>75</xdr:row>
      <xdr:rowOff>129000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78</xdr:row>
      <xdr:rowOff>0</xdr:rowOff>
    </xdr:from>
    <xdr:to>
      <xdr:col>8</xdr:col>
      <xdr:colOff>419100</xdr:colOff>
      <xdr:row>98</xdr:row>
      <xdr:rowOff>100425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101</xdr:row>
      <xdr:rowOff>0</xdr:rowOff>
    </xdr:from>
    <xdr:to>
      <xdr:col>8</xdr:col>
      <xdr:colOff>447675</xdr:colOff>
      <xdr:row>121</xdr:row>
      <xdr:rowOff>129000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125</xdr:row>
      <xdr:rowOff>0</xdr:rowOff>
    </xdr:from>
    <xdr:to>
      <xdr:col>8</xdr:col>
      <xdr:colOff>419100</xdr:colOff>
      <xdr:row>145</xdr:row>
      <xdr:rowOff>119475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19050</xdr:colOff>
      <xdr:row>148</xdr:row>
      <xdr:rowOff>9525</xdr:rowOff>
    </xdr:from>
    <xdr:to>
      <xdr:col>8</xdr:col>
      <xdr:colOff>438150</xdr:colOff>
      <xdr:row>167</xdr:row>
      <xdr:rowOff>80547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9525</xdr:colOff>
      <xdr:row>188</xdr:row>
      <xdr:rowOff>38100</xdr:rowOff>
    </xdr:from>
    <xdr:to>
      <xdr:col>8</xdr:col>
      <xdr:colOff>428625</xdr:colOff>
      <xdr:row>208</xdr:row>
      <xdr:rowOff>167101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212</xdr:row>
      <xdr:rowOff>0</xdr:rowOff>
    </xdr:from>
    <xdr:to>
      <xdr:col>8</xdr:col>
      <xdr:colOff>419100</xdr:colOff>
      <xdr:row>232</xdr:row>
      <xdr:rowOff>129000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9525</xdr:colOff>
      <xdr:row>236</xdr:row>
      <xdr:rowOff>38100</xdr:rowOff>
    </xdr:from>
    <xdr:to>
      <xdr:col>8</xdr:col>
      <xdr:colOff>428625</xdr:colOff>
      <xdr:row>256</xdr:row>
      <xdr:rowOff>167100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260</xdr:row>
      <xdr:rowOff>0</xdr:rowOff>
    </xdr:from>
    <xdr:to>
      <xdr:col>8</xdr:col>
      <xdr:colOff>419100</xdr:colOff>
      <xdr:row>280</xdr:row>
      <xdr:rowOff>129000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284</xdr:row>
      <xdr:rowOff>0</xdr:rowOff>
    </xdr:from>
    <xdr:to>
      <xdr:col>8</xdr:col>
      <xdr:colOff>419100</xdr:colOff>
      <xdr:row>304</xdr:row>
      <xdr:rowOff>129000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309</xdr:row>
      <xdr:rowOff>0</xdr:rowOff>
    </xdr:from>
    <xdr:to>
      <xdr:col>8</xdr:col>
      <xdr:colOff>419100</xdr:colOff>
      <xdr:row>329</xdr:row>
      <xdr:rowOff>129000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337</xdr:row>
      <xdr:rowOff>0</xdr:rowOff>
    </xdr:from>
    <xdr:to>
      <xdr:col>8</xdr:col>
      <xdr:colOff>419100</xdr:colOff>
      <xdr:row>357</xdr:row>
      <xdr:rowOff>129000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0</xdr:colOff>
      <xdr:row>361</xdr:row>
      <xdr:rowOff>0</xdr:rowOff>
    </xdr:from>
    <xdr:to>
      <xdr:col>8</xdr:col>
      <xdr:colOff>419100</xdr:colOff>
      <xdr:row>381</xdr:row>
      <xdr:rowOff>129000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8</xdr:col>
      <xdr:colOff>419100</xdr:colOff>
      <xdr:row>53</xdr:row>
      <xdr:rowOff>129000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9525</xdr:colOff>
      <xdr:row>18</xdr:row>
      <xdr:rowOff>200025</xdr:rowOff>
    </xdr:from>
    <xdr:to>
      <xdr:col>15</xdr:col>
      <xdr:colOff>466725</xdr:colOff>
      <xdr:row>32</xdr:row>
      <xdr:rowOff>9525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0</xdr:colOff>
      <xdr:row>386</xdr:row>
      <xdr:rowOff>0</xdr:rowOff>
    </xdr:from>
    <xdr:to>
      <xdr:col>8</xdr:col>
      <xdr:colOff>419100</xdr:colOff>
      <xdr:row>406</xdr:row>
      <xdr:rowOff>129000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410</xdr:row>
      <xdr:rowOff>0</xdr:rowOff>
    </xdr:from>
    <xdr:to>
      <xdr:col>8</xdr:col>
      <xdr:colOff>419100</xdr:colOff>
      <xdr:row>430</xdr:row>
      <xdr:rowOff>129000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27</xdr:row>
      <xdr:rowOff>200025</xdr:rowOff>
    </xdr:from>
    <xdr:to>
      <xdr:col>14</xdr:col>
      <xdr:colOff>153642</xdr:colOff>
      <xdr:row>48</xdr:row>
      <xdr:rowOff>138525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9524</xdr:colOff>
      <xdr:row>51</xdr:row>
      <xdr:rowOff>190500</xdr:rowOff>
    </xdr:from>
    <xdr:to>
      <xdr:col>14</xdr:col>
      <xdr:colOff>96491</xdr:colOff>
      <xdr:row>72</xdr:row>
      <xdr:rowOff>85725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855304</xdr:colOff>
      <xdr:row>5</xdr:row>
      <xdr:rowOff>204106</xdr:rowOff>
    </xdr:from>
    <xdr:to>
      <xdr:col>13</xdr:col>
      <xdr:colOff>675571</xdr:colOff>
      <xdr:row>25</xdr:row>
      <xdr:rowOff>186149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2485</xdr:colOff>
      <xdr:row>105</xdr:row>
      <xdr:rowOff>9525</xdr:rowOff>
    </xdr:from>
    <xdr:to>
      <xdr:col>14</xdr:col>
      <xdr:colOff>117198</xdr:colOff>
      <xdr:row>125</xdr:row>
      <xdr:rowOff>185736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0</xdr:colOff>
      <xdr:row>210</xdr:row>
      <xdr:rowOff>152400</xdr:rowOff>
    </xdr:from>
    <xdr:to>
      <xdr:col>14</xdr:col>
      <xdr:colOff>134592</xdr:colOff>
      <xdr:row>231</xdr:row>
      <xdr:rowOff>71849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0</xdr:colOff>
      <xdr:row>189</xdr:row>
      <xdr:rowOff>0</xdr:rowOff>
    </xdr:from>
    <xdr:to>
      <xdr:col>14</xdr:col>
      <xdr:colOff>134592</xdr:colOff>
      <xdr:row>209</xdr:row>
      <xdr:rowOff>71850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8283</xdr:colOff>
      <xdr:row>128</xdr:row>
      <xdr:rowOff>8283</xdr:rowOff>
    </xdr:from>
    <xdr:to>
      <xdr:col>14</xdr:col>
      <xdr:colOff>145359</xdr:colOff>
      <xdr:row>148</xdr:row>
      <xdr:rowOff>137283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8282</xdr:colOff>
      <xdr:row>0</xdr:row>
      <xdr:rowOff>33130</xdr:rowOff>
    </xdr:from>
    <xdr:to>
      <xdr:col>8</xdr:col>
      <xdr:colOff>298173</xdr:colOff>
      <xdr:row>3</xdr:row>
      <xdr:rowOff>107673</xdr:rowOff>
    </xdr:to>
    <xdr:sp macro="" textlink="">
      <xdr:nvSpPr>
        <xdr:cNvPr id="11" name="矩形 10">
          <a:hlinkClick xmlns:r="http://schemas.openxmlformats.org/officeDocument/2006/relationships" r:id="rId8"/>
        </xdr:cNvPr>
        <xdr:cNvSpPr/>
      </xdr:nvSpPr>
      <xdr:spPr>
        <a:xfrm>
          <a:off x="4795630" y="33130"/>
          <a:ext cx="1664804" cy="69573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之创想兵团</a:t>
          </a:r>
        </a:p>
      </xdr:txBody>
    </xdr:sp>
    <xdr:clientData/>
  </xdr:twoCellAnchor>
  <xdr:twoCellAnchor>
    <xdr:from>
      <xdr:col>9</xdr:col>
      <xdr:colOff>16566</xdr:colOff>
      <xdr:row>0</xdr:row>
      <xdr:rowOff>41413</xdr:rowOff>
    </xdr:from>
    <xdr:to>
      <xdr:col>11</xdr:col>
      <xdr:colOff>306457</xdr:colOff>
      <xdr:row>3</xdr:row>
      <xdr:rowOff>115956</xdr:rowOff>
    </xdr:to>
    <xdr:sp macro="" textlink="">
      <xdr:nvSpPr>
        <xdr:cNvPr id="13" name="矩形 12">
          <a:hlinkClick xmlns:r="http://schemas.openxmlformats.org/officeDocument/2006/relationships" r:id="rId9"/>
        </xdr:cNvPr>
        <xdr:cNvSpPr/>
      </xdr:nvSpPr>
      <xdr:spPr>
        <a:xfrm>
          <a:off x="6866283" y="41413"/>
          <a:ext cx="1664804" cy="69573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之联运产品</a:t>
          </a:r>
        </a:p>
      </xdr:txBody>
    </xdr:sp>
    <xdr:clientData/>
  </xdr:twoCellAnchor>
  <xdr:twoCellAnchor>
    <xdr:from>
      <xdr:col>0</xdr:col>
      <xdr:colOff>157370</xdr:colOff>
      <xdr:row>6</xdr:row>
      <xdr:rowOff>107675</xdr:rowOff>
    </xdr:from>
    <xdr:to>
      <xdr:col>1</xdr:col>
      <xdr:colOff>728870</xdr:colOff>
      <xdr:row>9</xdr:row>
      <xdr:rowOff>82827</xdr:rowOff>
    </xdr:to>
    <xdr:sp macro="" textlink="">
      <xdr:nvSpPr>
        <xdr:cNvPr id="14" name="矩形 13"/>
        <xdr:cNvSpPr/>
      </xdr:nvSpPr>
      <xdr:spPr>
        <a:xfrm>
          <a:off x="157370" y="1350066"/>
          <a:ext cx="1358348" cy="59634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创想兵团</a:t>
          </a:r>
        </a:p>
      </xdr:txBody>
    </xdr:sp>
    <xdr:clientData/>
  </xdr:twoCellAnchor>
  <xdr:twoCellAnchor>
    <xdr:from>
      <xdr:col>0</xdr:col>
      <xdr:colOff>132522</xdr:colOff>
      <xdr:row>105</xdr:row>
      <xdr:rowOff>57978</xdr:rowOff>
    </xdr:from>
    <xdr:to>
      <xdr:col>1</xdr:col>
      <xdr:colOff>704022</xdr:colOff>
      <xdr:row>108</xdr:row>
      <xdr:rowOff>33130</xdr:rowOff>
    </xdr:to>
    <xdr:sp macro="" textlink="">
      <xdr:nvSpPr>
        <xdr:cNvPr id="15" name="矩形 14"/>
        <xdr:cNvSpPr/>
      </xdr:nvSpPr>
      <xdr:spPr>
        <a:xfrm>
          <a:off x="132522" y="22031739"/>
          <a:ext cx="1358348" cy="59634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联运产品</a:t>
          </a:r>
        </a:p>
      </xdr:txBody>
    </xdr:sp>
    <xdr:clientData/>
  </xdr:twoCellAnchor>
  <xdr:twoCellAnchor>
    <xdr:from>
      <xdr:col>0</xdr:col>
      <xdr:colOff>157369</xdr:colOff>
      <xdr:row>189</xdr:row>
      <xdr:rowOff>16565</xdr:rowOff>
    </xdr:from>
    <xdr:to>
      <xdr:col>1</xdr:col>
      <xdr:colOff>728869</xdr:colOff>
      <xdr:row>191</xdr:row>
      <xdr:rowOff>140804</xdr:rowOff>
    </xdr:to>
    <xdr:sp macro="" textlink="">
      <xdr:nvSpPr>
        <xdr:cNvPr id="16" name="矩形 15"/>
        <xdr:cNvSpPr/>
      </xdr:nvSpPr>
      <xdr:spPr>
        <a:xfrm>
          <a:off x="157369" y="34414239"/>
          <a:ext cx="1358348" cy="596348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海外产品</a:t>
          </a:r>
        </a:p>
      </xdr:txBody>
    </xdr:sp>
    <xdr:clientData/>
  </xdr:twoCellAnchor>
  <xdr:twoCellAnchor>
    <xdr:from>
      <xdr:col>14</xdr:col>
      <xdr:colOff>270841</xdr:colOff>
      <xdr:row>90</xdr:row>
      <xdr:rowOff>6211</xdr:rowOff>
    </xdr:from>
    <xdr:to>
      <xdr:col>16</xdr:col>
      <xdr:colOff>213693</xdr:colOff>
      <xdr:row>93</xdr:row>
      <xdr:rowOff>120097</xdr:rowOff>
    </xdr:to>
    <xdr:sp macro="" textlink="">
      <xdr:nvSpPr>
        <xdr:cNvPr id="17" name="矩形 16">
          <a:hlinkClick xmlns:r="http://schemas.openxmlformats.org/officeDocument/2006/relationships" r:id="rId10"/>
        </xdr:cNvPr>
        <xdr:cNvSpPr/>
      </xdr:nvSpPr>
      <xdr:spPr>
        <a:xfrm>
          <a:off x="10929316" y="19151461"/>
          <a:ext cx="1314452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14</xdr:col>
      <xdr:colOff>280367</xdr:colOff>
      <xdr:row>168</xdr:row>
      <xdr:rowOff>24847</xdr:rowOff>
    </xdr:from>
    <xdr:to>
      <xdr:col>16</xdr:col>
      <xdr:colOff>223219</xdr:colOff>
      <xdr:row>171</xdr:row>
      <xdr:rowOff>136249</xdr:rowOff>
    </xdr:to>
    <xdr:sp macro="" textlink="">
      <xdr:nvSpPr>
        <xdr:cNvPr id="18" name="矩形 17">
          <a:hlinkClick xmlns:r="http://schemas.openxmlformats.org/officeDocument/2006/relationships" r:id="rId10"/>
        </xdr:cNvPr>
        <xdr:cNvSpPr/>
      </xdr:nvSpPr>
      <xdr:spPr>
        <a:xfrm>
          <a:off x="10938842" y="35514997"/>
          <a:ext cx="1314452" cy="740052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14</xdr:col>
      <xdr:colOff>302729</xdr:colOff>
      <xdr:row>250</xdr:row>
      <xdr:rowOff>9940</xdr:rowOff>
    </xdr:from>
    <xdr:to>
      <xdr:col>16</xdr:col>
      <xdr:colOff>245581</xdr:colOff>
      <xdr:row>253</xdr:row>
      <xdr:rowOff>123826</xdr:rowOff>
    </xdr:to>
    <xdr:sp macro="" textlink="">
      <xdr:nvSpPr>
        <xdr:cNvPr id="19" name="矩形 18">
          <a:hlinkClick xmlns:r="http://schemas.openxmlformats.org/officeDocument/2006/relationships" r:id="rId10"/>
        </xdr:cNvPr>
        <xdr:cNvSpPr/>
      </xdr:nvSpPr>
      <xdr:spPr>
        <a:xfrm>
          <a:off x="10961204" y="52740340"/>
          <a:ext cx="1314452" cy="74253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29</xdr:col>
      <xdr:colOff>157370</xdr:colOff>
      <xdr:row>130</xdr:row>
      <xdr:rowOff>91108</xdr:rowOff>
    </xdr:from>
    <xdr:to>
      <xdr:col>30</xdr:col>
      <xdr:colOff>481222</xdr:colOff>
      <xdr:row>133</xdr:row>
      <xdr:rowOff>202510</xdr:rowOff>
    </xdr:to>
    <xdr:sp macro="" textlink="">
      <xdr:nvSpPr>
        <xdr:cNvPr id="21" name="矩形 20">
          <a:hlinkClick xmlns:r="http://schemas.openxmlformats.org/officeDocument/2006/relationships" r:id="rId10"/>
        </xdr:cNvPr>
        <xdr:cNvSpPr/>
      </xdr:nvSpPr>
      <xdr:spPr>
        <a:xfrm>
          <a:off x="25676087" y="22686065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>
    <xdr:from>
      <xdr:col>29</xdr:col>
      <xdr:colOff>140804</xdr:colOff>
      <xdr:row>51</xdr:row>
      <xdr:rowOff>99391</xdr:rowOff>
    </xdr:from>
    <xdr:to>
      <xdr:col>30</xdr:col>
      <xdr:colOff>464656</xdr:colOff>
      <xdr:row>54</xdr:row>
      <xdr:rowOff>210792</xdr:rowOff>
    </xdr:to>
    <xdr:sp macro="" textlink="">
      <xdr:nvSpPr>
        <xdr:cNvPr id="23" name="矩形 22">
          <a:hlinkClick xmlns:r="http://schemas.openxmlformats.org/officeDocument/2006/relationships" r:id="rId10"/>
        </xdr:cNvPr>
        <xdr:cNvSpPr/>
      </xdr:nvSpPr>
      <xdr:spPr>
        <a:xfrm>
          <a:off x="25659521" y="10800521"/>
          <a:ext cx="1317765" cy="732597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>
              <a:latin typeface="微软雅黑" panose="020B0503020204020204" pitchFamily="34" charset="-122"/>
              <a:ea typeface="微软雅黑" panose="020B0503020204020204" pitchFamily="34" charset="-122"/>
            </a:rPr>
            <a:t>回到页首</a:t>
          </a:r>
        </a:p>
      </xdr:txBody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14</xdr:col>
      <xdr:colOff>134592</xdr:colOff>
      <xdr:row>94</xdr:row>
      <xdr:rowOff>14700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</xdr:col>
      <xdr:colOff>9525</xdr:colOff>
      <xdr:row>151</xdr:row>
      <xdr:rowOff>38100</xdr:rowOff>
    </xdr:from>
    <xdr:to>
      <xdr:col>14</xdr:col>
      <xdr:colOff>142875</xdr:colOff>
      <xdr:row>171</xdr:row>
      <xdr:rowOff>167100</xdr:rowOff>
    </xdr:to>
    <xdr:graphicFrame macro="">
      <xdr:nvGraphicFramePr>
        <xdr:cNvPr id="27" name="图表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</xdr:col>
      <xdr:colOff>0</xdr:colOff>
      <xdr:row>233</xdr:row>
      <xdr:rowOff>0</xdr:rowOff>
    </xdr:from>
    <xdr:to>
      <xdr:col>14</xdr:col>
      <xdr:colOff>133350</xdr:colOff>
      <xdr:row>253</xdr:row>
      <xdr:rowOff>129000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14</xdr:col>
      <xdr:colOff>228600</xdr:colOff>
      <xdr:row>33</xdr:row>
      <xdr:rowOff>129000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14</xdr:col>
      <xdr:colOff>228600</xdr:colOff>
      <xdr:row>55</xdr:row>
      <xdr:rowOff>129000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57</xdr:row>
      <xdr:rowOff>0</xdr:rowOff>
    </xdr:from>
    <xdr:to>
      <xdr:col>14</xdr:col>
      <xdr:colOff>228600</xdr:colOff>
      <xdr:row>77</xdr:row>
      <xdr:rowOff>129000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79</xdr:row>
      <xdr:rowOff>0</xdr:rowOff>
    </xdr:from>
    <xdr:to>
      <xdr:col>14</xdr:col>
      <xdr:colOff>228600</xdr:colOff>
      <xdr:row>99</xdr:row>
      <xdr:rowOff>129000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101</xdr:row>
      <xdr:rowOff>0</xdr:rowOff>
    </xdr:from>
    <xdr:to>
      <xdr:col>14</xdr:col>
      <xdr:colOff>228600</xdr:colOff>
      <xdr:row>121</xdr:row>
      <xdr:rowOff>129000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123</xdr:row>
      <xdr:rowOff>0</xdr:rowOff>
    </xdr:from>
    <xdr:to>
      <xdr:col>14</xdr:col>
      <xdr:colOff>228600</xdr:colOff>
      <xdr:row>143</xdr:row>
      <xdr:rowOff>129000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145</xdr:row>
      <xdr:rowOff>0</xdr:rowOff>
    </xdr:from>
    <xdr:to>
      <xdr:col>14</xdr:col>
      <xdr:colOff>228600</xdr:colOff>
      <xdr:row>165</xdr:row>
      <xdr:rowOff>129000</xdr:rowOff>
    </xdr:to>
    <xdr:graphicFrame macro="">
      <xdr:nvGraphicFramePr>
        <xdr:cNvPr id="27" name="图表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9525</xdr:colOff>
      <xdr:row>168</xdr:row>
      <xdr:rowOff>9525</xdr:rowOff>
    </xdr:from>
    <xdr:to>
      <xdr:col>14</xdr:col>
      <xdr:colOff>238125</xdr:colOff>
      <xdr:row>188</xdr:row>
      <xdr:rowOff>138525</xdr:rowOff>
    </xdr:to>
    <xdr:graphicFrame macro="">
      <xdr:nvGraphicFramePr>
        <xdr:cNvPr id="28" name="图表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9525</xdr:colOff>
      <xdr:row>323</xdr:row>
      <xdr:rowOff>9525</xdr:rowOff>
    </xdr:from>
    <xdr:to>
      <xdr:col>14</xdr:col>
      <xdr:colOff>238125</xdr:colOff>
      <xdr:row>343</xdr:row>
      <xdr:rowOff>138525</xdr:rowOff>
    </xdr:to>
    <xdr:graphicFrame macro="">
      <xdr:nvGraphicFramePr>
        <xdr:cNvPr id="29" name="图表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9525</xdr:colOff>
      <xdr:row>345</xdr:row>
      <xdr:rowOff>0</xdr:rowOff>
    </xdr:from>
    <xdr:to>
      <xdr:col>14</xdr:col>
      <xdr:colOff>238125</xdr:colOff>
      <xdr:row>365</xdr:row>
      <xdr:rowOff>129000</xdr:rowOff>
    </xdr:to>
    <xdr:graphicFrame macro="">
      <xdr:nvGraphicFramePr>
        <xdr:cNvPr id="30" name="图表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19050</xdr:colOff>
      <xdr:row>367</xdr:row>
      <xdr:rowOff>0</xdr:rowOff>
    </xdr:from>
    <xdr:to>
      <xdr:col>14</xdr:col>
      <xdr:colOff>247650</xdr:colOff>
      <xdr:row>387</xdr:row>
      <xdr:rowOff>129000</xdr:rowOff>
    </xdr:to>
    <xdr:graphicFrame macro="">
      <xdr:nvGraphicFramePr>
        <xdr:cNvPr id="31" name="图表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9525</xdr:colOff>
      <xdr:row>389</xdr:row>
      <xdr:rowOff>9525</xdr:rowOff>
    </xdr:from>
    <xdr:to>
      <xdr:col>14</xdr:col>
      <xdr:colOff>238125</xdr:colOff>
      <xdr:row>409</xdr:row>
      <xdr:rowOff>138525</xdr:rowOff>
    </xdr:to>
    <xdr:graphicFrame macro="">
      <xdr:nvGraphicFramePr>
        <xdr:cNvPr id="32" name="图表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190</xdr:row>
      <xdr:rowOff>0</xdr:rowOff>
    </xdr:from>
    <xdr:to>
      <xdr:col>14</xdr:col>
      <xdr:colOff>228600</xdr:colOff>
      <xdr:row>210</xdr:row>
      <xdr:rowOff>129000</xdr:rowOff>
    </xdr:to>
    <xdr:graphicFrame macro="">
      <xdr:nvGraphicFramePr>
        <xdr:cNvPr id="33" name="图表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0</xdr:colOff>
      <xdr:row>212</xdr:row>
      <xdr:rowOff>0</xdr:rowOff>
    </xdr:from>
    <xdr:to>
      <xdr:col>14</xdr:col>
      <xdr:colOff>228600</xdr:colOff>
      <xdr:row>232</xdr:row>
      <xdr:rowOff>129000</xdr:rowOff>
    </xdr:to>
    <xdr:graphicFrame macro="">
      <xdr:nvGraphicFramePr>
        <xdr:cNvPr id="34" name="图表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234</xdr:row>
      <xdr:rowOff>0</xdr:rowOff>
    </xdr:from>
    <xdr:to>
      <xdr:col>14</xdr:col>
      <xdr:colOff>228600</xdr:colOff>
      <xdr:row>254</xdr:row>
      <xdr:rowOff>129000</xdr:rowOff>
    </xdr:to>
    <xdr:graphicFrame macro="">
      <xdr:nvGraphicFramePr>
        <xdr:cNvPr id="35" name="图表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</xdr:col>
      <xdr:colOff>0</xdr:colOff>
      <xdr:row>256</xdr:row>
      <xdr:rowOff>0</xdr:rowOff>
    </xdr:from>
    <xdr:to>
      <xdr:col>14</xdr:col>
      <xdr:colOff>228600</xdr:colOff>
      <xdr:row>276</xdr:row>
      <xdr:rowOff>129000</xdr:rowOff>
    </xdr:to>
    <xdr:graphicFrame macro="">
      <xdr:nvGraphicFramePr>
        <xdr:cNvPr id="36" name="图表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278</xdr:row>
      <xdr:rowOff>0</xdr:rowOff>
    </xdr:from>
    <xdr:to>
      <xdr:col>14</xdr:col>
      <xdr:colOff>228600</xdr:colOff>
      <xdr:row>298</xdr:row>
      <xdr:rowOff>129000</xdr:rowOff>
    </xdr:to>
    <xdr:graphicFrame macro="">
      <xdr:nvGraphicFramePr>
        <xdr:cNvPr id="37" name="图表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300</xdr:row>
      <xdr:rowOff>0</xdr:rowOff>
    </xdr:from>
    <xdr:to>
      <xdr:col>14</xdr:col>
      <xdr:colOff>228600</xdr:colOff>
      <xdr:row>320</xdr:row>
      <xdr:rowOff>129000</xdr:rowOff>
    </xdr:to>
    <xdr:graphicFrame macro="">
      <xdr:nvGraphicFramePr>
        <xdr:cNvPr id="38" name="图表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F474"/>
  <sheetViews>
    <sheetView zoomScaleNormal="100" workbookViewId="0">
      <selection activeCell="L23" sqref="L23"/>
    </sheetView>
  </sheetViews>
  <sheetFormatPr defaultRowHeight="16.5"/>
  <cols>
    <col min="1" max="1" width="7.125" style="26" bestFit="1" customWidth="1"/>
    <col min="2" max="2" width="10" style="26" customWidth="1"/>
    <col min="3" max="4" width="8.875" style="26" customWidth="1"/>
    <col min="5" max="5" width="14.625" style="26" bestFit="1" customWidth="1"/>
    <col min="6" max="6" width="17.125" style="26" bestFit="1" customWidth="1"/>
    <col min="7" max="7" width="34.125" style="26" bestFit="1" customWidth="1"/>
    <col min="8" max="8" width="11.625" style="26" bestFit="1" customWidth="1"/>
    <col min="9" max="24" width="10.375" style="26" customWidth="1"/>
    <col min="25" max="35" width="10.5" style="26" bestFit="1" customWidth="1"/>
    <col min="36" max="43" width="10.375" style="26" bestFit="1" customWidth="1"/>
    <col min="44" max="45" width="9.125" style="26" bestFit="1" customWidth="1"/>
    <col min="46" max="46" width="9.25" style="26" bestFit="1" customWidth="1"/>
    <col min="47" max="47" width="9.125" style="26" bestFit="1" customWidth="1"/>
    <col min="48" max="49" width="9.25" style="26" bestFit="1" customWidth="1"/>
    <col min="50" max="50" width="9.125" style="26" bestFit="1" customWidth="1"/>
    <col min="51" max="51" width="9.25" style="26" bestFit="1" customWidth="1"/>
    <col min="52" max="52" width="9.125" style="26" bestFit="1" customWidth="1"/>
    <col min="53" max="53" width="9.25" style="26" bestFit="1" customWidth="1"/>
    <col min="54" max="56" width="9.125" style="26" bestFit="1" customWidth="1"/>
    <col min="57" max="57" width="14.625" style="26" bestFit="1" customWidth="1"/>
    <col min="58" max="58" width="9.125" style="26" bestFit="1" customWidth="1"/>
    <col min="59" max="16384" width="9" style="26"/>
  </cols>
  <sheetData>
    <row r="1" spans="1:58">
      <c r="A1" s="26" t="s">
        <v>155</v>
      </c>
    </row>
    <row r="2" spans="1:58">
      <c r="A2" s="26" t="s">
        <v>157</v>
      </c>
      <c r="B2" s="26" t="s">
        <v>156</v>
      </c>
    </row>
    <row r="3" spans="1:58">
      <c r="A3" s="26" t="s">
        <v>158</v>
      </c>
      <c r="B3" s="26" t="s">
        <v>175</v>
      </c>
    </row>
    <row r="4" spans="1:58">
      <c r="A4" s="26" t="s">
        <v>159</v>
      </c>
      <c r="B4" s="26" t="s">
        <v>161</v>
      </c>
    </row>
    <row r="5" spans="1:58">
      <c r="A5" s="26" t="s">
        <v>160</v>
      </c>
      <c r="B5" s="26" t="s">
        <v>162</v>
      </c>
    </row>
    <row r="6" spans="1:58">
      <c r="A6" s="26" t="s">
        <v>163</v>
      </c>
      <c r="B6" s="26" t="s">
        <v>164</v>
      </c>
    </row>
    <row r="7" spans="1:58">
      <c r="A7" s="26" t="s">
        <v>171</v>
      </c>
      <c r="B7" s="26" t="s">
        <v>172</v>
      </c>
    </row>
    <row r="9" spans="1:58">
      <c r="BE9" s="30">
        <f ca="1">BE64/历史汇总!AY3</f>
        <v>-6.3082161854797667E-4</v>
      </c>
    </row>
    <row r="10" spans="1:58">
      <c r="A10" s="25" t="s">
        <v>150</v>
      </c>
      <c r="B10" s="25" t="s">
        <v>151</v>
      </c>
      <c r="BE10" s="30">
        <f ca="1">BE13/历史汇总!AY42</f>
        <v>7.6463238768697173E-5</v>
      </c>
    </row>
    <row r="11" spans="1:58">
      <c r="A11" s="33" t="s">
        <v>153</v>
      </c>
      <c r="B11" s="33" t="s">
        <v>152</v>
      </c>
      <c r="H11" s="26">
        <v>1</v>
      </c>
      <c r="I11" s="26">
        <v>2</v>
      </c>
      <c r="J11" s="26">
        <v>3</v>
      </c>
      <c r="K11" s="26">
        <v>4</v>
      </c>
      <c r="L11" s="26">
        <v>5</v>
      </c>
      <c r="M11" s="26">
        <v>6</v>
      </c>
      <c r="N11" s="26">
        <v>7</v>
      </c>
      <c r="O11" s="26">
        <v>8</v>
      </c>
      <c r="P11" s="26">
        <v>9</v>
      </c>
      <c r="Q11" s="26">
        <v>10</v>
      </c>
      <c r="R11" s="26">
        <v>11</v>
      </c>
      <c r="S11" s="26">
        <v>12</v>
      </c>
      <c r="T11" s="26">
        <v>13</v>
      </c>
      <c r="U11" s="26">
        <v>14</v>
      </c>
      <c r="V11" s="26">
        <v>15</v>
      </c>
      <c r="W11" s="26">
        <v>16</v>
      </c>
      <c r="X11" s="26">
        <v>17</v>
      </c>
      <c r="Y11" s="26">
        <v>18</v>
      </c>
      <c r="Z11" s="26">
        <v>19</v>
      </c>
      <c r="AA11" s="26">
        <v>20</v>
      </c>
      <c r="AB11" s="26">
        <v>21</v>
      </c>
      <c r="AC11" s="26">
        <v>22</v>
      </c>
      <c r="AD11" s="26">
        <v>23</v>
      </c>
      <c r="AE11" s="26">
        <v>24</v>
      </c>
      <c r="AF11" s="26">
        <v>25</v>
      </c>
      <c r="AG11" s="26">
        <v>26</v>
      </c>
      <c r="AH11" s="26">
        <v>27</v>
      </c>
      <c r="AI11" s="26">
        <v>28</v>
      </c>
      <c r="AJ11" s="26">
        <v>29</v>
      </c>
      <c r="AK11" s="26">
        <v>30</v>
      </c>
      <c r="AL11" s="26">
        <v>31</v>
      </c>
      <c r="AM11" s="26">
        <v>32</v>
      </c>
      <c r="AN11" s="26">
        <v>33</v>
      </c>
      <c r="AO11" s="26">
        <v>34</v>
      </c>
      <c r="AP11" s="26">
        <v>35</v>
      </c>
      <c r="AQ11" s="26">
        <v>36</v>
      </c>
      <c r="AR11" s="26">
        <v>37</v>
      </c>
      <c r="AS11" s="26">
        <v>38</v>
      </c>
      <c r="AT11" s="26">
        <v>39</v>
      </c>
      <c r="AU11" s="26">
        <v>40</v>
      </c>
      <c r="AV11" s="26">
        <v>41</v>
      </c>
      <c r="AW11" s="26">
        <v>42</v>
      </c>
      <c r="AX11" s="26">
        <v>43</v>
      </c>
      <c r="AY11" s="26">
        <v>44</v>
      </c>
      <c r="AZ11" s="26">
        <v>45</v>
      </c>
      <c r="BA11" s="26">
        <v>46</v>
      </c>
      <c r="BB11" s="26">
        <v>47</v>
      </c>
      <c r="BC11" s="26">
        <v>48</v>
      </c>
      <c r="BD11" s="26">
        <v>49</v>
      </c>
      <c r="BE11" s="26">
        <v>50</v>
      </c>
      <c r="BF11" s="26">
        <v>51</v>
      </c>
    </row>
    <row r="12" spans="1:58">
      <c r="A12" s="25"/>
      <c r="B12" s="25"/>
      <c r="G12" s="27" t="s">
        <v>149</v>
      </c>
      <c r="H12" s="1" t="s">
        <v>386</v>
      </c>
      <c r="I12" s="1" t="s">
        <v>387</v>
      </c>
      <c r="J12" s="1" t="s">
        <v>388</v>
      </c>
      <c r="K12" s="1" t="s">
        <v>389</v>
      </c>
      <c r="L12" s="1" t="s">
        <v>390</v>
      </c>
      <c r="M12" s="1" t="s">
        <v>391</v>
      </c>
      <c r="N12" s="1" t="s">
        <v>392</v>
      </c>
      <c r="O12" s="1" t="s">
        <v>393</v>
      </c>
      <c r="P12" s="1" t="s">
        <v>394</v>
      </c>
      <c r="Q12" s="1" t="s">
        <v>395</v>
      </c>
      <c r="R12" s="1" t="s">
        <v>396</v>
      </c>
      <c r="S12" s="1" t="s">
        <v>397</v>
      </c>
      <c r="T12" s="1" t="s">
        <v>398</v>
      </c>
      <c r="U12" s="1" t="s">
        <v>399</v>
      </c>
      <c r="V12" s="1" t="s">
        <v>400</v>
      </c>
      <c r="W12" s="1" t="s">
        <v>401</v>
      </c>
      <c r="X12" s="1" t="s">
        <v>402</v>
      </c>
      <c r="Y12" s="1" t="s">
        <v>403</v>
      </c>
      <c r="Z12" s="1" t="s">
        <v>404</v>
      </c>
      <c r="AA12" s="1" t="s">
        <v>405</v>
      </c>
      <c r="AB12" s="1" t="s">
        <v>406</v>
      </c>
      <c r="AC12" s="1" t="s">
        <v>407</v>
      </c>
      <c r="AD12" s="1" t="s">
        <v>408</v>
      </c>
      <c r="AE12" s="1" t="s">
        <v>409</v>
      </c>
      <c r="AF12" s="1" t="s">
        <v>410</v>
      </c>
      <c r="AG12" s="1" t="s">
        <v>411</v>
      </c>
      <c r="AH12" s="1" t="s">
        <v>412</v>
      </c>
      <c r="AI12" s="1" t="s">
        <v>413</v>
      </c>
      <c r="AJ12" s="1" t="s">
        <v>414</v>
      </c>
      <c r="AK12" s="1" t="s">
        <v>415</v>
      </c>
      <c r="AL12" s="1" t="s">
        <v>416</v>
      </c>
      <c r="AM12" s="1" t="s">
        <v>417</v>
      </c>
      <c r="AN12" s="1" t="s">
        <v>418</v>
      </c>
      <c r="AO12" s="1" t="s">
        <v>419</v>
      </c>
      <c r="AP12" s="1" t="s">
        <v>420</v>
      </c>
      <c r="AQ12" s="1" t="s">
        <v>421</v>
      </c>
      <c r="AR12" s="1" t="s">
        <v>422</v>
      </c>
      <c r="AS12" s="1" t="s">
        <v>13</v>
      </c>
      <c r="AT12" s="1" t="s">
        <v>12</v>
      </c>
      <c r="AU12" s="1" t="s">
        <v>11</v>
      </c>
      <c r="AV12" s="1" t="s">
        <v>10</v>
      </c>
      <c r="AW12" s="1" t="s">
        <v>9</v>
      </c>
      <c r="AX12" s="1" t="s">
        <v>8</v>
      </c>
      <c r="AY12" s="1" t="s">
        <v>7</v>
      </c>
      <c r="AZ12" s="1" t="s">
        <v>6</v>
      </c>
      <c r="BA12" s="1" t="s">
        <v>5</v>
      </c>
      <c r="BB12" s="1" t="s">
        <v>4</v>
      </c>
      <c r="BC12" s="1" t="s">
        <v>3</v>
      </c>
      <c r="BD12" s="1" t="s">
        <v>2</v>
      </c>
      <c r="BE12" s="1" t="s">
        <v>1</v>
      </c>
      <c r="BF12" s="1" t="s">
        <v>423</v>
      </c>
    </row>
    <row r="13" spans="1:58">
      <c r="A13" s="34" t="s">
        <v>424</v>
      </c>
      <c r="B13" s="25" t="s">
        <v>425</v>
      </c>
      <c r="C13" s="26">
        <v>2</v>
      </c>
      <c r="D13" s="26">
        <v>42</v>
      </c>
      <c r="E13" s="26" t="str">
        <f>$A$11&amp;$A$13&amp;C13</f>
        <v>历史新!C2</v>
      </c>
      <c r="F13" s="26" t="str">
        <f>$B$11&amp;$B$13&amp;D13</f>
        <v>历史汇总!B42</v>
      </c>
      <c r="G13" s="28" t="s">
        <v>15</v>
      </c>
      <c r="H13" s="26">
        <f ca="1">OFFSET(INDIRECT($E13),0,H$11)-OFFSET(INDIRECT($F13),0,H$11)</f>
        <v>55480</v>
      </c>
      <c r="I13" s="26">
        <f t="shared" ref="I13:BF18" ca="1" si="0">OFFSET(INDIRECT($E13),0,I$11)-OFFSET(INDIRECT($F13),0,I$11)</f>
        <v>37630</v>
      </c>
      <c r="J13" s="26">
        <f t="shared" ca="1" si="0"/>
        <v>37720</v>
      </c>
      <c r="K13" s="26">
        <f t="shared" ca="1" si="0"/>
        <v>39680</v>
      </c>
      <c r="L13" s="26">
        <f t="shared" ca="1" si="0"/>
        <v>31590</v>
      </c>
      <c r="M13" s="26">
        <f t="shared" ca="1" si="0"/>
        <v>52070</v>
      </c>
      <c r="N13" s="26">
        <f t="shared" ca="1" si="0"/>
        <v>48180</v>
      </c>
      <c r="O13" s="26">
        <f t="shared" ca="1" si="0"/>
        <v>26230</v>
      </c>
      <c r="P13" s="26">
        <f t="shared" ca="1" si="0"/>
        <v>34530</v>
      </c>
      <c r="Q13" s="26">
        <f t="shared" ca="1" si="0"/>
        <v>20460</v>
      </c>
      <c r="R13" s="26">
        <f t="shared" ca="1" si="0"/>
        <v>23900</v>
      </c>
      <c r="S13" s="26">
        <f t="shared" ca="1" si="0"/>
        <v>48520</v>
      </c>
      <c r="T13" s="26">
        <f t="shared" ca="1" si="0"/>
        <v>33120</v>
      </c>
      <c r="U13" s="26">
        <f t="shared" ca="1" si="0"/>
        <v>44490</v>
      </c>
      <c r="V13" s="26">
        <f t="shared" ca="1" si="0"/>
        <v>30060</v>
      </c>
      <c r="W13" s="26">
        <f t="shared" ca="1" si="0"/>
        <v>24610</v>
      </c>
      <c r="X13" s="26">
        <f t="shared" ca="1" si="0"/>
        <v>33610</v>
      </c>
      <c r="Y13" s="26">
        <f t="shared" ca="1" si="0"/>
        <v>34480</v>
      </c>
      <c r="Z13" s="26">
        <f t="shared" ca="1" si="0"/>
        <v>24040</v>
      </c>
      <c r="AA13" s="26">
        <f t="shared" ca="1" si="0"/>
        <v>16350</v>
      </c>
      <c r="AB13" s="26">
        <f t="shared" ca="1" si="0"/>
        <v>18640</v>
      </c>
      <c r="AC13" s="26">
        <f t="shared" ca="1" si="0"/>
        <v>13460</v>
      </c>
      <c r="AD13" s="26">
        <f t="shared" ca="1" si="0"/>
        <v>21210</v>
      </c>
      <c r="AE13" s="26">
        <f t="shared" ca="1" si="0"/>
        <v>33110</v>
      </c>
      <c r="AF13" s="26">
        <f t="shared" ca="1" si="0"/>
        <v>32020</v>
      </c>
      <c r="AG13" s="26">
        <f t="shared" ca="1" si="0"/>
        <v>24170</v>
      </c>
      <c r="AH13" s="26">
        <f t="shared" ca="1" si="0"/>
        <v>25310</v>
      </c>
      <c r="AI13" s="26">
        <f t="shared" ca="1" si="0"/>
        <v>22490</v>
      </c>
      <c r="AJ13" s="26">
        <f t="shared" ca="1" si="0"/>
        <v>42890</v>
      </c>
      <c r="AK13" s="26">
        <f t="shared" ca="1" si="0"/>
        <v>69710</v>
      </c>
      <c r="AL13" s="26">
        <f t="shared" ca="1" si="0"/>
        <v>60120</v>
      </c>
      <c r="AM13" s="26">
        <f t="shared" ca="1" si="0"/>
        <v>30500</v>
      </c>
      <c r="AN13" s="26">
        <f t="shared" ca="1" si="0"/>
        <v>26110</v>
      </c>
      <c r="AO13" s="26">
        <f t="shared" ca="1" si="0"/>
        <v>23480</v>
      </c>
      <c r="AP13" s="26">
        <f t="shared" ca="1" si="0"/>
        <v>11360</v>
      </c>
      <c r="AQ13" s="26">
        <f t="shared" ca="1" si="0"/>
        <v>6920</v>
      </c>
      <c r="AR13" s="26">
        <f t="shared" ca="1" si="0"/>
        <v>7980</v>
      </c>
      <c r="AS13" s="26">
        <f t="shared" ca="1" si="0"/>
        <v>5350</v>
      </c>
      <c r="AT13" s="26">
        <f t="shared" ca="1" si="0"/>
        <v>6010</v>
      </c>
      <c r="AU13" s="26">
        <f t="shared" ca="1" si="0"/>
        <v>1450</v>
      </c>
      <c r="AV13" s="26">
        <f t="shared" ca="1" si="0"/>
        <v>30</v>
      </c>
      <c r="AW13" s="26">
        <f t="shared" ca="1" si="0"/>
        <v>3350</v>
      </c>
      <c r="AX13" s="26">
        <f t="shared" ca="1" si="0"/>
        <v>1890</v>
      </c>
      <c r="AY13" s="26">
        <f t="shared" ca="1" si="0"/>
        <v>1150</v>
      </c>
      <c r="AZ13" s="26">
        <f t="shared" ca="1" si="0"/>
        <v>1170</v>
      </c>
      <c r="BA13" s="26">
        <f t="shared" ca="1" si="0"/>
        <v>750</v>
      </c>
      <c r="BB13" s="26">
        <f t="shared" ca="1" si="0"/>
        <v>610</v>
      </c>
      <c r="BC13" s="26">
        <f t="shared" ca="1" si="0"/>
        <v>930</v>
      </c>
      <c r="BD13" s="26">
        <f t="shared" ca="1" si="0"/>
        <v>1360</v>
      </c>
      <c r="BE13" s="26">
        <f t="shared" ca="1" si="0"/>
        <v>820</v>
      </c>
      <c r="BF13" s="26">
        <f ca="1">OFFSET(INDIRECT($E13),0,BF$11)-OFFSET(INDIRECT($F13),0,BF$11)</f>
        <v>8902157</v>
      </c>
    </row>
    <row r="14" spans="1:58">
      <c r="C14" s="26">
        <v>3</v>
      </c>
      <c r="D14" s="26">
        <v>43</v>
      </c>
      <c r="E14" s="26" t="str">
        <f t="shared" ref="E14:E34" si="1">$A$11&amp;$A$13&amp;C14</f>
        <v>历史新!C3</v>
      </c>
      <c r="F14" s="26" t="str">
        <f t="shared" ref="F14:F34" si="2">$B$11&amp;$B$13&amp;D14</f>
        <v>历史汇总!B43</v>
      </c>
      <c r="G14" s="29" t="s">
        <v>16</v>
      </c>
      <c r="H14" s="26">
        <f t="shared" ref="H14:W34" ca="1" si="3">OFFSET(INDIRECT($E14),0,H$11)-OFFSET(INDIRECT($F14),0,H$11)</f>
        <v>-1.5000000000000013E-3</v>
      </c>
      <c r="I14" s="26">
        <f t="shared" ca="1" si="0"/>
        <v>9.9999999999988987E-5</v>
      </c>
      <c r="J14" s="26">
        <f t="shared" ca="1" si="0"/>
        <v>-1.0000000000000286E-4</v>
      </c>
      <c r="K14" s="26">
        <f t="shared" ca="1" si="0"/>
        <v>2.9999999999999472E-4</v>
      </c>
      <c r="L14" s="26">
        <f t="shared" ca="1" si="0"/>
        <v>-2.0000000000000573E-4</v>
      </c>
      <c r="M14" s="26">
        <f t="shared" ca="1" si="0"/>
        <v>1.1000000000000038E-3</v>
      </c>
      <c r="N14" s="26">
        <f t="shared" ca="1" si="0"/>
        <v>-3.0000000000000165E-4</v>
      </c>
      <c r="O14" s="26">
        <f t="shared" ca="1" si="0"/>
        <v>-2.9999999999996696E-4</v>
      </c>
      <c r="P14" s="26">
        <f t="shared" ca="1" si="0"/>
        <v>8.0000000000000904E-4</v>
      </c>
      <c r="Q14" s="26">
        <f t="shared" ca="1" si="0"/>
        <v>-7.0000000000000617E-4</v>
      </c>
      <c r="R14" s="26">
        <f t="shared" ca="1" si="0"/>
        <v>0</v>
      </c>
      <c r="S14" s="26">
        <f t="shared" ca="1" si="0"/>
        <v>0.41689999999999999</v>
      </c>
      <c r="T14" s="26">
        <f t="shared" ca="1" si="0"/>
        <v>-1.5000000000000013E-3</v>
      </c>
      <c r="U14" s="26">
        <f t="shared" ca="1" si="0"/>
        <v>1.1999999999999789E-3</v>
      </c>
      <c r="V14" s="26">
        <f t="shared" ca="1" si="0"/>
        <v>-1.0000000000000009E-3</v>
      </c>
      <c r="W14" s="26">
        <f t="shared" ca="1" si="0"/>
        <v>-7.9999999999999516E-4</v>
      </c>
      <c r="X14" s="26">
        <f t="shared" ca="1" si="0"/>
        <v>5.0000000000000044E-4</v>
      </c>
      <c r="Y14" s="26">
        <f t="shared" ca="1" si="0"/>
        <v>2.0000000000000573E-4</v>
      </c>
      <c r="Z14" s="26">
        <f t="shared" ca="1" si="0"/>
        <v>-1.000000000000445E-4</v>
      </c>
      <c r="AA14" s="26">
        <f t="shared" ca="1" si="0"/>
        <v>0</v>
      </c>
      <c r="AB14" s="26">
        <f t="shared" ca="1" si="0"/>
        <v>7.0000000000000617E-4</v>
      </c>
      <c r="AC14" s="26">
        <f t="shared" ca="1" si="0"/>
        <v>-1.1999999999999927E-3</v>
      </c>
      <c r="AD14" s="26">
        <f t="shared" ca="1" si="0"/>
        <v>8.9999999999999802E-4</v>
      </c>
      <c r="AE14" s="26">
        <f t="shared" ca="1" si="0"/>
        <v>1.2999999999999956E-3</v>
      </c>
      <c r="AF14" s="26">
        <f t="shared" ca="1" si="0"/>
        <v>-3.3999999999999586E-3</v>
      </c>
      <c r="AG14" s="26">
        <f t="shared" ca="1" si="0"/>
        <v>-2.9999999999999472E-4</v>
      </c>
      <c r="AH14" s="26">
        <f t="shared" ca="1" si="0"/>
        <v>5.0000000000000044E-4</v>
      </c>
      <c r="AI14" s="26">
        <f t="shared" ca="1" si="0"/>
        <v>-5.0000000000000044E-4</v>
      </c>
      <c r="AJ14" s="26">
        <f t="shared" ca="1" si="0"/>
        <v>1.3999999999999846E-3</v>
      </c>
      <c r="AK14" s="26">
        <f t="shared" ca="1" si="0"/>
        <v>1.0999999999999899E-3</v>
      </c>
      <c r="AL14" s="26">
        <f t="shared" ca="1" si="0"/>
        <v>-8.0000000000000904E-4</v>
      </c>
      <c r="AM14" s="26">
        <f t="shared" ca="1" si="0"/>
        <v>-5.9999999999998943E-4</v>
      </c>
      <c r="AN14" s="26">
        <f t="shared" ca="1" si="0"/>
        <v>0</v>
      </c>
      <c r="AO14" s="26">
        <f t="shared" ca="1" si="0"/>
        <v>1.0000000000001674E-4</v>
      </c>
      <c r="AP14" s="26">
        <f t="shared" ca="1" si="0"/>
        <v>-1.0999999999999899E-3</v>
      </c>
      <c r="AQ14" s="26">
        <f t="shared" ca="1" si="0"/>
        <v>-9.000000000000119E-4</v>
      </c>
      <c r="AR14" s="26">
        <f t="shared" ca="1" si="0"/>
        <v>0</v>
      </c>
      <c r="AS14" s="26">
        <f t="shared" ca="1" si="0"/>
        <v>0</v>
      </c>
      <c r="AT14" s="26">
        <f t="shared" ca="1" si="0"/>
        <v>2.0000000000000573E-4</v>
      </c>
      <c r="AU14" s="26">
        <f t="shared" ca="1" si="0"/>
        <v>-6.999999999999923E-4</v>
      </c>
      <c r="AV14" s="26">
        <f t="shared" ca="1" si="0"/>
        <v>-3.0000000000002247E-4</v>
      </c>
      <c r="AW14" s="26">
        <f t="shared" ca="1" si="0"/>
        <v>2.9999999999996696E-4</v>
      </c>
      <c r="AX14" s="26">
        <f t="shared" ca="1" si="0"/>
        <v>0</v>
      </c>
      <c r="AY14" s="26">
        <f t="shared" ca="1" si="0"/>
        <v>0</v>
      </c>
      <c r="AZ14" s="26">
        <f t="shared" ca="1" si="0"/>
        <v>0</v>
      </c>
      <c r="BA14" s="26">
        <f t="shared" ca="1" si="0"/>
        <v>-1.0000000000000286E-4</v>
      </c>
      <c r="BB14" s="26">
        <f t="shared" ca="1" si="0"/>
        <v>0</v>
      </c>
      <c r="BC14" s="26">
        <f t="shared" ca="1" si="0"/>
        <v>1.0000000000000286E-4</v>
      </c>
      <c r="BD14" s="26">
        <f t="shared" ca="1" si="0"/>
        <v>9.9999999999988987E-5</v>
      </c>
      <c r="BE14" s="26">
        <f t="shared" ca="1" si="0"/>
        <v>0</v>
      </c>
      <c r="BF14" s="26">
        <f t="shared" ca="1" si="0"/>
        <v>-8.1500000000000003E-2</v>
      </c>
    </row>
    <row r="15" spans="1:58">
      <c r="C15" s="26">
        <v>4</v>
      </c>
      <c r="D15" s="26">
        <v>44</v>
      </c>
      <c r="E15" s="26" t="str">
        <f t="shared" si="1"/>
        <v>历史新!C4</v>
      </c>
      <c r="F15" s="26" t="str">
        <f t="shared" si="2"/>
        <v>历史汇总!B44</v>
      </c>
      <c r="G15" s="28" t="s">
        <v>17</v>
      </c>
      <c r="H15" s="26">
        <f t="shared" ca="1" si="3"/>
        <v>1828</v>
      </c>
      <c r="I15" s="26">
        <f t="shared" ca="1" si="0"/>
        <v>1626</v>
      </c>
      <c r="J15" s="26">
        <f t="shared" ca="1" si="0"/>
        <v>1618</v>
      </c>
      <c r="K15" s="26">
        <f t="shared" ca="1" si="0"/>
        <v>1517</v>
      </c>
      <c r="L15" s="26">
        <f t="shared" ca="1" si="0"/>
        <v>1353</v>
      </c>
      <c r="M15" s="26">
        <f t="shared" ca="1" si="0"/>
        <v>2456</v>
      </c>
      <c r="N15" s="26">
        <f t="shared" ca="1" si="0"/>
        <v>1898</v>
      </c>
      <c r="O15" s="26">
        <f t="shared" ca="1" si="0"/>
        <v>1112</v>
      </c>
      <c r="P15" s="26">
        <f t="shared" ca="1" si="0"/>
        <v>1227</v>
      </c>
      <c r="Q15" s="26">
        <f t="shared" ca="1" si="0"/>
        <v>917</v>
      </c>
      <c r="R15" s="26">
        <f t="shared" ca="1" si="0"/>
        <v>1199</v>
      </c>
      <c r="S15" s="26">
        <f t="shared" ca="1" si="0"/>
        <v>2430</v>
      </c>
      <c r="T15" s="26">
        <f t="shared" ca="1" si="0"/>
        <v>1102</v>
      </c>
      <c r="U15" s="26">
        <f t="shared" ca="1" si="0"/>
        <v>2555</v>
      </c>
      <c r="V15" s="26">
        <f t="shared" ca="1" si="0"/>
        <v>1328</v>
      </c>
      <c r="W15" s="26">
        <f t="shared" ca="1" si="0"/>
        <v>964</v>
      </c>
      <c r="X15" s="26">
        <f t="shared" ca="1" si="0"/>
        <v>1677</v>
      </c>
      <c r="Y15" s="26">
        <f t="shared" ca="1" si="0"/>
        <v>1327</v>
      </c>
      <c r="Z15" s="26">
        <f t="shared" ca="1" si="0"/>
        <v>987</v>
      </c>
      <c r="AA15" s="26">
        <f t="shared" ca="1" si="0"/>
        <v>773</v>
      </c>
      <c r="AB15" s="26">
        <f t="shared" ca="1" si="0"/>
        <v>838</v>
      </c>
      <c r="AC15" s="26">
        <f t="shared" ca="1" si="0"/>
        <v>600</v>
      </c>
      <c r="AD15" s="26">
        <f t="shared" ca="1" si="0"/>
        <v>1074</v>
      </c>
      <c r="AE15" s="26">
        <f t="shared" ca="1" si="0"/>
        <v>1755</v>
      </c>
      <c r="AF15" s="26">
        <f t="shared" ca="1" si="0"/>
        <v>1144</v>
      </c>
      <c r="AG15" s="26">
        <f t="shared" ca="1" si="0"/>
        <v>1008</v>
      </c>
      <c r="AH15" s="26">
        <f t="shared" ca="1" si="0"/>
        <v>1276</v>
      </c>
      <c r="AI15" s="26">
        <f t="shared" ca="1" si="0"/>
        <v>901</v>
      </c>
      <c r="AJ15" s="26">
        <f t="shared" ca="1" si="0"/>
        <v>2056</v>
      </c>
      <c r="AK15" s="26">
        <f t="shared" ca="1" si="0"/>
        <v>3348</v>
      </c>
      <c r="AL15" s="26">
        <f t="shared" ca="1" si="0"/>
        <v>2484</v>
      </c>
      <c r="AM15" s="26">
        <f t="shared" ca="1" si="0"/>
        <v>1244</v>
      </c>
      <c r="AN15" s="26">
        <f t="shared" ca="1" si="0"/>
        <v>980</v>
      </c>
      <c r="AO15" s="26">
        <f t="shared" ca="1" si="0"/>
        <v>646</v>
      </c>
      <c r="AP15" s="26">
        <f t="shared" ca="1" si="0"/>
        <v>332</v>
      </c>
      <c r="AQ15" s="26">
        <f t="shared" ca="1" si="0"/>
        <v>0</v>
      </c>
      <c r="AR15" s="26">
        <f t="shared" ca="1" si="0"/>
        <v>0</v>
      </c>
      <c r="AS15" s="26">
        <f t="shared" ca="1" si="0"/>
        <v>0</v>
      </c>
      <c r="AT15" s="26">
        <f t="shared" ca="1" si="0"/>
        <v>0</v>
      </c>
      <c r="AU15" s="26">
        <f t="shared" ca="1" si="0"/>
        <v>0</v>
      </c>
      <c r="AV15" s="26">
        <f t="shared" ca="1" si="0"/>
        <v>0</v>
      </c>
      <c r="AW15" s="26">
        <f t="shared" ca="1" si="0"/>
        <v>-1</v>
      </c>
      <c r="AX15" s="26">
        <f t="shared" ca="1" si="0"/>
        <v>-1</v>
      </c>
      <c r="AY15" s="26">
        <f t="shared" ca="1" si="0"/>
        <v>0</v>
      </c>
      <c r="AZ15" s="26">
        <f t="shared" ca="1" si="0"/>
        <v>0</v>
      </c>
      <c r="BA15" s="26">
        <f t="shared" ca="1" si="0"/>
        <v>0</v>
      </c>
      <c r="BB15" s="26">
        <f t="shared" ca="1" si="0"/>
        <v>0</v>
      </c>
      <c r="BC15" s="26">
        <f t="shared" ca="1" si="0"/>
        <v>0</v>
      </c>
      <c r="BD15" s="26">
        <f t="shared" ca="1" si="0"/>
        <v>0</v>
      </c>
      <c r="BE15" s="26">
        <f t="shared" ca="1" si="0"/>
        <v>0</v>
      </c>
      <c r="BF15" s="26">
        <f t="shared" ca="1" si="0"/>
        <v>146274</v>
      </c>
    </row>
    <row r="16" spans="1:58">
      <c r="C16" s="26">
        <v>5</v>
      </c>
      <c r="D16" s="26">
        <v>45</v>
      </c>
      <c r="E16" s="26" t="str">
        <f t="shared" si="1"/>
        <v>历史新!C5</v>
      </c>
      <c r="F16" s="26" t="str">
        <f t="shared" si="2"/>
        <v>历史汇总!B45</v>
      </c>
      <c r="G16" s="29" t="s">
        <v>18</v>
      </c>
      <c r="H16" s="26">
        <f t="shared" ca="1" si="3"/>
        <v>-4.0000000000000001E-3</v>
      </c>
      <c r="I16" s="26">
        <f t="shared" ca="1" si="0"/>
        <v>2.0000000000000573E-4</v>
      </c>
      <c r="J16" s="26">
        <f t="shared" ca="1" si="0"/>
        <v>1.9999999999999879E-4</v>
      </c>
      <c r="K16" s="26">
        <f t="shared" ca="1" si="0"/>
        <v>0</v>
      </c>
      <c r="L16" s="26">
        <f t="shared" ca="1" si="0"/>
        <v>0</v>
      </c>
      <c r="M16" s="26">
        <f t="shared" ca="1" si="0"/>
        <v>2E-3</v>
      </c>
      <c r="N16" s="26">
        <f t="shared" ca="1" si="0"/>
        <v>-8.000000000000021E-4</v>
      </c>
      <c r="O16" s="26">
        <f t="shared" ca="1" si="0"/>
        <v>-7.0000000000000617E-4</v>
      </c>
      <c r="P16" s="26">
        <f t="shared" ca="1" si="0"/>
        <v>2.9999999999999992E-4</v>
      </c>
      <c r="Q16" s="26">
        <f t="shared" ca="1" si="0"/>
        <v>-2.0000000000000573E-4</v>
      </c>
      <c r="R16" s="26">
        <f t="shared" ca="1" si="0"/>
        <v>4.0000000000001146E-4</v>
      </c>
      <c r="S16" s="26">
        <f t="shared" ca="1" si="0"/>
        <v>0.24490000000000001</v>
      </c>
      <c r="T16" s="26">
        <f t="shared" ca="1" si="0"/>
        <v>-2.5999999999999981E-3</v>
      </c>
      <c r="U16" s="26">
        <f t="shared" ca="1" si="0"/>
        <v>3.2999999999999974E-3</v>
      </c>
      <c r="V16" s="26">
        <f t="shared" ca="1" si="0"/>
        <v>-2.8000000000000004E-3</v>
      </c>
      <c r="W16" s="26">
        <f t="shared" ca="1" si="0"/>
        <v>-7.0000000000000617E-4</v>
      </c>
      <c r="X16" s="26">
        <f t="shared" ca="1" si="0"/>
        <v>1.5000000000000013E-3</v>
      </c>
      <c r="Y16" s="26">
        <f t="shared" ca="1" si="0"/>
        <v>-5.0000000000000044E-4</v>
      </c>
      <c r="Z16" s="26">
        <f t="shared" ca="1" si="0"/>
        <v>1.000000000000445E-4</v>
      </c>
      <c r="AA16" s="26">
        <f t="shared" ca="1" si="0"/>
        <v>0</v>
      </c>
      <c r="AB16" s="26">
        <f t="shared" ca="1" si="0"/>
        <v>3.9999999999999758E-4</v>
      </c>
      <c r="AC16" s="26">
        <f t="shared" ca="1" si="0"/>
        <v>-5.9999999999998943E-4</v>
      </c>
      <c r="AD16" s="26">
        <f t="shared" ca="1" si="0"/>
        <v>2.2000000000000075E-3</v>
      </c>
      <c r="AE16" s="26">
        <f t="shared" ca="1" si="0"/>
        <v>1.7999999999999683E-3</v>
      </c>
      <c r="AF16" s="26">
        <f t="shared" ca="1" si="0"/>
        <v>-3.7999999999999978E-3</v>
      </c>
      <c r="AG16" s="26">
        <f t="shared" ca="1" si="0"/>
        <v>0</v>
      </c>
      <c r="AH16" s="26">
        <f t="shared" ca="1" si="0"/>
        <v>1.2999999999999956E-3</v>
      </c>
      <c r="AI16" s="26">
        <f t="shared" ca="1" si="0"/>
        <v>-1.799999999999996E-3</v>
      </c>
      <c r="AJ16" s="26">
        <f t="shared" ca="1" si="0"/>
        <v>3.4999999999999754E-3</v>
      </c>
      <c r="AK16" s="26">
        <f t="shared" ca="1" si="0"/>
        <v>1.7999999999999683E-3</v>
      </c>
      <c r="AL16" s="26">
        <f t="shared" ca="1" si="0"/>
        <v>-1.2999999999999956E-3</v>
      </c>
      <c r="AM16" s="26">
        <f t="shared" ca="1" si="0"/>
        <v>-2.0000000000000018E-3</v>
      </c>
      <c r="AN16" s="26">
        <f t="shared" ca="1" si="0"/>
        <v>-5.0000000000000044E-4</v>
      </c>
      <c r="AO16" s="26">
        <f t="shared" ca="1" si="0"/>
        <v>-5.0000000000000044E-4</v>
      </c>
      <c r="AP16" s="26">
        <f t="shared" ca="1" si="0"/>
        <v>-1.1999999999999997E-3</v>
      </c>
      <c r="AQ16" s="26">
        <f t="shared" ca="1" si="0"/>
        <v>-1.5999999999999903E-3</v>
      </c>
      <c r="AR16" s="26">
        <f t="shared" ca="1" si="0"/>
        <v>0</v>
      </c>
      <c r="AS16" s="26">
        <f t="shared" ca="1" si="0"/>
        <v>0</v>
      </c>
      <c r="AT16" s="26">
        <f t="shared" ca="1" si="0"/>
        <v>0</v>
      </c>
      <c r="AU16" s="26">
        <f t="shared" ca="1" si="0"/>
        <v>0</v>
      </c>
      <c r="AV16" s="26">
        <f t="shared" ca="1" si="0"/>
        <v>0</v>
      </c>
      <c r="AW16" s="26">
        <f t="shared" ca="1" si="0"/>
        <v>0</v>
      </c>
      <c r="AX16" s="26">
        <f t="shared" ca="1" si="0"/>
        <v>0</v>
      </c>
      <c r="AY16" s="26">
        <f t="shared" ca="1" si="0"/>
        <v>0</v>
      </c>
      <c r="AZ16" s="26">
        <f t="shared" ca="1" si="0"/>
        <v>0</v>
      </c>
      <c r="BA16" s="26">
        <f t="shared" ca="1" si="0"/>
        <v>0</v>
      </c>
      <c r="BB16" s="26">
        <f t="shared" ca="1" si="0"/>
        <v>0</v>
      </c>
      <c r="BC16" s="26">
        <f t="shared" ca="1" si="0"/>
        <v>0</v>
      </c>
      <c r="BD16" s="26">
        <f t="shared" ca="1" si="0"/>
        <v>0</v>
      </c>
      <c r="BE16" s="26">
        <f t="shared" ca="1" si="0"/>
        <v>0</v>
      </c>
      <c r="BF16" s="26">
        <f t="shared" ca="1" si="0"/>
        <v>-9.9099999999999994E-2</v>
      </c>
    </row>
    <row r="17" spans="3:58">
      <c r="C17" s="26">
        <v>6</v>
      </c>
      <c r="D17" s="26">
        <v>56</v>
      </c>
      <c r="E17" s="26" t="str">
        <f t="shared" si="1"/>
        <v>历史新!C6</v>
      </c>
      <c r="F17" s="26" t="str">
        <f t="shared" si="2"/>
        <v>历史汇总!B56</v>
      </c>
      <c r="G17" s="28" t="s">
        <v>19</v>
      </c>
      <c r="H17" s="26">
        <f t="shared" ca="1" si="3"/>
        <v>-2.0099999999999341E-2</v>
      </c>
      <c r="I17" s="26">
        <f t="shared" ca="1" si="0"/>
        <v>-2.7799999999999159E-2</v>
      </c>
      <c r="J17" s="26">
        <f t="shared" ca="1" si="0"/>
        <v>-4.0499999999994429E-2</v>
      </c>
      <c r="K17" s="26">
        <f t="shared" ca="1" si="0"/>
        <v>-2.3600000000001842E-2</v>
      </c>
      <c r="L17" s="26">
        <f t="shared" ca="1" si="0"/>
        <v>-2.7500000000003411E-2</v>
      </c>
      <c r="M17" s="26">
        <f t="shared" ca="1" si="0"/>
        <v>-5.6199999999996919E-2</v>
      </c>
      <c r="N17" s="26">
        <f t="shared" ca="1" si="0"/>
        <v>-3.6500000000003752E-2</v>
      </c>
      <c r="O17" s="26">
        <f t="shared" ca="1" si="0"/>
        <v>-2.289999999999992E-2</v>
      </c>
      <c r="P17" s="26">
        <f t="shared" ca="1" si="0"/>
        <v>-4.4000000000004036E-3</v>
      </c>
      <c r="Q17" s="26">
        <f t="shared" ca="1" si="0"/>
        <v>-2.1300000000000097E-2</v>
      </c>
      <c r="R17" s="26">
        <f t="shared" ca="1" si="0"/>
        <v>-2.6299999999999102E-2</v>
      </c>
      <c r="S17" s="26">
        <f t="shared" ca="1" si="0"/>
        <v>-6.7500000000002558E-2</v>
      </c>
      <c r="T17" s="26">
        <f t="shared" ca="1" si="0"/>
        <v>-1.9799999999996487E-2</v>
      </c>
      <c r="U17" s="26">
        <f t="shared" ca="1" si="0"/>
        <v>-7.3599999999999E-2</v>
      </c>
      <c r="V17" s="26">
        <f t="shared" ca="1" si="0"/>
        <v>-1.7499999999998295E-2</v>
      </c>
      <c r="W17" s="26">
        <f t="shared" ca="1" si="0"/>
        <v>-2.0400000000002194E-2</v>
      </c>
      <c r="X17" s="26">
        <f t="shared" ca="1" si="0"/>
        <v>-4.7299999999999898E-2</v>
      </c>
      <c r="Y17" s="26">
        <f t="shared" ca="1" si="0"/>
        <v>-2.0499999999998408E-2</v>
      </c>
      <c r="Z17" s="26">
        <f t="shared" ca="1" si="0"/>
        <v>-2.5299999999994327E-2</v>
      </c>
      <c r="AA17" s="26">
        <f t="shared" ca="1" si="0"/>
        <v>-2.3699999999998056E-2</v>
      </c>
      <c r="AB17" s="26">
        <f t="shared" ca="1" si="0"/>
        <v>-9.8000000000020293E-3</v>
      </c>
      <c r="AC17" s="26">
        <f t="shared" ca="1" si="0"/>
        <v>-3.1500000000001194E-2</v>
      </c>
      <c r="AD17" s="26">
        <f t="shared" ca="1" si="0"/>
        <v>-7.4599999999996669E-2</v>
      </c>
      <c r="AE17" s="26">
        <f t="shared" ca="1" si="0"/>
        <v>-5.9499999999999886E-2</v>
      </c>
      <c r="AF17" s="26">
        <f t="shared" ca="1" si="0"/>
        <v>-4.1199999999996351E-2</v>
      </c>
      <c r="AG17" s="26">
        <f t="shared" ca="1" si="0"/>
        <v>-5.1600000000000534E-2</v>
      </c>
      <c r="AH17" s="26">
        <f t="shared" ca="1" si="0"/>
        <v>-8.7600000000001899E-2</v>
      </c>
      <c r="AI17" s="26">
        <f t="shared" ca="1" si="0"/>
        <v>-4.949999999999477E-2</v>
      </c>
      <c r="AJ17" s="26">
        <f t="shared" ca="1" si="0"/>
        <v>-0.12899999999999778</v>
      </c>
      <c r="AK17" s="26">
        <f t="shared" ca="1" si="0"/>
        <v>-0.14509999999999934</v>
      </c>
      <c r="AL17" s="26">
        <f t="shared" ca="1" si="0"/>
        <v>-0.13250000000000028</v>
      </c>
      <c r="AM17" s="26">
        <f t="shared" ca="1" si="0"/>
        <v>-5.7500000000004547E-2</v>
      </c>
      <c r="AN17" s="26">
        <f t="shared" ca="1" si="0"/>
        <v>-3.0200000000000671E-2</v>
      </c>
      <c r="AO17" s="26">
        <f t="shared" ca="1" si="0"/>
        <v>-4.99999999995282E-4</v>
      </c>
      <c r="AP17" s="26">
        <f t="shared" ca="1" si="0"/>
        <v>-2.6000000000010459E-3</v>
      </c>
      <c r="AQ17" s="26">
        <f t="shared" ca="1" si="0"/>
        <v>2.1000000000000796E-2</v>
      </c>
      <c r="AR17" s="26">
        <f t="shared" ca="1" si="0"/>
        <v>2.5400000000004752E-2</v>
      </c>
      <c r="AS17" s="26">
        <f t="shared" ca="1" si="0"/>
        <v>2.020000000000266E-2</v>
      </c>
      <c r="AT17" s="26">
        <f t="shared" ca="1" si="0"/>
        <v>2.6899999999997704E-2</v>
      </c>
      <c r="AU17" s="26">
        <f t="shared" ca="1" si="0"/>
        <v>3.0000000000001137E-3</v>
      </c>
      <c r="AV17" s="26">
        <f t="shared" ca="1" si="0"/>
        <v>1.90000000000623E-3</v>
      </c>
      <c r="AW17" s="26">
        <f t="shared" ca="1" si="0"/>
        <v>8.9000000000041268E-3</v>
      </c>
      <c r="AX17" s="26">
        <f t="shared" ca="1" si="0"/>
        <v>1.3999999999995794E-2</v>
      </c>
      <c r="AY17" s="26">
        <f t="shared" ca="1" si="0"/>
        <v>1.0899999999999466E-2</v>
      </c>
      <c r="AZ17" s="26">
        <f t="shared" ca="1" si="0"/>
        <v>6.3999999999992951E-3</v>
      </c>
      <c r="BA17" s="26">
        <f t="shared" ca="1" si="0"/>
        <v>5.4000000000016257E-3</v>
      </c>
      <c r="BB17" s="26">
        <f t="shared" ca="1" si="0"/>
        <v>7.1999999999974307E-3</v>
      </c>
      <c r="BC17" s="26">
        <f t="shared" ca="1" si="0"/>
        <v>9.2999999999960892E-3</v>
      </c>
      <c r="BD17" s="26">
        <f t="shared" ca="1" si="0"/>
        <v>9.2000000000069804E-3</v>
      </c>
      <c r="BE17" s="26">
        <f t="shared" ca="1" si="0"/>
        <v>8.4000000000017394E-3</v>
      </c>
      <c r="BF17" s="26">
        <f t="shared" ca="1" si="0"/>
        <v>60.86</v>
      </c>
    </row>
    <row r="18" spans="3:58">
      <c r="C18" s="26">
        <v>7</v>
      </c>
      <c r="D18" s="26">
        <v>57</v>
      </c>
      <c r="E18" s="26" t="str">
        <f t="shared" si="1"/>
        <v>历史新!C7</v>
      </c>
      <c r="F18" s="26" t="str">
        <f t="shared" si="2"/>
        <v>历史汇总!B57</v>
      </c>
      <c r="G18" s="29" t="s">
        <v>20</v>
      </c>
      <c r="H18" s="26">
        <f t="shared" ca="1" si="3"/>
        <v>3.2000000000000084E-3</v>
      </c>
      <c r="I18" s="26">
        <f t="shared" ca="1" si="0"/>
        <v>-2.0000000000000573E-4</v>
      </c>
      <c r="J18" s="26">
        <f t="shared" ca="1" si="0"/>
        <v>-2.9999999999999472E-4</v>
      </c>
      <c r="K18" s="26">
        <f t="shared" ca="1" si="0"/>
        <v>3.9999999999999758E-4</v>
      </c>
      <c r="L18" s="26">
        <f t="shared" ca="1" si="0"/>
        <v>-9.9999999999999395E-5</v>
      </c>
      <c r="M18" s="26">
        <f t="shared" ca="1" si="0"/>
        <v>-8.9999999999999802E-4</v>
      </c>
      <c r="N18" s="26">
        <f t="shared" ref="N18:AC18" ca="1" si="4">OFFSET(INDIRECT($E18),0,N$11)-OFFSET(INDIRECT($F18),0,N$11)</f>
        <v>7.0000000000000617E-4</v>
      </c>
      <c r="O18" s="26">
        <f t="shared" ca="1" si="4"/>
        <v>2.0000000000000573E-4</v>
      </c>
      <c r="P18" s="26">
        <f t="shared" ca="1" si="4"/>
        <v>6.0000000000000331E-4</v>
      </c>
      <c r="Q18" s="26">
        <f t="shared" ca="1" si="4"/>
        <v>-6.0000000000000071E-4</v>
      </c>
      <c r="R18" s="26">
        <f t="shared" ca="1" si="4"/>
        <v>-2.0000000000000009E-4</v>
      </c>
      <c r="S18" s="26">
        <f t="shared" ca="1" si="4"/>
        <v>0.1381</v>
      </c>
      <c r="T18" s="26">
        <f t="shared" ca="1" si="4"/>
        <v>1.9000000000000128E-3</v>
      </c>
      <c r="U18" s="26">
        <f t="shared" ca="1" si="4"/>
        <v>-1.5000000000000013E-3</v>
      </c>
      <c r="V18" s="26">
        <f t="shared" ca="1" si="4"/>
        <v>1.8999999999999989E-3</v>
      </c>
      <c r="W18" s="26">
        <f t="shared" ca="1" si="4"/>
        <v>0</v>
      </c>
      <c r="X18" s="26">
        <f t="shared" ca="1" si="4"/>
        <v>-8.000000000000021E-4</v>
      </c>
      <c r="Y18" s="26">
        <f t="shared" ca="1" si="4"/>
        <v>8.0000000000000036E-4</v>
      </c>
      <c r="Z18" s="26">
        <f t="shared" ca="1" si="4"/>
        <v>-9.9999999999999395E-5</v>
      </c>
      <c r="AA18" s="26">
        <f t="shared" ca="1" si="4"/>
        <v>0</v>
      </c>
      <c r="AB18" s="26">
        <f t="shared" ca="1" si="4"/>
        <v>3.9999999999999758E-4</v>
      </c>
      <c r="AC18" s="26">
        <f t="shared" ca="1" si="4"/>
        <v>-7.0000000000003393E-4</v>
      </c>
      <c r="AD18" s="26">
        <f t="shared" ref="AD18:AS33" ca="1" si="5">OFFSET(INDIRECT($E18),0,AD$11)-OFFSET(INDIRECT($F18),0,AD$11)</f>
        <v>-1.3000000000000025E-3</v>
      </c>
      <c r="AE18" s="26">
        <f t="shared" ca="1" si="5"/>
        <v>9.9999999999988987E-5</v>
      </c>
      <c r="AF18" s="26">
        <f t="shared" ca="1" si="5"/>
        <v>1.5000000000000013E-3</v>
      </c>
      <c r="AG18" s="26">
        <f t="shared" ca="1" si="5"/>
        <v>-3.0000000000000003E-4</v>
      </c>
      <c r="AH18" s="26">
        <f t="shared" ca="1" si="5"/>
        <v>-1.0000000000000009E-3</v>
      </c>
      <c r="AI18" s="26">
        <f t="shared" ca="1" si="5"/>
        <v>1.0999999999999968E-3</v>
      </c>
      <c r="AJ18" s="26">
        <f t="shared" ca="1" si="5"/>
        <v>-1.9000000000000059E-3</v>
      </c>
      <c r="AK18" s="26">
        <f t="shared" ca="1" si="5"/>
        <v>-5.0000000000000044E-4</v>
      </c>
      <c r="AL18" s="26">
        <f t="shared" ca="1" si="5"/>
        <v>9.000000000000119E-4</v>
      </c>
      <c r="AM18" s="26">
        <f t="shared" ca="1" si="5"/>
        <v>1.2000000000000066E-3</v>
      </c>
      <c r="AN18" s="26">
        <f t="shared" ca="1" si="5"/>
        <v>5.0000000000000044E-4</v>
      </c>
      <c r="AO18" s="26">
        <f t="shared" ca="1" si="5"/>
        <v>7.9999999999999863E-4</v>
      </c>
      <c r="AP18" s="26">
        <f t="shared" ca="1" si="5"/>
        <v>0</v>
      </c>
      <c r="AQ18" s="26">
        <f t="shared" ca="1" si="5"/>
        <v>6.0000000000000331E-4</v>
      </c>
      <c r="AR18" s="26">
        <f t="shared" ca="1" si="5"/>
        <v>0</v>
      </c>
      <c r="AS18" s="26">
        <f t="shared" ca="1" si="5"/>
        <v>0</v>
      </c>
      <c r="AT18" s="26">
        <f t="shared" ref="AT18:BF32" ca="1" si="6">OFFSET(INDIRECT($E18),0,AT$11)-OFFSET(INDIRECT($F18),0,AT$11)</f>
        <v>2.0000000000000573E-4</v>
      </c>
      <c r="AU18" s="26">
        <f t="shared" ca="1" si="6"/>
        <v>-7.0000000000000617E-4</v>
      </c>
      <c r="AV18" s="26">
        <f t="shared" ca="1" si="6"/>
        <v>0</v>
      </c>
      <c r="AW18" s="26">
        <f t="shared" ca="1" si="6"/>
        <v>9.9999999999999395E-5</v>
      </c>
      <c r="AX18" s="26">
        <f t="shared" ca="1" si="6"/>
        <v>1.0000000000000286E-4</v>
      </c>
      <c r="AY18" s="26">
        <f t="shared" ca="1" si="6"/>
        <v>0</v>
      </c>
      <c r="AZ18" s="26">
        <f t="shared" ca="1" si="6"/>
        <v>-9.9999999999999395E-5</v>
      </c>
      <c r="BA18" s="26">
        <f t="shared" ca="1" si="6"/>
        <v>0</v>
      </c>
      <c r="BB18" s="26">
        <f t="shared" ca="1" si="6"/>
        <v>0</v>
      </c>
      <c r="BC18" s="26">
        <f t="shared" ca="1" si="6"/>
        <v>1.0000000000000286E-4</v>
      </c>
      <c r="BD18" s="26">
        <f t="shared" ca="1" si="6"/>
        <v>0</v>
      </c>
      <c r="BE18" s="26">
        <f t="shared" ca="1" si="6"/>
        <v>0</v>
      </c>
      <c r="BF18" s="26">
        <f t="shared" ca="1" si="6"/>
        <v>1.9400000000000001E-2</v>
      </c>
    </row>
    <row r="19" spans="3:58">
      <c r="C19" s="26">
        <v>8</v>
      </c>
      <c r="D19" s="26">
        <v>59</v>
      </c>
      <c r="E19" s="26" t="str">
        <f t="shared" si="1"/>
        <v>历史新!C8</v>
      </c>
      <c r="F19" s="26" t="str">
        <f t="shared" si="2"/>
        <v>历史汇总!B59</v>
      </c>
      <c r="G19" s="28" t="s">
        <v>22</v>
      </c>
      <c r="H19" s="26">
        <f t="shared" ca="1" si="3"/>
        <v>-14488650</v>
      </c>
      <c r="I19" s="26">
        <f t="shared" ca="1" si="3"/>
        <v>-10755380</v>
      </c>
      <c r="J19" s="26">
        <f t="shared" ca="1" si="3"/>
        <v>-7243730</v>
      </c>
      <c r="K19" s="26">
        <f t="shared" ca="1" si="3"/>
        <v>-8883210</v>
      </c>
      <c r="L19" s="26">
        <f t="shared" ca="1" si="3"/>
        <v>-7590000</v>
      </c>
      <c r="M19" s="26">
        <f t="shared" ca="1" si="3"/>
        <v>-6791710</v>
      </c>
      <c r="N19" s="26">
        <f t="shared" ca="1" si="3"/>
        <v>-6951950</v>
      </c>
      <c r="O19" s="26">
        <f t="shared" ca="1" si="3"/>
        <v>-5385760</v>
      </c>
      <c r="P19" s="26">
        <f t="shared" ca="1" si="3"/>
        <v>-4656170</v>
      </c>
      <c r="Q19" s="26">
        <f t="shared" ca="1" si="3"/>
        <v>-3774110</v>
      </c>
      <c r="R19" s="26">
        <f t="shared" ca="1" si="3"/>
        <v>-4110970</v>
      </c>
      <c r="S19" s="26">
        <f t="shared" ca="1" si="3"/>
        <v>-6223660</v>
      </c>
      <c r="T19" s="26">
        <f t="shared" ca="1" si="3"/>
        <v>-7072530</v>
      </c>
      <c r="U19" s="26">
        <f t="shared" ca="1" si="3"/>
        <v>-5388500</v>
      </c>
      <c r="V19" s="26">
        <f t="shared" ca="1" si="3"/>
        <v>-5517670</v>
      </c>
      <c r="W19" s="26">
        <f t="shared" ca="1" si="3"/>
        <v>-5462690</v>
      </c>
      <c r="X19" s="26">
        <f t="shared" ref="X19:AC28" ca="1" si="7">OFFSET(INDIRECT($E19),0,X$11)-OFFSET(INDIRECT($F19),0,X$11)</f>
        <v>-4680980</v>
      </c>
      <c r="Y19" s="26">
        <f t="shared" ca="1" si="7"/>
        <v>-5042810</v>
      </c>
      <c r="Z19" s="26">
        <f t="shared" ca="1" si="7"/>
        <v>-3041480</v>
      </c>
      <c r="AA19" s="26">
        <f t="shared" ca="1" si="7"/>
        <v>-2736180</v>
      </c>
      <c r="AB19" s="26">
        <f t="shared" ca="1" si="7"/>
        <v>-2327440</v>
      </c>
      <c r="AC19" s="26">
        <f t="shared" ca="1" si="7"/>
        <v>-2384440</v>
      </c>
      <c r="AD19" s="26">
        <f t="shared" ca="1" si="5"/>
        <v>-2459750</v>
      </c>
      <c r="AE19" s="26">
        <f t="shared" ca="1" si="5"/>
        <v>-2696230</v>
      </c>
      <c r="AF19" s="26">
        <f t="shared" ca="1" si="5"/>
        <v>-5051730</v>
      </c>
      <c r="AG19" s="26">
        <f t="shared" ca="1" si="5"/>
        <v>-3918180</v>
      </c>
      <c r="AH19" s="26">
        <f t="shared" ca="1" si="5"/>
        <v>-2739060</v>
      </c>
      <c r="AI19" s="26">
        <f t="shared" ca="1" si="5"/>
        <v>-3081840</v>
      </c>
      <c r="AJ19" s="26">
        <f t="shared" ca="1" si="5"/>
        <v>-4353450</v>
      </c>
      <c r="AK19" s="26">
        <f t="shared" ca="1" si="5"/>
        <v>-5792440</v>
      </c>
      <c r="AL19" s="26">
        <f t="shared" ca="1" si="5"/>
        <v>-4722720</v>
      </c>
      <c r="AM19" s="26">
        <f t="shared" ca="1" si="5"/>
        <v>-4759840</v>
      </c>
      <c r="AN19" s="26">
        <f t="shared" ca="1" si="5"/>
        <v>-3212550</v>
      </c>
      <c r="AO19" s="26">
        <f t="shared" ca="1" si="5"/>
        <v>-2865950</v>
      </c>
      <c r="AP19" s="26">
        <f t="shared" ca="1" si="5"/>
        <v>-2826690</v>
      </c>
      <c r="AQ19" s="26">
        <f t="shared" ca="1" si="5"/>
        <v>-408140</v>
      </c>
      <c r="AR19" s="26">
        <f t="shared" ca="1" si="5"/>
        <v>-396050</v>
      </c>
      <c r="AS19" s="26">
        <f t="shared" ca="1" si="5"/>
        <v>-408870</v>
      </c>
      <c r="AT19" s="26">
        <f t="shared" ca="1" si="6"/>
        <v>-413650</v>
      </c>
      <c r="AU19" s="26">
        <f t="shared" ca="1" si="6"/>
        <v>-431850</v>
      </c>
      <c r="AV19" s="26">
        <f t="shared" ca="1" si="6"/>
        <v>-332230</v>
      </c>
      <c r="AW19" s="26">
        <f t="shared" ca="1" si="6"/>
        <v>-329130</v>
      </c>
      <c r="AX19" s="26">
        <f t="shared" ca="1" si="6"/>
        <v>-230240</v>
      </c>
      <c r="AY19" s="26">
        <f t="shared" ca="1" si="6"/>
        <v>-232730</v>
      </c>
      <c r="AZ19" s="26">
        <f t="shared" ca="1" si="6"/>
        <v>-234200</v>
      </c>
      <c r="BA19" s="26">
        <f t="shared" ca="1" si="6"/>
        <v>-240200</v>
      </c>
      <c r="BB19" s="26">
        <f t="shared" ca="1" si="6"/>
        <v>-237770</v>
      </c>
      <c r="BC19" s="26">
        <f t="shared" ca="1" si="6"/>
        <v>-240580</v>
      </c>
      <c r="BD19" s="26">
        <f t="shared" ca="1" si="6"/>
        <v>-242940</v>
      </c>
      <c r="BE19" s="26">
        <f t="shared" ca="1" si="6"/>
        <v>-248100</v>
      </c>
      <c r="BF19" s="26">
        <f t="shared" ca="1" si="6"/>
        <v>2024280</v>
      </c>
    </row>
    <row r="20" spans="3:58">
      <c r="C20" s="26">
        <v>9</v>
      </c>
      <c r="D20" s="26">
        <v>60</v>
      </c>
      <c r="E20" s="26" t="str">
        <f t="shared" si="1"/>
        <v>历史新!C9</v>
      </c>
      <c r="F20" s="26" t="str">
        <f t="shared" si="2"/>
        <v>历史汇总!B60</v>
      </c>
      <c r="G20" s="29" t="s">
        <v>23</v>
      </c>
      <c r="H20" s="26">
        <f t="shared" ca="1" si="3"/>
        <v>-9.1999999999999998E-3</v>
      </c>
      <c r="I20" s="26">
        <f t="shared" ca="1" si="3"/>
        <v>0.25769999999999998</v>
      </c>
      <c r="J20" s="26">
        <f t="shared" ca="1" si="3"/>
        <v>0.32650000000000001</v>
      </c>
      <c r="K20" s="26">
        <f t="shared" ca="1" si="3"/>
        <v>-0.2263</v>
      </c>
      <c r="L20" s="26">
        <f t="shared" ca="1" si="3"/>
        <v>0.14560000000000001</v>
      </c>
      <c r="M20" s="26">
        <f t="shared" ca="1" si="3"/>
        <v>0.1052</v>
      </c>
      <c r="N20" s="26">
        <f t="shared" ca="1" si="3"/>
        <v>-2.3599999999999999E-2</v>
      </c>
      <c r="O20" s="26">
        <f t="shared" ca="1" si="3"/>
        <v>0.2253</v>
      </c>
      <c r="P20" s="26">
        <f t="shared" ca="1" si="3"/>
        <v>0.13550000000000001</v>
      </c>
      <c r="Q20" s="26">
        <f t="shared" ca="1" si="3"/>
        <v>0.18940000000000001</v>
      </c>
      <c r="R20" s="26">
        <f t="shared" ca="1" si="3"/>
        <v>-8.9300000000000004E-2</v>
      </c>
      <c r="S20" s="26">
        <f t="shared" ca="1" si="3"/>
        <v>0</v>
      </c>
      <c r="T20" s="26">
        <f t="shared" ca="1" si="3"/>
        <v>-0.13639999999999999</v>
      </c>
      <c r="U20" s="26">
        <f t="shared" ca="1" si="3"/>
        <v>0.23810000000000001</v>
      </c>
      <c r="V20" s="26">
        <f t="shared" ca="1" si="3"/>
        <v>-2.4E-2</v>
      </c>
      <c r="W20" s="26">
        <f t="shared" ca="1" si="3"/>
        <v>0.01</v>
      </c>
      <c r="X20" s="26">
        <f t="shared" ca="1" si="7"/>
        <v>0.1431</v>
      </c>
      <c r="Y20" s="26">
        <f t="shared" ca="1" si="7"/>
        <v>-7.7299999999999994E-2</v>
      </c>
      <c r="Z20" s="26">
        <f t="shared" ca="1" si="7"/>
        <v>0.39689999999999998</v>
      </c>
      <c r="AA20" s="26">
        <f t="shared" ca="1" si="7"/>
        <v>0.1004</v>
      </c>
      <c r="AB20" s="26">
        <f t="shared" ca="1" si="7"/>
        <v>0.14940000000000001</v>
      </c>
      <c r="AC20" s="26">
        <f t="shared" ca="1" si="7"/>
        <v>-2.4500000000000001E-2</v>
      </c>
      <c r="AD20" s="26">
        <f t="shared" ca="1" si="5"/>
        <v>-3.1600000000000003E-2</v>
      </c>
      <c r="AE20" s="26">
        <f t="shared" ca="1" si="5"/>
        <v>-9.6100000000000005E-2</v>
      </c>
      <c r="AF20" s="26">
        <f t="shared" ca="1" si="5"/>
        <v>-0.87360000000000004</v>
      </c>
      <c r="AG20" s="26">
        <f t="shared" ca="1" si="5"/>
        <v>0.22439999999999999</v>
      </c>
      <c r="AH20" s="26">
        <f t="shared" ca="1" si="5"/>
        <v>0.3009</v>
      </c>
      <c r="AI20" s="26">
        <f t="shared" ca="1" si="5"/>
        <v>-0.12509999999999999</v>
      </c>
      <c r="AJ20" s="26">
        <f t="shared" ca="1" si="5"/>
        <v>-0.41260000000000002</v>
      </c>
      <c r="AK20" s="26">
        <f t="shared" ca="1" si="5"/>
        <v>-0.33050000000000002</v>
      </c>
      <c r="AL20" s="26">
        <f t="shared" ca="1" si="5"/>
        <v>0.1847</v>
      </c>
      <c r="AM20" s="26">
        <f t="shared" ca="1" si="5"/>
        <v>-7.9000000000000008E-3</v>
      </c>
      <c r="AN20" s="26">
        <f t="shared" ca="1" si="5"/>
        <v>0.3251</v>
      </c>
      <c r="AO20" s="26">
        <f t="shared" ca="1" si="5"/>
        <v>0.1079</v>
      </c>
      <c r="AP20" s="26">
        <f t="shared" ca="1" si="5"/>
        <v>1.37E-2</v>
      </c>
      <c r="AQ20" s="26">
        <f t="shared" ca="1" si="5"/>
        <v>-0.22409999999999999</v>
      </c>
      <c r="AR20" s="26">
        <f t="shared" ca="1" si="5"/>
        <v>7.0099999999999996E-2</v>
      </c>
      <c r="AS20" s="26">
        <f t="shared" ca="1" si="5"/>
        <v>-3.4899999999999987E-2</v>
      </c>
      <c r="AT20" s="26">
        <f t="shared" ca="1" si="6"/>
        <v>-4.4700000000000017E-2</v>
      </c>
      <c r="AU20" s="26">
        <f t="shared" ca="1" si="6"/>
        <v>1.21E-2</v>
      </c>
      <c r="AV20" s="26">
        <f t="shared" ca="1" si="6"/>
        <v>3.9299999999999995E-2</v>
      </c>
      <c r="AW20" s="26">
        <f t="shared" ca="1" si="6"/>
        <v>0.12439999999999996</v>
      </c>
      <c r="AX20" s="26">
        <f t="shared" ca="1" si="6"/>
        <v>-1.4500000000000013E-2</v>
      </c>
      <c r="AY20" s="26">
        <f t="shared" ca="1" si="6"/>
        <v>-8.0000000000000002E-3</v>
      </c>
      <c r="AZ20" s="26">
        <f t="shared" ca="1" si="6"/>
        <v>-1.2800000000000006E-2</v>
      </c>
      <c r="BA20" s="26">
        <f t="shared" ca="1" si="6"/>
        <v>-2.5900000000000006E-2</v>
      </c>
      <c r="BB20" s="26">
        <f t="shared" ca="1" si="6"/>
        <v>8.1499999999999961E-2</v>
      </c>
      <c r="BC20" s="26">
        <f t="shared" ca="1" si="6"/>
        <v>1.3399999999999995E-2</v>
      </c>
      <c r="BD20" s="26">
        <f t="shared" ca="1" si="6"/>
        <v>-1.0200000000000001E-2</v>
      </c>
      <c r="BE20" s="26">
        <f t="shared" ca="1" si="6"/>
        <v>-1.3500000000000012E-2</v>
      </c>
      <c r="BF20" s="26">
        <f t="shared" ca="1" si="6"/>
        <v>8.0500000000000002E-2</v>
      </c>
    </row>
    <row r="21" spans="3:58">
      <c r="C21" s="26">
        <v>10</v>
      </c>
      <c r="D21" s="26">
        <v>61</v>
      </c>
      <c r="E21" s="26" t="str">
        <f t="shared" si="1"/>
        <v>历史新!C10</v>
      </c>
      <c r="F21" s="26" t="str">
        <f t="shared" si="2"/>
        <v>历史汇总!B61</v>
      </c>
      <c r="G21" s="29" t="s">
        <v>24</v>
      </c>
      <c r="H21" s="26">
        <f t="shared" ca="1" si="3"/>
        <v>-706101</v>
      </c>
      <c r="I21" s="26">
        <f t="shared" ca="1" si="3"/>
        <v>-567022</v>
      </c>
      <c r="J21" s="26">
        <f t="shared" ca="1" si="3"/>
        <v>-449315</v>
      </c>
      <c r="K21" s="26">
        <f t="shared" ca="1" si="3"/>
        <v>-446538</v>
      </c>
      <c r="L21" s="26">
        <f t="shared" ca="1" si="3"/>
        <v>-395479</v>
      </c>
      <c r="M21" s="26">
        <f t="shared" ca="1" si="3"/>
        <v>-411101</v>
      </c>
      <c r="N21" s="26">
        <f t="shared" ca="1" si="3"/>
        <v>-398957</v>
      </c>
      <c r="O21" s="26">
        <f t="shared" ca="1" si="3"/>
        <v>-317935</v>
      </c>
      <c r="P21" s="26">
        <f t="shared" ca="1" si="3"/>
        <v>-315249</v>
      </c>
      <c r="Q21" s="26">
        <f t="shared" ca="1" si="3"/>
        <v>-263479</v>
      </c>
      <c r="R21" s="26">
        <f t="shared" ca="1" si="3"/>
        <v>-277741</v>
      </c>
      <c r="S21" s="26">
        <f t="shared" ca="1" si="3"/>
        <v>-324089</v>
      </c>
      <c r="T21" s="26">
        <f t="shared" ca="1" si="3"/>
        <v>-332911</v>
      </c>
      <c r="U21" s="26">
        <f t="shared" ca="1" si="3"/>
        <v>-337699</v>
      </c>
      <c r="V21" s="26">
        <f t="shared" ca="1" si="3"/>
        <v>-327635</v>
      </c>
      <c r="W21" s="26">
        <f t="shared" ca="1" si="3"/>
        <v>-275773</v>
      </c>
      <c r="X21" s="26">
        <f t="shared" ca="1" si="7"/>
        <v>-306535</v>
      </c>
      <c r="Y21" s="26">
        <f t="shared" ca="1" si="7"/>
        <v>-285003</v>
      </c>
      <c r="Z21" s="26">
        <f t="shared" ca="1" si="7"/>
        <v>-199863</v>
      </c>
      <c r="AA21" s="26">
        <f t="shared" ca="1" si="7"/>
        <v>-164213</v>
      </c>
      <c r="AB21" s="26">
        <f t="shared" ca="1" si="7"/>
        <v>-161751</v>
      </c>
      <c r="AC21" s="26">
        <f t="shared" ca="1" si="7"/>
        <v>-146271</v>
      </c>
      <c r="AD21" s="26">
        <f t="shared" ca="1" si="5"/>
        <v>-167641</v>
      </c>
      <c r="AE21" s="26">
        <f t="shared" ca="1" si="5"/>
        <v>-175524</v>
      </c>
      <c r="AF21" s="26">
        <f t="shared" ca="1" si="5"/>
        <v>-212917</v>
      </c>
      <c r="AG21" s="26">
        <f t="shared" ca="1" si="5"/>
        <v>-191679</v>
      </c>
      <c r="AH21" s="26">
        <f t="shared" ca="1" si="5"/>
        <v>-164437</v>
      </c>
      <c r="AI21" s="26">
        <f t="shared" ca="1" si="5"/>
        <v>-176441</v>
      </c>
      <c r="AJ21" s="26">
        <f t="shared" ca="1" si="5"/>
        <v>-225454</v>
      </c>
      <c r="AK21" s="26">
        <f t="shared" ca="1" si="5"/>
        <v>-300289</v>
      </c>
      <c r="AL21" s="26">
        <f t="shared" ca="1" si="5"/>
        <v>-235982</v>
      </c>
      <c r="AM21" s="26">
        <f t="shared" ca="1" si="5"/>
        <v>-209431</v>
      </c>
      <c r="AN21" s="26">
        <f t="shared" ca="1" si="5"/>
        <v>-170748</v>
      </c>
      <c r="AO21" s="26">
        <f t="shared" ca="1" si="5"/>
        <v>-156961</v>
      </c>
      <c r="AP21" s="26">
        <f t="shared" ca="1" si="5"/>
        <v>-163579</v>
      </c>
      <c r="AQ21" s="26">
        <f t="shared" ca="1" si="5"/>
        <v>-34873</v>
      </c>
      <c r="AR21" s="26">
        <f t="shared" ca="1" si="5"/>
        <v>-36540</v>
      </c>
      <c r="AS21" s="26">
        <f t="shared" ca="1" si="5"/>
        <v>-37378</v>
      </c>
      <c r="AT21" s="26">
        <f t="shared" ca="1" si="6"/>
        <v>-38591</v>
      </c>
      <c r="AU21" s="26">
        <f t="shared" ca="1" si="6"/>
        <v>-39551</v>
      </c>
      <c r="AV21" s="26">
        <f t="shared" ca="1" si="6"/>
        <v>-30280</v>
      </c>
      <c r="AW21" s="26">
        <f t="shared" ca="1" si="6"/>
        <v>-29325</v>
      </c>
      <c r="AX21" s="26">
        <f t="shared" ca="1" si="6"/>
        <v>-21629</v>
      </c>
      <c r="AY21" s="26">
        <f t="shared" ca="1" si="6"/>
        <v>-22168</v>
      </c>
      <c r="AZ21" s="26">
        <f t="shared" ca="1" si="6"/>
        <v>-22430</v>
      </c>
      <c r="BA21" s="26">
        <f t="shared" ca="1" si="6"/>
        <v>-23013</v>
      </c>
      <c r="BB21" s="26">
        <f t="shared" ca="1" si="6"/>
        <v>-22939</v>
      </c>
      <c r="BC21" s="26">
        <f t="shared" ca="1" si="6"/>
        <v>-23082</v>
      </c>
      <c r="BD21" s="26">
        <f t="shared" ca="1" si="6"/>
        <v>-23402</v>
      </c>
      <c r="BE21" s="26">
        <f t="shared" ca="1" si="6"/>
        <v>-23900</v>
      </c>
      <c r="BF21" s="26">
        <f t="shared" ca="1" si="6"/>
        <v>71586</v>
      </c>
    </row>
    <row r="22" spans="3:58">
      <c r="C22" s="26">
        <v>11</v>
      </c>
      <c r="D22" s="26">
        <v>62</v>
      </c>
      <c r="E22" s="26" t="str">
        <f t="shared" si="1"/>
        <v>历史新!C11</v>
      </c>
      <c r="F22" s="26" t="str">
        <f t="shared" si="2"/>
        <v>历史汇总!B62</v>
      </c>
      <c r="G22" s="29" t="s">
        <v>25</v>
      </c>
      <c r="H22" s="26">
        <f t="shared" ca="1" si="3"/>
        <v>0.1055</v>
      </c>
      <c r="I22" s="26">
        <f t="shared" ca="1" si="3"/>
        <v>0.19700000000000001</v>
      </c>
      <c r="J22" s="26">
        <f t="shared" ca="1" si="3"/>
        <v>0.20760000000000001</v>
      </c>
      <c r="K22" s="26">
        <f t="shared" ca="1" si="3"/>
        <v>6.1999999999999998E-3</v>
      </c>
      <c r="L22" s="26">
        <f t="shared" ca="1" si="3"/>
        <v>0.1143</v>
      </c>
      <c r="M22" s="26">
        <f t="shared" ca="1" si="3"/>
        <v>-3.95E-2</v>
      </c>
      <c r="N22" s="26">
        <f t="shared" ca="1" si="3"/>
        <v>2.9499999999999998E-2</v>
      </c>
      <c r="O22" s="26">
        <f t="shared" ca="1" si="3"/>
        <v>0.2031</v>
      </c>
      <c r="P22" s="26">
        <f t="shared" ca="1" si="3"/>
        <v>8.3999999999999995E-3</v>
      </c>
      <c r="Q22" s="26">
        <f t="shared" ca="1" si="3"/>
        <v>0.16420000000000001</v>
      </c>
      <c r="R22" s="26">
        <f t="shared" ca="1" si="3"/>
        <v>-5.4100000000000002E-2</v>
      </c>
      <c r="S22" s="26">
        <f t="shared" ca="1" si="3"/>
        <v>0</v>
      </c>
      <c r="T22" s="26">
        <f t="shared" ca="1" si="3"/>
        <v>-2.7199999999999998E-2</v>
      </c>
      <c r="U22" s="26">
        <f t="shared" ca="1" si="3"/>
        <v>-1.44E-2</v>
      </c>
      <c r="V22" s="26">
        <f t="shared" ca="1" si="3"/>
        <v>2.98E-2</v>
      </c>
      <c r="W22" s="26">
        <f t="shared" ca="1" si="3"/>
        <v>0.1583</v>
      </c>
      <c r="X22" s="26">
        <f t="shared" ca="1" si="7"/>
        <v>-0.1115</v>
      </c>
      <c r="Y22" s="26">
        <f t="shared" ca="1" si="7"/>
        <v>7.0199999999999999E-2</v>
      </c>
      <c r="Z22" s="26">
        <f t="shared" ca="1" si="7"/>
        <v>0.29870000000000002</v>
      </c>
      <c r="AA22" s="26">
        <f t="shared" ca="1" si="7"/>
        <v>0.1784</v>
      </c>
      <c r="AB22" s="26">
        <f t="shared" ca="1" si="7"/>
        <v>1.4999999999999999E-2</v>
      </c>
      <c r="AC22" s="26">
        <f t="shared" ca="1" si="7"/>
        <v>9.5699999999999993E-2</v>
      </c>
      <c r="AD22" s="26">
        <f t="shared" ca="1" si="5"/>
        <v>-0.14610000000000001</v>
      </c>
      <c r="AE22" s="26">
        <f t="shared" ca="1" si="5"/>
        <v>-4.7E-2</v>
      </c>
      <c r="AF22" s="26">
        <f t="shared" ca="1" si="5"/>
        <v>-0.21299999999999999</v>
      </c>
      <c r="AG22" s="26">
        <f t="shared" ca="1" si="5"/>
        <v>9.9699999999999997E-2</v>
      </c>
      <c r="AH22" s="26">
        <f t="shared" ca="1" si="5"/>
        <v>0.1421</v>
      </c>
      <c r="AI22" s="26">
        <f t="shared" ca="1" si="5"/>
        <v>-7.2999999999999995E-2</v>
      </c>
      <c r="AJ22" s="26">
        <f t="shared" ca="1" si="5"/>
        <v>-0.27779999999999999</v>
      </c>
      <c r="AK22" s="26">
        <f t="shared" ca="1" si="5"/>
        <v>-0.33189999999999997</v>
      </c>
      <c r="AL22" s="26">
        <f t="shared" ca="1" si="5"/>
        <v>0.2142</v>
      </c>
      <c r="AM22" s="26">
        <f t="shared" ca="1" si="5"/>
        <v>0.1125</v>
      </c>
      <c r="AN22" s="26">
        <f t="shared" ca="1" si="5"/>
        <v>0.1847</v>
      </c>
      <c r="AO22" s="26">
        <f t="shared" ca="1" si="5"/>
        <v>8.0699999999999994E-2</v>
      </c>
      <c r="AP22" s="26">
        <f t="shared" ca="1" si="5"/>
        <v>-4.2200000000000001E-2</v>
      </c>
      <c r="AQ22" s="26">
        <f t="shared" ca="1" si="5"/>
        <v>-4.2000000000000003E-2</v>
      </c>
      <c r="AR22" s="26">
        <f t="shared" ca="1" si="5"/>
        <v>-2.3899999999999998E-2</v>
      </c>
      <c r="AS22" s="26">
        <f t="shared" ca="1" si="5"/>
        <v>-3.8099999999999995E-2</v>
      </c>
      <c r="AT22" s="26">
        <f t="shared" ca="1" si="6"/>
        <v>-6.8100000000000022E-2</v>
      </c>
      <c r="AU22" s="26">
        <f t="shared" ca="1" si="6"/>
        <v>4.2099999999999999E-2</v>
      </c>
      <c r="AV22" s="26">
        <f t="shared" ca="1" si="6"/>
        <v>0.14560000000000001</v>
      </c>
      <c r="AW22" s="26">
        <f t="shared" ca="1" si="6"/>
        <v>0.11409999999999998</v>
      </c>
      <c r="AX22" s="26">
        <f t="shared" ca="1" si="6"/>
        <v>-2.2300000000000042E-2</v>
      </c>
      <c r="AY22" s="26">
        <f t="shared" ca="1" si="6"/>
        <v>-2.5399999999999992E-2</v>
      </c>
      <c r="AZ22" s="26">
        <f t="shared" ca="1" si="6"/>
        <v>-1.7799999999999996E-2</v>
      </c>
      <c r="BA22" s="26">
        <f t="shared" ca="1" si="6"/>
        <v>-3.5800000000000012E-2</v>
      </c>
      <c r="BB22" s="26">
        <f t="shared" ca="1" si="6"/>
        <v>-2.8799999999999992E-2</v>
      </c>
      <c r="BC22" s="26">
        <f t="shared" ca="1" si="6"/>
        <v>2.5700000000000001E-2</v>
      </c>
      <c r="BD22" s="26">
        <f t="shared" ca="1" si="6"/>
        <v>-3.3999999999999998E-3</v>
      </c>
      <c r="BE22" s="26">
        <f t="shared" ca="1" si="6"/>
        <v>-1.2500000000000001E-2</v>
      </c>
      <c r="BF22" s="26">
        <f t="shared" ca="1" si="6"/>
        <v>4.0899999999999999E-2</v>
      </c>
    </row>
    <row r="23" spans="3:58">
      <c r="C23" s="26">
        <v>12</v>
      </c>
      <c r="D23" s="26">
        <v>63</v>
      </c>
      <c r="E23" s="26" t="str">
        <f t="shared" si="1"/>
        <v>历史新!C12</v>
      </c>
      <c r="F23" s="26" t="str">
        <f t="shared" si="2"/>
        <v>历史汇总!B63</v>
      </c>
      <c r="G23" s="29" t="s">
        <v>26</v>
      </c>
      <c r="H23" s="26">
        <f t="shared" ca="1" si="3"/>
        <v>-20.519200000000001</v>
      </c>
      <c r="I23" s="26">
        <f t="shared" ca="1" si="3"/>
        <v>-18.9682</v>
      </c>
      <c r="J23" s="26">
        <f t="shared" ca="1" si="3"/>
        <v>-16.121700000000001</v>
      </c>
      <c r="K23" s="26">
        <f t="shared" ca="1" si="3"/>
        <v>-19.8935</v>
      </c>
      <c r="L23" s="26">
        <f t="shared" ca="1" si="3"/>
        <v>-19.1919</v>
      </c>
      <c r="M23" s="26">
        <f t="shared" ca="1" si="3"/>
        <v>-16.520800000000001</v>
      </c>
      <c r="N23" s="26">
        <f t="shared" ca="1" si="3"/>
        <v>-17.4253</v>
      </c>
      <c r="O23" s="26">
        <f t="shared" ca="1" si="3"/>
        <v>-16.939800000000002</v>
      </c>
      <c r="P23" s="26">
        <f t="shared" ca="1" si="3"/>
        <v>-14.7698</v>
      </c>
      <c r="Q23" s="26">
        <f t="shared" ca="1" si="3"/>
        <v>-14.3241</v>
      </c>
      <c r="R23" s="26">
        <f t="shared" ca="1" si="3"/>
        <v>-14.801500000000001</v>
      </c>
      <c r="S23" s="26">
        <f t="shared" ca="1" si="3"/>
        <v>-19.203600000000002</v>
      </c>
      <c r="T23" s="26">
        <f t="shared" ca="1" si="3"/>
        <v>-21.244499999999999</v>
      </c>
      <c r="U23" s="26">
        <f t="shared" ca="1" si="3"/>
        <v>-15.9565</v>
      </c>
      <c r="V23" s="26">
        <f t="shared" ca="1" si="3"/>
        <v>-16.840900000000001</v>
      </c>
      <c r="W23" s="26">
        <f t="shared" ca="1" si="3"/>
        <v>-19.808599999999998</v>
      </c>
      <c r="X23" s="26">
        <f t="shared" ca="1" si="7"/>
        <v>-15.2706</v>
      </c>
      <c r="Y23" s="26">
        <f t="shared" ca="1" si="7"/>
        <v>-17.693899999999999</v>
      </c>
      <c r="Z23" s="26">
        <f t="shared" ca="1" si="7"/>
        <v>-15.2178</v>
      </c>
      <c r="AA23" s="26">
        <f t="shared" ca="1" si="7"/>
        <v>-16.662400000000002</v>
      </c>
      <c r="AB23" s="26">
        <f t="shared" ca="1" si="7"/>
        <v>-14.388999999999999</v>
      </c>
      <c r="AC23" s="26">
        <f t="shared" ca="1" si="7"/>
        <v>-16.301500000000001</v>
      </c>
      <c r="AD23" s="26">
        <f t="shared" ca="1" si="5"/>
        <v>-14.672700000000001</v>
      </c>
      <c r="AE23" s="26">
        <f t="shared" ca="1" si="5"/>
        <v>-15.361000000000001</v>
      </c>
      <c r="AF23" s="26">
        <f t="shared" ca="1" si="5"/>
        <v>-23.726299999999998</v>
      </c>
      <c r="AG23" s="26">
        <f t="shared" ca="1" si="5"/>
        <v>-20.441400000000002</v>
      </c>
      <c r="AH23" s="26">
        <f t="shared" ca="1" si="5"/>
        <v>-16.6572</v>
      </c>
      <c r="AI23" s="26">
        <f t="shared" ca="1" si="5"/>
        <v>-17.466699999999999</v>
      </c>
      <c r="AJ23" s="26">
        <f t="shared" ca="1" si="5"/>
        <v>-19.309699999999999</v>
      </c>
      <c r="AK23" s="26">
        <f t="shared" ca="1" si="5"/>
        <v>-19.2896</v>
      </c>
      <c r="AL23" s="26">
        <f t="shared" ca="1" si="5"/>
        <v>-20.013100000000001</v>
      </c>
      <c r="AM23" s="26">
        <f t="shared" ca="1" si="5"/>
        <v>-22.727499999999999</v>
      </c>
      <c r="AN23" s="26">
        <f t="shared" ca="1" si="5"/>
        <v>-18.814599999999999</v>
      </c>
      <c r="AO23" s="26">
        <f t="shared" ca="1" si="5"/>
        <v>-18.259</v>
      </c>
      <c r="AP23" s="26">
        <f t="shared" ca="1" si="5"/>
        <v>-17.2803</v>
      </c>
      <c r="AQ23" s="26">
        <f t="shared" ca="1" si="5"/>
        <v>2.2096000000000018</v>
      </c>
      <c r="AR23" s="26">
        <f t="shared" ca="1" si="5"/>
        <v>6.0593999999999966</v>
      </c>
      <c r="AS23" s="26">
        <f t="shared" ca="1" si="5"/>
        <v>3.7643999999999984</v>
      </c>
      <c r="AT23" s="26">
        <f t="shared" ca="1" si="6"/>
        <v>3.6380000000000017</v>
      </c>
      <c r="AU23" s="26">
        <f t="shared" ca="1" si="6"/>
        <v>3.0243000000000002</v>
      </c>
      <c r="AV23" s="26">
        <f t="shared" ca="1" si="6"/>
        <v>1.148299999999999</v>
      </c>
      <c r="AW23" s="26">
        <f t="shared" ca="1" si="6"/>
        <v>1.2397999999999989</v>
      </c>
      <c r="AX23" s="26">
        <f t="shared" ca="1" si="6"/>
        <v>1.3126999999999995</v>
      </c>
      <c r="AY23" s="26">
        <f t="shared" ca="1" si="6"/>
        <v>1.7575000000000003</v>
      </c>
      <c r="AZ23" s="26">
        <f t="shared" ca="1" si="6"/>
        <v>1.7917000000000023</v>
      </c>
      <c r="BA23" s="26">
        <f t="shared" ca="1" si="6"/>
        <v>1.8852999999999973</v>
      </c>
      <c r="BB23" s="26">
        <f t="shared" ca="1" si="6"/>
        <v>5.6783000000000001</v>
      </c>
      <c r="BC23" s="26">
        <f t="shared" ca="1" si="6"/>
        <v>5.5472000000000037</v>
      </c>
      <c r="BD23" s="26">
        <f t="shared" ca="1" si="6"/>
        <v>4.799199999999999</v>
      </c>
      <c r="BE23" s="26">
        <f t="shared" ca="1" si="6"/>
        <v>4.3475999999999999</v>
      </c>
      <c r="BF23" s="26">
        <f t="shared" ca="1" si="6"/>
        <v>28.28</v>
      </c>
    </row>
    <row r="24" spans="3:58">
      <c r="C24" s="26">
        <v>13</v>
      </c>
      <c r="D24" s="26">
        <v>64</v>
      </c>
      <c r="E24" s="26" t="str">
        <f t="shared" si="1"/>
        <v>历史新!C13</v>
      </c>
      <c r="F24" s="26" t="str">
        <f t="shared" si="2"/>
        <v>历史汇总!B64</v>
      </c>
      <c r="G24" s="29" t="s">
        <v>27</v>
      </c>
      <c r="H24" s="26">
        <f t="shared" ca="1" si="3"/>
        <v>-0.1283</v>
      </c>
      <c r="I24" s="26">
        <f t="shared" ca="1" si="3"/>
        <v>7.5600000000000001E-2</v>
      </c>
      <c r="J24" s="26">
        <f t="shared" ca="1" si="3"/>
        <v>0.15010000000000001</v>
      </c>
      <c r="K24" s="26">
        <f t="shared" ca="1" si="3"/>
        <v>-0.23400000000000001</v>
      </c>
      <c r="L24" s="26">
        <f t="shared" ca="1" si="3"/>
        <v>3.5299999999999998E-2</v>
      </c>
      <c r="M24" s="26">
        <f t="shared" ca="1" si="3"/>
        <v>0.13919999999999999</v>
      </c>
      <c r="N24" s="26">
        <f t="shared" ca="1" si="3"/>
        <v>-5.4699999999999999E-2</v>
      </c>
      <c r="O24" s="26">
        <f t="shared" ca="1" si="3"/>
        <v>2.7900000000000001E-2</v>
      </c>
      <c r="P24" s="26">
        <f t="shared" ca="1" si="3"/>
        <v>0.12809999999999999</v>
      </c>
      <c r="Q24" s="26">
        <f t="shared" ca="1" si="3"/>
        <v>3.0200000000000001E-2</v>
      </c>
      <c r="R24" s="26">
        <f t="shared" ca="1" si="3"/>
        <v>-3.3300000000000003E-2</v>
      </c>
      <c r="S24" s="26">
        <f t="shared" ca="1" si="3"/>
        <v>0</v>
      </c>
      <c r="T24" s="26">
        <f t="shared" ca="1" si="3"/>
        <v>-0.10630000000000001</v>
      </c>
      <c r="U24" s="26">
        <f t="shared" ca="1" si="3"/>
        <v>0.24890000000000001</v>
      </c>
      <c r="V24" s="26">
        <f t="shared" ca="1" si="3"/>
        <v>-5.5399999999999998E-2</v>
      </c>
      <c r="W24" s="26">
        <f t="shared" ca="1" si="3"/>
        <v>-0.1762</v>
      </c>
      <c r="X24" s="26">
        <f t="shared" ca="1" si="7"/>
        <v>0.2291</v>
      </c>
      <c r="Y24" s="26">
        <f t="shared" ca="1" si="7"/>
        <v>-0.15870000000000001</v>
      </c>
      <c r="Z24" s="26">
        <f t="shared" ca="1" si="7"/>
        <v>0.1399</v>
      </c>
      <c r="AA24" s="26">
        <f t="shared" ca="1" si="7"/>
        <v>-9.4899999999999998E-2</v>
      </c>
      <c r="AB24" s="26">
        <f t="shared" ca="1" si="7"/>
        <v>0.13639999999999999</v>
      </c>
      <c r="AC24" s="26">
        <f t="shared" ca="1" si="7"/>
        <v>-0.13289999999999999</v>
      </c>
      <c r="AD24" s="26">
        <f t="shared" ca="1" si="5"/>
        <v>9.9900000000000003E-2</v>
      </c>
      <c r="AE24" s="26">
        <f t="shared" ca="1" si="5"/>
        <v>-4.6899999999999997E-2</v>
      </c>
      <c r="AF24" s="26">
        <f t="shared" ca="1" si="5"/>
        <v>-0.54459999999999997</v>
      </c>
      <c r="AG24" s="26">
        <f t="shared" ca="1" si="5"/>
        <v>0.1384</v>
      </c>
      <c r="AH24" s="26">
        <f t="shared" ca="1" si="5"/>
        <v>0.18509999999999999</v>
      </c>
      <c r="AI24" s="26">
        <f t="shared" ca="1" si="5"/>
        <v>-4.8599999999999997E-2</v>
      </c>
      <c r="AJ24" s="26">
        <f t="shared" ca="1" si="5"/>
        <v>-0.1055</v>
      </c>
      <c r="AK24" s="26">
        <f t="shared" ca="1" si="5"/>
        <v>1E-3</v>
      </c>
      <c r="AL24" s="26">
        <f t="shared" ca="1" si="5"/>
        <v>-3.7499999999999999E-2</v>
      </c>
      <c r="AM24" s="26">
        <f t="shared" ca="1" si="5"/>
        <v>-0.1356</v>
      </c>
      <c r="AN24" s="26">
        <f t="shared" ca="1" si="5"/>
        <v>0.17219999999999999</v>
      </c>
      <c r="AO24" s="26">
        <f t="shared" ca="1" si="5"/>
        <v>2.9499999999999998E-2</v>
      </c>
      <c r="AP24" s="26">
        <f t="shared" ca="1" si="5"/>
        <v>5.3600000000000002E-2</v>
      </c>
      <c r="AQ24" s="26">
        <f t="shared" ca="1" si="5"/>
        <v>-0.17480000000000001</v>
      </c>
      <c r="AR24" s="26">
        <f t="shared" ca="1" si="5"/>
        <v>0.11560000000000004</v>
      </c>
      <c r="AS24" s="26">
        <f t="shared" ca="1" si="5"/>
        <v>-1.0300000000000031E-2</v>
      </c>
      <c r="AT24" s="26">
        <f t="shared" ca="1" si="6"/>
        <v>1.7100000000000004E-2</v>
      </c>
      <c r="AU24" s="26">
        <f t="shared" ca="1" si="6"/>
        <v>-2.5099999999999997E-2</v>
      </c>
      <c r="AV24" s="26">
        <f t="shared" ca="1" si="6"/>
        <v>-6.7399999999999988E-2</v>
      </c>
      <c r="AW24" s="26">
        <f t="shared" ca="1" si="6"/>
        <v>-1.0199999999999987E-2</v>
      </c>
      <c r="AX24" s="26">
        <f t="shared" ca="1" si="6"/>
        <v>1.0000000000000009E-2</v>
      </c>
      <c r="AY24" s="26">
        <f t="shared" ca="1" si="6"/>
        <v>2.0700000000000003E-2</v>
      </c>
      <c r="AZ24" s="26">
        <f t="shared" ca="1" si="6"/>
        <v>4.6999999999999993E-3</v>
      </c>
      <c r="BA24" s="26">
        <f t="shared" ca="1" si="6"/>
        <v>9.5999999999999974E-3</v>
      </c>
      <c r="BB24" s="26">
        <f t="shared" ca="1" si="6"/>
        <v>0.14559999999999995</v>
      </c>
      <c r="BC24" s="26">
        <f t="shared" ca="1" si="6"/>
        <v>-1.2200000000000003E-2</v>
      </c>
      <c r="BD24" s="26">
        <f t="shared" ca="1" si="6"/>
        <v>-7.0999999999999952E-3</v>
      </c>
      <c r="BE24" s="26">
        <f t="shared" ca="1" si="6"/>
        <v>-2.1000000000000046E-3</v>
      </c>
      <c r="BF24" s="26">
        <f t="shared" ca="1" si="6"/>
        <v>3.8199999999999998E-2</v>
      </c>
    </row>
    <row r="25" spans="3:58">
      <c r="C25" s="26">
        <v>14</v>
      </c>
      <c r="D25" s="26">
        <v>66</v>
      </c>
      <c r="E25" s="26" t="str">
        <f t="shared" si="1"/>
        <v>历史新!C14</v>
      </c>
      <c r="F25" s="26" t="str">
        <f t="shared" si="2"/>
        <v>历史汇总!B66</v>
      </c>
      <c r="G25" s="28" t="s">
        <v>29</v>
      </c>
      <c r="H25" s="26">
        <f t="shared" ca="1" si="3"/>
        <v>0</v>
      </c>
      <c r="I25" s="26">
        <f t="shared" ca="1" si="3"/>
        <v>0</v>
      </c>
      <c r="J25" s="26">
        <f t="shared" ca="1" si="3"/>
        <v>0</v>
      </c>
      <c r="K25" s="26">
        <f t="shared" ca="1" si="3"/>
        <v>0</v>
      </c>
      <c r="L25" s="26">
        <f t="shared" ca="1" si="3"/>
        <v>0</v>
      </c>
      <c r="M25" s="26">
        <f t="shared" ca="1" si="3"/>
        <v>0</v>
      </c>
      <c r="N25" s="26">
        <f t="shared" ca="1" si="3"/>
        <v>0</v>
      </c>
      <c r="O25" s="26">
        <f t="shared" ca="1" si="3"/>
        <v>0</v>
      </c>
      <c r="P25" s="26">
        <f t="shared" ca="1" si="3"/>
        <v>0</v>
      </c>
      <c r="Q25" s="26">
        <f t="shared" ca="1" si="3"/>
        <v>0</v>
      </c>
      <c r="R25" s="26">
        <f t="shared" ca="1" si="3"/>
        <v>0</v>
      </c>
      <c r="S25" s="26">
        <f t="shared" ca="1" si="3"/>
        <v>0</v>
      </c>
      <c r="T25" s="26">
        <f t="shared" ca="1" si="3"/>
        <v>0</v>
      </c>
      <c r="U25" s="26">
        <f t="shared" ca="1" si="3"/>
        <v>0</v>
      </c>
      <c r="V25" s="26">
        <f t="shared" ca="1" si="3"/>
        <v>0</v>
      </c>
      <c r="W25" s="26">
        <f t="shared" ca="1" si="3"/>
        <v>0</v>
      </c>
      <c r="X25" s="26">
        <f t="shared" ca="1" si="7"/>
        <v>0</v>
      </c>
      <c r="Y25" s="26">
        <f t="shared" ca="1" si="7"/>
        <v>0</v>
      </c>
      <c r="Z25" s="26">
        <f t="shared" ca="1" si="7"/>
        <v>0</v>
      </c>
      <c r="AA25" s="26">
        <f t="shared" ca="1" si="7"/>
        <v>0</v>
      </c>
      <c r="AB25" s="26">
        <f t="shared" ca="1" si="7"/>
        <v>0</v>
      </c>
      <c r="AC25" s="26">
        <f t="shared" ca="1" si="7"/>
        <v>0</v>
      </c>
      <c r="AD25" s="26">
        <f t="shared" ca="1" si="5"/>
        <v>0</v>
      </c>
      <c r="AE25" s="26">
        <f t="shared" ca="1" si="5"/>
        <v>0</v>
      </c>
      <c r="AF25" s="26">
        <f t="shared" ca="1" si="5"/>
        <v>0</v>
      </c>
      <c r="AG25" s="26">
        <f t="shared" ca="1" si="5"/>
        <v>0</v>
      </c>
      <c r="AH25" s="26">
        <f t="shared" ca="1" si="5"/>
        <v>0</v>
      </c>
      <c r="AI25" s="26">
        <f t="shared" ca="1" si="5"/>
        <v>0</v>
      </c>
      <c r="AJ25" s="26">
        <f t="shared" ca="1" si="5"/>
        <v>0</v>
      </c>
      <c r="AK25" s="26">
        <f t="shared" ca="1" si="5"/>
        <v>0</v>
      </c>
      <c r="AL25" s="26">
        <f t="shared" ca="1" si="5"/>
        <v>0</v>
      </c>
      <c r="AM25" s="26">
        <f t="shared" ca="1" si="5"/>
        <v>0</v>
      </c>
      <c r="AN25" s="26">
        <f t="shared" ca="1" si="5"/>
        <v>0</v>
      </c>
      <c r="AO25" s="26">
        <f t="shared" ca="1" si="5"/>
        <v>0</v>
      </c>
      <c r="AP25" s="26">
        <f t="shared" ca="1" si="5"/>
        <v>0</v>
      </c>
      <c r="AQ25" s="26">
        <f t="shared" ca="1" si="5"/>
        <v>0</v>
      </c>
      <c r="AR25" s="26">
        <f t="shared" ca="1" si="5"/>
        <v>0</v>
      </c>
      <c r="AS25" s="26">
        <f t="shared" ca="1" si="5"/>
        <v>0</v>
      </c>
      <c r="AT25" s="26">
        <f t="shared" ca="1" si="6"/>
        <v>0</v>
      </c>
      <c r="AU25" s="26">
        <f t="shared" ca="1" si="6"/>
        <v>0</v>
      </c>
      <c r="AV25" s="26">
        <f t="shared" ca="1" si="6"/>
        <v>0</v>
      </c>
      <c r="AW25" s="26">
        <f t="shared" ca="1" si="6"/>
        <v>0</v>
      </c>
      <c r="AX25" s="26">
        <f t="shared" ca="1" si="6"/>
        <v>0</v>
      </c>
      <c r="AY25" s="26">
        <f t="shared" ca="1" si="6"/>
        <v>0</v>
      </c>
      <c r="AZ25" s="26">
        <f t="shared" ca="1" si="6"/>
        <v>0</v>
      </c>
      <c r="BA25" s="26">
        <f t="shared" ca="1" si="6"/>
        <v>0</v>
      </c>
      <c r="BB25" s="26">
        <f t="shared" ca="1" si="6"/>
        <v>0</v>
      </c>
      <c r="BC25" s="26">
        <f t="shared" ca="1" si="6"/>
        <v>0</v>
      </c>
      <c r="BD25" s="26">
        <f t="shared" ca="1" si="6"/>
        <v>0</v>
      </c>
      <c r="BE25" s="26">
        <f t="shared" ca="1" si="6"/>
        <v>0</v>
      </c>
      <c r="BF25" s="26">
        <f t="shared" ca="1" si="6"/>
        <v>6683807</v>
      </c>
    </row>
    <row r="26" spans="3:58">
      <c r="C26" s="26">
        <v>15</v>
      </c>
      <c r="D26" s="26">
        <v>67</v>
      </c>
      <c r="E26" s="26" t="str">
        <f t="shared" si="1"/>
        <v>历史新!C15</v>
      </c>
      <c r="F26" s="26" t="str">
        <f t="shared" si="2"/>
        <v>历史汇总!B67</v>
      </c>
      <c r="G26" s="29" t="s">
        <v>30</v>
      </c>
      <c r="H26" s="26">
        <f t="shared" ca="1" si="3"/>
        <v>0</v>
      </c>
      <c r="I26" s="26">
        <f t="shared" ca="1" si="3"/>
        <v>0</v>
      </c>
      <c r="J26" s="26">
        <f t="shared" ca="1" si="3"/>
        <v>0</v>
      </c>
      <c r="K26" s="26">
        <f t="shared" ca="1" si="3"/>
        <v>0</v>
      </c>
      <c r="L26" s="26">
        <f t="shared" ca="1" si="3"/>
        <v>0</v>
      </c>
      <c r="M26" s="26">
        <f t="shared" ca="1" si="3"/>
        <v>0</v>
      </c>
      <c r="N26" s="26">
        <f t="shared" ca="1" si="3"/>
        <v>0</v>
      </c>
      <c r="O26" s="26">
        <f t="shared" ca="1" si="3"/>
        <v>0</v>
      </c>
      <c r="P26" s="26">
        <f t="shared" ca="1" si="3"/>
        <v>0</v>
      </c>
      <c r="Q26" s="26">
        <f t="shared" ca="1" si="3"/>
        <v>0</v>
      </c>
      <c r="R26" s="26">
        <f t="shared" ca="1" si="3"/>
        <v>0</v>
      </c>
      <c r="S26" s="26">
        <f t="shared" ca="1" si="3"/>
        <v>0.35389999999999999</v>
      </c>
      <c r="T26" s="26">
        <f t="shared" ca="1" si="3"/>
        <v>0</v>
      </c>
      <c r="U26" s="26">
        <f t="shared" ca="1" si="3"/>
        <v>0</v>
      </c>
      <c r="V26" s="26">
        <f t="shared" ca="1" si="3"/>
        <v>0</v>
      </c>
      <c r="W26" s="26">
        <f t="shared" ca="1" si="3"/>
        <v>0</v>
      </c>
      <c r="X26" s="26">
        <f t="shared" ca="1" si="7"/>
        <v>0</v>
      </c>
      <c r="Y26" s="26">
        <f t="shared" ca="1" si="7"/>
        <v>0</v>
      </c>
      <c r="Z26" s="26">
        <f t="shared" ca="1" si="7"/>
        <v>0</v>
      </c>
      <c r="AA26" s="26">
        <f t="shared" ca="1" si="7"/>
        <v>0</v>
      </c>
      <c r="AB26" s="26">
        <f t="shared" ca="1" si="7"/>
        <v>0</v>
      </c>
      <c r="AC26" s="26">
        <f t="shared" ca="1" si="7"/>
        <v>0</v>
      </c>
      <c r="AD26" s="26">
        <f t="shared" ca="1" si="5"/>
        <v>0</v>
      </c>
      <c r="AE26" s="26">
        <f t="shared" ca="1" si="5"/>
        <v>0</v>
      </c>
      <c r="AF26" s="26">
        <f t="shared" ca="1" si="5"/>
        <v>0</v>
      </c>
      <c r="AG26" s="26">
        <f t="shared" ca="1" si="5"/>
        <v>0</v>
      </c>
      <c r="AH26" s="26">
        <f t="shared" ca="1" si="5"/>
        <v>0</v>
      </c>
      <c r="AI26" s="26">
        <f t="shared" ca="1" si="5"/>
        <v>0</v>
      </c>
      <c r="AJ26" s="26">
        <f t="shared" ca="1" si="5"/>
        <v>0</v>
      </c>
      <c r="AK26" s="26">
        <f t="shared" ca="1" si="5"/>
        <v>0</v>
      </c>
      <c r="AL26" s="26">
        <f t="shared" ca="1" si="5"/>
        <v>0</v>
      </c>
      <c r="AM26" s="26">
        <f t="shared" ca="1" si="5"/>
        <v>0</v>
      </c>
      <c r="AN26" s="26">
        <f t="shared" ca="1" si="5"/>
        <v>0</v>
      </c>
      <c r="AO26" s="26">
        <f t="shared" ca="1" si="5"/>
        <v>0</v>
      </c>
      <c r="AP26" s="26">
        <f t="shared" ca="1" si="5"/>
        <v>0</v>
      </c>
      <c r="AQ26" s="26">
        <f t="shared" ca="1" si="5"/>
        <v>0</v>
      </c>
      <c r="AR26" s="26">
        <f t="shared" ca="1" si="5"/>
        <v>0</v>
      </c>
      <c r="AS26" s="26">
        <f t="shared" ca="1" si="5"/>
        <v>0</v>
      </c>
      <c r="AT26" s="26">
        <f t="shared" ca="1" si="6"/>
        <v>0</v>
      </c>
      <c r="AU26" s="26">
        <f t="shared" ca="1" si="6"/>
        <v>0</v>
      </c>
      <c r="AV26" s="26">
        <f t="shared" ca="1" si="6"/>
        <v>0</v>
      </c>
      <c r="AW26" s="26">
        <f t="shared" ca="1" si="6"/>
        <v>0</v>
      </c>
      <c r="AX26" s="26">
        <f t="shared" ca="1" si="6"/>
        <v>0</v>
      </c>
      <c r="AY26" s="26">
        <f t="shared" ca="1" si="6"/>
        <v>0</v>
      </c>
      <c r="AZ26" s="26">
        <f t="shared" ca="1" si="6"/>
        <v>0</v>
      </c>
      <c r="BA26" s="26">
        <f t="shared" ca="1" si="6"/>
        <v>0</v>
      </c>
      <c r="BB26" s="26">
        <f t="shared" ca="1" si="6"/>
        <v>0</v>
      </c>
      <c r="BC26" s="26">
        <f t="shared" ca="1" si="6"/>
        <v>0</v>
      </c>
      <c r="BD26" s="26">
        <f t="shared" ca="1" si="6"/>
        <v>0</v>
      </c>
      <c r="BE26" s="26">
        <f t="shared" ca="1" si="6"/>
        <v>0</v>
      </c>
      <c r="BF26" s="26">
        <f t="shared" ca="1" si="6"/>
        <v>-0.1171</v>
      </c>
    </row>
    <row r="27" spans="3:58">
      <c r="C27" s="26">
        <v>16</v>
      </c>
      <c r="D27" s="26">
        <v>68</v>
      </c>
      <c r="E27" s="26" t="str">
        <f t="shared" si="1"/>
        <v>历史新!C16</v>
      </c>
      <c r="F27" s="26" t="str">
        <f t="shared" si="2"/>
        <v>历史汇总!B68</v>
      </c>
      <c r="G27" s="29" t="s">
        <v>31</v>
      </c>
      <c r="H27" s="26">
        <f t="shared" ca="1" si="3"/>
        <v>0</v>
      </c>
      <c r="I27" s="26">
        <f t="shared" ca="1" si="3"/>
        <v>0</v>
      </c>
      <c r="J27" s="26">
        <f t="shared" ca="1" si="3"/>
        <v>0</v>
      </c>
      <c r="K27" s="26">
        <f t="shared" ca="1" si="3"/>
        <v>0</v>
      </c>
      <c r="L27" s="26">
        <f t="shared" ca="1" si="3"/>
        <v>0</v>
      </c>
      <c r="M27" s="26">
        <f t="shared" ca="1" si="3"/>
        <v>0</v>
      </c>
      <c r="N27" s="26">
        <f t="shared" ca="1" si="3"/>
        <v>0</v>
      </c>
      <c r="O27" s="26">
        <f t="shared" ca="1" si="3"/>
        <v>0</v>
      </c>
      <c r="P27" s="26">
        <f t="shared" ca="1" si="3"/>
        <v>0</v>
      </c>
      <c r="Q27" s="26">
        <f t="shared" ca="1" si="3"/>
        <v>0</v>
      </c>
      <c r="R27" s="26">
        <f t="shared" ca="1" si="3"/>
        <v>0</v>
      </c>
      <c r="S27" s="26">
        <f t="shared" ca="1" si="3"/>
        <v>0</v>
      </c>
      <c r="T27" s="26">
        <f t="shared" ca="1" si="3"/>
        <v>0</v>
      </c>
      <c r="U27" s="26">
        <f t="shared" ca="1" si="3"/>
        <v>0</v>
      </c>
      <c r="V27" s="26">
        <f t="shared" ca="1" si="3"/>
        <v>0</v>
      </c>
      <c r="W27" s="26">
        <f t="shared" ca="1" si="3"/>
        <v>0</v>
      </c>
      <c r="X27" s="26">
        <f t="shared" ca="1" si="7"/>
        <v>0</v>
      </c>
      <c r="Y27" s="26">
        <f t="shared" ca="1" si="7"/>
        <v>0</v>
      </c>
      <c r="Z27" s="26">
        <f t="shared" ca="1" si="7"/>
        <v>0</v>
      </c>
      <c r="AA27" s="26">
        <f t="shared" ca="1" si="7"/>
        <v>0</v>
      </c>
      <c r="AB27" s="26">
        <f t="shared" ca="1" si="7"/>
        <v>0</v>
      </c>
      <c r="AC27" s="26">
        <f t="shared" ca="1" si="7"/>
        <v>0</v>
      </c>
      <c r="AD27" s="26">
        <f t="shared" ca="1" si="5"/>
        <v>0</v>
      </c>
      <c r="AE27" s="26">
        <f t="shared" ca="1" si="5"/>
        <v>0</v>
      </c>
      <c r="AF27" s="26">
        <f t="shared" ca="1" si="5"/>
        <v>0</v>
      </c>
      <c r="AG27" s="26">
        <f t="shared" ca="1" si="5"/>
        <v>0</v>
      </c>
      <c r="AH27" s="26">
        <f t="shared" ca="1" si="5"/>
        <v>0</v>
      </c>
      <c r="AI27" s="26">
        <f t="shared" ca="1" si="5"/>
        <v>0</v>
      </c>
      <c r="AJ27" s="26">
        <f t="shared" ca="1" si="5"/>
        <v>0</v>
      </c>
      <c r="AK27" s="26">
        <f t="shared" ca="1" si="5"/>
        <v>0</v>
      </c>
      <c r="AL27" s="26">
        <f t="shared" ca="1" si="5"/>
        <v>0</v>
      </c>
      <c r="AM27" s="26">
        <f t="shared" ca="1" si="5"/>
        <v>0</v>
      </c>
      <c r="AN27" s="26">
        <f t="shared" ca="1" si="5"/>
        <v>0</v>
      </c>
      <c r="AO27" s="26">
        <f t="shared" ca="1" si="5"/>
        <v>0</v>
      </c>
      <c r="AP27" s="26">
        <f t="shared" ca="1" si="5"/>
        <v>0</v>
      </c>
      <c r="AQ27" s="26">
        <f t="shared" ca="1" si="5"/>
        <v>0</v>
      </c>
      <c r="AR27" s="26">
        <f t="shared" ca="1" si="5"/>
        <v>0</v>
      </c>
      <c r="AS27" s="26">
        <f t="shared" ca="1" si="5"/>
        <v>0</v>
      </c>
      <c r="AT27" s="26">
        <f t="shared" ca="1" si="6"/>
        <v>0</v>
      </c>
      <c r="AU27" s="26">
        <f t="shared" ca="1" si="6"/>
        <v>0</v>
      </c>
      <c r="AV27" s="26">
        <f t="shared" ca="1" si="6"/>
        <v>0</v>
      </c>
      <c r="AW27" s="26">
        <f t="shared" ca="1" si="6"/>
        <v>0</v>
      </c>
      <c r="AX27" s="26">
        <f t="shared" ca="1" si="6"/>
        <v>0</v>
      </c>
      <c r="AY27" s="26">
        <f t="shared" ca="1" si="6"/>
        <v>0</v>
      </c>
      <c r="AZ27" s="26">
        <f t="shared" ca="1" si="6"/>
        <v>0</v>
      </c>
      <c r="BA27" s="26">
        <f t="shared" ca="1" si="6"/>
        <v>0</v>
      </c>
      <c r="BB27" s="26">
        <f t="shared" ca="1" si="6"/>
        <v>0</v>
      </c>
      <c r="BC27" s="26">
        <f t="shared" ca="1" si="6"/>
        <v>0</v>
      </c>
      <c r="BD27" s="26">
        <f t="shared" ca="1" si="6"/>
        <v>0</v>
      </c>
      <c r="BE27" s="26">
        <f t="shared" ca="1" si="6"/>
        <v>0</v>
      </c>
      <c r="BF27" s="26">
        <f t="shared" ca="1" si="6"/>
        <v>88819</v>
      </c>
    </row>
    <row r="28" spans="3:58">
      <c r="C28" s="26">
        <v>17</v>
      </c>
      <c r="D28" s="26">
        <v>69</v>
      </c>
      <c r="E28" s="26" t="str">
        <f t="shared" si="1"/>
        <v>历史新!C17</v>
      </c>
      <c r="F28" s="26" t="str">
        <f t="shared" si="2"/>
        <v>历史汇总!B69</v>
      </c>
      <c r="G28" s="29" t="s">
        <v>32</v>
      </c>
      <c r="H28" s="26">
        <f t="shared" ca="1" si="3"/>
        <v>0</v>
      </c>
      <c r="I28" s="26">
        <f t="shared" ca="1" si="3"/>
        <v>0</v>
      </c>
      <c r="J28" s="26">
        <f t="shared" ca="1" si="3"/>
        <v>0</v>
      </c>
      <c r="K28" s="26">
        <f t="shared" ca="1" si="3"/>
        <v>0</v>
      </c>
      <c r="L28" s="26">
        <f t="shared" ca="1" si="3"/>
        <v>0</v>
      </c>
      <c r="M28" s="26">
        <f t="shared" ca="1" si="3"/>
        <v>0</v>
      </c>
      <c r="N28" s="26">
        <f t="shared" ca="1" si="3"/>
        <v>0</v>
      </c>
      <c r="O28" s="26">
        <f t="shared" ca="1" si="3"/>
        <v>0</v>
      </c>
      <c r="P28" s="26">
        <f t="shared" ca="1" si="3"/>
        <v>0</v>
      </c>
      <c r="Q28" s="26">
        <f t="shared" ca="1" si="3"/>
        <v>0</v>
      </c>
      <c r="R28" s="26">
        <f t="shared" ca="1" si="3"/>
        <v>0</v>
      </c>
      <c r="S28" s="26">
        <f t="shared" ca="1" si="3"/>
        <v>0.26540000000000002</v>
      </c>
      <c r="T28" s="26">
        <f t="shared" ca="1" si="3"/>
        <v>0</v>
      </c>
      <c r="U28" s="26">
        <f t="shared" ca="1" si="3"/>
        <v>0</v>
      </c>
      <c r="V28" s="26">
        <f t="shared" ca="1" si="3"/>
        <v>0</v>
      </c>
      <c r="W28" s="26">
        <f t="shared" ca="1" si="3"/>
        <v>0</v>
      </c>
      <c r="X28" s="26">
        <f t="shared" ca="1" si="7"/>
        <v>0</v>
      </c>
      <c r="Y28" s="26">
        <f t="shared" ca="1" si="7"/>
        <v>0</v>
      </c>
      <c r="Z28" s="26">
        <f t="shared" ca="1" si="7"/>
        <v>0</v>
      </c>
      <c r="AA28" s="26">
        <f t="shared" ca="1" si="7"/>
        <v>0</v>
      </c>
      <c r="AB28" s="26">
        <f t="shared" ca="1" si="7"/>
        <v>0</v>
      </c>
      <c r="AC28" s="26">
        <f t="shared" ca="1" si="7"/>
        <v>0</v>
      </c>
      <c r="AD28" s="26">
        <f t="shared" ca="1" si="5"/>
        <v>0</v>
      </c>
      <c r="AE28" s="26">
        <f t="shared" ca="1" si="5"/>
        <v>0</v>
      </c>
      <c r="AF28" s="26">
        <f t="shared" ca="1" si="5"/>
        <v>0</v>
      </c>
      <c r="AG28" s="26">
        <f t="shared" ca="1" si="5"/>
        <v>0</v>
      </c>
      <c r="AH28" s="26">
        <f t="shared" ca="1" si="5"/>
        <v>0</v>
      </c>
      <c r="AI28" s="26">
        <f t="shared" ca="1" si="5"/>
        <v>0</v>
      </c>
      <c r="AJ28" s="26">
        <f t="shared" ca="1" si="5"/>
        <v>0</v>
      </c>
      <c r="AK28" s="26">
        <f t="shared" ca="1" si="5"/>
        <v>0</v>
      </c>
      <c r="AL28" s="26">
        <f t="shared" ca="1" si="5"/>
        <v>0</v>
      </c>
      <c r="AM28" s="26">
        <f t="shared" ca="1" si="5"/>
        <v>0</v>
      </c>
      <c r="AN28" s="26">
        <f t="shared" ca="1" si="5"/>
        <v>0</v>
      </c>
      <c r="AO28" s="26">
        <f t="shared" ca="1" si="5"/>
        <v>0</v>
      </c>
      <c r="AP28" s="26">
        <f t="shared" ca="1" si="5"/>
        <v>0</v>
      </c>
      <c r="AQ28" s="26">
        <f t="shared" ca="1" si="5"/>
        <v>0</v>
      </c>
      <c r="AR28" s="26">
        <f t="shared" ca="1" si="5"/>
        <v>0</v>
      </c>
      <c r="AS28" s="26">
        <f t="shared" ca="1" si="5"/>
        <v>0</v>
      </c>
      <c r="AT28" s="26">
        <f t="shared" ca="1" si="6"/>
        <v>0</v>
      </c>
      <c r="AU28" s="26">
        <f t="shared" ca="1" si="6"/>
        <v>0</v>
      </c>
      <c r="AV28" s="26">
        <f t="shared" ca="1" si="6"/>
        <v>0</v>
      </c>
      <c r="AW28" s="26">
        <f t="shared" ca="1" si="6"/>
        <v>0</v>
      </c>
      <c r="AX28" s="26">
        <f t="shared" ca="1" si="6"/>
        <v>0</v>
      </c>
      <c r="AY28" s="26">
        <f t="shared" ca="1" si="6"/>
        <v>0</v>
      </c>
      <c r="AZ28" s="26">
        <f t="shared" ca="1" si="6"/>
        <v>0</v>
      </c>
      <c r="BA28" s="26">
        <f t="shared" ca="1" si="6"/>
        <v>0</v>
      </c>
      <c r="BB28" s="26">
        <f t="shared" ca="1" si="6"/>
        <v>0</v>
      </c>
      <c r="BC28" s="26">
        <f t="shared" ca="1" si="6"/>
        <v>0</v>
      </c>
      <c r="BD28" s="26">
        <f t="shared" ca="1" si="6"/>
        <v>0</v>
      </c>
      <c r="BE28" s="26">
        <f t="shared" ca="1" si="6"/>
        <v>0</v>
      </c>
      <c r="BF28" s="26">
        <f t="shared" ca="1" si="6"/>
        <v>-0.15129999999999999</v>
      </c>
    </row>
    <row r="29" spans="3:58">
      <c r="C29" s="26">
        <v>18</v>
      </c>
      <c r="D29" s="26">
        <v>70</v>
      </c>
      <c r="E29" s="26" t="str">
        <f t="shared" si="1"/>
        <v>历史新!C18</v>
      </c>
      <c r="F29" s="26" t="str">
        <f t="shared" si="2"/>
        <v>历史汇总!B70</v>
      </c>
      <c r="G29" s="29" t="s">
        <v>33</v>
      </c>
      <c r="H29" s="65">
        <f t="shared" ca="1" si="3"/>
        <v>-4.4000000000039563E-3</v>
      </c>
      <c r="I29" s="65">
        <f t="shared" ca="1" si="3"/>
        <v>1.1000000000009891E-3</v>
      </c>
      <c r="J29" s="65">
        <f t="shared" ca="1" si="3"/>
        <v>2.400000000001512E-3</v>
      </c>
      <c r="K29" s="65">
        <f t="shared" ca="1" si="3"/>
        <v>-4.99999999995282E-4</v>
      </c>
      <c r="L29" s="65">
        <f t="shared" ca="1" si="3"/>
        <v>3.0000000000285354E-4</v>
      </c>
      <c r="M29" s="65">
        <f t="shared" ca="1" si="3"/>
        <v>2.2999999999981924E-3</v>
      </c>
      <c r="N29" s="65">
        <f t="shared" ca="1" si="3"/>
        <v>1.8999999999991246E-3</v>
      </c>
      <c r="O29" s="65">
        <f t="shared" ca="1" si="3"/>
        <v>1.300000000000523E-3</v>
      </c>
      <c r="P29" s="65">
        <f t="shared" ca="1" si="3"/>
        <v>5.9999999999860165E-4</v>
      </c>
      <c r="Q29" s="65">
        <f t="shared" ca="1" si="3"/>
        <v>3.9999999999906777E-4</v>
      </c>
      <c r="R29" s="65">
        <f t="shared" ca="1" si="3"/>
        <v>-4.0000000000013358E-3</v>
      </c>
      <c r="S29" s="65">
        <f t="shared" ca="1" si="3"/>
        <v>-4.199999999997317E-3</v>
      </c>
      <c r="T29" s="65">
        <f t="shared" ca="1" si="3"/>
        <v>4.6000000000034902E-3</v>
      </c>
      <c r="U29" s="65">
        <f t="shared" ca="1" si="3"/>
        <v>4.6999999999997044E-3</v>
      </c>
      <c r="V29" s="65">
        <f t="shared" ca="1" si="3"/>
        <v>3.1999999999996476E-3</v>
      </c>
      <c r="W29" s="65">
        <f t="shared" ca="1" si="3"/>
        <v>2.2000000000019782E-3</v>
      </c>
      <c r="X29" s="65">
        <f t="shared" ref="X29:AC34" ca="1" si="8">OFFSET(INDIRECT($E29),0,X$11)-OFFSET(INDIRECT($F29),0,X$11)</f>
        <v>-3.700000000002035E-3</v>
      </c>
      <c r="Y29" s="65">
        <f t="shared" ca="1" si="8"/>
        <v>-8.0000000000524096E-4</v>
      </c>
      <c r="Z29" s="65">
        <f t="shared" ca="1" si="8"/>
        <v>-9.0000000000145519E-4</v>
      </c>
      <c r="AA29" s="65">
        <f t="shared" ca="1" si="8"/>
        <v>-3.7999999999982492E-3</v>
      </c>
      <c r="AB29" s="65">
        <f t="shared" ca="1" si="8"/>
        <v>4.199999999997317E-3</v>
      </c>
      <c r="AC29" s="65">
        <f t="shared" ca="1" si="8"/>
        <v>2.8000000000005798E-3</v>
      </c>
      <c r="AD29" s="65">
        <f t="shared" ca="1" si="5"/>
        <v>1.8000000000029104E-3</v>
      </c>
      <c r="AE29" s="65">
        <f t="shared" ca="1" si="5"/>
        <v>-7.0000000000192131E-4</v>
      </c>
      <c r="AF29" s="65">
        <f t="shared" ca="1" si="5"/>
        <v>3.9000000000015689E-3</v>
      </c>
      <c r="AG29" s="65">
        <f t="shared" ca="1" si="5"/>
        <v>-4.5999999999963848E-3</v>
      </c>
      <c r="AH29" s="65">
        <f t="shared" ca="1" si="5"/>
        <v>3.0000000000001137E-3</v>
      </c>
      <c r="AI29" s="65">
        <f t="shared" ca="1" si="5"/>
        <v>3.8000000000053547E-3</v>
      </c>
      <c r="AJ29" s="65">
        <f t="shared" ca="1" si="5"/>
        <v>-3.7999999999982492E-3</v>
      </c>
      <c r="AK29" s="65">
        <f t="shared" ca="1" si="5"/>
        <v>3.7999999999982492E-3</v>
      </c>
      <c r="AL29" s="65">
        <f t="shared" ca="1" si="5"/>
        <v>-6.0000000000570708E-4</v>
      </c>
      <c r="AM29" s="65">
        <f t="shared" ca="1" si="5"/>
        <v>-4.5000000000001705E-3</v>
      </c>
      <c r="AN29" s="65">
        <f t="shared" ca="1" si="5"/>
        <v>4.9000000000063437E-3</v>
      </c>
      <c r="AO29" s="65">
        <f t="shared" ca="1" si="5"/>
        <v>3.1000000000034333E-3</v>
      </c>
      <c r="AP29" s="65">
        <f t="shared" ca="1" si="5"/>
        <v>-5.0000000000238742E-4</v>
      </c>
      <c r="AQ29" s="65">
        <f t="shared" ca="1" si="5"/>
        <v>-2.3000000000052978E-3</v>
      </c>
      <c r="AR29" s="65">
        <f t="shared" ca="1" si="5"/>
        <v>-1.8000000000029104E-3</v>
      </c>
      <c r="AS29" s="65">
        <f t="shared" ca="1" si="5"/>
        <v>7.0000000000192131E-4</v>
      </c>
      <c r="AT29" s="65">
        <f t="shared" ca="1" si="6"/>
        <v>-5.9999999999860165E-4</v>
      </c>
      <c r="AU29" s="65">
        <f t="shared" ca="1" si="6"/>
        <v>3.5999999999987153E-3</v>
      </c>
      <c r="AV29" s="65">
        <f t="shared" ca="1" si="6"/>
        <v>9.0000000000145519E-4</v>
      </c>
      <c r="AW29" s="65">
        <f t="shared" ca="1" si="6"/>
        <v>-3.0000000000001137E-3</v>
      </c>
      <c r="AX29" s="65">
        <f t="shared" ca="1" si="6"/>
        <v>4.199999999997317E-3</v>
      </c>
      <c r="AY29" s="65">
        <f t="shared" ca="1" si="6"/>
        <v>-2.4000000000086175E-3</v>
      </c>
      <c r="AZ29" s="65">
        <f t="shared" ca="1" si="6"/>
        <v>2.8000000000076852E-3</v>
      </c>
      <c r="BA29" s="65">
        <f t="shared" ca="1" si="6"/>
        <v>-1.0000000000331966E-4</v>
      </c>
      <c r="BB29" s="65">
        <f t="shared" ca="1" si="6"/>
        <v>3.700000000002035E-3</v>
      </c>
      <c r="BC29" s="65">
        <f t="shared" ca="1" si="6"/>
        <v>4.8000000000030241E-3</v>
      </c>
      <c r="BD29" s="65">
        <f t="shared" ca="1" si="6"/>
        <v>1.8000000000029104E-3</v>
      </c>
      <c r="BE29" s="65">
        <f t="shared" ca="1" si="6"/>
        <v>-2.3000000000052978E-3</v>
      </c>
      <c r="BF29" s="65">
        <f t="shared" ca="1" si="6"/>
        <v>75.25</v>
      </c>
    </row>
    <row r="30" spans="3:58">
      <c r="C30" s="26">
        <v>19</v>
      </c>
      <c r="D30" s="26">
        <v>71</v>
      </c>
      <c r="E30" s="26" t="str">
        <f t="shared" si="1"/>
        <v>历史新!C19</v>
      </c>
      <c r="F30" s="26" t="str">
        <f t="shared" si="2"/>
        <v>历史汇总!B71</v>
      </c>
      <c r="G30" s="29" t="s">
        <v>34</v>
      </c>
      <c r="H30" s="65">
        <f t="shared" ca="1" si="3"/>
        <v>-2.0000000000000573E-4</v>
      </c>
      <c r="I30" s="65">
        <f t="shared" ca="1" si="3"/>
        <v>1.0000000000001674E-4</v>
      </c>
      <c r="J30" s="65">
        <f t="shared" ca="1" si="3"/>
        <v>0</v>
      </c>
      <c r="K30" s="65">
        <f t="shared" ca="1" si="3"/>
        <v>-1.0000000000001674E-4</v>
      </c>
      <c r="L30" s="65">
        <f t="shared" ca="1" si="3"/>
        <v>0</v>
      </c>
      <c r="M30" s="65">
        <f t="shared" ca="1" si="3"/>
        <v>0</v>
      </c>
      <c r="N30" s="65">
        <f t="shared" ca="1" si="3"/>
        <v>0</v>
      </c>
      <c r="O30" s="65">
        <f t="shared" ca="1" si="3"/>
        <v>0</v>
      </c>
      <c r="P30" s="65">
        <f t="shared" ca="1" si="3"/>
        <v>0</v>
      </c>
      <c r="Q30" s="65">
        <f t="shared" ca="1" si="3"/>
        <v>0</v>
      </c>
      <c r="R30" s="65">
        <f t="shared" ca="1" si="3"/>
        <v>-1.0000000000000286E-4</v>
      </c>
      <c r="S30" s="65">
        <f t="shared" ca="1" si="3"/>
        <v>6.9900000000000004E-2</v>
      </c>
      <c r="T30" s="65">
        <f t="shared" ca="1" si="3"/>
        <v>2.9999999999999472E-4</v>
      </c>
      <c r="U30" s="65">
        <f t="shared" ca="1" si="3"/>
        <v>0</v>
      </c>
      <c r="V30" s="65">
        <f t="shared" ca="1" si="3"/>
        <v>0</v>
      </c>
      <c r="W30" s="65">
        <f t="shared" ca="1" si="3"/>
        <v>-9.9999999999988987E-5</v>
      </c>
      <c r="X30" s="65">
        <f t="shared" ca="1" si="8"/>
        <v>-9.9999999999995925E-5</v>
      </c>
      <c r="Y30" s="65">
        <f t="shared" ca="1" si="8"/>
        <v>0</v>
      </c>
      <c r="Z30" s="65">
        <f t="shared" ca="1" si="8"/>
        <v>0</v>
      </c>
      <c r="AA30" s="65">
        <f t="shared" ca="1" si="8"/>
        <v>-1.0000000000000286E-4</v>
      </c>
      <c r="AB30" s="65">
        <f t="shared" ca="1" si="8"/>
        <v>1.9999999999999185E-4</v>
      </c>
      <c r="AC30" s="65">
        <f t="shared" ca="1" si="8"/>
        <v>-1.000000000000445E-4</v>
      </c>
      <c r="AD30" s="65">
        <f t="shared" ca="1" si="5"/>
        <v>0</v>
      </c>
      <c r="AE30" s="65">
        <f t="shared" ca="1" si="5"/>
        <v>-9.9999999999988987E-5</v>
      </c>
      <c r="AF30" s="65">
        <f t="shared" ca="1" si="5"/>
        <v>2.0000000000000573E-4</v>
      </c>
      <c r="AG30" s="65">
        <f t="shared" ca="1" si="5"/>
        <v>-1.9999999999999185E-4</v>
      </c>
      <c r="AH30" s="65">
        <f t="shared" ca="1" si="5"/>
        <v>1.9999999999999879E-4</v>
      </c>
      <c r="AI30" s="65">
        <f t="shared" ca="1" si="5"/>
        <v>0</v>
      </c>
      <c r="AJ30" s="65">
        <f t="shared" ca="1" si="5"/>
        <v>-1.9999999999999879E-4</v>
      </c>
      <c r="AK30" s="65">
        <f t="shared" ca="1" si="5"/>
        <v>1.9999999999999185E-4</v>
      </c>
      <c r="AL30" s="65">
        <f t="shared" ca="1" si="5"/>
        <v>-9.9999999999988987E-5</v>
      </c>
      <c r="AM30" s="65">
        <f t="shared" ca="1" si="5"/>
        <v>-9.9999999999988987E-5</v>
      </c>
      <c r="AN30" s="65">
        <f t="shared" ca="1" si="5"/>
        <v>1.9999999999999879E-4</v>
      </c>
      <c r="AO30" s="65">
        <f t="shared" ca="1" si="5"/>
        <v>-1.0000000000000286E-4</v>
      </c>
      <c r="AP30" s="65">
        <f t="shared" ca="1" si="5"/>
        <v>-1.0000000000000286E-4</v>
      </c>
      <c r="AQ30" s="65">
        <f t="shared" ca="1" si="5"/>
        <v>0</v>
      </c>
      <c r="AR30" s="65">
        <f t="shared" ca="1" si="5"/>
        <v>0</v>
      </c>
      <c r="AS30" s="65">
        <f t="shared" ca="1" si="5"/>
        <v>1.0000000000000286E-4</v>
      </c>
      <c r="AT30" s="65">
        <f t="shared" ca="1" si="6"/>
        <v>0</v>
      </c>
      <c r="AU30" s="65">
        <f t="shared" ca="1" si="6"/>
        <v>9.9999999999988987E-5</v>
      </c>
      <c r="AV30" s="65">
        <f t="shared" ca="1" si="6"/>
        <v>-1.0000000000000286E-4</v>
      </c>
      <c r="AW30" s="65">
        <f t="shared" ca="1" si="6"/>
        <v>0</v>
      </c>
      <c r="AX30" s="65">
        <f t="shared" ca="1" si="6"/>
        <v>9.9999999999988987E-5</v>
      </c>
      <c r="AY30" s="65">
        <f t="shared" ca="1" si="6"/>
        <v>-1.0000000000000286E-4</v>
      </c>
      <c r="AZ30" s="65">
        <f t="shared" ca="1" si="6"/>
        <v>9.9999999999995925E-5</v>
      </c>
      <c r="BA30" s="65">
        <f t="shared" ca="1" si="6"/>
        <v>0</v>
      </c>
      <c r="BB30" s="65">
        <f t="shared" ca="1" si="6"/>
        <v>1.0000000000001674E-4</v>
      </c>
      <c r="BC30" s="65">
        <f t="shared" ca="1" si="6"/>
        <v>0</v>
      </c>
      <c r="BD30" s="65">
        <f t="shared" ca="1" si="6"/>
        <v>-9.9999999999988987E-5</v>
      </c>
      <c r="BE30" s="65">
        <f t="shared" ca="1" si="6"/>
        <v>-9.9999999999988987E-5</v>
      </c>
      <c r="BF30" s="65">
        <f t="shared" ca="1" si="6"/>
        <v>4.0399999999999998E-2</v>
      </c>
    </row>
    <row r="31" spans="3:58">
      <c r="C31" s="26">
        <v>20</v>
      </c>
      <c r="D31" s="26">
        <v>46</v>
      </c>
      <c r="E31" s="26" t="str">
        <f t="shared" si="1"/>
        <v>历史新!C20</v>
      </c>
      <c r="F31" s="26" t="str">
        <f t="shared" si="2"/>
        <v>历史汇总!B46</v>
      </c>
      <c r="G31" s="28" t="s">
        <v>36</v>
      </c>
      <c r="H31" s="26">
        <f t="shared" ca="1" si="3"/>
        <v>1717</v>
      </c>
      <c r="I31" s="26">
        <f t="shared" ca="1" si="3"/>
        <v>718</v>
      </c>
      <c r="J31" s="26">
        <f t="shared" ca="1" si="3"/>
        <v>2335</v>
      </c>
      <c r="K31" s="26">
        <f t="shared" ca="1" si="3"/>
        <v>527</v>
      </c>
      <c r="L31" s="26">
        <f t="shared" ca="1" si="3"/>
        <v>479</v>
      </c>
      <c r="M31" s="26">
        <f t="shared" ca="1" si="3"/>
        <v>968</v>
      </c>
      <c r="N31" s="26">
        <f t="shared" ca="1" si="3"/>
        <v>763</v>
      </c>
      <c r="O31" s="26">
        <f t="shared" ca="1" si="3"/>
        <v>345</v>
      </c>
      <c r="P31" s="26">
        <f t="shared" ca="1" si="3"/>
        <v>293</v>
      </c>
      <c r="Q31" s="26">
        <f t="shared" ca="1" si="3"/>
        <v>2409</v>
      </c>
      <c r="R31" s="26">
        <f t="shared" ca="1" si="3"/>
        <v>232</v>
      </c>
      <c r="S31" s="26">
        <f t="shared" ca="1" si="3"/>
        <v>838</v>
      </c>
      <c r="T31" s="26">
        <f t="shared" ca="1" si="3"/>
        <v>430</v>
      </c>
      <c r="U31" s="26">
        <f t="shared" ca="1" si="3"/>
        <v>634</v>
      </c>
      <c r="V31" s="26">
        <f t="shared" ca="1" si="3"/>
        <v>384</v>
      </c>
      <c r="W31" s="26">
        <f t="shared" ca="1" si="3"/>
        <v>400</v>
      </c>
      <c r="X31" s="26">
        <f t="shared" ca="1" si="8"/>
        <v>563</v>
      </c>
      <c r="Y31" s="26">
        <f t="shared" ca="1" si="8"/>
        <v>489</v>
      </c>
      <c r="Z31" s="26">
        <f t="shared" ca="1" si="8"/>
        <v>356</v>
      </c>
      <c r="AA31" s="26">
        <f t="shared" ca="1" si="8"/>
        <v>160</v>
      </c>
      <c r="AB31" s="26">
        <f t="shared" ca="1" si="8"/>
        <v>194</v>
      </c>
      <c r="AC31" s="26">
        <f t="shared" ca="1" si="8"/>
        <v>173</v>
      </c>
      <c r="AD31" s="26">
        <f t="shared" ca="1" si="5"/>
        <v>252</v>
      </c>
      <c r="AE31" s="26">
        <f t="shared" ca="1" si="5"/>
        <v>492</v>
      </c>
      <c r="AF31" s="26">
        <f t="shared" ca="1" si="5"/>
        <v>395</v>
      </c>
      <c r="AG31" s="26">
        <f t="shared" ca="1" si="5"/>
        <v>301</v>
      </c>
      <c r="AH31" s="26">
        <f t="shared" ca="1" si="5"/>
        <v>343</v>
      </c>
      <c r="AI31" s="26">
        <f t="shared" ca="1" si="5"/>
        <v>300</v>
      </c>
      <c r="AJ31" s="26">
        <f t="shared" ca="1" si="5"/>
        <v>817</v>
      </c>
      <c r="AK31" s="26">
        <f t="shared" ca="1" si="5"/>
        <v>1361</v>
      </c>
      <c r="AL31" s="26">
        <f t="shared" ca="1" si="5"/>
        <v>770</v>
      </c>
      <c r="AM31" s="26">
        <f t="shared" ca="1" si="5"/>
        <v>349</v>
      </c>
      <c r="AN31" s="26">
        <f t="shared" ca="1" si="5"/>
        <v>363</v>
      </c>
      <c r="AO31" s="26">
        <f t="shared" ca="1" si="5"/>
        <v>214</v>
      </c>
      <c r="AP31" s="26">
        <f t="shared" ca="1" si="5"/>
        <v>143</v>
      </c>
      <c r="AQ31" s="26">
        <f t="shared" ca="1" si="5"/>
        <v>61</v>
      </c>
      <c r="AR31" s="26">
        <f t="shared" ca="1" si="5"/>
        <v>27</v>
      </c>
      <c r="AS31" s="26">
        <f t="shared" ca="1" si="5"/>
        <v>57</v>
      </c>
      <c r="AT31" s="26">
        <f t="shared" ca="1" si="6"/>
        <v>47</v>
      </c>
      <c r="AU31" s="26">
        <f t="shared" ca="1" si="6"/>
        <v>74</v>
      </c>
      <c r="AV31" s="26">
        <f t="shared" ca="1" si="6"/>
        <v>116</v>
      </c>
      <c r="AW31" s="26">
        <f t="shared" ca="1" si="6"/>
        <v>158</v>
      </c>
      <c r="AX31" s="26">
        <f t="shared" ca="1" si="6"/>
        <v>65</v>
      </c>
      <c r="AY31" s="26">
        <f t="shared" ca="1" si="6"/>
        <v>43</v>
      </c>
      <c r="AZ31" s="26">
        <f t="shared" ca="1" si="6"/>
        <v>37</v>
      </c>
      <c r="BA31" s="26">
        <f t="shared" ca="1" si="6"/>
        <v>58</v>
      </c>
      <c r="BB31" s="26">
        <f t="shared" ca="1" si="6"/>
        <v>25</v>
      </c>
      <c r="BC31" s="26">
        <f t="shared" ca="1" si="6"/>
        <v>42</v>
      </c>
      <c r="BD31" s="26">
        <f t="shared" ca="1" si="6"/>
        <v>58</v>
      </c>
      <c r="BE31" s="26">
        <f t="shared" ca="1" si="6"/>
        <v>53</v>
      </c>
      <c r="BF31" s="26">
        <f t="shared" ca="1" si="6"/>
        <v>20169</v>
      </c>
    </row>
    <row r="32" spans="3:58">
      <c r="C32" s="26">
        <v>21</v>
      </c>
      <c r="D32" s="26">
        <v>47</v>
      </c>
      <c r="E32" s="26" t="str">
        <f t="shared" si="1"/>
        <v>历史新!C21</v>
      </c>
      <c r="F32" s="26" t="str">
        <f t="shared" si="2"/>
        <v>历史汇总!B47</v>
      </c>
      <c r="G32" s="29" t="s">
        <v>37</v>
      </c>
      <c r="H32" s="26">
        <f t="shared" ca="1" si="3"/>
        <v>-2846</v>
      </c>
      <c r="I32" s="26">
        <f t="shared" ca="1" si="3"/>
        <v>-747</v>
      </c>
      <c r="J32" s="26">
        <f t="shared" ca="1" si="3"/>
        <v>-2330</v>
      </c>
      <c r="K32" s="26">
        <f t="shared" ca="1" si="3"/>
        <v>-454</v>
      </c>
      <c r="L32" s="26">
        <f t="shared" ca="1" si="3"/>
        <v>-464</v>
      </c>
      <c r="M32" s="26">
        <f t="shared" ca="1" si="3"/>
        <v>-249</v>
      </c>
      <c r="N32" s="26">
        <f t="shared" ca="1" si="3"/>
        <v>-788</v>
      </c>
      <c r="O32" s="26">
        <f t="shared" ca="1" si="3"/>
        <v>-670</v>
      </c>
      <c r="P32" s="26">
        <f t="shared" ca="1" si="3"/>
        <v>-236</v>
      </c>
      <c r="Q32" s="26">
        <f t="shared" ca="1" si="3"/>
        <v>-2484</v>
      </c>
      <c r="R32" s="26">
        <f t="shared" ca="1" si="3"/>
        <v>-116</v>
      </c>
      <c r="S32" s="26">
        <f t="shared" ca="1" si="3"/>
        <v>-1275</v>
      </c>
      <c r="T32" s="26">
        <f t="shared" ca="1" si="3"/>
        <v>-1861</v>
      </c>
      <c r="U32" s="26">
        <f t="shared" ca="1" si="3"/>
        <v>-501</v>
      </c>
      <c r="V32" s="26">
        <f t="shared" ca="1" si="3"/>
        <v>-1519</v>
      </c>
      <c r="W32" s="26">
        <f t="shared" ca="1" si="3"/>
        <v>-879</v>
      </c>
      <c r="X32" s="26">
        <f t="shared" ca="1" si="8"/>
        <v>-683</v>
      </c>
      <c r="Y32" s="26">
        <f t="shared" ca="1" si="8"/>
        <v>-985</v>
      </c>
      <c r="Z32" s="26">
        <f t="shared" ca="1" si="8"/>
        <v>-726</v>
      </c>
      <c r="AA32" s="26">
        <f t="shared" ca="1" si="8"/>
        <v>-420</v>
      </c>
      <c r="AB32" s="26">
        <f t="shared" ca="1" si="8"/>
        <v>-229</v>
      </c>
      <c r="AC32" s="26">
        <f t="shared" ca="1" si="8"/>
        <v>-307</v>
      </c>
      <c r="AD32" s="26">
        <f t="shared" ca="1" si="5"/>
        <v>-157</v>
      </c>
      <c r="AE32" s="26">
        <f t="shared" ca="1" si="5"/>
        <v>-396</v>
      </c>
      <c r="AF32" s="26">
        <f t="shared" ca="1" si="5"/>
        <v>-1189</v>
      </c>
      <c r="AG32" s="26">
        <f t="shared" ca="1" si="5"/>
        <v>-643</v>
      </c>
      <c r="AH32" s="26">
        <f t="shared" ca="1" si="5"/>
        <v>-421</v>
      </c>
      <c r="AI32" s="26">
        <f t="shared" ca="1" si="5"/>
        <v>-582</v>
      </c>
      <c r="AJ32" s="26">
        <f t="shared" ca="1" si="5"/>
        <v>-299</v>
      </c>
      <c r="AK32" s="26">
        <f t="shared" ca="1" si="5"/>
        <v>-594</v>
      </c>
      <c r="AL32" s="26">
        <f t="shared" ca="1" si="5"/>
        <v>-1282</v>
      </c>
      <c r="AM32" s="26">
        <f t="shared" ca="1" si="5"/>
        <v>-874</v>
      </c>
      <c r="AN32" s="26">
        <f t="shared" ca="1" si="5"/>
        <v>-401</v>
      </c>
      <c r="AO32" s="26">
        <f t="shared" ca="1" si="5"/>
        <v>4102</v>
      </c>
      <c r="AP32" s="26">
        <f t="shared" ca="1" si="5"/>
        <v>2897</v>
      </c>
      <c r="AQ32" s="26">
        <f t="shared" ca="1" si="5"/>
        <v>3844</v>
      </c>
      <c r="AR32" s="26">
        <f t="shared" ca="1" si="5"/>
        <v>2349</v>
      </c>
      <c r="AS32" s="26">
        <f t="shared" ca="1" si="5"/>
        <v>2100</v>
      </c>
      <c r="AT32" s="26">
        <f t="shared" ca="1" si="6"/>
        <v>1537</v>
      </c>
      <c r="AU32" s="26">
        <f t="shared" ca="1" si="6"/>
        <v>1212</v>
      </c>
      <c r="AV32" s="26">
        <f t="shared" ca="1" si="6"/>
        <v>1635</v>
      </c>
      <c r="AW32" s="26">
        <f t="shared" ca="1" si="6"/>
        <v>1909</v>
      </c>
      <c r="AX32" s="26">
        <f t="shared" ca="1" si="6"/>
        <v>756</v>
      </c>
      <c r="AY32" s="26">
        <f t="shared" ca="1" si="6"/>
        <v>608</v>
      </c>
      <c r="AZ32" s="26">
        <f t="shared" ca="1" si="6"/>
        <v>589</v>
      </c>
      <c r="BA32" s="26">
        <f t="shared" ca="1" si="6"/>
        <v>403</v>
      </c>
      <c r="BB32" s="26">
        <f t="shared" ca="1" si="6"/>
        <v>511</v>
      </c>
      <c r="BC32" s="26">
        <f t="shared" ca="1" si="6"/>
        <v>418</v>
      </c>
      <c r="BD32" s="26">
        <f t="shared" ca="1" si="6"/>
        <v>446</v>
      </c>
      <c r="BE32" s="26">
        <f t="shared" ca="1" si="6"/>
        <v>459</v>
      </c>
      <c r="BF32" s="26">
        <f t="shared" ca="1" si="6"/>
        <v>25372</v>
      </c>
    </row>
    <row r="33" spans="3:58">
      <c r="C33" s="26">
        <v>22</v>
      </c>
      <c r="D33" s="26">
        <v>48</v>
      </c>
      <c r="E33" s="26" t="str">
        <f t="shared" si="1"/>
        <v>历史新!C22</v>
      </c>
      <c r="F33" s="26" t="str">
        <f t="shared" si="2"/>
        <v>历史汇总!B48</v>
      </c>
      <c r="G33" s="29" t="s">
        <v>38</v>
      </c>
      <c r="H33" s="26">
        <f t="shared" ca="1" si="3"/>
        <v>4869</v>
      </c>
      <c r="I33" s="26">
        <f t="shared" ca="1" si="3"/>
        <v>1867</v>
      </c>
      <c r="J33" s="26">
        <f t="shared" ca="1" si="3"/>
        <v>1755</v>
      </c>
      <c r="K33" s="26">
        <f t="shared" ca="1" si="3"/>
        <v>1662</v>
      </c>
      <c r="L33" s="26">
        <f t="shared" ca="1" si="3"/>
        <v>1451</v>
      </c>
      <c r="M33" s="26">
        <f t="shared" ca="1" si="3"/>
        <v>1414</v>
      </c>
      <c r="N33" s="26">
        <f t="shared" ca="1" si="3"/>
        <v>2319</v>
      </c>
      <c r="O33" s="26">
        <f t="shared" ca="1" si="3"/>
        <v>1758</v>
      </c>
      <c r="P33" s="26">
        <f t="shared" ca="1" si="3"/>
        <v>1171</v>
      </c>
      <c r="Q33" s="26">
        <f t="shared" ca="1" si="3"/>
        <v>1195</v>
      </c>
      <c r="R33" s="26">
        <f t="shared" ca="1" si="3"/>
        <v>909</v>
      </c>
      <c r="S33" s="26">
        <f t="shared" ca="1" si="3"/>
        <v>1276</v>
      </c>
      <c r="T33" s="26">
        <f t="shared" ca="1" si="3"/>
        <v>2134</v>
      </c>
      <c r="U33" s="26">
        <f t="shared" ca="1" si="3"/>
        <v>1255</v>
      </c>
      <c r="V33" s="26">
        <f t="shared" ca="1" si="3"/>
        <v>2545</v>
      </c>
      <c r="W33" s="26">
        <f t="shared" ca="1" si="3"/>
        <v>1256</v>
      </c>
      <c r="X33" s="26">
        <f t="shared" ca="1" si="8"/>
        <v>929</v>
      </c>
      <c r="Y33" s="26">
        <f t="shared" ca="1" si="8"/>
        <v>1525</v>
      </c>
      <c r="Z33" s="26">
        <f t="shared" ca="1" si="8"/>
        <v>1273</v>
      </c>
      <c r="AA33" s="26">
        <f t="shared" ca="1" si="8"/>
        <v>943</v>
      </c>
      <c r="AB33" s="26">
        <f t="shared" ca="1" si="8"/>
        <v>761</v>
      </c>
      <c r="AC33" s="26">
        <f t="shared" ca="1" si="8"/>
        <v>758</v>
      </c>
      <c r="AD33" s="26">
        <f t="shared" ca="1" si="5"/>
        <v>612</v>
      </c>
      <c r="AE33" s="26">
        <f t="shared" ca="1" si="5"/>
        <v>1034</v>
      </c>
      <c r="AF33" s="26">
        <f t="shared" ca="1" si="5"/>
        <v>1587</v>
      </c>
      <c r="AG33" s="26">
        <f t="shared" ca="1" si="5"/>
        <v>1063</v>
      </c>
      <c r="AH33" s="26">
        <f t="shared" ca="1" si="5"/>
        <v>1003</v>
      </c>
      <c r="AI33" s="26">
        <f t="shared" ca="1" si="5"/>
        <v>1161</v>
      </c>
      <c r="AJ33" s="26">
        <f t="shared" ca="1" si="5"/>
        <v>903</v>
      </c>
      <c r="AK33" s="26">
        <f t="shared" ca="1" si="5"/>
        <v>1886</v>
      </c>
      <c r="AL33" s="26">
        <f t="shared" ca="1" si="5"/>
        <v>2983</v>
      </c>
      <c r="AM33" s="26">
        <f t="shared" ca="1" si="5"/>
        <v>2113</v>
      </c>
      <c r="AN33" s="26">
        <f t="shared" ca="1" si="5"/>
        <v>1087</v>
      </c>
      <c r="AO33" s="26">
        <f t="shared" ca="1" si="5"/>
        <v>896</v>
      </c>
      <c r="AP33" s="26">
        <f t="shared" ca="1" si="5"/>
        <v>537</v>
      </c>
      <c r="AQ33" s="26">
        <f t="shared" ca="1" si="5"/>
        <v>285</v>
      </c>
      <c r="AR33" s="26">
        <f t="shared" ca="1" si="5"/>
        <v>0</v>
      </c>
      <c r="AS33" s="26">
        <f t="shared" ref="AS33:BF34" ca="1" si="9">OFFSET(INDIRECT($E33),0,AS$11)-OFFSET(INDIRECT($F33),0,AS$11)</f>
        <v>0</v>
      </c>
      <c r="AT33" s="26">
        <f t="shared" ca="1" si="9"/>
        <v>0</v>
      </c>
      <c r="AU33" s="26">
        <f t="shared" ca="1" si="9"/>
        <v>0</v>
      </c>
      <c r="AV33" s="26">
        <f t="shared" ca="1" si="9"/>
        <v>0</v>
      </c>
      <c r="AW33" s="26">
        <f t="shared" ca="1" si="9"/>
        <v>0</v>
      </c>
      <c r="AX33" s="26">
        <f t="shared" ca="1" si="9"/>
        <v>0</v>
      </c>
      <c r="AY33" s="26">
        <f t="shared" ca="1" si="9"/>
        <v>0</v>
      </c>
      <c r="AZ33" s="26">
        <f t="shared" ca="1" si="9"/>
        <v>0</v>
      </c>
      <c r="BA33" s="26">
        <f t="shared" ca="1" si="9"/>
        <v>-12</v>
      </c>
      <c r="BB33" s="26">
        <f t="shared" ca="1" si="9"/>
        <v>38</v>
      </c>
      <c r="BC33" s="26">
        <f t="shared" ca="1" si="9"/>
        <v>0</v>
      </c>
      <c r="BD33" s="26">
        <f t="shared" ca="1" si="9"/>
        <v>0</v>
      </c>
      <c r="BE33" s="26">
        <f t="shared" ca="1" si="9"/>
        <v>0</v>
      </c>
      <c r="BF33" s="26">
        <f t="shared" ca="1" si="9"/>
        <v>63749</v>
      </c>
    </row>
    <row r="34" spans="3:58">
      <c r="C34" s="26">
        <v>23</v>
      </c>
      <c r="D34" s="26">
        <v>49</v>
      </c>
      <c r="E34" s="26" t="str">
        <f t="shared" si="1"/>
        <v>历史新!C23</v>
      </c>
      <c r="F34" s="26" t="str">
        <f t="shared" si="2"/>
        <v>历史汇总!B49</v>
      </c>
      <c r="G34" s="29" t="s">
        <v>39</v>
      </c>
      <c r="H34" s="26">
        <f t="shared" ca="1" si="3"/>
        <v>-1912</v>
      </c>
      <c r="I34" s="26">
        <f t="shared" ca="1" si="3"/>
        <v>-212</v>
      </c>
      <c r="J34" s="26">
        <f t="shared" ca="1" si="3"/>
        <v>-142</v>
      </c>
      <c r="K34" s="26">
        <f t="shared" ca="1" si="3"/>
        <v>-218</v>
      </c>
      <c r="L34" s="26">
        <f t="shared" ca="1" si="3"/>
        <v>-113</v>
      </c>
      <c r="M34" s="26">
        <f t="shared" ca="1" si="3"/>
        <v>323</v>
      </c>
      <c r="N34" s="26">
        <f t="shared" ca="1" si="3"/>
        <v>-396</v>
      </c>
      <c r="O34" s="26">
        <f t="shared" ca="1" si="3"/>
        <v>-321</v>
      </c>
      <c r="P34" s="26">
        <f t="shared" ca="1" si="3"/>
        <v>-1</v>
      </c>
      <c r="Q34" s="26">
        <f t="shared" ca="1" si="3"/>
        <v>-203</v>
      </c>
      <c r="R34" s="26">
        <f t="shared" ref="R34:W34" ca="1" si="10">OFFSET(INDIRECT($E34),0,R$11)-OFFSET(INDIRECT($F34),0,R$11)</f>
        <v>174</v>
      </c>
      <c r="S34" s="26">
        <f t="shared" ca="1" si="10"/>
        <v>269</v>
      </c>
      <c r="T34" s="26">
        <f t="shared" ca="1" si="10"/>
        <v>922</v>
      </c>
      <c r="U34" s="26">
        <f t="shared" ca="1" si="10"/>
        <v>1573</v>
      </c>
      <c r="V34" s="26">
        <f t="shared" ca="1" si="10"/>
        <v>281</v>
      </c>
      <c r="W34" s="26">
        <f t="shared" ca="1" si="10"/>
        <v>610</v>
      </c>
      <c r="X34" s="26">
        <f t="shared" ca="1" si="8"/>
        <v>1183</v>
      </c>
      <c r="Y34" s="26">
        <f t="shared" ca="1" si="8"/>
        <v>529</v>
      </c>
      <c r="Z34" s="26">
        <f t="shared" ca="1" si="8"/>
        <v>225</v>
      </c>
      <c r="AA34" s="26">
        <f t="shared" ca="1" si="8"/>
        <v>185</v>
      </c>
      <c r="AB34" s="26">
        <f t="shared" ca="1" si="8"/>
        <v>186</v>
      </c>
      <c r="AC34" s="26">
        <f t="shared" ca="1" si="8"/>
        <v>46</v>
      </c>
      <c r="AD34" s="26">
        <f t="shared" ref="AD34:AR34" ca="1" si="11">OFFSET(INDIRECT($E34),0,AD$11)-OFFSET(INDIRECT($F34),0,AD$11)</f>
        <v>440</v>
      </c>
      <c r="AE34" s="26">
        <f t="shared" ca="1" si="11"/>
        <v>736</v>
      </c>
      <c r="AF34" s="26">
        <f t="shared" ca="1" si="11"/>
        <v>487</v>
      </c>
      <c r="AG34" s="26">
        <f t="shared" ca="1" si="11"/>
        <v>396</v>
      </c>
      <c r="AH34" s="26">
        <f t="shared" ca="1" si="11"/>
        <v>443</v>
      </c>
      <c r="AI34" s="26">
        <f t="shared" ca="1" si="11"/>
        <v>128</v>
      </c>
      <c r="AJ34" s="26">
        <f t="shared" ca="1" si="11"/>
        <v>915</v>
      </c>
      <c r="AK34" s="26">
        <f t="shared" ca="1" si="11"/>
        <v>1013</v>
      </c>
      <c r="AL34" s="26">
        <f t="shared" ca="1" si="11"/>
        <v>193</v>
      </c>
      <c r="AM34" s="26">
        <f t="shared" ca="1" si="11"/>
        <v>-182</v>
      </c>
      <c r="AN34" s="26">
        <f t="shared" ca="1" si="11"/>
        <v>36</v>
      </c>
      <c r="AO34" s="26">
        <f t="shared" ca="1" si="11"/>
        <v>57</v>
      </c>
      <c r="AP34" s="26">
        <f t="shared" ca="1" si="11"/>
        <v>143</v>
      </c>
      <c r="AQ34" s="26">
        <f t="shared" ca="1" si="11"/>
        <v>284</v>
      </c>
      <c r="AR34" s="26">
        <f t="shared" ca="1" si="11"/>
        <v>921</v>
      </c>
      <c r="AS34" s="26">
        <f t="shared" ca="1" si="9"/>
        <v>411</v>
      </c>
      <c r="AT34" s="26">
        <f t="shared" ca="1" si="9"/>
        <v>523</v>
      </c>
      <c r="AU34" s="26">
        <f t="shared" ca="1" si="9"/>
        <v>335</v>
      </c>
      <c r="AV34" s="26">
        <f t="shared" ca="1" si="9"/>
        <v>98</v>
      </c>
      <c r="AW34" s="26">
        <f t="shared" ca="1" si="9"/>
        <v>432</v>
      </c>
      <c r="AX34" s="26">
        <f t="shared" ca="1" si="9"/>
        <v>500</v>
      </c>
      <c r="AY34" s="26">
        <f t="shared" ca="1" si="9"/>
        <v>290</v>
      </c>
      <c r="AZ34" s="26">
        <f t="shared" ca="1" si="9"/>
        <v>171</v>
      </c>
      <c r="BA34" s="26">
        <f t="shared" ca="1" si="9"/>
        <v>194</v>
      </c>
      <c r="BB34" s="26">
        <f t="shared" ca="1" si="9"/>
        <v>133</v>
      </c>
      <c r="BC34" s="26">
        <f t="shared" ca="1" si="9"/>
        <v>169</v>
      </c>
      <c r="BD34" s="26">
        <f t="shared" ca="1" si="9"/>
        <v>253</v>
      </c>
      <c r="BE34" s="26">
        <f t="shared" ca="1" si="9"/>
        <v>213</v>
      </c>
      <c r="BF34" s="26">
        <f t="shared" ca="1" si="9"/>
        <v>38913</v>
      </c>
    </row>
    <row r="35" spans="3:58">
      <c r="C35" s="26">
        <v>24</v>
      </c>
      <c r="G35" s="28" t="s">
        <v>40</v>
      </c>
    </row>
    <row r="36" spans="3:58">
      <c r="C36" s="26">
        <v>25</v>
      </c>
      <c r="G36" s="29" t="s">
        <v>41</v>
      </c>
    </row>
    <row r="37" spans="3:58">
      <c r="C37" s="26">
        <v>26</v>
      </c>
      <c r="G37" s="29" t="s">
        <v>42</v>
      </c>
    </row>
    <row r="38" spans="3:58">
      <c r="C38" s="26">
        <v>27</v>
      </c>
      <c r="G38" s="28" t="s">
        <v>43</v>
      </c>
    </row>
    <row r="39" spans="3:58">
      <c r="C39" s="26">
        <v>28</v>
      </c>
      <c r="G39" s="29" t="s">
        <v>44</v>
      </c>
    </row>
    <row r="40" spans="3:58">
      <c r="C40" s="26">
        <v>29</v>
      </c>
      <c r="G40" s="29" t="s">
        <v>45</v>
      </c>
    </row>
    <row r="41" spans="3:58">
      <c r="C41" s="26">
        <v>30</v>
      </c>
      <c r="G41" s="29" t="s">
        <v>46</v>
      </c>
    </row>
    <row r="42" spans="3:58">
      <c r="C42" s="26">
        <v>31</v>
      </c>
      <c r="G42" s="29" t="s">
        <v>47</v>
      </c>
    </row>
    <row r="43" spans="3:58">
      <c r="C43" s="26">
        <v>32</v>
      </c>
      <c r="D43" s="26">
        <v>50</v>
      </c>
      <c r="E43" s="26" t="str">
        <f>$A$11&amp;$A$13&amp;C43</f>
        <v>历史新!C32</v>
      </c>
      <c r="F43" s="26" t="str">
        <f>$B$11&amp;$B$13&amp;D43</f>
        <v>历史汇总!B50</v>
      </c>
      <c r="G43" s="28" t="s">
        <v>49</v>
      </c>
      <c r="H43" s="30">
        <f t="shared" ref="H43:W46" ca="1" si="12">OFFSET(INDIRECT($E43),0,H$11)-OFFSET(INDIRECT($F43),0,H$11)</f>
        <v>1.7000000000000001E-3</v>
      </c>
      <c r="I43" s="30">
        <f t="shared" ca="1" si="12"/>
        <v>8.9999999999999802E-4</v>
      </c>
      <c r="J43" s="30">
        <f t="shared" ca="1" si="12"/>
        <v>3.2999999999999974E-3</v>
      </c>
      <c r="K43" s="30">
        <f t="shared" ca="1" si="12"/>
        <v>7.9999999999999516E-4</v>
      </c>
      <c r="L43" s="30">
        <f t="shared" ca="1" si="12"/>
        <v>8.000000000000021E-4</v>
      </c>
      <c r="M43" s="30">
        <f t="shared" ca="1" si="12"/>
        <v>1.5000000000000013E-3</v>
      </c>
      <c r="N43" s="30">
        <f t="shared" ca="1" si="12"/>
        <v>1.3000000000000025E-3</v>
      </c>
      <c r="O43" s="30">
        <f t="shared" ca="1" si="12"/>
        <v>6.9999999999999923E-4</v>
      </c>
      <c r="P43" s="30">
        <f t="shared" ca="1" si="12"/>
        <v>5.9999999999999637E-4</v>
      </c>
      <c r="Q43" s="30">
        <f t="shared" ca="1" si="12"/>
        <v>7.2000000000000015E-3</v>
      </c>
      <c r="R43" s="30">
        <f t="shared" ca="1" si="12"/>
        <v>5.0000000000000044E-4</v>
      </c>
      <c r="S43" s="30">
        <f t="shared" ca="1" si="12"/>
        <v>1.3999999999999985E-3</v>
      </c>
      <c r="T43" s="30">
        <f t="shared" ca="1" si="12"/>
        <v>7.9999999999999516E-4</v>
      </c>
      <c r="U43" s="30">
        <f t="shared" ca="1" si="12"/>
        <v>1.1000000000000038E-3</v>
      </c>
      <c r="V43" s="30">
        <f t="shared" ca="1" si="12"/>
        <v>6.999999999999923E-4</v>
      </c>
      <c r="W43" s="30">
        <f t="shared" ca="1" si="12"/>
        <v>8.9999999999999802E-4</v>
      </c>
      <c r="X43" s="30">
        <f t="shared" ref="X43:AG46" ca="1" si="13">OFFSET(INDIRECT($E43),0,X$11)-OFFSET(INDIRECT($F43),0,X$11)</f>
        <v>1.0000000000000009E-3</v>
      </c>
      <c r="Y43" s="30">
        <f t="shared" ca="1" si="13"/>
        <v>8.9999999999999802E-4</v>
      </c>
      <c r="Z43" s="30">
        <f t="shared" ca="1" si="13"/>
        <v>1.0000000000000009E-3</v>
      </c>
      <c r="AA43" s="30">
        <f t="shared" ca="1" si="13"/>
        <v>5.0000000000000044E-4</v>
      </c>
      <c r="AB43" s="30">
        <f t="shared" ca="1" si="13"/>
        <v>5.9999999999999637E-4</v>
      </c>
      <c r="AC43" s="30">
        <f t="shared" ca="1" si="13"/>
        <v>6.9999999999999923E-4</v>
      </c>
      <c r="AD43" s="30">
        <f t="shared" ca="1" si="13"/>
        <v>8.0000000000000904E-4</v>
      </c>
      <c r="AE43" s="30">
        <f t="shared" ca="1" si="13"/>
        <v>1.3999999999999985E-3</v>
      </c>
      <c r="AF43" s="30">
        <f t="shared" ca="1" si="13"/>
        <v>7.9999999999999516E-4</v>
      </c>
      <c r="AG43" s="30">
        <f t="shared" ca="1" si="13"/>
        <v>7.0000000000000617E-4</v>
      </c>
      <c r="AH43" s="30">
        <f t="shared" ref="AH43:AQ46" ca="1" si="14">OFFSET(INDIRECT($E43),0,AH$11)-OFFSET(INDIRECT($F43),0,AH$11)</f>
        <v>9.000000000000119E-4</v>
      </c>
      <c r="AI43" s="30">
        <f t="shared" ca="1" si="14"/>
        <v>7.9999999999999516E-4</v>
      </c>
      <c r="AJ43" s="30">
        <f t="shared" ca="1" si="14"/>
        <v>1.799999999999996E-3</v>
      </c>
      <c r="AK43" s="30">
        <f t="shared" ca="1" si="14"/>
        <v>2.0999999999999908E-3</v>
      </c>
      <c r="AL43" s="30">
        <f t="shared" ca="1" si="14"/>
        <v>1.3999999999999985E-3</v>
      </c>
      <c r="AM43" s="30">
        <f t="shared" ca="1" si="14"/>
        <v>7.9999999999999516E-4</v>
      </c>
      <c r="AN43" s="30">
        <f t="shared" ca="1" si="14"/>
        <v>1.0000000000000009E-3</v>
      </c>
      <c r="AO43" s="30">
        <f t="shared" ca="1" si="14"/>
        <v>7.0000000000000617E-4</v>
      </c>
      <c r="AP43" s="30">
        <f t="shared" ca="1" si="14"/>
        <v>3.9999999999999758E-4</v>
      </c>
      <c r="AQ43" s="30">
        <f t="shared" ca="1" si="14"/>
        <v>1.9999999999999185E-4</v>
      </c>
      <c r="AR43" s="30">
        <f t="shared" ref="AR43:BF46" ca="1" si="15">OFFSET(INDIRECT($E43),0,AR$11)-OFFSET(INDIRECT($F43),0,AR$11)</f>
        <v>1.0000000000000286E-4</v>
      </c>
      <c r="AS43" s="30">
        <f t="shared" ca="1" si="15"/>
        <v>2.0000000000000573E-4</v>
      </c>
      <c r="AT43" s="30">
        <f t="shared" ca="1" si="15"/>
        <v>2.0000000000000573E-4</v>
      </c>
      <c r="AU43" s="30">
        <f t="shared" ca="1" si="15"/>
        <v>2.9999999999999472E-4</v>
      </c>
      <c r="AV43" s="30">
        <f t="shared" ca="1" si="15"/>
        <v>5.0000000000000044E-4</v>
      </c>
      <c r="AW43" s="30">
        <f t="shared" ca="1" si="15"/>
        <v>5.0000000000000044E-4</v>
      </c>
      <c r="AX43" s="30">
        <f t="shared" ca="1" si="15"/>
        <v>2.9999999999999472E-4</v>
      </c>
      <c r="AY43" s="30">
        <f t="shared" ca="1" si="15"/>
        <v>2.9999999999999472E-4</v>
      </c>
      <c r="AZ43" s="30">
        <f t="shared" ca="1" si="15"/>
        <v>2.0000000000000573E-4</v>
      </c>
      <c r="BA43" s="30">
        <f t="shared" ca="1" si="15"/>
        <v>3.9999999999999758E-4</v>
      </c>
      <c r="BB43" s="30">
        <f t="shared" ca="1" si="15"/>
        <v>2.0000000000000573E-4</v>
      </c>
      <c r="BC43" s="30">
        <f t="shared" ca="1" si="15"/>
        <v>3.0000000000000859E-4</v>
      </c>
      <c r="BD43" s="30">
        <f t="shared" ca="1" si="15"/>
        <v>3.0000000000000859E-4</v>
      </c>
      <c r="BE43" s="30">
        <f t="shared" ca="1" si="15"/>
        <v>2.9999999999999472E-4</v>
      </c>
      <c r="BF43" s="30">
        <f t="shared" ca="1" si="15"/>
        <v>0.13789999999999999</v>
      </c>
    </row>
    <row r="44" spans="3:58">
      <c r="C44" s="26">
        <v>33</v>
      </c>
      <c r="D44" s="26">
        <v>51</v>
      </c>
      <c r="E44" s="26" t="str">
        <f>$A$11&amp;$A$13&amp;C44</f>
        <v>历史新!C33</v>
      </c>
      <c r="F44" s="26" t="str">
        <f>$B$11&amp;$B$13&amp;D44</f>
        <v>历史汇总!B51</v>
      </c>
      <c r="G44" s="29" t="s">
        <v>50</v>
      </c>
      <c r="H44" s="30">
        <f t="shared" ca="1" si="12"/>
        <v>-3.3999999999999864E-3</v>
      </c>
      <c r="I44" s="30">
        <f t="shared" ca="1" si="12"/>
        <v>-1.4000000000000123E-3</v>
      </c>
      <c r="J44" s="30">
        <f t="shared" ca="1" si="12"/>
        <v>-3.8000000000000256E-3</v>
      </c>
      <c r="K44" s="30">
        <f t="shared" ca="1" si="12"/>
        <v>-1.1000000000000176E-3</v>
      </c>
      <c r="L44" s="30">
        <f t="shared" ca="1" si="12"/>
        <v>-1.0999999999999899E-3</v>
      </c>
      <c r="M44" s="30">
        <f t="shared" ca="1" si="12"/>
        <v>-1.0999999999999899E-3</v>
      </c>
      <c r="N44" s="30">
        <f t="shared" ca="1" si="12"/>
        <v>-2.0000000000000018E-3</v>
      </c>
      <c r="O44" s="30">
        <f t="shared" ca="1" si="12"/>
        <v>-2.0000000000000018E-3</v>
      </c>
      <c r="P44" s="30">
        <f t="shared" ca="1" si="12"/>
        <v>-1.0000000000000009E-3</v>
      </c>
      <c r="Q44" s="30">
        <f t="shared" ca="1" si="12"/>
        <v>-7.8000000000000014E-3</v>
      </c>
      <c r="R44" s="30">
        <f t="shared" ca="1" si="12"/>
        <v>-7.0000000000000617E-4</v>
      </c>
      <c r="S44" s="30">
        <f t="shared" ca="1" si="12"/>
        <v>-3.3999999999999864E-3</v>
      </c>
      <c r="T44" s="30">
        <f t="shared" ca="1" si="12"/>
        <v>-4.500000000000004E-3</v>
      </c>
      <c r="U44" s="30">
        <f t="shared" ca="1" si="12"/>
        <v>-2.0000000000000018E-3</v>
      </c>
      <c r="V44" s="30">
        <f t="shared" ca="1" si="12"/>
        <v>-4.0000000000000036E-3</v>
      </c>
      <c r="W44" s="30">
        <f t="shared" ca="1" si="12"/>
        <v>-2.5000000000000022E-3</v>
      </c>
      <c r="X44" s="30">
        <f t="shared" ca="1" si="13"/>
        <v>-2.0000000000000018E-3</v>
      </c>
      <c r="Y44" s="30">
        <f t="shared" ca="1" si="13"/>
        <v>-2.7999999999999969E-3</v>
      </c>
      <c r="Z44" s="30">
        <f t="shared" ca="1" si="13"/>
        <v>-2.7000000000000079E-3</v>
      </c>
      <c r="AA44" s="30">
        <f t="shared" ca="1" si="13"/>
        <v>-2.0999999999999908E-3</v>
      </c>
      <c r="AB44" s="30">
        <f t="shared" ca="1" si="13"/>
        <v>-1.4999999999999736E-3</v>
      </c>
      <c r="AC44" s="30">
        <f t="shared" ca="1" si="13"/>
        <v>-1.9000000000000128E-3</v>
      </c>
      <c r="AD44" s="30">
        <f t="shared" ca="1" si="13"/>
        <v>-1.3999999999999985E-3</v>
      </c>
      <c r="AE44" s="30">
        <f t="shared" ca="1" si="13"/>
        <v>-2.2999999999999965E-3</v>
      </c>
      <c r="AF44" s="30">
        <f t="shared" ca="1" si="13"/>
        <v>-4.0999999999999925E-3</v>
      </c>
      <c r="AG44" s="30">
        <f t="shared" ca="1" si="13"/>
        <v>-2.600000000000019E-3</v>
      </c>
      <c r="AH44" s="30">
        <f t="shared" ca="1" si="14"/>
        <v>-2.3999999999999855E-3</v>
      </c>
      <c r="AI44" s="30">
        <f t="shared" ca="1" si="14"/>
        <v>-2.5999999999999912E-3</v>
      </c>
      <c r="AJ44" s="30">
        <f t="shared" ca="1" si="14"/>
        <v>-2.0000000000000018E-3</v>
      </c>
      <c r="AK44" s="30">
        <f t="shared" ca="1" si="14"/>
        <v>-2.7999999999999969E-3</v>
      </c>
      <c r="AL44" s="30">
        <f t="shared" ca="1" si="14"/>
        <v>-4.500000000000004E-3</v>
      </c>
      <c r="AM44" s="30">
        <f t="shared" ca="1" si="14"/>
        <v>-3.3999999999999864E-3</v>
      </c>
      <c r="AN44" s="30">
        <f t="shared" ca="1" si="14"/>
        <v>-2.0000000000000018E-3</v>
      </c>
      <c r="AO44" s="30">
        <f t="shared" ca="1" si="14"/>
        <v>1.5600000000000003E-2</v>
      </c>
      <c r="AP44" s="30">
        <f t="shared" ca="1" si="14"/>
        <v>1.1300000000000004E-2</v>
      </c>
      <c r="AQ44" s="30">
        <f t="shared" ca="1" si="14"/>
        <v>1.2699999999999989E-2</v>
      </c>
      <c r="AR44" s="30">
        <f t="shared" ca="1" si="15"/>
        <v>8.8000000000000023E-3</v>
      </c>
      <c r="AS44" s="30">
        <f t="shared" ca="1" si="15"/>
        <v>9.1000000000000247E-3</v>
      </c>
      <c r="AT44" s="30">
        <f t="shared" ca="1" si="15"/>
        <v>7.1999999999999842E-3</v>
      </c>
      <c r="AU44" s="30">
        <f t="shared" ca="1" si="15"/>
        <v>6.0999999999999943E-3</v>
      </c>
      <c r="AV44" s="30">
        <f t="shared" ca="1" si="15"/>
        <v>6.8999999999999895E-3</v>
      </c>
      <c r="AW44" s="30">
        <f t="shared" ca="1" si="15"/>
        <v>6.2000000000000111E-3</v>
      </c>
      <c r="AX44" s="30">
        <f t="shared" ca="1" si="15"/>
        <v>3.5999999999999921E-3</v>
      </c>
      <c r="AY44" s="30">
        <f t="shared" ca="1" si="15"/>
        <v>3.7000000000000088E-3</v>
      </c>
      <c r="AZ44" s="30">
        <f t="shared" ca="1" si="15"/>
        <v>3.9000000000000146E-3</v>
      </c>
      <c r="BA44" s="30">
        <f t="shared" ca="1" si="15"/>
        <v>2.8999999999999859E-3</v>
      </c>
      <c r="BB44" s="30">
        <f t="shared" ca="1" si="15"/>
        <v>3.5000000000000031E-3</v>
      </c>
      <c r="BC44" s="30">
        <f t="shared" ca="1" si="15"/>
        <v>2.9000000000000137E-3</v>
      </c>
      <c r="BD44" s="30">
        <f t="shared" ca="1" si="15"/>
        <v>2.7000000000000079E-3</v>
      </c>
      <c r="BE44" s="30">
        <f t="shared" ca="1" si="15"/>
        <v>2.7999999999999969E-3</v>
      </c>
      <c r="BF44" s="30">
        <f t="shared" ca="1" si="15"/>
        <v>0.17349999999999999</v>
      </c>
    </row>
    <row r="45" spans="3:58">
      <c r="C45" s="26">
        <v>34</v>
      </c>
      <c r="D45" s="26">
        <v>52</v>
      </c>
      <c r="E45" s="26" t="str">
        <f>$A$11&amp;$A$13&amp;C45</f>
        <v>历史新!C34</v>
      </c>
      <c r="F45" s="26" t="str">
        <f>$B$11&amp;$B$13&amp;D45</f>
        <v>历史汇总!B52</v>
      </c>
      <c r="G45" s="29" t="s">
        <v>51</v>
      </c>
      <c r="H45" s="30">
        <f t="shared" ca="1" si="12"/>
        <v>4.300000000000026E-3</v>
      </c>
      <c r="I45" s="30">
        <f t="shared" ca="1" si="12"/>
        <v>1.2999999999999678E-3</v>
      </c>
      <c r="J45" s="30">
        <f t="shared" ca="1" si="12"/>
        <v>1.2999999999999678E-3</v>
      </c>
      <c r="K45" s="30">
        <f t="shared" ca="1" si="12"/>
        <v>1.3000000000000789E-3</v>
      </c>
      <c r="L45" s="30">
        <f t="shared" ca="1" si="12"/>
        <v>1.3000000000000789E-3</v>
      </c>
      <c r="M45" s="30">
        <f t="shared" ca="1" si="12"/>
        <v>5.9999999999998943E-4</v>
      </c>
      <c r="N45" s="30">
        <f t="shared" ca="1" si="12"/>
        <v>2.5999999999999912E-3</v>
      </c>
      <c r="O45" s="30">
        <f t="shared" ca="1" si="12"/>
        <v>2.8999999999999027E-3</v>
      </c>
      <c r="P45" s="30">
        <f t="shared" ca="1" si="12"/>
        <v>1.4000000000000123E-3</v>
      </c>
      <c r="Q45" s="30">
        <f t="shared" ca="1" si="12"/>
        <v>2.0999999999999908E-3</v>
      </c>
      <c r="R45" s="30">
        <f t="shared" ca="1" si="12"/>
        <v>9.000000000000119E-4</v>
      </c>
      <c r="S45" s="30">
        <f t="shared" ca="1" si="12"/>
        <v>5.9999999999998943E-4</v>
      </c>
      <c r="T45" s="30">
        <f t="shared" ca="1" si="12"/>
        <v>3.5999999999999921E-3</v>
      </c>
      <c r="U45" s="30">
        <f t="shared" ca="1" si="12"/>
        <v>-1.0000000000010001E-4</v>
      </c>
      <c r="V45" s="30">
        <f t="shared" ca="1" si="12"/>
        <v>4.3999999999999595E-3</v>
      </c>
      <c r="W45" s="30">
        <f t="shared" ca="1" si="12"/>
        <v>1.9000000000000128E-3</v>
      </c>
      <c r="X45" s="30">
        <f t="shared" ca="1" si="13"/>
        <v>2.9999999999996696E-4</v>
      </c>
      <c r="Y45" s="30">
        <f t="shared" ca="1" si="13"/>
        <v>2.1000000000000463E-3</v>
      </c>
      <c r="Z45" s="30">
        <f t="shared" ca="1" si="13"/>
        <v>2.3999999999999577E-3</v>
      </c>
      <c r="AA45" s="30">
        <f t="shared" ca="1" si="13"/>
        <v>2.1999999999999797E-3</v>
      </c>
      <c r="AB45" s="30">
        <f t="shared" ca="1" si="13"/>
        <v>1.3999999999999568E-3</v>
      </c>
      <c r="AC45" s="30">
        <f t="shared" ca="1" si="13"/>
        <v>2.0999999999999908E-3</v>
      </c>
      <c r="AD45" s="30">
        <f t="shared" ca="1" si="13"/>
        <v>1.9999999999997797E-4</v>
      </c>
      <c r="AE45" s="30">
        <f t="shared" ca="1" si="13"/>
        <v>1.0999999999999899E-3</v>
      </c>
      <c r="AF45" s="30">
        <f t="shared" ca="1" si="13"/>
        <v>3.5000000000000031E-3</v>
      </c>
      <c r="AG45" s="30">
        <f t="shared" ca="1" si="13"/>
        <v>2.0999999999999908E-3</v>
      </c>
      <c r="AH45" s="30">
        <f t="shared" ca="1" si="14"/>
        <v>1.5000000000000013E-3</v>
      </c>
      <c r="AI45" s="30">
        <f t="shared" ca="1" si="14"/>
        <v>2.6000000000000467E-3</v>
      </c>
      <c r="AJ45" s="30">
        <f t="shared" ca="1" si="14"/>
        <v>3.0000000000002247E-4</v>
      </c>
      <c r="AK45" s="30">
        <f t="shared" ca="1" si="14"/>
        <v>1.6999999999999793E-3</v>
      </c>
      <c r="AL45" s="30">
        <f t="shared" ca="1" si="14"/>
        <v>4.699999999999982E-3</v>
      </c>
      <c r="AM45" s="30">
        <f t="shared" ca="1" si="14"/>
        <v>4.599999999999993E-3</v>
      </c>
      <c r="AN45" s="30">
        <f t="shared" ca="1" si="14"/>
        <v>2.0000000000000018E-3</v>
      </c>
      <c r="AO45" s="30">
        <f t="shared" ca="1" si="14"/>
        <v>2.2000000000000908E-3</v>
      </c>
      <c r="AP45" s="30">
        <f t="shared" ca="1" si="14"/>
        <v>1.5000000000000013E-3</v>
      </c>
      <c r="AQ45" s="30">
        <f t="shared" ca="1" si="14"/>
        <v>8.9999999999995639E-4</v>
      </c>
      <c r="AR45" s="30">
        <f t="shared" ca="1" si="15"/>
        <v>0</v>
      </c>
      <c r="AS45" s="30">
        <f t="shared" ca="1" si="15"/>
        <v>0</v>
      </c>
      <c r="AT45" s="30">
        <f t="shared" ca="1" si="15"/>
        <v>0</v>
      </c>
      <c r="AU45" s="30">
        <f t="shared" ca="1" si="15"/>
        <v>0</v>
      </c>
      <c r="AV45" s="30">
        <f t="shared" ca="1" si="15"/>
        <v>0</v>
      </c>
      <c r="AW45" s="30">
        <f t="shared" ca="1" si="15"/>
        <v>0</v>
      </c>
      <c r="AX45" s="30">
        <f t="shared" ca="1" si="15"/>
        <v>0</v>
      </c>
      <c r="AY45" s="30">
        <f t="shared" ca="1" si="15"/>
        <v>0</v>
      </c>
      <c r="AZ45" s="30">
        <f t="shared" ca="1" si="15"/>
        <v>0</v>
      </c>
      <c r="BA45" s="30">
        <f t="shared" ca="1" si="15"/>
        <v>-9.9999999999988987E-5</v>
      </c>
      <c r="BB45" s="30">
        <f t="shared" ca="1" si="15"/>
        <v>3.0000000000002247E-4</v>
      </c>
      <c r="BC45" s="30">
        <f t="shared" ca="1" si="15"/>
        <v>0</v>
      </c>
      <c r="BD45" s="30">
        <f t="shared" ca="1" si="15"/>
        <v>0</v>
      </c>
      <c r="BE45" s="30">
        <f t="shared" ca="1" si="15"/>
        <v>0</v>
      </c>
      <c r="BF45" s="30">
        <f t="shared" ca="1" si="15"/>
        <v>0.43580000000000002</v>
      </c>
    </row>
    <row r="46" spans="3:58">
      <c r="C46" s="26">
        <v>35</v>
      </c>
      <c r="D46" s="26">
        <v>53</v>
      </c>
      <c r="E46" s="26" t="str">
        <f>$A$11&amp;$A$13&amp;C46</f>
        <v>历史新!C35</v>
      </c>
      <c r="F46" s="26" t="str">
        <f>$B$11&amp;$B$13&amp;D46</f>
        <v>历史汇总!B53</v>
      </c>
      <c r="G46" s="29" t="s">
        <v>52</v>
      </c>
      <c r="H46" s="30">
        <f t="shared" ca="1" si="12"/>
        <v>-2.5999999999999912E-3</v>
      </c>
      <c r="I46" s="30">
        <f t="shared" ca="1" si="12"/>
        <v>-8.9999999999995639E-4</v>
      </c>
      <c r="J46" s="30">
        <f t="shared" ca="1" si="12"/>
        <v>-1.0000000000000009E-3</v>
      </c>
      <c r="K46" s="30">
        <f t="shared" ca="1" si="12"/>
        <v>-1.0999999999999899E-3</v>
      </c>
      <c r="L46" s="30">
        <f t="shared" ca="1" si="12"/>
        <v>-9.000000000000119E-4</v>
      </c>
      <c r="M46" s="30">
        <f t="shared" ca="1" si="12"/>
        <v>-1.0000000000000009E-3</v>
      </c>
      <c r="N46" s="30">
        <f t="shared" ca="1" si="12"/>
        <v>-2.0000000000000018E-3</v>
      </c>
      <c r="O46" s="30">
        <f t="shared" ca="1" si="12"/>
        <v>-1.5999999999999903E-3</v>
      </c>
      <c r="P46" s="30">
        <f t="shared" ca="1" si="12"/>
        <v>-1.0999999999999899E-3</v>
      </c>
      <c r="Q46" s="30">
        <f t="shared" ca="1" si="12"/>
        <v>-1.3999999999999568E-3</v>
      </c>
      <c r="R46" s="30">
        <f t="shared" ca="1" si="12"/>
        <v>-7.999999999999674E-4</v>
      </c>
      <c r="S46" s="30">
        <f t="shared" ca="1" si="12"/>
        <v>-1.5000000000000013E-3</v>
      </c>
      <c r="T46" s="30">
        <f t="shared" ca="1" si="12"/>
        <v>1.3000000000000234E-3</v>
      </c>
      <c r="U46" s="30">
        <f t="shared" ca="1" si="12"/>
        <v>1.7999999999999683E-3</v>
      </c>
      <c r="V46" s="30">
        <f t="shared" ca="1" si="12"/>
        <v>-2.0000000000003348E-4</v>
      </c>
      <c r="W46" s="30">
        <f t="shared" ca="1" si="12"/>
        <v>8.0000000000002292E-4</v>
      </c>
      <c r="X46" s="30">
        <f t="shared" ca="1" si="13"/>
        <v>1.4000000000000123E-3</v>
      </c>
      <c r="Y46" s="30">
        <f t="shared" ca="1" si="13"/>
        <v>3.0000000000002247E-4</v>
      </c>
      <c r="Z46" s="30">
        <f t="shared" ca="1" si="13"/>
        <v>-9.9999999999988987E-5</v>
      </c>
      <c r="AA46" s="30">
        <f t="shared" ca="1" si="13"/>
        <v>-9.9999999999988987E-5</v>
      </c>
      <c r="AB46" s="30">
        <f t="shared" ca="1" si="13"/>
        <v>-2.9999999999996696E-4</v>
      </c>
      <c r="AC46" s="30">
        <f t="shared" ca="1" si="13"/>
        <v>-5.9999999999998943E-4</v>
      </c>
      <c r="AD46" s="30">
        <f t="shared" ca="1" si="13"/>
        <v>5.9999999999998943E-4</v>
      </c>
      <c r="AE46" s="30">
        <f t="shared" ca="1" si="13"/>
        <v>3.9999999999995595E-4</v>
      </c>
      <c r="AF46" s="30">
        <f t="shared" ca="1" si="13"/>
        <v>9.9999999999988987E-5</v>
      </c>
      <c r="AG46" s="30">
        <f t="shared" ca="1" si="13"/>
        <v>2.9999999999996696E-4</v>
      </c>
      <c r="AH46" s="30">
        <f t="shared" ca="1" si="14"/>
        <v>4.0000000000001146E-4</v>
      </c>
      <c r="AI46" s="30">
        <f t="shared" ca="1" si="14"/>
        <v>-5.0000000000000044E-4</v>
      </c>
      <c r="AJ46" s="30">
        <f t="shared" ca="1" si="14"/>
        <v>6.9999999999997842E-4</v>
      </c>
      <c r="AK46" s="30">
        <f t="shared" ca="1" si="14"/>
        <v>-2.0000000000003348E-4</v>
      </c>
      <c r="AL46" s="30">
        <f t="shared" ca="1" si="14"/>
        <v>-1.2000000000000344E-3</v>
      </c>
      <c r="AM46" s="30">
        <f t="shared" ca="1" si="14"/>
        <v>-1.4999999999999736E-3</v>
      </c>
      <c r="AN46" s="30">
        <f t="shared" ca="1" si="14"/>
        <v>-5.9999999999998943E-4</v>
      </c>
      <c r="AO46" s="30">
        <f t="shared" ca="1" si="14"/>
        <v>-2.9999999999999472E-4</v>
      </c>
      <c r="AP46" s="30">
        <f t="shared" ca="1" si="14"/>
        <v>1.9999999999997797E-4</v>
      </c>
      <c r="AQ46" s="30">
        <f t="shared" ca="1" si="14"/>
        <v>9.000000000000119E-4</v>
      </c>
      <c r="AR46" s="30">
        <f t="shared" ca="1" si="15"/>
        <v>3.3999999999999586E-3</v>
      </c>
      <c r="AS46" s="30">
        <f t="shared" ca="1" si="15"/>
        <v>1.8000000000000238E-3</v>
      </c>
      <c r="AT46" s="30">
        <f t="shared" ca="1" si="15"/>
        <v>2.5000000000000022E-3</v>
      </c>
      <c r="AU46" s="30">
        <f t="shared" ca="1" si="15"/>
        <v>1.5999999999999903E-3</v>
      </c>
      <c r="AV46" s="30">
        <f t="shared" ca="1" si="15"/>
        <v>5.0000000000000044E-4</v>
      </c>
      <c r="AW46" s="30">
        <f t="shared" ca="1" si="15"/>
        <v>1.4000000000000123E-3</v>
      </c>
      <c r="AX46" s="30">
        <f t="shared" ca="1" si="15"/>
        <v>2.4000000000000132E-3</v>
      </c>
      <c r="AY46" s="30">
        <f t="shared" ca="1" si="15"/>
        <v>1.8000000000000238E-3</v>
      </c>
      <c r="AZ46" s="30">
        <f t="shared" ca="1" si="15"/>
        <v>1.2000000000000344E-3</v>
      </c>
      <c r="BA46" s="30">
        <f t="shared" ca="1" si="15"/>
        <v>1.4000000000000123E-3</v>
      </c>
      <c r="BB46" s="30">
        <f t="shared" ca="1" si="15"/>
        <v>9.000000000000119E-4</v>
      </c>
      <c r="BC46" s="30">
        <f t="shared" ca="1" si="15"/>
        <v>1.2000000000000344E-3</v>
      </c>
      <c r="BD46" s="30">
        <f t="shared" ca="1" si="15"/>
        <v>1.5000000000000013E-3</v>
      </c>
      <c r="BE46" s="30">
        <f t="shared" ca="1" si="15"/>
        <v>1.2999999999999678E-3</v>
      </c>
      <c r="BF46" s="30">
        <f t="shared" ca="1" si="15"/>
        <v>0.26600000000000001</v>
      </c>
    </row>
    <row r="47" spans="3:58">
      <c r="C47" s="26">
        <v>36</v>
      </c>
      <c r="G47" s="28" t="s">
        <v>54</v>
      </c>
    </row>
    <row r="48" spans="3:58">
      <c r="C48" s="26">
        <v>37</v>
      </c>
      <c r="G48" s="29" t="s">
        <v>55</v>
      </c>
    </row>
    <row r="49" spans="3:58">
      <c r="C49" s="26">
        <v>38</v>
      </c>
      <c r="G49" s="29" t="s">
        <v>56</v>
      </c>
    </row>
    <row r="50" spans="3:58">
      <c r="C50" s="26">
        <v>39</v>
      </c>
      <c r="G50" s="29" t="s">
        <v>57</v>
      </c>
    </row>
    <row r="51" spans="3:58">
      <c r="C51" s="26">
        <v>40</v>
      </c>
      <c r="G51" s="28" t="s">
        <v>58</v>
      </c>
    </row>
    <row r="52" spans="3:58">
      <c r="C52" s="26">
        <v>41</v>
      </c>
      <c r="G52" s="29" t="s">
        <v>59</v>
      </c>
    </row>
    <row r="53" spans="3:58">
      <c r="C53" s="26">
        <v>42</v>
      </c>
      <c r="G53" s="29" t="s">
        <v>60</v>
      </c>
    </row>
    <row r="54" spans="3:58">
      <c r="C54" s="26">
        <v>43</v>
      </c>
      <c r="G54" s="28" t="s">
        <v>62</v>
      </c>
    </row>
    <row r="55" spans="3:58">
      <c r="C55" s="26">
        <v>44</v>
      </c>
      <c r="G55" s="29" t="s">
        <v>63</v>
      </c>
    </row>
    <row r="56" spans="3:58">
      <c r="C56" s="26">
        <v>45</v>
      </c>
      <c r="G56" s="29" t="s">
        <v>64</v>
      </c>
    </row>
    <row r="57" spans="3:58">
      <c r="C57" s="26">
        <v>46</v>
      </c>
      <c r="G57" s="29" t="s">
        <v>65</v>
      </c>
    </row>
    <row r="58" spans="3:58">
      <c r="C58" s="26">
        <v>47</v>
      </c>
      <c r="G58" s="28" t="s">
        <v>66</v>
      </c>
    </row>
    <row r="59" spans="3:58">
      <c r="C59" s="26">
        <v>48</v>
      </c>
      <c r="G59" s="29" t="s">
        <v>67</v>
      </c>
    </row>
    <row r="60" spans="3:58">
      <c r="C60" s="26">
        <v>49</v>
      </c>
      <c r="G60" s="29" t="s">
        <v>68</v>
      </c>
    </row>
    <row r="62" spans="3:58">
      <c r="AT62" s="26">
        <v>0</v>
      </c>
      <c r="AU62" s="26">
        <v>1</v>
      </c>
      <c r="AV62" s="26">
        <v>2</v>
      </c>
      <c r="AW62" s="26">
        <v>3</v>
      </c>
      <c r="AX62" s="26">
        <v>4</v>
      </c>
      <c r="AY62" s="26">
        <v>5</v>
      </c>
      <c r="AZ62" s="26">
        <v>6</v>
      </c>
      <c r="BA62" s="26">
        <v>7</v>
      </c>
      <c r="BB62" s="26">
        <v>8</v>
      </c>
      <c r="BC62" s="26">
        <v>9</v>
      </c>
      <c r="BD62" s="26">
        <v>10</v>
      </c>
      <c r="BE62" s="26">
        <v>11</v>
      </c>
      <c r="BF62" s="26">
        <v>12</v>
      </c>
    </row>
    <row r="63" spans="3:58">
      <c r="G63" s="31" t="s">
        <v>154</v>
      </c>
      <c r="H63" s="1" t="s">
        <v>386</v>
      </c>
      <c r="I63" s="1" t="s">
        <v>387</v>
      </c>
      <c r="J63" s="1" t="s">
        <v>388</v>
      </c>
      <c r="K63" s="1" t="s">
        <v>389</v>
      </c>
      <c r="L63" s="1" t="s">
        <v>390</v>
      </c>
      <c r="M63" s="1" t="s">
        <v>391</v>
      </c>
      <c r="N63" s="1" t="s">
        <v>392</v>
      </c>
      <c r="O63" s="1" t="s">
        <v>393</v>
      </c>
      <c r="P63" s="1" t="s">
        <v>394</v>
      </c>
      <c r="Q63" s="1" t="s">
        <v>395</v>
      </c>
      <c r="R63" s="1" t="s">
        <v>396</v>
      </c>
      <c r="S63" s="1" t="s">
        <v>397</v>
      </c>
      <c r="T63" s="1" t="s">
        <v>398</v>
      </c>
      <c r="U63" s="1" t="s">
        <v>399</v>
      </c>
      <c r="V63" s="1" t="s">
        <v>400</v>
      </c>
      <c r="W63" s="1" t="s">
        <v>401</v>
      </c>
      <c r="X63" s="1" t="s">
        <v>402</v>
      </c>
      <c r="Y63" s="1" t="s">
        <v>403</v>
      </c>
      <c r="Z63" s="1" t="s">
        <v>404</v>
      </c>
      <c r="AA63" s="1" t="s">
        <v>405</v>
      </c>
      <c r="AB63" s="1" t="s">
        <v>406</v>
      </c>
      <c r="AC63" s="1" t="s">
        <v>407</v>
      </c>
      <c r="AD63" s="1" t="s">
        <v>408</v>
      </c>
      <c r="AE63" s="1" t="s">
        <v>409</v>
      </c>
      <c r="AF63" s="1" t="s">
        <v>410</v>
      </c>
      <c r="AG63" s="1" t="s">
        <v>411</v>
      </c>
      <c r="AH63" s="1" t="s">
        <v>412</v>
      </c>
      <c r="AI63" s="1" t="s">
        <v>413</v>
      </c>
      <c r="AJ63" s="1" t="s">
        <v>414</v>
      </c>
      <c r="AK63" s="1" t="s">
        <v>415</v>
      </c>
      <c r="AL63" s="1" t="s">
        <v>416</v>
      </c>
      <c r="AM63" s="1" t="s">
        <v>417</v>
      </c>
      <c r="AN63" s="1" t="s">
        <v>418</v>
      </c>
      <c r="AO63" s="1" t="s">
        <v>419</v>
      </c>
      <c r="AP63" s="1" t="s">
        <v>420</v>
      </c>
      <c r="AQ63" s="1" t="s">
        <v>421</v>
      </c>
      <c r="AR63" s="1" t="s">
        <v>422</v>
      </c>
      <c r="AS63" s="1" t="s">
        <v>13</v>
      </c>
      <c r="AT63" s="1" t="s">
        <v>12</v>
      </c>
      <c r="AU63" s="1" t="s">
        <v>11</v>
      </c>
      <c r="AV63" s="1" t="s">
        <v>10</v>
      </c>
      <c r="AW63" s="1" t="s">
        <v>9</v>
      </c>
      <c r="AX63" s="1" t="s">
        <v>8</v>
      </c>
      <c r="AY63" s="1" t="s">
        <v>7</v>
      </c>
      <c r="AZ63" s="1" t="s">
        <v>6</v>
      </c>
      <c r="BA63" s="1" t="s">
        <v>5</v>
      </c>
      <c r="BB63" s="1" t="s">
        <v>4</v>
      </c>
      <c r="BC63" s="1" t="s">
        <v>3</v>
      </c>
      <c r="BD63" s="1" t="s">
        <v>2</v>
      </c>
      <c r="BE63" s="1" t="s">
        <v>1</v>
      </c>
      <c r="BF63" s="1" t="s">
        <v>423</v>
      </c>
    </row>
    <row r="64" spans="3:58">
      <c r="C64" s="26">
        <v>53</v>
      </c>
      <c r="D64" s="26">
        <v>3</v>
      </c>
      <c r="E64" s="26" t="str">
        <f t="shared" ref="E64:E82" si="16">$A$11&amp;$A$13&amp;C64</f>
        <v>历史新!C53</v>
      </c>
      <c r="F64" s="26" t="str">
        <f t="shared" ref="F64:F82" si="17">$B$11&amp;$B$13&amp;D64</f>
        <v>历史汇总!B3</v>
      </c>
      <c r="G64" s="28" t="s">
        <v>70</v>
      </c>
      <c r="H64" s="26">
        <f ca="1">OFFSET(INDIRECT($E64),0,H$11)-OFFSET(INDIRECT($F64),0,H$11)</f>
        <v>0</v>
      </c>
      <c r="I64" s="26">
        <f t="shared" ref="I64:BF69" ca="1" si="18">OFFSET(INDIRECT($E64),0,I$11)-OFFSET(INDIRECT($F64),0,I$11)</f>
        <v>0</v>
      </c>
      <c r="J64" s="26">
        <f t="shared" ca="1" si="18"/>
        <v>0</v>
      </c>
      <c r="K64" s="26">
        <f t="shared" ca="1" si="18"/>
        <v>0</v>
      </c>
      <c r="L64" s="26">
        <f t="shared" ca="1" si="18"/>
        <v>0</v>
      </c>
      <c r="M64" s="26">
        <f t="shared" ca="1" si="18"/>
        <v>0</v>
      </c>
      <c r="N64" s="26">
        <f t="shared" ca="1" si="18"/>
        <v>0</v>
      </c>
      <c r="O64" s="26">
        <f t="shared" ca="1" si="18"/>
        <v>0</v>
      </c>
      <c r="P64" s="26">
        <f t="shared" ca="1" si="18"/>
        <v>0</v>
      </c>
      <c r="Q64" s="26">
        <f t="shared" ca="1" si="18"/>
        <v>0</v>
      </c>
      <c r="R64" s="26">
        <f t="shared" ca="1" si="18"/>
        <v>0</v>
      </c>
      <c r="S64" s="26">
        <f t="shared" ca="1" si="18"/>
        <v>1646</v>
      </c>
      <c r="T64" s="26">
        <f t="shared" ca="1" si="18"/>
        <v>816</v>
      </c>
      <c r="U64" s="26">
        <f t="shared" ca="1" si="18"/>
        <v>-9309</v>
      </c>
      <c r="V64" s="26">
        <f t="shared" ca="1" si="18"/>
        <v>-8307</v>
      </c>
      <c r="W64" s="26">
        <f t="shared" ca="1" si="18"/>
        <v>-17488</v>
      </c>
      <c r="X64" s="26">
        <f t="shared" ca="1" si="18"/>
        <v>747</v>
      </c>
      <c r="Y64" s="26">
        <f t="shared" ca="1" si="18"/>
        <v>589</v>
      </c>
      <c r="Z64" s="26">
        <f t="shared" ca="1" si="18"/>
        <v>-2876</v>
      </c>
      <c r="AA64" s="26">
        <f t="shared" ca="1" si="18"/>
        <v>-271</v>
      </c>
      <c r="AB64" s="26">
        <f t="shared" ca="1" si="18"/>
        <v>242</v>
      </c>
      <c r="AC64" s="26">
        <f t="shared" ca="1" si="18"/>
        <v>290</v>
      </c>
      <c r="AD64" s="26">
        <f t="shared" ca="1" si="18"/>
        <v>415</v>
      </c>
      <c r="AE64" s="26">
        <f t="shared" ca="1" si="18"/>
        <v>-156</v>
      </c>
      <c r="AF64" s="26">
        <f t="shared" ca="1" si="18"/>
        <v>-596</v>
      </c>
      <c r="AG64" s="26">
        <f t="shared" ca="1" si="18"/>
        <v>-228</v>
      </c>
      <c r="AH64" s="26">
        <f t="shared" ca="1" si="18"/>
        <v>-229</v>
      </c>
      <c r="AI64" s="26">
        <f t="shared" ca="1" si="18"/>
        <v>-695</v>
      </c>
      <c r="AJ64" s="26">
        <f t="shared" ca="1" si="18"/>
        <v>6379</v>
      </c>
      <c r="AK64" s="26">
        <f t="shared" ca="1" si="18"/>
        <v>-3355</v>
      </c>
      <c r="AL64" s="26">
        <f t="shared" ca="1" si="18"/>
        <v>-37148</v>
      </c>
      <c r="AM64" s="26">
        <f t="shared" ca="1" si="18"/>
        <v>-479</v>
      </c>
      <c r="AN64" s="26">
        <f t="shared" ca="1" si="18"/>
        <v>-365</v>
      </c>
      <c r="AO64" s="26">
        <f t="shared" ca="1" si="18"/>
        <v>-6722</v>
      </c>
      <c r="AP64" s="26">
        <f t="shared" ca="1" si="18"/>
        <v>-3576</v>
      </c>
      <c r="AQ64" s="26">
        <f t="shared" ca="1" si="18"/>
        <v>-572</v>
      </c>
      <c r="AR64" s="26">
        <f t="shared" ca="1" si="18"/>
        <v>-364</v>
      </c>
      <c r="AS64" s="26">
        <f t="shared" ca="1" si="18"/>
        <v>-329</v>
      </c>
      <c r="AT64" s="26">
        <f t="shared" ca="1" si="18"/>
        <v>-585</v>
      </c>
      <c r="AU64" s="26">
        <f t="shared" ca="1" si="18"/>
        <v>-2571</v>
      </c>
      <c r="AV64" s="26">
        <f t="shared" ca="1" si="18"/>
        <v>-9254</v>
      </c>
      <c r="AW64" s="26">
        <f t="shared" ca="1" si="18"/>
        <v>-12272</v>
      </c>
      <c r="AX64" s="26">
        <f t="shared" ca="1" si="18"/>
        <v>-14107</v>
      </c>
      <c r="AY64" s="26">
        <f t="shared" ca="1" si="18"/>
        <v>-9326</v>
      </c>
      <c r="AZ64" s="26">
        <f t="shared" ca="1" si="18"/>
        <v>-23208</v>
      </c>
      <c r="BA64" s="26">
        <f t="shared" ca="1" si="18"/>
        <v>-36068</v>
      </c>
      <c r="BB64" s="26">
        <f t="shared" ca="1" si="18"/>
        <v>-9086</v>
      </c>
      <c r="BC64" s="26">
        <f t="shared" ca="1" si="18"/>
        <v>-4614</v>
      </c>
      <c r="BD64" s="26">
        <f t="shared" ca="1" si="18"/>
        <v>-9061</v>
      </c>
      <c r="BE64" s="26">
        <f t="shared" ca="1" si="18"/>
        <v>-4919</v>
      </c>
      <c r="BF64" s="26">
        <f t="shared" ca="1" si="18"/>
        <v>5839002</v>
      </c>
    </row>
    <row r="65" spans="3:58">
      <c r="C65" s="26">
        <v>54</v>
      </c>
      <c r="D65" s="26">
        <v>4</v>
      </c>
      <c r="E65" s="26" t="str">
        <f t="shared" si="16"/>
        <v>历史新!C54</v>
      </c>
      <c r="F65" s="26" t="str">
        <f t="shared" si="17"/>
        <v>历史汇总!B4</v>
      </c>
      <c r="G65" s="29" t="s">
        <v>71</v>
      </c>
      <c r="H65" s="26">
        <f t="shared" ref="H65:W80" ca="1" si="19">OFFSET(INDIRECT($E65),0,H$11)-OFFSET(INDIRECT($F65),0,H$11)</f>
        <v>0</v>
      </c>
      <c r="I65" s="26">
        <f t="shared" ca="1" si="18"/>
        <v>0</v>
      </c>
      <c r="J65" s="26">
        <f t="shared" ca="1" si="18"/>
        <v>0</v>
      </c>
      <c r="K65" s="26">
        <f t="shared" ca="1" si="18"/>
        <v>0</v>
      </c>
      <c r="L65" s="26">
        <f t="shared" ca="1" si="18"/>
        <v>0</v>
      </c>
      <c r="M65" s="26">
        <f t="shared" ca="1" si="18"/>
        <v>0</v>
      </c>
      <c r="N65" s="26">
        <f t="shared" ca="1" si="18"/>
        <v>0</v>
      </c>
      <c r="O65" s="26">
        <f t="shared" ca="1" si="18"/>
        <v>0</v>
      </c>
      <c r="P65" s="26">
        <f t="shared" ca="1" si="18"/>
        <v>0</v>
      </c>
      <c r="Q65" s="26">
        <f t="shared" ca="1" si="18"/>
        <v>0</v>
      </c>
      <c r="R65" s="26">
        <f t="shared" ca="1" si="18"/>
        <v>0</v>
      </c>
      <c r="S65" s="32">
        <f t="shared" ca="1" si="18"/>
        <v>0.80559999999999998</v>
      </c>
      <c r="T65" s="32">
        <f t="shared" ca="1" si="18"/>
        <v>-1.0000000000001674E-4</v>
      </c>
      <c r="U65" s="32">
        <f t="shared" ca="1" si="18"/>
        <v>-1.1999999999999927E-3</v>
      </c>
      <c r="V65" s="32">
        <f t="shared" ca="1" si="18"/>
        <v>3.0000000000002247E-4</v>
      </c>
      <c r="W65" s="32">
        <f t="shared" ca="1" si="18"/>
        <v>-1.0000000000000009E-3</v>
      </c>
      <c r="X65" s="32">
        <f t="shared" ca="1" si="18"/>
        <v>2.5000000000000022E-3</v>
      </c>
      <c r="Y65" s="32">
        <f t="shared" ca="1" si="18"/>
        <v>0</v>
      </c>
      <c r="Z65" s="32">
        <f t="shared" ca="1" si="18"/>
        <v>-2.9999999999999992E-4</v>
      </c>
      <c r="AA65" s="32">
        <f t="shared" ca="1" si="18"/>
        <v>2.0000000000003348E-4</v>
      </c>
      <c r="AB65" s="32">
        <f t="shared" ca="1" si="18"/>
        <v>9.9999999999995925E-5</v>
      </c>
      <c r="AC65" s="32">
        <f t="shared" ca="1" si="18"/>
        <v>0</v>
      </c>
      <c r="AD65" s="32">
        <f t="shared" ca="1" si="18"/>
        <v>0</v>
      </c>
      <c r="AE65" s="32">
        <f t="shared" ca="1" si="18"/>
        <v>-9.9999999999988987E-5</v>
      </c>
      <c r="AF65" s="32">
        <f t="shared" ca="1" si="18"/>
        <v>-9.9999999999988987E-5</v>
      </c>
      <c r="AG65" s="32">
        <f t="shared" ca="1" si="18"/>
        <v>9.9999999999988987E-5</v>
      </c>
      <c r="AH65" s="32">
        <f t="shared" ca="1" si="18"/>
        <v>0</v>
      </c>
      <c r="AI65" s="32">
        <f t="shared" ca="1" si="18"/>
        <v>-9.9999999999999395E-5</v>
      </c>
      <c r="AJ65" s="32">
        <f t="shared" ca="1" si="18"/>
        <v>9.000000000000119E-4</v>
      </c>
      <c r="AK65" s="32">
        <f t="shared" ca="1" si="18"/>
        <v>-1.3000000000000234E-3</v>
      </c>
      <c r="AL65" s="32">
        <f t="shared" ca="1" si="18"/>
        <v>-2.6000000000000051E-3</v>
      </c>
      <c r="AM65" s="32">
        <f t="shared" ca="1" si="18"/>
        <v>2.0999999999999908E-3</v>
      </c>
      <c r="AN65" s="32">
        <f t="shared" ca="1" si="18"/>
        <v>0</v>
      </c>
      <c r="AO65" s="32">
        <f t="shared" ca="1" si="18"/>
        <v>-7.0000000000000617E-4</v>
      </c>
      <c r="AP65" s="32">
        <f t="shared" ca="1" si="18"/>
        <v>3.0000000000002247E-4</v>
      </c>
      <c r="AQ65" s="32">
        <f t="shared" ca="1" si="18"/>
        <v>7.0000000000003393E-4</v>
      </c>
      <c r="AR65" s="32">
        <f t="shared" ca="1" si="18"/>
        <v>0</v>
      </c>
      <c r="AS65" s="32">
        <f t="shared" ca="1" si="18"/>
        <v>0</v>
      </c>
      <c r="AT65" s="32">
        <f t="shared" ca="1" si="18"/>
        <v>-1.0000000000000286E-4</v>
      </c>
      <c r="AU65" s="32">
        <f t="shared" ca="1" si="18"/>
        <v>-2.9999999999999472E-4</v>
      </c>
      <c r="AV65" s="32">
        <f t="shared" ca="1" si="18"/>
        <v>-9.000000000000119E-4</v>
      </c>
      <c r="AW65" s="32">
        <f t="shared" ca="1" si="18"/>
        <v>1.000000000000445E-4</v>
      </c>
      <c r="AX65" s="32">
        <f t="shared" ca="1" si="18"/>
        <v>-2.9999999999999472E-4</v>
      </c>
      <c r="AY65" s="32">
        <f t="shared" ca="1" si="18"/>
        <v>0</v>
      </c>
      <c r="AZ65" s="32">
        <f t="shared" ca="1" si="18"/>
        <v>-1.8999999999999989E-3</v>
      </c>
      <c r="BA65" s="32">
        <f t="shared" ca="1" si="18"/>
        <v>-2.1999999999999797E-3</v>
      </c>
      <c r="BB65" s="32">
        <f t="shared" ca="1" si="18"/>
        <v>3.5000000000000031E-3</v>
      </c>
      <c r="BC65" s="32">
        <f t="shared" ca="1" si="18"/>
        <v>1.1000000000000176E-3</v>
      </c>
      <c r="BD65" s="32">
        <f t="shared" ca="1" si="18"/>
        <v>-5.0000000000000044E-4</v>
      </c>
      <c r="BE65" s="32">
        <f t="shared" ca="1" si="18"/>
        <v>1.9999999999997797E-4</v>
      </c>
      <c r="BF65" s="32">
        <f t="shared" ca="1" si="18"/>
        <v>3.0099999999999998E-2</v>
      </c>
    </row>
    <row r="66" spans="3:58">
      <c r="C66" s="26">
        <v>55</v>
      </c>
      <c r="D66" s="26">
        <v>5</v>
      </c>
      <c r="E66" s="26" t="str">
        <f t="shared" si="16"/>
        <v>历史新!C55</v>
      </c>
      <c r="F66" s="26" t="str">
        <f t="shared" si="17"/>
        <v>历史汇总!B5</v>
      </c>
      <c r="G66" s="37" t="s">
        <v>72</v>
      </c>
      <c r="H66" s="26">
        <f t="shared" ca="1" si="19"/>
        <v>-6015987</v>
      </c>
      <c r="I66" s="26">
        <f t="shared" ca="1" si="18"/>
        <v>-4729044</v>
      </c>
      <c r="J66" s="26">
        <f t="shared" ca="1" si="18"/>
        <v>-4816678</v>
      </c>
      <c r="K66" s="26">
        <f t="shared" ca="1" si="18"/>
        <v>-4523249</v>
      </c>
      <c r="L66" s="26">
        <f t="shared" ca="1" si="18"/>
        <v>-4370334</v>
      </c>
      <c r="M66" s="26">
        <f t="shared" ca="1" si="18"/>
        <v>-5247085</v>
      </c>
      <c r="N66" s="26">
        <f t="shared" ca="1" si="18"/>
        <v>-5061189</v>
      </c>
      <c r="O66" s="26">
        <f t="shared" ca="1" si="18"/>
        <v>-3893732</v>
      </c>
      <c r="P66" s="26">
        <f t="shared" ca="1" si="18"/>
        <v>-3871730</v>
      </c>
      <c r="Q66" s="26">
        <f t="shared" ca="1" si="18"/>
        <v>-2871527</v>
      </c>
      <c r="R66" s="26">
        <f t="shared" ca="1" si="18"/>
        <v>-2938432</v>
      </c>
      <c r="S66" s="26">
        <f t="shared" ca="1" si="18"/>
        <v>-5600910</v>
      </c>
      <c r="T66" s="26">
        <f t="shared" ca="1" si="18"/>
        <v>-4411513</v>
      </c>
      <c r="U66" s="26">
        <f t="shared" ca="1" si="18"/>
        <v>-3908241</v>
      </c>
      <c r="V66" s="26">
        <f t="shared" ca="1" si="18"/>
        <v>-4658527</v>
      </c>
      <c r="W66" s="26">
        <f t="shared" ca="1" si="18"/>
        <v>-3969112</v>
      </c>
      <c r="X66" s="26">
        <f t="shared" ca="1" si="18"/>
        <v>-4665221</v>
      </c>
      <c r="Y66" s="26">
        <f t="shared" ca="1" si="18"/>
        <v>-5669060</v>
      </c>
      <c r="Z66" s="26">
        <f t="shared" ca="1" si="18"/>
        <v>-5265849</v>
      </c>
      <c r="AA66" s="26">
        <f t="shared" ca="1" si="18"/>
        <v>-3438885</v>
      </c>
      <c r="AB66" s="26">
        <f t="shared" ca="1" si="18"/>
        <v>-3617068</v>
      </c>
      <c r="AC66" s="26">
        <f t="shared" ca="1" si="18"/>
        <v>-2715457</v>
      </c>
      <c r="AD66" s="26">
        <f t="shared" ca="1" si="18"/>
        <v>-3203918</v>
      </c>
      <c r="AE66" s="26">
        <f t="shared" ca="1" si="18"/>
        <v>-3707141</v>
      </c>
      <c r="AF66" s="26">
        <f t="shared" ca="1" si="18"/>
        <v>-4676058</v>
      </c>
      <c r="AG66" s="26">
        <f t="shared" ca="1" si="18"/>
        <v>-3691747</v>
      </c>
      <c r="AH66" s="26">
        <f t="shared" ca="1" si="18"/>
        <v>-3606194</v>
      </c>
      <c r="AI66" s="26">
        <f t="shared" ca="1" si="18"/>
        <v>-3783049</v>
      </c>
      <c r="AJ66" s="26">
        <f t="shared" ca="1" si="18"/>
        <v>-4826590</v>
      </c>
      <c r="AK66" s="26">
        <f t="shared" ca="1" si="18"/>
        <v>-7060016</v>
      </c>
      <c r="AL66" s="26">
        <f t="shared" ca="1" si="18"/>
        <v>-5992233</v>
      </c>
      <c r="AM66" s="26">
        <f t="shared" ca="1" si="18"/>
        <v>-3839386</v>
      </c>
      <c r="AN66" s="26">
        <f t="shared" ca="1" si="18"/>
        <v>-3906883</v>
      </c>
      <c r="AO66" s="26">
        <f t="shared" ca="1" si="18"/>
        <v>-3130482</v>
      </c>
      <c r="AP66" s="26">
        <f t="shared" ca="1" si="18"/>
        <v>-2706326</v>
      </c>
      <c r="AQ66" s="26">
        <f t="shared" ca="1" si="18"/>
        <v>-3838640</v>
      </c>
      <c r="AR66" s="26">
        <f t="shared" ca="1" si="18"/>
        <v>-3157635</v>
      </c>
      <c r="AS66" s="26">
        <f t="shared" ca="1" si="18"/>
        <v>-2838728</v>
      </c>
      <c r="AT66" s="26">
        <f t="shared" ca="1" si="18"/>
        <v>-2566242</v>
      </c>
      <c r="AU66" s="26">
        <f t="shared" ca="1" si="18"/>
        <v>-1898574</v>
      </c>
      <c r="AV66" s="26">
        <f t="shared" ca="1" si="18"/>
        <v>99169</v>
      </c>
      <c r="AW66" s="26">
        <f t="shared" ca="1" si="18"/>
        <v>129739</v>
      </c>
      <c r="AX66" s="26">
        <f t="shared" ca="1" si="18"/>
        <v>85689</v>
      </c>
      <c r="AY66" s="26">
        <f t="shared" ca="1" si="18"/>
        <v>65559</v>
      </c>
      <c r="AZ66" s="26">
        <f t="shared" ca="1" si="18"/>
        <v>3696</v>
      </c>
      <c r="BA66" s="26">
        <f t="shared" ca="1" si="18"/>
        <v>48432</v>
      </c>
      <c r="BB66" s="26">
        <f t="shared" ca="1" si="18"/>
        <v>50993</v>
      </c>
      <c r="BC66" s="26">
        <f t="shared" ca="1" si="18"/>
        <v>60401</v>
      </c>
      <c r="BD66" s="26">
        <f t="shared" ca="1" si="18"/>
        <v>75267</v>
      </c>
      <c r="BE66" s="26">
        <f t="shared" ca="1" si="18"/>
        <v>56246</v>
      </c>
      <c r="BF66" s="26">
        <f t="shared" ca="1" si="18"/>
        <v>2380117</v>
      </c>
    </row>
    <row r="67" spans="3:58">
      <c r="C67" s="26">
        <v>56</v>
      </c>
      <c r="D67" s="26">
        <v>6</v>
      </c>
      <c r="E67" s="26" t="str">
        <f t="shared" si="16"/>
        <v>历史新!C56</v>
      </c>
      <c r="F67" s="26" t="str">
        <f t="shared" si="17"/>
        <v>历史汇总!B6</v>
      </c>
      <c r="G67" s="29" t="s">
        <v>73</v>
      </c>
      <c r="H67" s="26">
        <f t="shared" ca="1" si="19"/>
        <v>0</v>
      </c>
      <c r="I67" s="26">
        <f t="shared" ca="1" si="18"/>
        <v>0.21390000000000001</v>
      </c>
      <c r="J67" s="26">
        <f t="shared" ca="1" si="18"/>
        <v>-1.8499999999999999E-2</v>
      </c>
      <c r="K67" s="26">
        <f t="shared" ca="1" si="18"/>
        <v>6.0900000000000003E-2</v>
      </c>
      <c r="L67" s="26">
        <f t="shared" ca="1" si="18"/>
        <v>3.3799999999999997E-2</v>
      </c>
      <c r="M67" s="26">
        <f t="shared" ca="1" si="18"/>
        <v>-0.2006</v>
      </c>
      <c r="N67" s="26">
        <f t="shared" ca="1" si="18"/>
        <v>3.5400000000000001E-2</v>
      </c>
      <c r="O67" s="26">
        <f t="shared" ca="1" si="18"/>
        <v>0.23069999999999999</v>
      </c>
      <c r="P67" s="26">
        <f t="shared" ca="1" si="18"/>
        <v>5.7000000000000002E-3</v>
      </c>
      <c r="Q67" s="26">
        <f t="shared" ca="1" si="18"/>
        <v>0.25829999999999997</v>
      </c>
      <c r="R67" s="26">
        <f t="shared" ca="1" si="18"/>
        <v>-2.3300000000000001E-2</v>
      </c>
      <c r="S67" s="26">
        <f t="shared" ca="1" si="18"/>
        <v>0</v>
      </c>
      <c r="T67" s="26">
        <f t="shared" ca="1" si="18"/>
        <v>0.21240000000000001</v>
      </c>
      <c r="U67" s="26">
        <f t="shared" ca="1" si="18"/>
        <v>0.11409999999999999</v>
      </c>
      <c r="V67" s="26">
        <f t="shared" ca="1" si="18"/>
        <v>-0.192</v>
      </c>
      <c r="W67" s="26">
        <f t="shared" ca="1" si="18"/>
        <v>0.14799999999999999</v>
      </c>
      <c r="X67" s="26">
        <f t="shared" ca="1" si="18"/>
        <v>-0.1754</v>
      </c>
      <c r="Y67" s="26">
        <f t="shared" ca="1" si="18"/>
        <v>-0.2152</v>
      </c>
      <c r="Z67" s="26">
        <f t="shared" ca="1" si="18"/>
        <v>7.1099999999999997E-2</v>
      </c>
      <c r="AA67" s="26">
        <f t="shared" ca="1" si="18"/>
        <v>0.34689999999999999</v>
      </c>
      <c r="AB67" s="26">
        <f t="shared" ca="1" si="18"/>
        <v>-5.1799999999999999E-2</v>
      </c>
      <c r="AC67" s="26">
        <f t="shared" ca="1" si="18"/>
        <v>0.24929999999999999</v>
      </c>
      <c r="AD67" s="26">
        <f t="shared" ca="1" si="18"/>
        <v>-0.1799</v>
      </c>
      <c r="AE67" s="26">
        <f t="shared" ca="1" si="18"/>
        <v>-0.15709999999999999</v>
      </c>
      <c r="AF67" s="26">
        <f t="shared" ca="1" si="18"/>
        <v>-0.26140000000000002</v>
      </c>
      <c r="AG67" s="26">
        <f t="shared" ca="1" si="18"/>
        <v>0.21049999999999999</v>
      </c>
      <c r="AH67" s="26">
        <f t="shared" ca="1" si="18"/>
        <v>2.3199999999999998E-2</v>
      </c>
      <c r="AI67" s="26">
        <f t="shared" ca="1" si="18"/>
        <v>-4.9000000000000002E-2</v>
      </c>
      <c r="AJ67" s="26">
        <f t="shared" ca="1" si="18"/>
        <v>-0.27579999999999999</v>
      </c>
      <c r="AK67" s="26">
        <f t="shared" ca="1" si="18"/>
        <v>-0.4627</v>
      </c>
      <c r="AL67" s="26">
        <f t="shared" ca="1" si="18"/>
        <v>0.1512</v>
      </c>
      <c r="AM67" s="26">
        <f t="shared" ca="1" si="18"/>
        <v>0.35930000000000001</v>
      </c>
      <c r="AN67" s="26">
        <f t="shared" ca="1" si="18"/>
        <v>-1.7600000000000001E-2</v>
      </c>
      <c r="AO67" s="26">
        <f t="shared" ca="1" si="18"/>
        <v>0.19869999999999999</v>
      </c>
      <c r="AP67" s="26">
        <f t="shared" ca="1" si="18"/>
        <v>0.13550000000000001</v>
      </c>
      <c r="AQ67" s="26">
        <f t="shared" ca="1" si="18"/>
        <v>-0.41839999999999999</v>
      </c>
      <c r="AR67" s="26">
        <f t="shared" ca="1" si="18"/>
        <v>0.1774</v>
      </c>
      <c r="AS67" s="26">
        <f t="shared" ca="1" si="18"/>
        <v>0.10100000000000001</v>
      </c>
      <c r="AT67" s="26">
        <f t="shared" ca="1" si="18"/>
        <v>9.6000000000000002E-2</v>
      </c>
      <c r="AU67" s="26">
        <f t="shared" ca="1" si="18"/>
        <v>-0.1008</v>
      </c>
      <c r="AV67" s="26">
        <f t="shared" ca="1" si="18"/>
        <v>3.3006000000000002</v>
      </c>
      <c r="AW67" s="26">
        <f t="shared" ca="1" si="18"/>
        <v>-3.5999999999999921E-3</v>
      </c>
      <c r="AX67" s="26">
        <f t="shared" ca="1" si="18"/>
        <v>-2.0000000000000018E-3</v>
      </c>
      <c r="AY67" s="26">
        <f t="shared" ca="1" si="18"/>
        <v>3.9000000000000146E-3</v>
      </c>
      <c r="AZ67" s="26">
        <f t="shared" ca="1" si="18"/>
        <v>-2.3899999999999998E-2</v>
      </c>
      <c r="BA67" s="26">
        <f t="shared" ca="1" si="18"/>
        <v>1.6199999999999992E-2</v>
      </c>
      <c r="BB67" s="26">
        <f t="shared" ca="1" si="18"/>
        <v>4.0000000000000036E-3</v>
      </c>
      <c r="BC67" s="26">
        <f t="shared" ca="1" si="18"/>
        <v>1.1000000000000176E-3</v>
      </c>
      <c r="BD67" s="26">
        <f t="shared" ca="1" si="18"/>
        <v>-6.9999999999997842E-4</v>
      </c>
      <c r="BE67" s="26">
        <f t="shared" ca="1" si="18"/>
        <v>-9.9999999999988987E-5</v>
      </c>
      <c r="BF67" s="26">
        <f t="shared" ca="1" si="18"/>
        <v>5.8099999999999999E-2</v>
      </c>
    </row>
    <row r="68" spans="3:58">
      <c r="C68" s="26">
        <v>57</v>
      </c>
      <c r="D68" s="26">
        <v>12</v>
      </c>
      <c r="E68" s="26" t="str">
        <f t="shared" si="16"/>
        <v>历史新!C57</v>
      </c>
      <c r="F68" s="26" t="str">
        <f t="shared" si="17"/>
        <v>历史汇总!B12</v>
      </c>
      <c r="G68" s="28" t="s">
        <v>74</v>
      </c>
      <c r="H68" s="26">
        <f t="shared" ca="1" si="19"/>
        <v>69650</v>
      </c>
      <c r="I68" s="26">
        <f t="shared" ca="1" si="18"/>
        <v>31793</v>
      </c>
      <c r="J68" s="26">
        <f t="shared" ca="1" si="18"/>
        <v>131799</v>
      </c>
      <c r="K68" s="26">
        <f t="shared" ca="1" si="18"/>
        <v>26169</v>
      </c>
      <c r="L68" s="26">
        <f t="shared" ca="1" si="18"/>
        <v>22761</v>
      </c>
      <c r="M68" s="26">
        <f t="shared" ca="1" si="18"/>
        <v>36540</v>
      </c>
      <c r="N68" s="26">
        <f t="shared" ca="1" si="18"/>
        <v>35049</v>
      </c>
      <c r="O68" s="26">
        <f t="shared" ca="1" si="18"/>
        <v>19450</v>
      </c>
      <c r="P68" s="26">
        <f t="shared" ca="1" si="18"/>
        <v>16875</v>
      </c>
      <c r="Q68" s="26">
        <f t="shared" ca="1" si="18"/>
        <v>229619</v>
      </c>
      <c r="R68" s="26">
        <f t="shared" ca="1" si="18"/>
        <v>10752</v>
      </c>
      <c r="S68" s="26">
        <f t="shared" ca="1" si="18"/>
        <v>1629</v>
      </c>
      <c r="T68" s="26">
        <f t="shared" ca="1" si="18"/>
        <v>824</v>
      </c>
      <c r="U68" s="26">
        <f t="shared" ca="1" si="18"/>
        <v>-5751</v>
      </c>
      <c r="V68" s="26">
        <f t="shared" ca="1" si="18"/>
        <v>-3082</v>
      </c>
      <c r="W68" s="26">
        <f t="shared" ca="1" si="18"/>
        <v>-7729</v>
      </c>
      <c r="X68" s="26">
        <f t="shared" ca="1" si="18"/>
        <v>1557</v>
      </c>
      <c r="Y68" s="26">
        <f t="shared" ca="1" si="18"/>
        <v>735</v>
      </c>
      <c r="Z68" s="26">
        <f t="shared" ca="1" si="18"/>
        <v>-2217</v>
      </c>
      <c r="AA68" s="26">
        <f t="shared" ca="1" si="18"/>
        <v>-118</v>
      </c>
      <c r="AB68" s="26">
        <f t="shared" ca="1" si="18"/>
        <v>248</v>
      </c>
      <c r="AC68" s="26">
        <f t="shared" ca="1" si="18"/>
        <v>303</v>
      </c>
      <c r="AD68" s="26">
        <f t="shared" ca="1" si="18"/>
        <v>426</v>
      </c>
      <c r="AE68" s="26">
        <f t="shared" ca="1" si="18"/>
        <v>-69</v>
      </c>
      <c r="AF68" s="26">
        <f t="shared" ca="1" si="18"/>
        <v>-430</v>
      </c>
      <c r="AG68" s="26">
        <f t="shared" ca="1" si="18"/>
        <v>-121</v>
      </c>
      <c r="AH68" s="26">
        <f t="shared" ca="1" si="18"/>
        <v>-137</v>
      </c>
      <c r="AI68" s="26">
        <f t="shared" ca="1" si="18"/>
        <v>-451</v>
      </c>
      <c r="AJ68" s="26">
        <f t="shared" ca="1" si="18"/>
        <v>4066</v>
      </c>
      <c r="AK68" s="26">
        <f t="shared" ca="1" si="18"/>
        <v>-2976</v>
      </c>
      <c r="AL68" s="26">
        <f t="shared" ca="1" si="18"/>
        <v>-22338</v>
      </c>
      <c r="AM68" s="26">
        <f t="shared" ca="1" si="18"/>
        <v>349</v>
      </c>
      <c r="AN68" s="26">
        <f t="shared" ca="1" si="18"/>
        <v>116</v>
      </c>
      <c r="AO68" s="26">
        <f t="shared" ca="1" si="18"/>
        <v>-4028</v>
      </c>
      <c r="AP68" s="26">
        <f t="shared" ca="1" si="18"/>
        <v>-1677</v>
      </c>
      <c r="AQ68" s="26">
        <f t="shared" ca="1" si="18"/>
        <v>-168</v>
      </c>
      <c r="AR68" s="26">
        <f t="shared" ca="1" si="18"/>
        <v>-112</v>
      </c>
      <c r="AS68" s="26">
        <f t="shared" ca="1" si="18"/>
        <v>-56</v>
      </c>
      <c r="AT68" s="26">
        <f t="shared" ca="1" si="18"/>
        <v>-255</v>
      </c>
      <c r="AU68" s="26">
        <f t="shared" ca="1" si="18"/>
        <v>-1440</v>
      </c>
      <c r="AV68" s="26">
        <f t="shared" ca="1" si="18"/>
        <v>-6060</v>
      </c>
      <c r="AW68" s="26">
        <f t="shared" ca="1" si="18"/>
        <v>-8645</v>
      </c>
      <c r="AX68" s="26">
        <f t="shared" ca="1" si="18"/>
        <v>-7832</v>
      </c>
      <c r="AY68" s="26">
        <f t="shared" ca="1" si="18"/>
        <v>-5059</v>
      </c>
      <c r="AZ68" s="26">
        <f t="shared" ca="1" si="18"/>
        <v>-11802</v>
      </c>
      <c r="BA68" s="26">
        <f t="shared" ca="1" si="18"/>
        <v>-21235</v>
      </c>
      <c r="BB68" s="26">
        <f t="shared" ca="1" si="18"/>
        <v>-2035</v>
      </c>
      <c r="BC68" s="26">
        <f t="shared" ca="1" si="18"/>
        <v>-1842</v>
      </c>
      <c r="BD68" s="26">
        <f t="shared" ca="1" si="18"/>
        <v>-4918</v>
      </c>
      <c r="BE68" s="26">
        <f t="shared" ca="1" si="18"/>
        <v>-2627</v>
      </c>
      <c r="BF68" s="26">
        <f t="shared" ca="1" si="18"/>
        <v>2799943</v>
      </c>
    </row>
    <row r="69" spans="3:58">
      <c r="C69" s="26">
        <v>58</v>
      </c>
      <c r="D69" s="26">
        <v>13</v>
      </c>
      <c r="E69" s="26" t="str">
        <f t="shared" si="16"/>
        <v>历史新!C58</v>
      </c>
      <c r="F69" s="26" t="str">
        <f t="shared" si="17"/>
        <v>历史汇总!B13</v>
      </c>
      <c r="G69" s="29" t="s">
        <v>75</v>
      </c>
      <c r="H69" s="26">
        <f t="shared" ca="1" si="19"/>
        <v>-3.1000000000000194E-3</v>
      </c>
      <c r="I69" s="26">
        <f t="shared" ca="1" si="18"/>
        <v>-6.0000000000000053E-3</v>
      </c>
      <c r="J69" s="26">
        <f t="shared" ca="1" si="18"/>
        <v>5.7900000000000007E-2</v>
      </c>
      <c r="K69" s="26">
        <f t="shared" ca="1" si="18"/>
        <v>-4.7399999999999998E-2</v>
      </c>
      <c r="L69" s="26">
        <f t="shared" ca="1" si="18"/>
        <v>-2.8000000000000004E-3</v>
      </c>
      <c r="M69" s="26">
        <f t="shared" ca="1" si="18"/>
        <v>1.0000000000000009E-3</v>
      </c>
      <c r="N69" s="26">
        <f t="shared" ref="N69:AC69" ca="1" si="20">OFFSET(INDIRECT($E69),0,N$11)-OFFSET(INDIRECT($F69),0,N$11)</f>
        <v>-2.3999999999999994E-3</v>
      </c>
      <c r="O69" s="26">
        <f t="shared" ca="1" si="20"/>
        <v>-1.6999999999999793E-3</v>
      </c>
      <c r="P69" s="26">
        <f t="shared" ca="1" si="20"/>
        <v>-1.4000000000000002E-3</v>
      </c>
      <c r="Q69" s="26">
        <f t="shared" ca="1" si="20"/>
        <v>0.12340000000000001</v>
      </c>
      <c r="R69" s="26">
        <f t="shared" ca="1" si="20"/>
        <v>-0.29570000000000002</v>
      </c>
      <c r="S69" s="26">
        <f t="shared" ca="1" si="20"/>
        <v>2.2143999999999999</v>
      </c>
      <c r="T69" s="26">
        <f t="shared" ca="1" si="20"/>
        <v>0</v>
      </c>
      <c r="U69" s="26">
        <f t="shared" ca="1" si="20"/>
        <v>-2.0000000000000018E-3</v>
      </c>
      <c r="V69" s="26">
        <f t="shared" ca="1" si="20"/>
        <v>1.5000000000000013E-3</v>
      </c>
      <c r="W69" s="26">
        <f t="shared" ca="1" si="20"/>
        <v>-1.4000000000000123E-3</v>
      </c>
      <c r="X69" s="26">
        <f t="shared" ca="1" si="20"/>
        <v>3.5000000000000031E-3</v>
      </c>
      <c r="Y69" s="26">
        <f t="shared" ca="1" si="20"/>
        <v>-4.0000000000001146E-4</v>
      </c>
      <c r="Z69" s="26">
        <f t="shared" ca="1" si="20"/>
        <v>-7.0000000000000097E-4</v>
      </c>
      <c r="AA69" s="26">
        <f t="shared" ca="1" si="20"/>
        <v>3.0000000000002247E-4</v>
      </c>
      <c r="AB69" s="26">
        <f t="shared" ca="1" si="20"/>
        <v>1.0000000000000286E-4</v>
      </c>
      <c r="AC69" s="26">
        <f t="shared" ca="1" si="20"/>
        <v>0</v>
      </c>
      <c r="AD69" s="26">
        <f t="shared" ref="AD69:AS82" ca="1" si="21">OFFSET(INDIRECT($E69),0,AD$11)-OFFSET(INDIRECT($F69),0,AD$11)</f>
        <v>0</v>
      </c>
      <c r="AE69" s="26">
        <f t="shared" ca="1" si="21"/>
        <v>-2.0000000000000573E-4</v>
      </c>
      <c r="AF69" s="26">
        <f t="shared" ca="1" si="21"/>
        <v>-9.9999999999988987E-5</v>
      </c>
      <c r="AG69" s="26">
        <f t="shared" ca="1" si="21"/>
        <v>9.9999999999988987E-5</v>
      </c>
      <c r="AH69" s="26">
        <f t="shared" ca="1" si="21"/>
        <v>0</v>
      </c>
      <c r="AI69" s="26">
        <f t="shared" ca="1" si="21"/>
        <v>-9.9999999999999395E-5</v>
      </c>
      <c r="AJ69" s="26">
        <f t="shared" ca="1" si="21"/>
        <v>1.5999999999999903E-3</v>
      </c>
      <c r="AK69" s="26">
        <f t="shared" ca="1" si="21"/>
        <v>-2.4000000000000687E-3</v>
      </c>
      <c r="AL69" s="26">
        <f t="shared" ca="1" si="21"/>
        <v>-3.1000000000000194E-3</v>
      </c>
      <c r="AM69" s="26">
        <f t="shared" ca="1" si="21"/>
        <v>2.6999999999999802E-3</v>
      </c>
      <c r="AN69" s="26">
        <f t="shared" ca="1" si="21"/>
        <v>-9.9999999999988987E-5</v>
      </c>
      <c r="AO69" s="26">
        <f t="shared" ca="1" si="21"/>
        <v>-1.2000000000000066E-3</v>
      </c>
      <c r="AP69" s="26">
        <f t="shared" ca="1" si="21"/>
        <v>7.0000000000000617E-4</v>
      </c>
      <c r="AQ69" s="26">
        <f t="shared" ca="1" si="21"/>
        <v>1.0999999999999899E-3</v>
      </c>
      <c r="AR69" s="26">
        <f t="shared" ca="1" si="21"/>
        <v>0</v>
      </c>
      <c r="AS69" s="26">
        <f t="shared" ca="1" si="21"/>
        <v>0</v>
      </c>
      <c r="AT69" s="26">
        <f t="shared" ref="AT69:BF82" ca="1" si="22">OFFSET(INDIRECT($E69),0,AT$11)-OFFSET(INDIRECT($F69),0,AT$11)</f>
        <v>-9.9999999999995925E-5</v>
      </c>
      <c r="AU69" s="26">
        <f t="shared" ca="1" si="22"/>
        <v>-5.0000000000000044E-4</v>
      </c>
      <c r="AV69" s="26">
        <f t="shared" ca="1" si="22"/>
        <v>-1.1999999999999789E-3</v>
      </c>
      <c r="AW69" s="26">
        <f t="shared" ca="1" si="22"/>
        <v>9.9999999999988987E-5</v>
      </c>
      <c r="AX69" s="26">
        <f t="shared" ca="1" si="22"/>
        <v>-9.9999999999988987E-5</v>
      </c>
      <c r="AY69" s="26">
        <f t="shared" ca="1" si="22"/>
        <v>-1.9999999999997797E-4</v>
      </c>
      <c r="AZ69" s="26">
        <f t="shared" ca="1" si="22"/>
        <v>-1.899999999999985E-3</v>
      </c>
      <c r="BA69" s="26">
        <f t="shared" ca="1" si="22"/>
        <v>-3.2000000000000084E-3</v>
      </c>
      <c r="BB69" s="26">
        <f t="shared" ca="1" si="22"/>
        <v>5.2999999999999992E-3</v>
      </c>
      <c r="BC69" s="26">
        <f t="shared" ca="1" si="22"/>
        <v>2.9999999999999472E-4</v>
      </c>
      <c r="BD69" s="26">
        <f t="shared" ca="1" si="22"/>
        <v>-7.999999999999674E-4</v>
      </c>
      <c r="BE69" s="26">
        <f t="shared" ca="1" si="22"/>
        <v>1.9999999999997797E-4</v>
      </c>
      <c r="BF69" s="26">
        <f t="shared" ca="1" si="22"/>
        <v>-1.03E-2</v>
      </c>
    </row>
    <row r="70" spans="3:58">
      <c r="C70" s="26">
        <v>59</v>
      </c>
      <c r="D70" s="26">
        <v>14</v>
      </c>
      <c r="E70" s="26" t="str">
        <f t="shared" si="16"/>
        <v>历史新!C59</v>
      </c>
      <c r="F70" s="26" t="str">
        <f t="shared" si="17"/>
        <v>历史汇总!B14</v>
      </c>
      <c r="G70" s="28" t="s">
        <v>76</v>
      </c>
      <c r="H70" s="26">
        <f t="shared" ca="1" si="19"/>
        <v>0</v>
      </c>
      <c r="I70" s="26">
        <f t="shared" ca="1" si="19"/>
        <v>0</v>
      </c>
      <c r="J70" s="26">
        <f t="shared" ca="1" si="19"/>
        <v>0</v>
      </c>
      <c r="K70" s="26">
        <f t="shared" ca="1" si="19"/>
        <v>0</v>
      </c>
      <c r="L70" s="26">
        <f t="shared" ca="1" si="19"/>
        <v>0</v>
      </c>
      <c r="M70" s="26">
        <f t="shared" ca="1" si="19"/>
        <v>0</v>
      </c>
      <c r="N70" s="26">
        <f t="shared" ca="1" si="19"/>
        <v>0</v>
      </c>
      <c r="O70" s="26">
        <f t="shared" ca="1" si="19"/>
        <v>0</v>
      </c>
      <c r="P70" s="26">
        <f t="shared" ca="1" si="19"/>
        <v>0</v>
      </c>
      <c r="Q70" s="26">
        <f t="shared" ca="1" si="19"/>
        <v>0</v>
      </c>
      <c r="R70" s="26">
        <f t="shared" ca="1" si="19"/>
        <v>0</v>
      </c>
      <c r="S70" s="26">
        <f t="shared" ca="1" si="19"/>
        <v>-9</v>
      </c>
      <c r="T70" s="26">
        <f t="shared" ca="1" si="19"/>
        <v>-18</v>
      </c>
      <c r="U70" s="26">
        <f t="shared" ca="1" si="19"/>
        <v>-2007</v>
      </c>
      <c r="V70" s="26">
        <f t="shared" ca="1" si="19"/>
        <v>-4351</v>
      </c>
      <c r="W70" s="26">
        <f t="shared" ca="1" si="19"/>
        <v>-8037</v>
      </c>
      <c r="X70" s="26">
        <f t="shared" ref="X70:AC82" ca="1" si="23">OFFSET(INDIRECT($E70),0,X$11)-OFFSET(INDIRECT($F70),0,X$11)</f>
        <v>-4465</v>
      </c>
      <c r="Y70" s="26">
        <f t="shared" ca="1" si="23"/>
        <v>25</v>
      </c>
      <c r="Z70" s="26">
        <f t="shared" ca="1" si="23"/>
        <v>55</v>
      </c>
      <c r="AA70" s="26">
        <f t="shared" ca="1" si="23"/>
        <v>-165</v>
      </c>
      <c r="AB70" s="26">
        <f t="shared" ca="1" si="23"/>
        <v>-56</v>
      </c>
      <c r="AC70" s="26">
        <f t="shared" ca="1" si="23"/>
        <v>7</v>
      </c>
      <c r="AD70" s="26">
        <f t="shared" ca="1" si="21"/>
        <v>2</v>
      </c>
      <c r="AE70" s="26">
        <f t="shared" ca="1" si="21"/>
        <v>-60</v>
      </c>
      <c r="AF70" s="26">
        <f t="shared" ca="1" si="21"/>
        <v>-143</v>
      </c>
      <c r="AG70" s="26">
        <f t="shared" ca="1" si="21"/>
        <v>-102</v>
      </c>
      <c r="AH70" s="26">
        <f t="shared" ca="1" si="21"/>
        <v>-76</v>
      </c>
      <c r="AI70" s="26">
        <f t="shared" ca="1" si="21"/>
        <v>-153</v>
      </c>
      <c r="AJ70" s="26">
        <f t="shared" ca="1" si="21"/>
        <v>907</v>
      </c>
      <c r="AK70" s="26">
        <f t="shared" ca="1" si="21"/>
        <v>1003</v>
      </c>
      <c r="AL70" s="26">
        <f t="shared" ca="1" si="21"/>
        <v>-11314</v>
      </c>
      <c r="AM70" s="26">
        <f t="shared" ca="1" si="21"/>
        <v>-3168</v>
      </c>
      <c r="AN70" s="26">
        <f t="shared" ca="1" si="21"/>
        <v>-108</v>
      </c>
      <c r="AO70" s="26">
        <f t="shared" ca="1" si="21"/>
        <v>-1629</v>
      </c>
      <c r="AP70" s="26">
        <f t="shared" ca="1" si="21"/>
        <v>-1347</v>
      </c>
      <c r="AQ70" s="26">
        <f t="shared" ca="1" si="21"/>
        <v>-601</v>
      </c>
      <c r="AR70" s="26">
        <f t="shared" ca="1" si="21"/>
        <v>-147</v>
      </c>
      <c r="AS70" s="26">
        <f t="shared" ca="1" si="21"/>
        <v>-156</v>
      </c>
      <c r="AT70" s="26">
        <f t="shared" ca="1" si="22"/>
        <v>-189</v>
      </c>
      <c r="AU70" s="26">
        <f t="shared" ca="1" si="22"/>
        <v>-705</v>
      </c>
      <c r="AV70" s="26">
        <f t="shared" ca="1" si="22"/>
        <v>-1846</v>
      </c>
      <c r="AW70" s="26">
        <f t="shared" ca="1" si="22"/>
        <v>-2992</v>
      </c>
      <c r="AX70" s="26">
        <f t="shared" ca="1" si="22"/>
        <v>-5146</v>
      </c>
      <c r="AY70" s="26">
        <f t="shared" ca="1" si="22"/>
        <v>-3827</v>
      </c>
      <c r="AZ70" s="26">
        <f t="shared" ca="1" si="22"/>
        <v>-7364</v>
      </c>
      <c r="BA70" s="26">
        <f t="shared" ca="1" si="22"/>
        <v>-10703</v>
      </c>
      <c r="BB70" s="26">
        <f t="shared" ca="1" si="22"/>
        <v>-9222</v>
      </c>
      <c r="BC70" s="26">
        <f t="shared" ca="1" si="22"/>
        <v>-2224</v>
      </c>
      <c r="BD70" s="26">
        <f t="shared" ca="1" si="22"/>
        <v>-2104</v>
      </c>
      <c r="BE70" s="26">
        <f t="shared" ca="1" si="22"/>
        <v>-1889</v>
      </c>
      <c r="BF70" s="26">
        <f t="shared" ca="1" si="22"/>
        <v>2072959</v>
      </c>
    </row>
    <row r="71" spans="3:58">
      <c r="C71" s="26">
        <v>60</v>
      </c>
      <c r="D71" s="26">
        <v>15</v>
      </c>
      <c r="E71" s="26" t="str">
        <f t="shared" si="16"/>
        <v>历史新!C60</v>
      </c>
      <c r="F71" s="26" t="str">
        <f t="shared" si="17"/>
        <v>历史汇总!B15</v>
      </c>
      <c r="G71" s="29" t="s">
        <v>77</v>
      </c>
      <c r="H71" s="26">
        <f t="shared" ca="1" si="19"/>
        <v>0</v>
      </c>
      <c r="I71" s="26">
        <f t="shared" ca="1" si="19"/>
        <v>0</v>
      </c>
      <c r="J71" s="26">
        <f t="shared" ca="1" si="19"/>
        <v>0</v>
      </c>
      <c r="K71" s="26">
        <f t="shared" ca="1" si="19"/>
        <v>0</v>
      </c>
      <c r="L71" s="26">
        <f t="shared" ca="1" si="19"/>
        <v>0</v>
      </c>
      <c r="M71" s="26">
        <f t="shared" ca="1" si="19"/>
        <v>0</v>
      </c>
      <c r="N71" s="26">
        <f t="shared" ca="1" si="19"/>
        <v>0</v>
      </c>
      <c r="O71" s="26">
        <f t="shared" ca="1" si="19"/>
        <v>0</v>
      </c>
      <c r="P71" s="26">
        <f t="shared" ca="1" si="19"/>
        <v>0</v>
      </c>
      <c r="Q71" s="26">
        <f t="shared" ca="1" si="19"/>
        <v>0</v>
      </c>
      <c r="R71" s="26">
        <f t="shared" ca="1" si="19"/>
        <v>0</v>
      </c>
      <c r="S71" s="26">
        <f t="shared" ca="1" si="19"/>
        <v>0.1754</v>
      </c>
      <c r="T71" s="26">
        <f t="shared" ca="1" si="19"/>
        <v>0</v>
      </c>
      <c r="U71" s="26">
        <f t="shared" ca="1" si="19"/>
        <v>-3.999999999999837E-4</v>
      </c>
      <c r="V71" s="26">
        <f t="shared" ca="1" si="19"/>
        <v>-5.0000000000000044E-4</v>
      </c>
      <c r="W71" s="26">
        <f t="shared" ca="1" si="19"/>
        <v>-7.9999999999999863E-4</v>
      </c>
      <c r="X71" s="26">
        <f t="shared" ca="1" si="23"/>
        <v>8.0000000000000036E-4</v>
      </c>
      <c r="Y71" s="26">
        <f t="shared" ca="1" si="23"/>
        <v>1.1000000000000038E-3</v>
      </c>
      <c r="Z71" s="26">
        <f t="shared" ca="1" si="23"/>
        <v>0</v>
      </c>
      <c r="AA71" s="26">
        <f t="shared" ca="1" si="23"/>
        <v>0</v>
      </c>
      <c r="AB71" s="26">
        <f t="shared" ca="1" si="23"/>
        <v>0</v>
      </c>
      <c r="AC71" s="26">
        <f t="shared" ca="1" si="23"/>
        <v>0</v>
      </c>
      <c r="AD71" s="26">
        <f t="shared" ca="1" si="21"/>
        <v>0</v>
      </c>
      <c r="AE71" s="26">
        <f t="shared" ca="1" si="21"/>
        <v>-1.0000000000000286E-4</v>
      </c>
      <c r="AF71" s="26">
        <f t="shared" ca="1" si="21"/>
        <v>0</v>
      </c>
      <c r="AG71" s="26">
        <f t="shared" ca="1" si="21"/>
        <v>0</v>
      </c>
      <c r="AH71" s="26">
        <f t="shared" ca="1" si="21"/>
        <v>0</v>
      </c>
      <c r="AI71" s="26">
        <f t="shared" ca="1" si="21"/>
        <v>-1.0000000000000286E-4</v>
      </c>
      <c r="AJ71" s="26">
        <f t="shared" ca="1" si="21"/>
        <v>2.9999999999999472E-4</v>
      </c>
      <c r="AK71" s="26">
        <f t="shared" ca="1" si="21"/>
        <v>-9.9999999999988987E-5</v>
      </c>
      <c r="AL71" s="26">
        <f t="shared" ca="1" si="21"/>
        <v>-2.7000000000000079E-3</v>
      </c>
      <c r="AM71" s="26">
        <f t="shared" ca="1" si="21"/>
        <v>1.0000000000000009E-3</v>
      </c>
      <c r="AN71" s="26">
        <f t="shared" ca="1" si="21"/>
        <v>6.999999999999923E-4</v>
      </c>
      <c r="AO71" s="26">
        <f t="shared" ca="1" si="21"/>
        <v>-3.9999999999999758E-4</v>
      </c>
      <c r="AP71" s="26">
        <f t="shared" ca="1" si="21"/>
        <v>0</v>
      </c>
      <c r="AQ71" s="26">
        <f t="shared" ca="1" si="21"/>
        <v>2.9999999999999818E-4</v>
      </c>
      <c r="AR71" s="26">
        <f t="shared" ca="1" si="21"/>
        <v>2.0000000000000573E-4</v>
      </c>
      <c r="AS71" s="26">
        <f t="shared" ca="1" si="21"/>
        <v>0</v>
      </c>
      <c r="AT71" s="26">
        <f t="shared" ca="1" si="22"/>
        <v>0</v>
      </c>
      <c r="AU71" s="26">
        <f t="shared" ca="1" si="22"/>
        <v>-2.0000000000000009E-4</v>
      </c>
      <c r="AV71" s="26">
        <f t="shared" ca="1" si="22"/>
        <v>-3.9999999999999758E-4</v>
      </c>
      <c r="AW71" s="26">
        <f t="shared" ca="1" si="22"/>
        <v>-9.9999999999988987E-5</v>
      </c>
      <c r="AX71" s="26">
        <f t="shared" ca="1" si="22"/>
        <v>-4.0000000000001146E-4</v>
      </c>
      <c r="AY71" s="26">
        <f t="shared" ca="1" si="22"/>
        <v>0</v>
      </c>
      <c r="AZ71" s="26">
        <f t="shared" ca="1" si="22"/>
        <v>-1.2999999999999956E-3</v>
      </c>
      <c r="BA71" s="26">
        <f t="shared" ca="1" si="22"/>
        <v>-1.5000000000000013E-3</v>
      </c>
      <c r="BB71" s="26">
        <f t="shared" ca="1" si="22"/>
        <v>0</v>
      </c>
      <c r="BC71" s="26">
        <f t="shared" ca="1" si="22"/>
        <v>3.2000000000000049E-3</v>
      </c>
      <c r="BD71" s="26">
        <f t="shared" ca="1" si="22"/>
        <v>2.0000000000000573E-4</v>
      </c>
      <c r="BE71" s="26">
        <f t="shared" ca="1" si="22"/>
        <v>0</v>
      </c>
      <c r="BF71" s="26">
        <f t="shared" ca="1" si="22"/>
        <v>2.3199999999999998E-2</v>
      </c>
    </row>
    <row r="72" spans="3:58">
      <c r="C72" s="26">
        <v>61</v>
      </c>
      <c r="D72" s="26">
        <v>16</v>
      </c>
      <c r="E72" s="26" t="str">
        <f t="shared" si="16"/>
        <v>历史新!C61</v>
      </c>
      <c r="F72" s="26" t="str">
        <f t="shared" si="17"/>
        <v>历史汇总!B16</v>
      </c>
      <c r="G72" s="28" t="s">
        <v>78</v>
      </c>
      <c r="H72" s="26">
        <f t="shared" ca="1" si="19"/>
        <v>-69650</v>
      </c>
      <c r="I72" s="26">
        <f t="shared" ca="1" si="19"/>
        <v>-31793</v>
      </c>
      <c r="J72" s="26">
        <f t="shared" ca="1" si="19"/>
        <v>-131799</v>
      </c>
      <c r="K72" s="26">
        <f t="shared" ca="1" si="19"/>
        <v>-26169</v>
      </c>
      <c r="L72" s="26">
        <f t="shared" ca="1" si="19"/>
        <v>-22761</v>
      </c>
      <c r="M72" s="26">
        <f t="shared" ca="1" si="19"/>
        <v>-36541</v>
      </c>
      <c r="N72" s="26">
        <f t="shared" ca="1" si="19"/>
        <v>-35049</v>
      </c>
      <c r="O72" s="26">
        <f t="shared" ca="1" si="19"/>
        <v>-19450</v>
      </c>
      <c r="P72" s="26">
        <f t="shared" ca="1" si="19"/>
        <v>-16875</v>
      </c>
      <c r="Q72" s="26">
        <f t="shared" ca="1" si="19"/>
        <v>-229619</v>
      </c>
      <c r="R72" s="26">
        <f t="shared" ca="1" si="19"/>
        <v>-10752</v>
      </c>
      <c r="S72" s="26">
        <f t="shared" ca="1" si="19"/>
        <v>26</v>
      </c>
      <c r="T72" s="26">
        <f t="shared" ca="1" si="19"/>
        <v>10</v>
      </c>
      <c r="U72" s="26">
        <f t="shared" ca="1" si="19"/>
        <v>-1551</v>
      </c>
      <c r="V72" s="26">
        <f t="shared" ca="1" si="19"/>
        <v>-874</v>
      </c>
      <c r="W72" s="26">
        <f t="shared" ca="1" si="19"/>
        <v>-1722</v>
      </c>
      <c r="X72" s="26">
        <f t="shared" ca="1" si="23"/>
        <v>3655</v>
      </c>
      <c r="Y72" s="26">
        <f t="shared" ca="1" si="23"/>
        <v>-171</v>
      </c>
      <c r="Z72" s="26">
        <f t="shared" ca="1" si="23"/>
        <v>-714</v>
      </c>
      <c r="AA72" s="26">
        <f t="shared" ca="1" si="23"/>
        <v>12</v>
      </c>
      <c r="AB72" s="26">
        <f t="shared" ca="1" si="23"/>
        <v>50</v>
      </c>
      <c r="AC72" s="26">
        <f t="shared" ca="1" si="23"/>
        <v>-20</v>
      </c>
      <c r="AD72" s="26">
        <f t="shared" ca="1" si="21"/>
        <v>-13</v>
      </c>
      <c r="AE72" s="26">
        <f t="shared" ca="1" si="21"/>
        <v>-27</v>
      </c>
      <c r="AF72" s="26">
        <f t="shared" ca="1" si="21"/>
        <v>-23</v>
      </c>
      <c r="AG72" s="26">
        <f t="shared" ca="1" si="21"/>
        <v>-5</v>
      </c>
      <c r="AH72" s="26">
        <f t="shared" ca="1" si="21"/>
        <v>-16</v>
      </c>
      <c r="AI72" s="26">
        <f t="shared" ca="1" si="21"/>
        <v>-91</v>
      </c>
      <c r="AJ72" s="26">
        <f t="shared" ca="1" si="21"/>
        <v>1406</v>
      </c>
      <c r="AK72" s="26">
        <f t="shared" ca="1" si="21"/>
        <v>-1382</v>
      </c>
      <c r="AL72" s="26">
        <f t="shared" ca="1" si="21"/>
        <v>-3496</v>
      </c>
      <c r="AM72" s="26">
        <f t="shared" ca="1" si="21"/>
        <v>2340</v>
      </c>
      <c r="AN72" s="26">
        <f t="shared" ca="1" si="21"/>
        <v>-373</v>
      </c>
      <c r="AO72" s="26">
        <f t="shared" ca="1" si="21"/>
        <v>-1065</v>
      </c>
      <c r="AP72" s="26">
        <f t="shared" ca="1" si="21"/>
        <v>-552</v>
      </c>
      <c r="AQ72" s="26">
        <f t="shared" ca="1" si="21"/>
        <v>197</v>
      </c>
      <c r="AR72" s="26">
        <f t="shared" ca="1" si="21"/>
        <v>-105</v>
      </c>
      <c r="AS72" s="26">
        <f t="shared" ca="1" si="21"/>
        <v>-117</v>
      </c>
      <c r="AT72" s="26">
        <f t="shared" ca="1" si="22"/>
        <v>-141</v>
      </c>
      <c r="AU72" s="26">
        <f t="shared" ca="1" si="22"/>
        <v>-426</v>
      </c>
      <c r="AV72" s="26">
        <f t="shared" ca="1" si="22"/>
        <v>-1260</v>
      </c>
      <c r="AW72" s="26">
        <f t="shared" ca="1" si="22"/>
        <v>-635</v>
      </c>
      <c r="AX72" s="26">
        <f t="shared" ca="1" si="22"/>
        <v>-1129</v>
      </c>
      <c r="AY72" s="26">
        <f t="shared" ca="1" si="22"/>
        <v>-440</v>
      </c>
      <c r="AZ72" s="26">
        <f t="shared" ca="1" si="22"/>
        <v>-4042</v>
      </c>
      <c r="BA72" s="26">
        <f t="shared" ca="1" si="22"/>
        <v>-4116</v>
      </c>
      <c r="BB72" s="26">
        <f t="shared" ca="1" si="22"/>
        <v>2005</v>
      </c>
      <c r="BC72" s="26">
        <f t="shared" ca="1" si="22"/>
        <v>-548</v>
      </c>
      <c r="BD72" s="26">
        <f t="shared" ca="1" si="22"/>
        <v>-2039</v>
      </c>
      <c r="BE72" s="26">
        <f t="shared" ca="1" si="22"/>
        <v>-403</v>
      </c>
      <c r="BF72" s="26">
        <f t="shared" ca="1" si="22"/>
        <v>966100</v>
      </c>
    </row>
    <row r="73" spans="3:58">
      <c r="C73" s="26">
        <v>62</v>
      </c>
      <c r="D73" s="26">
        <v>17</v>
      </c>
      <c r="E73" s="26" t="str">
        <f t="shared" si="16"/>
        <v>历史新!C62</v>
      </c>
      <c r="F73" s="26" t="str">
        <f t="shared" si="17"/>
        <v>历史汇总!B17</v>
      </c>
      <c r="G73" s="29" t="s">
        <v>79</v>
      </c>
      <c r="H73" s="26">
        <f t="shared" ca="1" si="19"/>
        <v>-4.8000000000000265E-3</v>
      </c>
      <c r="I73" s="26">
        <f t="shared" ca="1" si="19"/>
        <v>2.47E-2</v>
      </c>
      <c r="J73" s="26">
        <f t="shared" ca="1" si="19"/>
        <v>-0.1023</v>
      </c>
      <c r="K73" s="26">
        <f t="shared" ca="1" si="19"/>
        <v>6.7299999999999999E-2</v>
      </c>
      <c r="L73" s="26">
        <f t="shared" ca="1" si="19"/>
        <v>7.7000000000000124E-3</v>
      </c>
      <c r="M73" s="26">
        <f t="shared" ca="1" si="19"/>
        <v>-5.5999999999999939E-3</v>
      </c>
      <c r="N73" s="26">
        <f t="shared" ca="1" si="19"/>
        <v>-6.0999999999999943E-3</v>
      </c>
      <c r="O73" s="26">
        <f t="shared" ca="1" si="19"/>
        <v>7.9999999999999793E-3</v>
      </c>
      <c r="P73" s="26">
        <f t="shared" ca="1" si="19"/>
        <v>1.2300000000000033E-2</v>
      </c>
      <c r="Q73" s="26">
        <f t="shared" ca="1" si="19"/>
        <v>-0.18090000000000003</v>
      </c>
      <c r="R73" s="26">
        <f t="shared" ca="1" si="19"/>
        <v>0.3165</v>
      </c>
      <c r="S73" s="26">
        <f t="shared" ca="1" si="19"/>
        <v>0.84130000000000005</v>
      </c>
      <c r="T73" s="26">
        <f t="shared" ca="1" si="19"/>
        <v>0</v>
      </c>
      <c r="U73" s="26">
        <f t="shared" ca="1" si="19"/>
        <v>-1.7000000000000071E-3</v>
      </c>
      <c r="V73" s="26">
        <f t="shared" ca="1" si="19"/>
        <v>1.0000000000000009E-3</v>
      </c>
      <c r="W73" s="26">
        <f t="shared" ca="1" si="19"/>
        <v>-8.0000000000002292E-4</v>
      </c>
      <c r="X73" s="26">
        <f t="shared" ca="1" si="23"/>
        <v>6.6999999999999282E-3</v>
      </c>
      <c r="Y73" s="26">
        <f t="shared" ca="1" si="23"/>
        <v>-2.2999999999999965E-3</v>
      </c>
      <c r="Z73" s="26">
        <f t="shared" ca="1" si="23"/>
        <v>-3.9999999999999758E-4</v>
      </c>
      <c r="AA73" s="26">
        <f t="shared" ca="1" si="23"/>
        <v>5.0000000000000044E-4</v>
      </c>
      <c r="AB73" s="26">
        <f t="shared" ca="1" si="23"/>
        <v>0</v>
      </c>
      <c r="AC73" s="26">
        <f t="shared" ca="1" si="23"/>
        <v>0</v>
      </c>
      <c r="AD73" s="26">
        <f t="shared" ca="1" si="21"/>
        <v>9.9999999999988987E-5</v>
      </c>
      <c r="AE73" s="26">
        <f t="shared" ca="1" si="21"/>
        <v>0</v>
      </c>
      <c r="AF73" s="26">
        <f t="shared" ca="1" si="21"/>
        <v>0</v>
      </c>
      <c r="AG73" s="26">
        <f t="shared" ca="1" si="21"/>
        <v>0</v>
      </c>
      <c r="AH73" s="26">
        <f t="shared" ca="1" si="21"/>
        <v>0</v>
      </c>
      <c r="AI73" s="26">
        <f t="shared" ca="1" si="21"/>
        <v>-1.0000000000000286E-4</v>
      </c>
      <c r="AJ73" s="26">
        <f t="shared" ca="1" si="21"/>
        <v>1.1999999999999789E-3</v>
      </c>
      <c r="AK73" s="26">
        <f t="shared" ca="1" si="21"/>
        <v>-1.799999999999996E-3</v>
      </c>
      <c r="AL73" s="26">
        <f t="shared" ca="1" si="21"/>
        <v>-1.2999999999999678E-3</v>
      </c>
      <c r="AM73" s="26">
        <f t="shared" ca="1" si="21"/>
        <v>4.0000000000000036E-3</v>
      </c>
      <c r="AN73" s="26">
        <f t="shared" ca="1" si="21"/>
        <v>-3.4000000000000141E-3</v>
      </c>
      <c r="AO73" s="26">
        <f t="shared" ca="1" si="21"/>
        <v>-5.9999999999998943E-4</v>
      </c>
      <c r="AP73" s="26">
        <f t="shared" ca="1" si="21"/>
        <v>3.9999999999999758E-4</v>
      </c>
      <c r="AQ73" s="26">
        <f t="shared" ca="1" si="21"/>
        <v>1.0999999999999899E-3</v>
      </c>
      <c r="AR73" s="26">
        <f t="shared" ca="1" si="21"/>
        <v>-9.9999999999988987E-5</v>
      </c>
      <c r="AS73" s="26">
        <f t="shared" ca="1" si="21"/>
        <v>0</v>
      </c>
      <c r="AT73" s="26">
        <f t="shared" ca="1" si="22"/>
        <v>0</v>
      </c>
      <c r="AU73" s="26">
        <f t="shared" ca="1" si="22"/>
        <v>-2.9999999999999472E-4</v>
      </c>
      <c r="AV73" s="26">
        <f t="shared" ca="1" si="22"/>
        <v>-7.0000000000000617E-4</v>
      </c>
      <c r="AW73" s="26">
        <f t="shared" ca="1" si="22"/>
        <v>7.0000000000000617E-4</v>
      </c>
      <c r="AX73" s="26">
        <f t="shared" ca="1" si="22"/>
        <v>-4.0000000000001146E-4</v>
      </c>
      <c r="AY73" s="26">
        <f t="shared" ca="1" si="22"/>
        <v>3.999999999999837E-4</v>
      </c>
      <c r="AZ73" s="26">
        <f t="shared" ca="1" si="22"/>
        <v>-4.2000000000000925E-3</v>
      </c>
      <c r="BA73" s="26">
        <f t="shared" ca="1" si="22"/>
        <v>-9.000000000000119E-4</v>
      </c>
      <c r="BB73" s="26">
        <f t="shared" ca="1" si="22"/>
        <v>6.4999999999999988E-3</v>
      </c>
      <c r="BC73" s="26">
        <f t="shared" ca="1" si="22"/>
        <v>-3.5000000000000031E-3</v>
      </c>
      <c r="BD73" s="26">
        <f t="shared" ca="1" si="22"/>
        <v>-1.2999999999999956E-3</v>
      </c>
      <c r="BE73" s="26">
        <f t="shared" ca="1" si="22"/>
        <v>7.0000000000003393E-4</v>
      </c>
      <c r="BF73" s="26">
        <f t="shared" ca="1" si="22"/>
        <v>0.18720000000000001</v>
      </c>
    </row>
    <row r="74" spans="3:58">
      <c r="C74" s="26">
        <v>63</v>
      </c>
      <c r="D74" s="26">
        <v>7</v>
      </c>
      <c r="E74" s="26" t="str">
        <f t="shared" si="16"/>
        <v>历史新!C63</v>
      </c>
      <c r="F74" s="26" t="str">
        <f t="shared" si="17"/>
        <v>历史汇总!B7</v>
      </c>
      <c r="G74" s="29" t="s">
        <v>81</v>
      </c>
      <c r="H74" s="32">
        <f t="shared" ca="1" si="19"/>
        <v>7.0999999999999952E-3</v>
      </c>
      <c r="I74" s="32">
        <f t="shared" ca="1" si="19"/>
        <v>3.8999999999999868E-3</v>
      </c>
      <c r="J74" s="32">
        <f t="shared" ca="1" si="19"/>
        <v>1.5899999999999997E-2</v>
      </c>
      <c r="K74" s="32">
        <f t="shared" ca="1" si="19"/>
        <v>3.4000000000000141E-3</v>
      </c>
      <c r="L74" s="32">
        <f t="shared" ca="1" si="19"/>
        <v>3.0000000000000027E-3</v>
      </c>
      <c r="M74" s="32">
        <f t="shared" ca="1" si="19"/>
        <v>4.1000000000000481E-3</v>
      </c>
      <c r="N74" s="32">
        <f t="shared" ca="1" si="19"/>
        <v>3.9000000000000146E-3</v>
      </c>
      <c r="O74" s="32">
        <f t="shared" ca="1" si="19"/>
        <v>2.6999999999999802E-3</v>
      </c>
      <c r="P74" s="32">
        <f t="shared" ca="1" si="19"/>
        <v>2.2999999999999965E-3</v>
      </c>
      <c r="Q74" s="32">
        <f t="shared" ca="1" si="19"/>
        <v>3.9399999999999991E-2</v>
      </c>
      <c r="R74" s="32">
        <f t="shared" ca="1" si="19"/>
        <v>1.7000000000000071E-3</v>
      </c>
      <c r="S74" s="32">
        <f t="shared" ca="1" si="19"/>
        <v>1.000000000000445E-4</v>
      </c>
      <c r="T74" s="32">
        <f t="shared" ca="1" si="19"/>
        <v>0</v>
      </c>
      <c r="U74" s="32">
        <f t="shared" ca="1" si="19"/>
        <v>-3.0000000000002247E-4</v>
      </c>
      <c r="V74" s="32">
        <f t="shared" ca="1" si="19"/>
        <v>0</v>
      </c>
      <c r="W74" s="32">
        <f t="shared" ca="1" si="19"/>
        <v>-1.9999999999997797E-4</v>
      </c>
      <c r="X74" s="32">
        <f t="shared" ca="1" si="23"/>
        <v>1.000000000000445E-4</v>
      </c>
      <c r="Y74" s="32">
        <f t="shared" ca="1" si="23"/>
        <v>9.9999999999988987E-5</v>
      </c>
      <c r="Z74" s="32">
        <f t="shared" ca="1" si="23"/>
        <v>-9.9999999999988987E-5</v>
      </c>
      <c r="AA74" s="32">
        <f t="shared" ca="1" si="23"/>
        <v>0</v>
      </c>
      <c r="AB74" s="32">
        <f t="shared" ca="1" si="23"/>
        <v>0</v>
      </c>
      <c r="AC74" s="32">
        <f t="shared" ca="1" si="23"/>
        <v>1.000000000000445E-4</v>
      </c>
      <c r="AD74" s="32">
        <f t="shared" ca="1" si="21"/>
        <v>0</v>
      </c>
      <c r="AE74" s="32">
        <f t="shared" ca="1" si="21"/>
        <v>0</v>
      </c>
      <c r="AF74" s="32">
        <f t="shared" ca="1" si="21"/>
        <v>0</v>
      </c>
      <c r="AG74" s="32">
        <f t="shared" ca="1" si="21"/>
        <v>0</v>
      </c>
      <c r="AH74" s="32">
        <f t="shared" ca="1" si="21"/>
        <v>0</v>
      </c>
      <c r="AI74" s="32">
        <f t="shared" ca="1" si="21"/>
        <v>0</v>
      </c>
      <c r="AJ74" s="32">
        <f t="shared" ca="1" si="21"/>
        <v>9.9999999999988987E-5</v>
      </c>
      <c r="AK74" s="32">
        <f t="shared" ca="1" si="21"/>
        <v>0</v>
      </c>
      <c r="AL74" s="32">
        <f t="shared" ca="1" si="21"/>
        <v>-4.0000000000001146E-4</v>
      </c>
      <c r="AM74" s="32">
        <f t="shared" ca="1" si="21"/>
        <v>0</v>
      </c>
      <c r="AN74" s="32">
        <f t="shared" ca="1" si="21"/>
        <v>9.9999999999988987E-5</v>
      </c>
      <c r="AO74" s="32">
        <f t="shared" ca="1" si="21"/>
        <v>-2.0000000000003348E-4</v>
      </c>
      <c r="AP74" s="32">
        <f t="shared" ca="1" si="21"/>
        <v>-9.9999999999988987E-5</v>
      </c>
      <c r="AQ74" s="32">
        <f t="shared" ca="1" si="21"/>
        <v>0</v>
      </c>
      <c r="AR74" s="32">
        <f t="shared" ca="1" si="21"/>
        <v>0</v>
      </c>
      <c r="AS74" s="32">
        <f t="shared" ca="1" si="21"/>
        <v>0</v>
      </c>
      <c r="AT74" s="32">
        <f t="shared" ca="1" si="22"/>
        <v>0</v>
      </c>
      <c r="AU74" s="32">
        <f t="shared" ca="1" si="22"/>
        <v>0</v>
      </c>
      <c r="AV74" s="32">
        <f t="shared" ca="1" si="22"/>
        <v>-9.9999999999988987E-5</v>
      </c>
      <c r="AW74" s="32">
        <f t="shared" ca="1" si="22"/>
        <v>-9.9999999999988987E-5</v>
      </c>
      <c r="AX74" s="32">
        <f t="shared" ca="1" si="22"/>
        <v>-9.9999999999988987E-5</v>
      </c>
      <c r="AY74" s="32">
        <f t="shared" ca="1" si="22"/>
        <v>-1.000000000000445E-4</v>
      </c>
      <c r="AZ74" s="32">
        <f t="shared" ca="1" si="22"/>
        <v>0</v>
      </c>
      <c r="BA74" s="32">
        <f t="shared" ca="1" si="22"/>
        <v>-6.9999999999997842E-4</v>
      </c>
      <c r="BB74" s="32">
        <f t="shared" ca="1" si="22"/>
        <v>4.0000000000001146E-4</v>
      </c>
      <c r="BC74" s="32">
        <f t="shared" ca="1" si="22"/>
        <v>0</v>
      </c>
      <c r="BD74" s="32">
        <f t="shared" ca="1" si="22"/>
        <v>9.9999999999988987E-5</v>
      </c>
      <c r="BE74" s="32">
        <f t="shared" ca="1" si="22"/>
        <v>0</v>
      </c>
      <c r="BF74" s="32">
        <f t="shared" ca="1" si="22"/>
        <v>0.47949999999999998</v>
      </c>
    </row>
    <row r="75" spans="3:58">
      <c r="C75" s="26">
        <v>64</v>
      </c>
      <c r="D75" s="26">
        <v>8</v>
      </c>
      <c r="E75" s="26" t="str">
        <f t="shared" si="16"/>
        <v>历史新!C64</v>
      </c>
      <c r="F75" s="26" t="str">
        <f t="shared" si="17"/>
        <v>历史汇总!B8</v>
      </c>
      <c r="G75" s="29" t="s">
        <v>82</v>
      </c>
      <c r="H75" s="32">
        <f t="shared" ca="1" si="19"/>
        <v>0</v>
      </c>
      <c r="I75" s="32">
        <f t="shared" ca="1" si="19"/>
        <v>0</v>
      </c>
      <c r="J75" s="32">
        <f t="shared" ca="1" si="19"/>
        <v>0</v>
      </c>
      <c r="K75" s="32">
        <f t="shared" ca="1" si="19"/>
        <v>0</v>
      </c>
      <c r="L75" s="32">
        <f t="shared" ca="1" si="19"/>
        <v>0</v>
      </c>
      <c r="M75" s="32">
        <f t="shared" ca="1" si="19"/>
        <v>0</v>
      </c>
      <c r="N75" s="32">
        <f t="shared" ca="1" si="19"/>
        <v>0</v>
      </c>
      <c r="O75" s="32">
        <f t="shared" ca="1" si="19"/>
        <v>0</v>
      </c>
      <c r="P75" s="32">
        <f t="shared" ca="1" si="19"/>
        <v>0</v>
      </c>
      <c r="Q75" s="32">
        <f t="shared" ca="1" si="19"/>
        <v>0</v>
      </c>
      <c r="R75" s="32">
        <f t="shared" ca="1" si="19"/>
        <v>0</v>
      </c>
      <c r="S75" s="32">
        <f t="shared" ca="1" si="19"/>
        <v>-1.000000000000445E-4</v>
      </c>
      <c r="T75" s="32">
        <f t="shared" ca="1" si="19"/>
        <v>0</v>
      </c>
      <c r="U75" s="32">
        <f t="shared" ca="1" si="19"/>
        <v>2.9999999999996696E-4</v>
      </c>
      <c r="V75" s="32">
        <f t="shared" ca="1" si="19"/>
        <v>-9.9999999999988987E-5</v>
      </c>
      <c r="W75" s="32">
        <f t="shared" ca="1" si="19"/>
        <v>1.9999999999997797E-4</v>
      </c>
      <c r="X75" s="32">
        <f t="shared" ca="1" si="23"/>
        <v>-5.0000000000000044E-4</v>
      </c>
      <c r="Y75" s="32">
        <f t="shared" ca="1" si="23"/>
        <v>-1.000000000000445E-4</v>
      </c>
      <c r="Z75" s="32">
        <f t="shared" ca="1" si="23"/>
        <v>9.9999999999988987E-5</v>
      </c>
      <c r="AA75" s="32">
        <f t="shared" ca="1" si="23"/>
        <v>0</v>
      </c>
      <c r="AB75" s="32">
        <f t="shared" ca="1" si="23"/>
        <v>0</v>
      </c>
      <c r="AC75" s="32">
        <f t="shared" ca="1" si="23"/>
        <v>0</v>
      </c>
      <c r="AD75" s="32">
        <f t="shared" ca="1" si="21"/>
        <v>0</v>
      </c>
      <c r="AE75" s="32">
        <f t="shared" ca="1" si="21"/>
        <v>0</v>
      </c>
      <c r="AF75" s="32">
        <f t="shared" ca="1" si="21"/>
        <v>0</v>
      </c>
      <c r="AG75" s="32">
        <f t="shared" ca="1" si="21"/>
        <v>0</v>
      </c>
      <c r="AH75" s="32">
        <f t="shared" ca="1" si="21"/>
        <v>0</v>
      </c>
      <c r="AI75" s="32">
        <f t="shared" ca="1" si="21"/>
        <v>0</v>
      </c>
      <c r="AJ75" s="32">
        <f t="shared" ca="1" si="21"/>
        <v>-1.9999999999997797E-4</v>
      </c>
      <c r="AK75" s="32">
        <f t="shared" ca="1" si="21"/>
        <v>1.9999999999997797E-4</v>
      </c>
      <c r="AL75" s="32">
        <f t="shared" ca="1" si="21"/>
        <v>3.9999999999995595E-4</v>
      </c>
      <c r="AM75" s="32">
        <f t="shared" ca="1" si="21"/>
        <v>-3.0000000000002247E-4</v>
      </c>
      <c r="AN75" s="32">
        <f t="shared" ca="1" si="21"/>
        <v>0</v>
      </c>
      <c r="AO75" s="32">
        <f t="shared" ca="1" si="21"/>
        <v>1.9999999999997797E-4</v>
      </c>
      <c r="AP75" s="32">
        <f t="shared" ca="1" si="21"/>
        <v>9.9999999999988987E-5</v>
      </c>
      <c r="AQ75" s="32">
        <f t="shared" ca="1" si="21"/>
        <v>-9.9999999999988987E-5</v>
      </c>
      <c r="AR75" s="32">
        <f t="shared" ca="1" si="21"/>
        <v>0</v>
      </c>
      <c r="AS75" s="32">
        <f t="shared" ca="1" si="21"/>
        <v>0</v>
      </c>
      <c r="AT75" s="32">
        <f t="shared" ca="1" si="22"/>
        <v>0</v>
      </c>
      <c r="AU75" s="32">
        <f t="shared" ca="1" si="22"/>
        <v>0</v>
      </c>
      <c r="AV75" s="32">
        <f t="shared" ca="1" si="22"/>
        <v>9.9999999999988987E-5</v>
      </c>
      <c r="AW75" s="32">
        <f t="shared" ca="1" si="22"/>
        <v>9.9999999999988987E-5</v>
      </c>
      <c r="AX75" s="32">
        <f t="shared" ca="1" si="22"/>
        <v>0</v>
      </c>
      <c r="AY75" s="32">
        <f t="shared" ca="1" si="22"/>
        <v>0</v>
      </c>
      <c r="AZ75" s="32">
        <f t="shared" ca="1" si="22"/>
        <v>1.000000000000445E-4</v>
      </c>
      <c r="BA75" s="32">
        <f t="shared" ca="1" si="22"/>
        <v>5.9999999999998943E-4</v>
      </c>
      <c r="BB75" s="32">
        <f t="shared" ca="1" si="22"/>
        <v>-1.0999999999999899E-3</v>
      </c>
      <c r="BC75" s="32">
        <f t="shared" ca="1" si="22"/>
        <v>-1.000000000000445E-4</v>
      </c>
      <c r="BD75" s="32">
        <f t="shared" ca="1" si="22"/>
        <v>9.9999999999988987E-5</v>
      </c>
      <c r="BE75" s="32">
        <f t="shared" ca="1" si="22"/>
        <v>0</v>
      </c>
      <c r="BF75" s="32">
        <f t="shared" ca="1" si="22"/>
        <v>0.35499999999999998</v>
      </c>
    </row>
    <row r="76" spans="3:58">
      <c r="C76" s="26">
        <v>65</v>
      </c>
      <c r="D76" s="26">
        <v>9</v>
      </c>
      <c r="E76" s="26" t="str">
        <f t="shared" si="16"/>
        <v>历史新!C65</v>
      </c>
      <c r="F76" s="26" t="str">
        <f t="shared" si="17"/>
        <v>历史汇总!B9</v>
      </c>
      <c r="G76" s="29" t="s">
        <v>83</v>
      </c>
      <c r="H76" s="32">
        <f t="shared" ca="1" si="19"/>
        <v>-7.0000000000000062E-3</v>
      </c>
      <c r="I76" s="32">
        <f t="shared" ca="1" si="19"/>
        <v>-3.9000000000000007E-3</v>
      </c>
      <c r="J76" s="32">
        <f t="shared" ca="1" si="19"/>
        <v>-1.5899999999999997E-2</v>
      </c>
      <c r="K76" s="32">
        <f t="shared" ca="1" si="19"/>
        <v>-3.4999999999999754E-3</v>
      </c>
      <c r="L76" s="32">
        <f t="shared" ca="1" si="19"/>
        <v>-3.0000000000000027E-3</v>
      </c>
      <c r="M76" s="32">
        <f t="shared" ca="1" si="19"/>
        <v>-4.1000000000000203E-3</v>
      </c>
      <c r="N76" s="32">
        <f t="shared" ca="1" si="19"/>
        <v>-3.9000000000000007E-3</v>
      </c>
      <c r="O76" s="32">
        <f t="shared" ca="1" si="19"/>
        <v>-2.7000000000000079E-3</v>
      </c>
      <c r="P76" s="32">
        <f t="shared" ca="1" si="19"/>
        <v>-2.2999999999999965E-3</v>
      </c>
      <c r="Q76" s="32">
        <f t="shared" ca="1" si="19"/>
        <v>-3.949999999999998E-2</v>
      </c>
      <c r="R76" s="32">
        <f t="shared" ca="1" si="19"/>
        <v>-1.7000000000000071E-3</v>
      </c>
      <c r="S76" s="32">
        <f t="shared" ca="1" si="19"/>
        <v>0</v>
      </c>
      <c r="T76" s="32">
        <f t="shared" ca="1" si="19"/>
        <v>0</v>
      </c>
      <c r="U76" s="32">
        <f t="shared" ca="1" si="19"/>
        <v>-9.9999999999988987E-5</v>
      </c>
      <c r="V76" s="32">
        <f t="shared" ca="1" si="19"/>
        <v>1.0000000000001674E-4</v>
      </c>
      <c r="W76" s="32">
        <f t="shared" ca="1" si="19"/>
        <v>0</v>
      </c>
      <c r="X76" s="32">
        <f t="shared" ca="1" si="23"/>
        <v>4.0000000000001146E-4</v>
      </c>
      <c r="Y76" s="32">
        <f t="shared" ca="1" si="23"/>
        <v>0</v>
      </c>
      <c r="Z76" s="32">
        <f t="shared" ca="1" si="23"/>
        <v>0</v>
      </c>
      <c r="AA76" s="32">
        <f t="shared" ca="1" si="23"/>
        <v>0</v>
      </c>
      <c r="AB76" s="32">
        <f t="shared" ca="1" si="23"/>
        <v>0</v>
      </c>
      <c r="AC76" s="32">
        <f t="shared" ca="1" si="23"/>
        <v>0</v>
      </c>
      <c r="AD76" s="32">
        <f t="shared" ca="1" si="21"/>
        <v>0</v>
      </c>
      <c r="AE76" s="32">
        <f t="shared" ca="1" si="21"/>
        <v>0</v>
      </c>
      <c r="AF76" s="32">
        <f t="shared" ca="1" si="21"/>
        <v>0</v>
      </c>
      <c r="AG76" s="32">
        <f t="shared" ca="1" si="21"/>
        <v>0</v>
      </c>
      <c r="AH76" s="32">
        <f t="shared" ca="1" si="21"/>
        <v>0</v>
      </c>
      <c r="AI76" s="32">
        <f t="shared" ca="1" si="21"/>
        <v>0</v>
      </c>
      <c r="AJ76" s="32">
        <f t="shared" ca="1" si="21"/>
        <v>0</v>
      </c>
      <c r="AK76" s="32">
        <f t="shared" ca="1" si="21"/>
        <v>-9.9999999999988987E-5</v>
      </c>
      <c r="AL76" s="32">
        <f t="shared" ca="1" si="21"/>
        <v>0</v>
      </c>
      <c r="AM76" s="32">
        <f t="shared" ca="1" si="21"/>
        <v>2.9999999999999472E-4</v>
      </c>
      <c r="AN76" s="32">
        <f t="shared" ca="1" si="21"/>
        <v>0</v>
      </c>
      <c r="AO76" s="32">
        <f t="shared" ca="1" si="21"/>
        <v>0</v>
      </c>
      <c r="AP76" s="32">
        <f t="shared" ca="1" si="21"/>
        <v>0</v>
      </c>
      <c r="AQ76" s="32">
        <f t="shared" ca="1" si="21"/>
        <v>0</v>
      </c>
      <c r="AR76" s="32">
        <f t="shared" ca="1" si="21"/>
        <v>0</v>
      </c>
      <c r="AS76" s="32">
        <f t="shared" ca="1" si="21"/>
        <v>0</v>
      </c>
      <c r="AT76" s="32">
        <f t="shared" ca="1" si="22"/>
        <v>0</v>
      </c>
      <c r="AU76" s="32">
        <f t="shared" ca="1" si="22"/>
        <v>0</v>
      </c>
      <c r="AV76" s="32">
        <f t="shared" ca="1" si="22"/>
        <v>0</v>
      </c>
      <c r="AW76" s="32">
        <f t="shared" ca="1" si="22"/>
        <v>0</v>
      </c>
      <c r="AX76" s="32">
        <f t="shared" ca="1" si="22"/>
        <v>1.0000000000000286E-4</v>
      </c>
      <c r="AY76" s="32">
        <f t="shared" ca="1" si="22"/>
        <v>1.0000000000000286E-4</v>
      </c>
      <c r="AZ76" s="32">
        <f t="shared" ca="1" si="22"/>
        <v>-9.9999999999988987E-5</v>
      </c>
      <c r="BA76" s="32">
        <f t="shared" ca="1" si="22"/>
        <v>2.0000000000000573E-4</v>
      </c>
      <c r="BB76" s="32">
        <f t="shared" ca="1" si="22"/>
        <v>7.0000000000000617E-4</v>
      </c>
      <c r="BC76" s="32">
        <f t="shared" ca="1" si="22"/>
        <v>0</v>
      </c>
      <c r="BD76" s="32">
        <f t="shared" ca="1" si="22"/>
        <v>0</v>
      </c>
      <c r="BE76" s="32">
        <f t="shared" ca="1" si="22"/>
        <v>1.0000000000001674E-4</v>
      </c>
      <c r="BF76" s="32">
        <f t="shared" ca="1" si="22"/>
        <v>0.16550000000000001</v>
      </c>
    </row>
    <row r="77" spans="3:58">
      <c r="C77" s="26">
        <v>66</v>
      </c>
      <c r="D77" s="26">
        <v>18</v>
      </c>
      <c r="E77" s="26" t="str">
        <f t="shared" si="16"/>
        <v>历史新!C66</v>
      </c>
      <c r="F77" s="26" t="str">
        <f t="shared" si="17"/>
        <v>历史汇总!B18</v>
      </c>
      <c r="G77" s="28" t="s">
        <v>84</v>
      </c>
      <c r="H77" s="26">
        <f t="shared" ca="1" si="19"/>
        <v>0</v>
      </c>
      <c r="I77" s="26">
        <f t="shared" ca="1" si="19"/>
        <v>0</v>
      </c>
      <c r="J77" s="26">
        <f t="shared" ca="1" si="19"/>
        <v>0</v>
      </c>
      <c r="K77" s="26">
        <f t="shared" ca="1" si="19"/>
        <v>0</v>
      </c>
      <c r="L77" s="26">
        <f t="shared" ca="1" si="19"/>
        <v>0</v>
      </c>
      <c r="M77" s="26">
        <f t="shared" ca="1" si="19"/>
        <v>0</v>
      </c>
      <c r="N77" s="26">
        <f t="shared" ca="1" si="19"/>
        <v>0</v>
      </c>
      <c r="O77" s="26">
        <f t="shared" ca="1" si="19"/>
        <v>0</v>
      </c>
      <c r="P77" s="26">
        <f t="shared" ca="1" si="19"/>
        <v>0</v>
      </c>
      <c r="Q77" s="26">
        <f t="shared" ca="1" si="19"/>
        <v>0</v>
      </c>
      <c r="R77" s="26">
        <f t="shared" ca="1" si="19"/>
        <v>0</v>
      </c>
      <c r="S77" s="26">
        <f t="shared" ca="1" si="19"/>
        <v>9</v>
      </c>
      <c r="T77" s="26">
        <f t="shared" ca="1" si="19"/>
        <v>1664</v>
      </c>
      <c r="U77" s="26">
        <f t="shared" ca="1" si="19"/>
        <v>2823</v>
      </c>
      <c r="V77" s="26">
        <f t="shared" ca="1" si="19"/>
        <v>-4958</v>
      </c>
      <c r="W77" s="26">
        <f t="shared" ca="1" si="19"/>
        <v>-270</v>
      </c>
      <c r="X77" s="26">
        <f t="shared" ca="1" si="23"/>
        <v>-13023</v>
      </c>
      <c r="Y77" s="26">
        <f t="shared" ca="1" si="23"/>
        <v>722</v>
      </c>
      <c r="Z77" s="26">
        <f t="shared" ca="1" si="23"/>
        <v>534</v>
      </c>
      <c r="AA77" s="26">
        <f t="shared" ca="1" si="23"/>
        <v>-2711</v>
      </c>
      <c r="AB77" s="26">
        <f t="shared" ca="1" si="23"/>
        <v>-215</v>
      </c>
      <c r="AC77" s="26">
        <f t="shared" ca="1" si="23"/>
        <v>235</v>
      </c>
      <c r="AD77" s="26">
        <f t="shared" ca="1" si="21"/>
        <v>288</v>
      </c>
      <c r="AE77" s="26">
        <f t="shared" ca="1" si="21"/>
        <v>475</v>
      </c>
      <c r="AF77" s="26">
        <f t="shared" ca="1" si="21"/>
        <v>-13</v>
      </c>
      <c r="AG77" s="26">
        <f t="shared" ca="1" si="21"/>
        <v>-494</v>
      </c>
      <c r="AH77" s="26">
        <f t="shared" ca="1" si="21"/>
        <v>-152</v>
      </c>
      <c r="AI77" s="26">
        <f t="shared" ca="1" si="21"/>
        <v>-76</v>
      </c>
      <c r="AJ77" s="26">
        <f t="shared" ca="1" si="21"/>
        <v>-1602</v>
      </c>
      <c r="AK77" s="26">
        <f t="shared" ca="1" si="21"/>
        <v>5376</v>
      </c>
      <c r="AL77" s="26">
        <f t="shared" ca="1" si="21"/>
        <v>7959</v>
      </c>
      <c r="AM77" s="26">
        <f t="shared" ca="1" si="21"/>
        <v>-33980</v>
      </c>
      <c r="AN77" s="26">
        <f t="shared" ca="1" si="21"/>
        <v>-60612</v>
      </c>
      <c r="AO77" s="26">
        <f t="shared" ca="1" si="21"/>
        <v>1264</v>
      </c>
      <c r="AP77" s="26">
        <f t="shared" ca="1" si="21"/>
        <v>-5375</v>
      </c>
      <c r="AQ77" s="26">
        <f t="shared" ca="1" si="21"/>
        <v>-2975</v>
      </c>
      <c r="AR77" s="26">
        <f t="shared" ca="1" si="21"/>
        <v>-425</v>
      </c>
      <c r="AS77" s="26">
        <f t="shared" ca="1" si="21"/>
        <v>-208</v>
      </c>
      <c r="AT77" s="26">
        <f t="shared" ca="1" si="22"/>
        <v>-140</v>
      </c>
      <c r="AU77" s="26">
        <f t="shared" ca="1" si="22"/>
        <v>120</v>
      </c>
      <c r="AV77" s="26">
        <f t="shared" ca="1" si="22"/>
        <v>-725</v>
      </c>
      <c r="AW77" s="26">
        <f t="shared" ca="1" si="22"/>
        <v>-6262</v>
      </c>
      <c r="AX77" s="26">
        <f t="shared" ca="1" si="22"/>
        <v>-7126</v>
      </c>
      <c r="AY77" s="26">
        <f t="shared" ca="1" si="22"/>
        <v>-10280</v>
      </c>
      <c r="AZ77" s="26">
        <f t="shared" ca="1" si="22"/>
        <v>-1962</v>
      </c>
      <c r="BA77" s="26">
        <f t="shared" ca="1" si="22"/>
        <v>-12505</v>
      </c>
      <c r="BB77" s="26">
        <f t="shared" ca="1" si="22"/>
        <v>-26846</v>
      </c>
      <c r="BC77" s="26">
        <f t="shared" ca="1" si="22"/>
        <v>-6862</v>
      </c>
      <c r="BD77" s="26">
        <f t="shared" ca="1" si="22"/>
        <v>-2510</v>
      </c>
      <c r="BE77" s="26">
        <f t="shared" ca="1" si="22"/>
        <v>-7172</v>
      </c>
      <c r="BF77" s="26">
        <f t="shared" ca="1" si="22"/>
        <v>3595697</v>
      </c>
    </row>
    <row r="78" spans="3:58">
      <c r="C78" s="26">
        <v>67</v>
      </c>
      <c r="D78" s="26">
        <v>19</v>
      </c>
      <c r="E78" s="26" t="str">
        <f t="shared" si="16"/>
        <v>历史新!C67</v>
      </c>
      <c r="F78" s="26" t="str">
        <f t="shared" si="17"/>
        <v>历史汇总!B19</v>
      </c>
      <c r="G78" s="29" t="s">
        <v>85</v>
      </c>
      <c r="H78" s="26">
        <f t="shared" ca="1" si="19"/>
        <v>0</v>
      </c>
      <c r="I78" s="26">
        <f t="shared" ca="1" si="19"/>
        <v>0</v>
      </c>
      <c r="J78" s="26">
        <f t="shared" ca="1" si="19"/>
        <v>0</v>
      </c>
      <c r="K78" s="26">
        <f t="shared" ca="1" si="19"/>
        <v>0</v>
      </c>
      <c r="L78" s="26">
        <f t="shared" ca="1" si="19"/>
        <v>0</v>
      </c>
      <c r="M78" s="26">
        <f t="shared" ca="1" si="19"/>
        <v>0</v>
      </c>
      <c r="N78" s="26">
        <f t="shared" ca="1" si="19"/>
        <v>0</v>
      </c>
      <c r="O78" s="26">
        <f t="shared" ca="1" si="19"/>
        <v>0</v>
      </c>
      <c r="P78" s="26">
        <f t="shared" ca="1" si="19"/>
        <v>0</v>
      </c>
      <c r="Q78" s="26">
        <f t="shared" ca="1" si="19"/>
        <v>0</v>
      </c>
      <c r="R78" s="26">
        <f t="shared" ca="1" si="19"/>
        <v>0</v>
      </c>
      <c r="S78" s="26">
        <f t="shared" ca="1" si="19"/>
        <v>-0.12529999999999999</v>
      </c>
      <c r="T78" s="26">
        <f t="shared" ca="1" si="19"/>
        <v>6.9999999999992291E-4</v>
      </c>
      <c r="U78" s="26">
        <f t="shared" ca="1" si="19"/>
        <v>2.0000000000000573E-4</v>
      </c>
      <c r="V78" s="26">
        <f t="shared" ca="1" si="19"/>
        <v>-1.5000000000000013E-3</v>
      </c>
      <c r="W78" s="26">
        <f t="shared" ca="1" si="19"/>
        <v>1.6000000000000458E-3</v>
      </c>
      <c r="X78" s="26">
        <f t="shared" ca="1" si="23"/>
        <v>-2.3999999999999577E-3</v>
      </c>
      <c r="Y78" s="26">
        <f t="shared" ca="1" si="23"/>
        <v>4.0000000000000036E-3</v>
      </c>
      <c r="Z78" s="26">
        <f t="shared" ca="1" si="23"/>
        <v>0</v>
      </c>
      <c r="AA78" s="26">
        <f t="shared" ca="1" si="23"/>
        <v>-6.0000000000000331E-4</v>
      </c>
      <c r="AB78" s="26">
        <f t="shared" ca="1" si="23"/>
        <v>2.0000000000003348E-4</v>
      </c>
      <c r="AC78" s="26">
        <f t="shared" ca="1" si="23"/>
        <v>2.0000000000000573E-4</v>
      </c>
      <c r="AD78" s="26">
        <f t="shared" ca="1" si="21"/>
        <v>0</v>
      </c>
      <c r="AE78" s="26">
        <f t="shared" ca="1" si="21"/>
        <v>1.0000000000001674E-4</v>
      </c>
      <c r="AF78" s="26">
        <f t="shared" ca="1" si="21"/>
        <v>-9.9999999999988987E-5</v>
      </c>
      <c r="AG78" s="26">
        <f t="shared" ca="1" si="21"/>
        <v>-9.9999999999988987E-5</v>
      </c>
      <c r="AH78" s="26">
        <f t="shared" ca="1" si="21"/>
        <v>0</v>
      </c>
      <c r="AI78" s="26">
        <f t="shared" ca="1" si="21"/>
        <v>0</v>
      </c>
      <c r="AJ78" s="26">
        <f t="shared" ca="1" si="21"/>
        <v>-3.9999999999999931E-4</v>
      </c>
      <c r="AK78" s="26">
        <f t="shared" ca="1" si="21"/>
        <v>1.799999999999996E-3</v>
      </c>
      <c r="AL78" s="26">
        <f t="shared" ca="1" si="21"/>
        <v>-1.9999999999997797E-4</v>
      </c>
      <c r="AM78" s="26">
        <f t="shared" ca="1" si="21"/>
        <v>-5.3000000000000009E-3</v>
      </c>
      <c r="AN78" s="26">
        <f t="shared" ca="1" si="21"/>
        <v>-5.2000000000000379E-3</v>
      </c>
      <c r="AO78" s="26">
        <f t="shared" ca="1" si="21"/>
        <v>1.5500000000000014E-2</v>
      </c>
      <c r="AP78" s="26">
        <f t="shared" ca="1" si="21"/>
        <v>-1.2000000000000066E-3</v>
      </c>
      <c r="AQ78" s="26">
        <f t="shared" ca="1" si="21"/>
        <v>3.0000000000002247E-4</v>
      </c>
      <c r="AR78" s="26">
        <f t="shared" ca="1" si="21"/>
        <v>1.3999999999999568E-3</v>
      </c>
      <c r="AS78" s="26">
        <f t="shared" ca="1" si="21"/>
        <v>9.9999999999988987E-5</v>
      </c>
      <c r="AT78" s="26">
        <f t="shared" ca="1" si="22"/>
        <v>0</v>
      </c>
      <c r="AU78" s="26">
        <f t="shared" ca="1" si="22"/>
        <v>9.9999999999988987E-5</v>
      </c>
      <c r="AV78" s="26">
        <f t="shared" ca="1" si="22"/>
        <v>-2.9999999999999472E-4</v>
      </c>
      <c r="AW78" s="26">
        <f t="shared" ca="1" si="22"/>
        <v>-1.3000000000000234E-3</v>
      </c>
      <c r="AX78" s="26">
        <f t="shared" ca="1" si="22"/>
        <v>7.0000000000003393E-4</v>
      </c>
      <c r="AY78" s="26">
        <f t="shared" ca="1" si="22"/>
        <v>-3.9999999999999758E-4</v>
      </c>
      <c r="AZ78" s="26">
        <f t="shared" ca="1" si="22"/>
        <v>4.0000000000001146E-4</v>
      </c>
      <c r="BA78" s="26">
        <f t="shared" ca="1" si="22"/>
        <v>-2.4000000000000132E-3</v>
      </c>
      <c r="BB78" s="26">
        <f t="shared" ca="1" si="22"/>
        <v>-3.2000000000000084E-3</v>
      </c>
      <c r="BC78" s="26">
        <f t="shared" ca="1" si="22"/>
        <v>3.5000000000000031E-3</v>
      </c>
      <c r="BD78" s="26">
        <f t="shared" ca="1" si="22"/>
        <v>1.6000000000000181E-3</v>
      </c>
      <c r="BE78" s="26">
        <f t="shared" ca="1" si="22"/>
        <v>-9.000000000000119E-4</v>
      </c>
      <c r="BF78" s="26">
        <f t="shared" ca="1" si="22"/>
        <v>-0.37609999999999999</v>
      </c>
    </row>
    <row r="79" spans="3:58">
      <c r="C79" s="26">
        <v>68</v>
      </c>
      <c r="D79" s="26">
        <v>21</v>
      </c>
      <c r="E79" s="26" t="str">
        <f t="shared" si="16"/>
        <v>历史新!C68</v>
      </c>
      <c r="F79" s="26" t="str">
        <f t="shared" si="17"/>
        <v>历史汇总!B21</v>
      </c>
      <c r="G79" s="28" t="s">
        <v>86</v>
      </c>
      <c r="H79" s="26">
        <f ca="1">OFFSET(INDIRECT($E79),0,H$11)-OFFSET(INDIRECT($F79),0,H$11)</f>
        <v>-2253009</v>
      </c>
      <c r="I79" s="26">
        <f t="shared" ca="1" si="19"/>
        <v>-1908463</v>
      </c>
      <c r="J79" s="26">
        <f t="shared" ca="1" si="19"/>
        <v>-1134373</v>
      </c>
      <c r="K79" s="26">
        <f t="shared" ca="1" si="19"/>
        <v>-1194397</v>
      </c>
      <c r="L79" s="26">
        <f t="shared" ca="1" si="19"/>
        <v>-988743</v>
      </c>
      <c r="M79" s="26">
        <f t="shared" ca="1" si="19"/>
        <v>-1038094</v>
      </c>
      <c r="N79" s="26">
        <f t="shared" ca="1" si="19"/>
        <v>-1641945</v>
      </c>
      <c r="O79" s="26">
        <f t="shared" ca="1" si="19"/>
        <v>-1958749</v>
      </c>
      <c r="P79" s="26">
        <f t="shared" ca="1" si="19"/>
        <v>-1238439</v>
      </c>
      <c r="Q79" s="26">
        <f t="shared" ca="1" si="19"/>
        <v>-1330042</v>
      </c>
      <c r="R79" s="26">
        <f t="shared" ca="1" si="19"/>
        <v>-685412</v>
      </c>
      <c r="S79" s="26">
        <f t="shared" ca="1" si="19"/>
        <v>0</v>
      </c>
      <c r="T79" s="26">
        <f t="shared" ca="1" si="19"/>
        <v>-3803758</v>
      </c>
      <c r="U79" s="26">
        <f t="shared" ca="1" si="19"/>
        <v>-2642419</v>
      </c>
      <c r="V79" s="26">
        <f t="shared" ca="1" si="19"/>
        <v>-2337317</v>
      </c>
      <c r="W79" s="26">
        <f t="shared" ca="1" si="19"/>
        <v>-3260326</v>
      </c>
      <c r="X79" s="26">
        <f t="shared" ca="1" si="23"/>
        <v>-2244542</v>
      </c>
      <c r="Y79" s="26">
        <f t="shared" ca="1" si="23"/>
        <v>-2569697</v>
      </c>
      <c r="Z79" s="26">
        <f t="shared" ca="1" si="23"/>
        <v>-3616701</v>
      </c>
      <c r="AA79" s="26">
        <f t="shared" ca="1" si="23"/>
        <v>-3816226</v>
      </c>
      <c r="AB79" s="26">
        <f t="shared" ca="1" si="23"/>
        <v>-1989575</v>
      </c>
      <c r="AC79" s="26">
        <f t="shared" ca="1" si="23"/>
        <v>-2374178</v>
      </c>
      <c r="AD79" s="26">
        <f t="shared" ca="1" si="21"/>
        <v>-1569830</v>
      </c>
      <c r="AE79" s="26">
        <f t="shared" ca="1" si="21"/>
        <v>-1890281</v>
      </c>
      <c r="AF79" s="26">
        <f t="shared" ca="1" si="21"/>
        <v>-2276485</v>
      </c>
      <c r="AG79" s="26">
        <f t="shared" ca="1" si="21"/>
        <v>-3297145</v>
      </c>
      <c r="AH79" s="26">
        <f t="shared" ca="1" si="21"/>
        <v>-2440174</v>
      </c>
      <c r="AI79" s="26">
        <f t="shared" ca="1" si="21"/>
        <v>-2137783</v>
      </c>
      <c r="AJ79" s="26">
        <f t="shared" ca="1" si="21"/>
        <v>-2116862</v>
      </c>
      <c r="AK79" s="26">
        <f t="shared" ca="1" si="21"/>
        <v>-2822518</v>
      </c>
      <c r="AL79" s="26">
        <f t="shared" ca="1" si="21"/>
        <v>-4936563</v>
      </c>
      <c r="AM79" s="26">
        <f t="shared" ca="1" si="21"/>
        <v>-4314548</v>
      </c>
      <c r="AN79" s="26">
        <f t="shared" ca="1" si="21"/>
        <v>-2406613</v>
      </c>
      <c r="AO79" s="26">
        <f t="shared" ca="1" si="21"/>
        <v>-2743435</v>
      </c>
      <c r="AP79" s="26">
        <f t="shared" ca="1" si="21"/>
        <v>-2094239</v>
      </c>
      <c r="AQ79" s="26">
        <f t="shared" ca="1" si="21"/>
        <v>-1700</v>
      </c>
      <c r="AR79" s="26">
        <f t="shared" ca="1" si="21"/>
        <v>-173</v>
      </c>
      <c r="AS79" s="26">
        <f t="shared" ca="1" si="21"/>
        <v>-96</v>
      </c>
      <c r="AT79" s="26">
        <f t="shared" ca="1" si="22"/>
        <v>-28</v>
      </c>
      <c r="AU79" s="26">
        <f t="shared" ca="1" si="22"/>
        <v>-77</v>
      </c>
      <c r="AV79" s="26">
        <f t="shared" ca="1" si="22"/>
        <v>-823</v>
      </c>
      <c r="AW79" s="26">
        <f t="shared" ca="1" si="22"/>
        <v>-4956</v>
      </c>
      <c r="AX79" s="26">
        <f t="shared" ca="1" si="22"/>
        <v>-6535</v>
      </c>
      <c r="AY79" s="26">
        <f t="shared" ca="1" si="22"/>
        <v>-6509</v>
      </c>
      <c r="AZ79" s="26">
        <f t="shared" ca="1" si="22"/>
        <v>-2818</v>
      </c>
      <c r="BA79" s="26">
        <f t="shared" ca="1" si="22"/>
        <v>-9160</v>
      </c>
      <c r="BB79" s="26">
        <f t="shared" ca="1" si="22"/>
        <v>-17961</v>
      </c>
      <c r="BC79" s="26">
        <f t="shared" ca="1" si="22"/>
        <v>-2085</v>
      </c>
      <c r="BD79" s="26">
        <f t="shared" ca="1" si="22"/>
        <v>-1501</v>
      </c>
      <c r="BE79" s="26">
        <f t="shared" ca="1" si="22"/>
        <v>-4437</v>
      </c>
      <c r="BF79" s="26">
        <f t="shared" ca="1" si="22"/>
        <v>2121172</v>
      </c>
    </row>
    <row r="80" spans="3:58">
      <c r="C80" s="26">
        <v>69</v>
      </c>
      <c r="D80" s="26">
        <v>22</v>
      </c>
      <c r="E80" s="26" t="str">
        <f t="shared" si="16"/>
        <v>历史新!C69</v>
      </c>
      <c r="F80" s="26" t="str">
        <f t="shared" si="17"/>
        <v>历史汇总!B22</v>
      </c>
      <c r="G80" s="29" t="s">
        <v>87</v>
      </c>
      <c r="H80" s="26">
        <f t="shared" ca="1" si="19"/>
        <v>-1245949</v>
      </c>
      <c r="I80" s="26">
        <f t="shared" ca="1" si="19"/>
        <v>-1774708</v>
      </c>
      <c r="J80" s="26">
        <f t="shared" ca="1" si="19"/>
        <v>-1185566</v>
      </c>
      <c r="K80" s="26">
        <f t="shared" ca="1" si="19"/>
        <v>-1243186</v>
      </c>
      <c r="L80" s="26">
        <f t="shared" ca="1" si="19"/>
        <v>-1139120</v>
      </c>
      <c r="M80" s="26">
        <f t="shared" ca="1" si="19"/>
        <v>-973319</v>
      </c>
      <c r="N80" s="26">
        <f t="shared" ca="1" si="19"/>
        <v>-1204940</v>
      </c>
      <c r="O80" s="26">
        <f t="shared" ca="1" si="19"/>
        <v>-1712248</v>
      </c>
      <c r="P80" s="26">
        <f t="shared" ca="1" si="19"/>
        <v>-1104019</v>
      </c>
      <c r="Q80" s="26">
        <f t="shared" ca="1" si="19"/>
        <v>-1419560</v>
      </c>
      <c r="R80" s="26">
        <f t="shared" ca="1" si="19"/>
        <v>-1072185</v>
      </c>
      <c r="S80" s="26">
        <f t="shared" ca="1" si="19"/>
        <v>0</v>
      </c>
      <c r="T80" s="26">
        <f t="shared" ca="1" si="19"/>
        <v>-1172747</v>
      </c>
      <c r="U80" s="26">
        <f t="shared" ca="1" si="19"/>
        <v>-1671617</v>
      </c>
      <c r="V80" s="26">
        <f t="shared" ca="1" si="19"/>
        <v>-1126851</v>
      </c>
      <c r="W80" s="26">
        <f t="shared" ca="1" si="19"/>
        <v>-1376104</v>
      </c>
      <c r="X80" s="26">
        <f t="shared" ca="1" si="23"/>
        <v>-1213379</v>
      </c>
      <c r="Y80" s="26">
        <f t="shared" ca="1" si="23"/>
        <v>-1325680</v>
      </c>
      <c r="Z80" s="26">
        <f t="shared" ca="1" si="23"/>
        <v>-1541335</v>
      </c>
      <c r="AA80" s="26">
        <f t="shared" ca="1" si="23"/>
        <v>-1991924</v>
      </c>
      <c r="AB80" s="26">
        <f t="shared" ca="1" si="23"/>
        <v>-1338198</v>
      </c>
      <c r="AC80" s="26">
        <f t="shared" ca="1" si="23"/>
        <v>-1439086</v>
      </c>
      <c r="AD80" s="26">
        <f t="shared" ca="1" si="21"/>
        <v>-1045381</v>
      </c>
      <c r="AE80" s="26">
        <f t="shared" ca="1" si="21"/>
        <v>-921175</v>
      </c>
      <c r="AF80" s="26">
        <f t="shared" ca="1" si="21"/>
        <v>-1024539</v>
      </c>
      <c r="AG80" s="26">
        <f t="shared" ca="1" si="21"/>
        <v>-1395108</v>
      </c>
      <c r="AH80" s="26">
        <f t="shared" ca="1" si="21"/>
        <v>-1317690</v>
      </c>
      <c r="AI80" s="26">
        <f t="shared" ca="1" si="21"/>
        <v>-1147961</v>
      </c>
      <c r="AJ80" s="26">
        <f t="shared" ca="1" si="21"/>
        <v>-1138743</v>
      </c>
      <c r="AK80" s="26">
        <f t="shared" ca="1" si="21"/>
        <v>-1138664</v>
      </c>
      <c r="AL80" s="26">
        <f t="shared" ca="1" si="21"/>
        <v>-1759921</v>
      </c>
      <c r="AM80" s="26">
        <f t="shared" ca="1" si="21"/>
        <v>-2614302</v>
      </c>
      <c r="AN80" s="26">
        <f t="shared" ca="1" si="21"/>
        <v>-1553770</v>
      </c>
      <c r="AO80" s="26">
        <f t="shared" ca="1" si="21"/>
        <v>-1578561</v>
      </c>
      <c r="AP80" s="26">
        <f t="shared" ca="1" si="21"/>
        <v>-1520666</v>
      </c>
      <c r="AQ80" s="26">
        <f t="shared" ca="1" si="21"/>
        <v>-830</v>
      </c>
      <c r="AR80" s="26">
        <f t="shared" ca="1" si="21"/>
        <v>-296</v>
      </c>
      <c r="AS80" s="26">
        <f t="shared" ca="1" si="21"/>
        <v>-42</v>
      </c>
      <c r="AT80" s="26">
        <f t="shared" ca="1" si="22"/>
        <v>-43</v>
      </c>
      <c r="AU80" s="26">
        <f t="shared" ca="1" si="22"/>
        <v>157</v>
      </c>
      <c r="AV80" s="26">
        <f t="shared" ca="1" si="22"/>
        <v>111</v>
      </c>
      <c r="AW80" s="26">
        <f t="shared" ca="1" si="22"/>
        <v>-618</v>
      </c>
      <c r="AX80" s="26">
        <f t="shared" ca="1" si="22"/>
        <v>-521</v>
      </c>
      <c r="AY80" s="26">
        <f t="shared" ca="1" si="22"/>
        <v>-2976</v>
      </c>
      <c r="AZ80" s="26">
        <f t="shared" ca="1" si="22"/>
        <v>575</v>
      </c>
      <c r="BA80" s="26">
        <f t="shared" ca="1" si="22"/>
        <v>-1493</v>
      </c>
      <c r="BB80" s="26">
        <f t="shared" ca="1" si="22"/>
        <v>-5701</v>
      </c>
      <c r="BC80" s="26">
        <f t="shared" ca="1" si="22"/>
        <v>-5765</v>
      </c>
      <c r="BD80" s="26">
        <f t="shared" ca="1" si="22"/>
        <v>-729</v>
      </c>
      <c r="BE80" s="26">
        <f t="shared" ca="1" si="22"/>
        <v>-1119</v>
      </c>
      <c r="BF80" s="26">
        <f t="shared" ca="1" si="22"/>
        <v>2658515</v>
      </c>
    </row>
    <row r="81" spans="3:58">
      <c r="C81" s="26">
        <v>70</v>
      </c>
      <c r="D81" s="26">
        <v>23</v>
      </c>
      <c r="E81" s="26" t="str">
        <f t="shared" si="16"/>
        <v>历史新!C70</v>
      </c>
      <c r="F81" s="26" t="str">
        <f t="shared" si="17"/>
        <v>历史汇总!B23</v>
      </c>
      <c r="G81" s="29" t="s">
        <v>88</v>
      </c>
      <c r="H81" s="26">
        <f t="shared" ref="H81:W88" ca="1" si="24">OFFSET(INDIRECT($E81),0,H$11)-OFFSET(INDIRECT($F81),0,H$11)</f>
        <v>-853421</v>
      </c>
      <c r="I81" s="26">
        <f t="shared" ca="1" si="24"/>
        <v>-660454</v>
      </c>
      <c r="J81" s="26">
        <f t="shared" ca="1" si="24"/>
        <v>-477951</v>
      </c>
      <c r="K81" s="26">
        <f t="shared" ca="1" si="24"/>
        <v>-718484</v>
      </c>
      <c r="L81" s="26">
        <f t="shared" ca="1" si="24"/>
        <v>-521728</v>
      </c>
      <c r="M81" s="26">
        <f t="shared" ca="1" si="24"/>
        <v>-535223</v>
      </c>
      <c r="N81" s="26">
        <f t="shared" ca="1" si="24"/>
        <v>-808808</v>
      </c>
      <c r="O81" s="26">
        <f t="shared" ca="1" si="24"/>
        <v>-702891</v>
      </c>
      <c r="P81" s="26">
        <f t="shared" ca="1" si="24"/>
        <v>-468648</v>
      </c>
      <c r="Q81" s="26">
        <f t="shared" ca="1" si="24"/>
        <v>-768670</v>
      </c>
      <c r="R81" s="26">
        <f t="shared" ca="1" si="24"/>
        <v>-654191</v>
      </c>
      <c r="S81" s="26">
        <f t="shared" ca="1" si="24"/>
        <v>0</v>
      </c>
      <c r="T81" s="26">
        <f t="shared" ca="1" si="24"/>
        <v>-1256919</v>
      </c>
      <c r="U81" s="26">
        <f t="shared" ca="1" si="24"/>
        <v>-559246</v>
      </c>
      <c r="V81" s="26">
        <f t="shared" ca="1" si="24"/>
        <v>-563734</v>
      </c>
      <c r="W81" s="26">
        <f t="shared" ca="1" si="24"/>
        <v>-797125</v>
      </c>
      <c r="X81" s="26">
        <f t="shared" ca="1" si="23"/>
        <v>-511191</v>
      </c>
      <c r="Y81" s="26">
        <f t="shared" ca="1" si="23"/>
        <v>-784538</v>
      </c>
      <c r="Z81" s="26">
        <f t="shared" ca="1" si="23"/>
        <v>-800646</v>
      </c>
      <c r="AA81" s="26">
        <f t="shared" ca="1" si="23"/>
        <v>-823876</v>
      </c>
      <c r="AB81" s="26">
        <f t="shared" ca="1" si="23"/>
        <v>-493426</v>
      </c>
      <c r="AC81" s="26">
        <f t="shared" ca="1" si="23"/>
        <v>-839137</v>
      </c>
      <c r="AD81" s="26">
        <f t="shared" ca="1" si="21"/>
        <v>-520311</v>
      </c>
      <c r="AE81" s="26">
        <f t="shared" ca="1" si="21"/>
        <v>-724303</v>
      </c>
      <c r="AF81" s="26">
        <f t="shared" ca="1" si="21"/>
        <v>-777962</v>
      </c>
      <c r="AG81" s="26">
        <f t="shared" ca="1" si="21"/>
        <v>-1011687</v>
      </c>
      <c r="AH81" s="26">
        <f t="shared" ca="1" si="21"/>
        <v>-746983</v>
      </c>
      <c r="AI81" s="26">
        <f t="shared" ca="1" si="21"/>
        <v>-721720</v>
      </c>
      <c r="AJ81" s="26">
        <f t="shared" ca="1" si="21"/>
        <v>-706261</v>
      </c>
      <c r="AK81" s="26">
        <f t="shared" ca="1" si="21"/>
        <v>-824330</v>
      </c>
      <c r="AL81" s="26">
        <f t="shared" ca="1" si="21"/>
        <v>-1196571</v>
      </c>
      <c r="AM81" s="26">
        <f t="shared" ca="1" si="21"/>
        <v>-945511</v>
      </c>
      <c r="AN81" s="26">
        <f t="shared" ca="1" si="21"/>
        <v>-673635</v>
      </c>
      <c r="AO81" s="26">
        <f t="shared" ca="1" si="21"/>
        <v>-983993</v>
      </c>
      <c r="AP81" s="26">
        <f t="shared" ca="1" si="21"/>
        <v>-778775</v>
      </c>
      <c r="AQ81" s="26">
        <f t="shared" ca="1" si="21"/>
        <v>-445</v>
      </c>
      <c r="AR81" s="26">
        <f t="shared" ca="1" si="21"/>
        <v>44</v>
      </c>
      <c r="AS81" s="26">
        <f t="shared" ca="1" si="21"/>
        <v>-70</v>
      </c>
      <c r="AT81" s="26">
        <f t="shared" ca="1" si="22"/>
        <v>-69</v>
      </c>
      <c r="AU81" s="26">
        <f t="shared" ca="1" si="22"/>
        <v>40</v>
      </c>
      <c r="AV81" s="26">
        <f t="shared" ca="1" si="22"/>
        <v>-13</v>
      </c>
      <c r="AW81" s="26">
        <f t="shared" ca="1" si="22"/>
        <v>-628</v>
      </c>
      <c r="AX81" s="26">
        <f t="shared" ca="1" si="22"/>
        <v>-70</v>
      </c>
      <c r="AY81" s="26">
        <f t="shared" ca="1" si="22"/>
        <v>-795</v>
      </c>
      <c r="AZ81" s="26">
        <f t="shared" ca="1" si="22"/>
        <v>281</v>
      </c>
      <c r="BA81" s="26">
        <f t="shared" ca="1" si="22"/>
        <v>-1852</v>
      </c>
      <c r="BB81" s="26">
        <f t="shared" ca="1" si="22"/>
        <v>-3171</v>
      </c>
      <c r="BC81" s="26">
        <f t="shared" ca="1" si="22"/>
        <v>846</v>
      </c>
      <c r="BD81" s="26">
        <f t="shared" ca="1" si="22"/>
        <v>-280</v>
      </c>
      <c r="BE81" s="26">
        <f t="shared" ca="1" si="22"/>
        <v>-1616</v>
      </c>
      <c r="BF81" s="26">
        <f t="shared" ca="1" si="22"/>
        <v>537343</v>
      </c>
    </row>
    <row r="82" spans="3:58">
      <c r="C82" s="26">
        <v>71</v>
      </c>
      <c r="D82" s="26">
        <v>20</v>
      </c>
      <c r="E82" s="26" t="str">
        <f t="shared" si="16"/>
        <v>历史新!C71</v>
      </c>
      <c r="F82" s="26" t="str">
        <f t="shared" si="17"/>
        <v>历史汇总!B20</v>
      </c>
      <c r="G82" s="28" t="s">
        <v>89</v>
      </c>
      <c r="H82" s="26">
        <f t="shared" ca="1" si="24"/>
        <v>0</v>
      </c>
      <c r="I82" s="26">
        <f t="shared" ca="1" si="24"/>
        <v>0</v>
      </c>
      <c r="J82" s="26">
        <f t="shared" ca="1" si="24"/>
        <v>0</v>
      </c>
      <c r="K82" s="26">
        <f t="shared" ca="1" si="24"/>
        <v>0</v>
      </c>
      <c r="L82" s="26">
        <f t="shared" ca="1" si="24"/>
        <v>0</v>
      </c>
      <c r="M82" s="26">
        <f t="shared" ca="1" si="24"/>
        <v>0</v>
      </c>
      <c r="N82" s="26">
        <f t="shared" ca="1" si="24"/>
        <v>0</v>
      </c>
      <c r="O82" s="26">
        <f t="shared" ca="1" si="24"/>
        <v>0</v>
      </c>
      <c r="P82" s="26">
        <f t="shared" ca="1" si="24"/>
        <v>0</v>
      </c>
      <c r="Q82" s="26">
        <f t="shared" ca="1" si="24"/>
        <v>0</v>
      </c>
      <c r="R82" s="26">
        <f t="shared" ca="1" si="24"/>
        <v>0</v>
      </c>
      <c r="S82" s="26">
        <f t="shared" ca="1" si="24"/>
        <v>0.34520000000000001</v>
      </c>
      <c r="T82" s="26">
        <f t="shared" ca="1" si="24"/>
        <v>1.0000000000010001E-4</v>
      </c>
      <c r="U82" s="26">
        <f t="shared" ca="1" si="24"/>
        <v>1.9999999999997797E-4</v>
      </c>
      <c r="V82" s="26">
        <f t="shared" ca="1" si="24"/>
        <v>-9.9999999999988987E-5</v>
      </c>
      <c r="W82" s="26">
        <f t="shared" ca="1" si="24"/>
        <v>3.9999999999995595E-4</v>
      </c>
      <c r="X82" s="26">
        <f t="shared" ca="1" si="23"/>
        <v>-6.0000000000004494E-4</v>
      </c>
      <c r="Y82" s="26">
        <f t="shared" ca="1" si="23"/>
        <v>9.9999999999988987E-5</v>
      </c>
      <c r="Z82" s="26">
        <f t="shared" ca="1" si="23"/>
        <v>0</v>
      </c>
      <c r="AA82" s="26">
        <f t="shared" ca="1" si="23"/>
        <v>-9.9999999999988987E-5</v>
      </c>
      <c r="AB82" s="26">
        <f t="shared" ca="1" si="23"/>
        <v>0</v>
      </c>
      <c r="AC82" s="26">
        <f t="shared" ca="1" si="23"/>
        <v>0</v>
      </c>
      <c r="AD82" s="26">
        <f t="shared" ca="1" si="21"/>
        <v>9.9999999999988987E-5</v>
      </c>
      <c r="AE82" s="26">
        <f t="shared" ca="1" si="21"/>
        <v>9.9999999999988987E-5</v>
      </c>
      <c r="AF82" s="26">
        <f t="shared" ca="1" si="21"/>
        <v>0</v>
      </c>
      <c r="AG82" s="26">
        <f t="shared" ca="1" si="21"/>
        <v>-9.9999999999988987E-5</v>
      </c>
      <c r="AH82" s="26">
        <f t="shared" ca="1" si="21"/>
        <v>0</v>
      </c>
      <c r="AI82" s="26">
        <f t="shared" ca="1" si="21"/>
        <v>0</v>
      </c>
      <c r="AJ82" s="26">
        <f t="shared" ca="1" si="21"/>
        <v>-2.00000000000089E-4</v>
      </c>
      <c r="AK82" s="26">
        <f t="shared" ca="1" si="21"/>
        <v>1.9999999999997797E-4</v>
      </c>
      <c r="AL82" s="26">
        <f t="shared" ca="1" si="21"/>
        <v>7.0000000000003393E-4</v>
      </c>
      <c r="AM82" s="26">
        <f t="shared" ca="1" si="21"/>
        <v>-8.0000000000002292E-4</v>
      </c>
      <c r="AN82" s="26">
        <f t="shared" ca="1" si="21"/>
        <v>-7.2999999999999732E-3</v>
      </c>
      <c r="AO82" s="26">
        <f t="shared" ca="1" si="21"/>
        <v>2.00000000000089E-4</v>
      </c>
      <c r="AP82" s="26">
        <f t="shared" ca="1" si="21"/>
        <v>-9.9999999999988987E-5</v>
      </c>
      <c r="AQ82" s="26">
        <f t="shared" ca="1" si="21"/>
        <v>-1.9999999999997797E-4</v>
      </c>
      <c r="AR82" s="26">
        <f t="shared" ca="1" si="21"/>
        <v>0</v>
      </c>
      <c r="AS82" s="26">
        <f t="shared" ca="1" si="21"/>
        <v>0</v>
      </c>
      <c r="AT82" s="26">
        <f t="shared" ca="1" si="22"/>
        <v>0</v>
      </c>
      <c r="AU82" s="26">
        <f t="shared" ca="1" si="22"/>
        <v>9.9999999999988987E-5</v>
      </c>
      <c r="AV82" s="26">
        <f t="shared" ca="1" si="22"/>
        <v>9.9999999999988987E-5</v>
      </c>
      <c r="AW82" s="26">
        <f t="shared" ca="1" si="22"/>
        <v>-9.9999999999988987E-5</v>
      </c>
      <c r="AX82" s="26">
        <f t="shared" ca="1" si="22"/>
        <v>9.9999999999988987E-5</v>
      </c>
      <c r="AY82" s="26">
        <f t="shared" ca="1" si="22"/>
        <v>0</v>
      </c>
      <c r="AZ82" s="26">
        <f t="shared" ca="1" si="22"/>
        <v>4.9999999999994493E-4</v>
      </c>
      <c r="BA82" s="26">
        <f t="shared" ca="1" si="22"/>
        <v>4.0000000000006697E-4</v>
      </c>
      <c r="BB82" s="26">
        <f t="shared" ca="1" si="22"/>
        <v>-4.0000000000006697E-4</v>
      </c>
      <c r="BC82" s="26">
        <f t="shared" ca="1" si="22"/>
        <v>-2.9999999999996696E-4</v>
      </c>
      <c r="BD82" s="26">
        <f t="shared" ca="1" si="22"/>
        <v>0</v>
      </c>
      <c r="BE82" s="26">
        <f t="shared" ca="1" si="22"/>
        <v>-9.9999999999988987E-5</v>
      </c>
      <c r="BF82" s="26">
        <f t="shared" ca="1" si="22"/>
        <v>0.63429999999999997</v>
      </c>
    </row>
    <row r="83" spans="3:58">
      <c r="C83" s="26">
        <v>72</v>
      </c>
      <c r="G83" s="29" t="s">
        <v>90</v>
      </c>
    </row>
    <row r="84" spans="3:58">
      <c r="C84" s="26">
        <v>73</v>
      </c>
      <c r="G84" s="29" t="s">
        <v>91</v>
      </c>
    </row>
    <row r="85" spans="3:58">
      <c r="C85" s="26">
        <v>74</v>
      </c>
      <c r="G85" s="29" t="s">
        <v>92</v>
      </c>
    </row>
    <row r="86" spans="3:58">
      <c r="C86" s="26">
        <v>75</v>
      </c>
      <c r="D86" s="26">
        <v>28</v>
      </c>
      <c r="E86" s="26" t="str">
        <f>$A$11&amp;$A$13&amp;C86</f>
        <v>历史新!C75</v>
      </c>
      <c r="F86" s="26" t="str">
        <f>$B$11&amp;$B$13&amp;D86</f>
        <v>历史汇总!B28</v>
      </c>
      <c r="G86" s="37" t="s">
        <v>94</v>
      </c>
      <c r="H86" s="26">
        <f t="shared" ref="H86:W99" ca="1" si="25">OFFSET(INDIRECT($E86),0,H$11)-OFFSET(INDIRECT($F86),0,H$11)</f>
        <v>-315843</v>
      </c>
      <c r="I86" s="26">
        <f t="shared" ca="1" si="24"/>
        <v>-282440</v>
      </c>
      <c r="J86" s="26">
        <f t="shared" ca="1" si="24"/>
        <v>-257814</v>
      </c>
      <c r="K86" s="26">
        <f t="shared" ca="1" si="24"/>
        <v>-236282</v>
      </c>
      <c r="L86" s="26">
        <f t="shared" ca="1" si="24"/>
        <v>-195304</v>
      </c>
      <c r="M86" s="26">
        <f t="shared" ca="1" si="24"/>
        <v>-170131</v>
      </c>
      <c r="N86" s="26">
        <f t="shared" ca="1" si="24"/>
        <v>-213757</v>
      </c>
      <c r="O86" s="26">
        <f t="shared" ca="1" si="24"/>
        <v>-205567</v>
      </c>
      <c r="P86" s="26">
        <f t="shared" ca="1" si="24"/>
        <v>-194359</v>
      </c>
      <c r="Q86" s="26">
        <f t="shared" ca="1" si="24"/>
        <v>-142565</v>
      </c>
      <c r="R86" s="26">
        <f t="shared" ca="1" si="24"/>
        <v>-206215</v>
      </c>
      <c r="S86" s="26">
        <f t="shared" ca="1" si="24"/>
        <v>-265729</v>
      </c>
      <c r="T86" s="26">
        <f t="shared" ca="1" si="24"/>
        <v>-205260</v>
      </c>
      <c r="U86" s="26">
        <f t="shared" ca="1" si="24"/>
        <v>-327556</v>
      </c>
      <c r="V86" s="26">
        <f t="shared" ca="1" si="24"/>
        <v>-427212</v>
      </c>
      <c r="W86" s="26">
        <f t="shared" ca="1" si="24"/>
        <v>-341413</v>
      </c>
      <c r="X86" s="26">
        <f t="shared" ref="X86:BF92" ca="1" si="26">OFFSET(INDIRECT($E86),0,X$11)-OFFSET(INDIRECT($F86),0,X$11)</f>
        <v>-765780</v>
      </c>
      <c r="Y86" s="26">
        <f t="shared" ca="1" si="26"/>
        <v>-387269</v>
      </c>
      <c r="Z86" s="26">
        <f t="shared" ca="1" si="26"/>
        <v>-422465</v>
      </c>
      <c r="AA86" s="26">
        <f t="shared" ca="1" si="26"/>
        <v>-442059</v>
      </c>
      <c r="AB86" s="26">
        <f t="shared" ca="1" si="26"/>
        <v>-224577</v>
      </c>
      <c r="AC86" s="26">
        <f t="shared" ca="1" si="26"/>
        <v>-276568</v>
      </c>
      <c r="AD86" s="26">
        <f t="shared" ca="1" si="26"/>
        <v>-245376</v>
      </c>
      <c r="AE86" s="26">
        <f t="shared" ca="1" si="26"/>
        <v>-260111</v>
      </c>
      <c r="AF86" s="26">
        <f t="shared" ca="1" si="26"/>
        <v>-224241</v>
      </c>
      <c r="AG86" s="26">
        <f t="shared" ca="1" si="26"/>
        <v>-200966</v>
      </c>
      <c r="AH86" s="26">
        <f t="shared" ca="1" si="26"/>
        <v>-251050</v>
      </c>
      <c r="AI86" s="26">
        <f t="shared" ca="1" si="26"/>
        <v>-227492</v>
      </c>
      <c r="AJ86" s="26">
        <f t="shared" ca="1" si="26"/>
        <v>-293215</v>
      </c>
      <c r="AK86" s="26">
        <f t="shared" ca="1" si="26"/>
        <v>-522763</v>
      </c>
      <c r="AL86" s="26">
        <f t="shared" ca="1" si="26"/>
        <v>-383066</v>
      </c>
      <c r="AM86" s="26">
        <f t="shared" ca="1" si="26"/>
        <v>-368447</v>
      </c>
      <c r="AN86" s="26">
        <f t="shared" ca="1" si="26"/>
        <v>-329964</v>
      </c>
      <c r="AO86" s="26">
        <f t="shared" ca="1" si="26"/>
        <v>-210376</v>
      </c>
      <c r="AP86" s="26">
        <f t="shared" ca="1" si="26"/>
        <v>-196451</v>
      </c>
      <c r="AQ86" s="26">
        <f t="shared" ca="1" si="26"/>
        <v>-237512</v>
      </c>
      <c r="AR86" s="26">
        <f t="shared" ca="1" si="26"/>
        <v>-160826</v>
      </c>
      <c r="AS86" s="26">
        <f t="shared" ca="1" si="26"/>
        <v>-173244</v>
      </c>
      <c r="AT86" s="26">
        <f t="shared" ca="1" si="26"/>
        <v>-153846</v>
      </c>
      <c r="AU86" s="26">
        <f t="shared" ca="1" si="26"/>
        <v>-24433</v>
      </c>
      <c r="AV86" s="26">
        <f t="shared" ca="1" si="26"/>
        <v>0</v>
      </c>
      <c r="AW86" s="26">
        <f t="shared" ca="1" si="26"/>
        <v>0</v>
      </c>
      <c r="AX86" s="26">
        <f t="shared" ca="1" si="26"/>
        <v>0</v>
      </c>
      <c r="AY86" s="26">
        <f t="shared" ca="1" si="26"/>
        <v>0</v>
      </c>
      <c r="AZ86" s="26">
        <f t="shared" ca="1" si="26"/>
        <v>0</v>
      </c>
      <c r="BA86" s="26">
        <f t="shared" ca="1" si="26"/>
        <v>0</v>
      </c>
      <c r="BB86" s="26">
        <f t="shared" ca="1" si="26"/>
        <v>0</v>
      </c>
      <c r="BC86" s="26">
        <f t="shared" ca="1" si="26"/>
        <v>0</v>
      </c>
      <c r="BD86" s="26">
        <f t="shared" ca="1" si="26"/>
        <v>0</v>
      </c>
      <c r="BE86" s="26">
        <f t="shared" ca="1" si="26"/>
        <v>-88237</v>
      </c>
      <c r="BF86" s="26">
        <f t="shared" ca="1" si="26"/>
        <v>93167</v>
      </c>
    </row>
    <row r="87" spans="3:58">
      <c r="C87" s="26">
        <v>76</v>
      </c>
      <c r="D87" s="26">
        <v>29</v>
      </c>
      <c r="E87" s="26" t="str">
        <f>$A$11&amp;$A$13&amp;C87</f>
        <v>历史新!C76</v>
      </c>
      <c r="F87" s="26" t="str">
        <f>$B$11&amp;$B$13&amp;D87</f>
        <v>历史汇总!B29</v>
      </c>
      <c r="G87" s="29" t="s">
        <v>95</v>
      </c>
      <c r="H87" s="26">
        <f t="shared" ca="1" si="25"/>
        <v>7.4700000000000003E-2</v>
      </c>
      <c r="I87" s="26">
        <f t="shared" ca="1" si="24"/>
        <v>0.10580000000000001</v>
      </c>
      <c r="J87" s="26">
        <f t="shared" ca="1" si="24"/>
        <v>8.72E-2</v>
      </c>
      <c r="K87" s="26">
        <f t="shared" ca="1" si="24"/>
        <v>8.3500000000000005E-2</v>
      </c>
      <c r="L87" s="26">
        <f t="shared" ca="1" si="24"/>
        <v>0.1734</v>
      </c>
      <c r="M87" s="26">
        <f t="shared" ca="1" si="24"/>
        <v>0.12889999999999999</v>
      </c>
      <c r="N87" s="26">
        <f t="shared" ca="1" si="24"/>
        <v>-0.25640000000000002</v>
      </c>
      <c r="O87" s="26">
        <f t="shared" ca="1" si="24"/>
        <v>3.8300000000000001E-2</v>
      </c>
      <c r="P87" s="26">
        <f t="shared" ca="1" si="24"/>
        <v>5.45E-2</v>
      </c>
      <c r="Q87" s="26">
        <f t="shared" ca="1" si="24"/>
        <v>0.26650000000000001</v>
      </c>
      <c r="R87" s="26">
        <f t="shared" ca="1" si="24"/>
        <v>-0.44650000000000001</v>
      </c>
      <c r="S87" s="26">
        <f t="shared" ca="1" si="24"/>
        <v>-0.28860000000000002</v>
      </c>
      <c r="T87" s="26">
        <f t="shared" ca="1" si="24"/>
        <v>0.2276</v>
      </c>
      <c r="U87" s="26">
        <f t="shared" ca="1" si="24"/>
        <v>-0.5958</v>
      </c>
      <c r="V87" s="26">
        <f t="shared" ca="1" si="24"/>
        <v>-0.30420000000000003</v>
      </c>
      <c r="W87" s="26">
        <f t="shared" ca="1" si="24"/>
        <v>0.20080000000000001</v>
      </c>
      <c r="X87" s="26">
        <f t="shared" ca="1" si="26"/>
        <v>-1.2430000000000001</v>
      </c>
      <c r="Y87" s="26">
        <f t="shared" ca="1" si="26"/>
        <v>0.49430000000000002</v>
      </c>
      <c r="Z87" s="26">
        <f t="shared" ca="1" si="26"/>
        <v>-9.0899999999999995E-2</v>
      </c>
      <c r="AA87" s="26">
        <f t="shared" ca="1" si="26"/>
        <v>-4.6399999999999997E-2</v>
      </c>
      <c r="AB87" s="26">
        <f t="shared" ca="1" si="26"/>
        <v>0.49199999999999999</v>
      </c>
      <c r="AC87" s="26">
        <f t="shared" ca="1" si="26"/>
        <v>-0.23150000000000001</v>
      </c>
      <c r="AD87" s="26">
        <f t="shared" ca="1" si="26"/>
        <v>0.1128</v>
      </c>
      <c r="AE87" s="26">
        <f t="shared" ca="1" si="26"/>
        <v>-6.0100000000000001E-2</v>
      </c>
      <c r="AF87" s="26">
        <f t="shared" ca="1" si="26"/>
        <v>0.13789999999999999</v>
      </c>
      <c r="AG87" s="26">
        <f t="shared" ca="1" si="26"/>
        <v>0.1038</v>
      </c>
      <c r="AH87" s="26">
        <f t="shared" ca="1" si="26"/>
        <v>-0.2492</v>
      </c>
      <c r="AI87" s="26">
        <f t="shared" ca="1" si="26"/>
        <v>9.3799999999999994E-2</v>
      </c>
      <c r="AJ87" s="26">
        <f t="shared" ca="1" si="26"/>
        <v>-0.28889999999999999</v>
      </c>
      <c r="AK87" s="26">
        <f t="shared" ca="1" si="26"/>
        <v>-0.78290000000000004</v>
      </c>
      <c r="AL87" s="26">
        <f t="shared" ca="1" si="26"/>
        <v>0.26719999999999999</v>
      </c>
      <c r="AM87" s="26">
        <f t="shared" ca="1" si="26"/>
        <v>3.8199999999999998E-2</v>
      </c>
      <c r="AN87" s="26">
        <f t="shared" ca="1" si="26"/>
        <v>0.10440000000000001</v>
      </c>
      <c r="AO87" s="26">
        <f t="shared" ca="1" si="26"/>
        <v>0.3624</v>
      </c>
      <c r="AP87" s="26">
        <f t="shared" ca="1" si="26"/>
        <v>6.6199999999999995E-2</v>
      </c>
      <c r="AQ87" s="26">
        <f t="shared" ca="1" si="26"/>
        <v>-0.20899999999999999</v>
      </c>
      <c r="AR87" s="26">
        <f t="shared" ca="1" si="26"/>
        <v>0.32290000000000002</v>
      </c>
      <c r="AS87" s="26">
        <f t="shared" ca="1" si="26"/>
        <v>-7.7200000000000005E-2</v>
      </c>
      <c r="AT87" s="26">
        <f t="shared" ca="1" si="26"/>
        <v>0.112</v>
      </c>
      <c r="AU87" s="26">
        <f t="shared" ca="1" si="26"/>
        <v>-2.9700000000000001E-2</v>
      </c>
      <c r="AV87" s="26">
        <f t="shared" ca="1" si="26"/>
        <v>0.1996</v>
      </c>
      <c r="AW87" s="26">
        <f t="shared" ca="1" si="26"/>
        <v>0</v>
      </c>
      <c r="AX87" s="26">
        <f t="shared" ca="1" si="26"/>
        <v>0</v>
      </c>
      <c r="AY87" s="26">
        <f t="shared" ca="1" si="26"/>
        <v>0</v>
      </c>
      <c r="AZ87" s="26">
        <f t="shared" ca="1" si="26"/>
        <v>0</v>
      </c>
      <c r="BA87" s="26">
        <f t="shared" ca="1" si="26"/>
        <v>0</v>
      </c>
      <c r="BB87" s="26">
        <f t="shared" ca="1" si="26"/>
        <v>0</v>
      </c>
      <c r="BC87" s="26">
        <f t="shared" ca="1" si="26"/>
        <v>0</v>
      </c>
      <c r="BD87" s="26">
        <f t="shared" ca="1" si="26"/>
        <v>0</v>
      </c>
      <c r="BE87" s="26">
        <f t="shared" ca="1" si="26"/>
        <v>-1.0277000000000001</v>
      </c>
      <c r="BF87" s="26">
        <f t="shared" ca="1" si="26"/>
        <v>5.4600000000000003E-2</v>
      </c>
    </row>
    <row r="88" spans="3:58">
      <c r="C88" s="26">
        <v>77</v>
      </c>
      <c r="D88" s="26">
        <v>30</v>
      </c>
      <c r="E88" s="26" t="str">
        <f>$A$11&amp;$A$13&amp;C88</f>
        <v>历史新!C77</v>
      </c>
      <c r="F88" s="26" t="str">
        <f>$B$11&amp;$B$13&amp;D88</f>
        <v>历史汇总!B30</v>
      </c>
      <c r="G88" s="37" t="s">
        <v>96</v>
      </c>
      <c r="H88" s="26">
        <f t="shared" ca="1" si="25"/>
        <v>-125071</v>
      </c>
      <c r="I88" s="26">
        <f t="shared" ca="1" si="24"/>
        <v>-70689</v>
      </c>
      <c r="J88" s="26">
        <f t="shared" ca="1" si="24"/>
        <v>-76164</v>
      </c>
      <c r="K88" s="26">
        <f t="shared" ca="1" si="24"/>
        <v>-69229</v>
      </c>
      <c r="L88" s="26">
        <f t="shared" ca="1" si="24"/>
        <v>-68161</v>
      </c>
      <c r="M88" s="26">
        <f t="shared" ca="1" si="24"/>
        <v>-100753</v>
      </c>
      <c r="N88" s="26">
        <f t="shared" ca="1" si="24"/>
        <v>-99684</v>
      </c>
      <c r="O88" s="26">
        <f t="shared" ca="1" si="24"/>
        <v>-55226</v>
      </c>
      <c r="P88" s="26">
        <f t="shared" ca="1" si="24"/>
        <v>-52443</v>
      </c>
      <c r="Q88" s="26">
        <f t="shared" ca="1" si="24"/>
        <v>-36472</v>
      </c>
      <c r="R88" s="26">
        <f t="shared" ca="1" si="24"/>
        <v>-36921</v>
      </c>
      <c r="S88" s="26">
        <f t="shared" ca="1" si="24"/>
        <v>-90864</v>
      </c>
      <c r="T88" s="26">
        <f t="shared" ca="1" si="24"/>
        <v>-66715</v>
      </c>
      <c r="U88" s="26">
        <f t="shared" ca="1" si="24"/>
        <v>-56210</v>
      </c>
      <c r="V88" s="26">
        <f t="shared" ca="1" si="24"/>
        <v>-76212</v>
      </c>
      <c r="W88" s="26">
        <f t="shared" ca="1" si="24"/>
        <v>-57929</v>
      </c>
      <c r="X88" s="26">
        <f t="shared" ca="1" si="26"/>
        <v>-79031</v>
      </c>
      <c r="Y88" s="26">
        <f t="shared" ca="1" si="26"/>
        <v>-107891</v>
      </c>
      <c r="Z88" s="26">
        <f t="shared" ca="1" si="26"/>
        <v>-98449</v>
      </c>
      <c r="AA88" s="26">
        <f t="shared" ca="1" si="26"/>
        <v>-48693</v>
      </c>
      <c r="AB88" s="26">
        <f t="shared" ca="1" si="26"/>
        <v>-51238</v>
      </c>
      <c r="AC88" s="26">
        <f t="shared" ca="1" si="26"/>
        <v>-36643</v>
      </c>
      <c r="AD88" s="26">
        <f t="shared" ca="1" si="26"/>
        <v>-42286</v>
      </c>
      <c r="AE88" s="26">
        <f t="shared" ca="1" si="26"/>
        <v>-54319</v>
      </c>
      <c r="AF88" s="26">
        <f t="shared" ca="1" si="26"/>
        <v>-77859</v>
      </c>
      <c r="AG88" s="26">
        <f t="shared" ca="1" si="26"/>
        <v>-49729</v>
      </c>
      <c r="AH88" s="26">
        <f t="shared" ca="1" si="26"/>
        <v>-51428</v>
      </c>
      <c r="AI88" s="26">
        <f t="shared" ca="1" si="26"/>
        <v>-53399</v>
      </c>
      <c r="AJ88" s="26">
        <f t="shared" ca="1" si="26"/>
        <v>-72970</v>
      </c>
      <c r="AK88" s="26">
        <f t="shared" ca="1" si="26"/>
        <v>-133531</v>
      </c>
      <c r="AL88" s="26">
        <f t="shared" ca="1" si="26"/>
        <v>-113924</v>
      </c>
      <c r="AM88" s="26">
        <f t="shared" ca="1" si="26"/>
        <v>-53216</v>
      </c>
      <c r="AN88" s="26">
        <f t="shared" ca="1" si="26"/>
        <v>-51656</v>
      </c>
      <c r="AO88" s="26">
        <f t="shared" ca="1" si="26"/>
        <v>-40702</v>
      </c>
      <c r="AP88" s="26">
        <f t="shared" ca="1" si="26"/>
        <v>-38518</v>
      </c>
      <c r="AQ88" s="26">
        <f t="shared" ca="1" si="26"/>
        <v>-60418</v>
      </c>
      <c r="AR88" s="26">
        <f t="shared" ca="1" si="26"/>
        <v>-49954</v>
      </c>
      <c r="AS88" s="26">
        <f t="shared" ca="1" si="26"/>
        <v>-39075</v>
      </c>
      <c r="AT88" s="26">
        <f t="shared" ca="1" si="26"/>
        <v>-35859</v>
      </c>
      <c r="AU88" s="26">
        <f t="shared" ca="1" si="26"/>
        <v>-24294.03</v>
      </c>
      <c r="AV88" s="26">
        <f t="shared" ca="1" si="26"/>
        <v>-69.360000000000582</v>
      </c>
      <c r="AW88" s="26">
        <f t="shared" ca="1" si="26"/>
        <v>-2.2799999999988358</v>
      </c>
      <c r="AX88" s="26">
        <f t="shared" ca="1" si="26"/>
        <v>-4.4900000000052387</v>
      </c>
      <c r="AY88" s="26">
        <f t="shared" ca="1" si="26"/>
        <v>-227.91999999999825</v>
      </c>
      <c r="AZ88" s="26">
        <f t="shared" ca="1" si="26"/>
        <v>-281.27000000000044</v>
      </c>
      <c r="BA88" s="26">
        <f t="shared" ca="1" si="26"/>
        <v>-153.61999999999898</v>
      </c>
      <c r="BB88" s="26">
        <f t="shared" ca="1" si="26"/>
        <v>-97.06000000000131</v>
      </c>
      <c r="BC88" s="26">
        <f t="shared" ca="1" si="26"/>
        <v>0.22000000000116415</v>
      </c>
      <c r="BD88" s="26">
        <f t="shared" ca="1" si="26"/>
        <v>-0.91999999999825377</v>
      </c>
      <c r="BE88" s="26">
        <f t="shared" ca="1" si="26"/>
        <v>-1594.7700000000004</v>
      </c>
      <c r="BF88" s="26">
        <f t="shared" ca="1" si="26"/>
        <v>29499.53</v>
      </c>
    </row>
    <row r="89" spans="3:58">
      <c r="C89" s="26">
        <v>78</v>
      </c>
      <c r="D89" s="26">
        <v>31</v>
      </c>
      <c r="E89" s="26" t="str">
        <f>$A$11&amp;$A$13&amp;C89</f>
        <v>历史新!C78</v>
      </c>
      <c r="F89" s="26" t="str">
        <f>$B$11&amp;$B$13&amp;D89</f>
        <v>历史汇总!B31</v>
      </c>
      <c r="G89" s="29" t="s">
        <v>97</v>
      </c>
      <c r="H89" s="26">
        <f t="shared" ca="1" si="25"/>
        <v>9.1499999999999998E-2</v>
      </c>
      <c r="I89" s="26">
        <f t="shared" ca="1" si="25"/>
        <v>0.43480000000000002</v>
      </c>
      <c r="J89" s="26">
        <f t="shared" ca="1" si="25"/>
        <v>-7.7499999999999999E-2</v>
      </c>
      <c r="K89" s="26">
        <f t="shared" ca="1" si="25"/>
        <v>9.11E-2</v>
      </c>
      <c r="L89" s="26">
        <f t="shared" ca="1" si="25"/>
        <v>1.54E-2</v>
      </c>
      <c r="M89" s="26">
        <f t="shared" ca="1" si="25"/>
        <v>-0.47820000000000001</v>
      </c>
      <c r="N89" s="26">
        <f t="shared" ca="1" si="25"/>
        <v>1.06E-2</v>
      </c>
      <c r="O89" s="26">
        <f t="shared" ca="1" si="25"/>
        <v>0.44600000000000001</v>
      </c>
      <c r="P89" s="26">
        <f t="shared" ca="1" si="25"/>
        <v>5.04E-2</v>
      </c>
      <c r="Q89" s="26">
        <f t="shared" ca="1" si="25"/>
        <v>0.30449999999999999</v>
      </c>
      <c r="R89" s="26">
        <f t="shared" ca="1" si="25"/>
        <v>-1.23E-2</v>
      </c>
      <c r="S89" s="26">
        <f t="shared" ca="1" si="25"/>
        <v>-1.4610000000000001</v>
      </c>
      <c r="T89" s="26">
        <f t="shared" ca="1" si="25"/>
        <v>0.26579999999999998</v>
      </c>
      <c r="U89" s="26">
        <f t="shared" ca="1" si="25"/>
        <v>0.1575</v>
      </c>
      <c r="V89" s="26">
        <f t="shared" ca="1" si="25"/>
        <v>-0.35580000000000001</v>
      </c>
      <c r="W89" s="26">
        <f t="shared" ca="1" si="25"/>
        <v>0.2399</v>
      </c>
      <c r="X89" s="26">
        <f t="shared" ca="1" si="26"/>
        <v>-0.36430000000000001</v>
      </c>
      <c r="Y89" s="26">
        <f t="shared" ca="1" si="26"/>
        <v>-0.36520000000000002</v>
      </c>
      <c r="Z89" s="26">
        <f t="shared" ca="1" si="26"/>
        <v>8.7499999999999994E-2</v>
      </c>
      <c r="AA89" s="26">
        <f t="shared" ca="1" si="26"/>
        <v>0.50539999999999996</v>
      </c>
      <c r="AB89" s="26">
        <f t="shared" ca="1" si="26"/>
        <v>-5.2299999999999999E-2</v>
      </c>
      <c r="AC89" s="26">
        <f t="shared" ca="1" si="26"/>
        <v>0.2848</v>
      </c>
      <c r="AD89" s="26">
        <f t="shared" ca="1" si="26"/>
        <v>-0.154</v>
      </c>
      <c r="AE89" s="26">
        <f t="shared" ca="1" si="26"/>
        <v>-0.28460000000000002</v>
      </c>
      <c r="AF89" s="26">
        <f t="shared" ca="1" si="26"/>
        <v>-0.43340000000000001</v>
      </c>
      <c r="AG89" s="26">
        <f t="shared" ca="1" si="26"/>
        <v>0.36130000000000001</v>
      </c>
      <c r="AH89" s="26">
        <f t="shared" ca="1" si="26"/>
        <v>-3.4200000000000001E-2</v>
      </c>
      <c r="AI89" s="26">
        <f t="shared" ca="1" si="26"/>
        <v>-3.8300000000000001E-2</v>
      </c>
      <c r="AJ89" s="26">
        <f t="shared" ca="1" si="26"/>
        <v>-0.36649999999999999</v>
      </c>
      <c r="AK89" s="26">
        <f t="shared" ca="1" si="26"/>
        <v>-0.82989999999999997</v>
      </c>
      <c r="AL89" s="26">
        <f t="shared" ca="1" si="26"/>
        <v>0.14680000000000001</v>
      </c>
      <c r="AM89" s="26">
        <f t="shared" ca="1" si="26"/>
        <v>0.53290000000000004</v>
      </c>
      <c r="AN89" s="26">
        <f t="shared" ca="1" si="26"/>
        <v>2.93E-2</v>
      </c>
      <c r="AO89" s="26">
        <f t="shared" ca="1" si="26"/>
        <v>0.21210000000000001</v>
      </c>
      <c r="AP89" s="26">
        <f t="shared" ca="1" si="26"/>
        <v>5.3699999999999998E-2</v>
      </c>
      <c r="AQ89" s="26">
        <f t="shared" ca="1" si="26"/>
        <v>-0.56859999999999999</v>
      </c>
      <c r="AR89" s="26">
        <f t="shared" ca="1" si="26"/>
        <v>0.17319999999999999</v>
      </c>
      <c r="AS89" s="26">
        <f t="shared" ca="1" si="26"/>
        <v>0.21779999999999999</v>
      </c>
      <c r="AT89" s="26">
        <f t="shared" ca="1" si="26"/>
        <v>8.2299999999999998E-2</v>
      </c>
      <c r="AU89" s="26">
        <f t="shared" ca="1" si="26"/>
        <v>1.6999999999999999E-3</v>
      </c>
      <c r="AV89" s="26">
        <f t="shared" ca="1" si="26"/>
        <v>3.2889999999999997</v>
      </c>
      <c r="AW89" s="26">
        <f t="shared" ca="1" si="26"/>
        <v>2.1999999999999797E-3</v>
      </c>
      <c r="AX89" s="26">
        <f t="shared" ca="1" si="26"/>
        <v>-9.9999999999988987E-5</v>
      </c>
      <c r="AY89" s="26">
        <f t="shared" ca="1" si="26"/>
        <v>-3.2999999999999696E-3</v>
      </c>
      <c r="AZ89" s="26">
        <f t="shared" ca="1" si="26"/>
        <v>-1.5999999999999973E-3</v>
      </c>
      <c r="BA89" s="26">
        <f t="shared" ca="1" si="26"/>
        <v>3.3000000000000113E-3</v>
      </c>
      <c r="BB89" s="26">
        <f t="shared" ca="1" si="26"/>
        <v>1.5000000000000013E-3</v>
      </c>
      <c r="BC89" s="26">
        <f t="shared" ca="1" si="26"/>
        <v>4.3999999999999873E-3</v>
      </c>
      <c r="BD89" s="26">
        <f t="shared" ca="1" si="26"/>
        <v>0</v>
      </c>
      <c r="BE89" s="26">
        <f t="shared" ca="1" si="26"/>
        <v>-3.7599999999999967E-2</v>
      </c>
      <c r="BF89" s="26">
        <f t="shared" ca="1" si="26"/>
        <v>9.4E-2</v>
      </c>
    </row>
    <row r="90" spans="3:58">
      <c r="C90" s="26">
        <v>79</v>
      </c>
      <c r="D90" s="26">
        <v>32</v>
      </c>
      <c r="E90" s="26" t="str">
        <f>$A$11&amp;$A$13&amp;C90</f>
        <v>历史新!C79</v>
      </c>
      <c r="F90" s="26" t="str">
        <f>$B$11&amp;$B$13&amp;D90</f>
        <v>历史汇总!B32</v>
      </c>
      <c r="G90" s="37" t="s">
        <v>99</v>
      </c>
      <c r="H90" s="26">
        <f t="shared" ca="1" si="25"/>
        <v>0</v>
      </c>
      <c r="I90" s="26">
        <f t="shared" ca="1" si="25"/>
        <v>0</v>
      </c>
      <c r="J90" s="26">
        <f t="shared" ca="1" si="25"/>
        <v>0</v>
      </c>
      <c r="K90" s="26">
        <f t="shared" ca="1" si="25"/>
        <v>0</v>
      </c>
      <c r="L90" s="26">
        <f t="shared" ca="1" si="25"/>
        <v>0</v>
      </c>
      <c r="M90" s="26">
        <f t="shared" ca="1" si="25"/>
        <v>0</v>
      </c>
      <c r="N90" s="26">
        <f t="shared" ca="1" si="25"/>
        <v>0</v>
      </c>
      <c r="O90" s="26">
        <f t="shared" ca="1" si="25"/>
        <v>0</v>
      </c>
      <c r="P90" s="26">
        <f t="shared" ca="1" si="25"/>
        <v>0</v>
      </c>
      <c r="Q90" s="26">
        <f t="shared" ca="1" si="25"/>
        <v>0</v>
      </c>
      <c r="R90" s="26">
        <f t="shared" ca="1" si="25"/>
        <v>0</v>
      </c>
      <c r="S90" s="68">
        <f t="shared" ca="1" si="25"/>
        <v>-3601.9052000000001</v>
      </c>
      <c r="T90" s="26">
        <f t="shared" ca="1" si="25"/>
        <v>-3287</v>
      </c>
      <c r="U90" s="26">
        <f t="shared" ca="1" si="25"/>
        <v>-3201</v>
      </c>
      <c r="V90" s="26">
        <f t="shared" ca="1" si="25"/>
        <v>-3540</v>
      </c>
      <c r="W90" s="26">
        <f t="shared" ca="1" si="25"/>
        <v>-3260</v>
      </c>
      <c r="X90" s="26">
        <f t="shared" ca="1" si="26"/>
        <v>-3760</v>
      </c>
      <c r="Y90" s="26">
        <f t="shared" ca="1" si="26"/>
        <v>-4122</v>
      </c>
      <c r="Z90" s="26">
        <f t="shared" ca="1" si="26"/>
        <v>-4016</v>
      </c>
      <c r="AA90" s="26">
        <f t="shared" ca="1" si="26"/>
        <v>-3389</v>
      </c>
      <c r="AB90" s="26">
        <f t="shared" ca="1" si="26"/>
        <v>-3457</v>
      </c>
      <c r="AC90" s="26">
        <f t="shared" ca="1" si="26"/>
        <v>-3316</v>
      </c>
      <c r="AD90" s="26">
        <f t="shared" ca="1" si="26"/>
        <v>-3577</v>
      </c>
      <c r="AE90" s="26">
        <f t="shared" ca="1" si="26"/>
        <v>-3856</v>
      </c>
      <c r="AF90" s="26">
        <f t="shared" ca="1" si="26"/>
        <v>-3852</v>
      </c>
      <c r="AG90" s="26">
        <f t="shared" ca="1" si="26"/>
        <v>-3334</v>
      </c>
      <c r="AH90" s="26">
        <f t="shared" ca="1" si="26"/>
        <v>-3466</v>
      </c>
      <c r="AI90" s="26">
        <f t="shared" ca="1" si="26"/>
        <v>-3412</v>
      </c>
      <c r="AJ90" s="26">
        <f t="shared" ca="1" si="26"/>
        <v>-3742</v>
      </c>
      <c r="AK90" s="26">
        <f t="shared" ca="1" si="26"/>
        <v>-4165</v>
      </c>
      <c r="AL90" s="26">
        <f t="shared" ca="1" si="26"/>
        <v>-3936</v>
      </c>
      <c r="AM90" s="26">
        <f t="shared" ca="1" si="26"/>
        <v>-3164</v>
      </c>
      <c r="AN90" s="26">
        <f t="shared" ca="1" si="26"/>
        <v>-3199</v>
      </c>
      <c r="AO90" s="26">
        <f t="shared" ca="1" si="26"/>
        <v>-3114</v>
      </c>
      <c r="AP90" s="26">
        <f t="shared" ca="1" si="26"/>
        <v>-3342</v>
      </c>
      <c r="AQ90" s="26">
        <f t="shared" ca="1" si="26"/>
        <v>-3751</v>
      </c>
      <c r="AR90" s="26">
        <f t="shared" ca="1" si="26"/>
        <v>-3630</v>
      </c>
      <c r="AS90" s="26">
        <f t="shared" ca="1" si="26"/>
        <v>-3330</v>
      </c>
      <c r="AT90" s="26">
        <f t="shared" ca="1" si="26"/>
        <v>-3170</v>
      </c>
      <c r="AU90" s="26">
        <f t="shared" ca="1" si="26"/>
        <v>-1117.8699999999999</v>
      </c>
      <c r="AV90" s="26">
        <f t="shared" ca="1" si="26"/>
        <v>206.63999999999987</v>
      </c>
      <c r="AW90" s="26">
        <f t="shared" ca="1" si="26"/>
        <v>245.07999999999993</v>
      </c>
      <c r="AX90" s="26">
        <f t="shared" ca="1" si="26"/>
        <v>193.34000000000015</v>
      </c>
      <c r="AY90" s="26">
        <f t="shared" ca="1" si="26"/>
        <v>167.55000000000018</v>
      </c>
      <c r="AZ90" s="26">
        <f t="shared" ca="1" si="26"/>
        <v>132.15999999999985</v>
      </c>
      <c r="BA90" s="26">
        <f t="shared" ca="1" si="26"/>
        <v>162.73999999999978</v>
      </c>
      <c r="BB90" s="26">
        <f t="shared" ca="1" si="26"/>
        <v>179.90000000000009</v>
      </c>
      <c r="BC90" s="26">
        <f t="shared" ca="1" si="26"/>
        <v>203.7800000000002</v>
      </c>
      <c r="BD90" s="26">
        <f t="shared" ca="1" si="26"/>
        <v>203.76000000000022</v>
      </c>
      <c r="BE90" s="26">
        <f t="shared" ca="1" si="26"/>
        <v>198.86999999999989</v>
      </c>
      <c r="BF90" s="26">
        <f t="shared" ca="1" si="26"/>
        <v>2854.38</v>
      </c>
    </row>
    <row r="91" spans="3:58">
      <c r="C91" s="26">
        <v>80</v>
      </c>
      <c r="G91" s="38" t="s">
        <v>100</v>
      </c>
      <c r="S91" s="68"/>
    </row>
    <row r="92" spans="3:58">
      <c r="C92" s="26">
        <v>81</v>
      </c>
      <c r="D92" s="26">
        <v>33</v>
      </c>
      <c r="E92" s="26" t="str">
        <f>$A$11&amp;$A$13&amp;C92</f>
        <v>历史新!C81</v>
      </c>
      <c r="F92" s="26" t="str">
        <f>$B$11&amp;$B$13&amp;D92</f>
        <v>历史汇总!B33</v>
      </c>
      <c r="G92" s="38" t="s">
        <v>101</v>
      </c>
      <c r="H92" s="26">
        <f t="shared" ca="1" si="25"/>
        <v>0</v>
      </c>
      <c r="I92" s="26">
        <f t="shared" ca="1" si="25"/>
        <v>0</v>
      </c>
      <c r="J92" s="26">
        <f t="shared" ca="1" si="25"/>
        <v>0</v>
      </c>
      <c r="K92" s="26">
        <f t="shared" ca="1" si="25"/>
        <v>0</v>
      </c>
      <c r="L92" s="26">
        <f t="shared" ca="1" si="25"/>
        <v>0</v>
      </c>
      <c r="M92" s="26">
        <f t="shared" ca="1" si="25"/>
        <v>0</v>
      </c>
      <c r="N92" s="26">
        <f t="shared" ca="1" si="25"/>
        <v>0</v>
      </c>
      <c r="O92" s="26">
        <f t="shared" ca="1" si="25"/>
        <v>0</v>
      </c>
      <c r="P92" s="26">
        <f t="shared" ca="1" si="25"/>
        <v>0</v>
      </c>
      <c r="Q92" s="26">
        <f t="shared" ca="1" si="25"/>
        <v>0</v>
      </c>
      <c r="R92" s="26">
        <f t="shared" ca="1" si="25"/>
        <v>0</v>
      </c>
      <c r="S92" s="68">
        <f t="shared" ca="1" si="25"/>
        <v>-3528.0832999999998</v>
      </c>
      <c r="T92" s="26">
        <f t="shared" ca="1" si="25"/>
        <v>-3189</v>
      </c>
      <c r="U92" s="26">
        <f t="shared" ca="1" si="25"/>
        <v>-2997</v>
      </c>
      <c r="V92" s="26">
        <f t="shared" ca="1" si="25"/>
        <v>-3247</v>
      </c>
      <c r="W92" s="26">
        <f t="shared" ca="1" si="25"/>
        <v>-3066</v>
      </c>
      <c r="X92" s="26">
        <f t="shared" ca="1" si="26"/>
        <v>-3645</v>
      </c>
      <c r="Y92" s="26">
        <f t="shared" ca="1" si="26"/>
        <v>-4094</v>
      </c>
      <c r="Z92" s="26">
        <f t="shared" ca="1" si="26"/>
        <v>-3947</v>
      </c>
      <c r="AA92" s="26">
        <f t="shared" ca="1" si="26"/>
        <v>-3056</v>
      </c>
      <c r="AB92" s="26">
        <f t="shared" ca="1" si="26"/>
        <v>-3211</v>
      </c>
      <c r="AC92" s="26">
        <f t="shared" ca="1" si="26"/>
        <v>-3162</v>
      </c>
      <c r="AD92" s="26">
        <f t="shared" ca="1" si="26"/>
        <v>-3550</v>
      </c>
      <c r="AE92" s="26">
        <f t="shared" ca="1" si="26"/>
        <v>-3871</v>
      </c>
      <c r="AF92" s="26">
        <f t="shared" ca="1" si="26"/>
        <v>-3950</v>
      </c>
      <c r="AG92" s="26">
        <f t="shared" ca="1" si="26"/>
        <v>-3412</v>
      </c>
      <c r="AH92" s="26">
        <f t="shared" ref="AH92:AW92" ca="1" si="27">OFFSET(INDIRECT($E92),0,AH$11)-OFFSET(INDIRECT($F92),0,AH$11)</f>
        <v>-3507</v>
      </c>
      <c r="AI92" s="26">
        <f t="shared" ca="1" si="27"/>
        <v>-3413</v>
      </c>
      <c r="AJ92" s="26">
        <f t="shared" ca="1" si="27"/>
        <v>-3885</v>
      </c>
      <c r="AK92" s="26">
        <f t="shared" ca="1" si="27"/>
        <v>-4160</v>
      </c>
      <c r="AL92" s="26">
        <f t="shared" ca="1" si="27"/>
        <v>-3697</v>
      </c>
      <c r="AM92" s="26">
        <f t="shared" ca="1" si="27"/>
        <v>-3052</v>
      </c>
      <c r="AN92" s="26">
        <f t="shared" ca="1" si="27"/>
        <v>-3075</v>
      </c>
      <c r="AO92" s="26">
        <f t="shared" ca="1" si="27"/>
        <v>-3111</v>
      </c>
      <c r="AP92" s="26">
        <f t="shared" ca="1" si="27"/>
        <v>-3172</v>
      </c>
      <c r="AQ92" s="26">
        <f t="shared" ca="1" si="27"/>
        <v>-3520</v>
      </c>
      <c r="AR92" s="26">
        <f t="shared" ca="1" si="27"/>
        <v>-3408</v>
      </c>
      <c r="AS92" s="26">
        <f t="shared" ca="1" si="27"/>
        <v>-3128</v>
      </c>
      <c r="AT92" s="26">
        <f t="shared" ca="1" si="27"/>
        <v>-2945</v>
      </c>
      <c r="AU92" s="26">
        <f t="shared" ca="1" si="27"/>
        <v>-960.79</v>
      </c>
      <c r="AV92" s="26">
        <f t="shared" ca="1" si="27"/>
        <v>204.40000000000009</v>
      </c>
      <c r="AW92" s="26">
        <f t="shared" ca="1" si="27"/>
        <v>233.17000000000007</v>
      </c>
      <c r="AX92" s="26">
        <f t="shared" ref="AT92:BF99" ca="1" si="28">OFFSET(INDIRECT($E92),0,AX$11)-OFFSET(INDIRECT($F92),0,AX$11)</f>
        <v>192.53999999999996</v>
      </c>
      <c r="AY92" s="26">
        <f t="shared" ca="1" si="28"/>
        <v>171.59999999999991</v>
      </c>
      <c r="AZ92" s="26">
        <f t="shared" ca="1" si="28"/>
        <v>144.17000000000007</v>
      </c>
      <c r="BA92" s="26">
        <f t="shared" ca="1" si="28"/>
        <v>158.0300000000002</v>
      </c>
      <c r="BB92" s="26">
        <f t="shared" ca="1" si="28"/>
        <v>174.09000000000015</v>
      </c>
      <c r="BC92" s="26">
        <f t="shared" ca="1" si="28"/>
        <v>181.84000000000015</v>
      </c>
      <c r="BD92" s="26">
        <f t="shared" ca="1" si="28"/>
        <v>193.61999999999989</v>
      </c>
      <c r="BE92" s="26">
        <f t="shared" ca="1" si="28"/>
        <v>188.51999999999998</v>
      </c>
      <c r="BF92" s="26">
        <f t="shared" ca="1" si="28"/>
        <v>2838.27</v>
      </c>
    </row>
    <row r="93" spans="3:58">
      <c r="C93" s="26">
        <v>82</v>
      </c>
      <c r="D93" s="26">
        <v>34</v>
      </c>
      <c r="E93" s="26" t="str">
        <f>$A$11&amp;$A$13&amp;C93</f>
        <v>历史新!C82</v>
      </c>
      <c r="F93" s="26" t="str">
        <f>$B$11&amp;$B$13&amp;D93</f>
        <v>历史汇总!B34</v>
      </c>
      <c r="G93" s="38" t="s">
        <v>102</v>
      </c>
      <c r="H93" s="26">
        <f t="shared" ca="1" si="25"/>
        <v>0</v>
      </c>
      <c r="I93" s="26">
        <f t="shared" ca="1" si="25"/>
        <v>0</v>
      </c>
      <c r="J93" s="26">
        <f t="shared" ca="1" si="25"/>
        <v>0</v>
      </c>
      <c r="K93" s="26">
        <f t="shared" ca="1" si="25"/>
        <v>0</v>
      </c>
      <c r="L93" s="26">
        <f t="shared" ca="1" si="25"/>
        <v>0</v>
      </c>
      <c r="M93" s="26">
        <f t="shared" ca="1" si="25"/>
        <v>0</v>
      </c>
      <c r="N93" s="26">
        <f t="shared" ca="1" si="25"/>
        <v>0</v>
      </c>
      <c r="O93" s="26">
        <f t="shared" ca="1" si="25"/>
        <v>0</v>
      </c>
      <c r="P93" s="26">
        <f t="shared" ca="1" si="25"/>
        <v>0</v>
      </c>
      <c r="Q93" s="26">
        <f t="shared" ca="1" si="25"/>
        <v>0</v>
      </c>
      <c r="R93" s="26">
        <f t="shared" ca="1" si="25"/>
        <v>0</v>
      </c>
      <c r="S93" s="68">
        <f t="shared" ca="1" si="25"/>
        <v>-3738.165</v>
      </c>
      <c r="T93" s="26">
        <f t="shared" ca="1" si="25"/>
        <v>-3348</v>
      </c>
      <c r="U93" s="26">
        <f t="shared" ca="1" si="25"/>
        <v>-3328</v>
      </c>
      <c r="V93" s="26">
        <f t="shared" ca="1" si="25"/>
        <v>-3719</v>
      </c>
      <c r="W93" s="26">
        <f t="shared" ca="1" si="25"/>
        <v>-3367</v>
      </c>
      <c r="X93" s="26">
        <f t="shared" ref="X93:AM99" ca="1" si="29">OFFSET(INDIRECT($E93),0,X$11)-OFFSET(INDIRECT($F93),0,X$11)</f>
        <v>-3889</v>
      </c>
      <c r="Y93" s="26">
        <f t="shared" ca="1" si="29"/>
        <v>-4207</v>
      </c>
      <c r="Z93" s="26">
        <f t="shared" ca="1" si="29"/>
        <v>-4104</v>
      </c>
      <c r="AA93" s="26">
        <f t="shared" ca="1" si="29"/>
        <v>-3550</v>
      </c>
      <c r="AB93" s="26">
        <f t="shared" ca="1" si="29"/>
        <v>-3650</v>
      </c>
      <c r="AC93" s="26">
        <f t="shared" ca="1" si="29"/>
        <v>-3453</v>
      </c>
      <c r="AD93" s="26">
        <f t="shared" ca="1" si="29"/>
        <v>-3717</v>
      </c>
      <c r="AE93" s="26">
        <f t="shared" ca="1" si="29"/>
        <v>-4001</v>
      </c>
      <c r="AF93" s="26">
        <f t="shared" ca="1" si="29"/>
        <v>-3922</v>
      </c>
      <c r="AG93" s="26">
        <f t="shared" ca="1" si="29"/>
        <v>-3387</v>
      </c>
      <c r="AH93" s="26">
        <f t="shared" ca="1" si="29"/>
        <v>-3555</v>
      </c>
      <c r="AI93" s="26">
        <f t="shared" ca="1" si="29"/>
        <v>-3500</v>
      </c>
      <c r="AJ93" s="26">
        <f t="shared" ca="1" si="29"/>
        <v>-3778</v>
      </c>
      <c r="AK93" s="26">
        <f t="shared" ca="1" si="29"/>
        <v>-4259</v>
      </c>
      <c r="AL93" s="26">
        <f t="shared" ca="1" si="29"/>
        <v>-4069</v>
      </c>
      <c r="AM93" s="26">
        <f t="shared" ca="1" si="29"/>
        <v>-3257</v>
      </c>
      <c r="AN93" s="26">
        <f t="shared" ref="AN93:AS95" ca="1" si="30">OFFSET(INDIRECT($E93),0,AN$11)-OFFSET(INDIRECT($F93),0,AN$11)</f>
        <v>-3352</v>
      </c>
      <c r="AO93" s="26">
        <f t="shared" ca="1" si="30"/>
        <v>-3206</v>
      </c>
      <c r="AP93" s="26">
        <f t="shared" ca="1" si="30"/>
        <v>-3511</v>
      </c>
      <c r="AQ93" s="26">
        <f t="shared" ca="1" si="30"/>
        <v>-4041</v>
      </c>
      <c r="AR93" s="26">
        <f t="shared" ca="1" si="30"/>
        <v>-3827</v>
      </c>
      <c r="AS93" s="26">
        <f t="shared" ca="1" si="30"/>
        <v>-3534</v>
      </c>
      <c r="AT93" s="26">
        <f t="shared" ca="1" si="28"/>
        <v>-3381</v>
      </c>
      <c r="AU93" s="26">
        <f t="shared" ca="1" si="28"/>
        <v>-1329.18</v>
      </c>
      <c r="AV93" s="26">
        <f t="shared" ca="1" si="28"/>
        <v>211.84000000000015</v>
      </c>
      <c r="AW93" s="26">
        <f t="shared" ca="1" si="28"/>
        <v>259.65000000000009</v>
      </c>
      <c r="AX93" s="26">
        <f t="shared" ca="1" si="28"/>
        <v>190.51999999999998</v>
      </c>
      <c r="AY93" s="26">
        <f t="shared" ca="1" si="28"/>
        <v>181.32000000000016</v>
      </c>
      <c r="AZ93" s="26">
        <f t="shared" ca="1" si="28"/>
        <v>136.94000000000005</v>
      </c>
      <c r="BA93" s="26">
        <f t="shared" ca="1" si="28"/>
        <v>179.67999999999984</v>
      </c>
      <c r="BB93" s="26">
        <f t="shared" ca="1" si="28"/>
        <v>197.61000000000013</v>
      </c>
      <c r="BC93" s="26">
        <f t="shared" ca="1" si="28"/>
        <v>227.82999999999993</v>
      </c>
      <c r="BD93" s="26">
        <f t="shared" ca="1" si="28"/>
        <v>231.40999999999985</v>
      </c>
      <c r="BE93" s="26">
        <f t="shared" ca="1" si="28"/>
        <v>218.75</v>
      </c>
      <c r="BF93" s="26">
        <f t="shared" ca="1" si="28"/>
        <v>2974.39</v>
      </c>
    </row>
    <row r="94" spans="3:58">
      <c r="C94" s="26">
        <v>83</v>
      </c>
      <c r="D94" s="26">
        <v>35</v>
      </c>
      <c r="E94" s="26" t="str">
        <f>$A$11&amp;$A$13&amp;C94</f>
        <v>历史新!C83</v>
      </c>
      <c r="F94" s="26" t="str">
        <f>$B$11&amp;$B$13&amp;D94</f>
        <v>历史汇总!B35</v>
      </c>
      <c r="G94" s="38" t="s">
        <v>103</v>
      </c>
      <c r="H94" s="26">
        <f t="shared" ca="1" si="25"/>
        <v>0</v>
      </c>
      <c r="I94" s="26">
        <f t="shared" ca="1" si="25"/>
        <v>0</v>
      </c>
      <c r="J94" s="26">
        <f t="shared" ca="1" si="25"/>
        <v>0</v>
      </c>
      <c r="K94" s="26">
        <f t="shared" ca="1" si="25"/>
        <v>0</v>
      </c>
      <c r="L94" s="26">
        <f t="shared" ca="1" si="25"/>
        <v>0</v>
      </c>
      <c r="M94" s="26">
        <f t="shared" ca="1" si="25"/>
        <v>0</v>
      </c>
      <c r="N94" s="26">
        <f t="shared" ca="1" si="25"/>
        <v>0</v>
      </c>
      <c r="O94" s="26">
        <f t="shared" ca="1" si="25"/>
        <v>0</v>
      </c>
      <c r="P94" s="26">
        <f t="shared" ca="1" si="25"/>
        <v>0</v>
      </c>
      <c r="Q94" s="26">
        <f t="shared" ca="1" si="25"/>
        <v>0</v>
      </c>
      <c r="R94" s="26">
        <f t="shared" ca="1" si="25"/>
        <v>0</v>
      </c>
      <c r="S94" s="68">
        <f t="shared" ca="1" si="25"/>
        <v>-3100.2212</v>
      </c>
      <c r="T94" s="26">
        <f t="shared" ca="1" si="25"/>
        <v>-2807</v>
      </c>
      <c r="U94" s="26">
        <f t="shared" ca="1" si="25"/>
        <v>-2514</v>
      </c>
      <c r="V94" s="26">
        <f t="shared" ca="1" si="25"/>
        <v>-2749</v>
      </c>
      <c r="W94" s="26">
        <f t="shared" ca="1" si="25"/>
        <v>-2445</v>
      </c>
      <c r="X94" s="26">
        <f t="shared" ca="1" si="29"/>
        <v>-3017</v>
      </c>
      <c r="Y94" s="26">
        <f t="shared" ca="1" si="29"/>
        <v>-3511</v>
      </c>
      <c r="Z94" s="26">
        <f t="shared" ca="1" si="29"/>
        <v>-3408</v>
      </c>
      <c r="AA94" s="26">
        <f t="shared" ca="1" si="29"/>
        <v>-2718</v>
      </c>
      <c r="AB94" s="26">
        <f t="shared" ca="1" si="29"/>
        <v>-2707</v>
      </c>
      <c r="AC94" s="26">
        <f t="shared" ca="1" si="29"/>
        <v>-2590</v>
      </c>
      <c r="AD94" s="26">
        <f t="shared" ca="1" si="29"/>
        <v>-2877</v>
      </c>
      <c r="AE94" s="26">
        <f t="shared" ca="1" si="29"/>
        <v>-3161</v>
      </c>
      <c r="AF94" s="26">
        <f t="shared" ca="1" si="29"/>
        <v>-3272</v>
      </c>
      <c r="AG94" s="26">
        <f t="shared" ca="1" si="29"/>
        <v>-2798</v>
      </c>
      <c r="AH94" s="26">
        <f t="shared" ca="1" si="29"/>
        <v>-2820</v>
      </c>
      <c r="AI94" s="26">
        <f t="shared" ca="1" si="29"/>
        <v>-2755</v>
      </c>
      <c r="AJ94" s="26">
        <f t="shared" ca="1" si="29"/>
        <v>-3246</v>
      </c>
      <c r="AK94" s="26">
        <f t="shared" ca="1" si="29"/>
        <v>-3625</v>
      </c>
      <c r="AL94" s="26">
        <f t="shared" ca="1" si="29"/>
        <v>-3250</v>
      </c>
      <c r="AM94" s="26">
        <f t="shared" ca="1" si="29"/>
        <v>-2584</v>
      </c>
      <c r="AN94" s="26">
        <f t="shared" ca="1" si="30"/>
        <v>-2394</v>
      </c>
      <c r="AO94" s="26">
        <f t="shared" ca="1" si="30"/>
        <v>-2365</v>
      </c>
      <c r="AP94" s="26">
        <f t="shared" ca="1" si="30"/>
        <v>-2505</v>
      </c>
      <c r="AQ94" s="26">
        <f t="shared" ca="1" si="30"/>
        <v>-2987</v>
      </c>
      <c r="AR94" s="26">
        <f t="shared" ca="1" si="30"/>
        <v>-2865</v>
      </c>
      <c r="AS94" s="26">
        <f t="shared" ca="1" si="30"/>
        <v>-2622</v>
      </c>
      <c r="AT94" s="26">
        <f t="shared" ca="1" si="28"/>
        <v>-2407</v>
      </c>
      <c r="AU94" s="26">
        <f t="shared" ca="1" si="28"/>
        <v>-363.03999999999996</v>
      </c>
      <c r="AV94" s="26">
        <f t="shared" ca="1" si="28"/>
        <v>158.63999999999987</v>
      </c>
      <c r="AW94" s="26">
        <f t="shared" ca="1" si="28"/>
        <v>207.17000000000007</v>
      </c>
      <c r="AX94" s="26">
        <f t="shared" ca="1" si="28"/>
        <v>154.61000000000013</v>
      </c>
      <c r="AY94" s="26">
        <f t="shared" ca="1" si="28"/>
        <v>146.98999999999978</v>
      </c>
      <c r="AZ94" s="26">
        <f t="shared" ca="1" si="28"/>
        <v>125.01999999999998</v>
      </c>
      <c r="BA94" s="26">
        <f t="shared" ca="1" si="28"/>
        <v>125.98999999999978</v>
      </c>
      <c r="BB94" s="26">
        <f t="shared" ca="1" si="28"/>
        <v>127.76000000000022</v>
      </c>
      <c r="BC94" s="26">
        <f t="shared" ca="1" si="28"/>
        <v>146.26999999999998</v>
      </c>
      <c r="BD94" s="26">
        <f t="shared" ca="1" si="28"/>
        <v>152.07999999999993</v>
      </c>
      <c r="BE94" s="26">
        <f t="shared" ca="1" si="28"/>
        <v>141.03999999999996</v>
      </c>
      <c r="BF94" s="26">
        <f t="shared" ca="1" si="28"/>
        <v>2234.66</v>
      </c>
    </row>
    <row r="95" spans="3:58">
      <c r="C95" s="26">
        <v>84</v>
      </c>
      <c r="D95" s="26">
        <v>36</v>
      </c>
      <c r="E95" s="26" t="str">
        <f>$A$11&amp;$A$13&amp;C95</f>
        <v>历史新!C84</v>
      </c>
      <c r="F95" s="26" t="str">
        <f>$B$11&amp;$B$13&amp;D95</f>
        <v>历史汇总!B36</v>
      </c>
      <c r="G95" s="37" t="s">
        <v>105</v>
      </c>
      <c r="H95" s="26">
        <f t="shared" ca="1" si="25"/>
        <v>0</v>
      </c>
      <c r="I95" s="26">
        <f t="shared" ca="1" si="25"/>
        <v>0</v>
      </c>
      <c r="J95" s="26">
        <f t="shared" ca="1" si="25"/>
        <v>0</v>
      </c>
      <c r="K95" s="26">
        <f t="shared" ca="1" si="25"/>
        <v>0</v>
      </c>
      <c r="L95" s="26">
        <f t="shared" ca="1" si="25"/>
        <v>0</v>
      </c>
      <c r="M95" s="26">
        <f t="shared" ca="1" si="25"/>
        <v>0</v>
      </c>
      <c r="N95" s="26">
        <f t="shared" ca="1" si="25"/>
        <v>0</v>
      </c>
      <c r="O95" s="26">
        <f t="shared" ca="1" si="25"/>
        <v>0</v>
      </c>
      <c r="P95" s="26">
        <f t="shared" ca="1" si="25"/>
        <v>0</v>
      </c>
      <c r="Q95" s="26">
        <f t="shared" ca="1" si="25"/>
        <v>0</v>
      </c>
      <c r="R95" s="26">
        <f t="shared" ca="1" si="25"/>
        <v>0</v>
      </c>
      <c r="S95" s="68">
        <f t="shared" ca="1" si="25"/>
        <v>-4.43</v>
      </c>
      <c r="T95" s="26">
        <f t="shared" ca="1" si="25"/>
        <v>-4.13</v>
      </c>
      <c r="U95" s="26">
        <f t="shared" ca="1" si="25"/>
        <v>-4.17</v>
      </c>
      <c r="V95" s="26">
        <f t="shared" ca="1" si="25"/>
        <v>-4.07</v>
      </c>
      <c r="W95" s="26">
        <f t="shared" ca="1" si="25"/>
        <v>-4.21</v>
      </c>
      <c r="X95" s="26">
        <f t="shared" ca="1" si="29"/>
        <v>-4.3</v>
      </c>
      <c r="Y95" s="26">
        <f t="shared" ca="1" si="29"/>
        <v>-4.66</v>
      </c>
      <c r="Z95" s="26">
        <f t="shared" ca="1" si="29"/>
        <v>-4.24</v>
      </c>
      <c r="AA95" s="26">
        <f t="shared" ca="1" si="29"/>
        <v>-3.62</v>
      </c>
      <c r="AB95" s="26">
        <f t="shared" ca="1" si="29"/>
        <v>-3.59</v>
      </c>
      <c r="AC95" s="26">
        <f t="shared" ca="1" si="29"/>
        <v>-3.36</v>
      </c>
      <c r="AD95" s="26">
        <f t="shared" ca="1" si="29"/>
        <v>-3.33</v>
      </c>
      <c r="AE95" s="26">
        <f t="shared" ca="1" si="29"/>
        <v>-3.48</v>
      </c>
      <c r="AF95" s="26">
        <f t="shared" ca="1" si="29"/>
        <v>-3.72</v>
      </c>
      <c r="AG95" s="26">
        <f t="shared" ca="1" si="29"/>
        <v>-3.6</v>
      </c>
      <c r="AH95" s="26">
        <f t="shared" ca="1" si="29"/>
        <v>-3.63</v>
      </c>
      <c r="AI95" s="26">
        <f t="shared" ca="1" si="29"/>
        <v>-3.86</v>
      </c>
      <c r="AJ95" s="26">
        <f t="shared" ca="1" si="29"/>
        <v>-3.78</v>
      </c>
      <c r="AK95" s="26">
        <f t="shared" ca="1" si="29"/>
        <v>-4.5599999999999996</v>
      </c>
      <c r="AL95" s="26">
        <f t="shared" ca="1" si="29"/>
        <v>-4.62</v>
      </c>
      <c r="AM95" s="26">
        <f t="shared" ca="1" si="29"/>
        <v>-3.72</v>
      </c>
      <c r="AN95" s="26">
        <f t="shared" ca="1" si="30"/>
        <v>-3.54</v>
      </c>
      <c r="AO95" s="26">
        <f t="shared" ca="1" si="30"/>
        <v>-3.36</v>
      </c>
      <c r="AP95" s="26">
        <f t="shared" ca="1" si="30"/>
        <v>-3.6</v>
      </c>
      <c r="AQ95" s="26">
        <f t="shared" ca="1" si="30"/>
        <v>-3.65</v>
      </c>
      <c r="AR95" s="26">
        <f t="shared" ca="1" si="30"/>
        <v>-3.31</v>
      </c>
      <c r="AS95" s="26">
        <f t="shared" ca="1" si="30"/>
        <v>-3.46</v>
      </c>
      <c r="AT95" s="26">
        <f t="shared" ca="1" si="28"/>
        <v>-3.37</v>
      </c>
      <c r="AU95" s="26">
        <f t="shared" ca="1" si="28"/>
        <v>-2.11</v>
      </c>
      <c r="AV95" s="26">
        <f t="shared" ca="1" si="28"/>
        <v>-4.0000000000000036E-2</v>
      </c>
      <c r="AW95" s="26">
        <f t="shared" ca="1" si="28"/>
        <v>-8.0000000000000071E-2</v>
      </c>
      <c r="AX95" s="26">
        <f t="shared" ca="1" si="28"/>
        <v>-4.9999999999999822E-2</v>
      </c>
      <c r="AY95" s="26">
        <f t="shared" ca="1" si="28"/>
        <v>-2.9999999999999805E-2</v>
      </c>
      <c r="AZ95" s="26">
        <f t="shared" ca="1" si="28"/>
        <v>-7.0000000000000284E-2</v>
      </c>
      <c r="BA95" s="26">
        <f t="shared" ca="1" si="28"/>
        <v>-4.0000000000000036E-2</v>
      </c>
      <c r="BB95" s="26">
        <f t="shared" ca="1" si="28"/>
        <v>-3.0000000000000249E-2</v>
      </c>
      <c r="BC95" s="26">
        <f t="shared" ca="1" si="28"/>
        <v>-3.0000000000000249E-2</v>
      </c>
      <c r="BD95" s="26">
        <f t="shared" ca="1" si="28"/>
        <v>-4.0000000000000036E-2</v>
      </c>
      <c r="BE95" s="26">
        <f t="shared" ca="1" si="28"/>
        <v>-4.0000000000000036E-2</v>
      </c>
      <c r="BF95" s="26">
        <f t="shared" ca="1" si="28"/>
        <v>3.41</v>
      </c>
    </row>
    <row r="96" spans="3:58">
      <c r="C96" s="26">
        <v>85</v>
      </c>
      <c r="G96" s="38" t="s">
        <v>106</v>
      </c>
    </row>
    <row r="97" spans="2:58">
      <c r="C97" s="26">
        <v>86</v>
      </c>
      <c r="D97" s="26">
        <v>37</v>
      </c>
      <c r="E97" s="26" t="str">
        <f>$A$11&amp;$A$13&amp;C97</f>
        <v>历史新!C86</v>
      </c>
      <c r="F97" s="26" t="str">
        <f>$B$11&amp;$B$13&amp;D97</f>
        <v>历史汇总!B37</v>
      </c>
      <c r="G97" s="38" t="s">
        <v>107</v>
      </c>
      <c r="H97" s="26">
        <f t="shared" ca="1" si="25"/>
        <v>0</v>
      </c>
      <c r="I97" s="26">
        <f t="shared" ca="1" si="25"/>
        <v>0</v>
      </c>
      <c r="J97" s="26">
        <f t="shared" ca="1" si="25"/>
        <v>0</v>
      </c>
      <c r="K97" s="26">
        <f t="shared" ca="1" si="25"/>
        <v>0</v>
      </c>
      <c r="L97" s="26">
        <f t="shared" ca="1" si="25"/>
        <v>0</v>
      </c>
      <c r="M97" s="26">
        <f t="shared" ca="1" si="25"/>
        <v>0</v>
      </c>
      <c r="N97" s="26">
        <f t="shared" ca="1" si="25"/>
        <v>0</v>
      </c>
      <c r="O97" s="26">
        <f t="shared" ca="1" si="25"/>
        <v>0</v>
      </c>
      <c r="P97" s="26">
        <f t="shared" ca="1" si="25"/>
        <v>0</v>
      </c>
      <c r="Q97" s="26">
        <f t="shared" ca="1" si="25"/>
        <v>0</v>
      </c>
      <c r="R97" s="26">
        <f t="shared" ca="1" si="25"/>
        <v>0</v>
      </c>
      <c r="S97" s="26">
        <f t="shared" ca="1" si="25"/>
        <v>-2.16</v>
      </c>
      <c r="T97" s="26">
        <f t="shared" ca="1" si="25"/>
        <v>-2.09</v>
      </c>
      <c r="U97" s="26">
        <f t="shared" ca="1" si="25"/>
        <v>-2.09</v>
      </c>
      <c r="V97" s="26">
        <f t="shared" ca="1" si="25"/>
        <v>-2.09</v>
      </c>
      <c r="W97" s="26">
        <f t="shared" ca="1" si="25"/>
        <v>-2.13</v>
      </c>
      <c r="X97" s="26">
        <f t="shared" ca="1" si="29"/>
        <v>-2.21</v>
      </c>
      <c r="Y97" s="26">
        <f t="shared" ca="1" si="29"/>
        <v>-2.52</v>
      </c>
      <c r="Z97" s="26">
        <f t="shared" ca="1" si="29"/>
        <v>-2.34</v>
      </c>
      <c r="AA97" s="26">
        <f t="shared" ca="1" si="29"/>
        <v>-2.04</v>
      </c>
      <c r="AB97" s="26">
        <f t="shared" ca="1" si="29"/>
        <v>-2.12</v>
      </c>
      <c r="AC97" s="26">
        <f t="shared" ca="1" si="29"/>
        <v>-2.0499999999999998</v>
      </c>
      <c r="AD97" s="26">
        <f t="shared" ca="1" si="29"/>
        <v>-2.12</v>
      </c>
      <c r="AE97" s="26">
        <f t="shared" ca="1" si="29"/>
        <v>-2.1800000000000002</v>
      </c>
      <c r="AF97" s="26">
        <f t="shared" ca="1" si="29"/>
        <v>-2.2200000000000002</v>
      </c>
      <c r="AG97" s="26">
        <f t="shared" ca="1" si="29"/>
        <v>-2.2200000000000002</v>
      </c>
      <c r="AH97" s="26">
        <f t="shared" ca="1" si="29"/>
        <v>-2.15</v>
      </c>
      <c r="AI97" s="26">
        <f t="shared" ca="1" si="29"/>
        <v>-2.2599999999999998</v>
      </c>
      <c r="AJ97" s="26">
        <f t="shared" ca="1" si="29"/>
        <v>-2.33</v>
      </c>
      <c r="AK97" s="26">
        <f t="shared" ca="1" si="29"/>
        <v>-2.84</v>
      </c>
      <c r="AL97" s="26">
        <f t="shared" ca="1" si="29"/>
        <v>-2.5</v>
      </c>
      <c r="AM97" s="26">
        <f t="shared" ca="1" si="29"/>
        <v>-2.1</v>
      </c>
      <c r="AN97" s="26">
        <f t="shared" ref="AN97:AS99" ca="1" si="31">OFFSET(INDIRECT($E97),0,AN$11)-OFFSET(INDIRECT($F97),0,AN$11)</f>
        <v>-2.13</v>
      </c>
      <c r="AO97" s="26">
        <f t="shared" ca="1" si="31"/>
        <v>-2.0699999999999998</v>
      </c>
      <c r="AP97" s="26">
        <f t="shared" ca="1" si="31"/>
        <v>-2.13</v>
      </c>
      <c r="AQ97" s="26">
        <f t="shared" ca="1" si="31"/>
        <v>-2.2000000000000002</v>
      </c>
      <c r="AR97" s="26">
        <f t="shared" ca="1" si="31"/>
        <v>-2.02</v>
      </c>
      <c r="AS97" s="26">
        <f t="shared" ca="1" si="31"/>
        <v>-2.14</v>
      </c>
      <c r="AT97" s="26">
        <f t="shared" ca="1" si="28"/>
        <v>-2</v>
      </c>
      <c r="AU97" s="26">
        <f t="shared" ca="1" si="28"/>
        <v>-1.25</v>
      </c>
      <c r="AV97" s="26">
        <f t="shared" ca="1" si="28"/>
        <v>-5.0000000000000266E-2</v>
      </c>
      <c r="AW97" s="26">
        <f t="shared" ca="1" si="28"/>
        <v>-0.10000000000000009</v>
      </c>
      <c r="AX97" s="26">
        <f t="shared" ca="1" si="28"/>
        <v>-4.9999999999999822E-2</v>
      </c>
      <c r="AY97" s="26">
        <f t="shared" ca="1" si="28"/>
        <v>-4.9999999999999822E-2</v>
      </c>
      <c r="AZ97" s="26">
        <f t="shared" ca="1" si="28"/>
        <v>-8.9999999999999858E-2</v>
      </c>
      <c r="BA97" s="26">
        <f t="shared" ca="1" si="28"/>
        <v>-6.0000000000000053E-2</v>
      </c>
      <c r="BB97" s="26">
        <f t="shared" ca="1" si="28"/>
        <v>-4.9999999999999822E-2</v>
      </c>
      <c r="BC97" s="26">
        <f t="shared" ca="1" si="28"/>
        <v>-4.0000000000000036E-2</v>
      </c>
      <c r="BD97" s="26">
        <f t="shared" ca="1" si="28"/>
        <v>-4.9999999999999822E-2</v>
      </c>
      <c r="BE97" s="26">
        <f t="shared" ca="1" si="28"/>
        <v>-5.9999999999999609E-2</v>
      </c>
      <c r="BF97" s="26">
        <f t="shared" ca="1" si="28"/>
        <v>2.4</v>
      </c>
    </row>
    <row r="98" spans="2:58">
      <c r="C98" s="26">
        <v>87</v>
      </c>
      <c r="D98" s="26">
        <v>38</v>
      </c>
      <c r="E98" s="26" t="str">
        <f>$A$11&amp;$A$13&amp;C98</f>
        <v>历史新!C87</v>
      </c>
      <c r="F98" s="26" t="str">
        <f>$B$11&amp;$B$13&amp;D98</f>
        <v>历史汇总!B38</v>
      </c>
      <c r="G98" s="38" t="s">
        <v>108</v>
      </c>
      <c r="H98" s="26">
        <f ca="1">OFFSET(INDIRECT($E98),0,H$11)-OFFSET(INDIRECT($F98),0,H$11)</f>
        <v>0</v>
      </c>
      <c r="I98" s="26">
        <f t="shared" ca="1" si="25"/>
        <v>0</v>
      </c>
      <c r="J98" s="26">
        <f t="shared" ca="1" si="25"/>
        <v>0</v>
      </c>
      <c r="K98" s="26">
        <f t="shared" ca="1" si="25"/>
        <v>0</v>
      </c>
      <c r="L98" s="26">
        <f t="shared" ca="1" si="25"/>
        <v>0</v>
      </c>
      <c r="M98" s="26">
        <f t="shared" ca="1" si="25"/>
        <v>0</v>
      </c>
      <c r="N98" s="26">
        <f t="shared" ca="1" si="25"/>
        <v>0</v>
      </c>
      <c r="O98" s="26">
        <f t="shared" ca="1" si="25"/>
        <v>0</v>
      </c>
      <c r="P98" s="26">
        <f t="shared" ca="1" si="25"/>
        <v>0</v>
      </c>
      <c r="Q98" s="26">
        <f t="shared" ca="1" si="25"/>
        <v>0</v>
      </c>
      <c r="R98" s="26">
        <f t="shared" ca="1" si="25"/>
        <v>0</v>
      </c>
      <c r="S98" s="26">
        <f t="shared" ca="1" si="25"/>
        <v>-7.88</v>
      </c>
      <c r="T98" s="26">
        <f t="shared" ca="1" si="25"/>
        <v>-5.85</v>
      </c>
      <c r="U98" s="26">
        <f t="shared" ca="1" si="25"/>
        <v>-6.16</v>
      </c>
      <c r="V98" s="26">
        <f t="shared" ca="1" si="25"/>
        <v>-6.54</v>
      </c>
      <c r="W98" s="26">
        <f t="shared" ca="1" si="25"/>
        <v>-6.1</v>
      </c>
      <c r="X98" s="26">
        <f t="shared" ca="1" si="29"/>
        <v>-6.61</v>
      </c>
      <c r="Y98" s="26">
        <f t="shared" ca="1" si="29"/>
        <v>-7.42</v>
      </c>
      <c r="Z98" s="26">
        <f t="shared" ca="1" si="29"/>
        <v>-6.71</v>
      </c>
      <c r="AA98" s="26">
        <f t="shared" ca="1" si="29"/>
        <v>-5.08</v>
      </c>
      <c r="AB98" s="26">
        <f t="shared" ca="1" si="29"/>
        <v>-5.45</v>
      </c>
      <c r="AC98" s="26">
        <f t="shared" ca="1" si="29"/>
        <v>-4.7300000000000004</v>
      </c>
      <c r="AD98" s="26">
        <f t="shared" ca="1" si="29"/>
        <v>-5.07</v>
      </c>
      <c r="AE98" s="26">
        <f t="shared" ca="1" si="29"/>
        <v>-5.38</v>
      </c>
      <c r="AF98" s="26">
        <f t="shared" ca="1" si="29"/>
        <v>-6.09</v>
      </c>
      <c r="AG98" s="26">
        <f t="shared" ca="1" si="29"/>
        <v>-5.37</v>
      </c>
      <c r="AH98" s="26">
        <f t="shared" ca="1" si="29"/>
        <v>-5.51</v>
      </c>
      <c r="AI98" s="26">
        <f t="shared" ca="1" si="29"/>
        <v>-5.86</v>
      </c>
      <c r="AJ98" s="26">
        <f t="shared" ca="1" si="29"/>
        <v>-5.97</v>
      </c>
      <c r="AK98" s="26">
        <f t="shared" ca="1" si="29"/>
        <v>-7.7</v>
      </c>
      <c r="AL98" s="26">
        <f t="shared" ca="1" si="29"/>
        <v>-7.24</v>
      </c>
      <c r="AM98" s="26">
        <f t="shared" ca="1" si="29"/>
        <v>-5.43</v>
      </c>
      <c r="AN98" s="26">
        <f t="shared" ca="1" si="31"/>
        <v>-5.48</v>
      </c>
      <c r="AO98" s="26">
        <f t="shared" ca="1" si="31"/>
        <v>-4.91</v>
      </c>
      <c r="AP98" s="26">
        <f t="shared" ca="1" si="31"/>
        <v>-5.45</v>
      </c>
      <c r="AQ98" s="26">
        <f t="shared" ca="1" si="31"/>
        <v>-6.4</v>
      </c>
      <c r="AR98" s="26">
        <f t="shared" ca="1" si="31"/>
        <v>-5.04</v>
      </c>
      <c r="AS98" s="26">
        <f t="shared" ca="1" si="31"/>
        <v>-5.46</v>
      </c>
      <c r="AT98" s="26">
        <f t="shared" ca="1" si="28"/>
        <v>-5.37</v>
      </c>
      <c r="AU98" s="26">
        <f t="shared" ca="1" si="28"/>
        <v>-3.86</v>
      </c>
      <c r="AV98" s="26">
        <f t="shared" ca="1" si="28"/>
        <v>1.0000000000000675E-2</v>
      </c>
      <c r="AW98" s="26">
        <f t="shared" ca="1" si="28"/>
        <v>0</v>
      </c>
      <c r="AX98" s="26">
        <f t="shared" ca="1" si="28"/>
        <v>-9.9999999999997868E-3</v>
      </c>
      <c r="AY98" s="26">
        <f t="shared" ca="1" si="28"/>
        <v>-9.9999999999997868E-3</v>
      </c>
      <c r="AZ98" s="26">
        <f t="shared" ca="1" si="28"/>
        <v>-8.9999999999999858E-2</v>
      </c>
      <c r="BA98" s="26">
        <f t="shared" ca="1" si="28"/>
        <v>-9.9999999999997868E-3</v>
      </c>
      <c r="BB98" s="26">
        <f t="shared" ca="1" si="28"/>
        <v>9.9999999999997868E-3</v>
      </c>
      <c r="BC98" s="26">
        <f t="shared" ca="1" si="28"/>
        <v>9.9999999999997868E-3</v>
      </c>
      <c r="BD98" s="26">
        <f t="shared" ca="1" si="28"/>
        <v>0</v>
      </c>
      <c r="BE98" s="26">
        <f t="shared" ca="1" si="28"/>
        <v>0</v>
      </c>
      <c r="BF98" s="26">
        <f t="shared" ca="1" si="28"/>
        <v>5.46</v>
      </c>
    </row>
    <row r="99" spans="2:58">
      <c r="C99" s="26">
        <v>88</v>
      </c>
      <c r="D99" s="26">
        <v>39</v>
      </c>
      <c r="E99" s="26" t="str">
        <f>$A$11&amp;$A$13&amp;C99</f>
        <v>历史新!C88</v>
      </c>
      <c r="F99" s="26" t="str">
        <f>$B$11&amp;$B$13&amp;D99</f>
        <v>历史汇总!B39</v>
      </c>
      <c r="G99" s="38" t="s">
        <v>109</v>
      </c>
      <c r="H99" s="26">
        <f t="shared" ca="1" si="25"/>
        <v>0</v>
      </c>
      <c r="I99" s="26">
        <f t="shared" ca="1" si="25"/>
        <v>0</v>
      </c>
      <c r="J99" s="26">
        <f t="shared" ca="1" si="25"/>
        <v>0</v>
      </c>
      <c r="K99" s="26">
        <f t="shared" ca="1" si="25"/>
        <v>0</v>
      </c>
      <c r="L99" s="26">
        <f t="shared" ca="1" si="25"/>
        <v>0</v>
      </c>
      <c r="M99" s="26">
        <f t="shared" ca="1" si="25"/>
        <v>0</v>
      </c>
      <c r="N99" s="26">
        <f t="shared" ca="1" si="25"/>
        <v>0</v>
      </c>
      <c r="O99" s="26">
        <f t="shared" ca="1" si="25"/>
        <v>0</v>
      </c>
      <c r="P99" s="26">
        <f t="shared" ca="1" si="25"/>
        <v>0</v>
      </c>
      <c r="Q99" s="26">
        <f t="shared" ca="1" si="25"/>
        <v>0</v>
      </c>
      <c r="R99" s="26">
        <f t="shared" ca="1" si="25"/>
        <v>0</v>
      </c>
      <c r="S99" s="26">
        <f t="shared" ca="1" si="25"/>
        <v>-3.12</v>
      </c>
      <c r="T99" s="26">
        <f t="shared" ca="1" si="25"/>
        <v>-2.4700000000000002</v>
      </c>
      <c r="U99" s="26">
        <f t="shared" ca="1" si="25"/>
        <v>-2.38</v>
      </c>
      <c r="V99" s="26">
        <f t="shared" ca="1" si="25"/>
        <v>-2.41</v>
      </c>
      <c r="W99" s="26">
        <f t="shared" ca="1" si="25"/>
        <v>-2.2000000000000002</v>
      </c>
      <c r="X99" s="26">
        <f t="shared" ca="1" si="29"/>
        <v>-2.4500000000000002</v>
      </c>
      <c r="Y99" s="26">
        <f t="shared" ca="1" si="29"/>
        <v>-2.86</v>
      </c>
      <c r="Z99" s="26">
        <f t="shared" ca="1" si="29"/>
        <v>-2.52</v>
      </c>
      <c r="AA99" s="26">
        <f t="shared" ca="1" si="29"/>
        <v>-2.2400000000000002</v>
      </c>
      <c r="AB99" s="26">
        <f t="shared" ca="1" si="29"/>
        <v>-2.09</v>
      </c>
      <c r="AC99" s="26">
        <f t="shared" ca="1" si="29"/>
        <v>-1.94</v>
      </c>
      <c r="AD99" s="26">
        <f t="shared" ca="1" si="29"/>
        <v>-2.1</v>
      </c>
      <c r="AE99" s="26">
        <f t="shared" ca="1" si="29"/>
        <v>-2.2799999999999998</v>
      </c>
      <c r="AF99" s="26">
        <f t="shared" ca="1" si="29"/>
        <v>-2.4300000000000002</v>
      </c>
      <c r="AG99" s="26">
        <f t="shared" ca="1" si="29"/>
        <v>-2.3199999999999998</v>
      </c>
      <c r="AH99" s="26">
        <f t="shared" ca="1" si="29"/>
        <v>-2.11</v>
      </c>
      <c r="AI99" s="26">
        <f t="shared" ca="1" si="29"/>
        <v>-2.2200000000000002</v>
      </c>
      <c r="AJ99" s="26">
        <f t="shared" ca="1" si="29"/>
        <v>-2.59</v>
      </c>
      <c r="AK99" s="26">
        <f t="shared" ca="1" si="29"/>
        <v>-3.07</v>
      </c>
      <c r="AL99" s="26">
        <f t="shared" ca="1" si="29"/>
        <v>-2.4900000000000002</v>
      </c>
      <c r="AM99" s="26">
        <f t="shared" ca="1" si="29"/>
        <v>-2.11</v>
      </c>
      <c r="AN99" s="26">
        <f t="shared" ca="1" si="31"/>
        <v>-1.91</v>
      </c>
      <c r="AO99" s="26">
        <f t="shared" ca="1" si="31"/>
        <v>-1.87</v>
      </c>
      <c r="AP99" s="26">
        <f t="shared" ca="1" si="31"/>
        <v>-1.94</v>
      </c>
      <c r="AQ99" s="26">
        <f t="shared" ca="1" si="31"/>
        <v>-2.3199999999999998</v>
      </c>
      <c r="AR99" s="26">
        <f t="shared" ca="1" si="31"/>
        <v>-1.96</v>
      </c>
      <c r="AS99" s="26">
        <f t="shared" ca="1" si="31"/>
        <v>-2.19</v>
      </c>
      <c r="AT99" s="26">
        <f t="shared" ca="1" si="28"/>
        <v>-2.08</v>
      </c>
      <c r="AU99" s="26">
        <f t="shared" ca="1" si="28"/>
        <v>-0.34999999999999987</v>
      </c>
      <c r="AV99" s="26">
        <f t="shared" ca="1" si="28"/>
        <v>2.0000000000000018E-2</v>
      </c>
      <c r="AW99" s="26">
        <f t="shared" ca="1" si="28"/>
        <v>0</v>
      </c>
      <c r="AX99" s="26">
        <f t="shared" ca="1" si="28"/>
        <v>0</v>
      </c>
      <c r="AY99" s="26">
        <f t="shared" ca="1" si="28"/>
        <v>9.9999999999997868E-3</v>
      </c>
      <c r="AZ99" s="26">
        <f t="shared" ca="1" si="28"/>
        <v>2.0000000000000018E-2</v>
      </c>
      <c r="BA99" s="26">
        <f t="shared" ca="1" si="28"/>
        <v>1.0000000000000009E-2</v>
      </c>
      <c r="BB99" s="26">
        <f t="shared" ca="1" si="28"/>
        <v>2.0000000000000018E-2</v>
      </c>
      <c r="BC99" s="26">
        <f t="shared" ca="1" si="28"/>
        <v>0</v>
      </c>
      <c r="BD99" s="26">
        <f t="shared" ca="1" si="28"/>
        <v>0</v>
      </c>
      <c r="BE99" s="26">
        <f t="shared" ca="1" si="28"/>
        <v>0</v>
      </c>
      <c r="BF99" s="26">
        <f t="shared" ca="1" si="28"/>
        <v>2.06</v>
      </c>
    </row>
    <row r="104" spans="2:58">
      <c r="AT104" s="26">
        <v>0</v>
      </c>
      <c r="AU104" s="26">
        <v>1</v>
      </c>
      <c r="AV104" s="26">
        <v>2</v>
      </c>
      <c r="AW104" s="26">
        <v>3</v>
      </c>
      <c r="AX104" s="26">
        <v>4</v>
      </c>
      <c r="AY104" s="26">
        <v>5</v>
      </c>
      <c r="AZ104" s="26">
        <v>6</v>
      </c>
      <c r="BA104" s="26">
        <v>7</v>
      </c>
      <c r="BB104" s="26">
        <v>8</v>
      </c>
      <c r="BC104" s="26">
        <v>9</v>
      </c>
      <c r="BD104" s="26">
        <v>10</v>
      </c>
      <c r="BE104" s="26">
        <v>11</v>
      </c>
      <c r="BF104" s="26">
        <v>12</v>
      </c>
    </row>
    <row r="105" spans="2:58">
      <c r="B105" s="26" t="s">
        <v>167</v>
      </c>
      <c r="C105" s="26">
        <v>94</v>
      </c>
      <c r="D105" s="26">
        <v>73</v>
      </c>
      <c r="G105" s="26" t="s">
        <v>165</v>
      </c>
      <c r="H105" s="1" t="s">
        <v>386</v>
      </c>
      <c r="I105" s="1" t="s">
        <v>387</v>
      </c>
      <c r="J105" s="1" t="s">
        <v>388</v>
      </c>
      <c r="K105" s="1" t="s">
        <v>389</v>
      </c>
      <c r="L105" s="1" t="s">
        <v>390</v>
      </c>
      <c r="M105" s="1" t="s">
        <v>391</v>
      </c>
      <c r="N105" s="1" t="s">
        <v>392</v>
      </c>
      <c r="O105" s="1" t="s">
        <v>393</v>
      </c>
      <c r="P105" s="1" t="s">
        <v>394</v>
      </c>
      <c r="Q105" s="1" t="s">
        <v>395</v>
      </c>
      <c r="R105" s="1" t="s">
        <v>396</v>
      </c>
      <c r="S105" s="1" t="s">
        <v>397</v>
      </c>
      <c r="T105" s="1" t="s">
        <v>398</v>
      </c>
      <c r="U105" s="1" t="s">
        <v>399</v>
      </c>
      <c r="V105" s="1" t="s">
        <v>400</v>
      </c>
      <c r="W105" s="1" t="s">
        <v>401</v>
      </c>
      <c r="X105" s="1" t="s">
        <v>402</v>
      </c>
      <c r="Y105" s="1" t="s">
        <v>403</v>
      </c>
      <c r="Z105" s="1" t="s">
        <v>404</v>
      </c>
      <c r="AA105" s="1" t="s">
        <v>405</v>
      </c>
      <c r="AB105" s="1" t="s">
        <v>406</v>
      </c>
      <c r="AC105" s="1" t="s">
        <v>407</v>
      </c>
      <c r="AD105" s="1" t="s">
        <v>408</v>
      </c>
      <c r="AE105" s="1" t="s">
        <v>409</v>
      </c>
      <c r="AF105" s="1" t="s">
        <v>410</v>
      </c>
      <c r="AG105" s="1" t="s">
        <v>411</v>
      </c>
      <c r="AH105" s="1" t="s">
        <v>412</v>
      </c>
      <c r="AI105" s="1" t="s">
        <v>413</v>
      </c>
      <c r="AJ105" s="1" t="s">
        <v>414</v>
      </c>
      <c r="AK105" s="1" t="s">
        <v>415</v>
      </c>
      <c r="AL105" s="1" t="s">
        <v>416</v>
      </c>
      <c r="AM105" s="1" t="s">
        <v>417</v>
      </c>
      <c r="AN105" s="1" t="s">
        <v>418</v>
      </c>
      <c r="AO105" s="1" t="s">
        <v>419</v>
      </c>
      <c r="AP105" s="1" t="s">
        <v>420</v>
      </c>
      <c r="AQ105" s="1" t="s">
        <v>421</v>
      </c>
      <c r="AR105" s="1" t="s">
        <v>422</v>
      </c>
      <c r="AS105" s="1" t="s">
        <v>13</v>
      </c>
      <c r="AT105" s="1" t="s">
        <v>12</v>
      </c>
      <c r="AU105" s="1" t="s">
        <v>11</v>
      </c>
      <c r="AV105" s="1" t="s">
        <v>10</v>
      </c>
      <c r="AW105" s="1" t="s">
        <v>9</v>
      </c>
      <c r="AX105" s="1" t="s">
        <v>8</v>
      </c>
      <c r="AY105" s="1" t="s">
        <v>7</v>
      </c>
      <c r="AZ105" s="1" t="s">
        <v>6</v>
      </c>
      <c r="BA105" s="1" t="s">
        <v>5</v>
      </c>
      <c r="BB105" s="1" t="s">
        <v>4</v>
      </c>
      <c r="BC105" s="1" t="s">
        <v>3</v>
      </c>
      <c r="BD105" s="1" t="s">
        <v>2</v>
      </c>
      <c r="BE105" s="1" t="s">
        <v>1</v>
      </c>
      <c r="BF105" s="1" t="s">
        <v>423</v>
      </c>
    </row>
    <row r="106" spans="2:58">
      <c r="C106" s="26">
        <f>C13+$C$105</f>
        <v>96</v>
      </c>
      <c r="D106" s="26">
        <f>D13+$D$105</f>
        <v>115</v>
      </c>
      <c r="E106" s="26" t="str">
        <f t="shared" ref="E106:E153" si="32">$A$11&amp;$A$13&amp;C106</f>
        <v>历史新!C96</v>
      </c>
      <c r="F106" s="26" t="str">
        <f t="shared" ref="F106:F153" si="33">$B$11&amp;$B$13&amp;D106</f>
        <v>历史汇总!B115</v>
      </c>
      <c r="G106" s="1" t="s">
        <v>15</v>
      </c>
      <c r="H106" s="26">
        <f ca="1">OFFSET(INDIRECT($E106),0,H$11)-OFFSET(INDIRECT($F106),0,H$11)</f>
        <v>0</v>
      </c>
      <c r="I106" s="26">
        <f t="shared" ref="I106:BF111" ca="1" si="34">OFFSET(INDIRECT($E106),0,I$11)-OFFSET(INDIRECT($F106),0,I$11)</f>
        <v>0</v>
      </c>
      <c r="J106" s="26">
        <f t="shared" ca="1" si="34"/>
        <v>0</v>
      </c>
      <c r="K106" s="26">
        <f t="shared" ca="1" si="34"/>
        <v>0</v>
      </c>
      <c r="L106" s="26">
        <f t="shared" ca="1" si="34"/>
        <v>0</v>
      </c>
      <c r="M106" s="26">
        <f t="shared" ca="1" si="34"/>
        <v>0</v>
      </c>
      <c r="N106" s="26">
        <f t="shared" ca="1" si="34"/>
        <v>0</v>
      </c>
      <c r="O106" s="26">
        <f t="shared" ca="1" si="34"/>
        <v>0</v>
      </c>
      <c r="P106" s="26">
        <f t="shared" ca="1" si="34"/>
        <v>0</v>
      </c>
      <c r="Q106" s="26">
        <f t="shared" ca="1" si="34"/>
        <v>0</v>
      </c>
      <c r="R106" s="26">
        <f t="shared" ca="1" si="34"/>
        <v>0</v>
      </c>
      <c r="S106" s="26">
        <f t="shared" ca="1" si="34"/>
        <v>0</v>
      </c>
      <c r="T106" s="26">
        <f t="shared" ca="1" si="34"/>
        <v>5360</v>
      </c>
      <c r="U106" s="26">
        <f t="shared" ca="1" si="34"/>
        <v>7590</v>
      </c>
      <c r="V106" s="26">
        <f t="shared" ca="1" si="34"/>
        <v>8120</v>
      </c>
      <c r="W106" s="26">
        <f t="shared" ca="1" si="34"/>
        <v>8400</v>
      </c>
      <c r="X106" s="26">
        <f t="shared" ca="1" si="34"/>
        <v>8010</v>
      </c>
      <c r="Y106" s="26">
        <f t="shared" ca="1" si="34"/>
        <v>6670</v>
      </c>
      <c r="Z106" s="26">
        <f t="shared" ca="1" si="34"/>
        <v>4980</v>
      </c>
      <c r="AA106" s="26">
        <f t="shared" ca="1" si="34"/>
        <v>3020</v>
      </c>
      <c r="AB106" s="26">
        <f t="shared" ca="1" si="34"/>
        <v>2480</v>
      </c>
      <c r="AC106" s="26">
        <f t="shared" ca="1" si="34"/>
        <v>3540</v>
      </c>
      <c r="AD106" s="26">
        <f t="shared" ca="1" si="34"/>
        <v>4370</v>
      </c>
      <c r="AE106" s="26">
        <f t="shared" ca="1" si="34"/>
        <v>4590</v>
      </c>
      <c r="AF106" s="26">
        <f t="shared" ca="1" si="34"/>
        <v>3350</v>
      </c>
      <c r="AG106" s="26">
        <f t="shared" ca="1" si="34"/>
        <v>4620</v>
      </c>
      <c r="AH106" s="26">
        <f t="shared" ca="1" si="34"/>
        <v>4480</v>
      </c>
      <c r="AI106" s="26">
        <f t="shared" ca="1" si="34"/>
        <v>3670</v>
      </c>
      <c r="AJ106" s="26">
        <f t="shared" ca="1" si="34"/>
        <v>5550</v>
      </c>
      <c r="AK106" s="26">
        <f t="shared" ca="1" si="34"/>
        <v>8920</v>
      </c>
      <c r="AL106" s="26">
        <f t="shared" ca="1" si="34"/>
        <v>7480</v>
      </c>
      <c r="AM106" s="26">
        <f t="shared" ca="1" si="34"/>
        <v>3780</v>
      </c>
      <c r="AN106" s="26">
        <f t="shared" ca="1" si="34"/>
        <v>3420</v>
      </c>
      <c r="AO106" s="26">
        <f t="shared" ca="1" si="34"/>
        <v>2510</v>
      </c>
      <c r="AP106" s="26">
        <f t="shared" ca="1" si="34"/>
        <v>1885</v>
      </c>
      <c r="AQ106" s="26">
        <f t="shared" ca="1" si="34"/>
        <v>910</v>
      </c>
      <c r="AR106" s="26">
        <f t="shared" ca="1" si="34"/>
        <v>930</v>
      </c>
      <c r="AS106" s="26">
        <f t="shared" ca="1" si="34"/>
        <v>970</v>
      </c>
      <c r="AT106" s="26">
        <f t="shared" ca="1" si="34"/>
        <v>640</v>
      </c>
      <c r="AU106" s="26">
        <f t="shared" ca="1" si="34"/>
        <v>690</v>
      </c>
      <c r="AV106" s="26">
        <f t="shared" ca="1" si="34"/>
        <v>1140</v>
      </c>
      <c r="AW106" s="26">
        <f t="shared" ca="1" si="34"/>
        <v>1140</v>
      </c>
      <c r="AX106" s="26">
        <f t="shared" ca="1" si="34"/>
        <v>710</v>
      </c>
      <c r="AY106" s="26">
        <f t="shared" ca="1" si="34"/>
        <v>80</v>
      </c>
      <c r="AZ106" s="26">
        <f t="shared" ca="1" si="34"/>
        <v>90</v>
      </c>
      <c r="BA106" s="26">
        <f t="shared" ca="1" si="34"/>
        <v>150</v>
      </c>
      <c r="BB106" s="26">
        <f t="shared" ca="1" si="34"/>
        <v>140</v>
      </c>
      <c r="BC106" s="26">
        <f t="shared" ca="1" si="34"/>
        <v>180</v>
      </c>
      <c r="BD106" s="26">
        <f t="shared" ca="1" si="34"/>
        <v>220</v>
      </c>
      <c r="BE106" s="26">
        <f t="shared" ca="1" si="34"/>
        <v>180</v>
      </c>
      <c r="BF106" s="26">
        <f t="shared" ca="1" si="34"/>
        <v>531407</v>
      </c>
    </row>
    <row r="107" spans="2:58">
      <c r="C107" s="26">
        <f t="shared" ref="C107:C153" si="35">C14+$C$105</f>
        <v>97</v>
      </c>
      <c r="D107" s="26">
        <f t="shared" ref="D107:D139" si="36">D14+$D$105</f>
        <v>116</v>
      </c>
      <c r="E107" s="26" t="str">
        <f t="shared" si="32"/>
        <v>历史新!C97</v>
      </c>
      <c r="F107" s="26" t="str">
        <f t="shared" si="33"/>
        <v>历史汇总!B116</v>
      </c>
      <c r="G107" s="3" t="s">
        <v>16</v>
      </c>
      <c r="H107" s="26">
        <f t="shared" ref="H107:W127" ca="1" si="37">OFFSET(INDIRECT($E107),0,H$11)-OFFSET(INDIRECT($F107),0,H$11)</f>
        <v>0</v>
      </c>
      <c r="I107" s="26">
        <f t="shared" ca="1" si="34"/>
        <v>0</v>
      </c>
      <c r="J107" s="26">
        <f t="shared" ca="1" si="34"/>
        <v>0</v>
      </c>
      <c r="K107" s="26">
        <f t="shared" ca="1" si="34"/>
        <v>0</v>
      </c>
      <c r="L107" s="26">
        <f t="shared" ca="1" si="34"/>
        <v>0</v>
      </c>
      <c r="M107" s="26">
        <f t="shared" ca="1" si="34"/>
        <v>0</v>
      </c>
      <c r="N107" s="26">
        <f t="shared" ca="1" si="34"/>
        <v>0</v>
      </c>
      <c r="O107" s="26">
        <f t="shared" ca="1" si="34"/>
        <v>0</v>
      </c>
      <c r="P107" s="26">
        <f t="shared" ca="1" si="34"/>
        <v>0</v>
      </c>
      <c r="Q107" s="26">
        <f t="shared" ca="1" si="34"/>
        <v>0</v>
      </c>
      <c r="R107" s="26">
        <f t="shared" ca="1" si="34"/>
        <v>0</v>
      </c>
      <c r="S107" s="26">
        <f t="shared" ca="1" si="34"/>
        <v>3.7320598600509847E-5</v>
      </c>
      <c r="T107" s="26">
        <f t="shared" ca="1" si="34"/>
        <v>5.2999999999999992E-3</v>
      </c>
      <c r="U107" s="26">
        <f t="shared" ca="1" si="34"/>
        <v>3.5999999999999921E-3</v>
      </c>
      <c r="V107" s="26">
        <f t="shared" ca="1" si="34"/>
        <v>-3.5999999999999921E-3</v>
      </c>
      <c r="W107" s="26">
        <f t="shared" ca="1" si="34"/>
        <v>-6.8000000000000282E-3</v>
      </c>
      <c r="X107" s="26">
        <f t="shared" ca="1" si="34"/>
        <v>1.1000000000000454E-3</v>
      </c>
      <c r="Y107" s="26">
        <f t="shared" ca="1" si="34"/>
        <v>-1E-3</v>
      </c>
      <c r="Z107" s="26">
        <f t="shared" ca="1" si="34"/>
        <v>8.0000000000002292E-4</v>
      </c>
      <c r="AA107" s="26">
        <f t="shared" ca="1" si="34"/>
        <v>-1.4000000000000123E-3</v>
      </c>
      <c r="AB107" s="26">
        <f t="shared" ca="1" si="34"/>
        <v>9.9999999999988987E-5</v>
      </c>
      <c r="AC107" s="26">
        <f t="shared" ca="1" si="34"/>
        <v>5.9999999999998943E-4</v>
      </c>
      <c r="AD107" s="26">
        <f t="shared" ca="1" si="34"/>
        <v>-2.0999999999999908E-3</v>
      </c>
      <c r="AE107" s="26">
        <f t="shared" ca="1" si="34"/>
        <v>-2.9999999999999472E-4</v>
      </c>
      <c r="AF107" s="26">
        <f t="shared" ca="1" si="34"/>
        <v>-2.6000000000000467E-3</v>
      </c>
      <c r="AG107" s="26">
        <f t="shared" ca="1" si="34"/>
        <v>1.0000000000000009E-3</v>
      </c>
      <c r="AH107" s="26">
        <f t="shared" ca="1" si="34"/>
        <v>0</v>
      </c>
      <c r="AI107" s="26">
        <f t="shared" ca="1" si="34"/>
        <v>-6.9999999999999923E-4</v>
      </c>
      <c r="AJ107" s="26">
        <f t="shared" ca="1" si="34"/>
        <v>9.000000000000119E-4</v>
      </c>
      <c r="AK107" s="26">
        <f t="shared" ca="1" si="34"/>
        <v>5.0000000000000044E-4</v>
      </c>
      <c r="AL107" s="26">
        <f t="shared" ca="1" si="34"/>
        <v>-5.0000000000000044E-4</v>
      </c>
      <c r="AM107" s="26">
        <f t="shared" ca="1" si="34"/>
        <v>-4.0000000000001146E-4</v>
      </c>
      <c r="AN107" s="26">
        <f t="shared" ca="1" si="34"/>
        <v>-9.9999999999988987E-5</v>
      </c>
      <c r="AO107" s="26">
        <f t="shared" ca="1" si="34"/>
        <v>-4.0000000000001146E-4</v>
      </c>
      <c r="AP107" s="26">
        <f t="shared" ca="1" si="34"/>
        <v>-3.9999999999999758E-4</v>
      </c>
      <c r="AQ107" s="26">
        <f t="shared" ca="1" si="34"/>
        <v>-1.8000000000000238E-3</v>
      </c>
      <c r="AR107" s="26">
        <f t="shared" ca="1" si="34"/>
        <v>0</v>
      </c>
      <c r="AS107" s="26">
        <f t="shared" ca="1" si="34"/>
        <v>9.9999999999999395E-5</v>
      </c>
      <c r="AT107" s="26">
        <f t="shared" ca="1" si="34"/>
        <v>0</v>
      </c>
      <c r="AU107" s="26">
        <f t="shared" ca="1" si="34"/>
        <v>0</v>
      </c>
      <c r="AV107" s="26">
        <f t="shared" ca="1" si="34"/>
        <v>1.9999999999997797E-4</v>
      </c>
      <c r="AW107" s="26">
        <f t="shared" ca="1" si="34"/>
        <v>9.9999999999988987E-5</v>
      </c>
      <c r="AX107" s="26">
        <f t="shared" ca="1" si="34"/>
        <v>-1.000000000000445E-4</v>
      </c>
      <c r="AY107" s="26">
        <f t="shared" ca="1" si="34"/>
        <v>-1.9999999999997797E-4</v>
      </c>
      <c r="AZ107" s="26">
        <f t="shared" ca="1" si="34"/>
        <v>0</v>
      </c>
      <c r="BA107" s="26">
        <f t="shared" ca="1" si="34"/>
        <v>1.0000000000000286E-4</v>
      </c>
      <c r="BB107" s="26">
        <f t="shared" ca="1" si="34"/>
        <v>0</v>
      </c>
      <c r="BC107" s="26">
        <f t="shared" ca="1" si="34"/>
        <v>0</v>
      </c>
      <c r="BD107" s="26">
        <f t="shared" ca="1" si="34"/>
        <v>0</v>
      </c>
      <c r="BE107" s="26">
        <f t="shared" ca="1" si="34"/>
        <v>0</v>
      </c>
      <c r="BF107" s="26">
        <f t="shared" ca="1" si="34"/>
        <v>-0.36</v>
      </c>
    </row>
    <row r="108" spans="2:58">
      <c r="C108" s="26">
        <f t="shared" si="35"/>
        <v>98</v>
      </c>
      <c r="D108" s="26">
        <f t="shared" si="36"/>
        <v>117</v>
      </c>
      <c r="E108" s="26" t="str">
        <f t="shared" si="32"/>
        <v>历史新!C98</v>
      </c>
      <c r="F108" s="26" t="str">
        <f t="shared" si="33"/>
        <v>历史汇总!B117</v>
      </c>
      <c r="G108" s="1" t="s">
        <v>17</v>
      </c>
      <c r="H108" s="26">
        <f t="shared" ca="1" si="37"/>
        <v>0</v>
      </c>
      <c r="I108" s="26">
        <f t="shared" ca="1" si="34"/>
        <v>0</v>
      </c>
      <c r="J108" s="26">
        <f t="shared" ca="1" si="34"/>
        <v>0</v>
      </c>
      <c r="K108" s="26">
        <f t="shared" ca="1" si="34"/>
        <v>0</v>
      </c>
      <c r="L108" s="26">
        <f t="shared" ca="1" si="34"/>
        <v>0</v>
      </c>
      <c r="M108" s="26">
        <f t="shared" ca="1" si="34"/>
        <v>0</v>
      </c>
      <c r="N108" s="26">
        <f t="shared" ca="1" si="34"/>
        <v>0</v>
      </c>
      <c r="O108" s="26">
        <f t="shared" ca="1" si="34"/>
        <v>0</v>
      </c>
      <c r="P108" s="26">
        <f t="shared" ca="1" si="34"/>
        <v>0</v>
      </c>
      <c r="Q108" s="26">
        <f t="shared" ca="1" si="34"/>
        <v>0</v>
      </c>
      <c r="R108" s="26">
        <f t="shared" ca="1" si="34"/>
        <v>0</v>
      </c>
      <c r="S108" s="26">
        <f t="shared" ca="1" si="34"/>
        <v>0</v>
      </c>
      <c r="T108" s="26">
        <f t="shared" ca="1" si="34"/>
        <v>384</v>
      </c>
      <c r="U108" s="26">
        <f t="shared" ca="1" si="34"/>
        <v>550</v>
      </c>
      <c r="V108" s="26">
        <f t="shared" ca="1" si="34"/>
        <v>544</v>
      </c>
      <c r="W108" s="26">
        <f t="shared" ca="1" si="34"/>
        <v>490</v>
      </c>
      <c r="X108" s="26">
        <f t="shared" ca="1" si="34"/>
        <v>496</v>
      </c>
      <c r="Y108" s="26">
        <f t="shared" ca="1" si="34"/>
        <v>288</v>
      </c>
      <c r="Z108" s="26">
        <f t="shared" ca="1" si="34"/>
        <v>299</v>
      </c>
      <c r="AA108" s="26">
        <f t="shared" ca="1" si="34"/>
        <v>153</v>
      </c>
      <c r="AB108" s="26">
        <f t="shared" ca="1" si="34"/>
        <v>115</v>
      </c>
      <c r="AC108" s="26">
        <f t="shared" ca="1" si="34"/>
        <v>179</v>
      </c>
      <c r="AD108" s="26">
        <f t="shared" ca="1" si="34"/>
        <v>198</v>
      </c>
      <c r="AE108" s="26">
        <f t="shared" ca="1" si="34"/>
        <v>224</v>
      </c>
      <c r="AF108" s="26">
        <f t="shared" ca="1" si="34"/>
        <v>180</v>
      </c>
      <c r="AG108" s="26">
        <f t="shared" ca="1" si="34"/>
        <v>196</v>
      </c>
      <c r="AH108" s="26">
        <f t="shared" ca="1" si="34"/>
        <v>233</v>
      </c>
      <c r="AI108" s="26">
        <f t="shared" ca="1" si="34"/>
        <v>177</v>
      </c>
      <c r="AJ108" s="26">
        <f t="shared" ca="1" si="34"/>
        <v>267</v>
      </c>
      <c r="AK108" s="26">
        <f t="shared" ca="1" si="34"/>
        <v>449</v>
      </c>
      <c r="AL108" s="26">
        <f t="shared" ca="1" si="34"/>
        <v>322</v>
      </c>
      <c r="AM108" s="26">
        <f t="shared" ca="1" si="34"/>
        <v>193</v>
      </c>
      <c r="AN108" s="26">
        <f t="shared" ca="1" si="34"/>
        <v>148</v>
      </c>
      <c r="AO108" s="26">
        <f t="shared" ca="1" si="34"/>
        <v>91</v>
      </c>
      <c r="AP108" s="26">
        <f t="shared" ca="1" si="34"/>
        <v>72</v>
      </c>
      <c r="AQ108" s="26">
        <f t="shared" ca="1" si="34"/>
        <v>0</v>
      </c>
      <c r="AR108" s="26">
        <f t="shared" ca="1" si="34"/>
        <v>0</v>
      </c>
      <c r="AS108" s="26">
        <f t="shared" ca="1" si="34"/>
        <v>0</v>
      </c>
      <c r="AT108" s="26">
        <f t="shared" ca="1" si="34"/>
        <v>0</v>
      </c>
      <c r="AU108" s="26">
        <f t="shared" ca="1" si="34"/>
        <v>0</v>
      </c>
      <c r="AV108" s="26">
        <f t="shared" ca="1" si="34"/>
        <v>0</v>
      </c>
      <c r="AW108" s="26">
        <f t="shared" ca="1" si="34"/>
        <v>0</v>
      </c>
      <c r="AX108" s="26">
        <f t="shared" ca="1" si="34"/>
        <v>0</v>
      </c>
      <c r="AY108" s="26">
        <f t="shared" ca="1" si="34"/>
        <v>0</v>
      </c>
      <c r="AZ108" s="26">
        <f t="shared" ca="1" si="34"/>
        <v>0</v>
      </c>
      <c r="BA108" s="26">
        <f t="shared" ca="1" si="34"/>
        <v>0</v>
      </c>
      <c r="BB108" s="26">
        <f t="shared" ca="1" si="34"/>
        <v>0</v>
      </c>
      <c r="BC108" s="26">
        <f t="shared" ca="1" si="34"/>
        <v>0</v>
      </c>
      <c r="BD108" s="26">
        <f t="shared" ca="1" si="34"/>
        <v>0</v>
      </c>
      <c r="BE108" s="26">
        <f t="shared" ca="1" si="34"/>
        <v>-2</v>
      </c>
      <c r="BF108" s="26">
        <f t="shared" ca="1" si="34"/>
        <v>13599</v>
      </c>
    </row>
    <row r="109" spans="2:58">
      <c r="C109" s="26">
        <f t="shared" si="35"/>
        <v>99</v>
      </c>
      <c r="D109" s="26">
        <f t="shared" si="36"/>
        <v>118</v>
      </c>
      <c r="E109" s="26" t="str">
        <f t="shared" si="32"/>
        <v>历史新!C99</v>
      </c>
      <c r="F109" s="26" t="str">
        <f t="shared" si="33"/>
        <v>历史汇总!B118</v>
      </c>
      <c r="G109" s="3" t="s">
        <v>18</v>
      </c>
      <c r="H109" s="26">
        <f t="shared" ca="1" si="37"/>
        <v>0</v>
      </c>
      <c r="I109" s="26">
        <f t="shared" ca="1" si="34"/>
        <v>0</v>
      </c>
      <c r="J109" s="26">
        <f t="shared" ca="1" si="34"/>
        <v>0</v>
      </c>
      <c r="K109" s="26">
        <f t="shared" ca="1" si="34"/>
        <v>0</v>
      </c>
      <c r="L109" s="26">
        <f t="shared" ca="1" si="34"/>
        <v>0</v>
      </c>
      <c r="M109" s="26">
        <f t="shared" ca="1" si="34"/>
        <v>0</v>
      </c>
      <c r="N109" s="26">
        <f t="shared" ca="1" si="34"/>
        <v>0</v>
      </c>
      <c r="O109" s="26">
        <f t="shared" ca="1" si="34"/>
        <v>0</v>
      </c>
      <c r="P109" s="26">
        <f t="shared" ca="1" si="34"/>
        <v>0</v>
      </c>
      <c r="Q109" s="26">
        <f t="shared" ca="1" si="34"/>
        <v>0</v>
      </c>
      <c r="R109" s="26">
        <f t="shared" ca="1" si="34"/>
        <v>0</v>
      </c>
      <c r="S109" s="26">
        <f t="shared" ca="1" si="34"/>
        <v>6.986075053005969E-6</v>
      </c>
      <c r="T109" s="26">
        <f t="shared" ca="1" si="34"/>
        <v>8.4000000000000047E-3</v>
      </c>
      <c r="U109" s="26">
        <f t="shared" ca="1" si="34"/>
        <v>4.7999999999999987E-3</v>
      </c>
      <c r="V109" s="26">
        <f t="shared" ca="1" si="34"/>
        <v>-6.9000000000000172E-3</v>
      </c>
      <c r="W109" s="26">
        <f t="shared" ca="1" si="34"/>
        <v>-4.599999999999993E-3</v>
      </c>
      <c r="X109" s="26">
        <f t="shared" ca="1" si="34"/>
        <v>1.0000000000000009E-3</v>
      </c>
      <c r="Y109" s="26">
        <f t="shared" ca="1" si="34"/>
        <v>-3.3000000000000004E-3</v>
      </c>
      <c r="Z109" s="26">
        <f t="shared" ca="1" si="34"/>
        <v>2.0000000000000018E-3</v>
      </c>
      <c r="AA109" s="26">
        <f t="shared" ca="1" si="34"/>
        <v>-2.2000000000000075E-3</v>
      </c>
      <c r="AB109" s="26">
        <f t="shared" ca="1" si="34"/>
        <v>-3.999999999999837E-4</v>
      </c>
      <c r="AC109" s="26">
        <f t="shared" ca="1" si="34"/>
        <v>1.5000000000000013E-3</v>
      </c>
      <c r="AD109" s="26">
        <f t="shared" ca="1" si="34"/>
        <v>-5.0000000000000044E-4</v>
      </c>
      <c r="AE109" s="26">
        <f t="shared" ca="1" si="34"/>
        <v>5.9999999999999984E-4</v>
      </c>
      <c r="AF109" s="26">
        <f t="shared" ca="1" si="34"/>
        <v>-1.9000000000000128E-3</v>
      </c>
      <c r="AG109" s="26">
        <f t="shared" ca="1" si="34"/>
        <v>3.9999999999999931E-4</v>
      </c>
      <c r="AH109" s="26">
        <f t="shared" ca="1" si="34"/>
        <v>8.0000000000000036E-4</v>
      </c>
      <c r="AI109" s="26">
        <f t="shared" ca="1" si="34"/>
        <v>-1.0000000000000009E-3</v>
      </c>
      <c r="AJ109" s="26">
        <f t="shared" ca="1" si="34"/>
        <v>2.0999999999999977E-3</v>
      </c>
      <c r="AK109" s="26">
        <f t="shared" ca="1" si="34"/>
        <v>2.6999999999999802E-3</v>
      </c>
      <c r="AL109" s="26">
        <f t="shared" ca="1" si="34"/>
        <v>-1.3999999999999985E-3</v>
      </c>
      <c r="AM109" s="26">
        <f t="shared" ca="1" si="34"/>
        <v>-6.9999999999997842E-4</v>
      </c>
      <c r="AN109" s="26">
        <f t="shared" ca="1" si="34"/>
        <v>-1.5999999999999973E-3</v>
      </c>
      <c r="AO109" s="26">
        <f t="shared" ca="1" si="34"/>
        <v>-1.3000000000000095E-3</v>
      </c>
      <c r="AP109" s="26">
        <f t="shared" ca="1" si="34"/>
        <v>-3.9999999999999758E-4</v>
      </c>
      <c r="AQ109" s="26">
        <f t="shared" ca="1" si="34"/>
        <v>-2.9999999999999749E-3</v>
      </c>
      <c r="AR109" s="26">
        <f t="shared" ca="1" si="34"/>
        <v>0</v>
      </c>
      <c r="AS109" s="26">
        <f t="shared" ca="1" si="34"/>
        <v>0</v>
      </c>
      <c r="AT109" s="26">
        <f t="shared" ca="1" si="34"/>
        <v>0</v>
      </c>
      <c r="AU109" s="26">
        <f t="shared" ca="1" si="34"/>
        <v>0</v>
      </c>
      <c r="AV109" s="26">
        <f t="shared" ca="1" si="34"/>
        <v>0</v>
      </c>
      <c r="AW109" s="26">
        <f t="shared" ca="1" si="34"/>
        <v>0</v>
      </c>
      <c r="AX109" s="26">
        <f t="shared" ca="1" si="34"/>
        <v>0</v>
      </c>
      <c r="AY109" s="26">
        <f t="shared" ca="1" si="34"/>
        <v>0</v>
      </c>
      <c r="AZ109" s="26">
        <f t="shared" ca="1" si="34"/>
        <v>0</v>
      </c>
      <c r="BA109" s="26">
        <f t="shared" ca="1" si="34"/>
        <v>0</v>
      </c>
      <c r="BB109" s="26">
        <f t="shared" ca="1" si="34"/>
        <v>0</v>
      </c>
      <c r="BC109" s="26">
        <f t="shared" ca="1" si="34"/>
        <v>0</v>
      </c>
      <c r="BD109" s="26">
        <f t="shared" ca="1" si="34"/>
        <v>0</v>
      </c>
      <c r="BE109" s="26">
        <f t="shared" ca="1" si="34"/>
        <v>-1.0000000000000286E-4</v>
      </c>
      <c r="BF109" s="26">
        <f t="shared" ca="1" si="34"/>
        <v>-0.23480000000000001</v>
      </c>
    </row>
    <row r="110" spans="2:58">
      <c r="C110" s="26">
        <f t="shared" si="35"/>
        <v>100</v>
      </c>
      <c r="D110" s="26">
        <f t="shared" si="36"/>
        <v>129</v>
      </c>
      <c r="E110" s="26" t="str">
        <f t="shared" si="32"/>
        <v>历史新!C100</v>
      </c>
      <c r="F110" s="26" t="str">
        <f t="shared" si="33"/>
        <v>历史汇总!B129</v>
      </c>
      <c r="G110" s="1" t="s">
        <v>19</v>
      </c>
      <c r="H110" s="26">
        <f t="shared" ca="1" si="37"/>
        <v>0</v>
      </c>
      <c r="I110" s="26">
        <f t="shared" ca="1" si="34"/>
        <v>0</v>
      </c>
      <c r="J110" s="26">
        <f t="shared" ca="1" si="34"/>
        <v>0</v>
      </c>
      <c r="K110" s="26">
        <f t="shared" ca="1" si="34"/>
        <v>0</v>
      </c>
      <c r="L110" s="26">
        <f t="shared" ca="1" si="34"/>
        <v>0</v>
      </c>
      <c r="M110" s="26">
        <f t="shared" ca="1" si="34"/>
        <v>0</v>
      </c>
      <c r="N110" s="26">
        <f t="shared" ca="1" si="34"/>
        <v>0</v>
      </c>
      <c r="O110" s="26">
        <f t="shared" ca="1" si="34"/>
        <v>0</v>
      </c>
      <c r="P110" s="26">
        <f t="shared" ca="1" si="34"/>
        <v>0</v>
      </c>
      <c r="Q110" s="26">
        <f t="shared" ca="1" si="34"/>
        <v>1.300000000000523E-3</v>
      </c>
      <c r="R110" s="26">
        <f t="shared" ca="1" si="34"/>
        <v>-4.7999999999994714E-3</v>
      </c>
      <c r="S110" s="26">
        <f t="shared" ca="1" si="34"/>
        <v>-1.300000000000523E-3</v>
      </c>
      <c r="T110" s="26">
        <f t="shared" ca="1" si="34"/>
        <v>-5.3399999999999892E-2</v>
      </c>
      <c r="U110" s="26">
        <f t="shared" ca="1" si="34"/>
        <v>-7.0199999999999818E-2</v>
      </c>
      <c r="V110" s="26">
        <f t="shared" ca="1" si="34"/>
        <v>-3.3400000000000318E-2</v>
      </c>
      <c r="W110" s="26">
        <f t="shared" ca="1" si="34"/>
        <v>-4.6499999999998209E-2</v>
      </c>
      <c r="X110" s="26">
        <f t="shared" ca="1" si="34"/>
        <v>-2.8300000000001546E-2</v>
      </c>
      <c r="Y110" s="26">
        <f t="shared" ca="1" si="34"/>
        <v>1.3799999999999812E-2</v>
      </c>
      <c r="Z110" s="26">
        <f t="shared" ca="1" si="34"/>
        <v>-2.7200000000000557E-2</v>
      </c>
      <c r="AA110" s="26">
        <f t="shared" ca="1" si="34"/>
        <v>-9.100000000000108E-3</v>
      </c>
      <c r="AB110" s="26">
        <f t="shared" ca="1" si="34"/>
        <v>5.7999999999971408E-3</v>
      </c>
      <c r="AC110" s="26">
        <f t="shared" ca="1" si="34"/>
        <v>-6.7000000000021487E-3</v>
      </c>
      <c r="AD110" s="26">
        <f t="shared" ca="1" si="34"/>
        <v>-4.0200000000002234E-2</v>
      </c>
      <c r="AE110" s="26">
        <f t="shared" ca="1" si="34"/>
        <v>-6.9999999999996732E-2</v>
      </c>
      <c r="AF110" s="26">
        <f t="shared" ca="1" si="34"/>
        <v>-9.3900000000004979E-2</v>
      </c>
      <c r="AG110" s="26">
        <f t="shared" ca="1" si="34"/>
        <v>-4.7299999999999898E-2</v>
      </c>
      <c r="AH110" s="26">
        <f t="shared" ca="1" si="34"/>
        <v>-7.5800000000000978E-2</v>
      </c>
      <c r="AI110" s="26">
        <f t="shared" ca="1" si="34"/>
        <v>-6.3600000000000989E-2</v>
      </c>
      <c r="AJ110" s="26">
        <f t="shared" ca="1" si="34"/>
        <v>-0.12760000000000105</v>
      </c>
      <c r="AK110" s="26">
        <f t="shared" ca="1" si="34"/>
        <v>-0.22510000000000474</v>
      </c>
      <c r="AL110" s="26">
        <f t="shared" ca="1" si="34"/>
        <v>-0.18880000000000052</v>
      </c>
      <c r="AM110" s="26">
        <f t="shared" ca="1" si="34"/>
        <v>-0.1402000000000001</v>
      </c>
      <c r="AN110" s="26">
        <f t="shared" ca="1" si="34"/>
        <v>-6.9600000000001216E-2</v>
      </c>
      <c r="AO110" s="26">
        <f t="shared" ca="1" si="34"/>
        <v>-2.8799999999996828E-2</v>
      </c>
      <c r="AP110" s="26">
        <f t="shared" ca="1" si="34"/>
        <v>-3.0999999999998806E-2</v>
      </c>
      <c r="AQ110" s="26">
        <f t="shared" ca="1" si="34"/>
        <v>2.8099999999994907E-2</v>
      </c>
      <c r="AR110" s="26">
        <f t="shared" ca="1" si="34"/>
        <v>2.8300000000001546E-2</v>
      </c>
      <c r="AS110" s="26">
        <f t="shared" ca="1" si="34"/>
        <v>3.3500000000003638E-2</v>
      </c>
      <c r="AT110" s="26">
        <f t="shared" ca="1" si="34"/>
        <v>1.9099999999994566E-2</v>
      </c>
      <c r="AU110" s="26">
        <f t="shared" ca="1" si="34"/>
        <v>2.6400000000002422E-2</v>
      </c>
      <c r="AV110" s="26">
        <f t="shared" ca="1" si="34"/>
        <v>3.3599999999999852E-2</v>
      </c>
      <c r="AW110" s="26">
        <f t="shared" ca="1" si="34"/>
        <v>3.8199999999996237E-2</v>
      </c>
      <c r="AX110" s="26">
        <f t="shared" ca="1" si="34"/>
        <v>3.130000000000166E-2</v>
      </c>
      <c r="AY110" s="26">
        <f t="shared" ca="1" si="34"/>
        <v>3.7999999999982492E-3</v>
      </c>
      <c r="AZ110" s="26">
        <f t="shared" ca="1" si="34"/>
        <v>9.1999999999998749E-3</v>
      </c>
      <c r="BA110" s="26">
        <f t="shared" ca="1" si="34"/>
        <v>4.4000000000039563E-3</v>
      </c>
      <c r="BB110" s="26">
        <f t="shared" ca="1" si="34"/>
        <v>1.0500000000000398E-2</v>
      </c>
      <c r="BC110" s="26">
        <f t="shared" ca="1" si="34"/>
        <v>1.1900000000004241E-2</v>
      </c>
      <c r="BD110" s="26">
        <f t="shared" ca="1" si="34"/>
        <v>1.3400000000004297E-2</v>
      </c>
      <c r="BE110" s="26">
        <f t="shared" ca="1" si="34"/>
        <v>1.1800000000000921E-2</v>
      </c>
      <c r="BF110" s="26">
        <f t="shared" ca="1" si="34"/>
        <v>39.08</v>
      </c>
    </row>
    <row r="111" spans="2:58">
      <c r="C111" s="26">
        <f t="shared" si="35"/>
        <v>101</v>
      </c>
      <c r="D111" s="26">
        <f t="shared" si="36"/>
        <v>130</v>
      </c>
      <c r="E111" s="26" t="str">
        <f t="shared" si="32"/>
        <v>历史新!C101</v>
      </c>
      <c r="F111" s="26" t="str">
        <f t="shared" si="33"/>
        <v>历史汇总!B130</v>
      </c>
      <c r="G111" s="3" t="s">
        <v>20</v>
      </c>
      <c r="H111" s="26">
        <f t="shared" ca="1" si="37"/>
        <v>0</v>
      </c>
      <c r="I111" s="26">
        <f t="shared" ca="1" si="34"/>
        <v>0</v>
      </c>
      <c r="J111" s="26">
        <f t="shared" ca="1" si="34"/>
        <v>0</v>
      </c>
      <c r="K111" s="26">
        <f t="shared" ca="1" si="34"/>
        <v>0</v>
      </c>
      <c r="L111" s="26">
        <f t="shared" ca="1" si="34"/>
        <v>0</v>
      </c>
      <c r="M111" s="26">
        <f t="shared" ca="1" si="34"/>
        <v>0</v>
      </c>
      <c r="N111" s="26">
        <f t="shared" ref="N111:AC111" ca="1" si="38">OFFSET(INDIRECT($E111),0,N$11)-OFFSET(INDIRECT($F111),0,N$11)</f>
        <v>0</v>
      </c>
      <c r="O111" s="26">
        <f t="shared" ca="1" si="38"/>
        <v>0</v>
      </c>
      <c r="P111" s="26">
        <f t="shared" ca="1" si="38"/>
        <v>0</v>
      </c>
      <c r="Q111" s="26">
        <f t="shared" ca="1" si="38"/>
        <v>0</v>
      </c>
      <c r="R111" s="26">
        <f t="shared" ca="1" si="38"/>
        <v>-2.9999999999999472E-4</v>
      </c>
      <c r="S111" s="26">
        <f t="shared" ca="1" si="38"/>
        <v>1.6220698729264155E-4</v>
      </c>
      <c r="T111" s="26">
        <f t="shared" ca="1" si="38"/>
        <v>-2.3999999999999994E-3</v>
      </c>
      <c r="U111" s="26">
        <f t="shared" ca="1" si="38"/>
        <v>-1.0999999999999899E-3</v>
      </c>
      <c r="V111" s="26">
        <f t="shared" ca="1" si="38"/>
        <v>1.799999999999996E-3</v>
      </c>
      <c r="W111" s="26">
        <f t="shared" ca="1" si="38"/>
        <v>0</v>
      </c>
      <c r="X111" s="26">
        <f t="shared" ca="1" si="38"/>
        <v>4.0000000000001146E-4</v>
      </c>
      <c r="Y111" s="26">
        <f t="shared" ca="1" si="38"/>
        <v>2E-3</v>
      </c>
      <c r="Z111" s="26">
        <f t="shared" ca="1" si="38"/>
        <v>-2.0000000000000005E-3</v>
      </c>
      <c r="AA111" s="26">
        <f t="shared" ca="1" si="38"/>
        <v>9.0000000000000496E-4</v>
      </c>
      <c r="AB111" s="26">
        <f t="shared" ca="1" si="38"/>
        <v>6.9999999999999923E-4</v>
      </c>
      <c r="AC111" s="26">
        <f t="shared" ca="1" si="38"/>
        <v>-6.9999999999999923E-4</v>
      </c>
      <c r="AD111" s="26">
        <f t="shared" ref="AD111:AS126" ca="1" si="39">OFFSET(INDIRECT($E111),0,AD$11)-OFFSET(INDIRECT($F111),0,AD$11)</f>
        <v>-1.5000000000000013E-3</v>
      </c>
      <c r="AE111" s="26">
        <f t="shared" ca="1" si="39"/>
        <v>-8.9999999999999802E-4</v>
      </c>
      <c r="AF111" s="26">
        <f t="shared" ca="1" si="39"/>
        <v>-9.9999999999988987E-5</v>
      </c>
      <c r="AG111" s="26">
        <f t="shared" ca="1" si="39"/>
        <v>8.0000000000002292E-4</v>
      </c>
      <c r="AH111" s="26">
        <f t="shared" ca="1" si="39"/>
        <v>-8.9999999999999802E-4</v>
      </c>
      <c r="AI111" s="26">
        <f t="shared" ca="1" si="39"/>
        <v>6.0000000000000331E-4</v>
      </c>
      <c r="AJ111" s="26">
        <f t="shared" ca="1" si="39"/>
        <v>-1.6000000000000042E-3</v>
      </c>
      <c r="AK111" s="26">
        <f t="shared" ca="1" si="39"/>
        <v>-1.899999999999985E-3</v>
      </c>
      <c r="AL111" s="26">
        <f t="shared" ca="1" si="39"/>
        <v>1.2000000000000066E-3</v>
      </c>
      <c r="AM111" s="26">
        <f t="shared" ca="1" si="39"/>
        <v>4.0000000000001146E-4</v>
      </c>
      <c r="AN111" s="26">
        <f t="shared" ca="1" si="39"/>
        <v>1.2999999999999956E-3</v>
      </c>
      <c r="AO111" s="26">
        <f t="shared" ca="1" si="39"/>
        <v>1.0000000000000009E-3</v>
      </c>
      <c r="AP111" s="26">
        <f t="shared" ca="1" si="39"/>
        <v>-9.9999999999995925E-5</v>
      </c>
      <c r="AQ111" s="26">
        <f t="shared" ca="1" si="39"/>
        <v>1.6999999999999793E-3</v>
      </c>
      <c r="AR111" s="26">
        <f t="shared" ca="1" si="39"/>
        <v>-1.0000000000000286E-4</v>
      </c>
      <c r="AS111" s="26">
        <f t="shared" ca="1" si="39"/>
        <v>9.9999999999999395E-5</v>
      </c>
      <c r="AT111" s="26">
        <f t="shared" ref="AT111:BF125" ca="1" si="40">OFFSET(INDIRECT($E111),0,AT$11)-OFFSET(INDIRECT($F111),0,AT$11)</f>
        <v>-2.0000000000000573E-4</v>
      </c>
      <c r="AU111" s="26">
        <f t="shared" ca="1" si="40"/>
        <v>2.0000000000000052E-4</v>
      </c>
      <c r="AV111" s="26">
        <f t="shared" ca="1" si="40"/>
        <v>9.9999999999995925E-5</v>
      </c>
      <c r="AW111" s="26">
        <f t="shared" ca="1" si="40"/>
        <v>1.9999999999997797E-4</v>
      </c>
      <c r="AX111" s="26">
        <f t="shared" ca="1" si="40"/>
        <v>-2.0000000000000052E-4</v>
      </c>
      <c r="AY111" s="26">
        <f t="shared" ca="1" si="40"/>
        <v>-5.0000000000000044E-4</v>
      </c>
      <c r="AZ111" s="26">
        <f t="shared" ca="1" si="40"/>
        <v>1.0000000000000026E-4</v>
      </c>
      <c r="BA111" s="26">
        <f t="shared" ca="1" si="40"/>
        <v>-9.9999999999999829E-5</v>
      </c>
      <c r="BB111" s="26">
        <f t="shared" ca="1" si="40"/>
        <v>2.0000000000000573E-4</v>
      </c>
      <c r="BC111" s="26">
        <f t="shared" ca="1" si="40"/>
        <v>0</v>
      </c>
      <c r="BD111" s="26">
        <f t="shared" ca="1" si="40"/>
        <v>0</v>
      </c>
      <c r="BE111" s="26">
        <f t="shared" ca="1" si="40"/>
        <v>0</v>
      </c>
      <c r="BF111" s="26">
        <f t="shared" ca="1" si="40"/>
        <v>-0.16350000000000001</v>
      </c>
    </row>
    <row r="112" spans="2:58">
      <c r="C112" s="26">
        <f t="shared" si="35"/>
        <v>102</v>
      </c>
      <c r="D112" s="26">
        <f t="shared" si="36"/>
        <v>132</v>
      </c>
      <c r="E112" s="26" t="str">
        <f t="shared" si="32"/>
        <v>历史新!C102</v>
      </c>
      <c r="F112" s="26" t="str">
        <f t="shared" si="33"/>
        <v>历史汇总!B132</v>
      </c>
      <c r="G112" s="1" t="s">
        <v>22</v>
      </c>
      <c r="H112" s="26">
        <f t="shared" ca="1" si="37"/>
        <v>0</v>
      </c>
      <c r="I112" s="26">
        <f t="shared" ca="1" si="37"/>
        <v>0</v>
      </c>
      <c r="J112" s="26">
        <f t="shared" ca="1" si="37"/>
        <v>0</v>
      </c>
      <c r="K112" s="26">
        <f t="shared" ca="1" si="37"/>
        <v>0</v>
      </c>
      <c r="L112" s="26">
        <f t="shared" ca="1" si="37"/>
        <v>0</v>
      </c>
      <c r="M112" s="26">
        <f t="shared" ca="1" si="37"/>
        <v>0</v>
      </c>
      <c r="N112" s="26">
        <f t="shared" ca="1" si="37"/>
        <v>0</v>
      </c>
      <c r="O112" s="26">
        <f t="shared" ca="1" si="37"/>
        <v>0</v>
      </c>
      <c r="P112" s="26">
        <f t="shared" ca="1" si="37"/>
        <v>0</v>
      </c>
      <c r="Q112" s="26">
        <f t="shared" ca="1" si="37"/>
        <v>-572740</v>
      </c>
      <c r="R112" s="26">
        <f t="shared" ca="1" si="37"/>
        <v>-783160</v>
      </c>
      <c r="S112" s="26">
        <f t="shared" ca="1" si="37"/>
        <v>-1005000</v>
      </c>
      <c r="T112" s="26">
        <f t="shared" ca="1" si="37"/>
        <v>-820060</v>
      </c>
      <c r="U112" s="26">
        <f t="shared" ca="1" si="37"/>
        <v>-708240</v>
      </c>
      <c r="V112" s="26">
        <f t="shared" ca="1" si="37"/>
        <v>-998290</v>
      </c>
      <c r="W112" s="26">
        <f t="shared" ca="1" si="37"/>
        <v>-1866480</v>
      </c>
      <c r="X112" s="26">
        <f t="shared" ref="X112:AC121" ca="1" si="41">OFFSET(INDIRECT($E112),0,X$11)-OFFSET(INDIRECT($F112),0,X$11)</f>
        <v>-1327820</v>
      </c>
      <c r="Y112" s="26">
        <f t="shared" ca="1" si="41"/>
        <v>-1221320</v>
      </c>
      <c r="Z112" s="26">
        <f t="shared" ca="1" si="41"/>
        <v>-474250</v>
      </c>
      <c r="AA112" s="26">
        <f t="shared" ca="1" si="41"/>
        <v>-362330</v>
      </c>
      <c r="AB112" s="26">
        <f t="shared" ca="1" si="41"/>
        <v>-307490</v>
      </c>
      <c r="AC112" s="26">
        <f t="shared" ca="1" si="41"/>
        <v>-351190</v>
      </c>
      <c r="AD112" s="26">
        <f t="shared" ca="1" si="39"/>
        <v>-412180</v>
      </c>
      <c r="AE112" s="26">
        <f t="shared" ca="1" si="39"/>
        <v>-691550</v>
      </c>
      <c r="AF112" s="26">
        <f t="shared" ca="1" si="39"/>
        <v>-651350</v>
      </c>
      <c r="AG112" s="26">
        <f t="shared" ca="1" si="39"/>
        <v>-583850</v>
      </c>
      <c r="AH112" s="26">
        <f t="shared" ca="1" si="39"/>
        <v>-463440</v>
      </c>
      <c r="AI112" s="26">
        <f t="shared" ca="1" si="39"/>
        <v>-386000</v>
      </c>
      <c r="AJ112" s="26">
        <f t="shared" ca="1" si="39"/>
        <v>-597200</v>
      </c>
      <c r="AK112" s="26">
        <f t="shared" ca="1" si="39"/>
        <v>-578260</v>
      </c>
      <c r="AL112" s="26">
        <f t="shared" ca="1" si="39"/>
        <v>-528210</v>
      </c>
      <c r="AM112" s="26">
        <f t="shared" ca="1" si="39"/>
        <v>-337180</v>
      </c>
      <c r="AN112" s="26">
        <f t="shared" ca="1" si="39"/>
        <v>-350700</v>
      </c>
      <c r="AO112" s="26">
        <f t="shared" ca="1" si="39"/>
        <v>-329440</v>
      </c>
      <c r="AP112" s="26">
        <f t="shared" ca="1" si="39"/>
        <v>-332740</v>
      </c>
      <c r="AQ112" s="26">
        <f t="shared" ca="1" si="39"/>
        <v>-50030</v>
      </c>
      <c r="AR112" s="26">
        <f t="shared" ca="1" si="39"/>
        <v>-52370</v>
      </c>
      <c r="AS112" s="26">
        <f t="shared" ca="1" si="39"/>
        <v>-56980</v>
      </c>
      <c r="AT112" s="26">
        <f t="shared" ca="1" si="40"/>
        <v>-62670</v>
      </c>
      <c r="AU112" s="26">
        <f t="shared" ca="1" si="40"/>
        <v>-66200</v>
      </c>
      <c r="AV112" s="26">
        <f t="shared" ca="1" si="40"/>
        <v>-59070</v>
      </c>
      <c r="AW112" s="26">
        <f t="shared" ca="1" si="40"/>
        <v>-69810</v>
      </c>
      <c r="AX112" s="26">
        <f t="shared" ca="1" si="40"/>
        <v>-65670</v>
      </c>
      <c r="AY112" s="26">
        <f t="shared" ca="1" si="40"/>
        <v>-67160</v>
      </c>
      <c r="AZ112" s="26">
        <f t="shared" ca="1" si="40"/>
        <v>-65910</v>
      </c>
      <c r="BA112" s="26">
        <f t="shared" ca="1" si="40"/>
        <v>-66370</v>
      </c>
      <c r="BB112" s="26">
        <f t="shared" ca="1" si="40"/>
        <v>-66100</v>
      </c>
      <c r="BC112" s="26">
        <f t="shared" ca="1" si="40"/>
        <v>-66560</v>
      </c>
      <c r="BD112" s="26">
        <f t="shared" ca="1" si="40"/>
        <v>-66930</v>
      </c>
      <c r="BE112" s="26">
        <f t="shared" ca="1" si="40"/>
        <v>-67130</v>
      </c>
      <c r="BF112" s="26">
        <f t="shared" ca="1" si="40"/>
        <v>155930</v>
      </c>
    </row>
    <row r="113" spans="3:58">
      <c r="C113" s="26">
        <f t="shared" si="35"/>
        <v>103</v>
      </c>
      <c r="D113" s="26">
        <f t="shared" si="36"/>
        <v>133</v>
      </c>
      <c r="E113" s="26" t="str">
        <f t="shared" si="32"/>
        <v>历史新!C103</v>
      </c>
      <c r="F113" s="26" t="str">
        <f t="shared" si="33"/>
        <v>历史汇总!B133</v>
      </c>
      <c r="G113" s="3" t="s">
        <v>23</v>
      </c>
      <c r="H113" s="26">
        <f t="shared" ca="1" si="37"/>
        <v>0</v>
      </c>
      <c r="I113" s="26">
        <f t="shared" ca="1" si="37"/>
        <v>0</v>
      </c>
      <c r="J113" s="26">
        <f t="shared" ca="1" si="37"/>
        <v>0</v>
      </c>
      <c r="K113" s="26">
        <f t="shared" ca="1" si="37"/>
        <v>0</v>
      </c>
      <c r="L113" s="26">
        <f t="shared" ca="1" si="37"/>
        <v>0</v>
      </c>
      <c r="M113" s="26">
        <f t="shared" ca="1" si="37"/>
        <v>0</v>
      </c>
      <c r="N113" s="26">
        <f t="shared" ca="1" si="37"/>
        <v>0</v>
      </c>
      <c r="O113" s="26">
        <f t="shared" ca="1" si="37"/>
        <v>0</v>
      </c>
      <c r="P113" s="26">
        <f t="shared" ca="1" si="37"/>
        <v>0</v>
      </c>
      <c r="Q113" s="26">
        <f t="shared" ca="1" si="37"/>
        <v>0</v>
      </c>
      <c r="R113" s="26">
        <f t="shared" ca="1" si="37"/>
        <v>-0.3674</v>
      </c>
      <c r="S113" s="26">
        <f t="shared" ca="1" si="37"/>
        <v>0</v>
      </c>
      <c r="T113" s="26">
        <f t="shared" ca="1" si="37"/>
        <v>0.184</v>
      </c>
      <c r="U113" s="26">
        <f t="shared" ca="1" si="37"/>
        <v>0.13639999999999999</v>
      </c>
      <c r="V113" s="26">
        <f t="shared" ca="1" si="37"/>
        <v>-0.40949999999999998</v>
      </c>
      <c r="W113" s="26">
        <f t="shared" ca="1" si="37"/>
        <v>-0.86970000000000003</v>
      </c>
      <c r="X113" s="26">
        <f t="shared" ca="1" si="41"/>
        <v>0.28860000000000002</v>
      </c>
      <c r="Y113" s="26">
        <f t="shared" ca="1" si="41"/>
        <v>8.0199999999999994E-2</v>
      </c>
      <c r="Z113" s="26">
        <f t="shared" ca="1" si="41"/>
        <v>0.61170000000000002</v>
      </c>
      <c r="AA113" s="26">
        <f t="shared" ca="1" si="41"/>
        <v>0.23599999999999999</v>
      </c>
      <c r="AB113" s="26">
        <f t="shared" ca="1" si="41"/>
        <v>0.15140000000000001</v>
      </c>
      <c r="AC113" s="26">
        <f t="shared" ca="1" si="41"/>
        <v>-0.1421</v>
      </c>
      <c r="AD113" s="26">
        <f t="shared" ca="1" si="39"/>
        <v>-0.17369999999999999</v>
      </c>
      <c r="AE113" s="26">
        <f t="shared" ca="1" si="39"/>
        <v>-0.67779999999999996</v>
      </c>
      <c r="AF113" s="26">
        <f t="shared" ca="1" si="39"/>
        <v>5.8099999999999999E-2</v>
      </c>
      <c r="AG113" s="26">
        <f t="shared" ca="1" si="39"/>
        <v>0.1036</v>
      </c>
      <c r="AH113" s="26">
        <f t="shared" ca="1" si="39"/>
        <v>0.20619999999999999</v>
      </c>
      <c r="AI113" s="26">
        <f t="shared" ca="1" si="39"/>
        <v>0.1671</v>
      </c>
      <c r="AJ113" s="26">
        <f t="shared" ca="1" si="39"/>
        <v>-0.54720000000000002</v>
      </c>
      <c r="AK113" s="26">
        <f t="shared" ca="1" si="39"/>
        <v>3.1699999999999999E-2</v>
      </c>
      <c r="AL113" s="26">
        <f t="shared" ca="1" si="39"/>
        <v>8.6599999999999996E-2</v>
      </c>
      <c r="AM113" s="26">
        <f t="shared" ca="1" si="39"/>
        <v>0.36170000000000002</v>
      </c>
      <c r="AN113" s="26">
        <f t="shared" ca="1" si="39"/>
        <v>-4.0099999999999997E-2</v>
      </c>
      <c r="AO113" s="26">
        <f t="shared" ca="1" si="39"/>
        <v>6.0600000000000001E-2</v>
      </c>
      <c r="AP113" s="26">
        <f t="shared" ca="1" si="39"/>
        <v>-0.01</v>
      </c>
      <c r="AQ113" s="26">
        <f t="shared" ca="1" si="39"/>
        <v>-0.61890000000000001</v>
      </c>
      <c r="AR113" s="26">
        <f t="shared" ca="1" si="39"/>
        <v>-2.4899999999999978E-2</v>
      </c>
      <c r="AS113" s="26">
        <f t="shared" ca="1" si="39"/>
        <v>-1.03E-2</v>
      </c>
      <c r="AT113" s="26">
        <f t="shared" ca="1" si="40"/>
        <v>-4.3400000000000022E-2</v>
      </c>
      <c r="AU113" s="26">
        <f t="shared" ca="1" si="40"/>
        <v>1.799999999999996E-3</v>
      </c>
      <c r="AV113" s="26">
        <f t="shared" ca="1" si="40"/>
        <v>7.0200000000000012E-2</v>
      </c>
      <c r="AW113" s="26">
        <f t="shared" ca="1" si="40"/>
        <v>-4.3800000000000006E-2</v>
      </c>
      <c r="AX113" s="26">
        <f t="shared" ca="1" si="40"/>
        <v>-4.3000000000000038E-2</v>
      </c>
      <c r="AY113" s="26">
        <f t="shared" ca="1" si="40"/>
        <v>-0.11650000000000005</v>
      </c>
      <c r="AZ113" s="26">
        <f t="shared" ca="1" si="40"/>
        <v>0.10079999999999997</v>
      </c>
      <c r="BA113" s="26">
        <f t="shared" ca="1" si="40"/>
        <v>2.3299999999999994E-2</v>
      </c>
      <c r="BB113" s="26">
        <f t="shared" ca="1" si="40"/>
        <v>-3.2000000000000001E-2</v>
      </c>
      <c r="BC113" s="26">
        <f t="shared" ca="1" si="40"/>
        <v>0.23410000000000003</v>
      </c>
      <c r="BD113" s="26">
        <f t="shared" ca="1" si="40"/>
        <v>9.4299999999999995E-2</v>
      </c>
      <c r="BE113" s="26">
        <f t="shared" ca="1" si="40"/>
        <v>-4.6300000000000008E-2</v>
      </c>
      <c r="BF113" s="26">
        <f t="shared" ca="1" si="40"/>
        <v>-0.37109999999999999</v>
      </c>
    </row>
    <row r="114" spans="3:58">
      <c r="C114" s="26">
        <f t="shared" si="35"/>
        <v>104</v>
      </c>
      <c r="D114" s="26">
        <f t="shared" si="36"/>
        <v>134</v>
      </c>
      <c r="E114" s="26" t="str">
        <f t="shared" si="32"/>
        <v>历史新!C104</v>
      </c>
      <c r="F114" s="26" t="str">
        <f t="shared" si="33"/>
        <v>历史汇总!B134</v>
      </c>
      <c r="G114" s="3" t="s">
        <v>24</v>
      </c>
      <c r="H114" s="26">
        <f t="shared" ca="1" si="37"/>
        <v>0</v>
      </c>
      <c r="I114" s="26">
        <f t="shared" ca="1" si="37"/>
        <v>0</v>
      </c>
      <c r="J114" s="26">
        <f t="shared" ca="1" si="37"/>
        <v>0</v>
      </c>
      <c r="K114" s="26">
        <f t="shared" ca="1" si="37"/>
        <v>0</v>
      </c>
      <c r="L114" s="26">
        <f t="shared" ca="1" si="37"/>
        <v>0</v>
      </c>
      <c r="M114" s="26">
        <f t="shared" ca="1" si="37"/>
        <v>0</v>
      </c>
      <c r="N114" s="26">
        <f t="shared" ca="1" si="37"/>
        <v>0</v>
      </c>
      <c r="O114" s="26">
        <f t="shared" ca="1" si="37"/>
        <v>0</v>
      </c>
      <c r="P114" s="26">
        <f t="shared" ca="1" si="37"/>
        <v>0</v>
      </c>
      <c r="Q114" s="26">
        <f t="shared" ca="1" si="37"/>
        <v>-28596</v>
      </c>
      <c r="R114" s="26">
        <f t="shared" ca="1" si="37"/>
        <v>-33896</v>
      </c>
      <c r="S114" s="26">
        <f t="shared" ca="1" si="37"/>
        <v>-45617</v>
      </c>
      <c r="T114" s="26">
        <f t="shared" ca="1" si="37"/>
        <v>-40691</v>
      </c>
      <c r="U114" s="26">
        <f t="shared" ca="1" si="37"/>
        <v>-37652</v>
      </c>
      <c r="V114" s="26">
        <f t="shared" ca="1" si="37"/>
        <v>-55083</v>
      </c>
      <c r="W114" s="26">
        <f t="shared" ca="1" si="37"/>
        <v>-75546</v>
      </c>
      <c r="X114" s="26">
        <f t="shared" ca="1" si="41"/>
        <v>-64714</v>
      </c>
      <c r="Y114" s="26">
        <f t="shared" ca="1" si="41"/>
        <v>-64008</v>
      </c>
      <c r="Z114" s="26">
        <f t="shared" ca="1" si="41"/>
        <v>-30163</v>
      </c>
      <c r="AA114" s="26">
        <f t="shared" ca="1" si="41"/>
        <v>-23544</v>
      </c>
      <c r="AB114" s="26">
        <f t="shared" ca="1" si="41"/>
        <v>-20923</v>
      </c>
      <c r="AC114" s="26">
        <f t="shared" ca="1" si="41"/>
        <v>-25262</v>
      </c>
      <c r="AD114" s="26">
        <f t="shared" ca="1" si="39"/>
        <v>-27503</v>
      </c>
      <c r="AE114" s="26">
        <f t="shared" ca="1" si="39"/>
        <v>-30171</v>
      </c>
      <c r="AF114" s="26">
        <f t="shared" ca="1" si="39"/>
        <v>-24828</v>
      </c>
      <c r="AG114" s="26">
        <f t="shared" ca="1" si="39"/>
        <v>-28628</v>
      </c>
      <c r="AH114" s="26">
        <f t="shared" ca="1" si="39"/>
        <v>-26130</v>
      </c>
      <c r="AI114" s="26">
        <f t="shared" ca="1" si="39"/>
        <v>-23372</v>
      </c>
      <c r="AJ114" s="26">
        <f t="shared" ca="1" si="39"/>
        <v>-29441</v>
      </c>
      <c r="AK114" s="26">
        <f t="shared" ca="1" si="39"/>
        <v>-32138</v>
      </c>
      <c r="AL114" s="26">
        <f t="shared" ca="1" si="39"/>
        <v>-29436</v>
      </c>
      <c r="AM114" s="26">
        <f t="shared" ca="1" si="39"/>
        <v>-20488</v>
      </c>
      <c r="AN114" s="26">
        <f t="shared" ca="1" si="39"/>
        <v>-20755</v>
      </c>
      <c r="AO114" s="26">
        <f t="shared" ca="1" si="39"/>
        <v>-20463</v>
      </c>
      <c r="AP114" s="26">
        <f t="shared" ca="1" si="39"/>
        <v>-19930</v>
      </c>
      <c r="AQ114" s="26">
        <f t="shared" ca="1" si="39"/>
        <v>-4382</v>
      </c>
      <c r="AR114" s="26">
        <f t="shared" ca="1" si="39"/>
        <v>-4658</v>
      </c>
      <c r="AS114" s="26">
        <f t="shared" ca="1" si="39"/>
        <v>-4799</v>
      </c>
      <c r="AT114" s="26">
        <f t="shared" ca="1" si="40"/>
        <v>-5044</v>
      </c>
      <c r="AU114" s="26">
        <f t="shared" ca="1" si="40"/>
        <v>-5035</v>
      </c>
      <c r="AV114" s="26">
        <f t="shared" ca="1" si="40"/>
        <v>-4249</v>
      </c>
      <c r="AW114" s="26">
        <f t="shared" ca="1" si="40"/>
        <v>-4802</v>
      </c>
      <c r="AX114" s="26">
        <f t="shared" ca="1" si="40"/>
        <v>-4944</v>
      </c>
      <c r="AY114" s="26">
        <f t="shared" ca="1" si="40"/>
        <v>-5227</v>
      </c>
      <c r="AZ114" s="26">
        <f t="shared" ca="1" si="40"/>
        <v>-5172</v>
      </c>
      <c r="BA114" s="26">
        <f t="shared" ca="1" si="40"/>
        <v>-5223</v>
      </c>
      <c r="BB114" s="26">
        <f t="shared" ca="1" si="40"/>
        <v>-5210</v>
      </c>
      <c r="BC114" s="26">
        <f t="shared" ca="1" si="40"/>
        <v>-5190</v>
      </c>
      <c r="BD114" s="26">
        <f t="shared" ca="1" si="40"/>
        <v>-5284</v>
      </c>
      <c r="BE114" s="26">
        <f t="shared" ca="1" si="40"/>
        <v>-5318</v>
      </c>
      <c r="BF114" s="26">
        <f t="shared" ca="1" si="40"/>
        <v>6106</v>
      </c>
    </row>
    <row r="115" spans="3:58">
      <c r="C115" s="26">
        <f t="shared" si="35"/>
        <v>105</v>
      </c>
      <c r="D115" s="26">
        <f t="shared" si="36"/>
        <v>135</v>
      </c>
      <c r="E115" s="26" t="str">
        <f t="shared" si="32"/>
        <v>历史新!C105</v>
      </c>
      <c r="F115" s="26" t="str">
        <f t="shared" si="33"/>
        <v>历史汇总!B135</v>
      </c>
      <c r="G115" s="3" t="s">
        <v>25</v>
      </c>
      <c r="H115" s="26">
        <f t="shared" ca="1" si="37"/>
        <v>0</v>
      </c>
      <c r="I115" s="26">
        <f t="shared" ca="1" si="37"/>
        <v>0</v>
      </c>
      <c r="J115" s="26">
        <f t="shared" ca="1" si="37"/>
        <v>0</v>
      </c>
      <c r="K115" s="26">
        <f t="shared" ca="1" si="37"/>
        <v>0</v>
      </c>
      <c r="L115" s="26">
        <f t="shared" ca="1" si="37"/>
        <v>0</v>
      </c>
      <c r="M115" s="26">
        <f t="shared" ca="1" si="37"/>
        <v>0</v>
      </c>
      <c r="N115" s="26">
        <f t="shared" ca="1" si="37"/>
        <v>0</v>
      </c>
      <c r="O115" s="26">
        <f t="shared" ca="1" si="37"/>
        <v>0</v>
      </c>
      <c r="P115" s="26">
        <f t="shared" ca="1" si="37"/>
        <v>0</v>
      </c>
      <c r="Q115" s="26">
        <f t="shared" ca="1" si="37"/>
        <v>0</v>
      </c>
      <c r="R115" s="26">
        <f t="shared" ca="1" si="37"/>
        <v>-0.18529999999999999</v>
      </c>
      <c r="S115" s="26">
        <f t="shared" ca="1" si="37"/>
        <v>0</v>
      </c>
      <c r="T115" s="26">
        <f t="shared" ca="1" si="37"/>
        <v>0.108</v>
      </c>
      <c r="U115" s="26">
        <f t="shared" ca="1" si="37"/>
        <v>7.4700000000000003E-2</v>
      </c>
      <c r="V115" s="26">
        <f t="shared" ca="1" si="37"/>
        <v>-0.46300000000000002</v>
      </c>
      <c r="W115" s="26">
        <f t="shared" ca="1" si="37"/>
        <v>-0.3715</v>
      </c>
      <c r="X115" s="26">
        <f t="shared" ca="1" si="41"/>
        <v>0.1434</v>
      </c>
      <c r="Y115" s="26">
        <f t="shared" ca="1" si="41"/>
        <v>1.09E-2</v>
      </c>
      <c r="Z115" s="26">
        <f t="shared" ca="1" si="41"/>
        <v>0.52880000000000005</v>
      </c>
      <c r="AA115" s="26">
        <f t="shared" ca="1" si="41"/>
        <v>0.21940000000000001</v>
      </c>
      <c r="AB115" s="26">
        <f t="shared" ca="1" si="41"/>
        <v>0.1113</v>
      </c>
      <c r="AC115" s="26">
        <f t="shared" ca="1" si="41"/>
        <v>-0.2074</v>
      </c>
      <c r="AD115" s="26">
        <f t="shared" ca="1" si="39"/>
        <v>-8.8700000000000001E-2</v>
      </c>
      <c r="AE115" s="26">
        <f t="shared" ca="1" si="39"/>
        <v>-9.7000000000000003E-2</v>
      </c>
      <c r="AF115" s="26">
        <f t="shared" ca="1" si="39"/>
        <v>0.17710000000000001</v>
      </c>
      <c r="AG115" s="26">
        <f t="shared" ca="1" si="39"/>
        <v>-0.15310000000000001</v>
      </c>
      <c r="AH115" s="26">
        <f t="shared" ca="1" si="39"/>
        <v>8.7300000000000003E-2</v>
      </c>
      <c r="AI115" s="26">
        <f t="shared" ca="1" si="39"/>
        <v>0.1055</v>
      </c>
      <c r="AJ115" s="26">
        <f t="shared" ca="1" si="39"/>
        <v>-0.25969999999999999</v>
      </c>
      <c r="AK115" s="26">
        <f t="shared" ca="1" si="39"/>
        <v>-9.1600000000000001E-2</v>
      </c>
      <c r="AL115" s="26">
        <f t="shared" ca="1" si="39"/>
        <v>8.4099999999999994E-2</v>
      </c>
      <c r="AM115" s="26">
        <f t="shared" ca="1" si="39"/>
        <v>0.30399999999999999</v>
      </c>
      <c r="AN115" s="26">
        <f t="shared" ca="1" si="39"/>
        <v>-1.2999999999999999E-2</v>
      </c>
      <c r="AO115" s="26">
        <f t="shared" ca="1" si="39"/>
        <v>1.41E-2</v>
      </c>
      <c r="AP115" s="26">
        <f t="shared" ca="1" si="39"/>
        <v>2.5999999999999999E-2</v>
      </c>
      <c r="AQ115" s="26">
        <f t="shared" ca="1" si="39"/>
        <v>-6.6400000000000001E-2</v>
      </c>
      <c r="AR115" s="26">
        <f t="shared" ca="1" si="39"/>
        <v>-4.3799999999999992E-2</v>
      </c>
      <c r="AS115" s="26">
        <f t="shared" ca="1" si="39"/>
        <v>4.2900000000000021E-2</v>
      </c>
      <c r="AT115" s="26">
        <f t="shared" ca="1" si="40"/>
        <v>-5.4099999999999981E-2</v>
      </c>
      <c r="AU115" s="26">
        <f t="shared" ca="1" si="40"/>
        <v>3.7900000000000003E-2</v>
      </c>
      <c r="AV115" s="26">
        <f t="shared" ca="1" si="40"/>
        <v>0.12530000000000002</v>
      </c>
      <c r="AW115" s="26">
        <f t="shared" ca="1" si="40"/>
        <v>-4.519999999999999E-2</v>
      </c>
      <c r="AX115" s="26">
        <f t="shared" ca="1" si="40"/>
        <v>-8.3999999999999964E-2</v>
      </c>
      <c r="AY115" s="26">
        <f t="shared" ca="1" si="40"/>
        <v>-0.15839999999999999</v>
      </c>
      <c r="AZ115" s="26">
        <f t="shared" ca="1" si="40"/>
        <v>0.15809999999999996</v>
      </c>
      <c r="BA115" s="26">
        <f t="shared" ca="1" si="40"/>
        <v>-1.6600000000000004E-2</v>
      </c>
      <c r="BB115" s="26">
        <f t="shared" ca="1" si="40"/>
        <v>-1.7999999999999995E-3</v>
      </c>
      <c r="BC115" s="26">
        <f t="shared" ca="1" si="40"/>
        <v>0.1172</v>
      </c>
      <c r="BD115" s="26">
        <f t="shared" ca="1" si="40"/>
        <v>5.1999999999999998E-3</v>
      </c>
      <c r="BE115" s="26">
        <f t="shared" ca="1" si="40"/>
        <v>-6.6000000000000003E-2</v>
      </c>
      <c r="BF115" s="26">
        <f t="shared" ca="1" si="40"/>
        <v>-0.27489999999999998</v>
      </c>
    </row>
    <row r="116" spans="3:58">
      <c r="C116" s="26">
        <f t="shared" si="35"/>
        <v>106</v>
      </c>
      <c r="D116" s="26">
        <f t="shared" si="36"/>
        <v>136</v>
      </c>
      <c r="E116" s="26" t="str">
        <f t="shared" si="32"/>
        <v>历史新!C106</v>
      </c>
      <c r="F116" s="26" t="str">
        <f t="shared" si="33"/>
        <v>历史汇总!B136</v>
      </c>
      <c r="G116" s="3" t="s">
        <v>26</v>
      </c>
      <c r="H116" s="26">
        <f t="shared" ca="1" si="37"/>
        <v>0</v>
      </c>
      <c r="I116" s="26">
        <f t="shared" ca="1" si="37"/>
        <v>0</v>
      </c>
      <c r="J116" s="26">
        <f t="shared" ca="1" si="37"/>
        <v>0</v>
      </c>
      <c r="K116" s="26">
        <f t="shared" ca="1" si="37"/>
        <v>0</v>
      </c>
      <c r="L116" s="26">
        <f t="shared" ca="1" si="37"/>
        <v>0</v>
      </c>
      <c r="M116" s="26">
        <f t="shared" ca="1" si="37"/>
        <v>0</v>
      </c>
      <c r="N116" s="26">
        <f t="shared" ca="1" si="37"/>
        <v>0</v>
      </c>
      <c r="O116" s="26">
        <f t="shared" ca="1" si="37"/>
        <v>0</v>
      </c>
      <c r="P116" s="26">
        <f t="shared" ca="1" si="37"/>
        <v>0</v>
      </c>
      <c r="Q116" s="26">
        <f t="shared" ca="1" si="37"/>
        <v>-20.028700000000001</v>
      </c>
      <c r="R116" s="26">
        <f t="shared" ca="1" si="37"/>
        <v>-23.104800000000001</v>
      </c>
      <c r="S116" s="26">
        <f t="shared" ca="1" si="37"/>
        <v>-22.031300000000002</v>
      </c>
      <c r="T116" s="26">
        <f t="shared" ca="1" si="37"/>
        <v>-20.153400000000001</v>
      </c>
      <c r="U116" s="26">
        <f t="shared" ca="1" si="37"/>
        <v>-18.810199999999998</v>
      </c>
      <c r="V116" s="26">
        <f t="shared" ca="1" si="37"/>
        <v>-18.1234</v>
      </c>
      <c r="W116" s="26">
        <f t="shared" ca="1" si="37"/>
        <v>-24.706499999999998</v>
      </c>
      <c r="X116" s="26">
        <f t="shared" ca="1" si="41"/>
        <v>-20.5183</v>
      </c>
      <c r="Y116" s="26">
        <f t="shared" ca="1" si="41"/>
        <v>-19.0807</v>
      </c>
      <c r="Z116" s="26">
        <f t="shared" ca="1" si="41"/>
        <v>-15.722899999999999</v>
      </c>
      <c r="AA116" s="26">
        <f t="shared" ca="1" si="41"/>
        <v>-15.3895</v>
      </c>
      <c r="AB116" s="26">
        <f t="shared" ca="1" si="41"/>
        <v>-14.696300000000001</v>
      </c>
      <c r="AC116" s="26">
        <f t="shared" ca="1" si="41"/>
        <v>-13.901899999999999</v>
      </c>
      <c r="AD116" s="26">
        <f t="shared" ca="1" si="39"/>
        <v>-14.986700000000001</v>
      </c>
      <c r="AE116" s="26">
        <f t="shared" ca="1" si="39"/>
        <v>-22.920999999999999</v>
      </c>
      <c r="AF116" s="26">
        <f t="shared" ca="1" si="39"/>
        <v>-26.234500000000001</v>
      </c>
      <c r="AG116" s="26">
        <f t="shared" ca="1" si="39"/>
        <v>-20.394400000000001</v>
      </c>
      <c r="AH116" s="26">
        <f t="shared" ca="1" si="39"/>
        <v>-17.735900000000001</v>
      </c>
      <c r="AI116" s="26">
        <f t="shared" ca="1" si="39"/>
        <v>-16.515499999999999</v>
      </c>
      <c r="AJ116" s="26">
        <f t="shared" ca="1" si="39"/>
        <v>-20.284600000000001</v>
      </c>
      <c r="AK116" s="26">
        <f t="shared" ca="1" si="39"/>
        <v>-17.992999999999999</v>
      </c>
      <c r="AL116" s="26">
        <f t="shared" ca="1" si="39"/>
        <v>-17.944400000000002</v>
      </c>
      <c r="AM116" s="26">
        <f t="shared" ca="1" si="39"/>
        <v>-16.4574</v>
      </c>
      <c r="AN116" s="26">
        <f t="shared" ca="1" si="39"/>
        <v>-16.897099999999998</v>
      </c>
      <c r="AO116" s="26">
        <f t="shared" ca="1" si="39"/>
        <v>-16.099299999999999</v>
      </c>
      <c r="AP116" s="26">
        <f t="shared" ca="1" si="39"/>
        <v>-16.695399999999999</v>
      </c>
      <c r="AQ116" s="26">
        <f t="shared" ca="1" si="39"/>
        <v>3.6149000000000022</v>
      </c>
      <c r="AR116" s="26">
        <f t="shared" ca="1" si="39"/>
        <v>3.7438000000000002</v>
      </c>
      <c r="AS116" s="26">
        <f t="shared" ca="1" si="39"/>
        <v>2.2131000000000007</v>
      </c>
      <c r="AT116" s="26">
        <f t="shared" ca="1" si="40"/>
        <v>2.3029000000000011</v>
      </c>
      <c r="AU116" s="26">
        <f t="shared" ca="1" si="40"/>
        <v>1.588000000000001</v>
      </c>
      <c r="AV116" s="26">
        <f t="shared" ca="1" si="40"/>
        <v>0.78849999999999909</v>
      </c>
      <c r="AW116" s="26">
        <f t="shared" ca="1" si="40"/>
        <v>0.78440000000000154</v>
      </c>
      <c r="AX116" s="26">
        <f t="shared" ca="1" si="40"/>
        <v>2.1118999999999986</v>
      </c>
      <c r="AY116" s="26">
        <f t="shared" ca="1" si="40"/>
        <v>2.763300000000001</v>
      </c>
      <c r="AZ116" s="26">
        <f t="shared" ca="1" si="40"/>
        <v>1.9464000000000006</v>
      </c>
      <c r="BA116" s="26">
        <f t="shared" ca="1" si="40"/>
        <v>2.8550000000000004</v>
      </c>
      <c r="BB116" s="26">
        <f t="shared" ca="1" si="40"/>
        <v>2.0289000000000019</v>
      </c>
      <c r="BC116" s="26">
        <f t="shared" ca="1" si="40"/>
        <v>3.7604000000000006</v>
      </c>
      <c r="BD116" s="26">
        <f t="shared" ca="1" si="40"/>
        <v>6.945999999999998</v>
      </c>
      <c r="BE116" s="26">
        <f t="shared" ca="1" si="40"/>
        <v>6.5075000000000003</v>
      </c>
      <c r="BF116" s="26">
        <f t="shared" ca="1" si="40"/>
        <v>25.54</v>
      </c>
    </row>
    <row r="117" spans="3:58">
      <c r="C117" s="26">
        <f t="shared" si="35"/>
        <v>107</v>
      </c>
      <c r="D117" s="26">
        <f t="shared" si="36"/>
        <v>137</v>
      </c>
      <c r="E117" s="26" t="str">
        <f t="shared" si="32"/>
        <v>历史新!C107</v>
      </c>
      <c r="F117" s="26" t="str">
        <f t="shared" si="33"/>
        <v>历史汇总!B137</v>
      </c>
      <c r="G117" s="3" t="s">
        <v>27</v>
      </c>
      <c r="H117" s="26">
        <f t="shared" ca="1" si="37"/>
        <v>0</v>
      </c>
      <c r="I117" s="26">
        <f t="shared" ca="1" si="37"/>
        <v>0</v>
      </c>
      <c r="J117" s="26">
        <f t="shared" ca="1" si="37"/>
        <v>0</v>
      </c>
      <c r="K117" s="26">
        <f t="shared" ca="1" si="37"/>
        <v>0</v>
      </c>
      <c r="L117" s="26">
        <f t="shared" ca="1" si="37"/>
        <v>0</v>
      </c>
      <c r="M117" s="26">
        <f t="shared" ca="1" si="37"/>
        <v>0</v>
      </c>
      <c r="N117" s="26">
        <f t="shared" ca="1" si="37"/>
        <v>0</v>
      </c>
      <c r="O117" s="26">
        <f t="shared" ca="1" si="37"/>
        <v>0</v>
      </c>
      <c r="P117" s="26">
        <f t="shared" ca="1" si="37"/>
        <v>0</v>
      </c>
      <c r="Q117" s="26">
        <f t="shared" ca="1" si="37"/>
        <v>0</v>
      </c>
      <c r="R117" s="26">
        <f t="shared" ca="1" si="37"/>
        <v>-0.15359999999999999</v>
      </c>
      <c r="S117" s="26">
        <f t="shared" ca="1" si="37"/>
        <v>0</v>
      </c>
      <c r="T117" s="26">
        <f t="shared" ca="1" si="37"/>
        <v>8.5199999999999998E-2</v>
      </c>
      <c r="U117" s="26">
        <f t="shared" ca="1" si="37"/>
        <v>6.6600000000000006E-2</v>
      </c>
      <c r="V117" s="26">
        <f t="shared" ca="1" si="37"/>
        <v>3.6499999999999998E-2</v>
      </c>
      <c r="W117" s="26">
        <f t="shared" ca="1" si="37"/>
        <v>-0.36320000000000002</v>
      </c>
      <c r="X117" s="26">
        <f t="shared" ca="1" si="41"/>
        <v>0.16950000000000001</v>
      </c>
      <c r="Y117" s="26">
        <f t="shared" ca="1" si="41"/>
        <v>7.0099999999999996E-2</v>
      </c>
      <c r="Z117" s="26">
        <f t="shared" ca="1" si="41"/>
        <v>0.17599999999999999</v>
      </c>
      <c r="AA117" s="26">
        <f t="shared" ca="1" si="41"/>
        <v>2.12E-2</v>
      </c>
      <c r="AB117" s="26">
        <f t="shared" ca="1" si="41"/>
        <v>4.4999999999999998E-2</v>
      </c>
      <c r="AC117" s="26">
        <f t="shared" ca="1" si="41"/>
        <v>5.4100000000000002E-2</v>
      </c>
      <c r="AD117" s="26">
        <f t="shared" ca="1" si="39"/>
        <v>-7.8E-2</v>
      </c>
      <c r="AE117" s="26">
        <f t="shared" ca="1" si="39"/>
        <v>-0.52939999999999998</v>
      </c>
      <c r="AF117" s="26">
        <f t="shared" ca="1" si="39"/>
        <v>-0.14460000000000001</v>
      </c>
      <c r="AG117" s="26">
        <f t="shared" ca="1" si="39"/>
        <v>0.22259999999999999</v>
      </c>
      <c r="AH117" s="26">
        <f t="shared" ca="1" si="39"/>
        <v>0.13039999999999999</v>
      </c>
      <c r="AI117" s="26">
        <f t="shared" ca="1" si="39"/>
        <v>6.88E-2</v>
      </c>
      <c r="AJ117" s="26">
        <f t="shared" ca="1" si="39"/>
        <v>-0.22819999999999999</v>
      </c>
      <c r="AK117" s="26">
        <f t="shared" ca="1" si="39"/>
        <v>0.113</v>
      </c>
      <c r="AL117" s="26">
        <f t="shared" ca="1" si="39"/>
        <v>2.7000000000000001E-3</v>
      </c>
      <c r="AM117" s="26">
        <f t="shared" ca="1" si="39"/>
        <v>8.2900000000000001E-2</v>
      </c>
      <c r="AN117" s="26">
        <f t="shared" ca="1" si="39"/>
        <v>-2.6700000000000002E-2</v>
      </c>
      <c r="AO117" s="26">
        <f t="shared" ca="1" si="39"/>
        <v>4.7199999999999999E-2</v>
      </c>
      <c r="AP117" s="26">
        <f t="shared" ca="1" si="39"/>
        <v>-3.6999999999999998E-2</v>
      </c>
      <c r="AQ117" s="26">
        <f t="shared" ca="1" si="39"/>
        <v>-0.5181</v>
      </c>
      <c r="AR117" s="26">
        <f t="shared" ca="1" si="39"/>
        <v>1.7100000000000004E-2</v>
      </c>
      <c r="AS117" s="26">
        <f t="shared" ca="1" si="39"/>
        <v>-3.9500000000000007E-2</v>
      </c>
      <c r="AT117" s="26">
        <f t="shared" ca="1" si="40"/>
        <v>9.5999999999999974E-3</v>
      </c>
      <c r="AU117" s="26">
        <f t="shared" ca="1" si="40"/>
        <v>-3.0100000000000002E-2</v>
      </c>
      <c r="AV117" s="26">
        <f t="shared" ca="1" si="40"/>
        <v>-3.9600000000000003E-2</v>
      </c>
      <c r="AW117" s="26">
        <f t="shared" ca="1" si="40"/>
        <v>5.9999999999999984E-4</v>
      </c>
      <c r="AX117" s="26">
        <f t="shared" ca="1" si="40"/>
        <v>7.0800000000000002E-2</v>
      </c>
      <c r="AY117" s="26">
        <f t="shared" ca="1" si="40"/>
        <v>4.4199999999999989E-2</v>
      </c>
      <c r="AZ117" s="26">
        <f t="shared" ca="1" si="40"/>
        <v>-4.0899999999999999E-2</v>
      </c>
      <c r="BA117" s="26">
        <f t="shared" ca="1" si="40"/>
        <v>4.2900000000000008E-2</v>
      </c>
      <c r="BB117" s="26">
        <f t="shared" ca="1" si="40"/>
        <v>-3.0900000000000011E-2</v>
      </c>
      <c r="BC117" s="26">
        <f t="shared" ca="1" si="40"/>
        <v>6.5699999999999981E-2</v>
      </c>
      <c r="BD117" s="26">
        <f t="shared" ca="1" si="40"/>
        <v>8.4900000000000031E-2</v>
      </c>
      <c r="BE117" s="26">
        <f t="shared" ca="1" si="40"/>
        <v>1.3600000000000001E-2</v>
      </c>
      <c r="BF117" s="26">
        <f t="shared" ca="1" si="40"/>
        <v>-0.13250000000000001</v>
      </c>
    </row>
    <row r="118" spans="3:58">
      <c r="C118" s="26">
        <f t="shared" si="35"/>
        <v>108</v>
      </c>
      <c r="D118" s="26">
        <f t="shared" si="36"/>
        <v>139</v>
      </c>
      <c r="E118" s="26" t="str">
        <f t="shared" si="32"/>
        <v>历史新!C108</v>
      </c>
      <c r="F118" s="26" t="str">
        <f t="shared" si="33"/>
        <v>历史汇总!B139</v>
      </c>
      <c r="G118" s="1" t="s">
        <v>29</v>
      </c>
      <c r="H118" s="26">
        <f t="shared" ca="1" si="37"/>
        <v>0</v>
      </c>
      <c r="I118" s="26">
        <f t="shared" ca="1" si="37"/>
        <v>0</v>
      </c>
      <c r="J118" s="26">
        <f t="shared" ca="1" si="37"/>
        <v>0</v>
      </c>
      <c r="K118" s="26">
        <f t="shared" ca="1" si="37"/>
        <v>0</v>
      </c>
      <c r="L118" s="26">
        <f t="shared" ca="1" si="37"/>
        <v>0</v>
      </c>
      <c r="M118" s="26">
        <f t="shared" ca="1" si="37"/>
        <v>0</v>
      </c>
      <c r="N118" s="26">
        <f t="shared" ca="1" si="37"/>
        <v>0</v>
      </c>
      <c r="O118" s="26">
        <f t="shared" ca="1" si="37"/>
        <v>0</v>
      </c>
      <c r="P118" s="26">
        <f t="shared" ca="1" si="37"/>
        <v>0</v>
      </c>
      <c r="Q118" s="26">
        <f t="shared" ca="1" si="37"/>
        <v>0</v>
      </c>
      <c r="R118" s="26">
        <f t="shared" ca="1" si="37"/>
        <v>0</v>
      </c>
      <c r="S118" s="26">
        <f t="shared" ca="1" si="37"/>
        <v>0</v>
      </c>
      <c r="T118" s="26">
        <f t="shared" ca="1" si="37"/>
        <v>0</v>
      </c>
      <c r="U118" s="26">
        <f t="shared" ca="1" si="37"/>
        <v>0</v>
      </c>
      <c r="V118" s="26">
        <f t="shared" ca="1" si="37"/>
        <v>0</v>
      </c>
      <c r="W118" s="26">
        <f t="shared" ca="1" si="37"/>
        <v>0</v>
      </c>
      <c r="X118" s="26">
        <f t="shared" ca="1" si="41"/>
        <v>0</v>
      </c>
      <c r="Y118" s="26">
        <f t="shared" ca="1" si="41"/>
        <v>0</v>
      </c>
      <c r="Z118" s="26">
        <f t="shared" ca="1" si="41"/>
        <v>0</v>
      </c>
      <c r="AA118" s="26">
        <f t="shared" ca="1" si="41"/>
        <v>0</v>
      </c>
      <c r="AB118" s="26">
        <f t="shared" ca="1" si="41"/>
        <v>0</v>
      </c>
      <c r="AC118" s="26">
        <f t="shared" ca="1" si="41"/>
        <v>0</v>
      </c>
      <c r="AD118" s="26">
        <f t="shared" ca="1" si="39"/>
        <v>0</v>
      </c>
      <c r="AE118" s="26">
        <f t="shared" ca="1" si="39"/>
        <v>0</v>
      </c>
      <c r="AF118" s="26">
        <f t="shared" ca="1" si="39"/>
        <v>0</v>
      </c>
      <c r="AG118" s="26">
        <f t="shared" ca="1" si="39"/>
        <v>0</v>
      </c>
      <c r="AH118" s="26">
        <f t="shared" ca="1" si="39"/>
        <v>0</v>
      </c>
      <c r="AI118" s="26">
        <f t="shared" ca="1" si="39"/>
        <v>0</v>
      </c>
      <c r="AJ118" s="26">
        <f t="shared" ca="1" si="39"/>
        <v>0</v>
      </c>
      <c r="AK118" s="26">
        <f t="shared" ca="1" si="39"/>
        <v>0</v>
      </c>
      <c r="AL118" s="26">
        <f t="shared" ca="1" si="39"/>
        <v>0</v>
      </c>
      <c r="AM118" s="26">
        <f t="shared" ca="1" si="39"/>
        <v>0</v>
      </c>
      <c r="AN118" s="26">
        <f t="shared" ca="1" si="39"/>
        <v>0</v>
      </c>
      <c r="AO118" s="26">
        <f t="shared" ca="1" si="39"/>
        <v>0</v>
      </c>
      <c r="AP118" s="26">
        <f t="shared" ca="1" si="39"/>
        <v>-5</v>
      </c>
      <c r="AQ118" s="26">
        <f t="shared" ca="1" si="39"/>
        <v>0</v>
      </c>
      <c r="AR118" s="26">
        <f t="shared" ca="1" si="39"/>
        <v>0</v>
      </c>
      <c r="AS118" s="26">
        <f t="shared" ca="1" si="39"/>
        <v>0</v>
      </c>
      <c r="AT118" s="26">
        <f t="shared" ca="1" si="40"/>
        <v>0</v>
      </c>
      <c r="AU118" s="26">
        <f t="shared" ca="1" si="40"/>
        <v>0</v>
      </c>
      <c r="AV118" s="26">
        <f t="shared" ca="1" si="40"/>
        <v>0</v>
      </c>
      <c r="AW118" s="26">
        <f t="shared" ca="1" si="40"/>
        <v>0</v>
      </c>
      <c r="AX118" s="26">
        <f t="shared" ca="1" si="40"/>
        <v>0</v>
      </c>
      <c r="AY118" s="26">
        <f t="shared" ca="1" si="40"/>
        <v>0</v>
      </c>
      <c r="AZ118" s="26">
        <f t="shared" ca="1" si="40"/>
        <v>0</v>
      </c>
      <c r="BA118" s="26">
        <f t="shared" ca="1" si="40"/>
        <v>0</v>
      </c>
      <c r="BB118" s="26">
        <f t="shared" ca="1" si="40"/>
        <v>0</v>
      </c>
      <c r="BC118" s="26">
        <f t="shared" ca="1" si="40"/>
        <v>0</v>
      </c>
      <c r="BD118" s="26">
        <f t="shared" ca="1" si="40"/>
        <v>0</v>
      </c>
      <c r="BE118" s="26">
        <f t="shared" ca="1" si="40"/>
        <v>0</v>
      </c>
      <c r="BF118" s="26">
        <f t="shared" ca="1" si="40"/>
        <v>333177</v>
      </c>
    </row>
    <row r="119" spans="3:58">
      <c r="C119" s="26">
        <f t="shared" si="35"/>
        <v>109</v>
      </c>
      <c r="D119" s="26">
        <f t="shared" si="36"/>
        <v>140</v>
      </c>
      <c r="E119" s="26" t="str">
        <f t="shared" si="32"/>
        <v>历史新!C109</v>
      </c>
      <c r="F119" s="26" t="str">
        <f t="shared" si="33"/>
        <v>历史汇总!B140</v>
      </c>
      <c r="G119" s="3" t="s">
        <v>30</v>
      </c>
      <c r="H119" s="26">
        <f t="shared" ca="1" si="37"/>
        <v>0</v>
      </c>
      <c r="I119" s="26">
        <f t="shared" ca="1" si="37"/>
        <v>0</v>
      </c>
      <c r="J119" s="26">
        <f t="shared" ca="1" si="37"/>
        <v>0</v>
      </c>
      <c r="K119" s="26">
        <f t="shared" ca="1" si="37"/>
        <v>0</v>
      </c>
      <c r="L119" s="26">
        <f t="shared" ca="1" si="37"/>
        <v>0</v>
      </c>
      <c r="M119" s="26">
        <f t="shared" ca="1" si="37"/>
        <v>0</v>
      </c>
      <c r="N119" s="26">
        <f t="shared" ca="1" si="37"/>
        <v>0</v>
      </c>
      <c r="O119" s="26">
        <f t="shared" ca="1" si="37"/>
        <v>0</v>
      </c>
      <c r="P119" s="26">
        <f t="shared" ca="1" si="37"/>
        <v>0</v>
      </c>
      <c r="Q119" s="26">
        <f t="shared" ca="1" si="37"/>
        <v>0</v>
      </c>
      <c r="R119" s="26">
        <f t="shared" ca="1" si="37"/>
        <v>0</v>
      </c>
      <c r="S119" s="26">
        <f t="shared" ca="1" si="37"/>
        <v>0</v>
      </c>
      <c r="T119" s="26">
        <f t="shared" ca="1" si="37"/>
        <v>0</v>
      </c>
      <c r="U119" s="26">
        <f t="shared" ca="1" si="37"/>
        <v>0</v>
      </c>
      <c r="V119" s="26">
        <f t="shared" ca="1" si="37"/>
        <v>0</v>
      </c>
      <c r="W119" s="26">
        <f t="shared" ca="1" si="37"/>
        <v>0</v>
      </c>
      <c r="X119" s="26">
        <f t="shared" ca="1" si="41"/>
        <v>0</v>
      </c>
      <c r="Y119" s="26">
        <f t="shared" ca="1" si="41"/>
        <v>0</v>
      </c>
      <c r="Z119" s="26">
        <f t="shared" ca="1" si="41"/>
        <v>0</v>
      </c>
      <c r="AA119" s="26">
        <f t="shared" ca="1" si="41"/>
        <v>0</v>
      </c>
      <c r="AB119" s="26">
        <f t="shared" ca="1" si="41"/>
        <v>0</v>
      </c>
      <c r="AC119" s="26">
        <f t="shared" ca="1" si="41"/>
        <v>0</v>
      </c>
      <c r="AD119" s="26">
        <f t="shared" ca="1" si="39"/>
        <v>0</v>
      </c>
      <c r="AE119" s="26">
        <f t="shared" ca="1" si="39"/>
        <v>0</v>
      </c>
      <c r="AF119" s="26">
        <f t="shared" ca="1" si="39"/>
        <v>0</v>
      </c>
      <c r="AG119" s="26">
        <f t="shared" ca="1" si="39"/>
        <v>0</v>
      </c>
      <c r="AH119" s="26">
        <f t="shared" ca="1" si="39"/>
        <v>0</v>
      </c>
      <c r="AI119" s="26">
        <f t="shared" ca="1" si="39"/>
        <v>0</v>
      </c>
      <c r="AJ119" s="26">
        <f t="shared" ca="1" si="39"/>
        <v>0</v>
      </c>
      <c r="AK119" s="26">
        <f t="shared" ca="1" si="39"/>
        <v>0</v>
      </c>
      <c r="AL119" s="26">
        <f t="shared" ca="1" si="39"/>
        <v>0</v>
      </c>
      <c r="AM119" s="26">
        <f t="shared" ca="1" si="39"/>
        <v>0</v>
      </c>
      <c r="AN119" s="26">
        <f t="shared" ca="1" si="39"/>
        <v>0</v>
      </c>
      <c r="AO119" s="26">
        <f t="shared" ca="1" si="39"/>
        <v>0</v>
      </c>
      <c r="AP119" s="26">
        <f t="shared" ca="1" si="39"/>
        <v>-1.0000000000000286E-4</v>
      </c>
      <c r="AQ119" s="26">
        <f t="shared" ca="1" si="39"/>
        <v>0</v>
      </c>
      <c r="AR119" s="26">
        <f t="shared" ca="1" si="39"/>
        <v>0</v>
      </c>
      <c r="AS119" s="26">
        <f t="shared" ca="1" si="39"/>
        <v>0</v>
      </c>
      <c r="AT119" s="26">
        <f t="shared" ca="1" si="40"/>
        <v>0</v>
      </c>
      <c r="AU119" s="26">
        <f t="shared" ca="1" si="40"/>
        <v>0</v>
      </c>
      <c r="AV119" s="26">
        <f t="shared" ca="1" si="40"/>
        <v>0</v>
      </c>
      <c r="AW119" s="26">
        <f t="shared" ca="1" si="40"/>
        <v>0</v>
      </c>
      <c r="AX119" s="26">
        <f t="shared" ca="1" si="40"/>
        <v>0</v>
      </c>
      <c r="AY119" s="26">
        <f t="shared" ca="1" si="40"/>
        <v>0</v>
      </c>
      <c r="AZ119" s="26">
        <f t="shared" ca="1" si="40"/>
        <v>0</v>
      </c>
      <c r="BA119" s="26">
        <f t="shared" ca="1" si="40"/>
        <v>0</v>
      </c>
      <c r="BB119" s="26">
        <f t="shared" ca="1" si="40"/>
        <v>0</v>
      </c>
      <c r="BC119" s="26">
        <f t="shared" ca="1" si="40"/>
        <v>0</v>
      </c>
      <c r="BD119" s="26">
        <f t="shared" ca="1" si="40"/>
        <v>0</v>
      </c>
      <c r="BE119" s="26">
        <f t="shared" ca="1" si="40"/>
        <v>0</v>
      </c>
      <c r="BF119" s="26">
        <f t="shared" ca="1" si="40"/>
        <v>-0.35310000000000002</v>
      </c>
    </row>
    <row r="120" spans="3:58">
      <c r="C120" s="26">
        <f t="shared" si="35"/>
        <v>110</v>
      </c>
      <c r="D120" s="26">
        <f t="shared" si="36"/>
        <v>141</v>
      </c>
      <c r="E120" s="26" t="str">
        <f t="shared" si="32"/>
        <v>历史新!C110</v>
      </c>
      <c r="F120" s="26" t="str">
        <f t="shared" si="33"/>
        <v>历史汇总!B141</v>
      </c>
      <c r="G120" s="3" t="s">
        <v>31</v>
      </c>
      <c r="H120" s="26">
        <f t="shared" ca="1" si="37"/>
        <v>0</v>
      </c>
      <c r="I120" s="26">
        <f t="shared" ca="1" si="37"/>
        <v>0</v>
      </c>
      <c r="J120" s="26">
        <f t="shared" ca="1" si="37"/>
        <v>0</v>
      </c>
      <c r="K120" s="26">
        <f t="shared" ca="1" si="37"/>
        <v>0</v>
      </c>
      <c r="L120" s="26">
        <f t="shared" ca="1" si="37"/>
        <v>0</v>
      </c>
      <c r="M120" s="26">
        <f t="shared" ca="1" si="37"/>
        <v>0</v>
      </c>
      <c r="N120" s="26">
        <f t="shared" ca="1" si="37"/>
        <v>0</v>
      </c>
      <c r="O120" s="26">
        <f t="shared" ca="1" si="37"/>
        <v>0</v>
      </c>
      <c r="P120" s="26">
        <f t="shared" ca="1" si="37"/>
        <v>0</v>
      </c>
      <c r="Q120" s="26">
        <f t="shared" ca="1" si="37"/>
        <v>0</v>
      </c>
      <c r="R120" s="26">
        <f t="shared" ca="1" si="37"/>
        <v>0</v>
      </c>
      <c r="S120" s="26">
        <f t="shared" ca="1" si="37"/>
        <v>0</v>
      </c>
      <c r="T120" s="26">
        <f t="shared" ca="1" si="37"/>
        <v>0</v>
      </c>
      <c r="U120" s="26">
        <f t="shared" ca="1" si="37"/>
        <v>0</v>
      </c>
      <c r="V120" s="26">
        <f t="shared" ca="1" si="37"/>
        <v>0</v>
      </c>
      <c r="W120" s="26">
        <f t="shared" ca="1" si="37"/>
        <v>0</v>
      </c>
      <c r="X120" s="26">
        <f t="shared" ca="1" si="41"/>
        <v>0</v>
      </c>
      <c r="Y120" s="26">
        <f t="shared" ca="1" si="41"/>
        <v>0</v>
      </c>
      <c r="Z120" s="26">
        <f t="shared" ca="1" si="41"/>
        <v>0</v>
      </c>
      <c r="AA120" s="26">
        <f t="shared" ca="1" si="41"/>
        <v>0</v>
      </c>
      <c r="AB120" s="26">
        <f t="shared" ca="1" si="41"/>
        <v>0</v>
      </c>
      <c r="AC120" s="26">
        <f t="shared" ca="1" si="41"/>
        <v>0</v>
      </c>
      <c r="AD120" s="26">
        <f t="shared" ca="1" si="39"/>
        <v>0</v>
      </c>
      <c r="AE120" s="26">
        <f t="shared" ca="1" si="39"/>
        <v>0</v>
      </c>
      <c r="AF120" s="26">
        <f t="shared" ca="1" si="39"/>
        <v>0</v>
      </c>
      <c r="AG120" s="26">
        <f t="shared" ca="1" si="39"/>
        <v>0</v>
      </c>
      <c r="AH120" s="26">
        <f t="shared" ca="1" si="39"/>
        <v>0</v>
      </c>
      <c r="AI120" s="26">
        <f t="shared" ca="1" si="39"/>
        <v>0</v>
      </c>
      <c r="AJ120" s="26">
        <f t="shared" ca="1" si="39"/>
        <v>0</v>
      </c>
      <c r="AK120" s="26">
        <f t="shared" ca="1" si="39"/>
        <v>0</v>
      </c>
      <c r="AL120" s="26">
        <f t="shared" ca="1" si="39"/>
        <v>0</v>
      </c>
      <c r="AM120" s="26">
        <f t="shared" ca="1" si="39"/>
        <v>0</v>
      </c>
      <c r="AN120" s="26">
        <f t="shared" ca="1" si="39"/>
        <v>0</v>
      </c>
      <c r="AO120" s="26">
        <f t="shared" ca="1" si="39"/>
        <v>0</v>
      </c>
      <c r="AP120" s="26">
        <f t="shared" ca="1" si="39"/>
        <v>0</v>
      </c>
      <c r="AQ120" s="26">
        <f t="shared" ca="1" si="39"/>
        <v>0</v>
      </c>
      <c r="AR120" s="26">
        <f t="shared" ca="1" si="39"/>
        <v>0</v>
      </c>
      <c r="AS120" s="26">
        <f t="shared" ca="1" si="39"/>
        <v>0</v>
      </c>
      <c r="AT120" s="26">
        <f t="shared" ca="1" si="40"/>
        <v>0</v>
      </c>
      <c r="AU120" s="26">
        <f t="shared" ca="1" si="40"/>
        <v>0</v>
      </c>
      <c r="AV120" s="26">
        <f t="shared" ca="1" si="40"/>
        <v>0</v>
      </c>
      <c r="AW120" s="26">
        <f t="shared" ca="1" si="40"/>
        <v>0</v>
      </c>
      <c r="AX120" s="26">
        <f t="shared" ca="1" si="40"/>
        <v>0</v>
      </c>
      <c r="AY120" s="26">
        <f t="shared" ca="1" si="40"/>
        <v>0</v>
      </c>
      <c r="AZ120" s="26">
        <f t="shared" ca="1" si="40"/>
        <v>0</v>
      </c>
      <c r="BA120" s="26">
        <f t="shared" ca="1" si="40"/>
        <v>0</v>
      </c>
      <c r="BB120" s="26">
        <f t="shared" ca="1" si="40"/>
        <v>0</v>
      </c>
      <c r="BC120" s="26">
        <f t="shared" ca="1" si="40"/>
        <v>0</v>
      </c>
      <c r="BD120" s="26">
        <f t="shared" ca="1" si="40"/>
        <v>0</v>
      </c>
      <c r="BE120" s="26">
        <f t="shared" ca="1" si="40"/>
        <v>0</v>
      </c>
      <c r="BF120" s="26">
        <f t="shared" ca="1" si="40"/>
        <v>5782</v>
      </c>
    </row>
    <row r="121" spans="3:58">
      <c r="C121" s="26">
        <f t="shared" si="35"/>
        <v>111</v>
      </c>
      <c r="D121" s="26">
        <f t="shared" si="36"/>
        <v>142</v>
      </c>
      <c r="E121" s="26" t="str">
        <f t="shared" si="32"/>
        <v>历史新!C111</v>
      </c>
      <c r="F121" s="26" t="str">
        <f t="shared" si="33"/>
        <v>历史汇总!B142</v>
      </c>
      <c r="G121" s="3" t="s">
        <v>32</v>
      </c>
      <c r="H121" s="26">
        <f t="shared" ca="1" si="37"/>
        <v>0</v>
      </c>
      <c r="I121" s="26">
        <f t="shared" ca="1" si="37"/>
        <v>0</v>
      </c>
      <c r="J121" s="26">
        <f t="shared" ca="1" si="37"/>
        <v>0</v>
      </c>
      <c r="K121" s="26">
        <f t="shared" ca="1" si="37"/>
        <v>0</v>
      </c>
      <c r="L121" s="26">
        <f t="shared" ca="1" si="37"/>
        <v>0</v>
      </c>
      <c r="M121" s="26">
        <f t="shared" ca="1" si="37"/>
        <v>0</v>
      </c>
      <c r="N121" s="26">
        <f t="shared" ca="1" si="37"/>
        <v>0</v>
      </c>
      <c r="O121" s="26">
        <f t="shared" ca="1" si="37"/>
        <v>0</v>
      </c>
      <c r="P121" s="26">
        <f t="shared" ca="1" si="37"/>
        <v>0</v>
      </c>
      <c r="Q121" s="26">
        <f t="shared" ca="1" si="37"/>
        <v>0</v>
      </c>
      <c r="R121" s="26">
        <f t="shared" ca="1" si="37"/>
        <v>0</v>
      </c>
      <c r="S121" s="26">
        <f t="shared" ca="1" si="37"/>
        <v>0</v>
      </c>
      <c r="T121" s="26">
        <f t="shared" ca="1" si="37"/>
        <v>0</v>
      </c>
      <c r="U121" s="26">
        <f t="shared" ca="1" si="37"/>
        <v>0</v>
      </c>
      <c r="V121" s="26">
        <f t="shared" ca="1" si="37"/>
        <v>0</v>
      </c>
      <c r="W121" s="26">
        <f t="shared" ca="1" si="37"/>
        <v>0</v>
      </c>
      <c r="X121" s="26">
        <f t="shared" ca="1" si="41"/>
        <v>0</v>
      </c>
      <c r="Y121" s="26">
        <f t="shared" ca="1" si="41"/>
        <v>0</v>
      </c>
      <c r="Z121" s="26">
        <f t="shared" ca="1" si="41"/>
        <v>0</v>
      </c>
      <c r="AA121" s="26">
        <f t="shared" ca="1" si="41"/>
        <v>0</v>
      </c>
      <c r="AB121" s="26">
        <f t="shared" ca="1" si="41"/>
        <v>0</v>
      </c>
      <c r="AC121" s="26">
        <f t="shared" ca="1" si="41"/>
        <v>0</v>
      </c>
      <c r="AD121" s="26">
        <f t="shared" ca="1" si="39"/>
        <v>0</v>
      </c>
      <c r="AE121" s="26">
        <f t="shared" ca="1" si="39"/>
        <v>0</v>
      </c>
      <c r="AF121" s="26">
        <f t="shared" ca="1" si="39"/>
        <v>0</v>
      </c>
      <c r="AG121" s="26">
        <f t="shared" ca="1" si="39"/>
        <v>0</v>
      </c>
      <c r="AH121" s="26">
        <f t="shared" ca="1" si="39"/>
        <v>0</v>
      </c>
      <c r="AI121" s="26">
        <f t="shared" ca="1" si="39"/>
        <v>0</v>
      </c>
      <c r="AJ121" s="26">
        <f t="shared" ca="1" si="39"/>
        <v>0</v>
      </c>
      <c r="AK121" s="26">
        <f t="shared" ca="1" si="39"/>
        <v>0</v>
      </c>
      <c r="AL121" s="26">
        <f t="shared" ca="1" si="39"/>
        <v>0</v>
      </c>
      <c r="AM121" s="26">
        <f t="shared" ca="1" si="39"/>
        <v>0</v>
      </c>
      <c r="AN121" s="26">
        <f t="shared" ca="1" si="39"/>
        <v>0</v>
      </c>
      <c r="AO121" s="26">
        <f t="shared" ca="1" si="39"/>
        <v>0</v>
      </c>
      <c r="AP121" s="26">
        <f t="shared" ca="1" si="39"/>
        <v>0</v>
      </c>
      <c r="AQ121" s="26">
        <f t="shared" ca="1" si="39"/>
        <v>0</v>
      </c>
      <c r="AR121" s="26">
        <f t="shared" ca="1" si="39"/>
        <v>0</v>
      </c>
      <c r="AS121" s="26">
        <f t="shared" ca="1" si="39"/>
        <v>0</v>
      </c>
      <c r="AT121" s="26">
        <f t="shared" ca="1" si="40"/>
        <v>0</v>
      </c>
      <c r="AU121" s="26">
        <f t="shared" ca="1" si="40"/>
        <v>0</v>
      </c>
      <c r="AV121" s="26">
        <f t="shared" ca="1" si="40"/>
        <v>0</v>
      </c>
      <c r="AW121" s="26">
        <f t="shared" ca="1" si="40"/>
        <v>0</v>
      </c>
      <c r="AX121" s="26">
        <f t="shared" ca="1" si="40"/>
        <v>0</v>
      </c>
      <c r="AY121" s="26">
        <f t="shared" ca="1" si="40"/>
        <v>0</v>
      </c>
      <c r="AZ121" s="26">
        <f t="shared" ca="1" si="40"/>
        <v>0</v>
      </c>
      <c r="BA121" s="26">
        <f t="shared" ca="1" si="40"/>
        <v>0</v>
      </c>
      <c r="BB121" s="26">
        <f t="shared" ca="1" si="40"/>
        <v>0</v>
      </c>
      <c r="BC121" s="26">
        <f t="shared" ca="1" si="40"/>
        <v>0</v>
      </c>
      <c r="BD121" s="26">
        <f t="shared" ca="1" si="40"/>
        <v>0</v>
      </c>
      <c r="BE121" s="26">
        <f t="shared" ca="1" si="40"/>
        <v>0</v>
      </c>
      <c r="BF121" s="26">
        <f t="shared" ca="1" si="40"/>
        <v>-0.23469999999999999</v>
      </c>
    </row>
    <row r="122" spans="3:58">
      <c r="C122" s="26">
        <f t="shared" si="35"/>
        <v>112</v>
      </c>
      <c r="D122" s="26">
        <f t="shared" si="36"/>
        <v>143</v>
      </c>
      <c r="E122" s="26" t="str">
        <f t="shared" si="32"/>
        <v>历史新!C112</v>
      </c>
      <c r="F122" s="26" t="str">
        <f t="shared" si="33"/>
        <v>历史汇总!B143</v>
      </c>
      <c r="G122" s="3" t="s">
        <v>33</v>
      </c>
      <c r="H122" s="65">
        <f t="shared" ca="1" si="37"/>
        <v>0</v>
      </c>
      <c r="I122" s="65">
        <f t="shared" ca="1" si="37"/>
        <v>0</v>
      </c>
      <c r="J122" s="65">
        <f t="shared" ca="1" si="37"/>
        <v>0</v>
      </c>
      <c r="K122" s="65">
        <f t="shared" ca="1" si="37"/>
        <v>0</v>
      </c>
      <c r="L122" s="65">
        <f t="shared" ca="1" si="37"/>
        <v>0</v>
      </c>
      <c r="M122" s="65">
        <f t="shared" ca="1" si="37"/>
        <v>0</v>
      </c>
      <c r="N122" s="65">
        <f t="shared" ca="1" si="37"/>
        <v>0</v>
      </c>
      <c r="O122" s="65">
        <f t="shared" ca="1" si="37"/>
        <v>0</v>
      </c>
      <c r="P122" s="65">
        <f t="shared" ca="1" si="37"/>
        <v>0</v>
      </c>
      <c r="Q122" s="65">
        <f t="shared" ca="1" si="37"/>
        <v>0</v>
      </c>
      <c r="R122" s="65">
        <f t="shared" ca="1" si="37"/>
        <v>0</v>
      </c>
      <c r="S122" s="65">
        <f t="shared" ca="1" si="37"/>
        <v>0</v>
      </c>
      <c r="T122" s="65">
        <f t="shared" ca="1" si="37"/>
        <v>0</v>
      </c>
      <c r="U122" s="65">
        <f t="shared" ca="1" si="37"/>
        <v>0</v>
      </c>
      <c r="V122" s="65">
        <f t="shared" ca="1" si="37"/>
        <v>0</v>
      </c>
      <c r="W122" s="65">
        <f t="shared" ca="1" si="37"/>
        <v>0</v>
      </c>
      <c r="X122" s="65">
        <f t="shared" ref="X122:AC127" ca="1" si="42">OFFSET(INDIRECT($E122),0,X$11)-OFFSET(INDIRECT($F122),0,X$11)</f>
        <v>0</v>
      </c>
      <c r="Y122" s="65">
        <f t="shared" ca="1" si="42"/>
        <v>3.8000000000018019E-3</v>
      </c>
      <c r="Z122" s="65">
        <f t="shared" ca="1" si="42"/>
        <v>2.2999999999981924E-3</v>
      </c>
      <c r="AA122" s="65">
        <f t="shared" ca="1" si="42"/>
        <v>-2.500000000001279E-3</v>
      </c>
      <c r="AB122" s="65">
        <f t="shared" ca="1" si="42"/>
        <v>1.4000000000002899E-3</v>
      </c>
      <c r="AC122" s="65">
        <f t="shared" ca="1" si="42"/>
        <v>2.5999999999974932E-3</v>
      </c>
      <c r="AD122" s="65">
        <f t="shared" ca="1" si="39"/>
        <v>-2.1999999999948727E-3</v>
      </c>
      <c r="AE122" s="65">
        <f t="shared" ca="1" si="39"/>
        <v>2.0999999999986585E-3</v>
      </c>
      <c r="AF122" s="65">
        <f t="shared" ca="1" si="39"/>
        <v>4.7999999999959186E-3</v>
      </c>
      <c r="AG122" s="65">
        <f t="shared" ca="1" si="39"/>
        <v>2.3999999999944066E-3</v>
      </c>
      <c r="AH122" s="65">
        <f t="shared" ca="1" si="39"/>
        <v>1.9999999999953388E-4</v>
      </c>
      <c r="AI122" s="65">
        <f t="shared" ca="1" si="39"/>
        <v>-3.8999999999944635E-3</v>
      </c>
      <c r="AJ122" s="65">
        <f t="shared" ca="1" si="39"/>
        <v>1.0999999999938836E-3</v>
      </c>
      <c r="AK122" s="65">
        <f t="shared" ca="1" si="39"/>
        <v>-2.2999999999981924E-3</v>
      </c>
      <c r="AL122" s="65">
        <f t="shared" ca="1" si="39"/>
        <v>4.2000000000044224E-3</v>
      </c>
      <c r="AM122" s="65">
        <f t="shared" ca="1" si="39"/>
        <v>1.4000000000038426E-3</v>
      </c>
      <c r="AN122" s="65">
        <f t="shared" ca="1" si="39"/>
        <v>3.3999999999991815E-3</v>
      </c>
      <c r="AO122" s="65">
        <f t="shared" ca="1" si="39"/>
        <v>1.6000000000033765E-3</v>
      </c>
      <c r="AP122" s="65">
        <f t="shared" ca="1" si="39"/>
        <v>3.3000000000029672E-3</v>
      </c>
      <c r="AQ122" s="65">
        <f t="shared" ca="1" si="39"/>
        <v>-5.0000000000238742E-4</v>
      </c>
      <c r="AR122" s="65">
        <f t="shared" ca="1" si="39"/>
        <v>-1.0000000000047748E-3</v>
      </c>
      <c r="AS122" s="65">
        <f t="shared" ca="1" si="39"/>
        <v>-2.0000000000663931E-4</v>
      </c>
      <c r="AT122" s="65">
        <f t="shared" ca="1" si="40"/>
        <v>3.5999999999987153E-3</v>
      </c>
      <c r="AU122" s="65">
        <f t="shared" ca="1" si="40"/>
        <v>-9.0000000000145519E-4</v>
      </c>
      <c r="AV122" s="65">
        <f t="shared" ca="1" si="40"/>
        <v>-7.0000000000192131E-4</v>
      </c>
      <c r="AW122" s="65">
        <f t="shared" ca="1" si="40"/>
        <v>-3.700000000002035E-3</v>
      </c>
      <c r="AX122" s="65">
        <f t="shared" ca="1" si="40"/>
        <v>3.0999999999963279E-3</v>
      </c>
      <c r="AY122" s="65">
        <f t="shared" ca="1" si="40"/>
        <v>1.1000000000009891E-3</v>
      </c>
      <c r="AZ122" s="65">
        <f t="shared" ca="1" si="40"/>
        <v>-3.0000000000001137E-3</v>
      </c>
      <c r="BA122" s="65">
        <f t="shared" ca="1" si="40"/>
        <v>4.3999999999968509E-3</v>
      </c>
      <c r="BB122" s="65">
        <f t="shared" ca="1" si="40"/>
        <v>-1.9999999999953388E-4</v>
      </c>
      <c r="BC122" s="65">
        <f t="shared" ca="1" si="40"/>
        <v>-5.000000000002558E-3</v>
      </c>
      <c r="BD122" s="65">
        <f t="shared" ca="1" si="40"/>
        <v>3.9000000000015689E-3</v>
      </c>
      <c r="BE122" s="65">
        <f t="shared" ca="1" si="40"/>
        <v>3.3000000000100727E-3</v>
      </c>
      <c r="BF122" s="65">
        <f t="shared" ca="1" si="40"/>
        <v>57.62</v>
      </c>
    </row>
    <row r="123" spans="3:58">
      <c r="C123" s="26">
        <f t="shared" si="35"/>
        <v>113</v>
      </c>
      <c r="D123" s="26">
        <f t="shared" si="36"/>
        <v>144</v>
      </c>
      <c r="E123" s="26" t="str">
        <f t="shared" si="32"/>
        <v>历史新!C113</v>
      </c>
      <c r="F123" s="26" t="str">
        <f t="shared" si="33"/>
        <v>历史汇总!B144</v>
      </c>
      <c r="G123" s="3" t="s">
        <v>34</v>
      </c>
      <c r="H123" s="65">
        <f t="shared" ca="1" si="37"/>
        <v>0</v>
      </c>
      <c r="I123" s="65">
        <f t="shared" ca="1" si="37"/>
        <v>0</v>
      </c>
      <c r="J123" s="65">
        <f t="shared" ca="1" si="37"/>
        <v>0</v>
      </c>
      <c r="K123" s="65">
        <f t="shared" ca="1" si="37"/>
        <v>0</v>
      </c>
      <c r="L123" s="65">
        <f t="shared" ca="1" si="37"/>
        <v>0</v>
      </c>
      <c r="M123" s="65">
        <f t="shared" ca="1" si="37"/>
        <v>0</v>
      </c>
      <c r="N123" s="65">
        <f t="shared" ca="1" si="37"/>
        <v>0</v>
      </c>
      <c r="O123" s="65">
        <f t="shared" ca="1" si="37"/>
        <v>0</v>
      </c>
      <c r="P123" s="65">
        <f t="shared" ca="1" si="37"/>
        <v>0</v>
      </c>
      <c r="Q123" s="65">
        <f t="shared" ca="1" si="37"/>
        <v>0</v>
      </c>
      <c r="R123" s="65">
        <f t="shared" ca="1" si="37"/>
        <v>0</v>
      </c>
      <c r="S123" s="65">
        <f t="shared" ca="1" si="37"/>
        <v>0</v>
      </c>
      <c r="T123" s="65">
        <f t="shared" ca="1" si="37"/>
        <v>0</v>
      </c>
      <c r="U123" s="65">
        <f t="shared" ca="1" si="37"/>
        <v>0</v>
      </c>
      <c r="V123" s="65">
        <f t="shared" ca="1" si="37"/>
        <v>0</v>
      </c>
      <c r="W123" s="65">
        <f t="shared" ca="1" si="37"/>
        <v>0</v>
      </c>
      <c r="X123" s="65">
        <f t="shared" ca="1" si="42"/>
        <v>0</v>
      </c>
      <c r="Y123" s="65">
        <f t="shared" ca="1" si="42"/>
        <v>0</v>
      </c>
      <c r="Z123" s="65">
        <f t="shared" ca="1" si="42"/>
        <v>-1.0000000000000286E-4</v>
      </c>
      <c r="AA123" s="65">
        <f t="shared" ca="1" si="42"/>
        <v>-2.0000000000000573E-4</v>
      </c>
      <c r="AB123" s="65">
        <f t="shared" ca="1" si="42"/>
        <v>1.9999999999997797E-4</v>
      </c>
      <c r="AC123" s="65">
        <f t="shared" ca="1" si="42"/>
        <v>1.0000000000000286E-4</v>
      </c>
      <c r="AD123" s="65">
        <f t="shared" ca="1" si="39"/>
        <v>-2.0000000000003348E-4</v>
      </c>
      <c r="AE123" s="65">
        <f t="shared" ca="1" si="39"/>
        <v>2.0000000000000573E-4</v>
      </c>
      <c r="AF123" s="65">
        <f t="shared" ca="1" si="39"/>
        <v>9.9999999999988987E-5</v>
      </c>
      <c r="AG123" s="65">
        <f t="shared" ca="1" si="39"/>
        <v>0</v>
      </c>
      <c r="AH123" s="65">
        <f t="shared" ca="1" si="39"/>
        <v>0</v>
      </c>
      <c r="AI123" s="65">
        <f t="shared" ca="1" si="39"/>
        <v>-1.0000000000001674E-4</v>
      </c>
      <c r="AJ123" s="65">
        <f t="shared" ca="1" si="39"/>
        <v>1.0000000000000286E-4</v>
      </c>
      <c r="AK123" s="65">
        <f t="shared" ca="1" si="39"/>
        <v>-9.9999999999988987E-5</v>
      </c>
      <c r="AL123" s="65">
        <f t="shared" ca="1" si="39"/>
        <v>9.9999999999988987E-5</v>
      </c>
      <c r="AM123" s="65">
        <f t="shared" ca="1" si="39"/>
        <v>-1.0000000000000286E-4</v>
      </c>
      <c r="AN123" s="65">
        <f t="shared" ca="1" si="39"/>
        <v>0</v>
      </c>
      <c r="AO123" s="65">
        <f t="shared" ca="1" si="39"/>
        <v>0</v>
      </c>
      <c r="AP123" s="65">
        <f t="shared" ca="1" si="39"/>
        <v>1.0000000000000286E-4</v>
      </c>
      <c r="AQ123" s="65">
        <f t="shared" ca="1" si="39"/>
        <v>-1.0000000000000286E-4</v>
      </c>
      <c r="AR123" s="65">
        <f t="shared" ca="1" si="39"/>
        <v>0</v>
      </c>
      <c r="AS123" s="65">
        <f t="shared" ca="1" si="39"/>
        <v>0</v>
      </c>
      <c r="AT123" s="65">
        <f t="shared" ca="1" si="40"/>
        <v>0</v>
      </c>
      <c r="AU123" s="65">
        <f t="shared" ca="1" si="40"/>
        <v>-9.9999999999995925E-5</v>
      </c>
      <c r="AV123" s="65">
        <f t="shared" ca="1" si="40"/>
        <v>1.0000000000000286E-4</v>
      </c>
      <c r="AW123" s="65">
        <f t="shared" ca="1" si="40"/>
        <v>0</v>
      </c>
      <c r="AX123" s="65">
        <f t="shared" ca="1" si="40"/>
        <v>1.9999999999999879E-4</v>
      </c>
      <c r="AY123" s="65">
        <f t="shared" ca="1" si="40"/>
        <v>-9.9999999999999395E-5</v>
      </c>
      <c r="AZ123" s="65">
        <f t="shared" ca="1" si="40"/>
        <v>-9.9999999999999395E-5</v>
      </c>
      <c r="BA123" s="65">
        <f t="shared" ca="1" si="40"/>
        <v>2.0000000000000226E-4</v>
      </c>
      <c r="BB123" s="65">
        <f t="shared" ca="1" si="40"/>
        <v>-1.0000000000000286E-4</v>
      </c>
      <c r="BC123" s="65">
        <f t="shared" ca="1" si="40"/>
        <v>-1.0000000000000286E-4</v>
      </c>
      <c r="BD123" s="65">
        <f t="shared" ca="1" si="40"/>
        <v>1.9999999999997797E-4</v>
      </c>
      <c r="BE123" s="65">
        <f t="shared" ca="1" si="40"/>
        <v>0</v>
      </c>
      <c r="BF123" s="65">
        <f t="shared" ca="1" si="40"/>
        <v>-0.15490000000000001</v>
      </c>
    </row>
    <row r="124" spans="3:58">
      <c r="C124" s="26">
        <f t="shared" si="35"/>
        <v>114</v>
      </c>
      <c r="D124" s="26">
        <f t="shared" si="36"/>
        <v>119</v>
      </c>
      <c r="E124" s="26" t="str">
        <f t="shared" si="32"/>
        <v>历史新!C114</v>
      </c>
      <c r="F124" s="26" t="str">
        <f t="shared" si="33"/>
        <v>历史汇总!B119</v>
      </c>
      <c r="G124" s="1" t="s">
        <v>36</v>
      </c>
      <c r="H124" s="26">
        <f t="shared" ca="1" si="37"/>
        <v>0</v>
      </c>
      <c r="I124" s="26">
        <f t="shared" ca="1" si="37"/>
        <v>0</v>
      </c>
      <c r="J124" s="26">
        <f t="shared" ca="1" si="37"/>
        <v>0</v>
      </c>
      <c r="K124" s="26">
        <f t="shared" ca="1" si="37"/>
        <v>0</v>
      </c>
      <c r="L124" s="26">
        <f t="shared" ca="1" si="37"/>
        <v>0</v>
      </c>
      <c r="M124" s="26">
        <f t="shared" ca="1" si="37"/>
        <v>0</v>
      </c>
      <c r="N124" s="26">
        <f t="shared" ca="1" si="37"/>
        <v>0</v>
      </c>
      <c r="O124" s="26">
        <f t="shared" ca="1" si="37"/>
        <v>0</v>
      </c>
      <c r="P124" s="26">
        <f t="shared" ca="1" si="37"/>
        <v>0</v>
      </c>
      <c r="Q124" s="26">
        <f t="shared" ca="1" si="37"/>
        <v>-1478</v>
      </c>
      <c r="R124" s="26">
        <f t="shared" ca="1" si="37"/>
        <v>-1245</v>
      </c>
      <c r="S124" s="26">
        <f t="shared" ca="1" si="37"/>
        <v>-2601</v>
      </c>
      <c r="T124" s="26">
        <f t="shared" ca="1" si="37"/>
        <v>-1728</v>
      </c>
      <c r="U124" s="26">
        <f t="shared" ca="1" si="37"/>
        <v>-1681</v>
      </c>
      <c r="V124" s="26">
        <f t="shared" ca="1" si="37"/>
        <v>-3423</v>
      </c>
      <c r="W124" s="26">
        <f t="shared" ca="1" si="37"/>
        <v>-2888</v>
      </c>
      <c r="X124" s="26">
        <f t="shared" ca="1" si="42"/>
        <v>-3698</v>
      </c>
      <c r="Y124" s="26">
        <f t="shared" ca="1" si="42"/>
        <v>-3667</v>
      </c>
      <c r="Z124" s="26">
        <f t="shared" ca="1" si="42"/>
        <v>-319</v>
      </c>
      <c r="AA124" s="26">
        <f t="shared" ca="1" si="42"/>
        <v>-728</v>
      </c>
      <c r="AB124" s="26">
        <f t="shared" ca="1" si="42"/>
        <v>-629</v>
      </c>
      <c r="AC124" s="26">
        <f t="shared" ca="1" si="42"/>
        <v>-691</v>
      </c>
      <c r="AD124" s="26">
        <f t="shared" ca="1" si="39"/>
        <v>77</v>
      </c>
      <c r="AE124" s="26">
        <f t="shared" ca="1" si="39"/>
        <v>148</v>
      </c>
      <c r="AF124" s="26">
        <f t="shared" ca="1" si="39"/>
        <v>75</v>
      </c>
      <c r="AG124" s="26">
        <f t="shared" ca="1" si="39"/>
        <v>85</v>
      </c>
      <c r="AH124" s="26">
        <f t="shared" ca="1" si="39"/>
        <v>113</v>
      </c>
      <c r="AI124" s="26">
        <f t="shared" ca="1" si="39"/>
        <v>111</v>
      </c>
      <c r="AJ124" s="26">
        <f t="shared" ca="1" si="39"/>
        <v>91</v>
      </c>
      <c r="AK124" s="26">
        <f t="shared" ca="1" si="39"/>
        <v>212</v>
      </c>
      <c r="AL124" s="26">
        <f t="shared" ca="1" si="39"/>
        <v>136</v>
      </c>
      <c r="AM124" s="26">
        <f t="shared" ca="1" si="39"/>
        <v>92</v>
      </c>
      <c r="AN124" s="26">
        <f t="shared" ca="1" si="39"/>
        <v>75</v>
      </c>
      <c r="AO124" s="26">
        <f t="shared" ca="1" si="39"/>
        <v>-23</v>
      </c>
      <c r="AP124" s="26">
        <f t="shared" ca="1" si="39"/>
        <v>-14</v>
      </c>
      <c r="AQ124" s="26">
        <f t="shared" ca="1" si="39"/>
        <v>-62</v>
      </c>
      <c r="AR124" s="26">
        <f t="shared" ca="1" si="39"/>
        <v>-61</v>
      </c>
      <c r="AS124" s="26">
        <f t="shared" ca="1" si="39"/>
        <v>-45</v>
      </c>
      <c r="AT124" s="26">
        <f t="shared" ca="1" si="40"/>
        <v>24</v>
      </c>
      <c r="AU124" s="26">
        <f t="shared" ca="1" si="40"/>
        <v>-22</v>
      </c>
      <c r="AV124" s="26">
        <f t="shared" ca="1" si="40"/>
        <v>-28</v>
      </c>
      <c r="AW124" s="26">
        <f t="shared" ca="1" si="40"/>
        <v>-36</v>
      </c>
      <c r="AX124" s="26">
        <f t="shared" ca="1" si="40"/>
        <v>-16</v>
      </c>
      <c r="AY124" s="26">
        <f t="shared" ca="1" si="40"/>
        <v>2</v>
      </c>
      <c r="AZ124" s="26">
        <f t="shared" ca="1" si="40"/>
        <v>-9</v>
      </c>
      <c r="BA124" s="26">
        <f t="shared" ca="1" si="40"/>
        <v>-5</v>
      </c>
      <c r="BB124" s="26">
        <f t="shared" ca="1" si="40"/>
        <v>10</v>
      </c>
      <c r="BC124" s="26">
        <f t="shared" ca="1" si="40"/>
        <v>0</v>
      </c>
      <c r="BD124" s="26">
        <f t="shared" ca="1" si="40"/>
        <v>4</v>
      </c>
      <c r="BE124" s="26">
        <f t="shared" ca="1" si="40"/>
        <v>5</v>
      </c>
      <c r="BF124" s="26">
        <f t="shared" ca="1" si="40"/>
        <v>2390</v>
      </c>
    </row>
    <row r="125" spans="3:58">
      <c r="C125" s="26">
        <f t="shared" si="35"/>
        <v>115</v>
      </c>
      <c r="D125" s="26">
        <f t="shared" si="36"/>
        <v>120</v>
      </c>
      <c r="E125" s="26" t="str">
        <f t="shared" si="32"/>
        <v>历史新!C115</v>
      </c>
      <c r="F125" s="26" t="str">
        <f t="shared" si="33"/>
        <v>历史汇总!B120</v>
      </c>
      <c r="G125" s="3" t="s">
        <v>37</v>
      </c>
      <c r="H125" s="26">
        <f t="shared" ca="1" si="37"/>
        <v>0</v>
      </c>
      <c r="I125" s="26">
        <f t="shared" ca="1" si="37"/>
        <v>0</v>
      </c>
      <c r="J125" s="26">
        <f t="shared" ca="1" si="37"/>
        <v>0</v>
      </c>
      <c r="K125" s="26">
        <f t="shared" ca="1" si="37"/>
        <v>0</v>
      </c>
      <c r="L125" s="26">
        <f t="shared" ca="1" si="37"/>
        <v>0</v>
      </c>
      <c r="M125" s="26">
        <f t="shared" ca="1" si="37"/>
        <v>0</v>
      </c>
      <c r="N125" s="26">
        <f t="shared" ca="1" si="37"/>
        <v>0</v>
      </c>
      <c r="O125" s="26">
        <f t="shared" ca="1" si="37"/>
        <v>0</v>
      </c>
      <c r="P125" s="26">
        <f t="shared" ca="1" si="37"/>
        <v>0</v>
      </c>
      <c r="Q125" s="26">
        <f t="shared" ca="1" si="37"/>
        <v>1478</v>
      </c>
      <c r="R125" s="26">
        <f t="shared" ca="1" si="37"/>
        <v>927</v>
      </c>
      <c r="S125" s="26">
        <f t="shared" ca="1" si="37"/>
        <v>-25</v>
      </c>
      <c r="T125" s="26">
        <f t="shared" ca="1" si="37"/>
        <v>221</v>
      </c>
      <c r="U125" s="26">
        <f t="shared" ca="1" si="37"/>
        <v>-14</v>
      </c>
      <c r="V125" s="26">
        <f t="shared" ca="1" si="37"/>
        <v>-189</v>
      </c>
      <c r="W125" s="26">
        <f t="shared" ca="1" si="37"/>
        <v>-202</v>
      </c>
      <c r="X125" s="26">
        <f t="shared" ca="1" si="42"/>
        <v>-144</v>
      </c>
      <c r="Y125" s="26">
        <f t="shared" ca="1" si="42"/>
        <v>-260</v>
      </c>
      <c r="Z125" s="26">
        <f t="shared" ca="1" si="42"/>
        <v>-97</v>
      </c>
      <c r="AA125" s="26">
        <f t="shared" ca="1" si="42"/>
        <v>65</v>
      </c>
      <c r="AB125" s="26">
        <f t="shared" ca="1" si="42"/>
        <v>21</v>
      </c>
      <c r="AC125" s="26">
        <f t="shared" ca="1" si="42"/>
        <v>57</v>
      </c>
      <c r="AD125" s="26">
        <f t="shared" ca="1" si="39"/>
        <v>53</v>
      </c>
      <c r="AE125" s="26">
        <f t="shared" ca="1" si="39"/>
        <v>55</v>
      </c>
      <c r="AF125" s="26">
        <f t="shared" ca="1" si="39"/>
        <v>6</v>
      </c>
      <c r="AG125" s="26">
        <f t="shared" ca="1" si="39"/>
        <v>0</v>
      </c>
      <c r="AH125" s="26">
        <f t="shared" ca="1" si="39"/>
        <v>31</v>
      </c>
      <c r="AI125" s="26">
        <f t="shared" ca="1" si="39"/>
        <v>-76</v>
      </c>
      <c r="AJ125" s="26">
        <f t="shared" ca="1" si="39"/>
        <v>25</v>
      </c>
      <c r="AK125" s="26">
        <f t="shared" ca="1" si="39"/>
        <v>32</v>
      </c>
      <c r="AL125" s="26">
        <f t="shared" ca="1" si="39"/>
        <v>-141</v>
      </c>
      <c r="AM125" s="26">
        <f t="shared" ca="1" si="39"/>
        <v>-114</v>
      </c>
      <c r="AN125" s="26">
        <f t="shared" ca="1" si="39"/>
        <v>-65</v>
      </c>
      <c r="AO125" s="26">
        <f t="shared" ca="1" si="39"/>
        <v>557</v>
      </c>
      <c r="AP125" s="26">
        <f t="shared" ca="1" si="39"/>
        <v>388</v>
      </c>
      <c r="AQ125" s="26">
        <f t="shared" ca="1" si="39"/>
        <v>526</v>
      </c>
      <c r="AR125" s="26">
        <f t="shared" ca="1" si="39"/>
        <v>384</v>
      </c>
      <c r="AS125" s="26">
        <f t="shared" ca="1" si="39"/>
        <v>375</v>
      </c>
      <c r="AT125" s="26">
        <f t="shared" ca="1" si="40"/>
        <v>198</v>
      </c>
      <c r="AU125" s="26">
        <f t="shared" ca="1" si="40"/>
        <v>289</v>
      </c>
      <c r="AV125" s="26">
        <f t="shared" ca="1" si="40"/>
        <v>301</v>
      </c>
      <c r="AW125" s="26">
        <f t="shared" ca="1" si="40"/>
        <v>255</v>
      </c>
      <c r="AX125" s="26">
        <f t="shared" ca="1" si="40"/>
        <v>75</v>
      </c>
      <c r="AY125" s="26">
        <f t="shared" ca="1" si="40"/>
        <v>30</v>
      </c>
      <c r="AZ125" s="26">
        <f t="shared" ca="1" si="40"/>
        <v>87</v>
      </c>
      <c r="BA125" s="26">
        <f t="shared" ca="1" si="40"/>
        <v>49</v>
      </c>
      <c r="BB125" s="26">
        <f t="shared" ca="1" si="40"/>
        <v>52</v>
      </c>
      <c r="BC125" s="26">
        <f t="shared" ca="1" si="40"/>
        <v>61</v>
      </c>
      <c r="BD125" s="26">
        <f t="shared" ca="1" si="40"/>
        <v>67</v>
      </c>
      <c r="BE125" s="26">
        <f t="shared" ca="1" si="40"/>
        <v>50</v>
      </c>
      <c r="BF125" s="26">
        <f t="shared" ca="1" si="40"/>
        <v>2445</v>
      </c>
    </row>
    <row r="126" spans="3:58">
      <c r="C126" s="26">
        <f t="shared" si="35"/>
        <v>116</v>
      </c>
      <c r="D126" s="26">
        <f t="shared" si="36"/>
        <v>121</v>
      </c>
      <c r="E126" s="26" t="str">
        <f t="shared" si="32"/>
        <v>历史新!C116</v>
      </c>
      <c r="F126" s="26" t="str">
        <f t="shared" si="33"/>
        <v>历史汇总!B121</v>
      </c>
      <c r="G126" s="3" t="s">
        <v>38</v>
      </c>
      <c r="H126" s="26">
        <f t="shared" ca="1" si="37"/>
        <v>0</v>
      </c>
      <c r="I126" s="26">
        <f t="shared" ca="1" si="37"/>
        <v>0</v>
      </c>
      <c r="J126" s="26">
        <f t="shared" ca="1" si="37"/>
        <v>0</v>
      </c>
      <c r="K126" s="26">
        <f t="shared" ca="1" si="37"/>
        <v>0</v>
      </c>
      <c r="L126" s="26">
        <f t="shared" ca="1" si="37"/>
        <v>0</v>
      </c>
      <c r="M126" s="26">
        <f t="shared" ca="1" si="37"/>
        <v>0</v>
      </c>
      <c r="N126" s="26">
        <f t="shared" ca="1" si="37"/>
        <v>0</v>
      </c>
      <c r="O126" s="26">
        <f t="shared" ca="1" si="37"/>
        <v>0</v>
      </c>
      <c r="P126" s="26">
        <f t="shared" ca="1" si="37"/>
        <v>0</v>
      </c>
      <c r="Q126" s="26">
        <f t="shared" ca="1" si="37"/>
        <v>0</v>
      </c>
      <c r="R126" s="26">
        <f t="shared" ca="1" si="37"/>
        <v>0</v>
      </c>
      <c r="S126" s="26">
        <f t="shared" ca="1" si="37"/>
        <v>0</v>
      </c>
      <c r="T126" s="26">
        <f t="shared" ca="1" si="37"/>
        <v>20</v>
      </c>
      <c r="U126" s="26">
        <f t="shared" ca="1" si="37"/>
        <v>393</v>
      </c>
      <c r="V126" s="26">
        <f t="shared" ca="1" si="37"/>
        <v>543</v>
      </c>
      <c r="W126" s="26">
        <f t="shared" ca="1" si="37"/>
        <v>513</v>
      </c>
      <c r="X126" s="26">
        <f t="shared" ca="1" si="42"/>
        <v>455</v>
      </c>
      <c r="Y126" s="26">
        <f t="shared" ca="1" si="42"/>
        <v>445</v>
      </c>
      <c r="Z126" s="26">
        <f t="shared" ca="1" si="42"/>
        <v>277</v>
      </c>
      <c r="AA126" s="26">
        <f t="shared" ca="1" si="42"/>
        <v>276</v>
      </c>
      <c r="AB126" s="26">
        <f t="shared" ca="1" si="42"/>
        <v>144</v>
      </c>
      <c r="AC126" s="26">
        <f t="shared" ca="1" si="42"/>
        <v>104</v>
      </c>
      <c r="AD126" s="26">
        <f t="shared" ca="1" si="39"/>
        <v>175</v>
      </c>
      <c r="AE126" s="26">
        <f t="shared" ca="1" si="39"/>
        <v>181</v>
      </c>
      <c r="AF126" s="26">
        <f t="shared" ca="1" si="39"/>
        <v>187</v>
      </c>
      <c r="AG126" s="26">
        <f t="shared" ca="1" si="39"/>
        <v>157</v>
      </c>
      <c r="AH126" s="26">
        <f t="shared" ca="1" si="39"/>
        <v>174</v>
      </c>
      <c r="AI126" s="26">
        <f t="shared" ca="1" si="39"/>
        <v>212</v>
      </c>
      <c r="AJ126" s="26">
        <f t="shared" ca="1" si="39"/>
        <v>163</v>
      </c>
      <c r="AK126" s="26">
        <f t="shared" ca="1" si="39"/>
        <v>244</v>
      </c>
      <c r="AL126" s="26">
        <f t="shared" ca="1" si="39"/>
        <v>384</v>
      </c>
      <c r="AM126" s="26">
        <f t="shared" ca="1" si="39"/>
        <v>266</v>
      </c>
      <c r="AN126" s="26">
        <f t="shared" ca="1" si="39"/>
        <v>165</v>
      </c>
      <c r="AO126" s="26">
        <f t="shared" ca="1" si="39"/>
        <v>126</v>
      </c>
      <c r="AP126" s="26">
        <f t="shared" ca="1" si="39"/>
        <v>72</v>
      </c>
      <c r="AQ126" s="26">
        <f t="shared" ca="1" si="39"/>
        <v>56</v>
      </c>
      <c r="AR126" s="26">
        <f t="shared" ca="1" si="39"/>
        <v>0</v>
      </c>
      <c r="AS126" s="26">
        <f t="shared" ref="AS126:BF127" ca="1" si="43">OFFSET(INDIRECT($E126),0,AS$11)-OFFSET(INDIRECT($F126),0,AS$11)</f>
        <v>0</v>
      </c>
      <c r="AT126" s="26">
        <f t="shared" ca="1" si="43"/>
        <v>0</v>
      </c>
      <c r="AU126" s="26">
        <f t="shared" ca="1" si="43"/>
        <v>0</v>
      </c>
      <c r="AV126" s="26">
        <f t="shared" ca="1" si="43"/>
        <v>0</v>
      </c>
      <c r="AW126" s="26">
        <f t="shared" ca="1" si="43"/>
        <v>0</v>
      </c>
      <c r="AX126" s="26">
        <f t="shared" ca="1" si="43"/>
        <v>0</v>
      </c>
      <c r="AY126" s="26">
        <f t="shared" ca="1" si="43"/>
        <v>0</v>
      </c>
      <c r="AZ126" s="26">
        <f t="shared" ca="1" si="43"/>
        <v>0</v>
      </c>
      <c r="BA126" s="26">
        <f t="shared" ca="1" si="43"/>
        <v>1</v>
      </c>
      <c r="BB126" s="26">
        <f t="shared" ca="1" si="43"/>
        <v>10</v>
      </c>
      <c r="BC126" s="26">
        <f t="shared" ca="1" si="43"/>
        <v>0</v>
      </c>
      <c r="BD126" s="26">
        <f t="shared" ca="1" si="43"/>
        <v>0</v>
      </c>
      <c r="BE126" s="26">
        <f t="shared" ca="1" si="43"/>
        <v>0</v>
      </c>
      <c r="BF126" s="26">
        <f t="shared" ca="1" si="43"/>
        <v>6598</v>
      </c>
    </row>
    <row r="127" spans="3:58">
      <c r="C127" s="26">
        <f t="shared" si="35"/>
        <v>117</v>
      </c>
      <c r="D127" s="26">
        <f t="shared" si="36"/>
        <v>122</v>
      </c>
      <c r="E127" s="26" t="str">
        <f t="shared" si="32"/>
        <v>历史新!C117</v>
      </c>
      <c r="F127" s="26" t="str">
        <f t="shared" si="33"/>
        <v>历史汇总!B122</v>
      </c>
      <c r="G127" s="3" t="s">
        <v>39</v>
      </c>
      <c r="H127" s="26">
        <f t="shared" ca="1" si="37"/>
        <v>0</v>
      </c>
      <c r="I127" s="26">
        <f t="shared" ca="1" si="37"/>
        <v>0</v>
      </c>
      <c r="J127" s="26">
        <f t="shared" ca="1" si="37"/>
        <v>0</v>
      </c>
      <c r="K127" s="26">
        <f t="shared" ca="1" si="37"/>
        <v>0</v>
      </c>
      <c r="L127" s="26">
        <f t="shared" ca="1" si="37"/>
        <v>0</v>
      </c>
      <c r="M127" s="26">
        <f t="shared" ca="1" si="37"/>
        <v>0</v>
      </c>
      <c r="N127" s="26">
        <f t="shared" ca="1" si="37"/>
        <v>0</v>
      </c>
      <c r="O127" s="26">
        <f t="shared" ca="1" si="37"/>
        <v>0</v>
      </c>
      <c r="P127" s="26">
        <f t="shared" ca="1" si="37"/>
        <v>0</v>
      </c>
      <c r="Q127" s="26">
        <f t="shared" ca="1" si="37"/>
        <v>0</v>
      </c>
      <c r="R127" s="26">
        <f t="shared" ref="R127:W127" ca="1" si="44">OFFSET(INDIRECT($E127),0,R$11)-OFFSET(INDIRECT($F127),0,R$11)</f>
        <v>0</v>
      </c>
      <c r="S127" s="26">
        <f t="shared" ca="1" si="44"/>
        <v>-2</v>
      </c>
      <c r="T127" s="26">
        <f t="shared" ca="1" si="44"/>
        <v>16</v>
      </c>
      <c r="U127" s="26">
        <f t="shared" ca="1" si="44"/>
        <v>0</v>
      </c>
      <c r="V127" s="26">
        <f t="shared" ca="1" si="44"/>
        <v>-28</v>
      </c>
      <c r="W127" s="26">
        <f t="shared" ca="1" si="44"/>
        <v>-30</v>
      </c>
      <c r="X127" s="26">
        <f t="shared" ca="1" si="42"/>
        <v>-12</v>
      </c>
      <c r="Y127" s="26">
        <f t="shared" ca="1" si="42"/>
        <v>-41</v>
      </c>
      <c r="Z127" s="26">
        <f t="shared" ca="1" si="42"/>
        <v>-7</v>
      </c>
      <c r="AA127" s="26">
        <f t="shared" ca="1" si="42"/>
        <v>-26</v>
      </c>
      <c r="AB127" s="26">
        <f t="shared" ca="1" si="42"/>
        <v>-11</v>
      </c>
      <c r="AC127" s="26">
        <f t="shared" ca="1" si="42"/>
        <v>40</v>
      </c>
      <c r="AD127" s="26">
        <f t="shared" ref="AD127:AR127" ca="1" si="45">OFFSET(INDIRECT($E127),0,AD$11)-OFFSET(INDIRECT($F127),0,AD$11)</f>
        <v>-11</v>
      </c>
      <c r="AE127" s="26">
        <f t="shared" ca="1" si="45"/>
        <v>-8</v>
      </c>
      <c r="AF127" s="26">
        <f t="shared" ca="1" si="45"/>
        <v>-18</v>
      </c>
      <c r="AG127" s="26">
        <f t="shared" ca="1" si="45"/>
        <v>13</v>
      </c>
      <c r="AH127" s="26">
        <f t="shared" ca="1" si="45"/>
        <v>21</v>
      </c>
      <c r="AI127" s="26">
        <f t="shared" ca="1" si="45"/>
        <v>-14</v>
      </c>
      <c r="AJ127" s="26">
        <f t="shared" ca="1" si="45"/>
        <v>35</v>
      </c>
      <c r="AK127" s="26">
        <f t="shared" ca="1" si="45"/>
        <v>15</v>
      </c>
      <c r="AL127" s="26">
        <f t="shared" ca="1" si="45"/>
        <v>-12</v>
      </c>
      <c r="AM127" s="26">
        <f t="shared" ca="1" si="45"/>
        <v>-28</v>
      </c>
      <c r="AN127" s="26">
        <f t="shared" ca="1" si="45"/>
        <v>-5</v>
      </c>
      <c r="AO127" s="26">
        <f t="shared" ca="1" si="45"/>
        <v>-15</v>
      </c>
      <c r="AP127" s="26">
        <f t="shared" ca="1" si="45"/>
        <v>47</v>
      </c>
      <c r="AQ127" s="26">
        <f t="shared" ca="1" si="45"/>
        <v>34</v>
      </c>
      <c r="AR127" s="26">
        <f t="shared" ca="1" si="45"/>
        <v>142</v>
      </c>
      <c r="AS127" s="26">
        <f t="shared" ca="1" si="43"/>
        <v>76</v>
      </c>
      <c r="AT127" s="26">
        <f t="shared" ca="1" si="43"/>
        <v>72</v>
      </c>
      <c r="AU127" s="26">
        <f t="shared" ca="1" si="43"/>
        <v>62</v>
      </c>
      <c r="AV127" s="26">
        <f t="shared" ca="1" si="43"/>
        <v>120</v>
      </c>
      <c r="AW127" s="26">
        <f t="shared" ca="1" si="43"/>
        <v>130</v>
      </c>
      <c r="AX127" s="26">
        <f t="shared" ca="1" si="43"/>
        <v>110</v>
      </c>
      <c r="AY127" s="26">
        <f t="shared" ca="1" si="43"/>
        <v>60</v>
      </c>
      <c r="AZ127" s="26">
        <f t="shared" ca="1" si="43"/>
        <v>12</v>
      </c>
      <c r="BA127" s="26">
        <f t="shared" ca="1" si="43"/>
        <v>36</v>
      </c>
      <c r="BB127" s="26">
        <f t="shared" ca="1" si="43"/>
        <v>16</v>
      </c>
      <c r="BC127" s="26">
        <f t="shared" ca="1" si="43"/>
        <v>32</v>
      </c>
      <c r="BD127" s="26">
        <f t="shared" ca="1" si="43"/>
        <v>48</v>
      </c>
      <c r="BE127" s="26">
        <f t="shared" ca="1" si="43"/>
        <v>22</v>
      </c>
      <c r="BF127" s="26">
        <f t="shared" ca="1" si="43"/>
        <v>2335</v>
      </c>
    </row>
    <row r="128" spans="3:58">
      <c r="C128" s="26">
        <f t="shared" si="35"/>
        <v>118</v>
      </c>
      <c r="E128" s="26" t="str">
        <f t="shared" si="32"/>
        <v>历史新!C118</v>
      </c>
      <c r="F128" s="26" t="str">
        <f t="shared" si="33"/>
        <v>历史汇总!B</v>
      </c>
      <c r="G128" s="1" t="s">
        <v>40</v>
      </c>
    </row>
    <row r="129" spans="3:58">
      <c r="C129" s="26">
        <f t="shared" si="35"/>
        <v>119</v>
      </c>
      <c r="E129" s="26" t="str">
        <f t="shared" si="32"/>
        <v>历史新!C119</v>
      </c>
      <c r="F129" s="26" t="str">
        <f t="shared" si="33"/>
        <v>历史汇总!B</v>
      </c>
      <c r="G129" s="3" t="s">
        <v>41</v>
      </c>
    </row>
    <row r="130" spans="3:58">
      <c r="C130" s="26">
        <f t="shared" si="35"/>
        <v>120</v>
      </c>
      <c r="E130" s="26" t="str">
        <f t="shared" si="32"/>
        <v>历史新!C120</v>
      </c>
      <c r="F130" s="26" t="str">
        <f t="shared" si="33"/>
        <v>历史汇总!B</v>
      </c>
      <c r="G130" s="3" t="s">
        <v>42</v>
      </c>
    </row>
    <row r="131" spans="3:58">
      <c r="C131" s="26">
        <f t="shared" si="35"/>
        <v>121</v>
      </c>
      <c r="E131" s="26" t="str">
        <f t="shared" si="32"/>
        <v>历史新!C121</v>
      </c>
      <c r="F131" s="26" t="str">
        <f t="shared" si="33"/>
        <v>历史汇总!B</v>
      </c>
      <c r="G131" s="1" t="s">
        <v>43</v>
      </c>
    </row>
    <row r="132" spans="3:58">
      <c r="C132" s="26">
        <f t="shared" si="35"/>
        <v>122</v>
      </c>
      <c r="E132" s="26" t="str">
        <f t="shared" si="32"/>
        <v>历史新!C122</v>
      </c>
      <c r="F132" s="26" t="str">
        <f t="shared" si="33"/>
        <v>历史汇总!B</v>
      </c>
      <c r="G132" s="3" t="s">
        <v>44</v>
      </c>
    </row>
    <row r="133" spans="3:58">
      <c r="C133" s="26">
        <f t="shared" si="35"/>
        <v>123</v>
      </c>
      <c r="E133" s="26" t="str">
        <f t="shared" si="32"/>
        <v>历史新!C123</v>
      </c>
      <c r="F133" s="26" t="str">
        <f t="shared" si="33"/>
        <v>历史汇总!B</v>
      </c>
      <c r="G133" s="3" t="s">
        <v>45</v>
      </c>
    </row>
    <row r="134" spans="3:58">
      <c r="C134" s="26">
        <f t="shared" si="35"/>
        <v>124</v>
      </c>
      <c r="E134" s="26" t="str">
        <f t="shared" si="32"/>
        <v>历史新!C124</v>
      </c>
      <c r="F134" s="26" t="str">
        <f t="shared" si="33"/>
        <v>历史汇总!B</v>
      </c>
      <c r="G134" s="3" t="s">
        <v>46</v>
      </c>
    </row>
    <row r="135" spans="3:58">
      <c r="C135" s="26">
        <f t="shared" si="35"/>
        <v>125</v>
      </c>
      <c r="E135" s="26" t="str">
        <f t="shared" si="32"/>
        <v>历史新!C125</v>
      </c>
      <c r="F135" s="26" t="str">
        <f t="shared" si="33"/>
        <v>历史汇总!B</v>
      </c>
      <c r="G135" s="3" t="s">
        <v>47</v>
      </c>
    </row>
    <row r="136" spans="3:58">
      <c r="C136" s="26">
        <f t="shared" si="35"/>
        <v>126</v>
      </c>
      <c r="D136" s="26">
        <f t="shared" si="36"/>
        <v>123</v>
      </c>
      <c r="E136" s="26" t="str">
        <f t="shared" si="32"/>
        <v>历史新!C126</v>
      </c>
      <c r="F136" s="26" t="str">
        <f t="shared" si="33"/>
        <v>历史汇总!B123</v>
      </c>
      <c r="G136" s="1" t="s">
        <v>49</v>
      </c>
      <c r="H136" s="30">
        <f t="shared" ref="H136:W139" ca="1" si="46">OFFSET(INDIRECT($E136),0,H$11)-OFFSET(INDIRECT($F136),0,H$11)</f>
        <v>0</v>
      </c>
      <c r="I136" s="30">
        <f t="shared" ca="1" si="46"/>
        <v>0</v>
      </c>
      <c r="J136" s="30">
        <f t="shared" ca="1" si="46"/>
        <v>0</v>
      </c>
      <c r="K136" s="30">
        <f t="shared" ca="1" si="46"/>
        <v>0</v>
      </c>
      <c r="L136" s="30">
        <f t="shared" ca="1" si="46"/>
        <v>0</v>
      </c>
      <c r="M136" s="30">
        <f t="shared" ca="1" si="46"/>
        <v>0</v>
      </c>
      <c r="N136" s="30">
        <f t="shared" ca="1" si="46"/>
        <v>0</v>
      </c>
      <c r="O136" s="30">
        <f t="shared" ca="1" si="46"/>
        <v>0</v>
      </c>
      <c r="P136" s="30">
        <f t="shared" ca="1" si="46"/>
        <v>0</v>
      </c>
      <c r="Q136" s="30">
        <f t="shared" ca="1" si="46"/>
        <v>-5.1699999999999996E-2</v>
      </c>
      <c r="R136" s="30">
        <f t="shared" ca="1" si="46"/>
        <v>-3.6699999999999997E-2</v>
      </c>
      <c r="S136" s="30">
        <f t="shared" ca="1" si="46"/>
        <v>-5.7000000000000009E-2</v>
      </c>
      <c r="T136" s="30">
        <f t="shared" ca="1" si="46"/>
        <v>-4.3399999999999994E-2</v>
      </c>
      <c r="U136" s="30">
        <f t="shared" ca="1" si="46"/>
        <v>-4.6300000000000008E-2</v>
      </c>
      <c r="V136" s="30">
        <f t="shared" ca="1" si="46"/>
        <v>-6.3500000000000001E-2</v>
      </c>
      <c r="W136" s="30">
        <f t="shared" ca="1" si="46"/>
        <v>-3.8999999999999993E-2</v>
      </c>
      <c r="X136" s="30">
        <f t="shared" ref="X136:AG139" ca="1" si="47">OFFSET(INDIRECT($E136),0,X$11)-OFFSET(INDIRECT($F136),0,X$11)</f>
        <v>-5.7999999999999996E-2</v>
      </c>
      <c r="Y136" s="30">
        <f t="shared" ca="1" si="47"/>
        <v>-5.6800000000000017E-2</v>
      </c>
      <c r="Z136" s="30">
        <f t="shared" ca="1" si="47"/>
        <v>-9.1999999999999998E-3</v>
      </c>
      <c r="AA136" s="30">
        <f t="shared" ca="1" si="47"/>
        <v>-2.4400000000000005E-2</v>
      </c>
      <c r="AB136" s="30">
        <f t="shared" ca="1" si="47"/>
        <v>-2.5499999999999995E-2</v>
      </c>
      <c r="AC136" s="30">
        <f t="shared" ca="1" si="47"/>
        <v>-2.2799999999999987E-2</v>
      </c>
      <c r="AD136" s="30">
        <f t="shared" ca="1" si="47"/>
        <v>1.6999999999999932E-3</v>
      </c>
      <c r="AE136" s="30">
        <f t="shared" ca="1" si="47"/>
        <v>3.1999999999999945E-3</v>
      </c>
      <c r="AF136" s="30">
        <f t="shared" ca="1" si="47"/>
        <v>1.3000000000000095E-3</v>
      </c>
      <c r="AG136" s="30">
        <f t="shared" ca="1" si="47"/>
        <v>1.4000000000000123E-3</v>
      </c>
      <c r="AH136" s="30">
        <f t="shared" ref="AH136:AQ139" ca="1" si="48">OFFSET(INDIRECT($E136),0,AH$11)-OFFSET(INDIRECT($F136),0,AH$11)</f>
        <v>2.1000000000000046E-3</v>
      </c>
      <c r="AI136" s="30">
        <f t="shared" ca="1" si="48"/>
        <v>2.2999999999999965E-3</v>
      </c>
      <c r="AJ136" s="30">
        <f t="shared" ca="1" si="48"/>
        <v>1.6000000000000042E-3</v>
      </c>
      <c r="AK136" s="30">
        <f t="shared" ca="1" si="48"/>
        <v>2.8999999999999859E-3</v>
      </c>
      <c r="AL136" s="30">
        <f t="shared" ca="1" si="48"/>
        <v>2.1000000000000046E-3</v>
      </c>
      <c r="AM136" s="30">
        <f t="shared" ca="1" si="48"/>
        <v>2.2000000000000075E-3</v>
      </c>
      <c r="AN136" s="30">
        <f t="shared" ca="1" si="48"/>
        <v>1.6999999999999932E-3</v>
      </c>
      <c r="AO136" s="30">
        <f t="shared" ca="1" si="48"/>
        <v>-1.0000000000000009E-3</v>
      </c>
      <c r="AP136" s="30">
        <f t="shared" ca="1" si="48"/>
        <v>-8.0000000000000904E-4</v>
      </c>
      <c r="AQ136" s="30">
        <f t="shared" ca="1" si="48"/>
        <v>-1.799999999999996E-3</v>
      </c>
      <c r="AR136" s="30">
        <f t="shared" ref="AR136:BF139" ca="1" si="49">OFFSET(INDIRECT($E136),0,AR$11)-OFFSET(INDIRECT($F136),0,AR$11)</f>
        <v>-2.0000000000000018E-3</v>
      </c>
      <c r="AS136" s="30">
        <f t="shared" ca="1" si="49"/>
        <v>-1.2999999999999956E-3</v>
      </c>
      <c r="AT136" s="30">
        <f t="shared" ca="1" si="49"/>
        <v>9.000000000000119E-4</v>
      </c>
      <c r="AU136" s="30">
        <f t="shared" ca="1" si="49"/>
        <v>-6.9999999999997842E-4</v>
      </c>
      <c r="AV136" s="30">
        <f t="shared" ca="1" si="49"/>
        <v>-7.9999999999999516E-4</v>
      </c>
      <c r="AW136" s="30">
        <f t="shared" ca="1" si="49"/>
        <v>-1.0000000000000009E-3</v>
      </c>
      <c r="AX136" s="30">
        <f t="shared" ca="1" si="49"/>
        <v>-6.0000000000001719E-4</v>
      </c>
      <c r="AY136" s="30">
        <f t="shared" ca="1" si="49"/>
        <v>1.0000000000000286E-4</v>
      </c>
      <c r="AZ136" s="30">
        <f t="shared" ca="1" si="49"/>
        <v>-3.999999999999837E-4</v>
      </c>
      <c r="BA136" s="30">
        <f t="shared" ca="1" si="49"/>
        <v>-2.9999999999999472E-4</v>
      </c>
      <c r="BB136" s="30">
        <f t="shared" ca="1" si="49"/>
        <v>5.9999999999998943E-4</v>
      </c>
      <c r="BC136" s="30">
        <f t="shared" ca="1" si="49"/>
        <v>0</v>
      </c>
      <c r="BD136" s="30">
        <f t="shared" ca="1" si="49"/>
        <v>2.0000000000000573E-4</v>
      </c>
      <c r="BE136" s="30">
        <f t="shared" ca="1" si="49"/>
        <v>3.0000000000002247E-4</v>
      </c>
      <c r="BF136" s="30">
        <f t="shared" ca="1" si="49"/>
        <v>0.1757</v>
      </c>
    </row>
    <row r="137" spans="3:58">
      <c r="C137" s="26">
        <f t="shared" si="35"/>
        <v>127</v>
      </c>
      <c r="D137" s="26">
        <f t="shared" si="36"/>
        <v>124</v>
      </c>
      <c r="E137" s="26" t="str">
        <f t="shared" si="32"/>
        <v>历史新!C127</v>
      </c>
      <c r="F137" s="26" t="str">
        <f t="shared" si="33"/>
        <v>历史汇总!B124</v>
      </c>
      <c r="G137" s="3" t="s">
        <v>50</v>
      </c>
      <c r="H137" s="30">
        <f t="shared" ca="1" si="46"/>
        <v>0</v>
      </c>
      <c r="I137" s="30">
        <f t="shared" ca="1" si="46"/>
        <v>0</v>
      </c>
      <c r="J137" s="30">
        <f t="shared" ca="1" si="46"/>
        <v>0</v>
      </c>
      <c r="K137" s="30">
        <f t="shared" ca="1" si="46"/>
        <v>0</v>
      </c>
      <c r="L137" s="30">
        <f t="shared" ca="1" si="46"/>
        <v>0</v>
      </c>
      <c r="M137" s="30">
        <f t="shared" ca="1" si="46"/>
        <v>0</v>
      </c>
      <c r="N137" s="30">
        <f t="shared" ca="1" si="46"/>
        <v>0</v>
      </c>
      <c r="O137" s="30">
        <f t="shared" ca="1" si="46"/>
        <v>0</v>
      </c>
      <c r="P137" s="30">
        <f t="shared" ca="1" si="46"/>
        <v>0</v>
      </c>
      <c r="Q137" s="30">
        <f t="shared" ca="1" si="46"/>
        <v>5.1699999999999968E-2</v>
      </c>
      <c r="R137" s="30">
        <f t="shared" ca="1" si="46"/>
        <v>2.7299999999999991E-2</v>
      </c>
      <c r="S137" s="30">
        <f t="shared" ca="1" si="46"/>
        <v>-6.0000000000004494E-4</v>
      </c>
      <c r="T137" s="30">
        <f t="shared" ca="1" si="46"/>
        <v>1.0000000000000009E-3</v>
      </c>
      <c r="U137" s="30">
        <f t="shared" ca="1" si="46"/>
        <v>-6.1999999999999833E-3</v>
      </c>
      <c r="V137" s="30">
        <f t="shared" ca="1" si="46"/>
        <v>-7.8000000000000291E-3</v>
      </c>
      <c r="W137" s="30">
        <f t="shared" ca="1" si="46"/>
        <v>-5.6000000000000494E-3</v>
      </c>
      <c r="X137" s="30">
        <f t="shared" ca="1" si="47"/>
        <v>-5.3999999999999604E-3</v>
      </c>
      <c r="Y137" s="30">
        <f t="shared" ca="1" si="47"/>
        <v>-5.6999999999999829E-3</v>
      </c>
      <c r="Z137" s="30">
        <f t="shared" ca="1" si="47"/>
        <v>-4.799999999999971E-3</v>
      </c>
      <c r="AA137" s="30">
        <f t="shared" ca="1" si="47"/>
        <v>9.000000000000119E-4</v>
      </c>
      <c r="AB137" s="30">
        <f t="shared" ca="1" si="47"/>
        <v>-2.9999999999999472E-4</v>
      </c>
      <c r="AC137" s="30">
        <f t="shared" ca="1" si="47"/>
        <v>4.0000000000001146E-4</v>
      </c>
      <c r="AD137" s="30">
        <f t="shared" ca="1" si="47"/>
        <v>2.0000000000000573E-4</v>
      </c>
      <c r="AE137" s="30">
        <f t="shared" ca="1" si="47"/>
        <v>1.0000000000001674E-4</v>
      </c>
      <c r="AF137" s="30">
        <f t="shared" ca="1" si="47"/>
        <v>-1.0000000000000009E-3</v>
      </c>
      <c r="AG137" s="30">
        <f t="shared" ca="1" si="47"/>
        <v>-1.1999999999999789E-3</v>
      </c>
      <c r="AH137" s="30">
        <f t="shared" ca="1" si="48"/>
        <v>-5.9999999999998943E-4</v>
      </c>
      <c r="AI137" s="30">
        <f t="shared" ca="1" si="48"/>
        <v>-2.8999999999999859E-3</v>
      </c>
      <c r="AJ137" s="30">
        <f t="shared" ca="1" si="48"/>
        <v>-8.0000000000002292E-4</v>
      </c>
      <c r="AK137" s="30">
        <f t="shared" ca="1" si="48"/>
        <v>-1.2999999999999956E-3</v>
      </c>
      <c r="AL137" s="30">
        <f t="shared" ca="1" si="48"/>
        <v>-4.599999999999993E-3</v>
      </c>
      <c r="AM137" s="30">
        <f t="shared" ca="1" si="48"/>
        <v>-4.7000000000000097E-3</v>
      </c>
      <c r="AN137" s="30">
        <f t="shared" ca="1" si="48"/>
        <v>-2.7999999999999969E-3</v>
      </c>
      <c r="AO137" s="30">
        <f t="shared" ca="1" si="48"/>
        <v>1.7100000000000004E-2</v>
      </c>
      <c r="AP137" s="30">
        <f t="shared" ca="1" si="48"/>
        <v>1.2999999999999984E-2</v>
      </c>
      <c r="AQ137" s="30">
        <f t="shared" ca="1" si="48"/>
        <v>1.5300000000000008E-2</v>
      </c>
      <c r="AR137" s="30">
        <f t="shared" ca="1" si="49"/>
        <v>1.2199999999999989E-2</v>
      </c>
      <c r="AS137" s="30">
        <f t="shared" ca="1" si="49"/>
        <v>1.1399999999999993E-2</v>
      </c>
      <c r="AT137" s="30">
        <f t="shared" ca="1" si="49"/>
        <v>6.8000000000000005E-3</v>
      </c>
      <c r="AU137" s="30">
        <f t="shared" ca="1" si="49"/>
        <v>9.000000000000008E-3</v>
      </c>
      <c r="AV137" s="30">
        <f t="shared" ca="1" si="49"/>
        <v>8.0999999999999961E-3</v>
      </c>
      <c r="AW137" s="30">
        <f t="shared" ca="1" si="49"/>
        <v>7.4999999999999789E-3</v>
      </c>
      <c r="AX137" s="30">
        <f t="shared" ca="1" si="49"/>
        <v>3.0000000000000027E-3</v>
      </c>
      <c r="AY137" s="30">
        <f t="shared" ca="1" si="49"/>
        <v>1.9000000000000128E-3</v>
      </c>
      <c r="AZ137" s="30">
        <f t="shared" ca="1" si="49"/>
        <v>4.7999999999999987E-3</v>
      </c>
      <c r="BA137" s="30">
        <f t="shared" ca="1" si="49"/>
        <v>2.8000000000000247E-3</v>
      </c>
      <c r="BB137" s="30">
        <f t="shared" ca="1" si="49"/>
        <v>3.0000000000000027E-3</v>
      </c>
      <c r="BC137" s="30">
        <f t="shared" ca="1" si="49"/>
        <v>3.2999999999999974E-3</v>
      </c>
      <c r="BD137" s="30">
        <f t="shared" ca="1" si="49"/>
        <v>3.3999999999999864E-3</v>
      </c>
      <c r="BE137" s="30">
        <f t="shared" ca="1" si="49"/>
        <v>2.8999999999999859E-3</v>
      </c>
      <c r="BF137" s="30">
        <f t="shared" ca="1" si="49"/>
        <v>0.17979999999999999</v>
      </c>
    </row>
    <row r="138" spans="3:58">
      <c r="C138" s="26">
        <f t="shared" si="35"/>
        <v>128</v>
      </c>
      <c r="D138" s="26">
        <f t="shared" si="36"/>
        <v>125</v>
      </c>
      <c r="E138" s="26" t="str">
        <f t="shared" si="32"/>
        <v>历史新!C128</v>
      </c>
      <c r="F138" s="26" t="str">
        <f t="shared" si="33"/>
        <v>历史汇总!B125</v>
      </c>
      <c r="G138" s="3" t="s">
        <v>51</v>
      </c>
      <c r="H138" s="30">
        <f t="shared" ca="1" si="46"/>
        <v>0</v>
      </c>
      <c r="I138" s="30">
        <f t="shared" ca="1" si="46"/>
        <v>0</v>
      </c>
      <c r="J138" s="30">
        <f t="shared" ca="1" si="46"/>
        <v>0</v>
      </c>
      <c r="K138" s="30">
        <f t="shared" ca="1" si="46"/>
        <v>0</v>
      </c>
      <c r="L138" s="30">
        <f t="shared" ca="1" si="46"/>
        <v>0</v>
      </c>
      <c r="M138" s="30">
        <f t="shared" ca="1" si="46"/>
        <v>0</v>
      </c>
      <c r="N138" s="30">
        <f t="shared" ca="1" si="46"/>
        <v>0</v>
      </c>
      <c r="O138" s="30">
        <f t="shared" ca="1" si="46"/>
        <v>0</v>
      </c>
      <c r="P138" s="30">
        <f t="shared" ca="1" si="46"/>
        <v>0</v>
      </c>
      <c r="Q138" s="30">
        <f t="shared" ca="1" si="46"/>
        <v>0</v>
      </c>
      <c r="R138" s="30">
        <f t="shared" ca="1" si="46"/>
        <v>0</v>
      </c>
      <c r="S138" s="30">
        <f t="shared" ca="1" si="46"/>
        <v>0</v>
      </c>
      <c r="T138" s="30">
        <f t="shared" ca="1" si="46"/>
        <v>-2.5000000000000022E-3</v>
      </c>
      <c r="U138" s="30">
        <f t="shared" ca="1" si="46"/>
        <v>5.4000000000000159E-3</v>
      </c>
      <c r="V138" s="30">
        <f t="shared" ca="1" si="46"/>
        <v>7.1999999999999842E-3</v>
      </c>
      <c r="W138" s="30">
        <f t="shared" ca="1" si="46"/>
        <v>4.8999999999999599E-3</v>
      </c>
      <c r="X138" s="30">
        <f t="shared" ca="1" si="47"/>
        <v>4.300000000000026E-3</v>
      </c>
      <c r="Y138" s="30">
        <f t="shared" ca="1" si="47"/>
        <v>5.5000000000000049E-3</v>
      </c>
      <c r="Z138" s="30">
        <f t="shared" ca="1" si="47"/>
        <v>4.0000000000000036E-3</v>
      </c>
      <c r="AA138" s="30">
        <f t="shared" ca="1" si="47"/>
        <v>6.9999999999999507E-3</v>
      </c>
      <c r="AB138" s="30">
        <f t="shared" ca="1" si="47"/>
        <v>3.6999999999999811E-3</v>
      </c>
      <c r="AC138" s="30">
        <f t="shared" ca="1" si="47"/>
        <v>1.1999999999999789E-3</v>
      </c>
      <c r="AD138" s="30">
        <f t="shared" ca="1" si="47"/>
        <v>2.3000000000000242E-3</v>
      </c>
      <c r="AE138" s="30">
        <f t="shared" ca="1" si="47"/>
        <v>2.1000000000000463E-3</v>
      </c>
      <c r="AF138" s="30">
        <f t="shared" ca="1" si="47"/>
        <v>2.7999999999999692E-3</v>
      </c>
      <c r="AG138" s="30">
        <f t="shared" ca="1" si="47"/>
        <v>1.6999999999999793E-3</v>
      </c>
      <c r="AH138" s="30">
        <f t="shared" ca="1" si="48"/>
        <v>1.7000000000000348E-3</v>
      </c>
      <c r="AI138" s="30">
        <f t="shared" ca="1" si="48"/>
        <v>3.3000000000000251E-3</v>
      </c>
      <c r="AJ138" s="30">
        <f t="shared" ca="1" si="48"/>
        <v>1.0999999999999899E-3</v>
      </c>
      <c r="AK138" s="30">
        <f t="shared" ca="1" si="48"/>
        <v>1.5000000000000013E-3</v>
      </c>
      <c r="AL138" s="30">
        <f t="shared" ca="1" si="48"/>
        <v>5.0999999999999934E-3</v>
      </c>
      <c r="AM138" s="30">
        <f t="shared" ca="1" si="48"/>
        <v>5.0000000000000044E-3</v>
      </c>
      <c r="AN138" s="30">
        <f t="shared" ca="1" si="48"/>
        <v>2.7000000000000357E-3</v>
      </c>
      <c r="AO138" s="30">
        <f t="shared" ca="1" si="48"/>
        <v>2.5000000000000577E-3</v>
      </c>
      <c r="AP138" s="30">
        <f t="shared" ca="1" si="48"/>
        <v>1.1999999999999789E-3</v>
      </c>
      <c r="AQ138" s="30">
        <f t="shared" ca="1" si="48"/>
        <v>1.5999999999999903E-3</v>
      </c>
      <c r="AR138" s="30">
        <f t="shared" ca="1" si="49"/>
        <v>0</v>
      </c>
      <c r="AS138" s="30">
        <f t="shared" ca="1" si="49"/>
        <v>0</v>
      </c>
      <c r="AT138" s="30">
        <f t="shared" ca="1" si="49"/>
        <v>0</v>
      </c>
      <c r="AU138" s="30">
        <f t="shared" ca="1" si="49"/>
        <v>0</v>
      </c>
      <c r="AV138" s="30">
        <f t="shared" ca="1" si="49"/>
        <v>0</v>
      </c>
      <c r="AW138" s="30">
        <f t="shared" ca="1" si="49"/>
        <v>0</v>
      </c>
      <c r="AX138" s="30">
        <f t="shared" ca="1" si="49"/>
        <v>0</v>
      </c>
      <c r="AY138" s="30">
        <f t="shared" ca="1" si="49"/>
        <v>0</v>
      </c>
      <c r="AZ138" s="30">
        <f t="shared" ca="1" si="49"/>
        <v>0</v>
      </c>
      <c r="BA138" s="30">
        <f t="shared" ca="1" si="49"/>
        <v>0</v>
      </c>
      <c r="BB138" s="30">
        <f t="shared" ca="1" si="49"/>
        <v>5.0000000000000044E-4</v>
      </c>
      <c r="BC138" s="30">
        <f t="shared" ca="1" si="49"/>
        <v>0</v>
      </c>
      <c r="BD138" s="30">
        <f t="shared" ca="1" si="49"/>
        <v>0</v>
      </c>
      <c r="BE138" s="30">
        <f t="shared" ca="1" si="49"/>
        <v>0</v>
      </c>
      <c r="BF138" s="30">
        <f t="shared" ca="1" si="49"/>
        <v>0.48520000000000002</v>
      </c>
    </row>
    <row r="139" spans="3:58">
      <c r="C139" s="26">
        <f t="shared" si="35"/>
        <v>129</v>
      </c>
      <c r="D139" s="26">
        <f t="shared" si="36"/>
        <v>126</v>
      </c>
      <c r="E139" s="26" t="str">
        <f t="shared" si="32"/>
        <v>历史新!C129</v>
      </c>
      <c r="F139" s="26" t="str">
        <f t="shared" si="33"/>
        <v>历史汇总!B126</v>
      </c>
      <c r="G139" s="3" t="s">
        <v>52</v>
      </c>
      <c r="H139" s="30">
        <f t="shared" ca="1" si="46"/>
        <v>0</v>
      </c>
      <c r="I139" s="30">
        <f t="shared" ca="1" si="46"/>
        <v>0</v>
      </c>
      <c r="J139" s="30">
        <f t="shared" ca="1" si="46"/>
        <v>0</v>
      </c>
      <c r="K139" s="30">
        <f t="shared" ca="1" si="46"/>
        <v>0</v>
      </c>
      <c r="L139" s="30">
        <f t="shared" ca="1" si="46"/>
        <v>0</v>
      </c>
      <c r="M139" s="30">
        <f t="shared" ca="1" si="46"/>
        <v>0</v>
      </c>
      <c r="N139" s="30">
        <f t="shared" ca="1" si="46"/>
        <v>0</v>
      </c>
      <c r="O139" s="30">
        <f t="shared" ca="1" si="46"/>
        <v>0</v>
      </c>
      <c r="P139" s="30">
        <f t="shared" ca="1" si="46"/>
        <v>0</v>
      </c>
      <c r="Q139" s="30">
        <f t="shared" ca="1" si="46"/>
        <v>0</v>
      </c>
      <c r="R139" s="30">
        <f t="shared" ca="1" si="46"/>
        <v>0</v>
      </c>
      <c r="S139" s="30">
        <f t="shared" ca="1" si="46"/>
        <v>-9.9999999999988987E-5</v>
      </c>
      <c r="T139" s="30">
        <f t="shared" ca="1" si="46"/>
        <v>-5.9999999999998943E-4</v>
      </c>
      <c r="U139" s="30">
        <f t="shared" ca="1" si="46"/>
        <v>-2.0000000000000018E-3</v>
      </c>
      <c r="V139" s="30">
        <f t="shared" ca="1" si="46"/>
        <v>-1.999999999999974E-3</v>
      </c>
      <c r="W139" s="30">
        <f t="shared" ca="1" si="46"/>
        <v>-1.4000000000000123E-3</v>
      </c>
      <c r="X139" s="30">
        <f t="shared" ca="1" si="47"/>
        <v>-1.1999999999999789E-3</v>
      </c>
      <c r="Y139" s="30">
        <f t="shared" ca="1" si="47"/>
        <v>-1.5000000000000013E-3</v>
      </c>
      <c r="Z139" s="30">
        <f t="shared" ca="1" si="47"/>
        <v>-1.7000000000000071E-3</v>
      </c>
      <c r="AA139" s="30">
        <f t="shared" ca="1" si="47"/>
        <v>-2.2000000000000353E-3</v>
      </c>
      <c r="AB139" s="30">
        <f t="shared" ca="1" si="47"/>
        <v>-1.4000000000000123E-3</v>
      </c>
      <c r="AC139" s="30">
        <f t="shared" ca="1" si="47"/>
        <v>-5.9999999999998943E-4</v>
      </c>
      <c r="AD139" s="30">
        <f t="shared" ca="1" si="47"/>
        <v>-1.6000000000000181E-3</v>
      </c>
      <c r="AE139" s="30">
        <f t="shared" ca="1" si="47"/>
        <v>-1.4000000000000123E-3</v>
      </c>
      <c r="AF139" s="30">
        <f t="shared" ca="1" si="47"/>
        <v>-1.3999999999999846E-3</v>
      </c>
      <c r="AG139" s="30">
        <f t="shared" ca="1" si="47"/>
        <v>-7.0000000000000617E-4</v>
      </c>
      <c r="AH139" s="30">
        <f t="shared" ca="1" si="48"/>
        <v>-7.0000000000000617E-4</v>
      </c>
      <c r="AI139" s="30">
        <f t="shared" ca="1" si="48"/>
        <v>-1.4000000000000123E-3</v>
      </c>
      <c r="AJ139" s="30">
        <f t="shared" ca="1" si="48"/>
        <v>-7.0000000000000617E-4</v>
      </c>
      <c r="AK139" s="30">
        <f t="shared" ca="1" si="48"/>
        <v>-2.0000000000000018E-3</v>
      </c>
      <c r="AL139" s="30">
        <f t="shared" ca="1" si="48"/>
        <v>-1.6000000000000181E-3</v>
      </c>
      <c r="AM139" s="30">
        <f t="shared" ca="1" si="48"/>
        <v>-1.9000000000000128E-3</v>
      </c>
      <c r="AN139" s="30">
        <f t="shared" ca="1" si="48"/>
        <v>-1.0999999999999899E-3</v>
      </c>
      <c r="AO139" s="30">
        <f t="shared" ca="1" si="48"/>
        <v>-1.0999999999999899E-3</v>
      </c>
      <c r="AP139" s="30">
        <f t="shared" ca="1" si="48"/>
        <v>1.2000000000000066E-3</v>
      </c>
      <c r="AQ139" s="30">
        <f t="shared" ca="1" si="48"/>
        <v>1.0000000000000009E-3</v>
      </c>
      <c r="AR139" s="30">
        <f t="shared" ca="1" si="49"/>
        <v>4.500000000000004E-3</v>
      </c>
      <c r="AS139" s="30">
        <f t="shared" ca="1" si="49"/>
        <v>2.2999999999999965E-3</v>
      </c>
      <c r="AT139" s="30">
        <f t="shared" ca="1" si="49"/>
        <v>2.5000000000000022E-3</v>
      </c>
      <c r="AU139" s="30">
        <f t="shared" ca="1" si="49"/>
        <v>2.0000000000000018E-3</v>
      </c>
      <c r="AV139" s="30">
        <f t="shared" ca="1" si="49"/>
        <v>3.1999999999999806E-3</v>
      </c>
      <c r="AW139" s="30">
        <f t="shared" ca="1" si="49"/>
        <v>3.7999999999999978E-3</v>
      </c>
      <c r="AX139" s="30">
        <f t="shared" ca="1" si="49"/>
        <v>4.3999999999999873E-3</v>
      </c>
      <c r="AY139" s="30">
        <f t="shared" ca="1" si="49"/>
        <v>3.7999999999999978E-3</v>
      </c>
      <c r="AZ139" s="30">
        <f t="shared" ca="1" si="49"/>
        <v>5.9999999999998943E-4</v>
      </c>
      <c r="BA139" s="30">
        <f t="shared" ca="1" si="49"/>
        <v>2.2000000000000075E-3</v>
      </c>
      <c r="BB139" s="30">
        <f t="shared" ca="1" si="49"/>
        <v>1.0000000000000009E-3</v>
      </c>
      <c r="BC139" s="30">
        <f t="shared" ca="1" si="49"/>
        <v>1.799999999999996E-3</v>
      </c>
      <c r="BD139" s="30">
        <f t="shared" ca="1" si="49"/>
        <v>2.3999999999999855E-3</v>
      </c>
      <c r="BE139" s="30">
        <f t="shared" ca="1" si="49"/>
        <v>1.2999999999999956E-3</v>
      </c>
      <c r="BF139" s="30">
        <f t="shared" ca="1" si="49"/>
        <v>0.17169999999999999</v>
      </c>
    </row>
    <row r="140" spans="3:58">
      <c r="C140" s="26">
        <f>C47+$C$105</f>
        <v>130</v>
      </c>
      <c r="E140" s="26" t="str">
        <f t="shared" si="32"/>
        <v>历史新!C130</v>
      </c>
      <c r="F140" s="26" t="str">
        <f t="shared" si="33"/>
        <v>历史汇总!B</v>
      </c>
      <c r="G140" s="1" t="s">
        <v>54</v>
      </c>
    </row>
    <row r="141" spans="3:58">
      <c r="C141" s="26">
        <f t="shared" si="35"/>
        <v>131</v>
      </c>
      <c r="E141" s="26" t="str">
        <f t="shared" si="32"/>
        <v>历史新!C131</v>
      </c>
      <c r="F141" s="26" t="str">
        <f t="shared" si="33"/>
        <v>历史汇总!B</v>
      </c>
      <c r="G141" s="3" t="s">
        <v>55</v>
      </c>
    </row>
    <row r="142" spans="3:58">
      <c r="C142" s="26">
        <f t="shared" si="35"/>
        <v>132</v>
      </c>
      <c r="E142" s="26" t="str">
        <f t="shared" si="32"/>
        <v>历史新!C132</v>
      </c>
      <c r="F142" s="26" t="str">
        <f t="shared" si="33"/>
        <v>历史汇总!B</v>
      </c>
      <c r="G142" s="3" t="s">
        <v>56</v>
      </c>
    </row>
    <row r="143" spans="3:58">
      <c r="C143" s="26">
        <f t="shared" si="35"/>
        <v>133</v>
      </c>
      <c r="E143" s="26" t="str">
        <f t="shared" si="32"/>
        <v>历史新!C133</v>
      </c>
      <c r="F143" s="26" t="str">
        <f t="shared" si="33"/>
        <v>历史汇总!B</v>
      </c>
      <c r="G143" s="3" t="s">
        <v>57</v>
      </c>
    </row>
    <row r="144" spans="3:58">
      <c r="C144" s="26">
        <f t="shared" si="35"/>
        <v>134</v>
      </c>
      <c r="E144" s="26" t="str">
        <f t="shared" si="32"/>
        <v>历史新!C134</v>
      </c>
      <c r="F144" s="26" t="str">
        <f t="shared" si="33"/>
        <v>历史汇总!B</v>
      </c>
      <c r="G144" s="1" t="s">
        <v>58</v>
      </c>
    </row>
    <row r="145" spans="3:58">
      <c r="C145" s="26">
        <f t="shared" si="35"/>
        <v>135</v>
      </c>
      <c r="E145" s="26" t="str">
        <f t="shared" si="32"/>
        <v>历史新!C135</v>
      </c>
      <c r="F145" s="26" t="str">
        <f t="shared" si="33"/>
        <v>历史汇总!B</v>
      </c>
      <c r="G145" s="3" t="s">
        <v>59</v>
      </c>
    </row>
    <row r="146" spans="3:58">
      <c r="C146" s="26">
        <f t="shared" si="35"/>
        <v>136</v>
      </c>
      <c r="E146" s="26" t="str">
        <f t="shared" si="32"/>
        <v>历史新!C136</v>
      </c>
      <c r="F146" s="26" t="str">
        <f t="shared" si="33"/>
        <v>历史汇总!B</v>
      </c>
      <c r="G146" s="3" t="s">
        <v>60</v>
      </c>
    </row>
    <row r="147" spans="3:58">
      <c r="C147" s="26">
        <f t="shared" si="35"/>
        <v>137</v>
      </c>
      <c r="E147" s="26" t="str">
        <f t="shared" si="32"/>
        <v>历史新!C137</v>
      </c>
      <c r="F147" s="26" t="str">
        <f t="shared" si="33"/>
        <v>历史汇总!B</v>
      </c>
      <c r="G147" s="1" t="s">
        <v>62</v>
      </c>
    </row>
    <row r="148" spans="3:58">
      <c r="C148" s="26">
        <f t="shared" si="35"/>
        <v>138</v>
      </c>
      <c r="E148" s="26" t="str">
        <f t="shared" si="32"/>
        <v>历史新!C138</v>
      </c>
      <c r="F148" s="26" t="str">
        <f t="shared" si="33"/>
        <v>历史汇总!B</v>
      </c>
      <c r="G148" s="3" t="s">
        <v>63</v>
      </c>
    </row>
    <row r="149" spans="3:58">
      <c r="C149" s="26">
        <f t="shared" si="35"/>
        <v>139</v>
      </c>
      <c r="E149" s="26" t="str">
        <f t="shared" si="32"/>
        <v>历史新!C139</v>
      </c>
      <c r="F149" s="26" t="str">
        <f t="shared" si="33"/>
        <v>历史汇总!B</v>
      </c>
      <c r="G149" s="3" t="s">
        <v>64</v>
      </c>
    </row>
    <row r="150" spans="3:58">
      <c r="C150" s="26">
        <f t="shared" si="35"/>
        <v>140</v>
      </c>
      <c r="E150" s="26" t="str">
        <f t="shared" si="32"/>
        <v>历史新!C140</v>
      </c>
      <c r="F150" s="26" t="str">
        <f t="shared" si="33"/>
        <v>历史汇总!B</v>
      </c>
      <c r="G150" s="3" t="s">
        <v>65</v>
      </c>
    </row>
    <row r="151" spans="3:58">
      <c r="C151" s="26">
        <f t="shared" si="35"/>
        <v>141</v>
      </c>
      <c r="E151" s="26" t="str">
        <f t="shared" si="32"/>
        <v>历史新!C141</v>
      </c>
      <c r="F151" s="26" t="str">
        <f t="shared" si="33"/>
        <v>历史汇总!B</v>
      </c>
      <c r="G151" s="1" t="s">
        <v>66</v>
      </c>
    </row>
    <row r="152" spans="3:58">
      <c r="C152" s="26">
        <f t="shared" si="35"/>
        <v>142</v>
      </c>
      <c r="E152" s="26" t="str">
        <f t="shared" si="32"/>
        <v>历史新!C142</v>
      </c>
      <c r="F152" s="26" t="str">
        <f t="shared" si="33"/>
        <v>历史汇总!B</v>
      </c>
      <c r="G152" s="3" t="s">
        <v>67</v>
      </c>
    </row>
    <row r="153" spans="3:58">
      <c r="C153" s="26">
        <f t="shared" si="35"/>
        <v>143</v>
      </c>
      <c r="E153" s="26" t="str">
        <f t="shared" si="32"/>
        <v>历史新!C143</v>
      </c>
      <c r="F153" s="26" t="str">
        <f t="shared" si="33"/>
        <v>历史汇总!B</v>
      </c>
      <c r="G153" s="3" t="s">
        <v>68</v>
      </c>
    </row>
    <row r="155" spans="3:58">
      <c r="AT155" s="26">
        <v>0</v>
      </c>
      <c r="AU155" s="26">
        <v>1</v>
      </c>
      <c r="AV155" s="26">
        <v>2</v>
      </c>
      <c r="AW155" s="26">
        <v>3</v>
      </c>
      <c r="AX155" s="26">
        <v>4</v>
      </c>
      <c r="AY155" s="26">
        <v>5</v>
      </c>
      <c r="AZ155" s="26">
        <v>6</v>
      </c>
      <c r="BA155" s="26">
        <v>7</v>
      </c>
      <c r="BB155" s="26">
        <v>8</v>
      </c>
      <c r="BC155" s="26">
        <v>9</v>
      </c>
      <c r="BD155" s="26">
        <v>10</v>
      </c>
      <c r="BE155" s="26">
        <v>11</v>
      </c>
      <c r="BF155" s="26">
        <v>12</v>
      </c>
    </row>
    <row r="156" spans="3:58">
      <c r="C156" s="26">
        <v>94</v>
      </c>
      <c r="D156" s="26">
        <v>73</v>
      </c>
      <c r="G156" s="26" t="s">
        <v>166</v>
      </c>
      <c r="H156" s="1" t="s">
        <v>386</v>
      </c>
      <c r="I156" s="1" t="s">
        <v>387</v>
      </c>
      <c r="J156" s="1" t="s">
        <v>388</v>
      </c>
      <c r="K156" s="1" t="s">
        <v>389</v>
      </c>
      <c r="L156" s="1" t="s">
        <v>390</v>
      </c>
      <c r="M156" s="1" t="s">
        <v>391</v>
      </c>
      <c r="N156" s="1" t="s">
        <v>392</v>
      </c>
      <c r="O156" s="1" t="s">
        <v>393</v>
      </c>
      <c r="P156" s="1" t="s">
        <v>394</v>
      </c>
      <c r="Q156" s="1" t="s">
        <v>395</v>
      </c>
      <c r="R156" s="1" t="s">
        <v>396</v>
      </c>
      <c r="S156" s="1" t="s">
        <v>397</v>
      </c>
      <c r="T156" s="1" t="s">
        <v>398</v>
      </c>
      <c r="U156" s="1" t="s">
        <v>399</v>
      </c>
      <c r="V156" s="1" t="s">
        <v>400</v>
      </c>
      <c r="W156" s="1" t="s">
        <v>401</v>
      </c>
      <c r="X156" s="1" t="s">
        <v>402</v>
      </c>
      <c r="Y156" s="1" t="s">
        <v>403</v>
      </c>
      <c r="Z156" s="1" t="s">
        <v>404</v>
      </c>
      <c r="AA156" s="1" t="s">
        <v>405</v>
      </c>
      <c r="AB156" s="1" t="s">
        <v>406</v>
      </c>
      <c r="AC156" s="1" t="s">
        <v>407</v>
      </c>
      <c r="AD156" s="1" t="s">
        <v>408</v>
      </c>
      <c r="AE156" s="1" t="s">
        <v>409</v>
      </c>
      <c r="AF156" s="1" t="s">
        <v>410</v>
      </c>
      <c r="AG156" s="1" t="s">
        <v>411</v>
      </c>
      <c r="AH156" s="1" t="s">
        <v>412</v>
      </c>
      <c r="AI156" s="1" t="s">
        <v>413</v>
      </c>
      <c r="AJ156" s="1" t="s">
        <v>414</v>
      </c>
      <c r="AK156" s="1" t="s">
        <v>415</v>
      </c>
      <c r="AL156" s="1" t="s">
        <v>416</v>
      </c>
      <c r="AM156" s="1" t="s">
        <v>417</v>
      </c>
      <c r="AN156" s="1" t="s">
        <v>418</v>
      </c>
      <c r="AO156" s="1" t="s">
        <v>419</v>
      </c>
      <c r="AP156" s="1" t="s">
        <v>420</v>
      </c>
      <c r="AQ156" s="1" t="s">
        <v>421</v>
      </c>
      <c r="AR156" s="1" t="s">
        <v>422</v>
      </c>
      <c r="AS156" s="1" t="s">
        <v>13</v>
      </c>
      <c r="AT156" s="1" t="s">
        <v>12</v>
      </c>
      <c r="AU156" s="1" t="s">
        <v>11</v>
      </c>
      <c r="AV156" s="1" t="s">
        <v>10</v>
      </c>
      <c r="AW156" s="1" t="s">
        <v>9</v>
      </c>
      <c r="AX156" s="1" t="s">
        <v>8</v>
      </c>
      <c r="AY156" s="1" t="s">
        <v>7</v>
      </c>
      <c r="AZ156" s="1" t="s">
        <v>6</v>
      </c>
      <c r="BA156" s="1" t="s">
        <v>5</v>
      </c>
      <c r="BB156" s="1" t="s">
        <v>4</v>
      </c>
      <c r="BC156" s="1" t="s">
        <v>3</v>
      </c>
      <c r="BD156" s="1" t="s">
        <v>2</v>
      </c>
      <c r="BE156" s="1" t="s">
        <v>1</v>
      </c>
      <c r="BF156" s="1" t="s">
        <v>423</v>
      </c>
    </row>
    <row r="157" spans="3:58">
      <c r="C157" s="26">
        <f>C64+$C$156</f>
        <v>147</v>
      </c>
      <c r="D157" s="26">
        <f>D64+$D$156</f>
        <v>76</v>
      </c>
      <c r="E157" s="26" t="str">
        <f>$A$11&amp;$A$13&amp;C157</f>
        <v>历史新!C147</v>
      </c>
      <c r="F157" s="26" t="str">
        <f>$B$11&amp;$B$13&amp;D157</f>
        <v>历史汇总!B76</v>
      </c>
      <c r="G157" s="1" t="s">
        <v>70</v>
      </c>
      <c r="H157" s="26">
        <f ca="1">OFFSET(INDIRECT($E157),0,H$11)-OFFSET(INDIRECT($F157),0,H$11)</f>
        <v>0</v>
      </c>
      <c r="I157" s="26">
        <f t="shared" ref="I157:BF162" ca="1" si="50">OFFSET(INDIRECT($E157),0,I$11)-OFFSET(INDIRECT($F157),0,I$11)</f>
        <v>0</v>
      </c>
      <c r="J157" s="26">
        <f t="shared" ca="1" si="50"/>
        <v>0</v>
      </c>
      <c r="K157" s="26">
        <f t="shared" ca="1" si="50"/>
        <v>0</v>
      </c>
      <c r="L157" s="26">
        <f t="shared" ca="1" si="50"/>
        <v>0</v>
      </c>
      <c r="M157" s="26">
        <f t="shared" ca="1" si="50"/>
        <v>0</v>
      </c>
      <c r="N157" s="26">
        <f t="shared" ca="1" si="50"/>
        <v>0</v>
      </c>
      <c r="O157" s="26">
        <f t="shared" ca="1" si="50"/>
        <v>0</v>
      </c>
      <c r="P157" s="26">
        <f t="shared" ca="1" si="50"/>
        <v>0</v>
      </c>
      <c r="Q157" s="26">
        <f t="shared" ca="1" si="50"/>
        <v>0</v>
      </c>
      <c r="R157" s="26">
        <f t="shared" ca="1" si="50"/>
        <v>0</v>
      </c>
      <c r="S157" s="26">
        <f t="shared" ca="1" si="50"/>
        <v>18319</v>
      </c>
      <c r="T157" s="26">
        <f t="shared" ca="1" si="50"/>
        <v>12863</v>
      </c>
      <c r="U157" s="26">
        <f t="shared" ca="1" si="50"/>
        <v>3619</v>
      </c>
      <c r="V157" s="26">
        <f t="shared" ca="1" si="50"/>
        <v>22</v>
      </c>
      <c r="W157" s="26">
        <f t="shared" ca="1" si="50"/>
        <v>-4930</v>
      </c>
      <c r="X157" s="26">
        <f t="shared" ca="1" si="50"/>
        <v>2762</v>
      </c>
      <c r="Y157" s="26">
        <f t="shared" ca="1" si="50"/>
        <v>-115</v>
      </c>
      <c r="Z157" s="26">
        <f t="shared" ca="1" si="50"/>
        <v>717</v>
      </c>
      <c r="AA157" s="26">
        <f t="shared" ca="1" si="50"/>
        <v>1868</v>
      </c>
      <c r="AB157" s="26">
        <f t="shared" ca="1" si="50"/>
        <v>1362</v>
      </c>
      <c r="AC157" s="26">
        <f t="shared" ca="1" si="50"/>
        <v>4</v>
      </c>
      <c r="AD157" s="26">
        <f t="shared" ca="1" si="50"/>
        <v>6</v>
      </c>
      <c r="AE157" s="26">
        <f t="shared" ca="1" si="50"/>
        <v>-1</v>
      </c>
      <c r="AF157" s="26">
        <f t="shared" ca="1" si="50"/>
        <v>-3219</v>
      </c>
      <c r="AG157" s="26">
        <f t="shared" ca="1" si="50"/>
        <v>0</v>
      </c>
      <c r="AH157" s="26">
        <f t="shared" ca="1" si="50"/>
        <v>-22711</v>
      </c>
      <c r="AI157" s="26">
        <f t="shared" ca="1" si="50"/>
        <v>-22134</v>
      </c>
      <c r="AJ157" s="26">
        <f t="shared" ca="1" si="50"/>
        <v>1084</v>
      </c>
      <c r="AK157" s="26">
        <f t="shared" ca="1" si="50"/>
        <v>-5</v>
      </c>
      <c r="AL157" s="26">
        <f t="shared" ca="1" si="50"/>
        <v>-52</v>
      </c>
      <c r="AM157" s="26">
        <f t="shared" ca="1" si="50"/>
        <v>-4</v>
      </c>
      <c r="AN157" s="26">
        <f t="shared" ca="1" si="50"/>
        <v>-1</v>
      </c>
      <c r="AO157" s="26">
        <f t="shared" ca="1" si="50"/>
        <v>-1</v>
      </c>
      <c r="AP157" s="26">
        <f t="shared" ca="1" si="50"/>
        <v>48</v>
      </c>
      <c r="AQ157" s="26">
        <f t="shared" ca="1" si="50"/>
        <v>-7</v>
      </c>
      <c r="AR157" s="26">
        <f t="shared" ca="1" si="50"/>
        <v>-15</v>
      </c>
      <c r="AS157" s="26">
        <f t="shared" ca="1" si="50"/>
        <v>-47528</v>
      </c>
      <c r="AT157" s="26">
        <f t="shared" ca="1" si="50"/>
        <v>-505</v>
      </c>
      <c r="AU157" s="26">
        <f t="shared" ca="1" si="50"/>
        <v>0</v>
      </c>
      <c r="AV157" s="26">
        <f t="shared" ca="1" si="50"/>
        <v>-1589</v>
      </c>
      <c r="AW157" s="26">
        <f t="shared" ca="1" si="50"/>
        <v>-2723</v>
      </c>
      <c r="AX157" s="26">
        <f t="shared" ca="1" si="50"/>
        <v>996</v>
      </c>
      <c r="AY157" s="26">
        <f t="shared" ca="1" si="50"/>
        <v>-1578</v>
      </c>
      <c r="AZ157" s="26">
        <f t="shared" ca="1" si="50"/>
        <v>-2165</v>
      </c>
      <c r="BA157" s="26">
        <f t="shared" ca="1" si="50"/>
        <v>-6292</v>
      </c>
      <c r="BB157" s="26">
        <f t="shared" ca="1" si="50"/>
        <v>-2070</v>
      </c>
      <c r="BC157" s="26">
        <f t="shared" ca="1" si="50"/>
        <v>-644</v>
      </c>
      <c r="BD157" s="26">
        <f t="shared" ca="1" si="50"/>
        <v>-1022</v>
      </c>
      <c r="BE157" s="26">
        <f t="shared" ca="1" si="50"/>
        <v>-553</v>
      </c>
      <c r="BF157" s="26">
        <f t="shared" ca="1" si="50"/>
        <v>1536638</v>
      </c>
    </row>
    <row r="158" spans="3:58">
      <c r="C158" s="26">
        <f t="shared" ref="C158:C192" si="51">C65+$C$156</f>
        <v>148</v>
      </c>
      <c r="D158" s="26">
        <f t="shared" ref="D158:D192" si="52">D65+$D$156</f>
        <v>77</v>
      </c>
      <c r="E158" s="26" t="str">
        <f t="shared" ref="E158:E192" si="53">$A$11&amp;$A$13&amp;C158</f>
        <v>历史新!C148</v>
      </c>
      <c r="F158" s="26" t="str">
        <f t="shared" ref="F158:F192" si="54">$B$11&amp;$B$13&amp;D158</f>
        <v>历史汇总!B77</v>
      </c>
      <c r="G158" s="3" t="s">
        <v>71</v>
      </c>
      <c r="H158" s="26">
        <f t="shared" ref="H158:W173" ca="1" si="55">OFFSET(INDIRECT($E158),0,H$11)-OFFSET(INDIRECT($F158),0,H$11)</f>
        <v>0</v>
      </c>
      <c r="I158" s="26">
        <f t="shared" ca="1" si="50"/>
        <v>0</v>
      </c>
      <c r="J158" s="26">
        <f t="shared" ca="1" si="50"/>
        <v>0</v>
      </c>
      <c r="K158" s="26">
        <f t="shared" ca="1" si="50"/>
        <v>0</v>
      </c>
      <c r="L158" s="26">
        <f t="shared" ca="1" si="50"/>
        <v>0</v>
      </c>
      <c r="M158" s="26">
        <f t="shared" ca="1" si="50"/>
        <v>0</v>
      </c>
      <c r="N158" s="26">
        <f t="shared" ca="1" si="50"/>
        <v>0</v>
      </c>
      <c r="O158" s="26">
        <f t="shared" ca="1" si="50"/>
        <v>0</v>
      </c>
      <c r="P158" s="26">
        <f t="shared" ca="1" si="50"/>
        <v>0</v>
      </c>
      <c r="Q158" s="26">
        <f t="shared" ca="1" si="50"/>
        <v>0</v>
      </c>
      <c r="R158" s="26">
        <f t="shared" ca="1" si="50"/>
        <v>0</v>
      </c>
      <c r="S158" s="26">
        <f t="shared" ca="1" si="50"/>
        <v>1.1026907253387064E-2</v>
      </c>
      <c r="T158" s="26">
        <f t="shared" ca="1" si="50"/>
        <v>-7.9999999999999516E-4</v>
      </c>
      <c r="U158" s="26">
        <f t="shared" ca="1" si="50"/>
        <v>-3.2000000000000084E-3</v>
      </c>
      <c r="V158" s="26">
        <f t="shared" ca="1" si="50"/>
        <v>-2.2999999999999687E-3</v>
      </c>
      <c r="W158" s="26">
        <f t="shared" ca="1" si="50"/>
        <v>-1.3999999999999985E-3</v>
      </c>
      <c r="X158" s="26">
        <f t="shared" ca="1" si="50"/>
        <v>2.5999999999999912E-3</v>
      </c>
      <c r="Y158" s="26">
        <f t="shared" ca="1" si="50"/>
        <v>-1.0000000000000009E-3</v>
      </c>
      <c r="Z158" s="26">
        <f t="shared" ca="1" si="50"/>
        <v>1.9999999999999879E-4</v>
      </c>
      <c r="AA158" s="26">
        <f t="shared" ca="1" si="50"/>
        <v>4.0000000000001146E-4</v>
      </c>
      <c r="AB158" s="26">
        <f t="shared" ca="1" si="50"/>
        <v>-2.0000000000000009E-4</v>
      </c>
      <c r="AC158" s="26">
        <f t="shared" ca="1" si="50"/>
        <v>-3.9999999999995595E-4</v>
      </c>
      <c r="AD158" s="26">
        <f t="shared" ca="1" si="50"/>
        <v>0</v>
      </c>
      <c r="AE158" s="26">
        <f t="shared" ca="1" si="50"/>
        <v>0</v>
      </c>
      <c r="AF158" s="26">
        <f t="shared" ca="1" si="50"/>
        <v>-1.1000000000000038E-3</v>
      </c>
      <c r="AG158" s="26">
        <f t="shared" ca="1" si="50"/>
        <v>8.0000000000002292E-4</v>
      </c>
      <c r="AH158" s="26">
        <f t="shared" ca="1" si="50"/>
        <v>-9.8999999999999991E-3</v>
      </c>
      <c r="AI158" s="26">
        <f t="shared" ca="1" si="50"/>
        <v>-6.0000000000000331E-4</v>
      </c>
      <c r="AJ158" s="26">
        <f t="shared" ca="1" si="50"/>
        <v>1.2800000000000006E-2</v>
      </c>
      <c r="AK158" s="26">
        <f t="shared" ca="1" si="50"/>
        <v>-6.9999999999992291E-4</v>
      </c>
      <c r="AL158" s="26">
        <f t="shared" ca="1" si="50"/>
        <v>0</v>
      </c>
      <c r="AM158" s="26">
        <f t="shared" ca="1" si="50"/>
        <v>0</v>
      </c>
      <c r="AN158" s="26">
        <f t="shared" ca="1" si="50"/>
        <v>0</v>
      </c>
      <c r="AO158" s="26">
        <f t="shared" ca="1" si="50"/>
        <v>0</v>
      </c>
      <c r="AP158" s="26">
        <f t="shared" ca="1" si="50"/>
        <v>0</v>
      </c>
      <c r="AQ158" s="26">
        <f t="shared" ca="1" si="50"/>
        <v>-9.9999999999988987E-5</v>
      </c>
      <c r="AR158" s="26">
        <f t="shared" ca="1" si="50"/>
        <v>-1.0000000000000005E-4</v>
      </c>
      <c r="AS158" s="26">
        <f t="shared" ca="1" si="50"/>
        <v>-2.3100000000000002E-2</v>
      </c>
      <c r="AT158" s="26">
        <f t="shared" ca="1" si="50"/>
        <v>2.4800000000000003E-2</v>
      </c>
      <c r="AU158" s="26">
        <f t="shared" ca="1" si="50"/>
        <v>2.9999999999999472E-4</v>
      </c>
      <c r="AV158" s="26">
        <f t="shared" ca="1" si="50"/>
        <v>-7.0000000000000617E-4</v>
      </c>
      <c r="AW158" s="26">
        <f t="shared" ca="1" si="50"/>
        <v>-2.0000000000003348E-4</v>
      </c>
      <c r="AX158" s="26">
        <f t="shared" ca="1" si="50"/>
        <v>1.0000000000000009E-3</v>
      </c>
      <c r="AY158" s="26">
        <f t="shared" ca="1" si="50"/>
        <v>-6.0000000000004494E-4</v>
      </c>
      <c r="AZ158" s="26">
        <f t="shared" ca="1" si="50"/>
        <v>-1.0000000000001674E-4</v>
      </c>
      <c r="BA158" s="26">
        <f t="shared" ca="1" si="50"/>
        <v>-2.3999999999999994E-3</v>
      </c>
      <c r="BB158" s="26">
        <f t="shared" ca="1" si="50"/>
        <v>2.0000000000000018E-3</v>
      </c>
      <c r="BC158" s="26">
        <f t="shared" ca="1" si="50"/>
        <v>1.2000000000000066E-3</v>
      </c>
      <c r="BD158" s="26">
        <f t="shared" ca="1" si="50"/>
        <v>-9.9999999999988987E-5</v>
      </c>
      <c r="BE158" s="26">
        <f t="shared" ca="1" si="50"/>
        <v>9.9999999999988987E-5</v>
      </c>
      <c r="BF158" s="26">
        <f t="shared" ca="1" si="50"/>
        <v>7.7399999999999997E-2</v>
      </c>
    </row>
    <row r="159" spans="3:58">
      <c r="C159" s="26">
        <f t="shared" si="51"/>
        <v>149</v>
      </c>
      <c r="D159" s="26">
        <f t="shared" si="52"/>
        <v>78</v>
      </c>
      <c r="E159" s="26" t="str">
        <f t="shared" si="53"/>
        <v>历史新!C149</v>
      </c>
      <c r="F159" s="26" t="str">
        <f t="shared" si="54"/>
        <v>历史汇总!B78</v>
      </c>
      <c r="G159" s="39" t="s">
        <v>72</v>
      </c>
      <c r="H159" s="26">
        <f t="shared" ca="1" si="55"/>
        <v>0</v>
      </c>
      <c r="I159" s="26">
        <f t="shared" ca="1" si="50"/>
        <v>0</v>
      </c>
      <c r="J159" s="26">
        <f t="shared" ca="1" si="50"/>
        <v>0</v>
      </c>
      <c r="K159" s="26">
        <f t="shared" ca="1" si="50"/>
        <v>0</v>
      </c>
      <c r="L159" s="26">
        <f t="shared" ca="1" si="50"/>
        <v>0</v>
      </c>
      <c r="M159" s="26">
        <f t="shared" ca="1" si="50"/>
        <v>-1615584</v>
      </c>
      <c r="N159" s="26">
        <f t="shared" ca="1" si="50"/>
        <v>-1901898</v>
      </c>
      <c r="O159" s="26">
        <f t="shared" ca="1" si="50"/>
        <v>-899502</v>
      </c>
      <c r="P159" s="26">
        <f t="shared" ca="1" si="50"/>
        <v>-934459</v>
      </c>
      <c r="Q159" s="26">
        <f t="shared" ca="1" si="50"/>
        <v>-691778</v>
      </c>
      <c r="R159" s="26">
        <f t="shared" ca="1" si="50"/>
        <v>-630651</v>
      </c>
      <c r="S159" s="26">
        <f t="shared" ca="1" si="50"/>
        <v>-1066</v>
      </c>
      <c r="T159" s="26">
        <f t="shared" ca="1" si="50"/>
        <v>-493</v>
      </c>
      <c r="U159" s="26">
        <f t="shared" ca="1" si="50"/>
        <v>-592750</v>
      </c>
      <c r="V159" s="26">
        <f t="shared" ca="1" si="50"/>
        <v>-1374986</v>
      </c>
      <c r="W159" s="26">
        <f t="shared" ca="1" si="50"/>
        <v>-1244311</v>
      </c>
      <c r="X159" s="26">
        <f t="shared" ca="1" si="50"/>
        <v>-1419263</v>
      </c>
      <c r="Y159" s="26">
        <f t="shared" ca="1" si="50"/>
        <v>-1782889</v>
      </c>
      <c r="Z159" s="26">
        <f t="shared" ca="1" si="50"/>
        <v>-1534539</v>
      </c>
      <c r="AA159" s="26">
        <f t="shared" ca="1" si="50"/>
        <v>-401358</v>
      </c>
      <c r="AB159" s="26">
        <f t="shared" ca="1" si="50"/>
        <v>-677435</v>
      </c>
      <c r="AC159" s="26">
        <f t="shared" ca="1" si="50"/>
        <v>-668480</v>
      </c>
      <c r="AD159" s="26">
        <f t="shared" ca="1" si="50"/>
        <v>-756073</v>
      </c>
      <c r="AE159" s="26">
        <f t="shared" ca="1" si="50"/>
        <v>-1118565</v>
      </c>
      <c r="AF159" s="26">
        <f t="shared" ca="1" si="50"/>
        <v>-1109676</v>
      </c>
      <c r="AG159" s="26">
        <f t="shared" ca="1" si="50"/>
        <v>-782812</v>
      </c>
      <c r="AH159" s="26">
        <f t="shared" ca="1" si="50"/>
        <v>-747039</v>
      </c>
      <c r="AI159" s="26">
        <f t="shared" ca="1" si="50"/>
        <v>-708557</v>
      </c>
      <c r="AJ159" s="26">
        <f t="shared" ca="1" si="50"/>
        <v>-797583</v>
      </c>
      <c r="AK159" s="26">
        <f t="shared" ca="1" si="50"/>
        <v>-1353575</v>
      </c>
      <c r="AL159" s="26">
        <f t="shared" ca="1" si="50"/>
        <v>-1182107</v>
      </c>
      <c r="AM159" s="26">
        <f t="shared" ca="1" si="50"/>
        <v>-666239</v>
      </c>
      <c r="AN159" s="26">
        <f t="shared" ca="1" si="50"/>
        <v>-711291</v>
      </c>
      <c r="AO159" s="26">
        <f t="shared" ca="1" si="50"/>
        <v>-535287</v>
      </c>
      <c r="AP159" s="26">
        <f t="shared" ca="1" si="50"/>
        <v>-460885</v>
      </c>
      <c r="AQ159" s="26">
        <f t="shared" ca="1" si="50"/>
        <v>-737319</v>
      </c>
      <c r="AR159" s="26">
        <f t="shared" ca="1" si="50"/>
        <v>-750843</v>
      </c>
      <c r="AS159" s="26">
        <f t="shared" ca="1" si="50"/>
        <v>-705283</v>
      </c>
      <c r="AT159" s="26">
        <f t="shared" ca="1" si="50"/>
        <v>-158605</v>
      </c>
      <c r="AU159" s="26">
        <f t="shared" ca="1" si="50"/>
        <v>-33219</v>
      </c>
      <c r="AV159" s="26">
        <f t="shared" ca="1" si="50"/>
        <v>1563</v>
      </c>
      <c r="AW159" s="26">
        <f t="shared" ca="1" si="50"/>
        <v>1473</v>
      </c>
      <c r="AX159" s="26">
        <f t="shared" ca="1" si="50"/>
        <v>4212</v>
      </c>
      <c r="AY159" s="26">
        <f t="shared" ca="1" si="50"/>
        <v>363</v>
      </c>
      <c r="AZ159" s="26">
        <f t="shared" ca="1" si="50"/>
        <v>1455</v>
      </c>
      <c r="BA159" s="26">
        <f t="shared" ca="1" si="50"/>
        <v>-316</v>
      </c>
      <c r="BB159" s="26">
        <f t="shared" ca="1" si="50"/>
        <v>505</v>
      </c>
      <c r="BC159" s="26">
        <f t="shared" ca="1" si="50"/>
        <v>1390</v>
      </c>
      <c r="BD159" s="26">
        <f t="shared" ca="1" si="50"/>
        <v>2184</v>
      </c>
      <c r="BE159" s="26">
        <f t="shared" ca="1" si="50"/>
        <v>1396</v>
      </c>
      <c r="BF159" s="26">
        <f t="shared" ca="1" si="50"/>
        <v>391700</v>
      </c>
    </row>
    <row r="160" spans="3:58">
      <c r="C160" s="26">
        <f t="shared" si="51"/>
        <v>150</v>
      </c>
      <c r="D160" s="26">
        <f t="shared" si="52"/>
        <v>79</v>
      </c>
      <c r="E160" s="26" t="str">
        <f t="shared" si="53"/>
        <v>历史新!C150</v>
      </c>
      <c r="F160" s="26" t="str">
        <f t="shared" si="54"/>
        <v>历史汇总!B79</v>
      </c>
      <c r="G160" s="3" t="s">
        <v>73</v>
      </c>
      <c r="H160" s="26">
        <f t="shared" ca="1" si="55"/>
        <v>0</v>
      </c>
      <c r="I160" s="26">
        <f t="shared" ca="1" si="50"/>
        <v>0</v>
      </c>
      <c r="J160" s="26">
        <f t="shared" ca="1" si="50"/>
        <v>0</v>
      </c>
      <c r="K160" s="26">
        <f t="shared" ca="1" si="50"/>
        <v>0</v>
      </c>
      <c r="L160" s="26">
        <f t="shared" ca="1" si="50"/>
        <v>0</v>
      </c>
      <c r="M160" s="26">
        <f t="shared" ca="1" si="50"/>
        <v>0</v>
      </c>
      <c r="N160" s="26">
        <f t="shared" ca="1" si="50"/>
        <v>-0.1772</v>
      </c>
      <c r="O160" s="26">
        <f t="shared" ca="1" si="50"/>
        <v>0.52710000000000001</v>
      </c>
      <c r="P160" s="26">
        <f t="shared" ca="1" si="50"/>
        <v>-3.8899999999999997E-2</v>
      </c>
      <c r="Q160" s="26">
        <f t="shared" ca="1" si="50"/>
        <v>0.25969999999999999</v>
      </c>
      <c r="R160" s="26">
        <f t="shared" ca="1" si="50"/>
        <v>8.8400000000000006E-2</v>
      </c>
      <c r="S160" s="26">
        <f t="shared" ca="1" si="50"/>
        <v>0.9983096831686622</v>
      </c>
      <c r="T160" s="26">
        <f t="shared" ca="1" si="50"/>
        <v>0.53749999999999998</v>
      </c>
      <c r="U160" s="26">
        <f t="shared" ca="1" si="50"/>
        <v>-1201.3326999999999</v>
      </c>
      <c r="V160" s="26">
        <f t="shared" ca="1" si="50"/>
        <v>-1.3197000000000001</v>
      </c>
      <c r="W160" s="26">
        <f t="shared" ca="1" si="50"/>
        <v>9.5000000000000001E-2</v>
      </c>
      <c r="X160" s="26">
        <f t="shared" ca="1" si="50"/>
        <v>-0.1406</v>
      </c>
      <c r="Y160" s="26">
        <f t="shared" ca="1" si="50"/>
        <v>-0.25619999999999998</v>
      </c>
      <c r="Z160" s="26">
        <f t="shared" ca="1" si="50"/>
        <v>0.13930000000000001</v>
      </c>
      <c r="AA160" s="26">
        <f t="shared" ca="1" si="50"/>
        <v>0.73850000000000005</v>
      </c>
      <c r="AB160" s="26">
        <f t="shared" ca="1" si="50"/>
        <v>-0.68789999999999996</v>
      </c>
      <c r="AC160" s="26">
        <f t="shared" ca="1" si="50"/>
        <v>1.32E-2</v>
      </c>
      <c r="AD160" s="26">
        <f t="shared" ca="1" si="50"/>
        <v>-0.13100000000000001</v>
      </c>
      <c r="AE160" s="26">
        <f t="shared" ca="1" si="50"/>
        <v>-0.47939999999999999</v>
      </c>
      <c r="AF160" s="26">
        <f t="shared" ca="1" si="50"/>
        <v>7.9000000000000008E-3</v>
      </c>
      <c r="AG160" s="26">
        <f t="shared" ca="1" si="50"/>
        <v>0.29459999999999997</v>
      </c>
      <c r="AH160" s="26">
        <f t="shared" ca="1" si="50"/>
        <v>4.5699999999999998E-2</v>
      </c>
      <c r="AI160" s="26">
        <f t="shared" ca="1" si="50"/>
        <v>5.1499999999999997E-2</v>
      </c>
      <c r="AJ160" s="26">
        <f t="shared" ca="1" si="50"/>
        <v>-0.12559999999999999</v>
      </c>
      <c r="AK160" s="26">
        <f t="shared" ca="1" si="50"/>
        <v>-0.69710000000000005</v>
      </c>
      <c r="AL160" s="26">
        <f t="shared" ca="1" si="50"/>
        <v>0.12670000000000001</v>
      </c>
      <c r="AM160" s="26">
        <f t="shared" ca="1" si="50"/>
        <v>0.43640000000000001</v>
      </c>
      <c r="AN160" s="26">
        <f t="shared" ca="1" si="50"/>
        <v>-6.7599999999999993E-2</v>
      </c>
      <c r="AO160" s="26">
        <f t="shared" ca="1" si="50"/>
        <v>0.24740000000000001</v>
      </c>
      <c r="AP160" s="26">
        <f t="shared" ca="1" si="50"/>
        <v>0.13900000000000001</v>
      </c>
      <c r="AQ160" s="26">
        <f t="shared" ca="1" si="50"/>
        <v>-0.5998</v>
      </c>
      <c r="AR160" s="26">
        <f t="shared" ca="1" si="50"/>
        <v>-1.83E-2</v>
      </c>
      <c r="AS160" s="26">
        <f t="shared" ca="1" si="50"/>
        <v>6.0699999999999997E-2</v>
      </c>
      <c r="AT160" s="26">
        <f t="shared" ca="1" si="50"/>
        <v>-1.8E-3</v>
      </c>
      <c r="AU160" s="26">
        <f t="shared" ca="1" si="50"/>
        <v>0.24840000000000001</v>
      </c>
      <c r="AV160" s="26">
        <f t="shared" ca="1" si="50"/>
        <v>5.4799999999999988E-2</v>
      </c>
      <c r="AW160" s="26">
        <f t="shared" ca="1" si="50"/>
        <v>-4.0000000000001146E-4</v>
      </c>
      <c r="AX160" s="26">
        <f t="shared" ca="1" si="50"/>
        <v>3.0000000000000027E-3</v>
      </c>
      <c r="AY160" s="26">
        <f t="shared" ca="1" si="50"/>
        <v>-1.9000000000000128E-3</v>
      </c>
      <c r="AZ160" s="26">
        <f t="shared" ca="1" si="50"/>
        <v>2.5000000000000022E-3</v>
      </c>
      <c r="BA160" s="26">
        <f t="shared" ca="1" si="50"/>
        <v>-2.8000000000000247E-3</v>
      </c>
      <c r="BB160" s="26">
        <f t="shared" ca="1" si="50"/>
        <v>1.6000000000000181E-3</v>
      </c>
      <c r="BC160" s="26">
        <f t="shared" ca="1" si="50"/>
        <v>1.9000000000000128E-3</v>
      </c>
      <c r="BD160" s="26">
        <f t="shared" ca="1" si="50"/>
        <v>9.000000000000119E-4</v>
      </c>
      <c r="BE160" s="26">
        <f t="shared" ca="1" si="50"/>
        <v>0</v>
      </c>
      <c r="BF160" s="26">
        <f t="shared" ca="1" si="50"/>
        <v>3.0700000000000002E-2</v>
      </c>
    </row>
    <row r="161" spans="3:58">
      <c r="C161" s="26">
        <f t="shared" si="51"/>
        <v>151</v>
      </c>
      <c r="D161" s="26">
        <f t="shared" si="52"/>
        <v>85</v>
      </c>
      <c r="E161" s="26" t="str">
        <f t="shared" si="53"/>
        <v>历史新!C151</v>
      </c>
      <c r="F161" s="26" t="str">
        <f t="shared" si="54"/>
        <v>历史汇总!B85</v>
      </c>
      <c r="G161" s="1" t="s">
        <v>74</v>
      </c>
      <c r="H161" s="26">
        <f t="shared" ca="1" si="55"/>
        <v>0</v>
      </c>
      <c r="I161" s="26">
        <f t="shared" ca="1" si="50"/>
        <v>0</v>
      </c>
      <c r="J161" s="26">
        <f t="shared" ca="1" si="50"/>
        <v>0</v>
      </c>
      <c r="K161" s="26">
        <f t="shared" ca="1" si="50"/>
        <v>0</v>
      </c>
      <c r="L161" s="26">
        <f t="shared" ca="1" si="50"/>
        <v>0</v>
      </c>
      <c r="M161" s="26">
        <f t="shared" ca="1" si="50"/>
        <v>33</v>
      </c>
      <c r="N161" s="26">
        <f t="shared" ca="1" si="50"/>
        <v>-101246</v>
      </c>
      <c r="O161" s="26">
        <f t="shared" ca="1" si="50"/>
        <v>-75204</v>
      </c>
      <c r="P161" s="26">
        <f t="shared" ca="1" si="50"/>
        <v>-89428</v>
      </c>
      <c r="Q161" s="26">
        <f t="shared" ca="1" si="50"/>
        <v>-63853</v>
      </c>
      <c r="R161" s="26">
        <f t="shared" ca="1" si="50"/>
        <v>-55610</v>
      </c>
      <c r="S161" s="26">
        <f t="shared" ca="1" si="50"/>
        <v>8091</v>
      </c>
      <c r="T161" s="26">
        <f t="shared" ca="1" si="50"/>
        <v>4632</v>
      </c>
      <c r="U161" s="26">
        <f t="shared" ca="1" si="50"/>
        <v>491</v>
      </c>
      <c r="V161" s="26">
        <f t="shared" ca="1" si="50"/>
        <v>-524</v>
      </c>
      <c r="W161" s="26">
        <f t="shared" ca="1" si="50"/>
        <v>-2592</v>
      </c>
      <c r="X161" s="26">
        <f t="shared" ca="1" si="50"/>
        <v>1356</v>
      </c>
      <c r="Y161" s="26">
        <f t="shared" ca="1" si="50"/>
        <v>-265</v>
      </c>
      <c r="Z161" s="26">
        <f t="shared" ca="1" si="50"/>
        <v>264</v>
      </c>
      <c r="AA161" s="26">
        <f t="shared" ca="1" si="50"/>
        <v>777</v>
      </c>
      <c r="AB161" s="26">
        <f t="shared" ca="1" si="50"/>
        <v>652</v>
      </c>
      <c r="AC161" s="26">
        <f t="shared" ca="1" si="50"/>
        <v>-43</v>
      </c>
      <c r="AD161" s="26">
        <f t="shared" ca="1" si="50"/>
        <v>-44</v>
      </c>
      <c r="AE161" s="26">
        <f t="shared" ca="1" si="50"/>
        <v>-69</v>
      </c>
      <c r="AF161" s="26">
        <f t="shared" ca="1" si="50"/>
        <v>-1883</v>
      </c>
      <c r="AG161" s="26">
        <f t="shared" ca="1" si="50"/>
        <v>27</v>
      </c>
      <c r="AH161" s="26">
        <f t="shared" ca="1" si="50"/>
        <v>-17724</v>
      </c>
      <c r="AI161" s="26">
        <f t="shared" ca="1" si="50"/>
        <v>-4907</v>
      </c>
      <c r="AJ161" s="26">
        <f t="shared" ca="1" si="50"/>
        <v>1977</v>
      </c>
      <c r="AK161" s="26">
        <f t="shared" ca="1" si="50"/>
        <v>853</v>
      </c>
      <c r="AL161" s="26">
        <f t="shared" ca="1" si="50"/>
        <v>330</v>
      </c>
      <c r="AM161" s="26">
        <f t="shared" ca="1" si="50"/>
        <v>138</v>
      </c>
      <c r="AN161" s="26">
        <f t="shared" ca="1" si="50"/>
        <v>101</v>
      </c>
      <c r="AO161" s="26">
        <f t="shared" ca="1" si="50"/>
        <v>48</v>
      </c>
      <c r="AP161" s="26">
        <f t="shared" ca="1" si="50"/>
        <v>86</v>
      </c>
      <c r="AQ161" s="26">
        <f t="shared" ca="1" si="50"/>
        <v>36</v>
      </c>
      <c r="AR161" s="26">
        <f t="shared" ca="1" si="50"/>
        <v>5</v>
      </c>
      <c r="AS161" s="26">
        <f t="shared" ca="1" si="50"/>
        <v>-36502</v>
      </c>
      <c r="AT161" s="26">
        <f t="shared" ca="1" si="50"/>
        <v>9401</v>
      </c>
      <c r="AU161" s="26">
        <f t="shared" ca="1" si="50"/>
        <v>1031</v>
      </c>
      <c r="AV161" s="26">
        <f t="shared" ca="1" si="50"/>
        <v>180</v>
      </c>
      <c r="AW161" s="26">
        <f t="shared" ca="1" si="50"/>
        <v>-1423</v>
      </c>
      <c r="AX161" s="26">
        <f t="shared" ca="1" si="50"/>
        <v>1478</v>
      </c>
      <c r="AY161" s="26">
        <f t="shared" ca="1" si="50"/>
        <v>-844</v>
      </c>
      <c r="AZ161" s="26">
        <f t="shared" ca="1" si="50"/>
        <v>-1316</v>
      </c>
      <c r="BA161" s="26">
        <f t="shared" ca="1" si="50"/>
        <v>-4141</v>
      </c>
      <c r="BB161" s="26">
        <f t="shared" ca="1" si="50"/>
        <v>-649</v>
      </c>
      <c r="BC161" s="26">
        <f t="shared" ca="1" si="50"/>
        <v>-129</v>
      </c>
      <c r="BD161" s="26">
        <f t="shared" ca="1" si="50"/>
        <v>-448</v>
      </c>
      <c r="BE161" s="26">
        <f t="shared" ca="1" si="50"/>
        <v>-178</v>
      </c>
      <c r="BF161" s="26">
        <f t="shared" ca="1" si="50"/>
        <v>962678</v>
      </c>
    </row>
    <row r="162" spans="3:58">
      <c r="C162" s="26">
        <f t="shared" si="51"/>
        <v>152</v>
      </c>
      <c r="D162" s="26">
        <f t="shared" si="52"/>
        <v>86</v>
      </c>
      <c r="E162" s="26" t="str">
        <f t="shared" si="53"/>
        <v>历史新!C152</v>
      </c>
      <c r="F162" s="26" t="str">
        <f t="shared" si="54"/>
        <v>历史汇总!B86</v>
      </c>
      <c r="G162" s="3" t="s">
        <v>75</v>
      </c>
      <c r="H162" s="26">
        <f t="shared" ca="1" si="55"/>
        <v>0</v>
      </c>
      <c r="I162" s="26">
        <f t="shared" ca="1" si="50"/>
        <v>0</v>
      </c>
      <c r="J162" s="26">
        <f t="shared" ca="1" si="50"/>
        <v>0</v>
      </c>
      <c r="K162" s="26">
        <f t="shared" ca="1" si="50"/>
        <v>0</v>
      </c>
      <c r="L162" s="26">
        <f t="shared" ca="1" si="50"/>
        <v>0</v>
      </c>
      <c r="M162" s="26">
        <f t="shared" ca="1" si="50"/>
        <v>0</v>
      </c>
      <c r="N162" s="26">
        <f t="shared" ref="N162:AC162" ca="1" si="56">OFFSET(INDIRECT($E162),0,N$11)-OFFSET(INDIRECT($F162),0,N$11)</f>
        <v>-2.3900000000000032E-2</v>
      </c>
      <c r="O162" s="26">
        <f t="shared" ca="1" si="56"/>
        <v>-1.2800000000000034E-2</v>
      </c>
      <c r="P162" s="26">
        <f t="shared" ca="1" si="56"/>
        <v>-1.04E-2</v>
      </c>
      <c r="Q162" s="26">
        <f t="shared" ca="1" si="56"/>
        <v>-9.4000000000000195E-3</v>
      </c>
      <c r="R162" s="26">
        <f t="shared" ca="1" si="56"/>
        <v>1.1900000000000001E-2</v>
      </c>
      <c r="S162" s="26">
        <f t="shared" ca="1" si="56"/>
        <v>1.5905</v>
      </c>
      <c r="T162" s="26">
        <f t="shared" ca="1" si="56"/>
        <v>-1.0000000000000009E-3</v>
      </c>
      <c r="U162" s="26">
        <f t="shared" ca="1" si="56"/>
        <v>-2.8999999999999998E-3</v>
      </c>
      <c r="V162" s="26">
        <f t="shared" ca="1" si="56"/>
        <v>-1.1999999999999789E-3</v>
      </c>
      <c r="W162" s="26">
        <f t="shared" ca="1" si="56"/>
        <v>-1.0000000000000009E-3</v>
      </c>
      <c r="X162" s="26">
        <f t="shared" ca="1" si="56"/>
        <v>2.3999999999999994E-3</v>
      </c>
      <c r="Y162" s="26">
        <f t="shared" ca="1" si="56"/>
        <v>-1.0999999999999899E-3</v>
      </c>
      <c r="Z162" s="26">
        <f t="shared" ca="1" si="56"/>
        <v>2.9999999999999472E-4</v>
      </c>
      <c r="AA162" s="26">
        <f t="shared" ca="1" si="56"/>
        <v>3.0000000000002247E-4</v>
      </c>
      <c r="AB162" s="26">
        <f t="shared" ca="1" si="56"/>
        <v>-1.0000000000000286E-4</v>
      </c>
      <c r="AC162" s="26">
        <f t="shared" ca="1" si="56"/>
        <v>-3.9999999999995595E-4</v>
      </c>
      <c r="AD162" s="26">
        <f t="shared" ref="AD162:AS175" ca="1" si="57">OFFSET(INDIRECT($E162),0,AD$11)-OFFSET(INDIRECT($F162),0,AD$11)</f>
        <v>0</v>
      </c>
      <c r="AE162" s="26">
        <f t="shared" ca="1" si="57"/>
        <v>0</v>
      </c>
      <c r="AF162" s="26">
        <f t="shared" ca="1" si="57"/>
        <v>-1.1000000000000003E-3</v>
      </c>
      <c r="AG162" s="26">
        <f t="shared" ca="1" si="57"/>
        <v>9.000000000000119E-4</v>
      </c>
      <c r="AH162" s="26">
        <f t="shared" ca="1" si="57"/>
        <v>-1.4299999999999993E-2</v>
      </c>
      <c r="AI162" s="26">
        <f t="shared" ca="1" si="57"/>
        <v>9.5999999999999974E-3</v>
      </c>
      <c r="AJ162" s="26">
        <f t="shared" ca="1" si="57"/>
        <v>7.3999999999999899E-3</v>
      </c>
      <c r="AK162" s="26">
        <f t="shared" ca="1" si="57"/>
        <v>-2.1999999999999797E-3</v>
      </c>
      <c r="AL162" s="26">
        <f t="shared" ca="1" si="57"/>
        <v>-1.9999999999997797E-4</v>
      </c>
      <c r="AM162" s="26">
        <f t="shared" ca="1" si="57"/>
        <v>-9.9999999999988987E-5</v>
      </c>
      <c r="AN162" s="26">
        <f t="shared" ca="1" si="57"/>
        <v>-9.9999999999995925E-5</v>
      </c>
      <c r="AO162" s="26">
        <f t="shared" ca="1" si="57"/>
        <v>-9.9999999999988987E-5</v>
      </c>
      <c r="AP162" s="26">
        <f t="shared" ca="1" si="57"/>
        <v>0</v>
      </c>
      <c r="AQ162" s="26">
        <f t="shared" ca="1" si="57"/>
        <v>-1.9999999999997797E-4</v>
      </c>
      <c r="AR162" s="26">
        <f t="shared" ca="1" si="57"/>
        <v>0</v>
      </c>
      <c r="AS162" s="26">
        <f t="shared" ca="1" si="57"/>
        <v>-3.0200000000000005E-2</v>
      </c>
      <c r="AT162" s="26">
        <f t="shared" ref="AT162:BF175" ca="1" si="58">OFFSET(INDIRECT($E162),0,AT$11)-OFFSET(INDIRECT($F162),0,AT$11)</f>
        <v>4.1900000000000007E-2</v>
      </c>
      <c r="AU162" s="26">
        <f t="shared" ca="1" si="58"/>
        <v>-8.5999999999999965E-3</v>
      </c>
      <c r="AV162" s="26">
        <f t="shared" ca="1" si="58"/>
        <v>-7.9999999999999516E-4</v>
      </c>
      <c r="AW162" s="26">
        <f t="shared" ca="1" si="58"/>
        <v>-1.0999999999999899E-3</v>
      </c>
      <c r="AX162" s="26">
        <f t="shared" ca="1" si="58"/>
        <v>1.2000000000000066E-3</v>
      </c>
      <c r="AY162" s="26">
        <f t="shared" ca="1" si="58"/>
        <v>-7.0000000000003393E-4</v>
      </c>
      <c r="AZ162" s="26">
        <f t="shared" ca="1" si="58"/>
        <v>-1.9999999999997797E-4</v>
      </c>
      <c r="BA162" s="26">
        <f t="shared" ca="1" si="58"/>
        <v>-2.5000000000000022E-3</v>
      </c>
      <c r="BB162" s="26">
        <f t="shared" ca="1" si="58"/>
        <v>2.600000000000019E-3</v>
      </c>
      <c r="BC162" s="26">
        <f t="shared" ca="1" si="58"/>
        <v>7.9999999999999516E-4</v>
      </c>
      <c r="BD162" s="26">
        <f t="shared" ca="1" si="58"/>
        <v>-3.0000000000002247E-4</v>
      </c>
      <c r="BE162" s="26">
        <f t="shared" ca="1" si="58"/>
        <v>9.9999999999988987E-5</v>
      </c>
      <c r="BF162" s="26">
        <f t="shared" ca="1" si="58"/>
        <v>0.1018</v>
      </c>
    </row>
    <row r="163" spans="3:58">
      <c r="C163" s="26">
        <f t="shared" si="51"/>
        <v>153</v>
      </c>
      <c r="D163" s="26">
        <f t="shared" si="52"/>
        <v>87</v>
      </c>
      <c r="E163" s="26" t="str">
        <f t="shared" si="53"/>
        <v>历史新!C153</v>
      </c>
      <c r="F163" s="26" t="str">
        <f t="shared" si="54"/>
        <v>历史汇总!B87</v>
      </c>
      <c r="G163" s="1" t="s">
        <v>76</v>
      </c>
      <c r="H163" s="26">
        <f t="shared" ca="1" si="55"/>
        <v>0</v>
      </c>
      <c r="I163" s="26">
        <f t="shared" ca="1" si="55"/>
        <v>0</v>
      </c>
      <c r="J163" s="26">
        <f t="shared" ca="1" si="55"/>
        <v>0</v>
      </c>
      <c r="K163" s="26">
        <f t="shared" ca="1" si="55"/>
        <v>0</v>
      </c>
      <c r="L163" s="26">
        <f t="shared" ca="1" si="55"/>
        <v>0</v>
      </c>
      <c r="M163" s="26">
        <f t="shared" ca="1" si="55"/>
        <v>0</v>
      </c>
      <c r="N163" s="26">
        <f t="shared" ca="1" si="55"/>
        <v>0</v>
      </c>
      <c r="O163" s="26">
        <f t="shared" ca="1" si="55"/>
        <v>0</v>
      </c>
      <c r="P163" s="26">
        <f t="shared" ca="1" si="55"/>
        <v>0</v>
      </c>
      <c r="Q163" s="26">
        <f t="shared" ca="1" si="55"/>
        <v>0</v>
      </c>
      <c r="R163" s="26">
        <f t="shared" ca="1" si="55"/>
        <v>0</v>
      </c>
      <c r="S163" s="26">
        <f t="shared" ca="1" si="55"/>
        <v>3864</v>
      </c>
      <c r="T163" s="26">
        <f t="shared" ca="1" si="55"/>
        <v>6653</v>
      </c>
      <c r="U163" s="26">
        <f t="shared" ca="1" si="55"/>
        <v>3925</v>
      </c>
      <c r="V163" s="26">
        <f t="shared" ca="1" si="55"/>
        <v>778</v>
      </c>
      <c r="W163" s="26">
        <f t="shared" ca="1" si="55"/>
        <v>-1877</v>
      </c>
      <c r="X163" s="26">
        <f t="shared" ref="X163:AC175" ca="1" si="59">OFFSET(INDIRECT($E163),0,X$11)-OFFSET(INDIRECT($F163),0,X$11)</f>
        <v>116</v>
      </c>
      <c r="Y163" s="26">
        <f t="shared" ca="1" si="59"/>
        <v>309</v>
      </c>
      <c r="Z163" s="26">
        <f t="shared" ca="1" si="59"/>
        <v>218</v>
      </c>
      <c r="AA163" s="26">
        <f t="shared" ca="1" si="59"/>
        <v>785</v>
      </c>
      <c r="AB163" s="26">
        <f t="shared" ca="1" si="59"/>
        <v>705</v>
      </c>
      <c r="AC163" s="26">
        <f t="shared" ca="1" si="59"/>
        <v>119</v>
      </c>
      <c r="AD163" s="26">
        <f t="shared" ca="1" si="57"/>
        <v>1</v>
      </c>
      <c r="AE163" s="26">
        <f t="shared" ca="1" si="57"/>
        <v>0</v>
      </c>
      <c r="AF163" s="26">
        <f t="shared" ca="1" si="57"/>
        <v>-678</v>
      </c>
      <c r="AG163" s="26">
        <f t="shared" ca="1" si="57"/>
        <v>-271</v>
      </c>
      <c r="AH163" s="26">
        <f t="shared" ca="1" si="57"/>
        <v>-538</v>
      </c>
      <c r="AI163" s="26">
        <f t="shared" ca="1" si="57"/>
        <v>-15122</v>
      </c>
      <c r="AJ163" s="26">
        <f t="shared" ca="1" si="57"/>
        <v>-2812</v>
      </c>
      <c r="AK163" s="26">
        <f t="shared" ca="1" si="57"/>
        <v>197</v>
      </c>
      <c r="AL163" s="26">
        <f t="shared" ca="1" si="57"/>
        <v>-11</v>
      </c>
      <c r="AM163" s="26">
        <f t="shared" ca="1" si="57"/>
        <v>-3</v>
      </c>
      <c r="AN163" s="26">
        <f t="shared" ca="1" si="57"/>
        <v>0</v>
      </c>
      <c r="AO163" s="26">
        <f t="shared" ca="1" si="57"/>
        <v>0</v>
      </c>
      <c r="AP163" s="26">
        <f t="shared" ca="1" si="57"/>
        <v>-1</v>
      </c>
      <c r="AQ163" s="26">
        <f t="shared" ca="1" si="57"/>
        <v>8</v>
      </c>
      <c r="AR163" s="26">
        <f t="shared" ca="1" si="57"/>
        <v>-2</v>
      </c>
      <c r="AS163" s="26">
        <f t="shared" ca="1" si="57"/>
        <v>-4371</v>
      </c>
      <c r="AT163" s="26">
        <f t="shared" ca="1" si="58"/>
        <v>-13197</v>
      </c>
      <c r="AU163" s="26">
        <f t="shared" ca="1" si="58"/>
        <v>-81</v>
      </c>
      <c r="AV163" s="26">
        <f t="shared" ca="1" si="58"/>
        <v>-494</v>
      </c>
      <c r="AW163" s="26">
        <f t="shared" ca="1" si="58"/>
        <v>-778</v>
      </c>
      <c r="AX163" s="26">
        <f t="shared" ca="1" si="58"/>
        <v>-380</v>
      </c>
      <c r="AY163" s="26">
        <f t="shared" ca="1" si="58"/>
        <v>-384</v>
      </c>
      <c r="AZ163" s="26">
        <f t="shared" ca="1" si="58"/>
        <v>-559</v>
      </c>
      <c r="BA163" s="26">
        <f t="shared" ca="1" si="58"/>
        <v>-1205</v>
      </c>
      <c r="BB163" s="26">
        <f t="shared" ca="1" si="58"/>
        <v>-1389</v>
      </c>
      <c r="BC163" s="26">
        <f t="shared" ca="1" si="58"/>
        <v>-375</v>
      </c>
      <c r="BD163" s="26">
        <f t="shared" ca="1" si="58"/>
        <v>-312</v>
      </c>
      <c r="BE163" s="26">
        <f t="shared" ca="1" si="58"/>
        <v>-253</v>
      </c>
      <c r="BF163" s="26">
        <f t="shared" ca="1" si="58"/>
        <v>353730</v>
      </c>
    </row>
    <row r="164" spans="3:58">
      <c r="C164" s="26">
        <f t="shared" si="51"/>
        <v>154</v>
      </c>
      <c r="D164" s="26">
        <f t="shared" si="52"/>
        <v>88</v>
      </c>
      <c r="E164" s="26" t="str">
        <f t="shared" si="53"/>
        <v>历史新!C154</v>
      </c>
      <c r="F164" s="26" t="str">
        <f t="shared" si="54"/>
        <v>历史汇总!B88</v>
      </c>
      <c r="G164" s="3" t="s">
        <v>77</v>
      </c>
      <c r="H164" s="26">
        <f t="shared" ca="1" si="55"/>
        <v>0</v>
      </c>
      <c r="I164" s="26">
        <f t="shared" ca="1" si="55"/>
        <v>0</v>
      </c>
      <c r="J164" s="26">
        <f t="shared" ca="1" si="55"/>
        <v>0</v>
      </c>
      <c r="K164" s="26">
        <f t="shared" ca="1" si="55"/>
        <v>0</v>
      </c>
      <c r="L164" s="26">
        <f t="shared" ca="1" si="55"/>
        <v>0</v>
      </c>
      <c r="M164" s="26">
        <f t="shared" ca="1" si="55"/>
        <v>0</v>
      </c>
      <c r="N164" s="26">
        <f t="shared" ca="1" si="55"/>
        <v>0</v>
      </c>
      <c r="O164" s="26">
        <f t="shared" ca="1" si="55"/>
        <v>0</v>
      </c>
      <c r="P164" s="26">
        <f t="shared" ca="1" si="55"/>
        <v>0</v>
      </c>
      <c r="Q164" s="26">
        <f t="shared" ca="1" si="55"/>
        <v>0</v>
      </c>
      <c r="R164" s="26">
        <f t="shared" ca="1" si="55"/>
        <v>0</v>
      </c>
      <c r="S164" s="26">
        <f t="shared" ca="1" si="55"/>
        <v>4.2799999999999998E-2</v>
      </c>
      <c r="T164" s="26">
        <f t="shared" ca="1" si="55"/>
        <v>2.5000000000000022E-3</v>
      </c>
      <c r="U164" s="26">
        <f t="shared" ca="1" si="55"/>
        <v>-2.1000000000000046E-3</v>
      </c>
      <c r="V164" s="26">
        <f t="shared" ca="1" si="55"/>
        <v>-4.4999999999999901E-3</v>
      </c>
      <c r="W164" s="26">
        <f t="shared" ca="1" si="55"/>
        <v>-3.0999999999999917E-3</v>
      </c>
      <c r="X164" s="26">
        <f t="shared" ca="1" si="59"/>
        <v>2.0000000000000018E-3</v>
      </c>
      <c r="Y164" s="26">
        <f t="shared" ca="1" si="59"/>
        <v>9.9999999999995925E-5</v>
      </c>
      <c r="Z164" s="26">
        <f t="shared" ca="1" si="59"/>
        <v>-1.0000000000000286E-4</v>
      </c>
      <c r="AA164" s="26">
        <f t="shared" ca="1" si="59"/>
        <v>5.0000000000000044E-4</v>
      </c>
      <c r="AB164" s="26">
        <f t="shared" ca="1" si="59"/>
        <v>9.9999999999988987E-5</v>
      </c>
      <c r="AC164" s="26">
        <f t="shared" ca="1" si="59"/>
        <v>-5.9999999999998943E-4</v>
      </c>
      <c r="AD164" s="26">
        <f t="shared" ca="1" si="57"/>
        <v>-1.0000000000000286E-4</v>
      </c>
      <c r="AE164" s="26">
        <f t="shared" ca="1" si="57"/>
        <v>0</v>
      </c>
      <c r="AF164" s="26">
        <f t="shared" ca="1" si="57"/>
        <v>-1.0999999999999899E-3</v>
      </c>
      <c r="AG164" s="26">
        <f t="shared" ca="1" si="57"/>
        <v>3.999999999999837E-4</v>
      </c>
      <c r="AH164" s="26">
        <f t="shared" ca="1" si="57"/>
        <v>-4.0000000000000452E-4</v>
      </c>
      <c r="AI164" s="26">
        <f t="shared" ca="1" si="57"/>
        <v>-2.3299999999999994E-2</v>
      </c>
      <c r="AJ164" s="26">
        <f t="shared" ca="1" si="57"/>
        <v>2.0199999999999999E-2</v>
      </c>
      <c r="AK164" s="26">
        <f t="shared" ca="1" si="57"/>
        <v>6.3E-3</v>
      </c>
      <c r="AL164" s="26">
        <f t="shared" ca="1" si="57"/>
        <v>-2.9999999999999472E-4</v>
      </c>
      <c r="AM164" s="26">
        <f t="shared" ca="1" si="57"/>
        <v>0</v>
      </c>
      <c r="AN164" s="26">
        <f t="shared" ca="1" si="57"/>
        <v>0</v>
      </c>
      <c r="AO164" s="26">
        <f t="shared" ca="1" si="57"/>
        <v>0</v>
      </c>
      <c r="AP164" s="26">
        <f t="shared" ca="1" si="57"/>
        <v>0</v>
      </c>
      <c r="AQ164" s="26">
        <f t="shared" ca="1" si="57"/>
        <v>0</v>
      </c>
      <c r="AR164" s="26">
        <f t="shared" ca="1" si="57"/>
        <v>0</v>
      </c>
      <c r="AS164" s="26">
        <f t="shared" ca="1" si="57"/>
        <v>-8.0000000000000002E-3</v>
      </c>
      <c r="AT164" s="26">
        <f t="shared" ca="1" si="58"/>
        <v>-1.6899999999999998E-2</v>
      </c>
      <c r="AU164" s="26">
        <f t="shared" ca="1" si="58"/>
        <v>2.69E-2</v>
      </c>
      <c r="AV164" s="26">
        <f t="shared" ca="1" si="58"/>
        <v>-7.0000000000000617E-4</v>
      </c>
      <c r="AW164" s="26">
        <f t="shared" ca="1" si="58"/>
        <v>-2.9999999999999472E-4</v>
      </c>
      <c r="AX164" s="26">
        <f t="shared" ca="1" si="58"/>
        <v>5.0000000000000044E-4</v>
      </c>
      <c r="AY164" s="26">
        <f t="shared" ca="1" si="58"/>
        <v>-1.9999999999997797E-4</v>
      </c>
      <c r="AZ164" s="26">
        <f t="shared" ca="1" si="58"/>
        <v>-5.0000000000000044E-4</v>
      </c>
      <c r="BA164" s="26">
        <f t="shared" ca="1" si="58"/>
        <v>-1.6000000000000042E-3</v>
      </c>
      <c r="BB164" s="26">
        <f t="shared" ca="1" si="58"/>
        <v>-6.0000000000000331E-4</v>
      </c>
      <c r="BC164" s="26">
        <f t="shared" ca="1" si="58"/>
        <v>2.5999999999999999E-3</v>
      </c>
      <c r="BD164" s="26">
        <f t="shared" ca="1" si="58"/>
        <v>2.0000000000000573E-4</v>
      </c>
      <c r="BE164" s="26">
        <f t="shared" ca="1" si="58"/>
        <v>1.0000000000000286E-4</v>
      </c>
      <c r="BF164" s="26">
        <f t="shared" ca="1" si="58"/>
        <v>-7.5300000000000006E-2</v>
      </c>
    </row>
    <row r="165" spans="3:58">
      <c r="C165" s="26">
        <f t="shared" si="51"/>
        <v>155</v>
      </c>
      <c r="D165" s="26">
        <f t="shared" si="52"/>
        <v>89</v>
      </c>
      <c r="E165" s="26" t="str">
        <f t="shared" si="53"/>
        <v>历史新!C155</v>
      </c>
      <c r="F165" s="26" t="str">
        <f t="shared" si="54"/>
        <v>历史汇总!B89</v>
      </c>
      <c r="G165" s="1" t="s">
        <v>78</v>
      </c>
      <c r="H165" s="26">
        <f t="shared" ca="1" si="55"/>
        <v>0</v>
      </c>
      <c r="I165" s="26">
        <f t="shared" ca="1" si="55"/>
        <v>0</v>
      </c>
      <c r="J165" s="26">
        <f t="shared" ca="1" si="55"/>
        <v>0</v>
      </c>
      <c r="K165" s="26">
        <f t="shared" ca="1" si="55"/>
        <v>0</v>
      </c>
      <c r="L165" s="26">
        <f t="shared" ca="1" si="55"/>
        <v>0</v>
      </c>
      <c r="M165" s="26">
        <f t="shared" ca="1" si="55"/>
        <v>-33</v>
      </c>
      <c r="N165" s="26">
        <f t="shared" ca="1" si="55"/>
        <v>-43992</v>
      </c>
      <c r="O165" s="26">
        <f t="shared" ca="1" si="55"/>
        <v>11965</v>
      </c>
      <c r="P165" s="26">
        <f t="shared" ca="1" si="55"/>
        <v>43036</v>
      </c>
      <c r="Q165" s="26">
        <f t="shared" ca="1" si="55"/>
        <v>28016</v>
      </c>
      <c r="R165" s="26">
        <f t="shared" ca="1" si="55"/>
        <v>30951</v>
      </c>
      <c r="S165" s="26">
        <f t="shared" ca="1" si="55"/>
        <v>6364</v>
      </c>
      <c r="T165" s="26">
        <f t="shared" ca="1" si="55"/>
        <v>1578</v>
      </c>
      <c r="U165" s="26">
        <f t="shared" ca="1" si="55"/>
        <v>-797</v>
      </c>
      <c r="V165" s="26">
        <f t="shared" ca="1" si="55"/>
        <v>-232</v>
      </c>
      <c r="W165" s="26">
        <f t="shared" ca="1" si="55"/>
        <v>-461</v>
      </c>
      <c r="X165" s="26">
        <f t="shared" ca="1" si="59"/>
        <v>1290</v>
      </c>
      <c r="Y165" s="26">
        <f t="shared" ca="1" si="59"/>
        <v>-159</v>
      </c>
      <c r="Z165" s="26">
        <f t="shared" ca="1" si="59"/>
        <v>235</v>
      </c>
      <c r="AA165" s="26">
        <f t="shared" ca="1" si="59"/>
        <v>306</v>
      </c>
      <c r="AB165" s="26">
        <f t="shared" ca="1" si="59"/>
        <v>5</v>
      </c>
      <c r="AC165" s="26">
        <f t="shared" ca="1" si="59"/>
        <v>-72</v>
      </c>
      <c r="AD165" s="26">
        <f t="shared" ca="1" si="57"/>
        <v>49</v>
      </c>
      <c r="AE165" s="26">
        <f t="shared" ca="1" si="57"/>
        <v>68</v>
      </c>
      <c r="AF165" s="26">
        <f t="shared" ca="1" si="57"/>
        <v>-658</v>
      </c>
      <c r="AG165" s="26">
        <f t="shared" ca="1" si="57"/>
        <v>244</v>
      </c>
      <c r="AH165" s="26">
        <f t="shared" ca="1" si="57"/>
        <v>-4449</v>
      </c>
      <c r="AI165" s="26">
        <f t="shared" ca="1" si="57"/>
        <v>-2105</v>
      </c>
      <c r="AJ165" s="26">
        <f t="shared" ca="1" si="57"/>
        <v>1919</v>
      </c>
      <c r="AK165" s="26">
        <f t="shared" ca="1" si="57"/>
        <v>-1055</v>
      </c>
      <c r="AL165" s="26">
        <f t="shared" ca="1" si="57"/>
        <v>-371</v>
      </c>
      <c r="AM165" s="26">
        <f t="shared" ca="1" si="57"/>
        <v>-139</v>
      </c>
      <c r="AN165" s="26">
        <f t="shared" ca="1" si="57"/>
        <v>-102</v>
      </c>
      <c r="AO165" s="26">
        <f t="shared" ca="1" si="57"/>
        <v>-49</v>
      </c>
      <c r="AP165" s="26">
        <f t="shared" ca="1" si="57"/>
        <v>-37</v>
      </c>
      <c r="AQ165" s="26">
        <f t="shared" ca="1" si="57"/>
        <v>-51</v>
      </c>
      <c r="AR165" s="26">
        <f t="shared" ca="1" si="57"/>
        <v>-18</v>
      </c>
      <c r="AS165" s="26">
        <f t="shared" ca="1" si="57"/>
        <v>-6655</v>
      </c>
      <c r="AT165" s="26">
        <f t="shared" ca="1" si="58"/>
        <v>3291</v>
      </c>
      <c r="AU165" s="26">
        <f t="shared" ca="1" si="58"/>
        <v>-950</v>
      </c>
      <c r="AV165" s="26">
        <f t="shared" ca="1" si="58"/>
        <v>-1263</v>
      </c>
      <c r="AW165" s="26">
        <f t="shared" ca="1" si="58"/>
        <v>-522</v>
      </c>
      <c r="AX165" s="26">
        <f t="shared" ca="1" si="58"/>
        <v>-102</v>
      </c>
      <c r="AY165" s="26">
        <f t="shared" ca="1" si="58"/>
        <v>-350</v>
      </c>
      <c r="AZ165" s="26">
        <f t="shared" ca="1" si="58"/>
        <v>-290</v>
      </c>
      <c r="BA165" s="26">
        <f t="shared" ca="1" si="58"/>
        <v>-919</v>
      </c>
      <c r="BB165" s="26">
        <f t="shared" ca="1" si="58"/>
        <v>-31</v>
      </c>
      <c r="BC165" s="26">
        <f t="shared" ca="1" si="58"/>
        <v>-140</v>
      </c>
      <c r="BD165" s="26">
        <f t="shared" ca="1" si="58"/>
        <v>-262</v>
      </c>
      <c r="BE165" s="26">
        <f t="shared" ca="1" si="58"/>
        <v>-122</v>
      </c>
      <c r="BF165" s="26">
        <f t="shared" ca="1" si="58"/>
        <v>220230</v>
      </c>
    </row>
    <row r="166" spans="3:58">
      <c r="C166" s="26">
        <f t="shared" si="51"/>
        <v>156</v>
      </c>
      <c r="D166" s="26">
        <f t="shared" si="52"/>
        <v>90</v>
      </c>
      <c r="E166" s="26" t="str">
        <f t="shared" si="53"/>
        <v>历史新!C156</v>
      </c>
      <c r="F166" s="26" t="str">
        <f t="shared" si="54"/>
        <v>历史汇总!B90</v>
      </c>
      <c r="G166" s="3" t="s">
        <v>79</v>
      </c>
      <c r="H166" s="26">
        <f t="shared" ca="1" si="55"/>
        <v>0</v>
      </c>
      <c r="I166" s="26">
        <f t="shared" ca="1" si="55"/>
        <v>0</v>
      </c>
      <c r="J166" s="26">
        <f t="shared" ca="1" si="55"/>
        <v>0</v>
      </c>
      <c r="K166" s="26">
        <f t="shared" ca="1" si="55"/>
        <v>0</v>
      </c>
      <c r="L166" s="26">
        <f t="shared" ca="1" si="55"/>
        <v>0</v>
      </c>
      <c r="M166" s="26">
        <f t="shared" ca="1" si="55"/>
        <v>0</v>
      </c>
      <c r="N166" s="26">
        <f t="shared" ca="1" si="55"/>
        <v>-1332.0908999999999</v>
      </c>
      <c r="O166" s="26">
        <f t="shared" ca="1" si="55"/>
        <v>-2.9870000000000001</v>
      </c>
      <c r="P166" s="26">
        <f t="shared" ca="1" si="55"/>
        <v>7.3799999999999866E-2</v>
      </c>
      <c r="Q166" s="26">
        <f t="shared" ca="1" si="55"/>
        <v>3.7000000000000366E-3</v>
      </c>
      <c r="R166" s="26">
        <f t="shared" ca="1" si="55"/>
        <v>2.9999999999999472E-4</v>
      </c>
      <c r="S166" s="26">
        <f t="shared" ca="1" si="55"/>
        <v>0.95209999999999995</v>
      </c>
      <c r="T166" s="26">
        <f t="shared" ca="1" si="55"/>
        <v>-3.1999999999999806E-3</v>
      </c>
      <c r="U166" s="26">
        <f t="shared" ca="1" si="55"/>
        <v>-6.7999999999999988E-3</v>
      </c>
      <c r="V166" s="26">
        <f t="shared" ca="1" si="55"/>
        <v>2.5000000000000022E-3</v>
      </c>
      <c r="W166" s="26">
        <f t="shared" ca="1" si="55"/>
        <v>-5.0000000000000044E-4</v>
      </c>
      <c r="X166" s="26">
        <f t="shared" ca="1" si="59"/>
        <v>5.4000000000000159E-3</v>
      </c>
      <c r="Y166" s="26">
        <f t="shared" ca="1" si="59"/>
        <v>-2.8999999999999963E-3</v>
      </c>
      <c r="Z166" s="26">
        <f t="shared" ca="1" si="59"/>
        <v>6.999999999999923E-4</v>
      </c>
      <c r="AA166" s="26">
        <f t="shared" ca="1" si="59"/>
        <v>2.9999999999996696E-4</v>
      </c>
      <c r="AB166" s="26">
        <f t="shared" ca="1" si="59"/>
        <v>-1.3000000000000234E-3</v>
      </c>
      <c r="AC166" s="26">
        <f t="shared" ca="1" si="59"/>
        <v>-1.000000000000445E-4</v>
      </c>
      <c r="AD166" s="26">
        <f t="shared" ca="1" si="57"/>
        <v>5.0000000000000044E-4</v>
      </c>
      <c r="AE166" s="26">
        <f t="shared" ca="1" si="57"/>
        <v>0</v>
      </c>
      <c r="AF166" s="26">
        <f t="shared" ca="1" si="57"/>
        <v>-1.2000000000000066E-3</v>
      </c>
      <c r="AG166" s="26">
        <f t="shared" ca="1" si="57"/>
        <v>1.2999999999999678E-3</v>
      </c>
      <c r="AH166" s="26">
        <f t="shared" ca="1" si="57"/>
        <v>-1.1599999999999999E-2</v>
      </c>
      <c r="AI166" s="26">
        <f t="shared" ca="1" si="57"/>
        <v>4.0000000000000036E-3</v>
      </c>
      <c r="AJ166" s="26">
        <f t="shared" ca="1" si="57"/>
        <v>1.1300000000000004E-2</v>
      </c>
      <c r="AK166" s="26">
        <f t="shared" ca="1" si="57"/>
        <v>-8.0000000000000071E-3</v>
      </c>
      <c r="AL166" s="26">
        <f t="shared" ca="1" si="57"/>
        <v>5.0000000000000044E-4</v>
      </c>
      <c r="AM166" s="26">
        <f t="shared" ca="1" si="57"/>
        <v>1.9999999999997797E-4</v>
      </c>
      <c r="AN166" s="26">
        <f t="shared" ca="1" si="57"/>
        <v>3.0000000000002247E-4</v>
      </c>
      <c r="AO166" s="26">
        <f t="shared" ca="1" si="57"/>
        <v>9.9999999999988987E-5</v>
      </c>
      <c r="AP166" s="26">
        <f t="shared" ca="1" si="57"/>
        <v>0</v>
      </c>
      <c r="AQ166" s="26">
        <f t="shared" ca="1" si="57"/>
        <v>9.9999999999988987E-5</v>
      </c>
      <c r="AR166" s="26">
        <f t="shared" ca="1" si="57"/>
        <v>1.000000000000445E-4</v>
      </c>
      <c r="AS166" s="26">
        <f t="shared" ca="1" si="57"/>
        <v>-2.1600000000000008E-2</v>
      </c>
      <c r="AT166" s="26">
        <f t="shared" ca="1" si="58"/>
        <v>3.8599999999999995E-2</v>
      </c>
      <c r="AU166" s="26">
        <f t="shared" ca="1" si="58"/>
        <v>-1.5900000000000001E-2</v>
      </c>
      <c r="AV166" s="26">
        <f t="shared" ca="1" si="58"/>
        <v>-7.9999999999999516E-4</v>
      </c>
      <c r="AW166" s="26">
        <f t="shared" ca="1" si="58"/>
        <v>3.6999999999999811E-3</v>
      </c>
      <c r="AX166" s="26">
        <f t="shared" ca="1" si="58"/>
        <v>7.0000000000000617E-4</v>
      </c>
      <c r="AY166" s="26">
        <f t="shared" ca="1" si="58"/>
        <v>-9.000000000000119E-4</v>
      </c>
      <c r="AZ166" s="26">
        <f t="shared" ca="1" si="58"/>
        <v>1.5999999999999348E-3</v>
      </c>
      <c r="BA166" s="26">
        <f t="shared" ca="1" si="58"/>
        <v>-2.5999999999999912E-3</v>
      </c>
      <c r="BB166" s="26">
        <f t="shared" ca="1" si="58"/>
        <v>3.5000000000000031E-3</v>
      </c>
      <c r="BC166" s="26">
        <f t="shared" ca="1" si="58"/>
        <v>-5.0000000000000044E-4</v>
      </c>
      <c r="BD166" s="26">
        <f t="shared" ca="1" si="58"/>
        <v>-4.0000000000001146E-4</v>
      </c>
      <c r="BE166" s="26">
        <f t="shared" ca="1" si="58"/>
        <v>9.9999999999988987E-5</v>
      </c>
      <c r="BF166" s="26">
        <f t="shared" ca="1" si="58"/>
        <v>0.29559999999999997</v>
      </c>
    </row>
    <row r="167" spans="3:58">
      <c r="C167" s="26">
        <f t="shared" si="51"/>
        <v>157</v>
      </c>
      <c r="D167" s="26">
        <f t="shared" si="52"/>
        <v>80</v>
      </c>
      <c r="E167" s="26" t="str">
        <f t="shared" si="53"/>
        <v>历史新!C157</v>
      </c>
      <c r="F167" s="26" t="str">
        <f t="shared" si="54"/>
        <v>历史汇总!B80</v>
      </c>
      <c r="G167" s="3" t="s">
        <v>81</v>
      </c>
      <c r="H167" s="26">
        <f t="shared" ca="1" si="55"/>
        <v>0</v>
      </c>
      <c r="I167" s="26">
        <f t="shared" ca="1" si="55"/>
        <v>0</v>
      </c>
      <c r="J167" s="26">
        <f t="shared" ca="1" si="55"/>
        <v>0</v>
      </c>
      <c r="K167" s="26">
        <f t="shared" ca="1" si="55"/>
        <v>0</v>
      </c>
      <c r="L167" s="26">
        <f t="shared" ca="1" si="55"/>
        <v>0</v>
      </c>
      <c r="M167" s="26">
        <f t="shared" ca="1" si="55"/>
        <v>0</v>
      </c>
      <c r="N167" s="26">
        <f t="shared" ca="1" si="55"/>
        <v>-2.200000000000002E-2</v>
      </c>
      <c r="O167" s="26">
        <f t="shared" ca="1" si="55"/>
        <v>-3.0999999999999972E-2</v>
      </c>
      <c r="P167" s="26">
        <f t="shared" ca="1" si="55"/>
        <v>-3.5200000000000009E-2</v>
      </c>
      <c r="Q167" s="26">
        <f t="shared" ca="1" si="55"/>
        <v>-3.5500000000000032E-2</v>
      </c>
      <c r="R167" s="26">
        <f t="shared" ca="1" si="55"/>
        <v>-3.3399999999999985E-2</v>
      </c>
      <c r="S167" s="26">
        <f t="shared" ca="1" si="55"/>
        <v>-5.9999999999993392E-4</v>
      </c>
      <c r="T167" s="26">
        <f t="shared" ca="1" si="55"/>
        <v>-7.0000000000003393E-4</v>
      </c>
      <c r="U167" s="26">
        <f t="shared" ca="1" si="55"/>
        <v>-5.9999999999993392E-4</v>
      </c>
      <c r="V167" s="26">
        <f t="shared" ca="1" si="55"/>
        <v>-9.9999999999988987E-5</v>
      </c>
      <c r="W167" s="26">
        <f t="shared" ca="1" si="55"/>
        <v>0</v>
      </c>
      <c r="X167" s="26">
        <f t="shared" ca="1" si="59"/>
        <v>0</v>
      </c>
      <c r="Y167" s="26">
        <f t="shared" ca="1" si="59"/>
        <v>-1.0000000000010001E-4</v>
      </c>
      <c r="Z167" s="26">
        <f t="shared" ca="1" si="59"/>
        <v>-9.9999999999988987E-5</v>
      </c>
      <c r="AA167" s="26">
        <f t="shared" ca="1" si="59"/>
        <v>0</v>
      </c>
      <c r="AB167" s="26">
        <f t="shared" ca="1" si="59"/>
        <v>0</v>
      </c>
      <c r="AC167" s="26">
        <f t="shared" ca="1" si="59"/>
        <v>-1.000000000000445E-4</v>
      </c>
      <c r="AD167" s="26">
        <f t="shared" ca="1" si="57"/>
        <v>0</v>
      </c>
      <c r="AE167" s="26">
        <f t="shared" ca="1" si="57"/>
        <v>0</v>
      </c>
      <c r="AF167" s="26">
        <f t="shared" ca="1" si="57"/>
        <v>-9.9999999999988987E-5</v>
      </c>
      <c r="AG167" s="26">
        <f t="shared" ca="1" si="57"/>
        <v>0</v>
      </c>
      <c r="AH167" s="26">
        <f t="shared" ca="1" si="57"/>
        <v>-2.6000000000000467E-3</v>
      </c>
      <c r="AI167" s="26">
        <f t="shared" ca="1" si="57"/>
        <v>3.2000000000000917E-3</v>
      </c>
      <c r="AJ167" s="26">
        <f t="shared" ca="1" si="57"/>
        <v>6.0000000000004494E-4</v>
      </c>
      <c r="AK167" s="26">
        <f t="shared" ca="1" si="57"/>
        <v>1.9999999999997797E-4</v>
      </c>
      <c r="AL167" s="26">
        <f t="shared" ca="1" si="57"/>
        <v>2.00000000000089E-4</v>
      </c>
      <c r="AM167" s="26">
        <f t="shared" ca="1" si="57"/>
        <v>0</v>
      </c>
      <c r="AN167" s="26">
        <f t="shared" ca="1" si="57"/>
        <v>0</v>
      </c>
      <c r="AO167" s="26">
        <f t="shared" ca="1" si="57"/>
        <v>9.9999999999988987E-5</v>
      </c>
      <c r="AP167" s="26">
        <f t="shared" ca="1" si="57"/>
        <v>0</v>
      </c>
      <c r="AQ167" s="26">
        <f t="shared" ca="1" si="57"/>
        <v>0</v>
      </c>
      <c r="AR167" s="26">
        <f t="shared" ca="1" si="57"/>
        <v>0</v>
      </c>
      <c r="AS167" s="26">
        <f t="shared" ca="1" si="57"/>
        <v>-4.4999999999999485E-3</v>
      </c>
      <c r="AT167" s="26">
        <f t="shared" ca="1" si="58"/>
        <v>5.0000000000000044E-3</v>
      </c>
      <c r="AU167" s="26">
        <f t="shared" ca="1" si="58"/>
        <v>4.9999999999994493E-4</v>
      </c>
      <c r="AV167" s="26">
        <f t="shared" ca="1" si="58"/>
        <v>4.9999999999994493E-4</v>
      </c>
      <c r="AW167" s="26">
        <f t="shared" ca="1" si="58"/>
        <v>9.9999999999988987E-5</v>
      </c>
      <c r="AX167" s="26">
        <f t="shared" ca="1" si="58"/>
        <v>1.9999999999997797E-4</v>
      </c>
      <c r="AY167" s="26">
        <f t="shared" ca="1" si="58"/>
        <v>9.9999999999988987E-5</v>
      </c>
      <c r="AZ167" s="26">
        <f t="shared" ca="1" si="58"/>
        <v>9.9999999999988987E-5</v>
      </c>
      <c r="BA167" s="26">
        <f t="shared" ca="1" si="58"/>
        <v>-1.9999999999997797E-4</v>
      </c>
      <c r="BB167" s="26">
        <f t="shared" ca="1" si="58"/>
        <v>3.9999999999995595E-4</v>
      </c>
      <c r="BC167" s="26">
        <f t="shared" ca="1" si="58"/>
        <v>1.9999999999997797E-4</v>
      </c>
      <c r="BD167" s="26">
        <f t="shared" ca="1" si="58"/>
        <v>1.0000000000010001E-4</v>
      </c>
      <c r="BE167" s="26">
        <f t="shared" ca="1" si="58"/>
        <v>9.9999999999988987E-5</v>
      </c>
      <c r="BF167" s="26">
        <f t="shared" ca="1" si="58"/>
        <v>0.62649999999999995</v>
      </c>
    </row>
    <row r="168" spans="3:58">
      <c r="C168" s="26">
        <f t="shared" si="51"/>
        <v>158</v>
      </c>
      <c r="D168" s="26">
        <f t="shared" si="52"/>
        <v>81</v>
      </c>
      <c r="E168" s="26" t="str">
        <f t="shared" si="53"/>
        <v>历史新!C158</v>
      </c>
      <c r="F168" s="26" t="str">
        <f t="shared" si="54"/>
        <v>历史汇总!B81</v>
      </c>
      <c r="G168" s="3" t="s">
        <v>82</v>
      </c>
      <c r="H168" s="26">
        <f t="shared" ca="1" si="55"/>
        <v>0</v>
      </c>
      <c r="I168" s="26">
        <f t="shared" ca="1" si="55"/>
        <v>0</v>
      </c>
      <c r="J168" s="26">
        <f t="shared" ca="1" si="55"/>
        <v>0</v>
      </c>
      <c r="K168" s="26">
        <f t="shared" ca="1" si="55"/>
        <v>0</v>
      </c>
      <c r="L168" s="26">
        <f t="shared" ca="1" si="55"/>
        <v>0</v>
      </c>
      <c r="M168" s="26">
        <f t="shared" ca="1" si="55"/>
        <v>0</v>
      </c>
      <c r="N168" s="26">
        <f t="shared" ca="1" si="55"/>
        <v>0</v>
      </c>
      <c r="O168" s="26">
        <f t="shared" ca="1" si="55"/>
        <v>0</v>
      </c>
      <c r="P168" s="26">
        <f t="shared" ca="1" si="55"/>
        <v>0</v>
      </c>
      <c r="Q168" s="26">
        <f t="shared" ca="1" si="55"/>
        <v>0</v>
      </c>
      <c r="R168" s="26">
        <f t="shared" ca="1" si="55"/>
        <v>0</v>
      </c>
      <c r="S168" s="26">
        <f t="shared" ca="1" si="55"/>
        <v>-2.0000000000000573E-4</v>
      </c>
      <c r="T168" s="26">
        <f t="shared" ca="1" si="55"/>
        <v>8.0000000000002292E-4</v>
      </c>
      <c r="U168" s="26">
        <f t="shared" ca="1" si="55"/>
        <v>1.0999999999999899E-3</v>
      </c>
      <c r="V168" s="26">
        <f t="shared" ca="1" si="55"/>
        <v>2.0000000000003348E-4</v>
      </c>
      <c r="W168" s="26">
        <f t="shared" ca="1" si="55"/>
        <v>-9.9999999999988987E-5</v>
      </c>
      <c r="X168" s="26">
        <f t="shared" ca="1" si="59"/>
        <v>-1.9999999999997797E-4</v>
      </c>
      <c r="Y168" s="26">
        <f t="shared" ca="1" si="59"/>
        <v>9.9999999999988987E-5</v>
      </c>
      <c r="Z168" s="26">
        <f t="shared" ca="1" si="59"/>
        <v>0</v>
      </c>
      <c r="AA168" s="26">
        <f t="shared" ca="1" si="59"/>
        <v>9.9999999999988987E-5</v>
      </c>
      <c r="AB168" s="26">
        <f t="shared" ca="1" si="59"/>
        <v>9.9999999999988987E-5</v>
      </c>
      <c r="AC168" s="26">
        <f t="shared" ca="1" si="59"/>
        <v>0</v>
      </c>
      <c r="AD168" s="26">
        <f t="shared" ca="1" si="57"/>
        <v>0</v>
      </c>
      <c r="AE168" s="26">
        <f t="shared" ca="1" si="57"/>
        <v>0</v>
      </c>
      <c r="AF168" s="26">
        <f t="shared" ca="1" si="57"/>
        <v>0</v>
      </c>
      <c r="AG168" s="26">
        <f t="shared" ca="1" si="57"/>
        <v>-9.9999999999988987E-5</v>
      </c>
      <c r="AH168" s="26">
        <f t="shared" ca="1" si="57"/>
        <v>2.5000000000000022E-3</v>
      </c>
      <c r="AI168" s="26">
        <f t="shared" ca="1" si="57"/>
        <v>-4.200000000000037E-3</v>
      </c>
      <c r="AJ168" s="26">
        <f t="shared" ca="1" si="57"/>
        <v>-1.2999999999999956E-3</v>
      </c>
      <c r="AK168" s="26">
        <f t="shared" ca="1" si="57"/>
        <v>1.0000000000001674E-4</v>
      </c>
      <c r="AL168" s="26">
        <f t="shared" ca="1" si="57"/>
        <v>0</v>
      </c>
      <c r="AM168" s="26">
        <f t="shared" ca="1" si="57"/>
        <v>0</v>
      </c>
      <c r="AN168" s="26">
        <f t="shared" ca="1" si="57"/>
        <v>0</v>
      </c>
      <c r="AO168" s="26">
        <f t="shared" ca="1" si="57"/>
        <v>0</v>
      </c>
      <c r="AP168" s="26">
        <f t="shared" ca="1" si="57"/>
        <v>0</v>
      </c>
      <c r="AQ168" s="26">
        <f t="shared" ca="1" si="57"/>
        <v>0</v>
      </c>
      <c r="AR168" s="26">
        <f t="shared" ca="1" si="57"/>
        <v>0</v>
      </c>
      <c r="AS168" s="26">
        <f t="shared" ca="1" si="57"/>
        <v>4.699999999999982E-3</v>
      </c>
      <c r="AT168" s="26">
        <f t="shared" ca="1" si="58"/>
        <v>-6.8000000000000282E-3</v>
      </c>
      <c r="AU168" s="26">
        <f t="shared" ca="1" si="58"/>
        <v>0</v>
      </c>
      <c r="AV168" s="26">
        <f t="shared" ca="1" si="58"/>
        <v>-1.0000000000001674E-4</v>
      </c>
      <c r="AW168" s="26">
        <f t="shared" ca="1" si="58"/>
        <v>-9.9999999999988987E-5</v>
      </c>
      <c r="AX168" s="26">
        <f t="shared" ca="1" si="58"/>
        <v>-1.9999999999997797E-4</v>
      </c>
      <c r="AY168" s="26">
        <f t="shared" ca="1" si="58"/>
        <v>0</v>
      </c>
      <c r="AZ168" s="26">
        <f t="shared" ca="1" si="58"/>
        <v>-1.0000000000001674E-4</v>
      </c>
      <c r="BA168" s="26">
        <f t="shared" ca="1" si="58"/>
        <v>2.9999999999996696E-4</v>
      </c>
      <c r="BB168" s="26">
        <f t="shared" ca="1" si="58"/>
        <v>-6.0000000000004494E-4</v>
      </c>
      <c r="BC168" s="26">
        <f t="shared" ca="1" si="58"/>
        <v>-1.0000000000001674E-4</v>
      </c>
      <c r="BD168" s="26">
        <f t="shared" ca="1" si="58"/>
        <v>-1.0000000000001674E-4</v>
      </c>
      <c r="BE168" s="26">
        <f t="shared" ca="1" si="58"/>
        <v>-9.9999999999988987E-5</v>
      </c>
      <c r="BF168" s="26">
        <f t="shared" ca="1" si="58"/>
        <v>0.23019999999999999</v>
      </c>
    </row>
    <row r="169" spans="3:58">
      <c r="C169" s="26">
        <f t="shared" si="51"/>
        <v>159</v>
      </c>
      <c r="D169" s="26">
        <f t="shared" si="52"/>
        <v>82</v>
      </c>
      <c r="E169" s="26" t="str">
        <f t="shared" si="53"/>
        <v>历史新!C159</v>
      </c>
      <c r="F169" s="26" t="str">
        <f t="shared" si="54"/>
        <v>历史汇总!B82</v>
      </c>
      <c r="G169" s="3" t="s">
        <v>83</v>
      </c>
      <c r="H169" s="26">
        <f t="shared" ca="1" si="55"/>
        <v>0</v>
      </c>
      <c r="I169" s="26">
        <f t="shared" ca="1" si="55"/>
        <v>0</v>
      </c>
      <c r="J169" s="26">
        <f t="shared" ca="1" si="55"/>
        <v>0</v>
      </c>
      <c r="K169" s="26">
        <f t="shared" ca="1" si="55"/>
        <v>0</v>
      </c>
      <c r="L169" s="26">
        <f t="shared" ca="1" si="55"/>
        <v>0</v>
      </c>
      <c r="M169" s="26">
        <f t="shared" ca="1" si="55"/>
        <v>0</v>
      </c>
      <c r="N169" s="26">
        <f t="shared" ca="1" si="55"/>
        <v>-9.5999999999999992E-3</v>
      </c>
      <c r="O169" s="26">
        <f t="shared" ca="1" si="55"/>
        <v>4.8999999999999877E-3</v>
      </c>
      <c r="P169" s="26">
        <f t="shared" ca="1" si="55"/>
        <v>1.6899999999999998E-2</v>
      </c>
      <c r="Q169" s="26">
        <f t="shared" ca="1" si="55"/>
        <v>1.5600000000000003E-2</v>
      </c>
      <c r="R169" s="26">
        <f t="shared" ca="1" si="55"/>
        <v>1.8600000000000005E-2</v>
      </c>
      <c r="S169" s="26">
        <f t="shared" ca="1" si="55"/>
        <v>7.9999999999999516E-4</v>
      </c>
      <c r="T169" s="26">
        <f t="shared" ca="1" si="55"/>
        <v>-9.9999999999988987E-5</v>
      </c>
      <c r="U169" s="26">
        <f t="shared" ca="1" si="55"/>
        <v>-5.9999999999998943E-4</v>
      </c>
      <c r="V169" s="26">
        <f t="shared" ca="1" si="55"/>
        <v>-9.9999999999988987E-5</v>
      </c>
      <c r="W169" s="26">
        <f t="shared" ca="1" si="55"/>
        <v>9.9999999999988987E-5</v>
      </c>
      <c r="X169" s="26">
        <f t="shared" ca="1" si="59"/>
        <v>2.0000000000000573E-4</v>
      </c>
      <c r="Y169" s="26">
        <f t="shared" ca="1" si="59"/>
        <v>0</v>
      </c>
      <c r="Z169" s="26">
        <f t="shared" ca="1" si="59"/>
        <v>0</v>
      </c>
      <c r="AA169" s="26">
        <f t="shared" ca="1" si="59"/>
        <v>9.9999999999988987E-5</v>
      </c>
      <c r="AB169" s="26">
        <f t="shared" ca="1" si="59"/>
        <v>-9.9999999999988987E-5</v>
      </c>
      <c r="AC169" s="26">
        <f t="shared" ca="1" si="59"/>
        <v>-9.9999999999988987E-5</v>
      </c>
      <c r="AD169" s="26">
        <f t="shared" ca="1" si="57"/>
        <v>0</v>
      </c>
      <c r="AE169" s="26">
        <f t="shared" ca="1" si="57"/>
        <v>0</v>
      </c>
      <c r="AF169" s="26">
        <f t="shared" ca="1" si="57"/>
        <v>0</v>
      </c>
      <c r="AG169" s="26">
        <f t="shared" ca="1" si="57"/>
        <v>9.9999999999988987E-5</v>
      </c>
      <c r="AH169" s="26">
        <f t="shared" ca="1" si="57"/>
        <v>0</v>
      </c>
      <c r="AI169" s="26">
        <f t="shared" ca="1" si="57"/>
        <v>1.0000000000000009E-3</v>
      </c>
      <c r="AJ169" s="26">
        <f t="shared" ca="1" si="57"/>
        <v>7.0000000000000617E-4</v>
      </c>
      <c r="AK169" s="26">
        <f t="shared" ca="1" si="57"/>
        <v>-2.9999999999999472E-4</v>
      </c>
      <c r="AL169" s="26">
        <f t="shared" ca="1" si="57"/>
        <v>-1.0000000000001674E-4</v>
      </c>
      <c r="AM169" s="26">
        <f t="shared" ca="1" si="57"/>
        <v>-1.0000000000001674E-4</v>
      </c>
      <c r="AN169" s="26">
        <f t="shared" ca="1" si="57"/>
        <v>-1.0000000000001674E-4</v>
      </c>
      <c r="AO169" s="26">
        <f t="shared" ca="1" si="57"/>
        <v>-1.0000000000001674E-4</v>
      </c>
      <c r="AP169" s="26">
        <f t="shared" ca="1" si="57"/>
        <v>0</v>
      </c>
      <c r="AQ169" s="26">
        <f t="shared" ca="1" si="57"/>
        <v>0</v>
      </c>
      <c r="AR169" s="26">
        <f t="shared" ca="1" si="57"/>
        <v>0</v>
      </c>
      <c r="AS169" s="26">
        <f t="shared" ca="1" si="57"/>
        <v>0</v>
      </c>
      <c r="AT169" s="26">
        <f t="shared" ca="1" si="58"/>
        <v>1.799999999999996E-3</v>
      </c>
      <c r="AU169" s="26">
        <f t="shared" ca="1" si="58"/>
        <v>-5.0000000000000044E-4</v>
      </c>
      <c r="AV169" s="26">
        <f t="shared" ca="1" si="58"/>
        <v>-5.0000000000000044E-4</v>
      </c>
      <c r="AW169" s="26">
        <f t="shared" ca="1" si="58"/>
        <v>-1.0000000000000286E-4</v>
      </c>
      <c r="AX169" s="26">
        <f t="shared" ca="1" si="58"/>
        <v>0</v>
      </c>
      <c r="AY169" s="26">
        <f t="shared" ca="1" si="58"/>
        <v>-1.0000000000000286E-4</v>
      </c>
      <c r="AZ169" s="26">
        <f t="shared" ca="1" si="58"/>
        <v>0</v>
      </c>
      <c r="BA169" s="26">
        <f t="shared" ca="1" si="58"/>
        <v>-9.9999999999988987E-5</v>
      </c>
      <c r="BB169" s="26">
        <f t="shared" ca="1" si="58"/>
        <v>2.0000000000000573E-4</v>
      </c>
      <c r="BC169" s="26">
        <f t="shared" ca="1" si="58"/>
        <v>0</v>
      </c>
      <c r="BD169" s="26">
        <f t="shared" ca="1" si="58"/>
        <v>0</v>
      </c>
      <c r="BE169" s="26">
        <f t="shared" ca="1" si="58"/>
        <v>0</v>
      </c>
      <c r="BF169" s="26">
        <f t="shared" ca="1" si="58"/>
        <v>0.14330000000000001</v>
      </c>
    </row>
    <row r="170" spans="3:58">
      <c r="C170" s="26">
        <f t="shared" si="51"/>
        <v>160</v>
      </c>
      <c r="D170" s="26">
        <f t="shared" si="52"/>
        <v>91</v>
      </c>
      <c r="E170" s="26" t="str">
        <f t="shared" si="53"/>
        <v>历史新!C160</v>
      </c>
      <c r="F170" s="26" t="str">
        <f t="shared" si="54"/>
        <v>历史汇总!B91</v>
      </c>
      <c r="G170" s="1" t="s">
        <v>84</v>
      </c>
      <c r="H170" s="26">
        <f t="shared" ca="1" si="55"/>
        <v>0</v>
      </c>
      <c r="I170" s="26">
        <f t="shared" ca="1" si="55"/>
        <v>0</v>
      </c>
      <c r="J170" s="26">
        <f t="shared" ca="1" si="55"/>
        <v>0</v>
      </c>
      <c r="K170" s="26">
        <f t="shared" ca="1" si="55"/>
        <v>0</v>
      </c>
      <c r="L170" s="26">
        <f t="shared" ca="1" si="55"/>
        <v>0</v>
      </c>
      <c r="M170" s="26">
        <f t="shared" ca="1" si="55"/>
        <v>0</v>
      </c>
      <c r="N170" s="26">
        <f t="shared" ca="1" si="55"/>
        <v>0</v>
      </c>
      <c r="O170" s="26">
        <f t="shared" ca="1" si="55"/>
        <v>0</v>
      </c>
      <c r="P170" s="26">
        <f t="shared" ca="1" si="55"/>
        <v>0</v>
      </c>
      <c r="Q170" s="26">
        <f t="shared" ca="1" si="55"/>
        <v>0</v>
      </c>
      <c r="R170" s="26">
        <f t="shared" ca="1" si="55"/>
        <v>0</v>
      </c>
      <c r="S170" s="26">
        <f t="shared" ca="1" si="55"/>
        <v>-3864</v>
      </c>
      <c r="T170" s="26">
        <f t="shared" ca="1" si="55"/>
        <v>11666</v>
      </c>
      <c r="U170" s="26">
        <f t="shared" ca="1" si="55"/>
        <v>8938</v>
      </c>
      <c r="V170" s="26">
        <f t="shared" ca="1" si="55"/>
        <v>2841</v>
      </c>
      <c r="W170" s="26">
        <f t="shared" ca="1" si="55"/>
        <v>1899</v>
      </c>
      <c r="X170" s="26">
        <f t="shared" ca="1" si="59"/>
        <v>-5046</v>
      </c>
      <c r="Y170" s="26">
        <f t="shared" ca="1" si="59"/>
        <v>2453</v>
      </c>
      <c r="Z170" s="26">
        <f t="shared" ca="1" si="59"/>
        <v>-333</v>
      </c>
      <c r="AA170" s="26">
        <f t="shared" ca="1" si="59"/>
        <v>-68</v>
      </c>
      <c r="AB170" s="26">
        <f t="shared" ca="1" si="59"/>
        <v>1163</v>
      </c>
      <c r="AC170" s="26">
        <f t="shared" ca="1" si="59"/>
        <v>1243</v>
      </c>
      <c r="AD170" s="26">
        <f t="shared" ca="1" si="57"/>
        <v>3</v>
      </c>
      <c r="AE170" s="26">
        <f t="shared" ca="1" si="57"/>
        <v>6</v>
      </c>
      <c r="AF170" s="26">
        <f t="shared" ca="1" si="57"/>
        <v>677</v>
      </c>
      <c r="AG170" s="26">
        <f t="shared" ca="1" si="57"/>
        <v>-2948</v>
      </c>
      <c r="AH170" s="26">
        <f t="shared" ca="1" si="57"/>
        <v>538</v>
      </c>
      <c r="AI170" s="26">
        <f t="shared" ca="1" si="57"/>
        <v>-7589</v>
      </c>
      <c r="AJ170" s="26">
        <f t="shared" ca="1" si="57"/>
        <v>-19322</v>
      </c>
      <c r="AK170" s="26">
        <f t="shared" ca="1" si="57"/>
        <v>887</v>
      </c>
      <c r="AL170" s="26">
        <f t="shared" ca="1" si="57"/>
        <v>6</v>
      </c>
      <c r="AM170" s="26">
        <f t="shared" ca="1" si="57"/>
        <v>-49</v>
      </c>
      <c r="AN170" s="26">
        <f t="shared" ca="1" si="57"/>
        <v>-13396</v>
      </c>
      <c r="AO170" s="26">
        <f t="shared" ca="1" si="57"/>
        <v>-1</v>
      </c>
      <c r="AP170" s="26">
        <f t="shared" ca="1" si="57"/>
        <v>0</v>
      </c>
      <c r="AQ170" s="26">
        <f t="shared" ca="1" si="57"/>
        <v>40</v>
      </c>
      <c r="AR170" s="26">
        <f t="shared" ca="1" si="57"/>
        <v>-5</v>
      </c>
      <c r="AS170" s="26">
        <f t="shared" ca="1" si="57"/>
        <v>4356</v>
      </c>
      <c r="AT170" s="26">
        <f t="shared" ca="1" si="58"/>
        <v>-34331</v>
      </c>
      <c r="AU170" s="26">
        <f t="shared" ca="1" si="58"/>
        <v>-424</v>
      </c>
      <c r="AV170" s="26">
        <f t="shared" ca="1" si="58"/>
        <v>494</v>
      </c>
      <c r="AW170" s="26">
        <f t="shared" ca="1" si="58"/>
        <v>-811</v>
      </c>
      <c r="AX170" s="26">
        <f t="shared" ca="1" si="58"/>
        <v>-2343</v>
      </c>
      <c r="AY170" s="26">
        <f t="shared" ca="1" si="58"/>
        <v>1380</v>
      </c>
      <c r="AZ170" s="26">
        <f t="shared" ca="1" si="58"/>
        <v>-1019</v>
      </c>
      <c r="BA170" s="26">
        <f t="shared" ca="1" si="58"/>
        <v>-960</v>
      </c>
      <c r="BB170" s="26">
        <f t="shared" ca="1" si="58"/>
        <v>-4903</v>
      </c>
      <c r="BC170" s="26">
        <f t="shared" ca="1" si="58"/>
        <v>-1695</v>
      </c>
      <c r="BD170" s="26">
        <f t="shared" ca="1" si="58"/>
        <v>-332</v>
      </c>
      <c r="BE170" s="26">
        <f t="shared" ca="1" si="58"/>
        <v>-769</v>
      </c>
      <c r="BF170" s="26">
        <f t="shared" ca="1" si="58"/>
        <v>1072537</v>
      </c>
    </row>
    <row r="171" spans="3:58">
      <c r="C171" s="26">
        <f t="shared" si="51"/>
        <v>161</v>
      </c>
      <c r="D171" s="26">
        <f t="shared" si="52"/>
        <v>92</v>
      </c>
      <c r="E171" s="26" t="str">
        <f t="shared" si="53"/>
        <v>历史新!C161</v>
      </c>
      <c r="F171" s="26" t="str">
        <f t="shared" si="54"/>
        <v>历史汇总!B92</v>
      </c>
      <c r="G171" s="3" t="s">
        <v>85</v>
      </c>
      <c r="H171" s="26">
        <f t="shared" ca="1" si="55"/>
        <v>0</v>
      </c>
      <c r="I171" s="26">
        <f t="shared" ca="1" si="55"/>
        <v>0</v>
      </c>
      <c r="J171" s="26">
        <f t="shared" ca="1" si="55"/>
        <v>0</v>
      </c>
      <c r="K171" s="26">
        <f t="shared" ca="1" si="55"/>
        <v>0</v>
      </c>
      <c r="L171" s="26">
        <f t="shared" ca="1" si="55"/>
        <v>0</v>
      </c>
      <c r="M171" s="26">
        <f t="shared" ca="1" si="55"/>
        <v>0</v>
      </c>
      <c r="N171" s="26">
        <f t="shared" ca="1" si="55"/>
        <v>0</v>
      </c>
      <c r="O171" s="26">
        <f t="shared" ca="1" si="55"/>
        <v>0</v>
      </c>
      <c r="P171" s="26">
        <f t="shared" ca="1" si="55"/>
        <v>0</v>
      </c>
      <c r="Q171" s="26">
        <f t="shared" ca="1" si="55"/>
        <v>0</v>
      </c>
      <c r="R171" s="26">
        <f t="shared" ca="1" si="55"/>
        <v>0</v>
      </c>
      <c r="S171" s="26">
        <f t="shared" ca="1" si="55"/>
        <v>-0.1452</v>
      </c>
      <c r="T171" s="26">
        <f t="shared" ca="1" si="55"/>
        <v>2.1800000000000042E-2</v>
      </c>
      <c r="U171" s="26">
        <f t="shared" ca="1" si="55"/>
        <v>-4.0000000000001146E-4</v>
      </c>
      <c r="V171" s="26">
        <f t="shared" ca="1" si="55"/>
        <v>-2.600000000000019E-3</v>
      </c>
      <c r="W171" s="26">
        <f t="shared" ca="1" si="55"/>
        <v>-2.0000000000000018E-3</v>
      </c>
      <c r="X171" s="26">
        <f t="shared" ca="1" si="59"/>
        <v>-2.600000000000019E-3</v>
      </c>
      <c r="Y171" s="26">
        <f t="shared" ca="1" si="59"/>
        <v>4.1000000000000064E-3</v>
      </c>
      <c r="Z171" s="26">
        <f t="shared" ca="1" si="59"/>
        <v>-1.5000000000000013E-3</v>
      </c>
      <c r="AA171" s="26">
        <f t="shared" ca="1" si="59"/>
        <v>1.0000000000001674E-4</v>
      </c>
      <c r="AB171" s="26">
        <f t="shared" ca="1" si="59"/>
        <v>4.0000000000001146E-4</v>
      </c>
      <c r="AC171" s="26">
        <f t="shared" ca="1" si="59"/>
        <v>-1.0000000000000286E-4</v>
      </c>
      <c r="AD171" s="26">
        <f t="shared" ca="1" si="57"/>
        <v>-4.0000000000001146E-4</v>
      </c>
      <c r="AE171" s="26">
        <f t="shared" ca="1" si="57"/>
        <v>0</v>
      </c>
      <c r="AF171" s="26">
        <f t="shared" ca="1" si="57"/>
        <v>4.9999999999994493E-4</v>
      </c>
      <c r="AG171" s="26">
        <f t="shared" ca="1" si="57"/>
        <v>-1.799999999999996E-3</v>
      </c>
      <c r="AH171" s="26">
        <f t="shared" ca="1" si="57"/>
        <v>1.0999999999999899E-3</v>
      </c>
      <c r="AI171" s="26">
        <f t="shared" ca="1" si="57"/>
        <v>-4.8000000000000004E-3</v>
      </c>
      <c r="AJ171" s="26">
        <f t="shared" ca="1" si="57"/>
        <v>-7.5000000000000067E-3</v>
      </c>
      <c r="AK171" s="26">
        <f t="shared" ca="1" si="57"/>
        <v>1.4999999999999999E-2</v>
      </c>
      <c r="AL171" s="26">
        <f t="shared" ca="1" si="57"/>
        <v>-1.0000000000000009E-3</v>
      </c>
      <c r="AM171" s="26">
        <f t="shared" ca="1" si="57"/>
        <v>0</v>
      </c>
      <c r="AN171" s="26">
        <f t="shared" ca="1" si="57"/>
        <v>-4.599999999999993E-3</v>
      </c>
      <c r="AO171" s="26">
        <f t="shared" ca="1" si="57"/>
        <v>9.8999999999999921E-3</v>
      </c>
      <c r="AP171" s="26">
        <f t="shared" ca="1" si="57"/>
        <v>0</v>
      </c>
      <c r="AQ171" s="26">
        <f t="shared" ca="1" si="57"/>
        <v>9.9999999999988987E-5</v>
      </c>
      <c r="AR171" s="26">
        <f t="shared" ca="1" si="57"/>
        <v>0</v>
      </c>
      <c r="AS171" s="26">
        <f t="shared" ca="1" si="57"/>
        <v>2.8999999999999998E-3</v>
      </c>
      <c r="AT171" s="26">
        <f t="shared" ca="1" si="58"/>
        <v>-2.5099999999999997E-2</v>
      </c>
      <c r="AU171" s="26">
        <f t="shared" ca="1" si="58"/>
        <v>2.41E-2</v>
      </c>
      <c r="AV171" s="26">
        <f t="shared" ca="1" si="58"/>
        <v>6.999999999999923E-4</v>
      </c>
      <c r="AW171" s="26">
        <f t="shared" ca="1" si="58"/>
        <v>-8.9999999999998415E-4</v>
      </c>
      <c r="AX171" s="26">
        <f t="shared" ca="1" si="58"/>
        <v>-5.9999999999993392E-4</v>
      </c>
      <c r="AY171" s="26">
        <f t="shared" ca="1" si="58"/>
        <v>1.4000000000000019E-3</v>
      </c>
      <c r="AZ171" s="26">
        <f t="shared" ca="1" si="58"/>
        <v>-5.9999999999993392E-4</v>
      </c>
      <c r="BA171" s="26">
        <f t="shared" ca="1" si="58"/>
        <v>2.9999999999999472E-4</v>
      </c>
      <c r="BB171" s="26">
        <f t="shared" ca="1" si="58"/>
        <v>-2.7999999999999969E-3</v>
      </c>
      <c r="BC171" s="26">
        <f t="shared" ca="1" si="58"/>
        <v>1.799999999999996E-3</v>
      </c>
      <c r="BD171" s="26">
        <f t="shared" ca="1" si="58"/>
        <v>1.5999999999999903E-3</v>
      </c>
      <c r="BE171" s="26">
        <f t="shared" ca="1" si="58"/>
        <v>-1.9999999999997797E-4</v>
      </c>
      <c r="BF171" s="26">
        <f t="shared" ca="1" si="58"/>
        <v>-0.38690000000000002</v>
      </c>
    </row>
    <row r="172" spans="3:58">
      <c r="C172" s="26">
        <f t="shared" si="51"/>
        <v>162</v>
      </c>
      <c r="D172" s="26">
        <f t="shared" si="52"/>
        <v>94</v>
      </c>
      <c r="E172" s="26" t="str">
        <f t="shared" si="53"/>
        <v>历史新!C162</v>
      </c>
      <c r="F172" s="26" t="str">
        <f t="shared" si="54"/>
        <v>历史汇总!B94</v>
      </c>
      <c r="G172" s="1" t="s">
        <v>86</v>
      </c>
      <c r="H172" s="26">
        <f ca="1">OFFSET(INDIRECT($E172),0,H$11)-OFFSET(INDIRECT($F172),0,H$11)</f>
        <v>0</v>
      </c>
      <c r="I172" s="26">
        <f t="shared" ca="1" si="55"/>
        <v>0</v>
      </c>
      <c r="J172" s="26">
        <f t="shared" ca="1" si="55"/>
        <v>0</v>
      </c>
      <c r="K172" s="26">
        <f t="shared" ca="1" si="55"/>
        <v>0</v>
      </c>
      <c r="L172" s="26">
        <f t="shared" ca="1" si="55"/>
        <v>0</v>
      </c>
      <c r="M172" s="26">
        <f t="shared" ca="1" si="55"/>
        <v>0</v>
      </c>
      <c r="N172" s="26">
        <f t="shared" ca="1" si="55"/>
        <v>-2510607</v>
      </c>
      <c r="O172" s="26">
        <f t="shared" ca="1" si="55"/>
        <v>-2405664</v>
      </c>
      <c r="P172" s="26">
        <f t="shared" ca="1" si="55"/>
        <v>-828634</v>
      </c>
      <c r="Q172" s="26">
        <f t="shared" ca="1" si="55"/>
        <v>-920667</v>
      </c>
      <c r="R172" s="26">
        <f t="shared" ca="1" si="55"/>
        <v>-545989</v>
      </c>
      <c r="S172" s="26">
        <f t="shared" ca="1" si="55"/>
        <v>0</v>
      </c>
      <c r="T172" s="26">
        <f t="shared" ca="1" si="55"/>
        <v>-1332822</v>
      </c>
      <c r="U172" s="26">
        <f t="shared" ca="1" si="55"/>
        <v>-1037578</v>
      </c>
      <c r="V172" s="26">
        <f t="shared" ca="1" si="55"/>
        <v>-914810</v>
      </c>
      <c r="W172" s="26">
        <f t="shared" ca="1" si="55"/>
        <v>-1723846</v>
      </c>
      <c r="X172" s="26">
        <f t="shared" ca="1" si="59"/>
        <v>-1296637</v>
      </c>
      <c r="Y172" s="26">
        <f t="shared" ca="1" si="59"/>
        <v>-1358915</v>
      </c>
      <c r="Z172" s="26">
        <f t="shared" ca="1" si="59"/>
        <v>-1765136</v>
      </c>
      <c r="AA172" s="26">
        <f t="shared" ca="1" si="59"/>
        <v>-2012608</v>
      </c>
      <c r="AB172" s="26">
        <f t="shared" ca="1" si="59"/>
        <v>-989094</v>
      </c>
      <c r="AC172" s="26">
        <f t="shared" ca="1" si="59"/>
        <v>-1065796</v>
      </c>
      <c r="AD172" s="26">
        <f t="shared" ca="1" si="57"/>
        <v>-675303</v>
      </c>
      <c r="AE172" s="26">
        <f t="shared" ca="1" si="57"/>
        <v>-745294</v>
      </c>
      <c r="AF172" s="26">
        <f t="shared" ca="1" si="57"/>
        <v>-1381071</v>
      </c>
      <c r="AG172" s="26">
        <f t="shared" ca="1" si="57"/>
        <v>-1495966</v>
      </c>
      <c r="AH172" s="26">
        <f t="shared" ca="1" si="57"/>
        <v>-1031373</v>
      </c>
      <c r="AI172" s="26">
        <f t="shared" ca="1" si="57"/>
        <v>-989616</v>
      </c>
      <c r="AJ172" s="26">
        <f t="shared" ca="1" si="57"/>
        <v>-902231</v>
      </c>
      <c r="AK172" s="26">
        <f t="shared" ca="1" si="57"/>
        <v>-1071454</v>
      </c>
      <c r="AL172" s="26">
        <f t="shared" ca="1" si="57"/>
        <v>-2158065</v>
      </c>
      <c r="AM172" s="26">
        <f t="shared" ca="1" si="57"/>
        <v>-1917890</v>
      </c>
      <c r="AN172" s="26">
        <f t="shared" ca="1" si="57"/>
        <v>-917480</v>
      </c>
      <c r="AO172" s="26">
        <f t="shared" ca="1" si="57"/>
        <v>-995715</v>
      </c>
      <c r="AP172" s="26">
        <f t="shared" ca="1" si="57"/>
        <v>-744184</v>
      </c>
      <c r="AQ172" s="26">
        <f t="shared" ca="1" si="57"/>
        <v>70</v>
      </c>
      <c r="AR172" s="26">
        <f t="shared" ca="1" si="57"/>
        <v>31</v>
      </c>
      <c r="AS172" s="26">
        <f t="shared" ca="1" si="57"/>
        <v>1539</v>
      </c>
      <c r="AT172" s="26">
        <f t="shared" ca="1" si="58"/>
        <v>-27006</v>
      </c>
      <c r="AU172" s="26">
        <f t="shared" ca="1" si="58"/>
        <v>7011</v>
      </c>
      <c r="AV172" s="26">
        <f t="shared" ca="1" si="58"/>
        <v>1055</v>
      </c>
      <c r="AW172" s="26">
        <f t="shared" ca="1" si="58"/>
        <v>329</v>
      </c>
      <c r="AX172" s="26">
        <f t="shared" ca="1" si="58"/>
        <v>-1265</v>
      </c>
      <c r="AY172" s="26">
        <f t="shared" ca="1" si="58"/>
        <v>1634</v>
      </c>
      <c r="AZ172" s="26">
        <f t="shared" ca="1" si="58"/>
        <v>-574</v>
      </c>
      <c r="BA172" s="26">
        <f t="shared" ca="1" si="58"/>
        <v>-689</v>
      </c>
      <c r="BB172" s="26">
        <f t="shared" ca="1" si="58"/>
        <v>-3423</v>
      </c>
      <c r="BC172" s="26">
        <f t="shared" ca="1" si="58"/>
        <v>-572</v>
      </c>
      <c r="BD172" s="26">
        <f t="shared" ca="1" si="58"/>
        <v>-61</v>
      </c>
      <c r="BE172" s="26">
        <f t="shared" ca="1" si="58"/>
        <v>-343</v>
      </c>
      <c r="BF172" s="26">
        <f t="shared" ca="1" si="58"/>
        <v>736867</v>
      </c>
    </row>
    <row r="173" spans="3:58">
      <c r="C173" s="26">
        <f>C80+$C$156</f>
        <v>163</v>
      </c>
      <c r="D173" s="26">
        <f t="shared" si="52"/>
        <v>95</v>
      </c>
      <c r="E173" s="26" t="str">
        <f t="shared" si="53"/>
        <v>历史新!C163</v>
      </c>
      <c r="F173" s="26" t="str">
        <f t="shared" si="54"/>
        <v>历史汇总!B95</v>
      </c>
      <c r="G173" s="3" t="s">
        <v>87</v>
      </c>
      <c r="H173" s="26">
        <f t="shared" ca="1" si="55"/>
        <v>0</v>
      </c>
      <c r="I173" s="26">
        <f t="shared" ca="1" si="55"/>
        <v>0</v>
      </c>
      <c r="J173" s="26">
        <f t="shared" ca="1" si="55"/>
        <v>0</v>
      </c>
      <c r="K173" s="26">
        <f t="shared" ca="1" si="55"/>
        <v>0</v>
      </c>
      <c r="L173" s="26">
        <f t="shared" ca="1" si="55"/>
        <v>0</v>
      </c>
      <c r="M173" s="26">
        <f t="shared" ca="1" si="55"/>
        <v>0</v>
      </c>
      <c r="N173" s="26">
        <f t="shared" ca="1" si="55"/>
        <v>0</v>
      </c>
      <c r="O173" s="26">
        <f t="shared" ca="1" si="55"/>
        <v>-1066272</v>
      </c>
      <c r="P173" s="26">
        <f t="shared" ca="1" si="55"/>
        <v>-522526</v>
      </c>
      <c r="Q173" s="26">
        <f t="shared" ca="1" si="55"/>
        <v>-451945</v>
      </c>
      <c r="R173" s="26">
        <f t="shared" ca="1" si="55"/>
        <v>-364813</v>
      </c>
      <c r="S173" s="26">
        <f t="shared" ca="1" si="55"/>
        <v>0</v>
      </c>
      <c r="T173" s="26">
        <f t="shared" ca="1" si="55"/>
        <v>-313305</v>
      </c>
      <c r="U173" s="26">
        <f t="shared" ca="1" si="55"/>
        <v>-441695</v>
      </c>
      <c r="V173" s="26">
        <f t="shared" ca="1" si="55"/>
        <v>-306605</v>
      </c>
      <c r="W173" s="26">
        <f t="shared" ca="1" si="55"/>
        <v>-391435</v>
      </c>
      <c r="X173" s="26">
        <f t="shared" ca="1" si="59"/>
        <v>-448220</v>
      </c>
      <c r="Y173" s="26">
        <f t="shared" ca="1" si="59"/>
        <v>-508463</v>
      </c>
      <c r="Z173" s="26">
        <f t="shared" ca="1" si="59"/>
        <v>-550185</v>
      </c>
      <c r="AA173" s="26">
        <f t="shared" ca="1" si="59"/>
        <v>-716309</v>
      </c>
      <c r="AB173" s="26">
        <f t="shared" ca="1" si="59"/>
        <v>-448538</v>
      </c>
      <c r="AC173" s="26">
        <f t="shared" ca="1" si="59"/>
        <v>-433753</v>
      </c>
      <c r="AD173" s="26">
        <f t="shared" ca="1" si="57"/>
        <v>-291384</v>
      </c>
      <c r="AE173" s="26">
        <f t="shared" ca="1" si="57"/>
        <v>-237210</v>
      </c>
      <c r="AF173" s="26">
        <f t="shared" ca="1" si="57"/>
        <v>-321414</v>
      </c>
      <c r="AG173" s="26">
        <f t="shared" ca="1" si="57"/>
        <v>-476999</v>
      </c>
      <c r="AH173" s="26">
        <f t="shared" ca="1" si="57"/>
        <v>-347868</v>
      </c>
      <c r="AI173" s="26">
        <f t="shared" ca="1" si="57"/>
        <v>-334696</v>
      </c>
      <c r="AJ173" s="26">
        <f t="shared" ca="1" si="57"/>
        <v>-310288</v>
      </c>
      <c r="AK173" s="26">
        <f t="shared" ca="1" si="57"/>
        <v>-271810</v>
      </c>
      <c r="AL173" s="26">
        <f t="shared" ca="1" si="57"/>
        <v>-398446</v>
      </c>
      <c r="AM173" s="26">
        <f t="shared" ca="1" si="57"/>
        <v>-595703</v>
      </c>
      <c r="AN173" s="26">
        <f t="shared" ca="1" si="57"/>
        <v>-347596</v>
      </c>
      <c r="AO173" s="26">
        <f t="shared" ca="1" si="57"/>
        <v>-332559</v>
      </c>
      <c r="AP173" s="26">
        <f t="shared" ca="1" si="57"/>
        <v>-307890</v>
      </c>
      <c r="AQ173" s="26">
        <f t="shared" ca="1" si="57"/>
        <v>-2</v>
      </c>
      <c r="AR173" s="26">
        <f t="shared" ca="1" si="57"/>
        <v>6</v>
      </c>
      <c r="AS173" s="26">
        <f t="shared" ca="1" si="57"/>
        <v>1918</v>
      </c>
      <c r="AT173" s="26">
        <f t="shared" ca="1" si="58"/>
        <v>-2573</v>
      </c>
      <c r="AU173" s="26">
        <f t="shared" ca="1" si="58"/>
        <v>-9360</v>
      </c>
      <c r="AV173" s="26">
        <f t="shared" ca="1" si="58"/>
        <v>57</v>
      </c>
      <c r="AW173" s="26">
        <f t="shared" ca="1" si="58"/>
        <v>-245</v>
      </c>
      <c r="AX173" s="26">
        <f t="shared" ca="1" si="58"/>
        <v>-621</v>
      </c>
      <c r="AY173" s="26">
        <f t="shared" ca="1" si="58"/>
        <v>-175</v>
      </c>
      <c r="AZ173" s="26">
        <f t="shared" ca="1" si="58"/>
        <v>-186</v>
      </c>
      <c r="BA173" s="26">
        <f t="shared" ca="1" si="58"/>
        <v>-170</v>
      </c>
      <c r="BB173" s="26">
        <f t="shared" ca="1" si="58"/>
        <v>-753</v>
      </c>
      <c r="BC173" s="26">
        <f t="shared" ca="1" si="58"/>
        <v>-1054</v>
      </c>
      <c r="BD173" s="26">
        <f t="shared" ca="1" si="58"/>
        <v>-186</v>
      </c>
      <c r="BE173" s="26">
        <f t="shared" ca="1" si="58"/>
        <v>-210</v>
      </c>
      <c r="BF173" s="26">
        <f t="shared" ca="1" si="58"/>
        <v>863817</v>
      </c>
    </row>
    <row r="174" spans="3:58">
      <c r="C174" s="26">
        <f t="shared" si="51"/>
        <v>164</v>
      </c>
      <c r="D174" s="26">
        <f t="shared" si="52"/>
        <v>96</v>
      </c>
      <c r="E174" s="26" t="str">
        <f t="shared" si="53"/>
        <v>历史新!C164</v>
      </c>
      <c r="F174" s="26" t="str">
        <f t="shared" si="54"/>
        <v>历史汇总!B96</v>
      </c>
      <c r="G174" s="3" t="s">
        <v>88</v>
      </c>
      <c r="H174" s="26">
        <f t="shared" ref="H174:W181" ca="1" si="60">OFFSET(INDIRECT($E174),0,H$11)-OFFSET(INDIRECT($F174),0,H$11)</f>
        <v>0</v>
      </c>
      <c r="I174" s="26">
        <f t="shared" ca="1" si="60"/>
        <v>0</v>
      </c>
      <c r="J174" s="26">
        <f t="shared" ca="1" si="60"/>
        <v>0</v>
      </c>
      <c r="K174" s="26">
        <f t="shared" ca="1" si="60"/>
        <v>0</v>
      </c>
      <c r="L174" s="26">
        <f t="shared" ca="1" si="60"/>
        <v>0</v>
      </c>
      <c r="M174" s="26">
        <f t="shared" ca="1" si="60"/>
        <v>0</v>
      </c>
      <c r="N174" s="26">
        <f t="shared" ca="1" si="60"/>
        <v>-24</v>
      </c>
      <c r="O174" s="26">
        <f t="shared" ca="1" si="60"/>
        <v>-34049</v>
      </c>
      <c r="P174" s="26">
        <f t="shared" ca="1" si="60"/>
        <v>-126099</v>
      </c>
      <c r="Q174" s="26">
        <f t="shared" ca="1" si="60"/>
        <v>-323754</v>
      </c>
      <c r="R174" s="26">
        <f t="shared" ca="1" si="60"/>
        <v>-198055</v>
      </c>
      <c r="S174" s="26">
        <f t="shared" ca="1" si="60"/>
        <v>0</v>
      </c>
      <c r="T174" s="26">
        <f t="shared" ca="1" si="60"/>
        <v>-449701</v>
      </c>
      <c r="U174" s="26">
        <f t="shared" ca="1" si="60"/>
        <v>-261944</v>
      </c>
      <c r="V174" s="26">
        <f t="shared" ca="1" si="60"/>
        <v>-225210</v>
      </c>
      <c r="W174" s="26">
        <f t="shared" ca="1" si="60"/>
        <v>-333304</v>
      </c>
      <c r="X174" s="26">
        <f t="shared" ca="1" si="59"/>
        <v>-225393</v>
      </c>
      <c r="Y174" s="26">
        <f t="shared" ca="1" si="59"/>
        <v>-318609</v>
      </c>
      <c r="Z174" s="26">
        <f t="shared" ca="1" si="59"/>
        <v>-355283</v>
      </c>
      <c r="AA174" s="26">
        <f t="shared" ca="1" si="59"/>
        <v>-360370</v>
      </c>
      <c r="AB174" s="26">
        <f t="shared" ca="1" si="59"/>
        <v>-217388</v>
      </c>
      <c r="AC174" s="26">
        <f t="shared" ca="1" si="59"/>
        <v>-332843</v>
      </c>
      <c r="AD174" s="26">
        <f t="shared" ca="1" si="57"/>
        <v>-207670</v>
      </c>
      <c r="AE174" s="26">
        <f t="shared" ca="1" si="57"/>
        <v>-253893</v>
      </c>
      <c r="AF174" s="26">
        <f t="shared" ca="1" si="57"/>
        <v>-428512</v>
      </c>
      <c r="AG174" s="26">
        <f t="shared" ca="1" si="57"/>
        <v>-444348</v>
      </c>
      <c r="AH174" s="26">
        <f t="shared" ca="1" si="57"/>
        <v>-302038</v>
      </c>
      <c r="AI174" s="26">
        <f t="shared" ca="1" si="57"/>
        <v>-338273</v>
      </c>
      <c r="AJ174" s="26">
        <f t="shared" ca="1" si="57"/>
        <v>-287620</v>
      </c>
      <c r="AK174" s="26">
        <f t="shared" ca="1" si="57"/>
        <v>-312947</v>
      </c>
      <c r="AL174" s="26">
        <f t="shared" ca="1" si="57"/>
        <v>-514133</v>
      </c>
      <c r="AM174" s="26">
        <f t="shared" ca="1" si="57"/>
        <v>-372114</v>
      </c>
      <c r="AN174" s="26">
        <f t="shared" ca="1" si="57"/>
        <v>-220040</v>
      </c>
      <c r="AO174" s="26">
        <f t="shared" ca="1" si="57"/>
        <v>-292384</v>
      </c>
      <c r="AP174" s="26">
        <f t="shared" ca="1" si="57"/>
        <v>-221071</v>
      </c>
      <c r="AQ174" s="26">
        <f t="shared" ca="1" si="57"/>
        <v>-28</v>
      </c>
      <c r="AR174" s="26">
        <f t="shared" ca="1" si="57"/>
        <v>-42</v>
      </c>
      <c r="AS174" s="26">
        <f t="shared" ca="1" si="57"/>
        <v>899</v>
      </c>
      <c r="AT174" s="26">
        <f t="shared" ca="1" si="58"/>
        <v>-4752</v>
      </c>
      <c r="AU174" s="26">
        <f t="shared" ca="1" si="58"/>
        <v>1925</v>
      </c>
      <c r="AV174" s="26">
        <f t="shared" ca="1" si="58"/>
        <v>-618</v>
      </c>
      <c r="AW174" s="26">
        <f t="shared" ca="1" si="58"/>
        <v>-888</v>
      </c>
      <c r="AX174" s="26">
        <f t="shared" ca="1" si="58"/>
        <v>-457</v>
      </c>
      <c r="AY174" s="26">
        <f t="shared" ca="1" si="58"/>
        <v>-79</v>
      </c>
      <c r="AZ174" s="26">
        <f t="shared" ca="1" si="58"/>
        <v>-259</v>
      </c>
      <c r="BA174" s="26">
        <f t="shared" ca="1" si="58"/>
        <v>-101</v>
      </c>
      <c r="BB174" s="26">
        <f t="shared" ca="1" si="58"/>
        <v>-708</v>
      </c>
      <c r="BC174" s="26">
        <f t="shared" ca="1" si="58"/>
        <v>-68</v>
      </c>
      <c r="BD174" s="26">
        <f t="shared" ca="1" si="58"/>
        <v>-85</v>
      </c>
      <c r="BE174" s="26">
        <f t="shared" ca="1" si="58"/>
        <v>-216</v>
      </c>
      <c r="BF174" s="26">
        <f t="shared" ca="1" si="58"/>
        <v>126950</v>
      </c>
    </row>
    <row r="175" spans="3:58">
      <c r="C175" s="26">
        <f t="shared" si="51"/>
        <v>165</v>
      </c>
      <c r="D175" s="26">
        <f t="shared" si="52"/>
        <v>93</v>
      </c>
      <c r="E175" s="26" t="str">
        <f t="shared" si="53"/>
        <v>历史新!C165</v>
      </c>
      <c r="F175" s="26" t="str">
        <f t="shared" si="54"/>
        <v>历史汇总!B93</v>
      </c>
      <c r="G175" s="1" t="s">
        <v>89</v>
      </c>
      <c r="H175" s="26">
        <f t="shared" ca="1" si="60"/>
        <v>0</v>
      </c>
      <c r="I175" s="26">
        <f t="shared" ca="1" si="60"/>
        <v>0</v>
      </c>
      <c r="J175" s="26">
        <f t="shared" ca="1" si="60"/>
        <v>0</v>
      </c>
      <c r="K175" s="26">
        <f t="shared" ca="1" si="60"/>
        <v>0</v>
      </c>
      <c r="L175" s="26">
        <f t="shared" ca="1" si="60"/>
        <v>0</v>
      </c>
      <c r="M175" s="26">
        <f t="shared" ca="1" si="60"/>
        <v>0</v>
      </c>
      <c r="N175" s="26">
        <f t="shared" ca="1" si="60"/>
        <v>0</v>
      </c>
      <c r="O175" s="26">
        <f t="shared" ca="1" si="60"/>
        <v>0</v>
      </c>
      <c r="P175" s="26">
        <f t="shared" ca="1" si="60"/>
        <v>0</v>
      </c>
      <c r="Q175" s="26">
        <f t="shared" ca="1" si="60"/>
        <v>0</v>
      </c>
      <c r="R175" s="26">
        <f t="shared" ca="1" si="60"/>
        <v>0</v>
      </c>
      <c r="S175" s="26">
        <f t="shared" ca="1" si="60"/>
        <v>0.56079999999999997</v>
      </c>
      <c r="T175" s="26">
        <f t="shared" ca="1" si="60"/>
        <v>-2.9999999999996696E-4</v>
      </c>
      <c r="U175" s="26">
        <f t="shared" ca="1" si="60"/>
        <v>9.9999999999988987E-5</v>
      </c>
      <c r="V175" s="26">
        <f t="shared" ca="1" si="60"/>
        <v>2.9999999999996696E-4</v>
      </c>
      <c r="W175" s="26">
        <f t="shared" ca="1" si="60"/>
        <v>5.0000000000005596E-4</v>
      </c>
      <c r="X175" s="26">
        <f t="shared" ca="1" si="59"/>
        <v>-5.9999999999993392E-4</v>
      </c>
      <c r="Y175" s="26">
        <f t="shared" ca="1" si="59"/>
        <v>1.9999999999997797E-4</v>
      </c>
      <c r="Z175" s="26">
        <f t="shared" ca="1" si="59"/>
        <v>-9.9999999999988987E-5</v>
      </c>
      <c r="AA175" s="26">
        <f t="shared" ca="1" si="59"/>
        <v>-2.00000000000089E-4</v>
      </c>
      <c r="AB175" s="26">
        <f t="shared" ca="1" si="59"/>
        <v>0</v>
      </c>
      <c r="AC175" s="26">
        <f t="shared" ca="1" si="59"/>
        <v>9.9999999999988987E-5</v>
      </c>
      <c r="AD175" s="26">
        <f t="shared" ca="1" si="57"/>
        <v>0</v>
      </c>
      <c r="AE175" s="26">
        <f t="shared" ca="1" si="57"/>
        <v>0</v>
      </c>
      <c r="AF175" s="26">
        <f t="shared" ca="1" si="57"/>
        <v>1.9999999999997797E-4</v>
      </c>
      <c r="AG175" s="26">
        <f t="shared" ca="1" si="57"/>
        <v>-9.9999999999988987E-5</v>
      </c>
      <c r="AH175" s="26">
        <f t="shared" ca="1" si="57"/>
        <v>2.00000000000089E-4</v>
      </c>
      <c r="AI175" s="26">
        <f t="shared" ca="1" si="57"/>
        <v>4.0999999999999925E-3</v>
      </c>
      <c r="AJ175" s="26">
        <f t="shared" ca="1" si="57"/>
        <v>-1.6999999999999238E-3</v>
      </c>
      <c r="AK175" s="26">
        <f t="shared" ca="1" si="57"/>
        <v>9.9999999999988987E-5</v>
      </c>
      <c r="AL175" s="26">
        <f t="shared" ca="1" si="57"/>
        <v>0</v>
      </c>
      <c r="AM175" s="26">
        <f t="shared" ca="1" si="57"/>
        <v>0</v>
      </c>
      <c r="AN175" s="26">
        <f t="shared" ca="1" si="57"/>
        <v>-6.5000000000000613E-3</v>
      </c>
      <c r="AO175" s="26">
        <f t="shared" ca="1" si="57"/>
        <v>0</v>
      </c>
      <c r="AP175" s="26">
        <f t="shared" ca="1" si="57"/>
        <v>0</v>
      </c>
      <c r="AQ175" s="26">
        <f t="shared" ca="1" si="57"/>
        <v>0</v>
      </c>
      <c r="AR175" s="26">
        <f t="shared" ca="1" si="57"/>
        <v>0</v>
      </c>
      <c r="AS175" s="26">
        <f t="shared" ca="1" si="57"/>
        <v>2.0999999999999908E-3</v>
      </c>
      <c r="AT175" s="26">
        <f t="shared" ca="1" si="58"/>
        <v>1.9999999999997797E-4</v>
      </c>
      <c r="AU175" s="26">
        <f t="shared" ca="1" si="58"/>
        <v>0</v>
      </c>
      <c r="AV175" s="26">
        <f t="shared" ca="1" si="58"/>
        <v>1.9999999999997797E-4</v>
      </c>
      <c r="AW175" s="26">
        <f t="shared" ca="1" si="58"/>
        <v>1.0000000000010001E-4</v>
      </c>
      <c r="AX175" s="26">
        <f t="shared" ca="1" si="58"/>
        <v>0</v>
      </c>
      <c r="AY175" s="26">
        <f t="shared" ca="1" si="58"/>
        <v>1.9999999999997797E-4</v>
      </c>
      <c r="AZ175" s="26">
        <f t="shared" ca="1" si="58"/>
        <v>9.9999999999988987E-5</v>
      </c>
      <c r="BA175" s="26">
        <f t="shared" ca="1" si="58"/>
        <v>3.9999999999995595E-4</v>
      </c>
      <c r="BB175" s="26">
        <f t="shared" ca="1" si="58"/>
        <v>0</v>
      </c>
      <c r="BC175" s="26">
        <f t="shared" ca="1" si="58"/>
        <v>-1.9999999999997797E-4</v>
      </c>
      <c r="BD175" s="26">
        <f t="shared" ca="1" si="58"/>
        <v>1.0000000000010001E-4</v>
      </c>
      <c r="BE175" s="26">
        <f t="shared" ca="1" si="58"/>
        <v>9.9999999999988987E-5</v>
      </c>
      <c r="BF175" s="26">
        <f t="shared" ca="1" si="58"/>
        <v>0.752</v>
      </c>
    </row>
    <row r="176" spans="3:58">
      <c r="C176" s="26">
        <f t="shared" si="51"/>
        <v>166</v>
      </c>
      <c r="E176" s="26" t="str">
        <f t="shared" si="53"/>
        <v>历史新!C166</v>
      </c>
      <c r="F176" s="26" t="str">
        <f t="shared" si="54"/>
        <v>历史汇总!B</v>
      </c>
      <c r="G176" s="3" t="s">
        <v>90</v>
      </c>
    </row>
    <row r="177" spans="3:58">
      <c r="C177" s="26">
        <f t="shared" si="51"/>
        <v>167</v>
      </c>
      <c r="E177" s="26" t="str">
        <f t="shared" si="53"/>
        <v>历史新!C167</v>
      </c>
      <c r="F177" s="26" t="str">
        <f t="shared" si="54"/>
        <v>历史汇总!B</v>
      </c>
      <c r="G177" s="3" t="s">
        <v>91</v>
      </c>
    </row>
    <row r="178" spans="3:58">
      <c r="C178" s="26">
        <f t="shared" si="51"/>
        <v>168</v>
      </c>
      <c r="E178" s="26" t="str">
        <f t="shared" si="53"/>
        <v>历史新!C168</v>
      </c>
      <c r="F178" s="26" t="str">
        <f t="shared" si="54"/>
        <v>历史汇总!B</v>
      </c>
      <c r="G178" s="3" t="s">
        <v>92</v>
      </c>
    </row>
    <row r="179" spans="3:58">
      <c r="C179" s="26">
        <f t="shared" si="51"/>
        <v>169</v>
      </c>
      <c r="D179" s="26">
        <f t="shared" si="52"/>
        <v>101</v>
      </c>
      <c r="E179" s="26" t="str">
        <f t="shared" si="53"/>
        <v>历史新!C169</v>
      </c>
      <c r="F179" s="26" t="str">
        <f t="shared" si="54"/>
        <v>历史汇总!B101</v>
      </c>
      <c r="G179" s="39" t="s">
        <v>94</v>
      </c>
      <c r="H179" s="26">
        <f t="shared" ref="H179:W192" ca="1" si="61">OFFSET(INDIRECT($E179),0,H$11)-OFFSET(INDIRECT($F179),0,H$11)</f>
        <v>0</v>
      </c>
      <c r="I179" s="26">
        <f t="shared" ca="1" si="60"/>
        <v>0</v>
      </c>
      <c r="J179" s="26">
        <f t="shared" ca="1" si="60"/>
        <v>0</v>
      </c>
      <c r="K179" s="26">
        <f t="shared" ca="1" si="60"/>
        <v>0</v>
      </c>
      <c r="L179" s="26">
        <f t="shared" ca="1" si="60"/>
        <v>0</v>
      </c>
      <c r="M179" s="26">
        <f t="shared" ca="1" si="60"/>
        <v>-54116</v>
      </c>
      <c r="N179" s="26">
        <f t="shared" ca="1" si="60"/>
        <v>-48024</v>
      </c>
      <c r="O179" s="26">
        <f t="shared" ca="1" si="60"/>
        <v>-45912</v>
      </c>
      <c r="P179" s="26">
        <f t="shared" ca="1" si="60"/>
        <v>-44463</v>
      </c>
      <c r="Q179" s="26">
        <f t="shared" ca="1" si="60"/>
        <v>-42514</v>
      </c>
      <c r="R179" s="26">
        <f t="shared" ca="1" si="60"/>
        <v>-51768</v>
      </c>
      <c r="S179" s="26">
        <f t="shared" ca="1" si="60"/>
        <v>-58715</v>
      </c>
      <c r="T179" s="26">
        <f t="shared" ca="1" si="60"/>
        <v>-41774</v>
      </c>
      <c r="U179" s="26">
        <f t="shared" ca="1" si="60"/>
        <v>-59186</v>
      </c>
      <c r="V179" s="26">
        <f t="shared" ca="1" si="60"/>
        <v>-112833</v>
      </c>
      <c r="W179" s="26">
        <f t="shared" ca="1" si="60"/>
        <v>-76355</v>
      </c>
      <c r="X179" s="26">
        <f t="shared" ref="X179:BF187" ca="1" si="62">OFFSET(INDIRECT($E179),0,X$11)-OFFSET(INDIRECT($F179),0,X$11)</f>
        <v>-119487</v>
      </c>
      <c r="Y179" s="26">
        <f t="shared" ca="1" si="62"/>
        <v>-85996</v>
      </c>
      <c r="Z179" s="26">
        <f t="shared" ca="1" si="62"/>
        <v>-79453</v>
      </c>
      <c r="AA179" s="26">
        <f t="shared" ca="1" si="62"/>
        <v>-81718</v>
      </c>
      <c r="AB179" s="26">
        <f t="shared" ca="1" si="62"/>
        <v>-60092</v>
      </c>
      <c r="AC179" s="26">
        <f t="shared" ca="1" si="62"/>
        <v>-31040</v>
      </c>
      <c r="AD179" s="26">
        <f t="shared" ca="1" si="62"/>
        <v>-31977</v>
      </c>
      <c r="AE179" s="26">
        <f t="shared" ca="1" si="62"/>
        <v>-47215</v>
      </c>
      <c r="AF179" s="26">
        <f t="shared" ca="1" si="62"/>
        <v>-33431</v>
      </c>
      <c r="AG179" s="26">
        <f t="shared" ca="1" si="62"/>
        <v>-27360</v>
      </c>
      <c r="AH179" s="26">
        <f t="shared" ca="1" si="62"/>
        <v>-39234</v>
      </c>
      <c r="AI179" s="26">
        <f t="shared" ca="1" si="62"/>
        <v>-26606</v>
      </c>
      <c r="AJ179" s="26">
        <f t="shared" ca="1" si="62"/>
        <v>-30236</v>
      </c>
      <c r="AK179" s="26">
        <f t="shared" ca="1" si="62"/>
        <v>-33928</v>
      </c>
      <c r="AL179" s="26">
        <f t="shared" ca="1" si="62"/>
        <v>-41407</v>
      </c>
      <c r="AM179" s="26">
        <f t="shared" ca="1" si="62"/>
        <v>-32879</v>
      </c>
      <c r="AN179" s="26">
        <f t="shared" ca="1" si="62"/>
        <v>-31993</v>
      </c>
      <c r="AO179" s="26">
        <f t="shared" ca="1" si="62"/>
        <v>-22938</v>
      </c>
      <c r="AP179" s="26">
        <f t="shared" ca="1" si="62"/>
        <v>-21739</v>
      </c>
      <c r="AQ179" s="26">
        <f t="shared" ca="1" si="62"/>
        <v>-24297</v>
      </c>
      <c r="AR179" s="26">
        <f t="shared" ca="1" si="62"/>
        <v>-27783</v>
      </c>
      <c r="AS179" s="26">
        <f t="shared" ca="1" si="62"/>
        <v>-30538</v>
      </c>
      <c r="AT179" s="26">
        <f t="shared" ca="1" si="62"/>
        <v>-1358</v>
      </c>
      <c r="AU179" s="26">
        <f t="shared" ca="1" si="62"/>
        <v>-2355</v>
      </c>
      <c r="AV179" s="26">
        <f t="shared" ca="1" si="62"/>
        <v>0</v>
      </c>
      <c r="AW179" s="26">
        <f t="shared" ca="1" si="62"/>
        <v>0</v>
      </c>
      <c r="AX179" s="26">
        <f t="shared" ca="1" si="62"/>
        <v>0</v>
      </c>
      <c r="AY179" s="26">
        <f t="shared" ca="1" si="62"/>
        <v>0</v>
      </c>
      <c r="AZ179" s="26">
        <f t="shared" ca="1" si="62"/>
        <v>0</v>
      </c>
      <c r="BA179" s="26">
        <f t="shared" ca="1" si="62"/>
        <v>0</v>
      </c>
      <c r="BB179" s="26">
        <f t="shared" ca="1" si="62"/>
        <v>0</v>
      </c>
      <c r="BC179" s="26">
        <f t="shared" ca="1" si="62"/>
        <v>0</v>
      </c>
      <c r="BD179" s="26">
        <f t="shared" ca="1" si="62"/>
        <v>0</v>
      </c>
      <c r="BE179" s="26">
        <f t="shared" ca="1" si="62"/>
        <v>0</v>
      </c>
      <c r="BF179" s="26">
        <f t="shared" ca="1" si="62"/>
        <v>13304</v>
      </c>
    </row>
    <row r="180" spans="3:58">
      <c r="C180" s="26">
        <f t="shared" si="51"/>
        <v>170</v>
      </c>
      <c r="D180" s="26">
        <f t="shared" si="52"/>
        <v>102</v>
      </c>
      <c r="E180" s="26" t="str">
        <f t="shared" si="53"/>
        <v>历史新!C170</v>
      </c>
      <c r="F180" s="26" t="str">
        <f t="shared" si="54"/>
        <v>历史汇总!B102</v>
      </c>
      <c r="G180" s="3" t="s">
        <v>95</v>
      </c>
      <c r="H180" s="26">
        <f t="shared" ca="1" si="61"/>
        <v>0</v>
      </c>
      <c r="I180" s="26">
        <f t="shared" ca="1" si="60"/>
        <v>0</v>
      </c>
      <c r="J180" s="26">
        <f t="shared" ca="1" si="60"/>
        <v>0</v>
      </c>
      <c r="K180" s="26">
        <f t="shared" ca="1" si="60"/>
        <v>0</v>
      </c>
      <c r="L180" s="26">
        <f t="shared" ca="1" si="60"/>
        <v>0</v>
      </c>
      <c r="M180" s="26">
        <f t="shared" ca="1" si="60"/>
        <v>0</v>
      </c>
      <c r="N180" s="26">
        <f t="shared" ca="1" si="60"/>
        <v>0.11260000000000001</v>
      </c>
      <c r="O180" s="26">
        <f t="shared" ca="1" si="60"/>
        <v>4.3999999999999997E-2</v>
      </c>
      <c r="P180" s="26">
        <f t="shared" ca="1" si="60"/>
        <v>3.1600000000000003E-2</v>
      </c>
      <c r="Q180" s="26">
        <f t="shared" ca="1" si="60"/>
        <v>4.3799999999999999E-2</v>
      </c>
      <c r="R180" s="26">
        <f t="shared" ca="1" si="60"/>
        <v>-0.2177</v>
      </c>
      <c r="S180" s="26">
        <f t="shared" ca="1" si="60"/>
        <v>-0.13420000000000001</v>
      </c>
      <c r="T180" s="26">
        <f t="shared" ca="1" si="60"/>
        <v>0.28849999999999998</v>
      </c>
      <c r="U180" s="26">
        <f t="shared" ca="1" si="60"/>
        <v>-0.4168</v>
      </c>
      <c r="V180" s="26">
        <f t="shared" ca="1" si="60"/>
        <v>-0.90639999999999998</v>
      </c>
      <c r="W180" s="26">
        <f t="shared" ca="1" si="60"/>
        <v>0.32329999999999998</v>
      </c>
      <c r="X180" s="26">
        <f t="shared" ca="1" si="62"/>
        <v>-0.56489999999999996</v>
      </c>
      <c r="Y180" s="26">
        <f t="shared" ca="1" si="62"/>
        <v>0.28029999999999999</v>
      </c>
      <c r="Z180" s="26">
        <f t="shared" ca="1" si="62"/>
        <v>7.6100000000000001E-2</v>
      </c>
      <c r="AA180" s="26">
        <f t="shared" ca="1" si="62"/>
        <v>-2.8500000000000001E-2</v>
      </c>
      <c r="AB180" s="26">
        <f t="shared" ca="1" si="62"/>
        <v>0.2646</v>
      </c>
      <c r="AC180" s="26">
        <f t="shared" ca="1" si="62"/>
        <v>0.48349999999999999</v>
      </c>
      <c r="AD180" s="26">
        <f t="shared" ca="1" si="62"/>
        <v>-3.0200000000000001E-2</v>
      </c>
      <c r="AE180" s="26">
        <f t="shared" ca="1" si="62"/>
        <v>-0.47649999999999998</v>
      </c>
      <c r="AF180" s="26">
        <f t="shared" ca="1" si="62"/>
        <v>0.29189999999999999</v>
      </c>
      <c r="AG180" s="26">
        <f t="shared" ca="1" si="62"/>
        <v>0.18160000000000001</v>
      </c>
      <c r="AH180" s="26">
        <f t="shared" ca="1" si="62"/>
        <v>-0.434</v>
      </c>
      <c r="AI180" s="26">
        <f t="shared" ca="1" si="62"/>
        <v>0.32190000000000002</v>
      </c>
      <c r="AJ180" s="26">
        <f t="shared" ca="1" si="62"/>
        <v>-0.13639999999999999</v>
      </c>
      <c r="AK180" s="26">
        <f t="shared" ca="1" si="62"/>
        <v>-0.1221</v>
      </c>
      <c r="AL180" s="26">
        <f t="shared" ca="1" si="62"/>
        <v>-0.22040000000000001</v>
      </c>
      <c r="AM180" s="26">
        <f t="shared" ca="1" si="62"/>
        <v>0.20599999999999999</v>
      </c>
      <c r="AN180" s="26">
        <f t="shared" ca="1" si="62"/>
        <v>2.69E-2</v>
      </c>
      <c r="AO180" s="26">
        <f t="shared" ca="1" si="62"/>
        <v>0.28299999999999997</v>
      </c>
      <c r="AP180" s="26">
        <f t="shared" ca="1" si="62"/>
        <v>5.2299999999999999E-2</v>
      </c>
      <c r="AQ180" s="26">
        <f t="shared" ca="1" si="62"/>
        <v>-0.1177</v>
      </c>
      <c r="AR180" s="26">
        <f t="shared" ca="1" si="62"/>
        <v>-0.14349999999999999</v>
      </c>
      <c r="AS180" s="26">
        <f t="shared" ca="1" si="62"/>
        <v>-9.9199999999999997E-2</v>
      </c>
      <c r="AT180" s="26">
        <f t="shared" ca="1" si="62"/>
        <v>0.1172</v>
      </c>
      <c r="AU180" s="26">
        <f t="shared" ca="1" si="62"/>
        <v>-4.1999999999999996E-2</v>
      </c>
      <c r="AV180" s="26">
        <f t="shared" ca="1" si="62"/>
        <v>0.10329999999999999</v>
      </c>
      <c r="AW180" s="26">
        <f t="shared" ca="1" si="62"/>
        <v>0</v>
      </c>
      <c r="AX180" s="26">
        <f t="shared" ca="1" si="62"/>
        <v>0</v>
      </c>
      <c r="AY180" s="26">
        <f t="shared" ca="1" si="62"/>
        <v>0</v>
      </c>
      <c r="AZ180" s="26">
        <f t="shared" ca="1" si="62"/>
        <v>0</v>
      </c>
      <c r="BA180" s="26">
        <f t="shared" ca="1" si="62"/>
        <v>0</v>
      </c>
      <c r="BB180" s="26">
        <f t="shared" ca="1" si="62"/>
        <v>0</v>
      </c>
      <c r="BC180" s="26">
        <f t="shared" ca="1" si="62"/>
        <v>0</v>
      </c>
      <c r="BD180" s="26">
        <f t="shared" ca="1" si="62"/>
        <v>0</v>
      </c>
      <c r="BE180" s="26">
        <f t="shared" ca="1" si="62"/>
        <v>0</v>
      </c>
      <c r="BF180" s="26">
        <f t="shared" ca="1" si="62"/>
        <v>-9.9000000000000008E-3</v>
      </c>
    </row>
    <row r="181" spans="3:58">
      <c r="C181" s="26">
        <f t="shared" si="51"/>
        <v>171</v>
      </c>
      <c r="D181" s="26">
        <f t="shared" si="52"/>
        <v>103</v>
      </c>
      <c r="E181" s="26" t="str">
        <f t="shared" si="53"/>
        <v>历史新!C171</v>
      </c>
      <c r="F181" s="26" t="str">
        <f t="shared" si="54"/>
        <v>历史汇总!B103</v>
      </c>
      <c r="G181" s="39" t="s">
        <v>96</v>
      </c>
      <c r="H181" s="26">
        <f t="shared" ca="1" si="61"/>
        <v>0</v>
      </c>
      <c r="I181" s="26">
        <f t="shared" ca="1" si="60"/>
        <v>0</v>
      </c>
      <c r="J181" s="26">
        <f t="shared" ca="1" si="60"/>
        <v>0</v>
      </c>
      <c r="K181" s="26">
        <f t="shared" ca="1" si="60"/>
        <v>0</v>
      </c>
      <c r="L181" s="26">
        <f t="shared" ca="1" si="60"/>
        <v>0</v>
      </c>
      <c r="M181" s="26">
        <f t="shared" ca="1" si="60"/>
        <v>-19547</v>
      </c>
      <c r="N181" s="26">
        <f t="shared" ca="1" si="60"/>
        <v>-22854</v>
      </c>
      <c r="O181" s="26">
        <f t="shared" ca="1" si="60"/>
        <v>-10062</v>
      </c>
      <c r="P181" s="26">
        <f t="shared" ca="1" si="60"/>
        <v>-11875</v>
      </c>
      <c r="Q181" s="26">
        <f t="shared" ca="1" si="60"/>
        <v>-9280</v>
      </c>
      <c r="R181" s="26">
        <f t="shared" ca="1" si="60"/>
        <v>-8420</v>
      </c>
      <c r="S181" s="26">
        <f t="shared" ca="1" si="60"/>
        <v>-17243</v>
      </c>
      <c r="T181" s="26">
        <f t="shared" ca="1" si="60"/>
        <v>-13008</v>
      </c>
      <c r="U181" s="26">
        <f t="shared" ca="1" si="60"/>
        <v>-10583</v>
      </c>
      <c r="V181" s="26">
        <f t="shared" ca="1" si="60"/>
        <v>-17069</v>
      </c>
      <c r="W181" s="26">
        <f t="shared" ca="1" si="60"/>
        <v>-14503</v>
      </c>
      <c r="X181" s="26">
        <f t="shared" ca="1" si="62"/>
        <v>-18486</v>
      </c>
      <c r="Y181" s="26">
        <f t="shared" ca="1" si="62"/>
        <v>-25554</v>
      </c>
      <c r="Z181" s="26">
        <f t="shared" ca="1" si="62"/>
        <v>-22214</v>
      </c>
      <c r="AA181" s="26">
        <f t="shared" ca="1" si="62"/>
        <v>-10508</v>
      </c>
      <c r="AB181" s="26">
        <f t="shared" ca="1" si="62"/>
        <v>-9811</v>
      </c>
      <c r="AC181" s="26">
        <f t="shared" ca="1" si="62"/>
        <v>-7097</v>
      </c>
      <c r="AD181" s="26">
        <f t="shared" ca="1" si="62"/>
        <v>-7659</v>
      </c>
      <c r="AE181" s="26">
        <f t="shared" ca="1" si="62"/>
        <v>-11462</v>
      </c>
      <c r="AF181" s="26">
        <f t="shared" ca="1" si="62"/>
        <v>-13527</v>
      </c>
      <c r="AG181" s="26">
        <f t="shared" ca="1" si="62"/>
        <v>-7527</v>
      </c>
      <c r="AH181" s="26">
        <f t="shared" ca="1" si="62"/>
        <v>-7353</v>
      </c>
      <c r="AI181" s="26">
        <f t="shared" ca="1" si="62"/>
        <v>-7004</v>
      </c>
      <c r="AJ181" s="26">
        <f t="shared" ca="1" si="62"/>
        <v>-9583</v>
      </c>
      <c r="AK181" s="26">
        <f t="shared" ca="1" si="62"/>
        <v>-16204</v>
      </c>
      <c r="AL181" s="26">
        <f t="shared" ca="1" si="62"/>
        <v>-15097</v>
      </c>
      <c r="AM181" s="26">
        <f t="shared" ca="1" si="62"/>
        <v>-6927</v>
      </c>
      <c r="AN181" s="26">
        <f t="shared" ca="1" si="62"/>
        <v>-7294</v>
      </c>
      <c r="AO181" s="26">
        <f t="shared" ca="1" si="62"/>
        <v>-5704</v>
      </c>
      <c r="AP181" s="26">
        <f t="shared" ca="1" si="62"/>
        <v>-5266</v>
      </c>
      <c r="AQ181" s="26">
        <f t="shared" ca="1" si="62"/>
        <v>-9167</v>
      </c>
      <c r="AR181" s="26">
        <f t="shared" ca="1" si="62"/>
        <v>-9303</v>
      </c>
      <c r="AS181" s="26">
        <f t="shared" ca="1" si="62"/>
        <v>-7082</v>
      </c>
      <c r="AT181" s="26">
        <f t="shared" ca="1" si="62"/>
        <v>-2489.1000000000004</v>
      </c>
      <c r="AU181" s="26">
        <f t="shared" ca="1" si="62"/>
        <v>-0.3000000000001819</v>
      </c>
      <c r="AV181" s="26">
        <f t="shared" ca="1" si="62"/>
        <v>-0.27000000000043656</v>
      </c>
      <c r="AW181" s="26">
        <f t="shared" ca="1" si="62"/>
        <v>-6.8099999999994907</v>
      </c>
      <c r="AX181" s="26">
        <f t="shared" ca="1" si="62"/>
        <v>-5.0300000000006548</v>
      </c>
      <c r="AY181" s="26">
        <f t="shared" ca="1" si="62"/>
        <v>-3.2899999999999636</v>
      </c>
      <c r="AZ181" s="26">
        <f t="shared" ca="1" si="62"/>
        <v>-4.9899999999997817</v>
      </c>
      <c r="BA181" s="26">
        <f t="shared" ca="1" si="62"/>
        <v>-22.270000000000437</v>
      </c>
      <c r="BB181" s="26">
        <f t="shared" ca="1" si="62"/>
        <v>-5.8200000000001637</v>
      </c>
      <c r="BC181" s="26">
        <f t="shared" ca="1" si="62"/>
        <v>0.23999999999978172</v>
      </c>
      <c r="BD181" s="26">
        <f t="shared" ca="1" si="62"/>
        <v>0.39000000000032742</v>
      </c>
      <c r="BE181" s="26">
        <f t="shared" ca="1" si="62"/>
        <v>0.15000000000009095</v>
      </c>
      <c r="BF181" s="26">
        <f t="shared" ca="1" si="62"/>
        <v>3938.4</v>
      </c>
    </row>
    <row r="182" spans="3:58">
      <c r="C182" s="26">
        <f t="shared" si="51"/>
        <v>172</v>
      </c>
      <c r="D182" s="26">
        <f t="shared" si="52"/>
        <v>104</v>
      </c>
      <c r="E182" s="26" t="str">
        <f t="shared" si="53"/>
        <v>历史新!C172</v>
      </c>
      <c r="F182" s="26" t="str">
        <f t="shared" si="54"/>
        <v>历史汇总!B104</v>
      </c>
      <c r="G182" s="3" t="s">
        <v>97</v>
      </c>
      <c r="H182" s="26">
        <f t="shared" ca="1" si="61"/>
        <v>0</v>
      </c>
      <c r="I182" s="26">
        <f t="shared" ca="1" si="61"/>
        <v>0</v>
      </c>
      <c r="J182" s="26">
        <f t="shared" ca="1" si="61"/>
        <v>0</v>
      </c>
      <c r="K182" s="26">
        <f t="shared" ca="1" si="61"/>
        <v>0</v>
      </c>
      <c r="L182" s="26">
        <f t="shared" ca="1" si="61"/>
        <v>0</v>
      </c>
      <c r="M182" s="26">
        <f t="shared" ca="1" si="61"/>
        <v>0</v>
      </c>
      <c r="N182" s="26">
        <f t="shared" ca="1" si="61"/>
        <v>-0.16919999999999999</v>
      </c>
      <c r="O182" s="26">
        <f t="shared" ca="1" si="61"/>
        <v>0.55969999999999998</v>
      </c>
      <c r="P182" s="26">
        <f t="shared" ca="1" si="61"/>
        <v>-0.1802</v>
      </c>
      <c r="Q182" s="26">
        <f t="shared" ca="1" si="61"/>
        <v>0.2185</v>
      </c>
      <c r="R182" s="26">
        <f t="shared" ca="1" si="61"/>
        <v>9.2700000000000005E-2</v>
      </c>
      <c r="S182" s="26">
        <f t="shared" ca="1" si="61"/>
        <v>-1.0479000000000001</v>
      </c>
      <c r="T182" s="26">
        <f t="shared" ca="1" si="61"/>
        <v>0.24560000000000001</v>
      </c>
      <c r="U182" s="26">
        <f t="shared" ca="1" si="61"/>
        <v>0.18640000000000001</v>
      </c>
      <c r="V182" s="26">
        <f t="shared" ca="1" si="61"/>
        <v>-0.6129</v>
      </c>
      <c r="W182" s="26">
        <f t="shared" ca="1" si="61"/>
        <v>0.15029999999999999</v>
      </c>
      <c r="X182" s="26">
        <f t="shared" ca="1" si="62"/>
        <v>-0.27460000000000001</v>
      </c>
      <c r="Y182" s="26">
        <f t="shared" ca="1" si="62"/>
        <v>-0.38229999999999997</v>
      </c>
      <c r="Z182" s="26">
        <f t="shared" ca="1" si="62"/>
        <v>0.13070000000000001</v>
      </c>
      <c r="AA182" s="26">
        <f t="shared" ca="1" si="62"/>
        <v>0.52700000000000002</v>
      </c>
      <c r="AB182" s="26">
        <f t="shared" ca="1" si="62"/>
        <v>6.6299999999999998E-2</v>
      </c>
      <c r="AC182" s="26">
        <f t="shared" ca="1" si="62"/>
        <v>0.27660000000000001</v>
      </c>
      <c r="AD182" s="26">
        <f t="shared" ca="1" si="62"/>
        <v>-7.9200000000000007E-2</v>
      </c>
      <c r="AE182" s="26">
        <f t="shared" ca="1" si="62"/>
        <v>-0.4965</v>
      </c>
      <c r="AF182" s="26">
        <f t="shared" ca="1" si="62"/>
        <v>-0.1802</v>
      </c>
      <c r="AG182" s="26">
        <f t="shared" ca="1" si="62"/>
        <v>0.44359999999999999</v>
      </c>
      <c r="AH182" s="26">
        <f t="shared" ca="1" si="62"/>
        <v>2.3099999999999999E-2</v>
      </c>
      <c r="AI182" s="26">
        <f t="shared" ca="1" si="62"/>
        <v>4.7500000000000001E-2</v>
      </c>
      <c r="AJ182" s="26">
        <f t="shared" ca="1" si="62"/>
        <v>-0.36820000000000003</v>
      </c>
      <c r="AK182" s="26">
        <f t="shared" ca="1" si="62"/>
        <v>-0.69089999999999996</v>
      </c>
      <c r="AL182" s="26">
        <f t="shared" ca="1" si="62"/>
        <v>6.83E-2</v>
      </c>
      <c r="AM182" s="26">
        <f t="shared" ca="1" si="62"/>
        <v>0.54120000000000001</v>
      </c>
      <c r="AN182" s="26">
        <f t="shared" ca="1" si="62"/>
        <v>-5.2999999999999999E-2</v>
      </c>
      <c r="AO182" s="26">
        <f t="shared" ca="1" si="62"/>
        <v>0.218</v>
      </c>
      <c r="AP182" s="26">
        <f t="shared" ca="1" si="62"/>
        <v>7.6799999999999993E-2</v>
      </c>
      <c r="AQ182" s="26">
        <f t="shared" ca="1" si="62"/>
        <v>-0.74080000000000001</v>
      </c>
      <c r="AR182" s="26">
        <f t="shared" ca="1" si="62"/>
        <v>-1.4800000000000001E-2</v>
      </c>
      <c r="AS182" s="26">
        <f t="shared" ca="1" si="62"/>
        <v>0.2387</v>
      </c>
      <c r="AT182" s="26">
        <f t="shared" ca="1" si="62"/>
        <v>-3.9699999999999999E-2</v>
      </c>
      <c r="AU182" s="26">
        <f t="shared" ca="1" si="62"/>
        <v>0.51049999999999995</v>
      </c>
      <c r="AV182" s="26">
        <f t="shared" ca="1" si="62"/>
        <v>9.9999999999988987E-5</v>
      </c>
      <c r="AW182" s="26">
        <f t="shared" ca="1" si="62"/>
        <v>-7.0000000000000617E-4</v>
      </c>
      <c r="AX182" s="26">
        <f t="shared" ca="1" si="62"/>
        <v>9.9999999999988987E-5</v>
      </c>
      <c r="AY182" s="26">
        <f t="shared" ca="1" si="62"/>
        <v>-1.0000000000010001E-4</v>
      </c>
      <c r="AZ182" s="26">
        <f t="shared" ca="1" si="62"/>
        <v>2.00000000000089E-4</v>
      </c>
      <c r="BA182" s="26">
        <f t="shared" ca="1" si="62"/>
        <v>-3.0000000000000027E-3</v>
      </c>
      <c r="BB182" s="26">
        <f t="shared" ca="1" si="62"/>
        <v>2.5999999999999912E-3</v>
      </c>
      <c r="BC182" s="26">
        <f t="shared" ca="1" si="62"/>
        <v>1.8000000000000238E-3</v>
      </c>
      <c r="BD182" s="26">
        <f t="shared" ca="1" si="62"/>
        <v>0</v>
      </c>
      <c r="BE182" s="26">
        <f t="shared" ca="1" si="62"/>
        <v>0</v>
      </c>
      <c r="BF182" s="26">
        <f t="shared" ca="1" si="62"/>
        <v>-2.4199999999999999E-2</v>
      </c>
    </row>
    <row r="183" spans="3:58">
      <c r="C183" s="26">
        <f t="shared" si="51"/>
        <v>173</v>
      </c>
      <c r="D183" s="26">
        <f t="shared" si="52"/>
        <v>105</v>
      </c>
      <c r="E183" s="26" t="str">
        <f t="shared" si="53"/>
        <v>历史新!C173</v>
      </c>
      <c r="F183" s="26" t="str">
        <f t="shared" si="54"/>
        <v>历史汇总!B105</v>
      </c>
      <c r="G183" s="39" t="s">
        <v>99</v>
      </c>
      <c r="H183" s="26">
        <f t="shared" ca="1" si="61"/>
        <v>0</v>
      </c>
      <c r="I183" s="26">
        <f t="shared" ca="1" si="61"/>
        <v>0</v>
      </c>
      <c r="J183" s="26">
        <f t="shared" ca="1" si="61"/>
        <v>0</v>
      </c>
      <c r="K183" s="26">
        <f t="shared" ca="1" si="61"/>
        <v>0</v>
      </c>
      <c r="L183" s="26">
        <f t="shared" ca="1" si="61"/>
        <v>0</v>
      </c>
      <c r="M183" s="26">
        <f t="shared" ca="1" si="61"/>
        <v>0</v>
      </c>
      <c r="N183" s="26">
        <f t="shared" ca="1" si="61"/>
        <v>0</v>
      </c>
      <c r="O183" s="26">
        <f t="shared" ca="1" si="61"/>
        <v>0</v>
      </c>
      <c r="P183" s="26">
        <f t="shared" ca="1" si="61"/>
        <v>0</v>
      </c>
      <c r="Q183" s="26">
        <f t="shared" ca="1" si="61"/>
        <v>0</v>
      </c>
      <c r="R183" s="26">
        <f t="shared" ca="1" si="61"/>
        <v>0</v>
      </c>
      <c r="S183" s="26">
        <f t="shared" ca="1" si="61"/>
        <v>-71.052999999999997</v>
      </c>
      <c r="T183" s="26">
        <f t="shared" ca="1" si="61"/>
        <v>-69</v>
      </c>
      <c r="U183" s="26">
        <f t="shared" ca="1" si="61"/>
        <v>-1525</v>
      </c>
      <c r="V183" s="26">
        <f t="shared" ca="1" si="61"/>
        <v>-3131</v>
      </c>
      <c r="W183" s="26">
        <f t="shared" ca="1" si="61"/>
        <v>-2993</v>
      </c>
      <c r="X183" s="26">
        <f t="shared" ca="1" si="62"/>
        <v>-3210</v>
      </c>
      <c r="Y183" s="26">
        <f t="shared" ca="1" si="62"/>
        <v>-3645</v>
      </c>
      <c r="Z183" s="26">
        <f t="shared" ca="1" si="62"/>
        <v>-3234</v>
      </c>
      <c r="AA183" s="26">
        <f t="shared" ca="1" si="62"/>
        <v>-1347</v>
      </c>
      <c r="AB183" s="26">
        <f t="shared" ca="1" si="62"/>
        <v>-2182</v>
      </c>
      <c r="AC183" s="26">
        <f t="shared" ca="1" si="62"/>
        <v>-3170</v>
      </c>
      <c r="AD183" s="26">
        <f t="shared" ca="1" si="62"/>
        <v>-3214</v>
      </c>
      <c r="AE183" s="26">
        <f t="shared" ca="1" si="62"/>
        <v>-3300</v>
      </c>
      <c r="AF183" s="26">
        <f t="shared" ca="1" si="62"/>
        <v>-3218</v>
      </c>
      <c r="AG183" s="26">
        <f t="shared" ca="1" si="62"/>
        <v>-2856</v>
      </c>
      <c r="AH183" s="26">
        <f t="shared" ca="1" si="62"/>
        <v>-2828</v>
      </c>
      <c r="AI183" s="26">
        <f t="shared" ca="1" si="62"/>
        <v>-2913</v>
      </c>
      <c r="AJ183" s="26">
        <f t="shared" ca="1" si="62"/>
        <v>-3322</v>
      </c>
      <c r="AK183" s="26">
        <f t="shared" ca="1" si="62"/>
        <v>-3297</v>
      </c>
      <c r="AL183" s="26">
        <f t="shared" ca="1" si="62"/>
        <v>-3229</v>
      </c>
      <c r="AM183" s="26">
        <f t="shared" ca="1" si="62"/>
        <v>-2642</v>
      </c>
      <c r="AN183" s="26">
        <f t="shared" ca="1" si="62"/>
        <v>-2768</v>
      </c>
      <c r="AO183" s="26">
        <f t="shared" ca="1" si="62"/>
        <v>-2740</v>
      </c>
      <c r="AP183" s="26">
        <f t="shared" ca="1" si="62"/>
        <v>-3085</v>
      </c>
      <c r="AQ183" s="26">
        <f t="shared" ca="1" si="62"/>
        <v>-3245</v>
      </c>
      <c r="AR183" s="26">
        <f t="shared" ca="1" si="62"/>
        <v>-3134</v>
      </c>
      <c r="AS183" s="26">
        <f t="shared" ca="1" si="62"/>
        <v>-2659</v>
      </c>
      <c r="AT183" s="26">
        <f t="shared" ca="1" si="62"/>
        <v>3119.5200000000004</v>
      </c>
      <c r="AU183" s="26">
        <f t="shared" ca="1" si="62"/>
        <v>867.42999999999984</v>
      </c>
      <c r="AV183" s="26">
        <f t="shared" ca="1" si="62"/>
        <v>68.980000000000018</v>
      </c>
      <c r="AW183" s="26">
        <f t="shared" ca="1" si="62"/>
        <v>54.980000000000018</v>
      </c>
      <c r="AX183" s="26">
        <f t="shared" ca="1" si="62"/>
        <v>61.409999999999854</v>
      </c>
      <c r="AY183" s="26">
        <f t="shared" ca="1" si="62"/>
        <v>55.869999999999891</v>
      </c>
      <c r="AZ183" s="26">
        <f t="shared" ca="1" si="62"/>
        <v>112.86000000000013</v>
      </c>
      <c r="BA183" s="26">
        <f t="shared" ca="1" si="62"/>
        <v>68.440000000000055</v>
      </c>
      <c r="BB183" s="26">
        <f t="shared" ca="1" si="62"/>
        <v>64.269999999999982</v>
      </c>
      <c r="BC183" s="26">
        <f t="shared" ca="1" si="62"/>
        <v>62.25</v>
      </c>
      <c r="BD183" s="26">
        <f t="shared" ca="1" si="62"/>
        <v>85.429999999999836</v>
      </c>
      <c r="BE183" s="26">
        <f t="shared" ca="1" si="62"/>
        <v>71.230000000000018</v>
      </c>
      <c r="BF183" s="26">
        <f t="shared" ca="1" si="62"/>
        <v>2148.21</v>
      </c>
    </row>
    <row r="184" spans="3:58">
      <c r="C184" s="26">
        <f t="shared" si="51"/>
        <v>174</v>
      </c>
      <c r="E184" s="26" t="str">
        <f t="shared" si="53"/>
        <v>历史新!C174</v>
      </c>
      <c r="F184" s="26" t="str">
        <f t="shared" si="54"/>
        <v>历史汇总!B</v>
      </c>
      <c r="G184" s="40" t="s">
        <v>100</v>
      </c>
    </row>
    <row r="185" spans="3:58">
      <c r="C185" s="26">
        <f t="shared" si="51"/>
        <v>175</v>
      </c>
      <c r="D185" s="26">
        <f t="shared" si="52"/>
        <v>106</v>
      </c>
      <c r="E185" s="26" t="str">
        <f t="shared" si="53"/>
        <v>历史新!C175</v>
      </c>
      <c r="F185" s="26" t="str">
        <f t="shared" si="54"/>
        <v>历史汇总!B106</v>
      </c>
      <c r="G185" s="40" t="s">
        <v>101</v>
      </c>
      <c r="H185" s="26">
        <f t="shared" ca="1" si="61"/>
        <v>0</v>
      </c>
      <c r="I185" s="26">
        <f t="shared" ca="1" si="61"/>
        <v>0</v>
      </c>
      <c r="J185" s="26">
        <f t="shared" ca="1" si="61"/>
        <v>0</v>
      </c>
      <c r="K185" s="26">
        <f t="shared" ca="1" si="61"/>
        <v>0</v>
      </c>
      <c r="L185" s="26">
        <f t="shared" ca="1" si="61"/>
        <v>0</v>
      </c>
      <c r="M185" s="26">
        <f t="shared" ca="1" si="61"/>
        <v>0</v>
      </c>
      <c r="N185" s="26">
        <f t="shared" ca="1" si="61"/>
        <v>0</v>
      </c>
      <c r="O185" s="26">
        <f t="shared" ca="1" si="61"/>
        <v>0</v>
      </c>
      <c r="P185" s="26">
        <f t="shared" ca="1" si="61"/>
        <v>0</v>
      </c>
      <c r="Q185" s="26">
        <f t="shared" ca="1" si="61"/>
        <v>0</v>
      </c>
      <c r="R185" s="26">
        <f t="shared" ca="1" si="61"/>
        <v>0</v>
      </c>
      <c r="S185" s="26">
        <f t="shared" ca="1" si="61"/>
        <v>-67.97</v>
      </c>
      <c r="T185" s="26">
        <f t="shared" ca="1" si="61"/>
        <v>-67</v>
      </c>
      <c r="U185" s="26">
        <f t="shared" ca="1" si="61"/>
        <v>-1768</v>
      </c>
      <c r="V185" s="26">
        <f t="shared" ca="1" si="61"/>
        <v>-2967</v>
      </c>
      <c r="W185" s="26">
        <f t="shared" ca="1" si="61"/>
        <v>-2878</v>
      </c>
      <c r="X185" s="26">
        <f t="shared" ca="1" si="62"/>
        <v>-3173</v>
      </c>
      <c r="Y185" s="26">
        <f t="shared" ca="1" si="62"/>
        <v>-3595</v>
      </c>
      <c r="Z185" s="26">
        <f t="shared" ca="1" si="62"/>
        <v>-3069</v>
      </c>
      <c r="AA185" s="26">
        <f t="shared" ca="1" si="62"/>
        <v>-1225</v>
      </c>
      <c r="AB185" s="26">
        <f t="shared" ca="1" si="62"/>
        <v>-2181</v>
      </c>
      <c r="AC185" s="26">
        <f t="shared" ca="1" si="62"/>
        <v>-3046</v>
      </c>
      <c r="AD185" s="26">
        <f t="shared" ca="1" si="62"/>
        <v>-3177</v>
      </c>
      <c r="AE185" s="26">
        <f t="shared" ca="1" si="62"/>
        <v>-3247</v>
      </c>
      <c r="AF185" s="26">
        <f t="shared" ca="1" si="62"/>
        <v>-3202</v>
      </c>
      <c r="AG185" s="26">
        <f t="shared" ca="1" si="62"/>
        <v>-2801</v>
      </c>
      <c r="AH185" s="26">
        <f t="shared" ca="1" si="62"/>
        <v>-2725</v>
      </c>
      <c r="AI185" s="26">
        <f t="shared" ca="1" si="62"/>
        <v>-2736</v>
      </c>
      <c r="AJ185" s="26">
        <f t="shared" ca="1" si="62"/>
        <v>-2912</v>
      </c>
      <c r="AK185" s="26">
        <f t="shared" ca="1" si="62"/>
        <v>-2921</v>
      </c>
      <c r="AL185" s="26">
        <f t="shared" ca="1" si="62"/>
        <v>-2858</v>
      </c>
      <c r="AM185" s="26">
        <f t="shared" ca="1" si="62"/>
        <v>-2422</v>
      </c>
      <c r="AN185" s="26">
        <f t="shared" ca="1" si="62"/>
        <v>-2511</v>
      </c>
      <c r="AO185" s="26">
        <f t="shared" ca="1" si="62"/>
        <v>-2465</v>
      </c>
      <c r="AP185" s="26">
        <f t="shared" ca="1" si="62"/>
        <v>-2733</v>
      </c>
      <c r="AQ185" s="26">
        <f t="shared" ca="1" si="62"/>
        <v>-2930</v>
      </c>
      <c r="AR185" s="26">
        <f t="shared" ca="1" si="62"/>
        <v>-2845</v>
      </c>
      <c r="AS185" s="26">
        <f t="shared" ca="1" si="62"/>
        <v>-2496</v>
      </c>
      <c r="AT185" s="26">
        <f t="shared" ca="1" si="62"/>
        <v>2552.5500000000002</v>
      </c>
      <c r="AU185" s="26">
        <f t="shared" ca="1" si="62"/>
        <v>482.69999999999982</v>
      </c>
      <c r="AV185" s="26">
        <f t="shared" ca="1" si="62"/>
        <v>97.690000000000055</v>
      </c>
      <c r="AW185" s="26">
        <f t="shared" ca="1" si="62"/>
        <v>79.5300000000002</v>
      </c>
      <c r="AX185" s="26">
        <f t="shared" ca="1" si="62"/>
        <v>90.880000000000109</v>
      </c>
      <c r="AY185" s="26">
        <f t="shared" ca="1" si="62"/>
        <v>61.420000000000073</v>
      </c>
      <c r="AZ185" s="26">
        <f t="shared" ca="1" si="62"/>
        <v>106.88999999999987</v>
      </c>
      <c r="BA185" s="26">
        <f t="shared" ca="1" si="62"/>
        <v>78.590000000000146</v>
      </c>
      <c r="BB185" s="26">
        <f t="shared" ca="1" si="62"/>
        <v>74.690000000000055</v>
      </c>
      <c r="BC185" s="26">
        <f t="shared" ca="1" si="62"/>
        <v>82.059999999999945</v>
      </c>
      <c r="BD185" s="26">
        <f t="shared" ca="1" si="62"/>
        <v>115.46000000000004</v>
      </c>
      <c r="BE185" s="26">
        <f t="shared" ca="1" si="62"/>
        <v>90.329999999999927</v>
      </c>
      <c r="BF185" s="26">
        <f t="shared" ca="1" si="62"/>
        <v>2057.8200000000002</v>
      </c>
    </row>
    <row r="186" spans="3:58">
      <c r="C186" s="26">
        <f>C93+$C$156</f>
        <v>176</v>
      </c>
      <c r="D186" s="26">
        <f t="shared" si="52"/>
        <v>107</v>
      </c>
      <c r="E186" s="26" t="str">
        <f t="shared" si="53"/>
        <v>历史新!C176</v>
      </c>
      <c r="F186" s="26" t="str">
        <f t="shared" si="54"/>
        <v>历史汇总!B107</v>
      </c>
      <c r="G186" s="40" t="s">
        <v>102</v>
      </c>
      <c r="H186" s="26">
        <f t="shared" ca="1" si="61"/>
        <v>0</v>
      </c>
      <c r="I186" s="26">
        <f t="shared" ca="1" si="61"/>
        <v>0</v>
      </c>
      <c r="J186" s="26">
        <f t="shared" ca="1" si="61"/>
        <v>0</v>
      </c>
      <c r="K186" s="26">
        <f t="shared" ca="1" si="61"/>
        <v>0</v>
      </c>
      <c r="L186" s="26">
        <f t="shared" ca="1" si="61"/>
        <v>0</v>
      </c>
      <c r="M186" s="26">
        <f t="shared" ca="1" si="61"/>
        <v>0</v>
      </c>
      <c r="N186" s="26">
        <f t="shared" ca="1" si="61"/>
        <v>0</v>
      </c>
      <c r="O186" s="26">
        <f t="shared" ca="1" si="61"/>
        <v>0</v>
      </c>
      <c r="P186" s="26">
        <f t="shared" ca="1" si="61"/>
        <v>0</v>
      </c>
      <c r="Q186" s="26">
        <f t="shared" ca="1" si="61"/>
        <v>0</v>
      </c>
      <c r="R186" s="26">
        <f t="shared" ca="1" si="61"/>
        <v>0</v>
      </c>
      <c r="S186" s="26">
        <f t="shared" ca="1" si="61"/>
        <v>-73.7881</v>
      </c>
      <c r="T186" s="26">
        <f t="shared" ca="1" si="61"/>
        <v>-71</v>
      </c>
      <c r="U186" s="26">
        <f t="shared" ca="1" si="61"/>
        <v>-1377</v>
      </c>
      <c r="V186" s="26">
        <f t="shared" ca="1" si="61"/>
        <v>-3320</v>
      </c>
      <c r="W186" s="26">
        <f t="shared" ca="1" si="61"/>
        <v>-3084</v>
      </c>
      <c r="X186" s="26">
        <f t="shared" ca="1" si="62"/>
        <v>-3269</v>
      </c>
      <c r="Y186" s="26">
        <f t="shared" ca="1" si="62"/>
        <v>-3711</v>
      </c>
      <c r="Z186" s="26">
        <f t="shared" ca="1" si="62"/>
        <v>-3368</v>
      </c>
      <c r="AA186" s="26">
        <f t="shared" ca="1" si="62"/>
        <v>-1444</v>
      </c>
      <c r="AB186" s="26">
        <f t="shared" ca="1" si="62"/>
        <v>-2263</v>
      </c>
      <c r="AC186" s="26">
        <f t="shared" ca="1" si="62"/>
        <v>-3377</v>
      </c>
      <c r="AD186" s="26">
        <f t="shared" ca="1" si="62"/>
        <v>-3376</v>
      </c>
      <c r="AE186" s="26">
        <f t="shared" ca="1" si="62"/>
        <v>-3563</v>
      </c>
      <c r="AF186" s="26">
        <f t="shared" ca="1" si="62"/>
        <v>-3328</v>
      </c>
      <c r="AG186" s="26">
        <f t="shared" ca="1" si="62"/>
        <v>-3019</v>
      </c>
      <c r="AH186" s="26">
        <f t="shared" ca="1" si="62"/>
        <v>-3042</v>
      </c>
      <c r="AI186" s="26">
        <f t="shared" ca="1" si="62"/>
        <v>-3192</v>
      </c>
      <c r="AJ186" s="26">
        <f t="shared" ca="1" si="62"/>
        <v>-3893</v>
      </c>
      <c r="AK186" s="26">
        <f t="shared" ca="1" si="62"/>
        <v>-3992</v>
      </c>
      <c r="AL186" s="26">
        <f t="shared" ca="1" si="62"/>
        <v>-3708</v>
      </c>
      <c r="AM186" s="26">
        <f t="shared" ca="1" si="62"/>
        <v>-2894</v>
      </c>
      <c r="AN186" s="26">
        <f t="shared" ca="1" si="62"/>
        <v>-3142</v>
      </c>
      <c r="AO186" s="26">
        <f t="shared" ca="1" si="62"/>
        <v>-3071</v>
      </c>
      <c r="AP186" s="26">
        <f t="shared" ca="1" si="62"/>
        <v>-3513</v>
      </c>
      <c r="AQ186" s="26">
        <f t="shared" ca="1" si="62"/>
        <v>-3776</v>
      </c>
      <c r="AR186" s="26">
        <f t="shared" ca="1" si="62"/>
        <v>-3528</v>
      </c>
      <c r="AS186" s="26">
        <f t="shared" ca="1" si="62"/>
        <v>-2942</v>
      </c>
      <c r="AT186" s="26">
        <f t="shared" ca="1" si="62"/>
        <v>4383.0200000000004</v>
      </c>
      <c r="AU186" s="26">
        <f t="shared" ca="1" si="62"/>
        <v>1588.37</v>
      </c>
      <c r="AV186" s="26">
        <f t="shared" ca="1" si="62"/>
        <v>68.949999999999818</v>
      </c>
      <c r="AW186" s="26">
        <f t="shared" ca="1" si="62"/>
        <v>65.210000000000036</v>
      </c>
      <c r="AX186" s="26">
        <f t="shared" ca="1" si="62"/>
        <v>58.539999999999964</v>
      </c>
      <c r="AY186" s="26">
        <f t="shared" ca="1" si="62"/>
        <v>57</v>
      </c>
      <c r="AZ186" s="26">
        <f t="shared" ca="1" si="62"/>
        <v>194.65000000000009</v>
      </c>
      <c r="BA186" s="26">
        <f t="shared" ca="1" si="62"/>
        <v>58.429999999999836</v>
      </c>
      <c r="BB186" s="26">
        <f t="shared" ca="1" si="62"/>
        <v>53.920000000000073</v>
      </c>
      <c r="BC186" s="26">
        <f t="shared" ca="1" si="62"/>
        <v>50.349999999999909</v>
      </c>
      <c r="BD186" s="26">
        <f t="shared" ca="1" si="62"/>
        <v>81.079999999999927</v>
      </c>
      <c r="BE186" s="26">
        <f t="shared" ca="1" si="62"/>
        <v>88.369999999999891</v>
      </c>
      <c r="BF186" s="26">
        <f t="shared" ca="1" si="62"/>
        <v>2369.52</v>
      </c>
    </row>
    <row r="187" spans="3:58">
      <c r="C187" s="26">
        <f t="shared" si="51"/>
        <v>177</v>
      </c>
      <c r="D187" s="26">
        <f>D94+$D$156</f>
        <v>108</v>
      </c>
      <c r="E187" s="26" t="str">
        <f t="shared" si="53"/>
        <v>历史新!C177</v>
      </c>
      <c r="F187" s="26" t="str">
        <f t="shared" si="54"/>
        <v>历史汇总!B108</v>
      </c>
      <c r="G187" s="40" t="s">
        <v>103</v>
      </c>
      <c r="H187" s="26">
        <f t="shared" ca="1" si="61"/>
        <v>0</v>
      </c>
      <c r="I187" s="26">
        <f t="shared" ca="1" si="61"/>
        <v>0</v>
      </c>
      <c r="J187" s="26">
        <f t="shared" ca="1" si="61"/>
        <v>0</v>
      </c>
      <c r="K187" s="26">
        <f t="shared" ca="1" si="61"/>
        <v>0</v>
      </c>
      <c r="L187" s="26">
        <f t="shared" ca="1" si="61"/>
        <v>0</v>
      </c>
      <c r="M187" s="26">
        <f t="shared" ca="1" si="61"/>
        <v>0</v>
      </c>
      <c r="N187" s="26">
        <f t="shared" ca="1" si="61"/>
        <v>0</v>
      </c>
      <c r="O187" s="26">
        <f t="shared" ca="1" si="61"/>
        <v>0</v>
      </c>
      <c r="P187" s="26">
        <f t="shared" ca="1" si="61"/>
        <v>0</v>
      </c>
      <c r="Q187" s="26">
        <f t="shared" ca="1" si="61"/>
        <v>0</v>
      </c>
      <c r="R187" s="26">
        <f t="shared" ca="1" si="61"/>
        <v>0</v>
      </c>
      <c r="S187" s="26">
        <f t="shared" ca="1" si="61"/>
        <v>-67.472200000000001</v>
      </c>
      <c r="T187" s="26">
        <f t="shared" ca="1" si="61"/>
        <v>-66</v>
      </c>
      <c r="U187" s="26">
        <f t="shared" ca="1" si="61"/>
        <v>-1572</v>
      </c>
      <c r="V187" s="26">
        <f t="shared" ca="1" si="61"/>
        <v>-2897</v>
      </c>
      <c r="W187" s="26">
        <f t="shared" ca="1" si="61"/>
        <v>-2842</v>
      </c>
      <c r="X187" s="26">
        <f t="shared" ca="1" si="62"/>
        <v>-3027</v>
      </c>
      <c r="Y187" s="26">
        <f t="shared" ca="1" si="62"/>
        <v>-3481</v>
      </c>
      <c r="Z187" s="26">
        <f t="shared" ca="1" si="62"/>
        <v>-3023</v>
      </c>
      <c r="AA187" s="26">
        <f t="shared" ca="1" si="62"/>
        <v>-1200</v>
      </c>
      <c r="AB187" s="26">
        <f t="shared" ca="1" si="62"/>
        <v>-1865</v>
      </c>
      <c r="AC187" s="26">
        <f t="shared" ca="1" si="62"/>
        <v>-2611</v>
      </c>
      <c r="AD187" s="26">
        <f t="shared" ca="1" si="62"/>
        <v>-2736</v>
      </c>
      <c r="AE187" s="26">
        <f t="shared" ca="1" si="62"/>
        <v>-2782</v>
      </c>
      <c r="AF187" s="26">
        <f t="shared" ca="1" si="62"/>
        <v>-2846</v>
      </c>
      <c r="AG187" s="26">
        <f t="shared" ca="1" si="62"/>
        <v>-2478</v>
      </c>
      <c r="AH187" s="26">
        <f t="shared" ref="AH187:AW187" ca="1" si="63">OFFSET(INDIRECT($E187),0,AH$11)-OFFSET(INDIRECT($F187),0,AH$11)</f>
        <v>-2419</v>
      </c>
      <c r="AI187" s="26">
        <f t="shared" ca="1" si="63"/>
        <v>-2422</v>
      </c>
      <c r="AJ187" s="26">
        <f t="shared" ca="1" si="63"/>
        <v>-2693</v>
      </c>
      <c r="AK187" s="26">
        <f t="shared" ca="1" si="63"/>
        <v>-2784</v>
      </c>
      <c r="AL187" s="26">
        <f t="shared" ca="1" si="63"/>
        <v>-2728</v>
      </c>
      <c r="AM187" s="26">
        <f t="shared" ca="1" si="63"/>
        <v>-2226</v>
      </c>
      <c r="AN187" s="26">
        <f t="shared" ca="1" si="63"/>
        <v>-2243</v>
      </c>
      <c r="AO187" s="26">
        <f t="shared" ca="1" si="63"/>
        <v>-2194</v>
      </c>
      <c r="AP187" s="26">
        <f t="shared" ca="1" si="63"/>
        <v>-2450</v>
      </c>
      <c r="AQ187" s="26">
        <f t="shared" ca="1" si="63"/>
        <v>-2780</v>
      </c>
      <c r="AR187" s="26">
        <f t="shared" ca="1" si="63"/>
        <v>-2678</v>
      </c>
      <c r="AS187" s="26">
        <f t="shared" ca="1" si="63"/>
        <v>-2203</v>
      </c>
      <c r="AT187" s="26">
        <f t="shared" ca="1" si="63"/>
        <v>2355.3900000000003</v>
      </c>
      <c r="AU187" s="26">
        <f t="shared" ca="1" si="63"/>
        <v>248.69999999999982</v>
      </c>
      <c r="AV187" s="26">
        <f t="shared" ca="1" si="63"/>
        <v>38.010000000000218</v>
      </c>
      <c r="AW187" s="26">
        <f t="shared" ca="1" si="63"/>
        <v>37.300000000000182</v>
      </c>
      <c r="AX187" s="26">
        <f t="shared" ref="AT187:BF192" ca="1" si="64">OFFSET(INDIRECT($E187),0,AX$11)-OFFSET(INDIRECT($F187),0,AX$11)</f>
        <v>34</v>
      </c>
      <c r="AY187" s="26">
        <f t="shared" ca="1" si="64"/>
        <v>24.75</v>
      </c>
      <c r="AZ187" s="26">
        <f t="shared" ca="1" si="64"/>
        <v>29.619999999999891</v>
      </c>
      <c r="BA187" s="26">
        <f t="shared" ca="1" si="64"/>
        <v>9.8399999999999181</v>
      </c>
      <c r="BB187" s="26">
        <f t="shared" ca="1" si="64"/>
        <v>12.730000000000018</v>
      </c>
      <c r="BC187" s="26">
        <f t="shared" ca="1" si="64"/>
        <v>12.599999999999909</v>
      </c>
      <c r="BD187" s="26">
        <f t="shared" ca="1" si="64"/>
        <v>38.170000000000073</v>
      </c>
      <c r="BE187" s="26">
        <f t="shared" ca="1" si="64"/>
        <v>17.25</v>
      </c>
      <c r="BF187" s="26">
        <f t="shared" ca="1" si="64"/>
        <v>1715.74</v>
      </c>
    </row>
    <row r="188" spans="3:58">
      <c r="C188" s="26">
        <f t="shared" si="51"/>
        <v>178</v>
      </c>
      <c r="D188" s="26">
        <f t="shared" si="52"/>
        <v>109</v>
      </c>
      <c r="E188" s="26" t="str">
        <f t="shared" si="53"/>
        <v>历史新!C178</v>
      </c>
      <c r="F188" s="26" t="str">
        <f t="shared" si="54"/>
        <v>历史汇总!B109</v>
      </c>
      <c r="G188" s="39" t="s">
        <v>105</v>
      </c>
      <c r="H188" s="26">
        <f t="shared" ca="1" si="61"/>
        <v>0</v>
      </c>
      <c r="I188" s="26">
        <f t="shared" ca="1" si="61"/>
        <v>0</v>
      </c>
      <c r="J188" s="26">
        <f t="shared" ca="1" si="61"/>
        <v>0</v>
      </c>
      <c r="K188" s="26">
        <f t="shared" ca="1" si="61"/>
        <v>0</v>
      </c>
      <c r="L188" s="26">
        <f t="shared" ca="1" si="61"/>
        <v>0</v>
      </c>
      <c r="M188" s="26">
        <f t="shared" ca="1" si="61"/>
        <v>0</v>
      </c>
      <c r="N188" s="26">
        <f t="shared" ca="1" si="61"/>
        <v>0</v>
      </c>
      <c r="O188" s="26">
        <f t="shared" ca="1" si="61"/>
        <v>0</v>
      </c>
      <c r="P188" s="26">
        <f t="shared" ca="1" si="61"/>
        <v>0</v>
      </c>
      <c r="Q188" s="26">
        <f t="shared" ca="1" si="61"/>
        <v>0</v>
      </c>
      <c r="R188" s="26">
        <f t="shared" ca="1" si="61"/>
        <v>0</v>
      </c>
      <c r="S188" s="26">
        <f t="shared" ca="1" si="61"/>
        <v>-3.21</v>
      </c>
      <c r="T188" s="26">
        <f t="shared" ca="1" si="61"/>
        <v>-3.01</v>
      </c>
      <c r="U188" s="26">
        <f t="shared" ca="1" si="61"/>
        <v>-3.09</v>
      </c>
      <c r="V188" s="26">
        <f t="shared" ca="1" si="61"/>
        <v>-2.94</v>
      </c>
      <c r="W188" s="26">
        <f t="shared" ca="1" si="61"/>
        <v>-3.07</v>
      </c>
      <c r="X188" s="26">
        <f t="shared" ref="X188:AM192" ca="1" si="65">OFFSET(INDIRECT($E188),0,X$11)-OFFSET(INDIRECT($F188),0,X$11)</f>
        <v>-3.08</v>
      </c>
      <c r="Y188" s="26">
        <f t="shared" ca="1" si="65"/>
        <v>-3.43</v>
      </c>
      <c r="Z188" s="26">
        <f t="shared" ca="1" si="65"/>
        <v>-2.97</v>
      </c>
      <c r="AA188" s="26">
        <f t="shared" ca="1" si="65"/>
        <v>-2.52</v>
      </c>
      <c r="AB188" s="26">
        <f t="shared" ca="1" si="65"/>
        <v>-2.4</v>
      </c>
      <c r="AC188" s="26">
        <f t="shared" ca="1" si="65"/>
        <v>-2.41</v>
      </c>
      <c r="AD188" s="26">
        <f t="shared" ca="1" si="65"/>
        <v>-2.41</v>
      </c>
      <c r="AE188" s="26">
        <f t="shared" ca="1" si="65"/>
        <v>-2.27</v>
      </c>
      <c r="AF188" s="26">
        <f t="shared" ca="1" si="65"/>
        <v>-2.37</v>
      </c>
      <c r="AG188" s="26">
        <f t="shared" ca="1" si="65"/>
        <v>-2.21</v>
      </c>
      <c r="AH188" s="26">
        <f t="shared" ca="1" si="65"/>
        <v>-2.1</v>
      </c>
      <c r="AI188" s="26">
        <f t="shared" ca="1" si="65"/>
        <v>-2.2400000000000002</v>
      </c>
      <c r="AJ188" s="26">
        <f t="shared" ca="1" si="65"/>
        <v>-2.27</v>
      </c>
      <c r="AK188" s="26">
        <f t="shared" ca="1" si="65"/>
        <v>-2.4</v>
      </c>
      <c r="AL188" s="26">
        <f t="shared" ca="1" si="65"/>
        <v>-2.58</v>
      </c>
      <c r="AM188" s="26">
        <f t="shared" ca="1" si="65"/>
        <v>-2.41</v>
      </c>
      <c r="AN188" s="26">
        <f t="shared" ref="AN188:AS188" ca="1" si="66">OFFSET(INDIRECT($E188),0,AN$11)-OFFSET(INDIRECT($F188),0,AN$11)</f>
        <v>-2.41</v>
      </c>
      <c r="AO188" s="26">
        <f t="shared" ca="1" si="66"/>
        <v>-2.36</v>
      </c>
      <c r="AP188" s="26">
        <f t="shared" ca="1" si="66"/>
        <v>-2.4900000000000002</v>
      </c>
      <c r="AQ188" s="26">
        <f t="shared" ca="1" si="66"/>
        <v>-2.67</v>
      </c>
      <c r="AR188" s="26">
        <f t="shared" ca="1" si="66"/>
        <v>-2.54</v>
      </c>
      <c r="AS188" s="26">
        <f t="shared" ca="1" si="66"/>
        <v>-2.71</v>
      </c>
      <c r="AT188" s="26">
        <f t="shared" ca="1" si="64"/>
        <v>-0.8600000000000001</v>
      </c>
      <c r="AU188" s="26">
        <f t="shared" ca="1" si="64"/>
        <v>-5.0000000000000266E-2</v>
      </c>
      <c r="AV188" s="26">
        <f t="shared" ca="1" si="64"/>
        <v>1.0000000000000231E-2</v>
      </c>
      <c r="AW188" s="26">
        <f t="shared" ca="1" si="64"/>
        <v>0</v>
      </c>
      <c r="AX188" s="26">
        <f t="shared" ca="1" si="64"/>
        <v>0</v>
      </c>
      <c r="AY188" s="26">
        <f t="shared" ca="1" si="64"/>
        <v>0</v>
      </c>
      <c r="AZ188" s="26">
        <f t="shared" ca="1" si="64"/>
        <v>0</v>
      </c>
      <c r="BA188" s="26">
        <f t="shared" ca="1" si="64"/>
        <v>0</v>
      </c>
      <c r="BB188" s="26">
        <f t="shared" ca="1" si="64"/>
        <v>0</v>
      </c>
      <c r="BC188" s="26">
        <f t="shared" ca="1" si="64"/>
        <v>9.9999999999997868E-3</v>
      </c>
      <c r="BD188" s="26">
        <f t="shared" ca="1" si="64"/>
        <v>0</v>
      </c>
      <c r="BE188" s="26">
        <f t="shared" ca="1" si="64"/>
        <v>1.0000000000000231E-2</v>
      </c>
      <c r="BF188" s="26">
        <f t="shared" ca="1" si="64"/>
        <v>2.34</v>
      </c>
    </row>
    <row r="189" spans="3:58">
      <c r="C189" s="26">
        <f t="shared" si="51"/>
        <v>179</v>
      </c>
      <c r="E189" s="26" t="str">
        <f t="shared" si="53"/>
        <v>历史新!C179</v>
      </c>
      <c r="F189" s="26" t="str">
        <f t="shared" si="54"/>
        <v>历史汇总!B</v>
      </c>
      <c r="G189" s="40" t="s">
        <v>106</v>
      </c>
    </row>
    <row r="190" spans="3:58">
      <c r="C190" s="26">
        <f t="shared" si="51"/>
        <v>180</v>
      </c>
      <c r="D190" s="26">
        <f t="shared" si="52"/>
        <v>110</v>
      </c>
      <c r="E190" s="26" t="str">
        <f t="shared" si="53"/>
        <v>历史新!C180</v>
      </c>
      <c r="F190" s="26" t="str">
        <f t="shared" si="54"/>
        <v>历史汇总!B110</v>
      </c>
      <c r="G190" s="40" t="s">
        <v>107</v>
      </c>
      <c r="H190" s="26">
        <f t="shared" ca="1" si="61"/>
        <v>0</v>
      </c>
      <c r="I190" s="26">
        <f t="shared" ca="1" si="61"/>
        <v>0</v>
      </c>
      <c r="J190" s="26">
        <f t="shared" ca="1" si="61"/>
        <v>0</v>
      </c>
      <c r="K190" s="26">
        <f t="shared" ca="1" si="61"/>
        <v>0</v>
      </c>
      <c r="L190" s="26">
        <f t="shared" ca="1" si="61"/>
        <v>0</v>
      </c>
      <c r="M190" s="26">
        <f t="shared" ca="1" si="61"/>
        <v>0</v>
      </c>
      <c r="N190" s="26">
        <f t="shared" ca="1" si="61"/>
        <v>0</v>
      </c>
      <c r="O190" s="26">
        <f t="shared" ca="1" si="61"/>
        <v>0</v>
      </c>
      <c r="P190" s="26">
        <f t="shared" ca="1" si="61"/>
        <v>0</v>
      </c>
      <c r="Q190" s="26">
        <f t="shared" ca="1" si="61"/>
        <v>0</v>
      </c>
      <c r="R190" s="26">
        <f t="shared" ca="1" si="61"/>
        <v>0</v>
      </c>
      <c r="S190" s="26">
        <f t="shared" ca="1" si="61"/>
        <v>-2</v>
      </c>
      <c r="T190" s="26">
        <f t="shared" ca="1" si="61"/>
        <v>-1.95</v>
      </c>
      <c r="U190" s="26">
        <f t="shared" ca="1" si="61"/>
        <v>-1.97</v>
      </c>
      <c r="V190" s="26">
        <f t="shared" ca="1" si="61"/>
        <v>-1.93</v>
      </c>
      <c r="W190" s="26">
        <f t="shared" ca="1" si="61"/>
        <v>-1.92</v>
      </c>
      <c r="X190" s="26">
        <f t="shared" ca="1" si="65"/>
        <v>-1.94</v>
      </c>
      <c r="Y190" s="26">
        <f t="shared" ca="1" si="65"/>
        <v>-2.16</v>
      </c>
      <c r="Z190" s="26">
        <f t="shared" ca="1" si="65"/>
        <v>-1.88</v>
      </c>
      <c r="AA190" s="26">
        <f t="shared" ca="1" si="65"/>
        <v>-1.65</v>
      </c>
      <c r="AB190" s="26">
        <f t="shared" ca="1" si="65"/>
        <v>-1.69</v>
      </c>
      <c r="AC190" s="26">
        <f t="shared" ca="1" si="65"/>
        <v>-1.68</v>
      </c>
      <c r="AD190" s="26">
        <f t="shared" ca="1" si="65"/>
        <v>-1.67</v>
      </c>
      <c r="AE190" s="26">
        <f t="shared" ca="1" si="65"/>
        <v>-1.69</v>
      </c>
      <c r="AF190" s="26">
        <f t="shared" ca="1" si="65"/>
        <v>-1.65</v>
      </c>
      <c r="AG190" s="26">
        <f t="shared" ca="1" si="65"/>
        <v>-1.65</v>
      </c>
      <c r="AH190" s="26">
        <f t="shared" ca="1" si="65"/>
        <v>-1.56</v>
      </c>
      <c r="AI190" s="26">
        <f t="shared" ca="1" si="65"/>
        <v>-1.61</v>
      </c>
      <c r="AJ190" s="26">
        <f t="shared" ca="1" si="65"/>
        <v>-1.6</v>
      </c>
      <c r="AK190" s="26">
        <f t="shared" ca="1" si="65"/>
        <v>-1.79</v>
      </c>
      <c r="AL190" s="26">
        <f t="shared" ca="1" si="65"/>
        <v>-1.91</v>
      </c>
      <c r="AM190" s="26">
        <f t="shared" ca="1" si="65"/>
        <v>-1.76</v>
      </c>
      <c r="AN190" s="26">
        <f t="shared" ref="AN190:AS192" ca="1" si="67">OFFSET(INDIRECT($E190),0,AN$11)-OFFSET(INDIRECT($F190),0,AN$11)</f>
        <v>-1.78</v>
      </c>
      <c r="AO190" s="26">
        <f t="shared" ca="1" si="67"/>
        <v>-1.72</v>
      </c>
      <c r="AP190" s="26">
        <f t="shared" ca="1" si="67"/>
        <v>-1.81</v>
      </c>
      <c r="AQ190" s="26">
        <f t="shared" ca="1" si="67"/>
        <v>-1.94</v>
      </c>
      <c r="AR190" s="26">
        <f t="shared" ca="1" si="67"/>
        <v>-1.88</v>
      </c>
      <c r="AS190" s="26">
        <f t="shared" ca="1" si="67"/>
        <v>-2.19</v>
      </c>
      <c r="AT190" s="26">
        <f t="shared" ca="1" si="64"/>
        <v>-0.60999999999999988</v>
      </c>
      <c r="AU190" s="26">
        <f t="shared" ca="1" si="64"/>
        <v>0</v>
      </c>
      <c r="AV190" s="26">
        <f t="shared" ca="1" si="64"/>
        <v>6.0000000000000053E-2</v>
      </c>
      <c r="AW190" s="26">
        <f t="shared" ca="1" si="64"/>
        <v>3.9999999999999813E-2</v>
      </c>
      <c r="AX190" s="26">
        <f t="shared" ca="1" si="64"/>
        <v>4.0000000000000036E-2</v>
      </c>
      <c r="AY190" s="26">
        <f t="shared" ca="1" si="64"/>
        <v>4.0000000000000036E-2</v>
      </c>
      <c r="AZ190" s="26">
        <f t="shared" ca="1" si="64"/>
        <v>4.0000000000000036E-2</v>
      </c>
      <c r="BA190" s="26">
        <f t="shared" ca="1" si="64"/>
        <v>6.0000000000000053E-2</v>
      </c>
      <c r="BB190" s="26">
        <f t="shared" ca="1" si="64"/>
        <v>6.0000000000000053E-2</v>
      </c>
      <c r="BC190" s="26">
        <f t="shared" ca="1" si="64"/>
        <v>7.0000000000000062E-2</v>
      </c>
      <c r="BD190" s="26">
        <f t="shared" ca="1" si="64"/>
        <v>5.9999999999999831E-2</v>
      </c>
      <c r="BE190" s="26">
        <f t="shared" ca="1" si="64"/>
        <v>6.0000000000000053E-2</v>
      </c>
      <c r="BF190" s="26">
        <f t="shared" ca="1" si="64"/>
        <v>1.84</v>
      </c>
    </row>
    <row r="191" spans="3:58">
      <c r="C191" s="26">
        <f t="shared" si="51"/>
        <v>181</v>
      </c>
      <c r="D191" s="26">
        <f t="shared" si="52"/>
        <v>111</v>
      </c>
      <c r="E191" s="26" t="str">
        <f t="shared" si="53"/>
        <v>历史新!C181</v>
      </c>
      <c r="F191" s="26" t="str">
        <f t="shared" si="54"/>
        <v>历史汇总!B111</v>
      </c>
      <c r="G191" s="40" t="s">
        <v>108</v>
      </c>
      <c r="H191" s="26">
        <f ca="1">OFFSET(INDIRECT($E191),0,H$11)-OFFSET(INDIRECT($F191),0,H$11)</f>
        <v>0</v>
      </c>
      <c r="I191" s="26">
        <f t="shared" ca="1" si="61"/>
        <v>0</v>
      </c>
      <c r="J191" s="26">
        <f t="shared" ca="1" si="61"/>
        <v>0</v>
      </c>
      <c r="K191" s="26">
        <f t="shared" ca="1" si="61"/>
        <v>0</v>
      </c>
      <c r="L191" s="26">
        <f t="shared" ca="1" si="61"/>
        <v>0</v>
      </c>
      <c r="M191" s="26">
        <f t="shared" ca="1" si="61"/>
        <v>0</v>
      </c>
      <c r="N191" s="26">
        <f t="shared" ca="1" si="61"/>
        <v>0</v>
      </c>
      <c r="O191" s="26">
        <f t="shared" ca="1" si="61"/>
        <v>0</v>
      </c>
      <c r="P191" s="26">
        <f t="shared" ca="1" si="61"/>
        <v>0</v>
      </c>
      <c r="Q191" s="26">
        <f t="shared" ca="1" si="61"/>
        <v>0</v>
      </c>
      <c r="R191" s="26">
        <f t="shared" ca="1" si="61"/>
        <v>0</v>
      </c>
      <c r="S191" s="26">
        <f t="shared" ca="1" si="61"/>
        <v>-6.89</v>
      </c>
      <c r="T191" s="26">
        <f t="shared" ca="1" si="61"/>
        <v>-4.92</v>
      </c>
      <c r="U191" s="26">
        <f t="shared" ca="1" si="61"/>
        <v>-5.23</v>
      </c>
      <c r="V191" s="26">
        <f t="shared" ca="1" si="61"/>
        <v>-5.68</v>
      </c>
      <c r="W191" s="26">
        <f t="shared" ca="1" si="61"/>
        <v>-5.0999999999999996</v>
      </c>
      <c r="X191" s="26">
        <f t="shared" ca="1" si="65"/>
        <v>-5.13</v>
      </c>
      <c r="Y191" s="26">
        <f t="shared" ca="1" si="65"/>
        <v>-6.05</v>
      </c>
      <c r="Z191" s="26">
        <f t="shared" ca="1" si="65"/>
        <v>-5.3</v>
      </c>
      <c r="AA191" s="26">
        <f t="shared" ca="1" si="65"/>
        <v>-3.87</v>
      </c>
      <c r="AB191" s="26">
        <f t="shared" ca="1" si="65"/>
        <v>-3.87</v>
      </c>
      <c r="AC191" s="26">
        <f t="shared" ca="1" si="65"/>
        <v>-3.71</v>
      </c>
      <c r="AD191" s="26">
        <f t="shared" ca="1" si="65"/>
        <v>-4.1500000000000004</v>
      </c>
      <c r="AE191" s="26">
        <f t="shared" ca="1" si="65"/>
        <v>-4.1500000000000004</v>
      </c>
      <c r="AF191" s="26">
        <f t="shared" ca="1" si="65"/>
        <v>-4.2699999999999996</v>
      </c>
      <c r="AG191" s="26">
        <f t="shared" ca="1" si="65"/>
        <v>-3.55</v>
      </c>
      <c r="AH191" s="26">
        <f t="shared" ca="1" si="65"/>
        <v>-3.47</v>
      </c>
      <c r="AI191" s="26">
        <f t="shared" ca="1" si="65"/>
        <v>-3.73</v>
      </c>
      <c r="AJ191" s="26">
        <f t="shared" ca="1" si="65"/>
        <v>-4.18</v>
      </c>
      <c r="AK191" s="26">
        <f t="shared" ca="1" si="65"/>
        <v>-4.8600000000000003</v>
      </c>
      <c r="AL191" s="26">
        <f t="shared" ca="1" si="65"/>
        <v>-4.5</v>
      </c>
      <c r="AM191" s="26">
        <f t="shared" ca="1" si="65"/>
        <v>-3.84</v>
      </c>
      <c r="AN191" s="26">
        <f t="shared" ca="1" si="67"/>
        <v>-4.0999999999999996</v>
      </c>
      <c r="AO191" s="26">
        <f t="shared" ca="1" si="67"/>
        <v>-3.84</v>
      </c>
      <c r="AP191" s="26">
        <f t="shared" ca="1" si="67"/>
        <v>-4.18</v>
      </c>
      <c r="AQ191" s="26">
        <f t="shared" ca="1" si="67"/>
        <v>-5.29</v>
      </c>
      <c r="AR191" s="26">
        <f t="shared" ca="1" si="67"/>
        <v>-4.34</v>
      </c>
      <c r="AS191" s="26">
        <f t="shared" ca="1" si="67"/>
        <v>-4.22</v>
      </c>
      <c r="AT191" s="26">
        <f t="shared" ca="1" si="64"/>
        <v>-1.7600000000000002</v>
      </c>
      <c r="AU191" s="26">
        <f t="shared" ca="1" si="64"/>
        <v>1.0000000000000675E-2</v>
      </c>
      <c r="AV191" s="26">
        <f t="shared" ca="1" si="64"/>
        <v>2.0000000000000462E-2</v>
      </c>
      <c r="AW191" s="26">
        <f t="shared" ca="1" si="64"/>
        <v>4.9999999999999822E-2</v>
      </c>
      <c r="AX191" s="26">
        <f t="shared" ca="1" si="64"/>
        <v>4.0000000000000036E-2</v>
      </c>
      <c r="AY191" s="26">
        <f t="shared" ca="1" si="64"/>
        <v>4.0000000000000036E-2</v>
      </c>
      <c r="AZ191" s="26">
        <f t="shared" ca="1" si="64"/>
        <v>1.9999999999999574E-2</v>
      </c>
      <c r="BA191" s="26">
        <f t="shared" ca="1" si="64"/>
        <v>1.9999999999999574E-2</v>
      </c>
      <c r="BB191" s="26">
        <f t="shared" ca="1" si="64"/>
        <v>4.0000000000000036E-2</v>
      </c>
      <c r="BC191" s="26">
        <f t="shared" ca="1" si="64"/>
        <v>9.9999999999997868E-3</v>
      </c>
      <c r="BD191" s="26">
        <f t="shared" ca="1" si="64"/>
        <v>1.9999999999999574E-2</v>
      </c>
      <c r="BE191" s="26">
        <f t="shared" ca="1" si="64"/>
        <v>1.9999999999999574E-2</v>
      </c>
      <c r="BF191" s="26">
        <f t="shared" ca="1" si="64"/>
        <v>4.25</v>
      </c>
    </row>
    <row r="192" spans="3:58">
      <c r="C192" s="26">
        <f t="shared" si="51"/>
        <v>182</v>
      </c>
      <c r="D192" s="26">
        <f t="shared" si="52"/>
        <v>112</v>
      </c>
      <c r="E192" s="26" t="str">
        <f t="shared" si="53"/>
        <v>历史新!C182</v>
      </c>
      <c r="F192" s="26" t="str">
        <f t="shared" si="54"/>
        <v>历史汇总!B112</v>
      </c>
      <c r="G192" s="40" t="s">
        <v>109</v>
      </c>
      <c r="H192" s="26">
        <f t="shared" ca="1" si="61"/>
        <v>0</v>
      </c>
      <c r="I192" s="26">
        <f t="shared" ca="1" si="61"/>
        <v>0</v>
      </c>
      <c r="J192" s="26">
        <f t="shared" ca="1" si="61"/>
        <v>0</v>
      </c>
      <c r="K192" s="26">
        <f t="shared" ca="1" si="61"/>
        <v>0</v>
      </c>
      <c r="L192" s="26">
        <f t="shared" ca="1" si="61"/>
        <v>0</v>
      </c>
      <c r="M192" s="26">
        <f t="shared" ca="1" si="61"/>
        <v>0</v>
      </c>
      <c r="N192" s="26">
        <f t="shared" ca="1" si="61"/>
        <v>0</v>
      </c>
      <c r="O192" s="26">
        <f t="shared" ca="1" si="61"/>
        <v>0</v>
      </c>
      <c r="P192" s="26">
        <f t="shared" ca="1" si="61"/>
        <v>0</v>
      </c>
      <c r="Q192" s="26">
        <f t="shared" ca="1" si="61"/>
        <v>0</v>
      </c>
      <c r="R192" s="26">
        <f t="shared" ca="1" si="61"/>
        <v>0</v>
      </c>
      <c r="S192" s="26">
        <f t="shared" ca="1" si="61"/>
        <v>-2.16</v>
      </c>
      <c r="T192" s="26">
        <f t="shared" ca="1" si="61"/>
        <v>-1.93</v>
      </c>
      <c r="U192" s="26">
        <f t="shared" ca="1" si="61"/>
        <v>-2.06</v>
      </c>
      <c r="V192" s="26">
        <f t="shared" ca="1" si="61"/>
        <v>-2.29</v>
      </c>
      <c r="W192" s="26">
        <f t="shared" ca="1" si="61"/>
        <v>-2.2599999999999998</v>
      </c>
      <c r="X192" s="26">
        <f t="shared" ca="1" si="65"/>
        <v>-2.3199999999999998</v>
      </c>
      <c r="Y192" s="26">
        <f t="shared" ca="1" si="65"/>
        <v>-2.77</v>
      </c>
      <c r="Z192" s="26">
        <f t="shared" ca="1" si="65"/>
        <v>-2.3199999999999998</v>
      </c>
      <c r="AA192" s="26">
        <f t="shared" ca="1" si="65"/>
        <v>-1.86</v>
      </c>
      <c r="AB192" s="26">
        <f t="shared" ca="1" si="65"/>
        <v>-1.77</v>
      </c>
      <c r="AC192" s="26">
        <f t="shared" ca="1" si="65"/>
        <v>-1.74</v>
      </c>
      <c r="AD192" s="26">
        <f t="shared" ca="1" si="65"/>
        <v>-1.75</v>
      </c>
      <c r="AE192" s="26">
        <f t="shared" ca="1" si="65"/>
        <v>-1.83</v>
      </c>
      <c r="AF192" s="26">
        <f t="shared" ca="1" si="65"/>
        <v>-1.81</v>
      </c>
      <c r="AG192" s="26">
        <f t="shared" ca="1" si="65"/>
        <v>-1.73</v>
      </c>
      <c r="AH192" s="26">
        <f t="shared" ca="1" si="65"/>
        <v>-1.64</v>
      </c>
      <c r="AI192" s="26">
        <f t="shared" ca="1" si="65"/>
        <v>-1.7</v>
      </c>
      <c r="AJ192" s="26">
        <f t="shared" ca="1" si="65"/>
        <v>-1.76</v>
      </c>
      <c r="AK192" s="26">
        <f t="shared" ca="1" si="65"/>
        <v>-2.04</v>
      </c>
      <c r="AL192" s="26">
        <f t="shared" ca="1" si="65"/>
        <v>-1.95</v>
      </c>
      <c r="AM192" s="26">
        <f t="shared" ca="1" si="65"/>
        <v>-1.77</v>
      </c>
      <c r="AN192" s="26">
        <f t="shared" ca="1" si="67"/>
        <v>-1.73</v>
      </c>
      <c r="AO192" s="26">
        <f t="shared" ca="1" si="67"/>
        <v>-1.66</v>
      </c>
      <c r="AP192" s="26">
        <f t="shared" ca="1" si="67"/>
        <v>-1.76</v>
      </c>
      <c r="AQ192" s="26">
        <f t="shared" ca="1" si="67"/>
        <v>-2.2200000000000002</v>
      </c>
      <c r="AR192" s="26">
        <f t="shared" ca="1" si="67"/>
        <v>-1.97</v>
      </c>
      <c r="AS192" s="26">
        <f t="shared" ca="1" si="67"/>
        <v>-1.9</v>
      </c>
      <c r="AT192" s="26">
        <f t="shared" ca="1" si="64"/>
        <v>-3.0000000000000027E-2</v>
      </c>
      <c r="AU192" s="26">
        <f t="shared" ca="1" si="64"/>
        <v>-7.9999999999999849E-2</v>
      </c>
      <c r="AV192" s="26">
        <f t="shared" ca="1" si="64"/>
        <v>-2.0000000000000018E-2</v>
      </c>
      <c r="AW192" s="26">
        <f t="shared" ca="1" si="64"/>
        <v>-1.0000000000000009E-2</v>
      </c>
      <c r="AX192" s="26">
        <f t="shared" ca="1" si="64"/>
        <v>-9.9999999999997868E-3</v>
      </c>
      <c r="AY192" s="26">
        <f t="shared" ca="1" si="64"/>
        <v>-1.0000000000000009E-2</v>
      </c>
      <c r="AZ192" s="26">
        <f t="shared" ca="1" si="64"/>
        <v>-4.0000000000000036E-2</v>
      </c>
      <c r="BA192" s="26">
        <f t="shared" ca="1" si="64"/>
        <v>-3.0000000000000027E-2</v>
      </c>
      <c r="BB192" s="26">
        <f t="shared" ca="1" si="64"/>
        <v>-2.0000000000000018E-2</v>
      </c>
      <c r="BC192" s="26">
        <f t="shared" ca="1" si="64"/>
        <v>-2.0000000000000018E-2</v>
      </c>
      <c r="BD192" s="26">
        <f t="shared" ca="1" si="64"/>
        <v>0</v>
      </c>
      <c r="BE192" s="26">
        <f t="shared" ca="1" si="64"/>
        <v>-1.0000000000000009E-2</v>
      </c>
      <c r="BF192" s="26">
        <f t="shared" ca="1" si="64"/>
        <v>1.69</v>
      </c>
    </row>
    <row r="199" spans="2:58">
      <c r="B199" s="26" t="s">
        <v>169</v>
      </c>
      <c r="C199" s="26">
        <v>188</v>
      </c>
      <c r="D199" s="26">
        <v>146</v>
      </c>
      <c r="G199" s="26" t="s">
        <v>168</v>
      </c>
      <c r="H199" s="1" t="s">
        <v>386</v>
      </c>
      <c r="I199" s="1" t="s">
        <v>387</v>
      </c>
      <c r="J199" s="1" t="s">
        <v>388</v>
      </c>
      <c r="K199" s="1" t="s">
        <v>389</v>
      </c>
      <c r="L199" s="1" t="s">
        <v>390</v>
      </c>
      <c r="M199" s="1" t="s">
        <v>391</v>
      </c>
      <c r="N199" s="1" t="s">
        <v>392</v>
      </c>
      <c r="O199" s="1" t="s">
        <v>393</v>
      </c>
      <c r="P199" s="1" t="s">
        <v>394</v>
      </c>
      <c r="Q199" s="1" t="s">
        <v>395</v>
      </c>
      <c r="R199" s="1" t="s">
        <v>396</v>
      </c>
      <c r="S199" s="1" t="s">
        <v>397</v>
      </c>
      <c r="T199" s="1" t="s">
        <v>398</v>
      </c>
      <c r="U199" s="1" t="s">
        <v>399</v>
      </c>
      <c r="V199" s="1" t="s">
        <v>400</v>
      </c>
      <c r="W199" s="1" t="s">
        <v>401</v>
      </c>
      <c r="X199" s="1" t="s">
        <v>402</v>
      </c>
      <c r="Y199" s="1" t="s">
        <v>403</v>
      </c>
      <c r="Z199" s="1" t="s">
        <v>404</v>
      </c>
      <c r="AA199" s="1" t="s">
        <v>405</v>
      </c>
      <c r="AB199" s="1" t="s">
        <v>406</v>
      </c>
      <c r="AC199" s="1" t="s">
        <v>407</v>
      </c>
      <c r="AD199" s="1" t="s">
        <v>408</v>
      </c>
      <c r="AE199" s="1" t="s">
        <v>409</v>
      </c>
      <c r="AF199" s="1" t="s">
        <v>410</v>
      </c>
      <c r="AG199" s="1" t="s">
        <v>411</v>
      </c>
      <c r="AH199" s="1" t="s">
        <v>412</v>
      </c>
      <c r="AI199" s="1" t="s">
        <v>413</v>
      </c>
      <c r="AJ199" s="1" t="s">
        <v>414</v>
      </c>
      <c r="AK199" s="1" t="s">
        <v>415</v>
      </c>
      <c r="AL199" s="1" t="s">
        <v>416</v>
      </c>
      <c r="AM199" s="1" t="s">
        <v>417</v>
      </c>
      <c r="AN199" s="1" t="s">
        <v>418</v>
      </c>
      <c r="AO199" s="1" t="s">
        <v>419</v>
      </c>
      <c r="AP199" s="1" t="s">
        <v>420</v>
      </c>
      <c r="AQ199" s="1" t="s">
        <v>421</v>
      </c>
      <c r="AR199" s="1" t="s">
        <v>422</v>
      </c>
      <c r="AS199" s="1" t="s">
        <v>13</v>
      </c>
      <c r="AT199" s="1" t="s">
        <v>12</v>
      </c>
      <c r="AU199" s="1" t="s">
        <v>11</v>
      </c>
      <c r="AV199" s="1" t="s">
        <v>10</v>
      </c>
      <c r="AW199" s="1" t="s">
        <v>9</v>
      </c>
      <c r="AX199" s="1" t="s">
        <v>8</v>
      </c>
      <c r="AY199" s="1" t="s">
        <v>7</v>
      </c>
      <c r="AZ199" s="1" t="s">
        <v>6</v>
      </c>
      <c r="BA199" s="1" t="s">
        <v>5</v>
      </c>
      <c r="BB199" s="1" t="s">
        <v>4</v>
      </c>
      <c r="BC199" s="1" t="s">
        <v>3</v>
      </c>
      <c r="BD199" s="1" t="s">
        <v>2</v>
      </c>
      <c r="BE199" s="1" t="s">
        <v>1</v>
      </c>
      <c r="BF199" s="1" t="s">
        <v>423</v>
      </c>
    </row>
    <row r="200" spans="2:58">
      <c r="C200" s="26">
        <f>C13+$C$199</f>
        <v>190</v>
      </c>
      <c r="D200" s="26">
        <f>D13+$D$199</f>
        <v>188</v>
      </c>
      <c r="E200" s="26" t="str">
        <f t="shared" ref="E200:E247" si="68">$A$11&amp;$A$13&amp;C200</f>
        <v>历史新!C190</v>
      </c>
      <c r="F200" s="26" t="str">
        <f t="shared" ref="F200:F247" si="69">$B$11&amp;$B$13&amp;D200</f>
        <v>历史汇总!B188</v>
      </c>
      <c r="G200" s="1" t="s">
        <v>15</v>
      </c>
      <c r="H200" s="26">
        <f ca="1">OFFSET(INDIRECT($E200),0,H$11)-OFFSET(INDIRECT($F200),0,H$11)</f>
        <v>14660</v>
      </c>
      <c r="I200" s="26">
        <f t="shared" ref="I200:BF205" ca="1" si="70">OFFSET(INDIRECT($E200),0,I$11)-OFFSET(INDIRECT($F200),0,I$11)</f>
        <v>7940</v>
      </c>
      <c r="J200" s="26">
        <f t="shared" ca="1" si="70"/>
        <v>9390</v>
      </c>
      <c r="K200" s="26">
        <f t="shared" ca="1" si="70"/>
        <v>8860</v>
      </c>
      <c r="L200" s="26">
        <f t="shared" ca="1" si="70"/>
        <v>10490</v>
      </c>
      <c r="M200" s="26">
        <f t="shared" ca="1" si="70"/>
        <v>19480</v>
      </c>
      <c r="N200" s="26">
        <f t="shared" ca="1" si="70"/>
        <v>19380</v>
      </c>
      <c r="O200" s="26">
        <f t="shared" ca="1" si="70"/>
        <v>9500</v>
      </c>
      <c r="P200" s="26">
        <f t="shared" ca="1" si="70"/>
        <v>13370</v>
      </c>
      <c r="Q200" s="26">
        <f t="shared" ca="1" si="70"/>
        <v>6630</v>
      </c>
      <c r="R200" s="26">
        <f t="shared" ca="1" si="70"/>
        <v>10490</v>
      </c>
      <c r="S200" s="26">
        <f t="shared" ca="1" si="70"/>
        <v>19790</v>
      </c>
      <c r="T200" s="26">
        <f t="shared" ca="1" si="70"/>
        <v>11090</v>
      </c>
      <c r="U200" s="26">
        <f t="shared" ca="1" si="70"/>
        <v>9950</v>
      </c>
      <c r="V200" s="26">
        <f t="shared" ca="1" si="70"/>
        <v>11760</v>
      </c>
      <c r="W200" s="26">
        <f t="shared" ca="1" si="70"/>
        <v>14980</v>
      </c>
      <c r="X200" s="26">
        <f t="shared" ca="1" si="70"/>
        <v>12500</v>
      </c>
      <c r="Y200" s="26">
        <f t="shared" ca="1" si="70"/>
        <v>14960</v>
      </c>
      <c r="Z200" s="26">
        <f t="shared" ca="1" si="70"/>
        <v>7710</v>
      </c>
      <c r="AA200" s="26">
        <f t="shared" ca="1" si="70"/>
        <v>9110</v>
      </c>
      <c r="AB200" s="26">
        <f t="shared" ca="1" si="70"/>
        <v>10790</v>
      </c>
      <c r="AC200" s="26">
        <f t="shared" ca="1" si="70"/>
        <v>10060</v>
      </c>
      <c r="AD200" s="26">
        <f t="shared" ca="1" si="70"/>
        <v>16420</v>
      </c>
      <c r="AE200" s="26">
        <f t="shared" ca="1" si="70"/>
        <v>19800</v>
      </c>
      <c r="AF200" s="26">
        <f t="shared" ca="1" si="70"/>
        <v>13770</v>
      </c>
      <c r="AG200" s="26">
        <f t="shared" ca="1" si="70"/>
        <v>16110</v>
      </c>
      <c r="AH200" s="26">
        <f t="shared" ca="1" si="70"/>
        <v>7930</v>
      </c>
      <c r="AI200" s="26">
        <f t="shared" ca="1" si="70"/>
        <v>11870</v>
      </c>
      <c r="AJ200" s="26">
        <f t="shared" ca="1" si="70"/>
        <v>19800</v>
      </c>
      <c r="AK200" s="26">
        <f t="shared" ca="1" si="70"/>
        <v>27080</v>
      </c>
      <c r="AL200" s="26">
        <f t="shared" ca="1" si="70"/>
        <v>26770</v>
      </c>
      <c r="AM200" s="26">
        <f t="shared" ca="1" si="70"/>
        <v>12670</v>
      </c>
      <c r="AN200" s="26">
        <f t="shared" ca="1" si="70"/>
        <v>10710</v>
      </c>
      <c r="AO200" s="26">
        <f t="shared" ca="1" si="70"/>
        <v>8500</v>
      </c>
      <c r="AP200" s="26">
        <f t="shared" ca="1" si="70"/>
        <v>6770</v>
      </c>
      <c r="AQ200" s="26">
        <f t="shared" ca="1" si="70"/>
        <v>3660</v>
      </c>
      <c r="AR200" s="26">
        <f t="shared" ca="1" si="70"/>
        <v>5370</v>
      </c>
      <c r="AS200" s="26">
        <f t="shared" ca="1" si="70"/>
        <v>1360</v>
      </c>
      <c r="AT200" s="26">
        <f t="shared" ca="1" si="70"/>
        <v>2980</v>
      </c>
      <c r="AU200" s="26">
        <f t="shared" ca="1" si="70"/>
        <v>1690</v>
      </c>
      <c r="AV200" s="26">
        <f t="shared" ca="1" si="70"/>
        <v>1350</v>
      </c>
      <c r="AW200" s="26">
        <f t="shared" ca="1" si="70"/>
        <v>1600</v>
      </c>
      <c r="AX200" s="26">
        <f t="shared" ca="1" si="70"/>
        <v>1770</v>
      </c>
      <c r="AY200" s="26">
        <f t="shared" ca="1" si="70"/>
        <v>420</v>
      </c>
      <c r="AZ200" s="26">
        <f t="shared" ca="1" si="70"/>
        <v>1610</v>
      </c>
      <c r="BA200" s="26">
        <f t="shared" ca="1" si="70"/>
        <v>510</v>
      </c>
      <c r="BB200" s="26">
        <f t="shared" ca="1" si="70"/>
        <v>110</v>
      </c>
      <c r="BC200" s="26">
        <f t="shared" ca="1" si="70"/>
        <v>150</v>
      </c>
      <c r="BD200" s="26">
        <f t="shared" ca="1" si="70"/>
        <v>410</v>
      </c>
      <c r="BE200" s="26">
        <f t="shared" ca="1" si="70"/>
        <v>170</v>
      </c>
      <c r="BF200" s="26">
        <f t="shared" ca="1" si="70"/>
        <v>573608</v>
      </c>
    </row>
    <row r="201" spans="2:58">
      <c r="C201" s="26">
        <f t="shared" ref="C201:C247" si="71">C14+$C$199</f>
        <v>191</v>
      </c>
      <c r="D201" s="26">
        <f t="shared" ref="D201:D233" si="72">D14+$D$199</f>
        <v>189</v>
      </c>
      <c r="E201" s="26" t="str">
        <f t="shared" si="68"/>
        <v>历史新!C191</v>
      </c>
      <c r="F201" s="26" t="str">
        <f t="shared" si="69"/>
        <v>历史汇总!B189</v>
      </c>
      <c r="G201" s="3" t="s">
        <v>16</v>
      </c>
      <c r="H201" s="26">
        <f t="shared" ref="H201:W221" ca="1" si="73">OFFSET(INDIRECT($E201),0,H$11)-OFFSET(INDIRECT($F201),0,H$11)</f>
        <v>-2.4000000000000132E-3</v>
      </c>
      <c r="I201" s="26">
        <f t="shared" ca="1" si="70"/>
        <v>-4.0000000000001146E-4</v>
      </c>
      <c r="J201" s="26">
        <f t="shared" ca="1" si="70"/>
        <v>6.9999999999997842E-4</v>
      </c>
      <c r="K201" s="26">
        <f t="shared" ca="1" si="70"/>
        <v>7.999999999999674E-4</v>
      </c>
      <c r="L201" s="26">
        <f t="shared" ca="1" si="70"/>
        <v>-2.0000000000000573E-4</v>
      </c>
      <c r="M201" s="26">
        <f t="shared" ca="1" si="70"/>
        <v>2.2999999999999687E-3</v>
      </c>
      <c r="N201" s="26">
        <f t="shared" ca="1" si="70"/>
        <v>7.9999999999999516E-4</v>
      </c>
      <c r="O201" s="26">
        <f t="shared" ca="1" si="70"/>
        <v>-3.0000000000000027E-3</v>
      </c>
      <c r="P201" s="26">
        <f t="shared" ca="1" si="70"/>
        <v>1.0000000000000009E-3</v>
      </c>
      <c r="Q201" s="26">
        <f t="shared" ca="1" si="70"/>
        <v>-2.0999999999999977E-3</v>
      </c>
      <c r="R201" s="26">
        <f t="shared" ca="1" si="70"/>
        <v>6.9999999999997842E-4</v>
      </c>
      <c r="S201" s="26">
        <f t="shared" ca="1" si="70"/>
        <v>1.467821937709779E-3</v>
      </c>
      <c r="T201" s="26">
        <f t="shared" ca="1" si="70"/>
        <v>-1.1000000000000176E-3</v>
      </c>
      <c r="U201" s="26">
        <f t="shared" ca="1" si="70"/>
        <v>-2.9999999999999992E-4</v>
      </c>
      <c r="V201" s="26">
        <f t="shared" ca="1" si="70"/>
        <v>6.999999999999923E-4</v>
      </c>
      <c r="W201" s="26">
        <f t="shared" ca="1" si="70"/>
        <v>6.9999999999999923E-4</v>
      </c>
      <c r="X201" s="26">
        <f t="shared" ca="1" si="70"/>
        <v>-6.0000000000000157E-4</v>
      </c>
      <c r="Y201" s="26">
        <f t="shared" ca="1" si="70"/>
        <v>5.9999999999999995E-4</v>
      </c>
      <c r="Z201" s="26">
        <f t="shared" ca="1" si="70"/>
        <v>-1.6000000000000042E-3</v>
      </c>
      <c r="AA201" s="26">
        <f t="shared" ca="1" si="70"/>
        <v>9.000000000000119E-4</v>
      </c>
      <c r="AB201" s="26">
        <f t="shared" ca="1" si="70"/>
        <v>3.9999999999999758E-4</v>
      </c>
      <c r="AC201" s="26">
        <f t="shared" ca="1" si="70"/>
        <v>-3.0000000000000165E-4</v>
      </c>
      <c r="AD201" s="26">
        <f t="shared" ca="1" si="70"/>
        <v>1.6000000000000181E-3</v>
      </c>
      <c r="AE201" s="26">
        <f t="shared" ca="1" si="70"/>
        <v>5.0000000000000044E-4</v>
      </c>
      <c r="AF201" s="26">
        <f t="shared" ca="1" si="70"/>
        <v>-3.1000000000000472E-3</v>
      </c>
      <c r="AG201" s="26">
        <f t="shared" ca="1" si="70"/>
        <v>1.2999999999999678E-3</v>
      </c>
      <c r="AH201" s="26">
        <f t="shared" ca="1" si="70"/>
        <v>-7.0000000000003393E-4</v>
      </c>
      <c r="AI201" s="26">
        <f t="shared" ca="1" si="70"/>
        <v>1.0999999999999899E-3</v>
      </c>
      <c r="AJ201" s="26">
        <f t="shared" ca="1" si="70"/>
        <v>-9.9999999999988987E-5</v>
      </c>
      <c r="AK201" s="26">
        <f t="shared" ca="1" si="70"/>
        <v>1.0999999999999899E-3</v>
      </c>
      <c r="AL201" s="26">
        <f t="shared" ca="1" si="70"/>
        <v>5.0000000000000044E-4</v>
      </c>
      <c r="AM201" s="26">
        <f t="shared" ca="1" si="70"/>
        <v>-1.5000000000000013E-3</v>
      </c>
      <c r="AN201" s="26">
        <f t="shared" ca="1" si="70"/>
        <v>-1.0000000000001674E-4</v>
      </c>
      <c r="AO201" s="26">
        <f t="shared" ca="1" si="70"/>
        <v>-9.0000000000000496E-4</v>
      </c>
      <c r="AP201" s="26">
        <f t="shared" ca="1" si="70"/>
        <v>-1.0000000000000009E-3</v>
      </c>
      <c r="AQ201" s="26">
        <f t="shared" ca="1" si="70"/>
        <v>-1.1000000000000038E-3</v>
      </c>
      <c r="AR201" s="26">
        <f t="shared" ca="1" si="70"/>
        <v>6.0000000000001719E-4</v>
      </c>
      <c r="AS201" s="26">
        <f t="shared" ca="1" si="70"/>
        <v>-5.0000000000000044E-4</v>
      </c>
      <c r="AT201" s="26">
        <f t="shared" ca="1" si="70"/>
        <v>8.0000000000002292E-4</v>
      </c>
      <c r="AU201" s="26">
        <f t="shared" ca="1" si="70"/>
        <v>-5.0000000000000044E-4</v>
      </c>
      <c r="AV201" s="26">
        <f t="shared" ca="1" si="70"/>
        <v>-9.9999999999988987E-5</v>
      </c>
      <c r="AW201" s="26">
        <f t="shared" ca="1" si="70"/>
        <v>0</v>
      </c>
      <c r="AX201" s="26">
        <f t="shared" ca="1" si="70"/>
        <v>1.0000000000000026E-4</v>
      </c>
      <c r="AY201" s="26">
        <f t="shared" ca="1" si="70"/>
        <v>-1.9999999999997797E-4</v>
      </c>
      <c r="AZ201" s="26">
        <f t="shared" ca="1" si="70"/>
        <v>1.0999999999999899E-3</v>
      </c>
      <c r="BA201" s="26">
        <f t="shared" ca="1" si="70"/>
        <v>-8.9999999999999802E-4</v>
      </c>
      <c r="BB201" s="26">
        <f t="shared" ca="1" si="70"/>
        <v>-3.9999999999999931E-4</v>
      </c>
      <c r="BC201" s="26">
        <f t="shared" ca="1" si="70"/>
        <v>0</v>
      </c>
      <c r="BD201" s="26">
        <f t="shared" ca="1" si="70"/>
        <v>9.9999999999988987E-5</v>
      </c>
      <c r="BE201" s="26">
        <f t="shared" ca="1" si="70"/>
        <v>-1.000000000000445E-4</v>
      </c>
      <c r="BF201" s="26">
        <f t="shared" ca="1" si="70"/>
        <v>-0.34010000000000001</v>
      </c>
    </row>
    <row r="202" spans="2:58">
      <c r="C202" s="26">
        <f t="shared" si="71"/>
        <v>192</v>
      </c>
      <c r="D202" s="26">
        <f t="shared" si="72"/>
        <v>190</v>
      </c>
      <c r="E202" s="26" t="str">
        <f t="shared" si="68"/>
        <v>历史新!C192</v>
      </c>
      <c r="F202" s="26" t="str">
        <f t="shared" si="69"/>
        <v>历史汇总!B190</v>
      </c>
      <c r="G202" s="1" t="s">
        <v>17</v>
      </c>
      <c r="H202" s="26">
        <f t="shared" ca="1" si="73"/>
        <v>536</v>
      </c>
      <c r="I202" s="26">
        <f t="shared" ca="1" si="70"/>
        <v>380</v>
      </c>
      <c r="J202" s="26">
        <f t="shared" ca="1" si="70"/>
        <v>447</v>
      </c>
      <c r="K202" s="26">
        <f t="shared" ca="1" si="70"/>
        <v>433</v>
      </c>
      <c r="L202" s="26">
        <f t="shared" ca="1" si="70"/>
        <v>565</v>
      </c>
      <c r="M202" s="26">
        <f t="shared" ca="1" si="70"/>
        <v>901</v>
      </c>
      <c r="N202" s="26">
        <f t="shared" ca="1" si="70"/>
        <v>911</v>
      </c>
      <c r="O202" s="26">
        <f t="shared" ca="1" si="70"/>
        <v>436</v>
      </c>
      <c r="P202" s="26">
        <f t="shared" ca="1" si="70"/>
        <v>592</v>
      </c>
      <c r="Q202" s="26">
        <f t="shared" ca="1" si="70"/>
        <v>331</v>
      </c>
      <c r="R202" s="26">
        <f t="shared" ca="1" si="70"/>
        <v>528</v>
      </c>
      <c r="S202" s="26">
        <f t="shared" ca="1" si="70"/>
        <v>1082</v>
      </c>
      <c r="T202" s="26">
        <f t="shared" ca="1" si="70"/>
        <v>463</v>
      </c>
      <c r="U202" s="26">
        <f t="shared" ca="1" si="70"/>
        <v>484</v>
      </c>
      <c r="V202" s="26">
        <f t="shared" ca="1" si="70"/>
        <v>551</v>
      </c>
      <c r="W202" s="26">
        <f t="shared" ca="1" si="70"/>
        <v>698</v>
      </c>
      <c r="X202" s="26">
        <f t="shared" ca="1" si="70"/>
        <v>686</v>
      </c>
      <c r="Y202" s="26">
        <f t="shared" ca="1" si="70"/>
        <v>702</v>
      </c>
      <c r="Z202" s="26">
        <f t="shared" ca="1" si="70"/>
        <v>331</v>
      </c>
      <c r="AA202" s="26">
        <f t="shared" ca="1" si="70"/>
        <v>537</v>
      </c>
      <c r="AB202" s="26">
        <f t="shared" ca="1" si="70"/>
        <v>456</v>
      </c>
      <c r="AC202" s="26">
        <f t="shared" ca="1" si="70"/>
        <v>462</v>
      </c>
      <c r="AD202" s="26">
        <f t="shared" ca="1" si="70"/>
        <v>870</v>
      </c>
      <c r="AE202" s="26">
        <f t="shared" ca="1" si="70"/>
        <v>941</v>
      </c>
      <c r="AF202" s="26">
        <f t="shared" ca="1" si="70"/>
        <v>405</v>
      </c>
      <c r="AG202" s="26">
        <f t="shared" ca="1" si="70"/>
        <v>618</v>
      </c>
      <c r="AH202" s="26">
        <f t="shared" ca="1" si="70"/>
        <v>425</v>
      </c>
      <c r="AI202" s="26">
        <f t="shared" ca="1" si="70"/>
        <v>625</v>
      </c>
      <c r="AJ202" s="26">
        <f t="shared" ca="1" si="70"/>
        <v>732</v>
      </c>
      <c r="AK202" s="26">
        <f t="shared" ca="1" si="70"/>
        <v>1206</v>
      </c>
      <c r="AL202" s="26">
        <f t="shared" ca="1" si="70"/>
        <v>1078</v>
      </c>
      <c r="AM202" s="26">
        <f t="shared" ca="1" si="70"/>
        <v>404</v>
      </c>
      <c r="AN202" s="26">
        <f t="shared" ca="1" si="70"/>
        <v>316</v>
      </c>
      <c r="AO202" s="26">
        <f t="shared" ca="1" si="70"/>
        <v>221</v>
      </c>
      <c r="AP202" s="26">
        <f t="shared" ca="1" si="70"/>
        <v>172</v>
      </c>
      <c r="AQ202" s="26">
        <f t="shared" ca="1" si="70"/>
        <v>0</v>
      </c>
      <c r="AR202" s="26">
        <f t="shared" ca="1" si="70"/>
        <v>0</v>
      </c>
      <c r="AS202" s="26">
        <f t="shared" ca="1" si="70"/>
        <v>0</v>
      </c>
      <c r="AT202" s="26">
        <f t="shared" ca="1" si="70"/>
        <v>0</v>
      </c>
      <c r="AU202" s="26">
        <f t="shared" ca="1" si="70"/>
        <v>-1</v>
      </c>
      <c r="AV202" s="26">
        <f t="shared" ca="1" si="70"/>
        <v>0</v>
      </c>
      <c r="AW202" s="26">
        <f t="shared" ca="1" si="70"/>
        <v>0</v>
      </c>
      <c r="AX202" s="26">
        <f t="shared" ca="1" si="70"/>
        <v>0</v>
      </c>
      <c r="AY202" s="26">
        <f t="shared" ca="1" si="70"/>
        <v>0</v>
      </c>
      <c r="AZ202" s="26">
        <f t="shared" ca="1" si="70"/>
        <v>0</v>
      </c>
      <c r="BA202" s="26">
        <f t="shared" ca="1" si="70"/>
        <v>0</v>
      </c>
      <c r="BB202" s="26">
        <f t="shared" ca="1" si="70"/>
        <v>0</v>
      </c>
      <c r="BC202" s="26">
        <f t="shared" ca="1" si="70"/>
        <v>0</v>
      </c>
      <c r="BD202" s="26">
        <f t="shared" ca="1" si="70"/>
        <v>0</v>
      </c>
      <c r="BE202" s="26">
        <f t="shared" ca="1" si="70"/>
        <v>-4</v>
      </c>
      <c r="BF202" s="26">
        <f t="shared" ca="1" si="70"/>
        <v>18528</v>
      </c>
    </row>
    <row r="203" spans="2:58">
      <c r="C203" s="26">
        <f t="shared" si="71"/>
        <v>193</v>
      </c>
      <c r="D203" s="26">
        <f t="shared" si="72"/>
        <v>191</v>
      </c>
      <c r="E203" s="26" t="str">
        <f t="shared" si="68"/>
        <v>历史新!C193</v>
      </c>
      <c r="F203" s="26" t="str">
        <f t="shared" si="69"/>
        <v>历史汇总!B191</v>
      </c>
      <c r="G203" s="3" t="s">
        <v>18</v>
      </c>
      <c r="H203" s="26">
        <f t="shared" ca="1" si="73"/>
        <v>-5.899999999999999E-3</v>
      </c>
      <c r="I203" s="26">
        <f t="shared" ca="1" si="70"/>
        <v>-3.999999999999837E-4</v>
      </c>
      <c r="J203" s="26">
        <f t="shared" ca="1" si="70"/>
        <v>1.0000000000000009E-3</v>
      </c>
      <c r="K203" s="26">
        <f t="shared" ca="1" si="70"/>
        <v>1.0000000000000009E-3</v>
      </c>
      <c r="L203" s="26">
        <f t="shared" ca="1" si="70"/>
        <v>5.9999999999998943E-4</v>
      </c>
      <c r="M203" s="26">
        <f t="shared" ca="1" si="70"/>
        <v>2.2000000000000075E-3</v>
      </c>
      <c r="N203" s="26">
        <f t="shared" ca="1" si="70"/>
        <v>8.9999999999999802E-4</v>
      </c>
      <c r="O203" s="26">
        <f t="shared" ca="1" si="70"/>
        <v>-3.699999999999995E-3</v>
      </c>
      <c r="P203" s="26">
        <f t="shared" ca="1" si="70"/>
        <v>9.000000000000119E-4</v>
      </c>
      <c r="Q203" s="26">
        <f t="shared" ca="1" si="70"/>
        <v>-2.0999999999999908E-3</v>
      </c>
      <c r="R203" s="26">
        <f t="shared" ca="1" si="70"/>
        <v>1.7000000000000071E-3</v>
      </c>
      <c r="S203" s="26">
        <f t="shared" ca="1" si="70"/>
        <v>3.9775614894883571E-3</v>
      </c>
      <c r="T203" s="26">
        <f t="shared" ca="1" si="70"/>
        <v>-3.2000000000000084E-3</v>
      </c>
      <c r="U203" s="26">
        <f t="shared" ca="1" si="70"/>
        <v>2.9999999999999818E-4</v>
      </c>
      <c r="V203" s="26">
        <f t="shared" ca="1" si="70"/>
        <v>5.0000000000000044E-4</v>
      </c>
      <c r="W203" s="26">
        <f t="shared" ca="1" si="70"/>
        <v>1.1000000000000038E-3</v>
      </c>
      <c r="X203" s="26">
        <f t="shared" ca="1" si="70"/>
        <v>-5.0000000000000044E-4</v>
      </c>
      <c r="Y203" s="26">
        <f t="shared" ca="1" si="70"/>
        <v>3.0000000000000165E-4</v>
      </c>
      <c r="Z203" s="26">
        <f t="shared" ca="1" si="70"/>
        <v>-2.3999999999999994E-3</v>
      </c>
      <c r="AA203" s="26">
        <f t="shared" ca="1" si="70"/>
        <v>2.5000000000000022E-3</v>
      </c>
      <c r="AB203" s="26">
        <f t="shared" ca="1" si="70"/>
        <v>-1.1999999999999997E-3</v>
      </c>
      <c r="AC203" s="26">
        <f t="shared" ca="1" si="70"/>
        <v>5.0000000000000044E-4</v>
      </c>
      <c r="AD203" s="26">
        <f t="shared" ca="1" si="70"/>
        <v>4.2999999999999983E-3</v>
      </c>
      <c r="AE203" s="26">
        <f t="shared" ca="1" si="70"/>
        <v>-7.9999999999999516E-4</v>
      </c>
      <c r="AF203" s="26">
        <f t="shared" ca="1" si="70"/>
        <v>-5.2999999999999992E-3</v>
      </c>
      <c r="AG203" s="26">
        <f t="shared" ca="1" si="70"/>
        <v>2.600000000000019E-3</v>
      </c>
      <c r="AH203" s="26">
        <f t="shared" ca="1" si="70"/>
        <v>9.9999999999988987E-5</v>
      </c>
      <c r="AI203" s="26">
        <f t="shared" ca="1" si="70"/>
        <v>2.5999999999999912E-3</v>
      </c>
      <c r="AJ203" s="26">
        <f t="shared" ca="1" si="70"/>
        <v>-3.7000000000000366E-3</v>
      </c>
      <c r="AK203" s="26">
        <f t="shared" ca="1" si="70"/>
        <v>4.2000000000000023E-3</v>
      </c>
      <c r="AL203" s="26">
        <f t="shared" ca="1" si="70"/>
        <v>0</v>
      </c>
      <c r="AM203" s="26">
        <f t="shared" ca="1" si="70"/>
        <v>-5.5000000000000049E-3</v>
      </c>
      <c r="AN203" s="26">
        <f t="shared" ca="1" si="70"/>
        <v>-3.999999999999837E-4</v>
      </c>
      <c r="AO203" s="26">
        <f t="shared" ca="1" si="70"/>
        <v>-1.0999999999999968E-3</v>
      </c>
      <c r="AP203" s="26">
        <f t="shared" ca="1" si="70"/>
        <v>-1.0000000000000009E-3</v>
      </c>
      <c r="AQ203" s="26">
        <f t="shared" ca="1" si="70"/>
        <v>-2.3000000000000034E-3</v>
      </c>
      <c r="AR203" s="26">
        <f t="shared" ca="1" si="70"/>
        <v>0</v>
      </c>
      <c r="AS203" s="26">
        <f t="shared" ca="1" si="70"/>
        <v>0</v>
      </c>
      <c r="AT203" s="26">
        <f t="shared" ca="1" si="70"/>
        <v>0</v>
      </c>
      <c r="AU203" s="26">
        <f t="shared" ca="1" si="70"/>
        <v>0</v>
      </c>
      <c r="AV203" s="26">
        <f t="shared" ca="1" si="70"/>
        <v>9.9999999999988987E-5</v>
      </c>
      <c r="AW203" s="26">
        <f t="shared" ca="1" si="70"/>
        <v>0</v>
      </c>
      <c r="AX203" s="26">
        <f t="shared" ca="1" si="70"/>
        <v>0</v>
      </c>
      <c r="AY203" s="26">
        <f t="shared" ca="1" si="70"/>
        <v>0</v>
      </c>
      <c r="AZ203" s="26">
        <f t="shared" ca="1" si="70"/>
        <v>0</v>
      </c>
      <c r="BA203" s="26">
        <f t="shared" ca="1" si="70"/>
        <v>0</v>
      </c>
      <c r="BB203" s="26">
        <f t="shared" ca="1" si="70"/>
        <v>0</v>
      </c>
      <c r="BC203" s="26">
        <f t="shared" ca="1" si="70"/>
        <v>0</v>
      </c>
      <c r="BD203" s="26">
        <f t="shared" ca="1" si="70"/>
        <v>0</v>
      </c>
      <c r="BE203" s="26">
        <f t="shared" ca="1" si="70"/>
        <v>-2.0000000000003348E-4</v>
      </c>
      <c r="BF203" s="26">
        <f t="shared" ca="1" si="70"/>
        <v>-0.22120000000000001</v>
      </c>
    </row>
    <row r="204" spans="2:58">
      <c r="C204" s="26">
        <f t="shared" si="71"/>
        <v>194</v>
      </c>
      <c r="D204" s="26">
        <f t="shared" si="72"/>
        <v>202</v>
      </c>
      <c r="E204" s="26" t="str">
        <f t="shared" si="68"/>
        <v>历史新!C194</v>
      </c>
      <c r="F204" s="26" t="str">
        <f t="shared" si="69"/>
        <v>历史汇总!B202</v>
      </c>
      <c r="G204" s="1" t="s">
        <v>19</v>
      </c>
      <c r="H204" s="26">
        <f t="shared" ca="1" si="73"/>
        <v>-3.2099999999999795E-2</v>
      </c>
      <c r="I204" s="26">
        <f t="shared" ca="1" si="70"/>
        <v>-3.9000000000001478E-2</v>
      </c>
      <c r="J204" s="26">
        <f t="shared" ca="1" si="70"/>
        <v>-3.6300000000000665E-2</v>
      </c>
      <c r="K204" s="26">
        <f t="shared" ca="1" si="70"/>
        <v>-4.1899999999998272E-2</v>
      </c>
      <c r="L204" s="26">
        <f t="shared" ca="1" si="70"/>
        <v>-6.0500000000001108E-2</v>
      </c>
      <c r="M204" s="26">
        <f t="shared" ca="1" si="70"/>
        <v>-6.530000000000058E-2</v>
      </c>
      <c r="N204" s="26">
        <f t="shared" ca="1" si="70"/>
        <v>-6.3100000000002154E-2</v>
      </c>
      <c r="O204" s="26">
        <f t="shared" ca="1" si="70"/>
        <v>-4.1100000000000136E-2</v>
      </c>
      <c r="P204" s="26">
        <f t="shared" ca="1" si="70"/>
        <v>-3.399999999999892E-2</v>
      </c>
      <c r="Q204" s="26">
        <f t="shared" ca="1" si="70"/>
        <v>-3.0599999999999739E-2</v>
      </c>
      <c r="R204" s="26">
        <f t="shared" ca="1" si="70"/>
        <v>-6.6600000000001103E-2</v>
      </c>
      <c r="S204" s="26">
        <f t="shared" ca="1" si="70"/>
        <v>-0.15200000000000102</v>
      </c>
      <c r="T204" s="26">
        <f t="shared" ca="1" si="70"/>
        <v>-5.7199999999994589E-2</v>
      </c>
      <c r="U204" s="26">
        <f t="shared" ca="1" si="70"/>
        <v>-7.9299999999996373E-2</v>
      </c>
      <c r="V204" s="26">
        <f t="shared" ca="1" si="70"/>
        <v>-7.2299999999998477E-2</v>
      </c>
      <c r="W204" s="26">
        <f t="shared" ca="1" si="70"/>
        <v>-8.2099999999996953E-2</v>
      </c>
      <c r="X204" s="26">
        <f t="shared" ca="1" si="70"/>
        <v>-8.3899999999999864E-2</v>
      </c>
      <c r="Y204" s="26">
        <f t="shared" ca="1" si="70"/>
        <v>-7.8899999999997306E-2</v>
      </c>
      <c r="Z204" s="26">
        <f t="shared" ca="1" si="70"/>
        <v>-4.8200000000001353E-2</v>
      </c>
      <c r="AA204" s="26">
        <f t="shared" ca="1" si="70"/>
        <v>-9.1199999999997061E-2</v>
      </c>
      <c r="AB204" s="26">
        <f t="shared" ca="1" si="70"/>
        <v>-5.1600000000000534E-2</v>
      </c>
      <c r="AC204" s="26">
        <f t="shared" ca="1" si="70"/>
        <v>-8.3800000000003649E-2</v>
      </c>
      <c r="AD204" s="26">
        <f t="shared" ca="1" si="70"/>
        <v>-0.18180000000000263</v>
      </c>
      <c r="AE204" s="26">
        <f t="shared" ca="1" si="70"/>
        <v>-0.13069999999999737</v>
      </c>
      <c r="AF204" s="26">
        <f t="shared" ca="1" si="70"/>
        <v>-3.6300000000004218E-2</v>
      </c>
      <c r="AG204" s="26">
        <f t="shared" ca="1" si="70"/>
        <v>-8.4899999999997533E-2</v>
      </c>
      <c r="AH204" s="26">
        <f t="shared" ca="1" si="70"/>
        <v>-0.12239999999999895</v>
      </c>
      <c r="AI204" s="26">
        <f t="shared" ca="1" si="70"/>
        <v>-0.20529999999999404</v>
      </c>
      <c r="AJ204" s="26">
        <f t="shared" ca="1" si="70"/>
        <v>-0.11829999999999785</v>
      </c>
      <c r="AK204" s="26">
        <f t="shared" ca="1" si="70"/>
        <v>-0.26610000000000156</v>
      </c>
      <c r="AL204" s="26">
        <f t="shared" ca="1" si="70"/>
        <v>-0.23349999999999937</v>
      </c>
      <c r="AM204" s="26">
        <f t="shared" ca="1" si="70"/>
        <v>-3.3499999999996533E-2</v>
      </c>
      <c r="AN204" s="26">
        <f t="shared" ca="1" si="70"/>
        <v>-1.8200000000000216E-2</v>
      </c>
      <c r="AO204" s="26">
        <f t="shared" ca="1" si="70"/>
        <v>-1.0500000000000398E-2</v>
      </c>
      <c r="AP204" s="26">
        <f t="shared" ca="1" si="70"/>
        <v>-1.2099999999996669E-2</v>
      </c>
      <c r="AQ204" s="26">
        <f t="shared" ca="1" si="70"/>
        <v>4.5399999999993668E-2</v>
      </c>
      <c r="AR204" s="26">
        <f t="shared" ca="1" si="70"/>
        <v>8.2099999999996953E-2</v>
      </c>
      <c r="AS204" s="26">
        <f t="shared" ca="1" si="70"/>
        <v>3.1599999999997408E-2</v>
      </c>
      <c r="AT204" s="26">
        <f t="shared" ca="1" si="70"/>
        <v>5.5900000000001171E-2</v>
      </c>
      <c r="AU204" s="26">
        <f t="shared" ca="1" si="70"/>
        <v>4.0199999999998681E-2</v>
      </c>
      <c r="AV204" s="26">
        <f t="shared" ca="1" si="70"/>
        <v>2.6899999999997704E-2</v>
      </c>
      <c r="AW204" s="26">
        <f t="shared" ca="1" si="70"/>
        <v>2.8599999999997294E-2</v>
      </c>
      <c r="AX204" s="26">
        <f t="shared" ca="1" si="70"/>
        <v>3.4800000000004161E-2</v>
      </c>
      <c r="AY204" s="26">
        <f t="shared" ca="1" si="70"/>
        <v>1.4800000000001035E-2</v>
      </c>
      <c r="AZ204" s="26">
        <f t="shared" ca="1" si="70"/>
        <v>6.1700000000001864E-2</v>
      </c>
      <c r="BA204" s="26">
        <f t="shared" ca="1" si="70"/>
        <v>1.4299999999998647E-2</v>
      </c>
      <c r="BB204" s="26">
        <f t="shared" ca="1" si="70"/>
        <v>6.6999999999950433E-3</v>
      </c>
      <c r="BC204" s="26">
        <f t="shared" ca="1" si="70"/>
        <v>4.3000000000006366E-3</v>
      </c>
      <c r="BD204" s="26">
        <f t="shared" ca="1" si="70"/>
        <v>1.290000000000191E-2</v>
      </c>
      <c r="BE204" s="26">
        <f t="shared" ca="1" si="70"/>
        <v>1.2999999999998124E-2</v>
      </c>
      <c r="BF204" s="26">
        <f t="shared" ca="1" si="70"/>
        <v>30.96</v>
      </c>
    </row>
    <row r="205" spans="2:58">
      <c r="C205" s="26">
        <f t="shared" si="71"/>
        <v>195</v>
      </c>
      <c r="D205" s="26">
        <f t="shared" si="72"/>
        <v>203</v>
      </c>
      <c r="E205" s="26" t="str">
        <f t="shared" si="68"/>
        <v>历史新!C195</v>
      </c>
      <c r="F205" s="26" t="str">
        <f t="shared" si="69"/>
        <v>历史汇总!B203</v>
      </c>
      <c r="G205" s="3" t="s">
        <v>20</v>
      </c>
      <c r="H205" s="26">
        <f t="shared" ca="1" si="73"/>
        <v>5.0000000000000044E-3</v>
      </c>
      <c r="I205" s="26">
        <f t="shared" ca="1" si="70"/>
        <v>-2.9999999999999472E-4</v>
      </c>
      <c r="J205" s="26">
        <f t="shared" ca="1" si="70"/>
        <v>0</v>
      </c>
      <c r="K205" s="26">
        <f t="shared" ca="1" si="70"/>
        <v>-1.9999999999999185E-4</v>
      </c>
      <c r="L205" s="26">
        <f t="shared" ca="1" si="70"/>
        <v>-5.9999999999999984E-4</v>
      </c>
      <c r="M205" s="26">
        <f t="shared" ca="1" si="70"/>
        <v>0</v>
      </c>
      <c r="N205" s="26">
        <f t="shared" ref="N205:AC205" ca="1" si="74">OFFSET(INDIRECT($E205),0,N$11)-OFFSET(INDIRECT($F205),0,N$11)</f>
        <v>0</v>
      </c>
      <c r="O205" s="26">
        <f t="shared" ca="1" si="74"/>
        <v>8.9999999999999802E-4</v>
      </c>
      <c r="P205" s="26">
        <f t="shared" ca="1" si="74"/>
        <v>1.9999999999999879E-4</v>
      </c>
      <c r="Q205" s="26">
        <f t="shared" ca="1" si="74"/>
        <v>2.0000000000000573E-4</v>
      </c>
      <c r="R205" s="26">
        <f t="shared" ca="1" si="74"/>
        <v>-1.0999999999999899E-3</v>
      </c>
      <c r="S205" s="26">
        <f t="shared" ca="1" si="74"/>
        <v>-2.2647060570247651E-3</v>
      </c>
      <c r="T205" s="26">
        <f t="shared" ca="1" si="74"/>
        <v>2.5999999999999999E-3</v>
      </c>
      <c r="U205" s="26">
        <f t="shared" ca="1" si="74"/>
        <v>-5.0000000000000044E-4</v>
      </c>
      <c r="V205" s="26">
        <f t="shared" ca="1" si="74"/>
        <v>0</v>
      </c>
      <c r="W205" s="26">
        <f t="shared" ca="1" si="74"/>
        <v>-2.0000000000000052E-4</v>
      </c>
      <c r="X205" s="26">
        <f t="shared" ca="1" si="74"/>
        <v>-1.9999999999999185E-4</v>
      </c>
      <c r="Y205" s="26">
        <f t="shared" ca="1" si="74"/>
        <v>3.0000000000000165E-4</v>
      </c>
      <c r="Z205" s="26">
        <f t="shared" ca="1" si="74"/>
        <v>1.0000000000000009E-3</v>
      </c>
      <c r="AA205" s="26">
        <f t="shared" ca="1" si="74"/>
        <v>-1.3999999999999846E-3</v>
      </c>
      <c r="AB205" s="26">
        <f t="shared" ca="1" si="74"/>
        <v>1.3000000000000025E-3</v>
      </c>
      <c r="AC205" s="26">
        <f t="shared" ca="1" si="74"/>
        <v>-7.0000000000000617E-4</v>
      </c>
      <c r="AD205" s="26">
        <f t="shared" ref="AD205:AS220" ca="1" si="75">OFFSET(INDIRECT($E205),0,AD$11)-OFFSET(INDIRECT($F205),0,AD$11)</f>
        <v>-2.5999999999999981E-3</v>
      </c>
      <c r="AE205" s="26">
        <f t="shared" ca="1" si="75"/>
        <v>1.1000000000000038E-3</v>
      </c>
      <c r="AF205" s="26">
        <f t="shared" ca="1" si="75"/>
        <v>3.5000000000000031E-3</v>
      </c>
      <c r="AG205" s="26">
        <f t="shared" ca="1" si="75"/>
        <v>-1.2000000000000066E-3</v>
      </c>
      <c r="AH205" s="26">
        <f t="shared" ca="1" si="75"/>
        <v>-1.0000000000000009E-3</v>
      </c>
      <c r="AI205" s="26">
        <f t="shared" ca="1" si="75"/>
        <v>-1.8999999999999989E-3</v>
      </c>
      <c r="AJ205" s="26">
        <f t="shared" ca="1" si="75"/>
        <v>2.6000000000000051E-3</v>
      </c>
      <c r="AK205" s="26">
        <f t="shared" ca="1" si="75"/>
        <v>-3.2000000000000015E-3</v>
      </c>
      <c r="AL205" s="26">
        <f t="shared" ca="1" si="75"/>
        <v>7.000000000000001E-4</v>
      </c>
      <c r="AM205" s="26">
        <f t="shared" ca="1" si="75"/>
        <v>3.5000000000000031E-3</v>
      </c>
      <c r="AN205" s="26">
        <f t="shared" ca="1" si="75"/>
        <v>4.0000000000000002E-4</v>
      </c>
      <c r="AO205" s="26">
        <f t="shared" ca="1" si="75"/>
        <v>3.0000000000000859E-4</v>
      </c>
      <c r="AP205" s="26">
        <f t="shared" ca="1" si="75"/>
        <v>0</v>
      </c>
      <c r="AQ205" s="26">
        <f t="shared" ca="1" si="75"/>
        <v>1.3999999999999985E-3</v>
      </c>
      <c r="AR205" s="26">
        <f t="shared" ca="1" si="75"/>
        <v>8.000000000000021E-4</v>
      </c>
      <c r="AS205" s="26">
        <f t="shared" ca="1" si="75"/>
        <v>-7.0000000000000617E-4</v>
      </c>
      <c r="AT205" s="26">
        <f t="shared" ref="AT205:BF219" ca="1" si="76">OFFSET(INDIRECT($E205),0,AT$11)-OFFSET(INDIRECT($F205),0,AT$11)</f>
        <v>5.9999999999998943E-4</v>
      </c>
      <c r="AU205" s="26">
        <f t="shared" ca="1" si="76"/>
        <v>-2.9999999999999818E-4</v>
      </c>
      <c r="AV205" s="26">
        <f t="shared" ca="1" si="76"/>
        <v>-3.9999999999999758E-4</v>
      </c>
      <c r="AW205" s="26">
        <f t="shared" ca="1" si="76"/>
        <v>0</v>
      </c>
      <c r="AX205" s="26">
        <f t="shared" ca="1" si="76"/>
        <v>2.0000000000000052E-4</v>
      </c>
      <c r="AY205" s="26">
        <f t="shared" ca="1" si="76"/>
        <v>-2.9999999999999472E-4</v>
      </c>
      <c r="AZ205" s="26">
        <f t="shared" ca="1" si="76"/>
        <v>1.1999999999999997E-3</v>
      </c>
      <c r="BA205" s="26">
        <f t="shared" ca="1" si="76"/>
        <v>-1.1999999999999997E-3</v>
      </c>
      <c r="BB205" s="26">
        <f t="shared" ca="1" si="76"/>
        <v>-1.9999999999999879E-4</v>
      </c>
      <c r="BC205" s="26">
        <f t="shared" ca="1" si="76"/>
        <v>0</v>
      </c>
      <c r="BD205" s="26">
        <f t="shared" ca="1" si="76"/>
        <v>2.0000000000003348E-4</v>
      </c>
      <c r="BE205" s="26">
        <f t="shared" ca="1" si="76"/>
        <v>9.9999999999988987E-5</v>
      </c>
      <c r="BF205" s="26">
        <f t="shared" ca="1" si="76"/>
        <v>-0.1527</v>
      </c>
    </row>
    <row r="206" spans="2:58">
      <c r="C206" s="26">
        <f t="shared" si="71"/>
        <v>196</v>
      </c>
      <c r="D206" s="26">
        <f t="shared" si="72"/>
        <v>205</v>
      </c>
      <c r="E206" s="26" t="str">
        <f t="shared" si="68"/>
        <v>历史新!C196</v>
      </c>
      <c r="F206" s="26" t="str">
        <f t="shared" si="69"/>
        <v>历史汇总!B205</v>
      </c>
      <c r="G206" s="1" t="s">
        <v>22</v>
      </c>
      <c r="H206" s="26">
        <f t="shared" ca="1" si="73"/>
        <v>-3392080</v>
      </c>
      <c r="I206" s="26">
        <f t="shared" ca="1" si="73"/>
        <v>-2235830</v>
      </c>
      <c r="J206" s="26">
        <f t="shared" ca="1" si="73"/>
        <v>-1918920</v>
      </c>
      <c r="K206" s="26">
        <f t="shared" ca="1" si="73"/>
        <v>-1221280</v>
      </c>
      <c r="L206" s="26">
        <f t="shared" ca="1" si="73"/>
        <v>-1608420</v>
      </c>
      <c r="M206" s="26">
        <f t="shared" ca="1" si="73"/>
        <v>-2109670</v>
      </c>
      <c r="N206" s="26">
        <f t="shared" ca="1" si="73"/>
        <v>-1606720</v>
      </c>
      <c r="O206" s="26">
        <f t="shared" ca="1" si="73"/>
        <v>-1462990</v>
      </c>
      <c r="P206" s="26">
        <f t="shared" ca="1" si="73"/>
        <v>-1652390</v>
      </c>
      <c r="Q206" s="26">
        <f t="shared" ca="1" si="73"/>
        <v>-1684880</v>
      </c>
      <c r="R206" s="26">
        <f t="shared" ca="1" si="73"/>
        <v>-1683220</v>
      </c>
      <c r="S206" s="26">
        <f t="shared" ca="1" si="73"/>
        <v>-2260230</v>
      </c>
      <c r="T206" s="26">
        <f t="shared" ca="1" si="73"/>
        <v>-1869800</v>
      </c>
      <c r="U206" s="26">
        <f t="shared" ca="1" si="73"/>
        <v>-1753100</v>
      </c>
      <c r="V206" s="26">
        <f t="shared" ca="1" si="73"/>
        <v>-1641930</v>
      </c>
      <c r="W206" s="26">
        <f t="shared" ca="1" si="73"/>
        <v>-1701190</v>
      </c>
      <c r="X206" s="26">
        <f t="shared" ref="X206:AC215" ca="1" si="77">OFFSET(INDIRECT($E206),0,X$11)-OFFSET(INDIRECT($F206),0,X$11)</f>
        <v>-1574030</v>
      </c>
      <c r="Y206" s="26">
        <f t="shared" ca="1" si="77"/>
        <v>-1450030</v>
      </c>
      <c r="Z206" s="26">
        <f t="shared" ca="1" si="77"/>
        <v>-887470</v>
      </c>
      <c r="AA206" s="26">
        <f t="shared" ca="1" si="77"/>
        <v>-903290</v>
      </c>
      <c r="AB206" s="26">
        <f t="shared" ca="1" si="77"/>
        <v>-1011970</v>
      </c>
      <c r="AC206" s="26">
        <f t="shared" ca="1" si="77"/>
        <v>-1336120</v>
      </c>
      <c r="AD206" s="26">
        <f t="shared" ca="1" si="75"/>
        <v>-1553110</v>
      </c>
      <c r="AE206" s="26">
        <f t="shared" ca="1" si="75"/>
        <v>-1557130</v>
      </c>
      <c r="AF206" s="26">
        <f t="shared" ca="1" si="75"/>
        <v>-1694220</v>
      </c>
      <c r="AG206" s="26">
        <f t="shared" ca="1" si="75"/>
        <v>-1196740</v>
      </c>
      <c r="AH206" s="26">
        <f t="shared" ca="1" si="75"/>
        <v>-693860</v>
      </c>
      <c r="AI206" s="26">
        <f t="shared" ca="1" si="75"/>
        <v>-703030</v>
      </c>
      <c r="AJ206" s="26">
        <f t="shared" ca="1" si="75"/>
        <v>-1371890</v>
      </c>
      <c r="AK206" s="26">
        <f t="shared" ca="1" si="75"/>
        <v>-1406210</v>
      </c>
      <c r="AL206" s="26">
        <f t="shared" ca="1" si="75"/>
        <v>-1198760</v>
      </c>
      <c r="AM206" s="26">
        <f t="shared" ca="1" si="75"/>
        <v>-1017940</v>
      </c>
      <c r="AN206" s="26">
        <f t="shared" ca="1" si="75"/>
        <v>-841750</v>
      </c>
      <c r="AO206" s="26">
        <f t="shared" ca="1" si="75"/>
        <v>-826670</v>
      </c>
      <c r="AP206" s="26">
        <f t="shared" ca="1" si="75"/>
        <v>-888040</v>
      </c>
      <c r="AQ206" s="26">
        <f t="shared" ca="1" si="75"/>
        <v>-180900</v>
      </c>
      <c r="AR206" s="26">
        <f t="shared" ca="1" si="75"/>
        <v>-212870</v>
      </c>
      <c r="AS206" s="26">
        <f t="shared" ca="1" si="75"/>
        <v>-245570</v>
      </c>
      <c r="AT206" s="26">
        <f t="shared" ca="1" si="76"/>
        <v>-283180</v>
      </c>
      <c r="AU206" s="26">
        <f t="shared" ca="1" si="76"/>
        <v>-288940</v>
      </c>
      <c r="AV206" s="26">
        <f t="shared" ca="1" si="76"/>
        <v>-236380</v>
      </c>
      <c r="AW206" s="26">
        <f t="shared" ca="1" si="76"/>
        <v>-263860</v>
      </c>
      <c r="AX206" s="26">
        <f t="shared" ca="1" si="76"/>
        <v>-155790</v>
      </c>
      <c r="AY206" s="26">
        <f t="shared" ca="1" si="76"/>
        <v>-171270</v>
      </c>
      <c r="AZ206" s="26">
        <f t="shared" ca="1" si="76"/>
        <v>-166950</v>
      </c>
      <c r="BA206" s="26">
        <f t="shared" ca="1" si="76"/>
        <v>-170940</v>
      </c>
      <c r="BB206" s="26">
        <f t="shared" ca="1" si="76"/>
        <v>-164890</v>
      </c>
      <c r="BC206" s="26">
        <f t="shared" ca="1" si="76"/>
        <v>-158740</v>
      </c>
      <c r="BD206" s="26">
        <f t="shared" ca="1" si="76"/>
        <v>-152530</v>
      </c>
      <c r="BE206" s="26">
        <f t="shared" ca="1" si="76"/>
        <v>-147160</v>
      </c>
      <c r="BF206" s="26">
        <f t="shared" ca="1" si="76"/>
        <v>132780</v>
      </c>
    </row>
    <row r="207" spans="2:58">
      <c r="C207" s="26">
        <f t="shared" si="71"/>
        <v>197</v>
      </c>
      <c r="D207" s="26">
        <f t="shared" si="72"/>
        <v>206</v>
      </c>
      <c r="E207" s="26" t="str">
        <f t="shared" si="68"/>
        <v>历史新!C197</v>
      </c>
      <c r="F207" s="26" t="str">
        <f t="shared" si="69"/>
        <v>历史汇总!B206</v>
      </c>
      <c r="G207" s="3" t="s">
        <v>23</v>
      </c>
      <c r="H207" s="26">
        <f t="shared" ca="1" si="73"/>
        <v>-0.33600000000000002</v>
      </c>
      <c r="I207" s="26">
        <f t="shared" ca="1" si="73"/>
        <v>0.34089999999999998</v>
      </c>
      <c r="J207" s="26">
        <f t="shared" ca="1" si="73"/>
        <v>0.14169999999999999</v>
      </c>
      <c r="K207" s="26">
        <f t="shared" ca="1" si="73"/>
        <v>0.36359999999999998</v>
      </c>
      <c r="L207" s="26">
        <f t="shared" ca="1" si="73"/>
        <v>-0.317</v>
      </c>
      <c r="M207" s="26">
        <f t="shared" ca="1" si="73"/>
        <v>-0.31159999999999999</v>
      </c>
      <c r="N207" s="26">
        <f t="shared" ca="1" si="73"/>
        <v>0.2384</v>
      </c>
      <c r="O207" s="26">
        <f t="shared" ca="1" si="73"/>
        <v>8.9499999999999996E-2</v>
      </c>
      <c r="P207" s="26">
        <f t="shared" ca="1" si="73"/>
        <v>-0.1295</v>
      </c>
      <c r="Q207" s="26">
        <f t="shared" ca="1" si="73"/>
        <v>-1.9699999999999999E-2</v>
      </c>
      <c r="R207" s="26">
        <f t="shared" ca="1" si="73"/>
        <v>1E-3</v>
      </c>
      <c r="S207" s="26">
        <f t="shared" ca="1" si="73"/>
        <v>-0.34280129751309985</v>
      </c>
      <c r="T207" s="26">
        <f t="shared" ca="1" si="73"/>
        <v>0.17269999999999999</v>
      </c>
      <c r="U207" s="26">
        <f t="shared" ca="1" si="73"/>
        <v>6.2399999999999997E-2</v>
      </c>
      <c r="V207" s="26">
        <f t="shared" ca="1" si="73"/>
        <v>6.3399999999999998E-2</v>
      </c>
      <c r="W207" s="26">
        <f t="shared" ca="1" si="73"/>
        <v>-3.61E-2</v>
      </c>
      <c r="X207" s="26">
        <f t="shared" ca="1" si="77"/>
        <v>7.4700000000000003E-2</v>
      </c>
      <c r="Y207" s="26">
        <f t="shared" ca="1" si="77"/>
        <v>7.8799999999999995E-2</v>
      </c>
      <c r="Z207" s="26">
        <f t="shared" ca="1" si="77"/>
        <v>0.38800000000000001</v>
      </c>
      <c r="AA207" s="26">
        <f t="shared" ca="1" si="77"/>
        <v>-1.78E-2</v>
      </c>
      <c r="AB207" s="26">
        <f t="shared" ca="1" si="77"/>
        <v>-0.1203</v>
      </c>
      <c r="AC207" s="26">
        <f t="shared" ca="1" si="77"/>
        <v>-0.32029999999999997</v>
      </c>
      <c r="AD207" s="26">
        <f t="shared" ca="1" si="75"/>
        <v>-0.16239999999999999</v>
      </c>
      <c r="AE207" s="26">
        <f t="shared" ca="1" si="75"/>
        <v>-2.5999999999999999E-3</v>
      </c>
      <c r="AF207" s="26">
        <f t="shared" ca="1" si="75"/>
        <v>-8.7999999999999995E-2</v>
      </c>
      <c r="AG207" s="26">
        <f t="shared" ca="1" si="75"/>
        <v>0.29360000000000003</v>
      </c>
      <c r="AH207" s="26">
        <f t="shared" ca="1" si="75"/>
        <v>0.42020000000000002</v>
      </c>
      <c r="AI207" s="26">
        <f t="shared" ca="1" si="75"/>
        <v>-1.32E-2</v>
      </c>
      <c r="AJ207" s="26">
        <f t="shared" ca="1" si="75"/>
        <v>-0.95140000000000002</v>
      </c>
      <c r="AK207" s="26">
        <f t="shared" ca="1" si="75"/>
        <v>-2.5000000000000001E-2</v>
      </c>
      <c r="AL207" s="26">
        <f t="shared" ca="1" si="75"/>
        <v>0.14749999999999999</v>
      </c>
      <c r="AM207" s="26">
        <f t="shared" ca="1" si="75"/>
        <v>0.15079999999999999</v>
      </c>
      <c r="AN207" s="26">
        <f t="shared" ca="1" si="75"/>
        <v>0.1731</v>
      </c>
      <c r="AO207" s="26">
        <f t="shared" ca="1" si="75"/>
        <v>1.7899999999999999E-2</v>
      </c>
      <c r="AP207" s="26">
        <f t="shared" ca="1" si="75"/>
        <v>-7.4200000000000002E-2</v>
      </c>
      <c r="AQ207" s="26">
        <f t="shared" ca="1" si="75"/>
        <v>-0.68149999999999999</v>
      </c>
      <c r="AR207" s="26">
        <f t="shared" ca="1" si="75"/>
        <v>-7.9100000000000004E-2</v>
      </c>
      <c r="AS207" s="26">
        <f t="shared" ca="1" si="75"/>
        <v>-0.16289999999999999</v>
      </c>
      <c r="AT207" s="26">
        <f t="shared" ca="1" si="76"/>
        <v>0.23619999999999997</v>
      </c>
      <c r="AU207" s="26">
        <f t="shared" ca="1" si="76"/>
        <v>-0.10339999999999999</v>
      </c>
      <c r="AV207" s="26">
        <f t="shared" ca="1" si="76"/>
        <v>-4.2200000000000015E-2</v>
      </c>
      <c r="AW207" s="26">
        <f t="shared" ca="1" si="76"/>
        <v>0.1144</v>
      </c>
      <c r="AX207" s="26">
        <f t="shared" ca="1" si="76"/>
        <v>0.15260000000000001</v>
      </c>
      <c r="AY207" s="26">
        <f t="shared" ca="1" si="76"/>
        <v>-0.14449999999999999</v>
      </c>
      <c r="AZ207" s="26">
        <f t="shared" ca="1" si="76"/>
        <v>-3.7999999999999978E-3</v>
      </c>
      <c r="BA207" s="26">
        <f t="shared" ca="1" si="76"/>
        <v>1.9199999999999995E-2</v>
      </c>
      <c r="BB207" s="26">
        <f t="shared" ca="1" si="76"/>
        <v>-1.5100000000000002E-2</v>
      </c>
      <c r="BC207" s="26">
        <f t="shared" ca="1" si="76"/>
        <v>0.13289999999999996</v>
      </c>
      <c r="BD207" s="26">
        <f t="shared" ca="1" si="76"/>
        <v>0.10730000000000003</v>
      </c>
      <c r="BE207" s="26">
        <f t="shared" ca="1" si="76"/>
        <v>-7.9100000000000004E-2</v>
      </c>
      <c r="BF207" s="26">
        <f t="shared" ca="1" si="76"/>
        <v>-0.45610000000000001</v>
      </c>
    </row>
    <row r="208" spans="2:58">
      <c r="C208" s="26">
        <f t="shared" si="71"/>
        <v>198</v>
      </c>
      <c r="D208" s="26">
        <f t="shared" si="72"/>
        <v>207</v>
      </c>
      <c r="E208" s="26" t="str">
        <f t="shared" si="68"/>
        <v>历史新!C198</v>
      </c>
      <c r="F208" s="26" t="str">
        <f t="shared" si="69"/>
        <v>历史汇总!B207</v>
      </c>
      <c r="G208" s="3" t="s">
        <v>24</v>
      </c>
      <c r="H208" s="26">
        <f t="shared" ca="1" si="73"/>
        <v>-126358</v>
      </c>
      <c r="I208" s="26">
        <f t="shared" ca="1" si="73"/>
        <v>-95717</v>
      </c>
      <c r="J208" s="26">
        <f t="shared" ca="1" si="73"/>
        <v>-85677</v>
      </c>
      <c r="K208" s="26">
        <f t="shared" ca="1" si="73"/>
        <v>-60313</v>
      </c>
      <c r="L208" s="26">
        <f t="shared" ca="1" si="73"/>
        <v>-74325</v>
      </c>
      <c r="M208" s="26">
        <f t="shared" ca="1" si="73"/>
        <v>-94366</v>
      </c>
      <c r="N208" s="26">
        <f t="shared" ca="1" si="73"/>
        <v>-81252</v>
      </c>
      <c r="O208" s="26">
        <f t="shared" ca="1" si="73"/>
        <v>-75061</v>
      </c>
      <c r="P208" s="26">
        <f t="shared" ca="1" si="73"/>
        <v>-85002</v>
      </c>
      <c r="Q208" s="26">
        <f t="shared" ca="1" si="73"/>
        <v>-80514</v>
      </c>
      <c r="R208" s="26">
        <f t="shared" ca="1" si="73"/>
        <v>-84386</v>
      </c>
      <c r="S208" s="26">
        <f t="shared" ca="1" si="73"/>
        <v>-105022</v>
      </c>
      <c r="T208" s="26">
        <f t="shared" ca="1" si="73"/>
        <v>-86573</v>
      </c>
      <c r="U208" s="26">
        <f t="shared" ca="1" si="73"/>
        <v>-81123</v>
      </c>
      <c r="V208" s="26">
        <f t="shared" ca="1" si="73"/>
        <v>-82127</v>
      </c>
      <c r="W208" s="26">
        <f t="shared" ca="1" si="73"/>
        <v>-89401</v>
      </c>
      <c r="X208" s="26">
        <f t="shared" ca="1" si="77"/>
        <v>-85035</v>
      </c>
      <c r="Y208" s="26">
        <f t="shared" ca="1" si="77"/>
        <v>-79293</v>
      </c>
      <c r="Z208" s="26">
        <f t="shared" ca="1" si="77"/>
        <v>-47957</v>
      </c>
      <c r="AA208" s="26">
        <f t="shared" ca="1" si="77"/>
        <v>-53583</v>
      </c>
      <c r="AB208" s="26">
        <f t="shared" ca="1" si="77"/>
        <v>-60846</v>
      </c>
      <c r="AC208" s="26">
        <f t="shared" ca="1" si="77"/>
        <v>-62154</v>
      </c>
      <c r="AD208" s="26">
        <f t="shared" ca="1" si="75"/>
        <v>-72103</v>
      </c>
      <c r="AE208" s="26">
        <f t="shared" ca="1" si="75"/>
        <v>-78782</v>
      </c>
      <c r="AF208" s="26">
        <f t="shared" ca="1" si="75"/>
        <v>-70603</v>
      </c>
      <c r="AG208" s="26">
        <f t="shared" ca="1" si="75"/>
        <v>-71418</v>
      </c>
      <c r="AH208" s="26">
        <f t="shared" ca="1" si="75"/>
        <v>-41959</v>
      </c>
      <c r="AI208" s="26">
        <f t="shared" ca="1" si="75"/>
        <v>-44357</v>
      </c>
      <c r="AJ208" s="26">
        <f t="shared" ca="1" si="75"/>
        <v>-73577</v>
      </c>
      <c r="AK208" s="26">
        <f t="shared" ca="1" si="75"/>
        <v>-74421</v>
      </c>
      <c r="AL208" s="26">
        <f t="shared" ca="1" si="75"/>
        <v>-66438</v>
      </c>
      <c r="AM208" s="26">
        <f t="shared" ca="1" si="75"/>
        <v>-58232</v>
      </c>
      <c r="AN208" s="26">
        <f t="shared" ca="1" si="75"/>
        <v>-48672</v>
      </c>
      <c r="AO208" s="26">
        <f t="shared" ca="1" si="75"/>
        <v>-48484</v>
      </c>
      <c r="AP208" s="26">
        <f t="shared" ca="1" si="75"/>
        <v>-51687</v>
      </c>
      <c r="AQ208" s="26">
        <f t="shared" ca="1" si="75"/>
        <v>-11543</v>
      </c>
      <c r="AR208" s="26">
        <f t="shared" ca="1" si="75"/>
        <v>-13136</v>
      </c>
      <c r="AS208" s="26">
        <f t="shared" ca="1" si="75"/>
        <v>-13970</v>
      </c>
      <c r="AT208" s="26">
        <f t="shared" ca="1" si="76"/>
        <v>-14076</v>
      </c>
      <c r="AU208" s="26">
        <f t="shared" ca="1" si="76"/>
        <v>-14773</v>
      </c>
      <c r="AV208" s="26">
        <f t="shared" ca="1" si="76"/>
        <v>-12960</v>
      </c>
      <c r="AW208" s="26">
        <f t="shared" ca="1" si="76"/>
        <v>-13293</v>
      </c>
      <c r="AX208" s="26">
        <f t="shared" ca="1" si="76"/>
        <v>-9874</v>
      </c>
      <c r="AY208" s="26">
        <f t="shared" ca="1" si="76"/>
        <v>-10165</v>
      </c>
      <c r="AZ208" s="26">
        <f t="shared" ca="1" si="76"/>
        <v>-10188</v>
      </c>
      <c r="BA208" s="26">
        <f t="shared" ca="1" si="76"/>
        <v>-10130</v>
      </c>
      <c r="BB208" s="26">
        <f t="shared" ca="1" si="76"/>
        <v>-10066</v>
      </c>
      <c r="BC208" s="26">
        <f t="shared" ca="1" si="76"/>
        <v>-9852</v>
      </c>
      <c r="BD208" s="26">
        <f t="shared" ca="1" si="76"/>
        <v>-9740</v>
      </c>
      <c r="BE208" s="26">
        <f t="shared" ca="1" si="76"/>
        <v>-9639</v>
      </c>
      <c r="BF208" s="26">
        <f t="shared" ca="1" si="76"/>
        <v>5892</v>
      </c>
    </row>
    <row r="209" spans="3:58">
      <c r="C209" s="26">
        <f t="shared" si="71"/>
        <v>199</v>
      </c>
      <c r="D209" s="26">
        <f t="shared" si="72"/>
        <v>208</v>
      </c>
      <c r="E209" s="26" t="str">
        <f t="shared" si="68"/>
        <v>历史新!C199</v>
      </c>
      <c r="F209" s="26" t="str">
        <f t="shared" si="69"/>
        <v>历史汇总!B208</v>
      </c>
      <c r="G209" s="3" t="s">
        <v>25</v>
      </c>
      <c r="H209" s="26">
        <f t="shared" ca="1" si="73"/>
        <v>-4.1500000000000002E-2</v>
      </c>
      <c r="I209" s="26">
        <f t="shared" ca="1" si="73"/>
        <v>0.24249999999999999</v>
      </c>
      <c r="J209" s="26">
        <f t="shared" ca="1" si="73"/>
        <v>0.10489999999999999</v>
      </c>
      <c r="K209" s="26">
        <f t="shared" ca="1" si="73"/>
        <v>0.29599999999999999</v>
      </c>
      <c r="L209" s="26">
        <f t="shared" ca="1" si="73"/>
        <v>-0.23230000000000001</v>
      </c>
      <c r="M209" s="26">
        <f t="shared" ca="1" si="73"/>
        <v>-0.26960000000000001</v>
      </c>
      <c r="N209" s="26">
        <f t="shared" ca="1" si="73"/>
        <v>0.13900000000000001</v>
      </c>
      <c r="O209" s="26">
        <f t="shared" ca="1" si="73"/>
        <v>7.6200000000000004E-2</v>
      </c>
      <c r="P209" s="26">
        <f t="shared" ca="1" si="73"/>
        <v>-0.13239999999999999</v>
      </c>
      <c r="Q209" s="26">
        <f t="shared" ca="1" si="73"/>
        <v>5.28E-2</v>
      </c>
      <c r="R209" s="26">
        <f t="shared" ca="1" si="73"/>
        <v>-4.8099999999999997E-2</v>
      </c>
      <c r="S209" s="26">
        <f t="shared" ca="1" si="73"/>
        <v>-0.24454293366198177</v>
      </c>
      <c r="T209" s="26">
        <f t="shared" ca="1" si="73"/>
        <v>0.1757</v>
      </c>
      <c r="U209" s="26">
        <f t="shared" ca="1" si="73"/>
        <v>6.3E-2</v>
      </c>
      <c r="V209" s="26">
        <f t="shared" ca="1" si="73"/>
        <v>-1.24E-2</v>
      </c>
      <c r="W209" s="26">
        <f t="shared" ca="1" si="73"/>
        <v>-8.8599999999999998E-2</v>
      </c>
      <c r="X209" s="26">
        <f t="shared" ca="1" si="77"/>
        <v>4.8800000000000003E-2</v>
      </c>
      <c r="Y209" s="26">
        <f t="shared" ca="1" si="77"/>
        <v>6.7500000000000004E-2</v>
      </c>
      <c r="Z209" s="26">
        <f t="shared" ca="1" si="77"/>
        <v>0.3952</v>
      </c>
      <c r="AA209" s="26">
        <f t="shared" ca="1" si="77"/>
        <v>-0.1173</v>
      </c>
      <c r="AB209" s="26">
        <f t="shared" ca="1" si="77"/>
        <v>-0.13550000000000001</v>
      </c>
      <c r="AC209" s="26">
        <f t="shared" ca="1" si="77"/>
        <v>-2.1499999999999998E-2</v>
      </c>
      <c r="AD209" s="26">
        <f t="shared" ca="1" si="75"/>
        <v>-0.16009999999999999</v>
      </c>
      <c r="AE209" s="26">
        <f t="shared" ca="1" si="75"/>
        <v>-9.2600000000000002E-2</v>
      </c>
      <c r="AF209" s="26">
        <f t="shared" ca="1" si="75"/>
        <v>0.1038</v>
      </c>
      <c r="AG209" s="26">
        <f t="shared" ca="1" si="75"/>
        <v>-1.15E-2</v>
      </c>
      <c r="AH209" s="26">
        <f t="shared" ca="1" si="75"/>
        <v>0.41249999999999998</v>
      </c>
      <c r="AI209" s="26">
        <f t="shared" ca="1" si="75"/>
        <v>-5.7200000000000001E-2</v>
      </c>
      <c r="AJ209" s="26">
        <f t="shared" ca="1" si="75"/>
        <v>-0.65869999999999995</v>
      </c>
      <c r="AK209" s="26">
        <f t="shared" ca="1" si="75"/>
        <v>-1.15E-2</v>
      </c>
      <c r="AL209" s="26">
        <f t="shared" ca="1" si="75"/>
        <v>0.10730000000000001</v>
      </c>
      <c r="AM209" s="26">
        <f t="shared" ca="1" si="75"/>
        <v>0.1235</v>
      </c>
      <c r="AN209" s="26">
        <f t="shared" ca="1" si="75"/>
        <v>0.16420000000000001</v>
      </c>
      <c r="AO209" s="26">
        <f t="shared" ca="1" si="75"/>
        <v>3.8999999999999998E-3</v>
      </c>
      <c r="AP209" s="26">
        <f t="shared" ca="1" si="75"/>
        <v>-6.6100000000000006E-2</v>
      </c>
      <c r="AQ209" s="26">
        <f t="shared" ca="1" si="75"/>
        <v>-4.2799999999999998E-2</v>
      </c>
      <c r="AR209" s="26">
        <f t="shared" ca="1" si="75"/>
        <v>-8.0100000000000005E-2</v>
      </c>
      <c r="AS209" s="26">
        <f t="shared" ca="1" si="75"/>
        <v>-0.15510000000000002</v>
      </c>
      <c r="AT209" s="26">
        <f t="shared" ca="1" si="76"/>
        <v>0.14599999999999999</v>
      </c>
      <c r="AU209" s="26">
        <f t="shared" ca="1" si="76"/>
        <v>-7.7499999999999986E-2</v>
      </c>
      <c r="AV209" s="26">
        <f t="shared" ca="1" si="76"/>
        <v>-1.4600000000000002E-2</v>
      </c>
      <c r="AW209" s="26">
        <f t="shared" ca="1" si="76"/>
        <v>0.12980000000000003</v>
      </c>
      <c r="AX209" s="26">
        <f t="shared" ca="1" si="76"/>
        <v>0.121</v>
      </c>
      <c r="AY209" s="26">
        <f t="shared" ca="1" si="76"/>
        <v>-0.13950000000000001</v>
      </c>
      <c r="AZ209" s="26">
        <f t="shared" ca="1" si="76"/>
        <v>-3.2400000000000005E-2</v>
      </c>
      <c r="BA209" s="26">
        <f t="shared" ca="1" si="76"/>
        <v>-1.04E-2</v>
      </c>
      <c r="BB209" s="26">
        <f t="shared" ca="1" si="76"/>
        <v>-6.2699999999999992E-2</v>
      </c>
      <c r="BC209" s="26">
        <f t="shared" ca="1" si="76"/>
        <v>0.15189999999999998</v>
      </c>
      <c r="BD209" s="26">
        <f t="shared" ca="1" si="76"/>
        <v>9.9299999999999986E-2</v>
      </c>
      <c r="BE209" s="26">
        <f t="shared" ca="1" si="76"/>
        <v>-0.14560000000000001</v>
      </c>
      <c r="BF209" s="26">
        <f t="shared" ca="1" si="76"/>
        <v>-0.38169999999999998</v>
      </c>
    </row>
    <row r="210" spans="3:58">
      <c r="C210" s="26">
        <f t="shared" si="71"/>
        <v>200</v>
      </c>
      <c r="D210" s="26">
        <f t="shared" si="72"/>
        <v>209</v>
      </c>
      <c r="E210" s="26" t="str">
        <f t="shared" si="68"/>
        <v>历史新!C200</v>
      </c>
      <c r="F210" s="26" t="str">
        <f t="shared" si="69"/>
        <v>历史汇总!B209</v>
      </c>
      <c r="G210" s="3" t="s">
        <v>26</v>
      </c>
      <c r="H210" s="26">
        <f t="shared" ca="1" si="73"/>
        <v>-26.844999999999999</v>
      </c>
      <c r="I210" s="26">
        <f t="shared" ca="1" si="73"/>
        <v>-23.358799999999999</v>
      </c>
      <c r="J210" s="26">
        <f t="shared" ca="1" si="73"/>
        <v>-22.397099999999998</v>
      </c>
      <c r="K210" s="26">
        <f t="shared" ca="1" si="73"/>
        <v>-20.248999999999999</v>
      </c>
      <c r="L210" s="26">
        <f t="shared" ca="1" si="73"/>
        <v>-21.6404</v>
      </c>
      <c r="M210" s="26">
        <f t="shared" ca="1" si="73"/>
        <v>-22.356300000000001</v>
      </c>
      <c r="N210" s="26">
        <f t="shared" ca="1" si="73"/>
        <v>-19.7745</v>
      </c>
      <c r="O210" s="26">
        <f t="shared" ca="1" si="73"/>
        <v>-19.4907</v>
      </c>
      <c r="P210" s="26">
        <f t="shared" ca="1" si="73"/>
        <v>-19.439399999999999</v>
      </c>
      <c r="Q210" s="26">
        <f t="shared" ca="1" si="73"/>
        <v>-20.926500000000001</v>
      </c>
      <c r="R210" s="26">
        <f t="shared" ca="1" si="73"/>
        <v>-19.9467</v>
      </c>
      <c r="S210" s="26">
        <f t="shared" ca="1" si="73"/>
        <v>-21.5215</v>
      </c>
      <c r="T210" s="26">
        <f t="shared" ca="1" si="73"/>
        <v>-21.597999999999999</v>
      </c>
      <c r="U210" s="26">
        <f t="shared" ca="1" si="73"/>
        <v>-21.610399999999998</v>
      </c>
      <c r="V210" s="26">
        <f t="shared" ca="1" si="73"/>
        <v>-19.992599999999999</v>
      </c>
      <c r="W210" s="26">
        <f t="shared" ca="1" si="73"/>
        <v>-19.0288</v>
      </c>
      <c r="X210" s="26">
        <f t="shared" ca="1" si="77"/>
        <v>-18.510400000000001</v>
      </c>
      <c r="Y210" s="26">
        <f t="shared" ca="1" si="77"/>
        <v>-18.286999999999999</v>
      </c>
      <c r="Z210" s="26">
        <f t="shared" ca="1" si="77"/>
        <v>-18.505500000000001</v>
      </c>
      <c r="AA210" s="26">
        <f t="shared" ca="1" si="77"/>
        <v>-16.857800000000001</v>
      </c>
      <c r="AB210" s="26">
        <f t="shared" ca="1" si="77"/>
        <v>-16.631699999999999</v>
      </c>
      <c r="AC210" s="26">
        <f t="shared" ca="1" si="77"/>
        <v>-21.4969</v>
      </c>
      <c r="AD210" s="26">
        <f t="shared" ca="1" si="75"/>
        <v>-21.540199999999999</v>
      </c>
      <c r="AE210" s="26">
        <f t="shared" ca="1" si="75"/>
        <v>-19.765000000000001</v>
      </c>
      <c r="AF210" s="26">
        <f t="shared" ca="1" si="75"/>
        <v>-23.996400000000001</v>
      </c>
      <c r="AG210" s="26">
        <f t="shared" ca="1" si="75"/>
        <v>-16.756799999999998</v>
      </c>
      <c r="AH210" s="26">
        <f t="shared" ca="1" si="75"/>
        <v>-16.5366</v>
      </c>
      <c r="AI210" s="26">
        <f t="shared" ca="1" si="75"/>
        <v>-15.849399999999999</v>
      </c>
      <c r="AJ210" s="26">
        <f t="shared" ca="1" si="75"/>
        <v>-18.645600000000002</v>
      </c>
      <c r="AK210" s="26">
        <f t="shared" ca="1" si="75"/>
        <v>-18.895299999999999</v>
      </c>
      <c r="AL210" s="26">
        <f t="shared" ca="1" si="75"/>
        <v>-18.043299999999999</v>
      </c>
      <c r="AM210" s="26">
        <f t="shared" ca="1" si="75"/>
        <v>-17.480799999999999</v>
      </c>
      <c r="AN210" s="26">
        <f t="shared" ca="1" si="75"/>
        <v>-17.2943</v>
      </c>
      <c r="AO210" s="26">
        <f t="shared" ca="1" si="75"/>
        <v>-17.0504</v>
      </c>
      <c r="AP210" s="26">
        <f t="shared" ca="1" si="75"/>
        <v>-17.181100000000001</v>
      </c>
      <c r="AQ210" s="26">
        <f t="shared" ca="1" si="75"/>
        <v>3.2753000000000014</v>
      </c>
      <c r="AR210" s="26">
        <f t="shared" ca="1" si="75"/>
        <v>1.4609000000000023</v>
      </c>
      <c r="AS210" s="26">
        <f t="shared" ca="1" si="75"/>
        <v>0.53200000000000003</v>
      </c>
      <c r="AT210" s="26">
        <f t="shared" ca="1" si="76"/>
        <v>1.4473999999999982</v>
      </c>
      <c r="AU210" s="26">
        <f t="shared" ca="1" si="76"/>
        <v>0.31850000000000023</v>
      </c>
      <c r="AV210" s="26">
        <f t="shared" ca="1" si="76"/>
        <v>-0.421400000000002</v>
      </c>
      <c r="AW210" s="26">
        <f t="shared" ca="1" si="76"/>
        <v>-0.74229999999999663</v>
      </c>
      <c r="AX210" s="26">
        <f t="shared" ca="1" si="76"/>
        <v>0.17409999999999926</v>
      </c>
      <c r="AY210" s="26">
        <f t="shared" ca="1" si="76"/>
        <v>0.29780000000000229</v>
      </c>
      <c r="AZ210" s="26">
        <f t="shared" ca="1" si="76"/>
        <v>0.85319999999999752</v>
      </c>
      <c r="BA210" s="26">
        <f t="shared" ca="1" si="76"/>
        <v>1.4785000000000004</v>
      </c>
      <c r="BB210" s="26">
        <f t="shared" ca="1" si="76"/>
        <v>2.6602999999999994</v>
      </c>
      <c r="BC210" s="26">
        <f t="shared" ca="1" si="76"/>
        <v>2.3384</v>
      </c>
      <c r="BD210" s="26">
        <f t="shared" ca="1" si="76"/>
        <v>2.4976999999999983</v>
      </c>
      <c r="BE210" s="26">
        <f t="shared" ca="1" si="76"/>
        <v>5.2068000000000012</v>
      </c>
      <c r="BF210" s="26">
        <f t="shared" ca="1" si="76"/>
        <v>22.54</v>
      </c>
    </row>
    <row r="211" spans="3:58">
      <c r="C211" s="26">
        <f t="shared" si="71"/>
        <v>201</v>
      </c>
      <c r="D211" s="26">
        <f t="shared" si="72"/>
        <v>210</v>
      </c>
      <c r="E211" s="26" t="str">
        <f t="shared" si="68"/>
        <v>历史新!C201</v>
      </c>
      <c r="F211" s="26" t="str">
        <f t="shared" si="69"/>
        <v>历史汇总!B210</v>
      </c>
      <c r="G211" s="3" t="s">
        <v>27</v>
      </c>
      <c r="H211" s="26">
        <f t="shared" ca="1" si="73"/>
        <v>-0.28270000000000001</v>
      </c>
      <c r="I211" s="26">
        <f t="shared" ca="1" si="73"/>
        <v>0.12989999999999999</v>
      </c>
      <c r="J211" s="26">
        <f t="shared" ca="1" si="73"/>
        <v>4.1200000000000001E-2</v>
      </c>
      <c r="K211" s="26">
        <f t="shared" ca="1" si="73"/>
        <v>9.5899999999999999E-2</v>
      </c>
      <c r="L211" s="26">
        <f t="shared" ca="1" si="73"/>
        <v>-6.8699999999999997E-2</v>
      </c>
      <c r="M211" s="26">
        <f t="shared" ca="1" si="73"/>
        <v>-3.3099999999999997E-2</v>
      </c>
      <c r="N211" s="26">
        <f t="shared" ca="1" si="73"/>
        <v>0.11550000000000001</v>
      </c>
      <c r="O211" s="26">
        <f t="shared" ca="1" si="73"/>
        <v>1.44E-2</v>
      </c>
      <c r="P211" s="26">
        <f t="shared" ca="1" si="73"/>
        <v>2.5999999999999999E-3</v>
      </c>
      <c r="Q211" s="26">
        <f t="shared" ca="1" si="73"/>
        <v>-7.6499999999999999E-2</v>
      </c>
      <c r="R211" s="26">
        <f t="shared" ca="1" si="73"/>
        <v>4.6800000000000001E-2</v>
      </c>
      <c r="S211" s="26">
        <f t="shared" ca="1" si="73"/>
        <v>-7.8950402823524612E-2</v>
      </c>
      <c r="T211" s="26">
        <f t="shared" ca="1" si="73"/>
        <v>-3.5999999999999999E-3</v>
      </c>
      <c r="U211" s="26">
        <f t="shared" ca="1" si="73"/>
        <v>-5.9999999999999995E-4</v>
      </c>
      <c r="V211" s="26">
        <f t="shared" ca="1" si="73"/>
        <v>7.4899999999999994E-2</v>
      </c>
      <c r="W211" s="26">
        <f t="shared" ca="1" si="73"/>
        <v>4.82E-2</v>
      </c>
      <c r="X211" s="26">
        <f t="shared" ca="1" si="77"/>
        <v>2.7199999999999998E-2</v>
      </c>
      <c r="Y211" s="26">
        <f t="shared" ca="1" si="77"/>
        <v>1.21E-2</v>
      </c>
      <c r="Z211" s="26">
        <f t="shared" ca="1" si="77"/>
        <v>-1.1900000000000001E-2</v>
      </c>
      <c r="AA211" s="26">
        <f t="shared" ca="1" si="77"/>
        <v>8.8999999999999996E-2</v>
      </c>
      <c r="AB211" s="26">
        <f t="shared" ca="1" si="77"/>
        <v>1.34E-2</v>
      </c>
      <c r="AC211" s="26">
        <f t="shared" ca="1" si="77"/>
        <v>-0.29249999999999998</v>
      </c>
      <c r="AD211" s="26">
        <f t="shared" ca="1" si="75"/>
        <v>-2E-3</v>
      </c>
      <c r="AE211" s="26">
        <f t="shared" ca="1" si="75"/>
        <v>8.2400000000000001E-2</v>
      </c>
      <c r="AF211" s="26">
        <f t="shared" ca="1" si="75"/>
        <v>-0.21410000000000001</v>
      </c>
      <c r="AG211" s="26">
        <f t="shared" ca="1" si="75"/>
        <v>0.30170000000000002</v>
      </c>
      <c r="AH211" s="26">
        <f t="shared" ca="1" si="75"/>
        <v>1.3100000000000001E-2</v>
      </c>
      <c r="AI211" s="26">
        <f t="shared" ca="1" si="75"/>
        <v>4.1599999999999998E-2</v>
      </c>
      <c r="AJ211" s="26">
        <f t="shared" ca="1" si="75"/>
        <v>-0.1764</v>
      </c>
      <c r="AK211" s="26">
        <f t="shared" ca="1" si="75"/>
        <v>-1.34E-2</v>
      </c>
      <c r="AL211" s="26">
        <f t="shared" ca="1" si="75"/>
        <v>4.5100000000000001E-2</v>
      </c>
      <c r="AM211" s="26">
        <f t="shared" ca="1" si="75"/>
        <v>3.1199999999999999E-2</v>
      </c>
      <c r="AN211" s="26">
        <f t="shared" ca="1" si="75"/>
        <v>1.0699999999999999E-2</v>
      </c>
      <c r="AO211" s="26">
        <f t="shared" ca="1" si="75"/>
        <v>1.41E-2</v>
      </c>
      <c r="AP211" s="26">
        <f t="shared" ca="1" si="75"/>
        <v>-7.7000000000000002E-3</v>
      </c>
      <c r="AQ211" s="26">
        <f t="shared" ca="1" si="75"/>
        <v>-0.61250000000000004</v>
      </c>
      <c r="AR211" s="26">
        <f t="shared" ca="1" si="75"/>
        <v>-2.8400000000000036E-2</v>
      </c>
      <c r="AS211" s="26">
        <f t="shared" ca="1" si="75"/>
        <v>-3.8199999999999998E-2</v>
      </c>
      <c r="AT211" s="26">
        <f t="shared" ca="1" si="76"/>
        <v>4.2200000000000015E-2</v>
      </c>
      <c r="AU211" s="26">
        <f t="shared" ca="1" si="76"/>
        <v>-4.0499999999999994E-2</v>
      </c>
      <c r="AV211" s="26">
        <f t="shared" ca="1" si="76"/>
        <v>-3.4700000000000009E-2</v>
      </c>
      <c r="AW211" s="26">
        <f t="shared" ca="1" si="76"/>
        <v>-1.7299999999999996E-2</v>
      </c>
      <c r="AX211" s="26">
        <f t="shared" ca="1" si="76"/>
        <v>4.5600000000000002E-2</v>
      </c>
      <c r="AY211" s="26">
        <f t="shared" ca="1" si="76"/>
        <v>6.8000000000000005E-3</v>
      </c>
      <c r="AZ211" s="26">
        <f t="shared" ca="1" si="76"/>
        <v>3.15E-2</v>
      </c>
      <c r="BA211" s="26">
        <f t="shared" ca="1" si="76"/>
        <v>3.1100000000000003E-2</v>
      </c>
      <c r="BB211" s="26">
        <f t="shared" ca="1" si="76"/>
        <v>5.7200000000000001E-2</v>
      </c>
      <c r="BC211" s="26">
        <f t="shared" ca="1" si="76"/>
        <v>-1.5699999999999999E-2</v>
      </c>
      <c r="BD211" s="26">
        <f t="shared" ca="1" si="76"/>
        <v>4.5999999999999999E-3</v>
      </c>
      <c r="BE211" s="26">
        <f t="shared" ca="1" si="76"/>
        <v>0.11800000000000001</v>
      </c>
      <c r="BF211" s="26">
        <f t="shared" ca="1" si="76"/>
        <v>-0.1202</v>
      </c>
    </row>
    <row r="212" spans="3:58">
      <c r="C212" s="26">
        <f t="shared" si="71"/>
        <v>202</v>
      </c>
      <c r="D212" s="26">
        <f t="shared" si="72"/>
        <v>212</v>
      </c>
      <c r="E212" s="26" t="str">
        <f t="shared" si="68"/>
        <v>历史新!C202</v>
      </c>
      <c r="F212" s="26" t="str">
        <f t="shared" si="69"/>
        <v>历史汇总!B212</v>
      </c>
      <c r="G212" s="1" t="s">
        <v>29</v>
      </c>
      <c r="H212" s="26">
        <f t="shared" ca="1" si="73"/>
        <v>0</v>
      </c>
      <c r="I212" s="26">
        <f t="shared" ca="1" si="73"/>
        <v>0</v>
      </c>
      <c r="J212" s="26">
        <f t="shared" ca="1" si="73"/>
        <v>0</v>
      </c>
      <c r="K212" s="26">
        <f t="shared" ca="1" si="73"/>
        <v>0</v>
      </c>
      <c r="L212" s="26">
        <f t="shared" ca="1" si="73"/>
        <v>0</v>
      </c>
      <c r="M212" s="26">
        <f t="shared" ca="1" si="73"/>
        <v>0</v>
      </c>
      <c r="N212" s="26">
        <f t="shared" ca="1" si="73"/>
        <v>0</v>
      </c>
      <c r="O212" s="26">
        <f t="shared" ca="1" si="73"/>
        <v>0</v>
      </c>
      <c r="P212" s="26">
        <f t="shared" ca="1" si="73"/>
        <v>0</v>
      </c>
      <c r="Q212" s="26">
        <f t="shared" ca="1" si="73"/>
        <v>0</v>
      </c>
      <c r="R212" s="26">
        <f t="shared" ca="1" si="73"/>
        <v>0</v>
      </c>
      <c r="S212" s="26">
        <f t="shared" ca="1" si="73"/>
        <v>0</v>
      </c>
      <c r="T212" s="26">
        <f t="shared" ca="1" si="73"/>
        <v>0</v>
      </c>
      <c r="U212" s="26">
        <f t="shared" ca="1" si="73"/>
        <v>0</v>
      </c>
      <c r="V212" s="26">
        <f t="shared" ca="1" si="73"/>
        <v>0</v>
      </c>
      <c r="W212" s="26">
        <f t="shared" ca="1" si="73"/>
        <v>0</v>
      </c>
      <c r="X212" s="26">
        <f t="shared" ca="1" si="77"/>
        <v>0</v>
      </c>
      <c r="Y212" s="26">
        <f t="shared" ca="1" si="77"/>
        <v>0</v>
      </c>
      <c r="Z212" s="26">
        <f t="shared" ca="1" si="77"/>
        <v>0</v>
      </c>
      <c r="AA212" s="26">
        <f t="shared" ca="1" si="77"/>
        <v>0</v>
      </c>
      <c r="AB212" s="26">
        <f t="shared" ca="1" si="77"/>
        <v>0</v>
      </c>
      <c r="AC212" s="26">
        <f t="shared" ca="1" si="77"/>
        <v>0</v>
      </c>
      <c r="AD212" s="26">
        <f t="shared" ca="1" si="75"/>
        <v>0</v>
      </c>
      <c r="AE212" s="26">
        <f t="shared" ca="1" si="75"/>
        <v>0</v>
      </c>
      <c r="AF212" s="26">
        <f t="shared" ca="1" si="75"/>
        <v>0</v>
      </c>
      <c r="AG212" s="26">
        <f t="shared" ca="1" si="75"/>
        <v>0</v>
      </c>
      <c r="AH212" s="26">
        <f t="shared" ca="1" si="75"/>
        <v>0</v>
      </c>
      <c r="AI212" s="26">
        <f t="shared" ca="1" si="75"/>
        <v>0</v>
      </c>
      <c r="AJ212" s="26">
        <f t="shared" ca="1" si="75"/>
        <v>0</v>
      </c>
      <c r="AK212" s="26">
        <f t="shared" ca="1" si="75"/>
        <v>0</v>
      </c>
      <c r="AL212" s="26">
        <f t="shared" ca="1" si="75"/>
        <v>0</v>
      </c>
      <c r="AM212" s="26">
        <f t="shared" ca="1" si="75"/>
        <v>0</v>
      </c>
      <c r="AN212" s="26">
        <f t="shared" ca="1" si="75"/>
        <v>0</v>
      </c>
      <c r="AO212" s="26">
        <f t="shared" ca="1" si="75"/>
        <v>0</v>
      </c>
      <c r="AP212" s="26">
        <f t="shared" ca="1" si="75"/>
        <v>0</v>
      </c>
      <c r="AQ212" s="26">
        <f t="shared" ca="1" si="75"/>
        <v>0</v>
      </c>
      <c r="AR212" s="26">
        <f t="shared" ca="1" si="75"/>
        <v>0</v>
      </c>
      <c r="AS212" s="26">
        <f t="shared" ca="1" si="75"/>
        <v>0</v>
      </c>
      <c r="AT212" s="26">
        <f t="shared" ca="1" si="76"/>
        <v>0</v>
      </c>
      <c r="AU212" s="26">
        <f t="shared" ca="1" si="76"/>
        <v>0</v>
      </c>
      <c r="AV212" s="26">
        <f t="shared" ca="1" si="76"/>
        <v>0</v>
      </c>
      <c r="AW212" s="26">
        <f t="shared" ca="1" si="76"/>
        <v>0</v>
      </c>
      <c r="AX212" s="26">
        <f t="shared" ca="1" si="76"/>
        <v>0</v>
      </c>
      <c r="AY212" s="26">
        <f t="shared" ca="1" si="76"/>
        <v>0</v>
      </c>
      <c r="AZ212" s="26">
        <f t="shared" ca="1" si="76"/>
        <v>0</v>
      </c>
      <c r="BA212" s="26">
        <f t="shared" ca="1" si="76"/>
        <v>0</v>
      </c>
      <c r="BB212" s="26">
        <f t="shared" ca="1" si="76"/>
        <v>0</v>
      </c>
      <c r="BC212" s="26">
        <f t="shared" ca="1" si="76"/>
        <v>0</v>
      </c>
      <c r="BD212" s="26">
        <f t="shared" ca="1" si="76"/>
        <v>0</v>
      </c>
      <c r="BE212" s="26">
        <f t="shared" ca="1" si="76"/>
        <v>0</v>
      </c>
      <c r="BF212" s="26">
        <f t="shared" ca="1" si="76"/>
        <v>302508</v>
      </c>
    </row>
    <row r="213" spans="3:58">
      <c r="C213" s="26">
        <f t="shared" si="71"/>
        <v>203</v>
      </c>
      <c r="D213" s="26">
        <f t="shared" si="72"/>
        <v>213</v>
      </c>
      <c r="E213" s="26" t="str">
        <f t="shared" si="68"/>
        <v>历史新!C203</v>
      </c>
      <c r="F213" s="26" t="str">
        <f t="shared" si="69"/>
        <v>历史汇总!B213</v>
      </c>
      <c r="G213" s="3" t="s">
        <v>30</v>
      </c>
      <c r="H213" s="26">
        <f t="shared" ca="1" si="73"/>
        <v>0</v>
      </c>
      <c r="I213" s="26">
        <f t="shared" ca="1" si="73"/>
        <v>0</v>
      </c>
      <c r="J213" s="26">
        <f t="shared" ca="1" si="73"/>
        <v>0</v>
      </c>
      <c r="K213" s="26">
        <f t="shared" ca="1" si="73"/>
        <v>0</v>
      </c>
      <c r="L213" s="26">
        <f t="shared" ca="1" si="73"/>
        <v>0</v>
      </c>
      <c r="M213" s="26">
        <f t="shared" ca="1" si="73"/>
        <v>0</v>
      </c>
      <c r="N213" s="26">
        <f t="shared" ca="1" si="73"/>
        <v>0</v>
      </c>
      <c r="O213" s="26">
        <f t="shared" ca="1" si="73"/>
        <v>0</v>
      </c>
      <c r="P213" s="26">
        <f t="shared" ca="1" si="73"/>
        <v>0</v>
      </c>
      <c r="Q213" s="26">
        <f t="shared" ca="1" si="73"/>
        <v>0</v>
      </c>
      <c r="R213" s="26">
        <f t="shared" ca="1" si="73"/>
        <v>0</v>
      </c>
      <c r="S213" s="26">
        <f t="shared" ca="1" si="73"/>
        <v>4.9063840099450307E-5</v>
      </c>
      <c r="T213" s="26">
        <f t="shared" ca="1" si="73"/>
        <v>0</v>
      </c>
      <c r="U213" s="26">
        <f t="shared" ca="1" si="73"/>
        <v>0</v>
      </c>
      <c r="V213" s="26">
        <f t="shared" ca="1" si="73"/>
        <v>0</v>
      </c>
      <c r="W213" s="26">
        <f t="shared" ca="1" si="73"/>
        <v>0</v>
      </c>
      <c r="X213" s="26">
        <f t="shared" ca="1" si="77"/>
        <v>0</v>
      </c>
      <c r="Y213" s="26">
        <f t="shared" ca="1" si="77"/>
        <v>0</v>
      </c>
      <c r="Z213" s="26">
        <f t="shared" ca="1" si="77"/>
        <v>0</v>
      </c>
      <c r="AA213" s="26">
        <f t="shared" ca="1" si="77"/>
        <v>0</v>
      </c>
      <c r="AB213" s="26">
        <f t="shared" ca="1" si="77"/>
        <v>0</v>
      </c>
      <c r="AC213" s="26">
        <f t="shared" ca="1" si="77"/>
        <v>0</v>
      </c>
      <c r="AD213" s="26">
        <f t="shared" ca="1" si="75"/>
        <v>0</v>
      </c>
      <c r="AE213" s="26">
        <f t="shared" ca="1" si="75"/>
        <v>0</v>
      </c>
      <c r="AF213" s="26">
        <f t="shared" ca="1" si="75"/>
        <v>0</v>
      </c>
      <c r="AG213" s="26">
        <f t="shared" ca="1" si="75"/>
        <v>0</v>
      </c>
      <c r="AH213" s="26">
        <f t="shared" ca="1" si="75"/>
        <v>0</v>
      </c>
      <c r="AI213" s="26">
        <f t="shared" ca="1" si="75"/>
        <v>0</v>
      </c>
      <c r="AJ213" s="26">
        <f t="shared" ca="1" si="75"/>
        <v>0</v>
      </c>
      <c r="AK213" s="26">
        <f t="shared" ca="1" si="75"/>
        <v>0</v>
      </c>
      <c r="AL213" s="26">
        <f t="shared" ca="1" si="75"/>
        <v>0</v>
      </c>
      <c r="AM213" s="26">
        <f t="shared" ca="1" si="75"/>
        <v>0</v>
      </c>
      <c r="AN213" s="26">
        <f t="shared" ca="1" si="75"/>
        <v>0</v>
      </c>
      <c r="AO213" s="26">
        <f t="shared" ca="1" si="75"/>
        <v>0</v>
      </c>
      <c r="AP213" s="26">
        <f t="shared" ca="1" si="75"/>
        <v>0</v>
      </c>
      <c r="AQ213" s="26">
        <f t="shared" ca="1" si="75"/>
        <v>0</v>
      </c>
      <c r="AR213" s="26">
        <f t="shared" ca="1" si="75"/>
        <v>0</v>
      </c>
      <c r="AS213" s="26">
        <f t="shared" ca="1" si="75"/>
        <v>0</v>
      </c>
      <c r="AT213" s="26">
        <f t="shared" ca="1" si="76"/>
        <v>0</v>
      </c>
      <c r="AU213" s="26">
        <f t="shared" ca="1" si="76"/>
        <v>0</v>
      </c>
      <c r="AV213" s="26">
        <f t="shared" ca="1" si="76"/>
        <v>0</v>
      </c>
      <c r="AW213" s="26">
        <f t="shared" ca="1" si="76"/>
        <v>0</v>
      </c>
      <c r="AX213" s="26">
        <f t="shared" ca="1" si="76"/>
        <v>0</v>
      </c>
      <c r="AY213" s="26">
        <f t="shared" ca="1" si="76"/>
        <v>0</v>
      </c>
      <c r="AZ213" s="26">
        <f t="shared" ca="1" si="76"/>
        <v>0</v>
      </c>
      <c r="BA213" s="26">
        <f t="shared" ca="1" si="76"/>
        <v>0</v>
      </c>
      <c r="BB213" s="26">
        <f t="shared" ca="1" si="76"/>
        <v>0</v>
      </c>
      <c r="BC213" s="26">
        <f t="shared" ca="1" si="76"/>
        <v>0</v>
      </c>
      <c r="BD213" s="26">
        <f t="shared" ca="1" si="76"/>
        <v>0</v>
      </c>
      <c r="BE213" s="26">
        <f t="shared" ca="1" si="76"/>
        <v>0</v>
      </c>
      <c r="BF213" s="26">
        <f t="shared" ca="1" si="76"/>
        <v>-0.3669</v>
      </c>
    </row>
    <row r="214" spans="3:58">
      <c r="C214" s="26">
        <f t="shared" si="71"/>
        <v>204</v>
      </c>
      <c r="D214" s="26">
        <f t="shared" si="72"/>
        <v>214</v>
      </c>
      <c r="E214" s="26" t="str">
        <f t="shared" si="68"/>
        <v>历史新!C204</v>
      </c>
      <c r="F214" s="26" t="str">
        <f t="shared" si="69"/>
        <v>历史汇总!B214</v>
      </c>
      <c r="G214" s="3" t="s">
        <v>31</v>
      </c>
      <c r="H214" s="26">
        <f t="shared" ca="1" si="73"/>
        <v>0</v>
      </c>
      <c r="I214" s="26">
        <f t="shared" ca="1" si="73"/>
        <v>0</v>
      </c>
      <c r="J214" s="26">
        <f t="shared" ca="1" si="73"/>
        <v>0</v>
      </c>
      <c r="K214" s="26">
        <f t="shared" ca="1" si="73"/>
        <v>0</v>
      </c>
      <c r="L214" s="26">
        <f t="shared" ca="1" si="73"/>
        <v>0</v>
      </c>
      <c r="M214" s="26">
        <f t="shared" ca="1" si="73"/>
        <v>0</v>
      </c>
      <c r="N214" s="26">
        <f t="shared" ca="1" si="73"/>
        <v>0</v>
      </c>
      <c r="O214" s="26">
        <f t="shared" ca="1" si="73"/>
        <v>0</v>
      </c>
      <c r="P214" s="26">
        <f t="shared" ca="1" si="73"/>
        <v>0</v>
      </c>
      <c r="Q214" s="26">
        <f t="shared" ca="1" si="73"/>
        <v>0</v>
      </c>
      <c r="R214" s="26">
        <f t="shared" ca="1" si="73"/>
        <v>0</v>
      </c>
      <c r="S214" s="26">
        <f t="shared" ca="1" si="73"/>
        <v>0</v>
      </c>
      <c r="T214" s="26">
        <f t="shared" ca="1" si="73"/>
        <v>0</v>
      </c>
      <c r="U214" s="26">
        <f t="shared" ca="1" si="73"/>
        <v>0</v>
      </c>
      <c r="V214" s="26">
        <f t="shared" ca="1" si="73"/>
        <v>0</v>
      </c>
      <c r="W214" s="26">
        <f t="shared" ca="1" si="73"/>
        <v>0</v>
      </c>
      <c r="X214" s="26">
        <f t="shared" ca="1" si="77"/>
        <v>0</v>
      </c>
      <c r="Y214" s="26">
        <f t="shared" ca="1" si="77"/>
        <v>0</v>
      </c>
      <c r="Z214" s="26">
        <f t="shared" ca="1" si="77"/>
        <v>0</v>
      </c>
      <c r="AA214" s="26">
        <f t="shared" ca="1" si="77"/>
        <v>0</v>
      </c>
      <c r="AB214" s="26">
        <f t="shared" ca="1" si="77"/>
        <v>0</v>
      </c>
      <c r="AC214" s="26">
        <f t="shared" ca="1" si="77"/>
        <v>0</v>
      </c>
      <c r="AD214" s="26">
        <f t="shared" ca="1" si="75"/>
        <v>0</v>
      </c>
      <c r="AE214" s="26">
        <f t="shared" ca="1" si="75"/>
        <v>0</v>
      </c>
      <c r="AF214" s="26">
        <f t="shared" ca="1" si="75"/>
        <v>0</v>
      </c>
      <c r="AG214" s="26">
        <f t="shared" ca="1" si="75"/>
        <v>0</v>
      </c>
      <c r="AH214" s="26">
        <f t="shared" ca="1" si="75"/>
        <v>0</v>
      </c>
      <c r="AI214" s="26">
        <f t="shared" ca="1" si="75"/>
        <v>0</v>
      </c>
      <c r="AJ214" s="26">
        <f t="shared" ca="1" si="75"/>
        <v>0</v>
      </c>
      <c r="AK214" s="26">
        <f t="shared" ca="1" si="75"/>
        <v>0</v>
      </c>
      <c r="AL214" s="26">
        <f t="shared" ca="1" si="75"/>
        <v>0</v>
      </c>
      <c r="AM214" s="26">
        <f t="shared" ca="1" si="75"/>
        <v>0</v>
      </c>
      <c r="AN214" s="26">
        <f t="shared" ca="1" si="75"/>
        <v>0</v>
      </c>
      <c r="AO214" s="26">
        <f t="shared" ca="1" si="75"/>
        <v>0</v>
      </c>
      <c r="AP214" s="26">
        <f t="shared" ca="1" si="75"/>
        <v>0</v>
      </c>
      <c r="AQ214" s="26">
        <f t="shared" ca="1" si="75"/>
        <v>0</v>
      </c>
      <c r="AR214" s="26">
        <f t="shared" ca="1" si="75"/>
        <v>0</v>
      </c>
      <c r="AS214" s="26">
        <f t="shared" ca="1" si="75"/>
        <v>0</v>
      </c>
      <c r="AT214" s="26">
        <f t="shared" ca="1" si="76"/>
        <v>0</v>
      </c>
      <c r="AU214" s="26">
        <f t="shared" ca="1" si="76"/>
        <v>0</v>
      </c>
      <c r="AV214" s="26">
        <f t="shared" ca="1" si="76"/>
        <v>0</v>
      </c>
      <c r="AW214" s="26">
        <f t="shared" ca="1" si="76"/>
        <v>0</v>
      </c>
      <c r="AX214" s="26">
        <f t="shared" ca="1" si="76"/>
        <v>0</v>
      </c>
      <c r="AY214" s="26">
        <f t="shared" ca="1" si="76"/>
        <v>0</v>
      </c>
      <c r="AZ214" s="26">
        <f t="shared" ca="1" si="76"/>
        <v>0</v>
      </c>
      <c r="BA214" s="26">
        <f t="shared" ca="1" si="76"/>
        <v>0</v>
      </c>
      <c r="BB214" s="26">
        <f t="shared" ca="1" si="76"/>
        <v>0</v>
      </c>
      <c r="BC214" s="26">
        <f t="shared" ca="1" si="76"/>
        <v>0</v>
      </c>
      <c r="BD214" s="26">
        <f t="shared" ca="1" si="76"/>
        <v>0</v>
      </c>
      <c r="BE214" s="26">
        <f t="shared" ca="1" si="76"/>
        <v>0</v>
      </c>
      <c r="BF214" s="26">
        <f t="shared" ca="1" si="76"/>
        <v>6431</v>
      </c>
    </row>
    <row r="215" spans="3:58">
      <c r="C215" s="26">
        <f t="shared" si="71"/>
        <v>205</v>
      </c>
      <c r="D215" s="26">
        <f t="shared" si="72"/>
        <v>215</v>
      </c>
      <c r="E215" s="26" t="str">
        <f t="shared" si="68"/>
        <v>历史新!C205</v>
      </c>
      <c r="F215" s="26" t="str">
        <f t="shared" si="69"/>
        <v>历史汇总!B215</v>
      </c>
      <c r="G215" s="3" t="s">
        <v>32</v>
      </c>
      <c r="H215" s="26">
        <f t="shared" ca="1" si="73"/>
        <v>0</v>
      </c>
      <c r="I215" s="26">
        <f t="shared" ca="1" si="73"/>
        <v>0</v>
      </c>
      <c r="J215" s="26">
        <f t="shared" ca="1" si="73"/>
        <v>0</v>
      </c>
      <c r="K215" s="26">
        <f t="shared" ca="1" si="73"/>
        <v>0</v>
      </c>
      <c r="L215" s="26">
        <f t="shared" ca="1" si="73"/>
        <v>0</v>
      </c>
      <c r="M215" s="26">
        <f t="shared" ca="1" si="73"/>
        <v>0</v>
      </c>
      <c r="N215" s="26">
        <f t="shared" ca="1" si="73"/>
        <v>0</v>
      </c>
      <c r="O215" s="26">
        <f t="shared" ca="1" si="73"/>
        <v>0</v>
      </c>
      <c r="P215" s="26">
        <f t="shared" ca="1" si="73"/>
        <v>0</v>
      </c>
      <c r="Q215" s="26">
        <f t="shared" ca="1" si="73"/>
        <v>0</v>
      </c>
      <c r="R215" s="26">
        <f t="shared" ca="1" si="73"/>
        <v>0</v>
      </c>
      <c r="S215" s="26">
        <f t="shared" ca="1" si="73"/>
        <v>-1.9429127473158392E-5</v>
      </c>
      <c r="T215" s="26">
        <f t="shared" ca="1" si="73"/>
        <v>0</v>
      </c>
      <c r="U215" s="26">
        <f t="shared" ca="1" si="73"/>
        <v>0</v>
      </c>
      <c r="V215" s="26">
        <f t="shared" ca="1" si="73"/>
        <v>0</v>
      </c>
      <c r="W215" s="26">
        <f t="shared" ca="1" si="73"/>
        <v>0</v>
      </c>
      <c r="X215" s="26">
        <f t="shared" ca="1" si="77"/>
        <v>0</v>
      </c>
      <c r="Y215" s="26">
        <f t="shared" ca="1" si="77"/>
        <v>0</v>
      </c>
      <c r="Z215" s="26">
        <f t="shared" ca="1" si="77"/>
        <v>0</v>
      </c>
      <c r="AA215" s="26">
        <f t="shared" ca="1" si="77"/>
        <v>0</v>
      </c>
      <c r="AB215" s="26">
        <f t="shared" ca="1" si="77"/>
        <v>0</v>
      </c>
      <c r="AC215" s="26">
        <f t="shared" ca="1" si="77"/>
        <v>0</v>
      </c>
      <c r="AD215" s="26">
        <f t="shared" ca="1" si="75"/>
        <v>0</v>
      </c>
      <c r="AE215" s="26">
        <f t="shared" ca="1" si="75"/>
        <v>0</v>
      </c>
      <c r="AF215" s="26">
        <f t="shared" ca="1" si="75"/>
        <v>0</v>
      </c>
      <c r="AG215" s="26">
        <f t="shared" ca="1" si="75"/>
        <v>0</v>
      </c>
      <c r="AH215" s="26">
        <f t="shared" ca="1" si="75"/>
        <v>0</v>
      </c>
      <c r="AI215" s="26">
        <f t="shared" ca="1" si="75"/>
        <v>0</v>
      </c>
      <c r="AJ215" s="26">
        <f t="shared" ca="1" si="75"/>
        <v>0</v>
      </c>
      <c r="AK215" s="26">
        <f t="shared" ca="1" si="75"/>
        <v>0</v>
      </c>
      <c r="AL215" s="26">
        <f t="shared" ca="1" si="75"/>
        <v>0</v>
      </c>
      <c r="AM215" s="26">
        <f t="shared" ca="1" si="75"/>
        <v>0</v>
      </c>
      <c r="AN215" s="26">
        <f t="shared" ca="1" si="75"/>
        <v>0</v>
      </c>
      <c r="AO215" s="26">
        <f t="shared" ca="1" si="75"/>
        <v>0</v>
      </c>
      <c r="AP215" s="26">
        <f t="shared" ca="1" si="75"/>
        <v>0</v>
      </c>
      <c r="AQ215" s="26">
        <f t="shared" ca="1" si="75"/>
        <v>0</v>
      </c>
      <c r="AR215" s="26">
        <f t="shared" ca="1" si="75"/>
        <v>0</v>
      </c>
      <c r="AS215" s="26">
        <f t="shared" ca="1" si="75"/>
        <v>0</v>
      </c>
      <c r="AT215" s="26">
        <f t="shared" ca="1" si="76"/>
        <v>0</v>
      </c>
      <c r="AU215" s="26">
        <f t="shared" ca="1" si="76"/>
        <v>0</v>
      </c>
      <c r="AV215" s="26">
        <f t="shared" ca="1" si="76"/>
        <v>0</v>
      </c>
      <c r="AW215" s="26">
        <f t="shared" ca="1" si="76"/>
        <v>0</v>
      </c>
      <c r="AX215" s="26">
        <f t="shared" ca="1" si="76"/>
        <v>0</v>
      </c>
      <c r="AY215" s="26">
        <f t="shared" ca="1" si="76"/>
        <v>0</v>
      </c>
      <c r="AZ215" s="26">
        <f t="shared" ca="1" si="76"/>
        <v>0</v>
      </c>
      <c r="BA215" s="26">
        <f t="shared" ca="1" si="76"/>
        <v>0</v>
      </c>
      <c r="BB215" s="26">
        <f t="shared" ca="1" si="76"/>
        <v>0</v>
      </c>
      <c r="BC215" s="26">
        <f t="shared" ca="1" si="76"/>
        <v>0</v>
      </c>
      <c r="BD215" s="26">
        <f t="shared" ca="1" si="76"/>
        <v>0</v>
      </c>
      <c r="BE215" s="26">
        <f t="shared" ca="1" si="76"/>
        <v>0</v>
      </c>
      <c r="BF215" s="26">
        <f t="shared" ca="1" si="76"/>
        <v>-0.28849999999999998</v>
      </c>
    </row>
    <row r="216" spans="3:58">
      <c r="C216" s="26">
        <f t="shared" si="71"/>
        <v>206</v>
      </c>
      <c r="D216" s="26">
        <f t="shared" si="72"/>
        <v>216</v>
      </c>
      <c r="E216" s="26" t="str">
        <f t="shared" si="68"/>
        <v>历史新!C206</v>
      </c>
      <c r="F216" s="26" t="str">
        <f t="shared" si="69"/>
        <v>历史汇总!B216</v>
      </c>
      <c r="G216" s="3" t="s">
        <v>33</v>
      </c>
      <c r="H216" s="65">
        <f t="shared" ca="1" si="73"/>
        <v>-3.9999999999977831E-3</v>
      </c>
      <c r="I216" s="65">
        <f t="shared" ca="1" si="73"/>
        <v>-2.2999999999981924E-3</v>
      </c>
      <c r="J216" s="65">
        <f t="shared" ca="1" si="73"/>
        <v>0</v>
      </c>
      <c r="K216" s="65">
        <f t="shared" ca="1" si="73"/>
        <v>-1.6999999999995907E-3</v>
      </c>
      <c r="L216" s="65">
        <f t="shared" ca="1" si="73"/>
        <v>1.0000000000012221E-3</v>
      </c>
      <c r="M216" s="65">
        <f t="shared" ca="1" si="73"/>
        <v>1.5999999999998238E-3</v>
      </c>
      <c r="N216" s="65">
        <f t="shared" ca="1" si="73"/>
        <v>-2.1999999999984254E-3</v>
      </c>
      <c r="O216" s="65">
        <f t="shared" ca="1" si="73"/>
        <v>-2.2999999999981924E-3</v>
      </c>
      <c r="P216" s="65">
        <f t="shared" ca="1" si="73"/>
        <v>1.9999999999953388E-4</v>
      </c>
      <c r="Q216" s="65">
        <f t="shared" ca="1" si="73"/>
        <v>5.9999999999860165E-4</v>
      </c>
      <c r="R216" s="65">
        <f t="shared" ca="1" si="73"/>
        <v>1.8999999999991246E-3</v>
      </c>
      <c r="S216" s="65">
        <f t="shared" ca="1" si="73"/>
        <v>9.9999999996214228E-5</v>
      </c>
      <c r="T216" s="65">
        <f t="shared" ca="1" si="73"/>
        <v>-1.1999999999972033E-3</v>
      </c>
      <c r="U216" s="65">
        <f t="shared" ca="1" si="73"/>
        <v>-1.6999999999995907E-3</v>
      </c>
      <c r="V216" s="65">
        <f t="shared" ca="1" si="73"/>
        <v>-2.2999999999981924E-3</v>
      </c>
      <c r="W216" s="65">
        <f t="shared" ca="1" si="73"/>
        <v>4.99999999995282E-4</v>
      </c>
      <c r="X216" s="65">
        <f t="shared" ref="X216:AC221" ca="1" si="78">OFFSET(INDIRECT($E216),0,X$11)-OFFSET(INDIRECT($F216),0,X$11)</f>
        <v>1.1000000000009891E-3</v>
      </c>
      <c r="Y216" s="65">
        <f t="shared" ca="1" si="78"/>
        <v>-3.5999999999987153E-3</v>
      </c>
      <c r="Z216" s="65">
        <f t="shared" ca="1" si="78"/>
        <v>-3.9000000000015689E-3</v>
      </c>
      <c r="AA216" s="65">
        <f t="shared" ca="1" si="78"/>
        <v>7.9999999999813554E-4</v>
      </c>
      <c r="AB216" s="65">
        <f t="shared" ca="1" si="78"/>
        <v>-4.7999999999959186E-3</v>
      </c>
      <c r="AC216" s="65">
        <f t="shared" ca="1" si="78"/>
        <v>3.9000000000015689E-3</v>
      </c>
      <c r="AD216" s="65">
        <f t="shared" ca="1" si="75"/>
        <v>-2.1000000000057639E-3</v>
      </c>
      <c r="AE216" s="65">
        <f t="shared" ca="1" si="75"/>
        <v>-4.6999999999997044E-3</v>
      </c>
      <c r="AF216" s="65">
        <f t="shared" ca="1" si="75"/>
        <v>1.3999999999967372E-3</v>
      </c>
      <c r="AG216" s="65">
        <f t="shared" ca="1" si="75"/>
        <v>1.300000000000523E-3</v>
      </c>
      <c r="AH216" s="65">
        <f t="shared" ca="1" si="75"/>
        <v>-7.9999999999813554E-4</v>
      </c>
      <c r="AI216" s="65">
        <f t="shared" ca="1" si="75"/>
        <v>3.5000000000025011E-3</v>
      </c>
      <c r="AJ216" s="65">
        <f t="shared" ca="1" si="75"/>
        <v>-1.9999999999953388E-3</v>
      </c>
      <c r="AK216" s="65">
        <f t="shared" ca="1" si="75"/>
        <v>-2.5999999999939405E-3</v>
      </c>
      <c r="AL216" s="65">
        <f t="shared" ca="1" si="75"/>
        <v>4.2999999999935312E-3</v>
      </c>
      <c r="AM216" s="65">
        <f t="shared" ca="1" si="75"/>
        <v>-2.0000000000024443E-3</v>
      </c>
      <c r="AN216" s="65">
        <f t="shared" ca="1" si="75"/>
        <v>2.0000000000024443E-3</v>
      </c>
      <c r="AO216" s="65">
        <f t="shared" ca="1" si="75"/>
        <v>-4.6000000000034902E-3</v>
      </c>
      <c r="AP216" s="65">
        <f t="shared" ca="1" si="75"/>
        <v>2.0999999999986585E-3</v>
      </c>
      <c r="AQ216" s="65">
        <f t="shared" ca="1" si="75"/>
        <v>3.9999999999977831E-3</v>
      </c>
      <c r="AR216" s="65">
        <f t="shared" ca="1" si="75"/>
        <v>-3.4999999999953957E-3</v>
      </c>
      <c r="AS216" s="65">
        <f t="shared" ca="1" si="75"/>
        <v>-1.6000000000033765E-3</v>
      </c>
      <c r="AT216" s="65">
        <f t="shared" ca="1" si="76"/>
        <v>1.8000000000029104E-3</v>
      </c>
      <c r="AU216" s="65">
        <f t="shared" ca="1" si="76"/>
        <v>3.5000000000025011E-3</v>
      </c>
      <c r="AV216" s="65">
        <f t="shared" ca="1" si="76"/>
        <v>-3.0000000000001137E-3</v>
      </c>
      <c r="AW216" s="65">
        <f t="shared" ca="1" si="76"/>
        <v>1.5000000000000568E-3</v>
      </c>
      <c r="AX216" s="65">
        <f t="shared" ca="1" si="76"/>
        <v>1.9999999999953388E-4</v>
      </c>
      <c r="AY216" s="65">
        <f t="shared" ca="1" si="76"/>
        <v>-4.6999999999997044E-3</v>
      </c>
      <c r="AZ216" s="65">
        <f t="shared" ca="1" si="76"/>
        <v>-4.99999999995282E-4</v>
      </c>
      <c r="BA216" s="65">
        <f t="shared" ca="1" si="76"/>
        <v>-4.3000000000006366E-3</v>
      </c>
      <c r="BB216" s="65">
        <f t="shared" ca="1" si="76"/>
        <v>-1.4000000000038426E-3</v>
      </c>
      <c r="BC216" s="65">
        <f t="shared" ca="1" si="76"/>
        <v>-4.6000000000034902E-3</v>
      </c>
      <c r="BD216" s="65">
        <f t="shared" ca="1" si="76"/>
        <v>4.000000000061732E-4</v>
      </c>
      <c r="BE216" s="65">
        <f t="shared" ca="1" si="76"/>
        <v>1.5999999999962711E-3</v>
      </c>
      <c r="BF216" s="65">
        <f t="shared" ca="1" si="76"/>
        <v>47.04</v>
      </c>
    </row>
    <row r="217" spans="3:58">
      <c r="C217" s="26">
        <f t="shared" si="71"/>
        <v>207</v>
      </c>
      <c r="D217" s="26">
        <f t="shared" si="72"/>
        <v>217</v>
      </c>
      <c r="E217" s="26" t="str">
        <f t="shared" si="68"/>
        <v>历史新!C207</v>
      </c>
      <c r="F217" s="26" t="str">
        <f t="shared" si="69"/>
        <v>历史汇总!B217</v>
      </c>
      <c r="G217" s="3" t="s">
        <v>34</v>
      </c>
      <c r="H217" s="65">
        <f t="shared" ca="1" si="73"/>
        <v>-1.0000000000001674E-4</v>
      </c>
      <c r="I217" s="65">
        <f t="shared" ca="1" si="73"/>
        <v>9.9999999999988987E-5</v>
      </c>
      <c r="J217" s="65">
        <f t="shared" ca="1" si="73"/>
        <v>0</v>
      </c>
      <c r="K217" s="65">
        <f t="shared" ca="1" si="73"/>
        <v>0</v>
      </c>
      <c r="L217" s="65">
        <f t="shared" ca="1" si="73"/>
        <v>1.0000000000000286E-4</v>
      </c>
      <c r="M217" s="65">
        <f t="shared" ca="1" si="73"/>
        <v>0</v>
      </c>
      <c r="N217" s="65">
        <f t="shared" ca="1" si="73"/>
        <v>-1.9999999999999185E-4</v>
      </c>
      <c r="O217" s="65">
        <f t="shared" ca="1" si="73"/>
        <v>0</v>
      </c>
      <c r="P217" s="65">
        <f t="shared" ca="1" si="73"/>
        <v>1.0000000000000286E-4</v>
      </c>
      <c r="Q217" s="65">
        <f t="shared" ca="1" si="73"/>
        <v>0</v>
      </c>
      <c r="R217" s="65">
        <f t="shared" ca="1" si="73"/>
        <v>1.0000000000001674E-4</v>
      </c>
      <c r="S217" s="65">
        <f t="shared" ca="1" si="73"/>
        <v>-9.9535080637730422E-5</v>
      </c>
      <c r="T217" s="65">
        <f t="shared" ca="1" si="73"/>
        <v>0</v>
      </c>
      <c r="U217" s="65">
        <f t="shared" ca="1" si="73"/>
        <v>0</v>
      </c>
      <c r="V217" s="65">
        <f t="shared" ca="1" si="73"/>
        <v>0</v>
      </c>
      <c r="W217" s="65">
        <f t="shared" ca="1" si="73"/>
        <v>0</v>
      </c>
      <c r="X217" s="65">
        <f t="shared" ca="1" si="78"/>
        <v>0</v>
      </c>
      <c r="Y217" s="65">
        <f t="shared" ca="1" si="78"/>
        <v>-9.9999999999999395E-5</v>
      </c>
      <c r="Z217" s="65">
        <f t="shared" ca="1" si="78"/>
        <v>0</v>
      </c>
      <c r="AA217" s="65">
        <f t="shared" ca="1" si="78"/>
        <v>1.0000000000000286E-4</v>
      </c>
      <c r="AB217" s="65">
        <f t="shared" ca="1" si="78"/>
        <v>-1.9999999999999185E-4</v>
      </c>
      <c r="AC217" s="65">
        <f t="shared" ca="1" si="78"/>
        <v>1.9999999999999185E-4</v>
      </c>
      <c r="AD217" s="65">
        <f t="shared" ca="1" si="75"/>
        <v>-1.9999999999999879E-4</v>
      </c>
      <c r="AE217" s="65">
        <f t="shared" ca="1" si="75"/>
        <v>-1.0000000000000286E-4</v>
      </c>
      <c r="AF217" s="65">
        <f t="shared" ca="1" si="75"/>
        <v>9.9999999999995925E-5</v>
      </c>
      <c r="AG217" s="65">
        <f t="shared" ca="1" si="75"/>
        <v>0</v>
      </c>
      <c r="AH217" s="65">
        <f t="shared" ca="1" si="75"/>
        <v>-9.9999999999995925E-5</v>
      </c>
      <c r="AI217" s="65">
        <f t="shared" ca="1" si="75"/>
        <v>1.0000000000000286E-4</v>
      </c>
      <c r="AJ217" s="65">
        <f t="shared" ca="1" si="75"/>
        <v>-9.9999999999999395E-5</v>
      </c>
      <c r="AK217" s="65">
        <f t="shared" ca="1" si="75"/>
        <v>0</v>
      </c>
      <c r="AL217" s="65">
        <f t="shared" ca="1" si="75"/>
        <v>9.9999999999999395E-5</v>
      </c>
      <c r="AM217" s="65">
        <f t="shared" ca="1" si="75"/>
        <v>-9.9999999999988987E-5</v>
      </c>
      <c r="AN217" s="65">
        <f t="shared" ca="1" si="75"/>
        <v>9.9999999999995925E-5</v>
      </c>
      <c r="AO217" s="65">
        <f t="shared" ca="1" si="75"/>
        <v>-9.9999999999988987E-5</v>
      </c>
      <c r="AP217" s="65">
        <f t="shared" ca="1" si="75"/>
        <v>9.9999999999999395E-5</v>
      </c>
      <c r="AQ217" s="65">
        <f t="shared" ca="1" si="75"/>
        <v>0</v>
      </c>
      <c r="AR217" s="65">
        <f t="shared" ca="1" si="75"/>
        <v>-1.9999999999997797E-4</v>
      </c>
      <c r="AS217" s="65">
        <f t="shared" ca="1" si="75"/>
        <v>0</v>
      </c>
      <c r="AT217" s="65">
        <f t="shared" ca="1" si="76"/>
        <v>0</v>
      </c>
      <c r="AU217" s="65">
        <f t="shared" ca="1" si="76"/>
        <v>1.0000000000000286E-4</v>
      </c>
      <c r="AV217" s="65">
        <f t="shared" ca="1" si="76"/>
        <v>-9.9999999999988987E-5</v>
      </c>
      <c r="AW217" s="65">
        <f t="shared" ca="1" si="76"/>
        <v>9.9999999999995925E-5</v>
      </c>
      <c r="AX217" s="65">
        <f t="shared" ca="1" si="76"/>
        <v>0</v>
      </c>
      <c r="AY217" s="65">
        <f t="shared" ca="1" si="76"/>
        <v>-9.9999999999995925E-5</v>
      </c>
      <c r="AZ217" s="65">
        <f t="shared" ca="1" si="76"/>
        <v>0</v>
      </c>
      <c r="BA217" s="65">
        <f t="shared" ca="1" si="76"/>
        <v>-9.9999999999988987E-5</v>
      </c>
      <c r="BB217" s="65">
        <f t="shared" ca="1" si="76"/>
        <v>1.0000000000000286E-4</v>
      </c>
      <c r="BC217" s="65">
        <f t="shared" ca="1" si="76"/>
        <v>0</v>
      </c>
      <c r="BD217" s="65">
        <f t="shared" ca="1" si="76"/>
        <v>9.9999999999988987E-5</v>
      </c>
      <c r="BE217" s="65">
        <f t="shared" ca="1" si="76"/>
        <v>0</v>
      </c>
      <c r="BF217" s="65">
        <f t="shared" ca="1" si="76"/>
        <v>-0.1101</v>
      </c>
    </row>
    <row r="218" spans="3:58">
      <c r="C218" s="26">
        <f t="shared" si="71"/>
        <v>208</v>
      </c>
      <c r="D218" s="26">
        <f t="shared" si="72"/>
        <v>192</v>
      </c>
      <c r="E218" s="26" t="str">
        <f t="shared" si="68"/>
        <v>历史新!C208</v>
      </c>
      <c r="F218" s="26" t="str">
        <f t="shared" si="69"/>
        <v>历史汇总!B192</v>
      </c>
      <c r="G218" s="1" t="s">
        <v>36</v>
      </c>
      <c r="H218" s="26">
        <f t="shared" ca="1" si="73"/>
        <v>-26181</v>
      </c>
      <c r="I218" s="26">
        <f t="shared" ca="1" si="73"/>
        <v>-7783</v>
      </c>
      <c r="J218" s="26">
        <f t="shared" ca="1" si="73"/>
        <v>-5117</v>
      </c>
      <c r="K218" s="26">
        <f t="shared" ca="1" si="73"/>
        <v>-2743</v>
      </c>
      <c r="L218" s="26">
        <f t="shared" ca="1" si="73"/>
        <v>-3611</v>
      </c>
      <c r="M218" s="26">
        <f t="shared" ca="1" si="73"/>
        <v>-4205</v>
      </c>
      <c r="N218" s="26">
        <f t="shared" ca="1" si="73"/>
        <v>-3327</v>
      </c>
      <c r="O218" s="26">
        <f t="shared" ca="1" si="73"/>
        <v>-1692</v>
      </c>
      <c r="P218" s="26">
        <f t="shared" ca="1" si="73"/>
        <v>-2181</v>
      </c>
      <c r="Q218" s="26">
        <f t="shared" ca="1" si="73"/>
        <v>-1502</v>
      </c>
      <c r="R218" s="26">
        <f t="shared" ca="1" si="73"/>
        <v>-1206</v>
      </c>
      <c r="S218" s="26">
        <f t="shared" ca="1" si="73"/>
        <v>-1724</v>
      </c>
      <c r="T218" s="26">
        <f t="shared" ca="1" si="73"/>
        <v>-900</v>
      </c>
      <c r="U218" s="26">
        <f t="shared" ca="1" si="73"/>
        <v>-696</v>
      </c>
      <c r="V218" s="26">
        <f t="shared" ca="1" si="73"/>
        <v>-739</v>
      </c>
      <c r="W218" s="26">
        <f t="shared" ca="1" si="73"/>
        <v>-554</v>
      </c>
      <c r="X218" s="26">
        <f t="shared" ca="1" si="78"/>
        <v>-654</v>
      </c>
      <c r="Y218" s="26">
        <f t="shared" ca="1" si="78"/>
        <v>-688</v>
      </c>
      <c r="Z218" s="26">
        <f t="shared" ca="1" si="78"/>
        <v>-488</v>
      </c>
      <c r="AA218" s="26">
        <f t="shared" ca="1" si="78"/>
        <v>-109</v>
      </c>
      <c r="AB218" s="26">
        <f t="shared" ca="1" si="78"/>
        <v>-109</v>
      </c>
      <c r="AC218" s="26">
        <f t="shared" ca="1" si="78"/>
        <v>-58</v>
      </c>
      <c r="AD218" s="26">
        <f t="shared" ca="1" si="75"/>
        <v>12</v>
      </c>
      <c r="AE218" s="26">
        <f t="shared" ca="1" si="75"/>
        <v>-289</v>
      </c>
      <c r="AF218" s="26">
        <f t="shared" ca="1" si="75"/>
        <v>-236</v>
      </c>
      <c r="AG218" s="26">
        <f t="shared" ca="1" si="75"/>
        <v>-76</v>
      </c>
      <c r="AH218" s="26">
        <f t="shared" ca="1" si="75"/>
        <v>91</v>
      </c>
      <c r="AI218" s="26">
        <f t="shared" ca="1" si="75"/>
        <v>-794</v>
      </c>
      <c r="AJ218" s="26">
        <f t="shared" ca="1" si="75"/>
        <v>-1462</v>
      </c>
      <c r="AK218" s="26">
        <f t="shared" ca="1" si="75"/>
        <v>-318</v>
      </c>
      <c r="AL218" s="26">
        <f t="shared" ca="1" si="75"/>
        <v>2</v>
      </c>
      <c r="AM218" s="26">
        <f t="shared" ca="1" si="75"/>
        <v>-28</v>
      </c>
      <c r="AN218" s="26">
        <f t="shared" ca="1" si="75"/>
        <v>-29</v>
      </c>
      <c r="AO218" s="26">
        <f t="shared" ca="1" si="75"/>
        <v>-1166</v>
      </c>
      <c r="AP218" s="26">
        <f t="shared" ca="1" si="75"/>
        <v>-845</v>
      </c>
      <c r="AQ218" s="26">
        <f t="shared" ca="1" si="75"/>
        <v>-3488</v>
      </c>
      <c r="AR218" s="26">
        <f t="shared" ca="1" si="75"/>
        <v>-1064</v>
      </c>
      <c r="AS218" s="26">
        <f t="shared" ca="1" si="75"/>
        <v>-346</v>
      </c>
      <c r="AT218" s="26">
        <f t="shared" ca="1" si="76"/>
        <v>-359</v>
      </c>
      <c r="AU218" s="26">
        <f t="shared" ca="1" si="76"/>
        <v>-286</v>
      </c>
      <c r="AV218" s="26">
        <f t="shared" ca="1" si="76"/>
        <v>-248</v>
      </c>
      <c r="AW218" s="26">
        <f t="shared" ca="1" si="76"/>
        <v>-349</v>
      </c>
      <c r="AX218" s="26">
        <f t="shared" ca="1" si="76"/>
        <v>-288</v>
      </c>
      <c r="AY218" s="26">
        <f t="shared" ca="1" si="76"/>
        <v>-102</v>
      </c>
      <c r="AZ218" s="26">
        <f t="shared" ca="1" si="76"/>
        <v>-48</v>
      </c>
      <c r="BA218" s="26">
        <f t="shared" ca="1" si="76"/>
        <v>-58</v>
      </c>
      <c r="BB218" s="26">
        <f t="shared" ca="1" si="76"/>
        <v>-64</v>
      </c>
      <c r="BC218" s="26">
        <f t="shared" ca="1" si="76"/>
        <v>-102</v>
      </c>
      <c r="BD218" s="26">
        <f t="shared" ca="1" si="76"/>
        <v>-168</v>
      </c>
      <c r="BE218" s="26">
        <f t="shared" ca="1" si="76"/>
        <v>-53</v>
      </c>
      <c r="BF218" s="26">
        <f t="shared" ca="1" si="76"/>
        <v>2451</v>
      </c>
    </row>
    <row r="219" spans="3:58">
      <c r="C219" s="26">
        <f t="shared" si="71"/>
        <v>209</v>
      </c>
      <c r="D219" s="26">
        <f t="shared" si="72"/>
        <v>193</v>
      </c>
      <c r="E219" s="26" t="str">
        <f t="shared" si="68"/>
        <v>历史新!C209</v>
      </c>
      <c r="F219" s="26" t="str">
        <f t="shared" si="69"/>
        <v>历史汇总!B193</v>
      </c>
      <c r="G219" s="3" t="s">
        <v>37</v>
      </c>
      <c r="H219" s="26">
        <f t="shared" ca="1" si="73"/>
        <v>16243</v>
      </c>
      <c r="I219" s="26">
        <f t="shared" ca="1" si="73"/>
        <v>5580</v>
      </c>
      <c r="J219" s="26">
        <f t="shared" ca="1" si="73"/>
        <v>3907</v>
      </c>
      <c r="K219" s="26">
        <f t="shared" ca="1" si="73"/>
        <v>2058</v>
      </c>
      <c r="L219" s="26">
        <f t="shared" ca="1" si="73"/>
        <v>2858</v>
      </c>
      <c r="M219" s="26">
        <f t="shared" ca="1" si="73"/>
        <v>3421</v>
      </c>
      <c r="N219" s="26">
        <f t="shared" ca="1" si="73"/>
        <v>2567</v>
      </c>
      <c r="O219" s="26">
        <f t="shared" ca="1" si="73"/>
        <v>887</v>
      </c>
      <c r="P219" s="26">
        <f t="shared" ca="1" si="73"/>
        <v>1734</v>
      </c>
      <c r="Q219" s="26">
        <f t="shared" ca="1" si="73"/>
        <v>916</v>
      </c>
      <c r="R219" s="26">
        <f t="shared" ca="1" si="73"/>
        <v>967</v>
      </c>
      <c r="S219" s="26">
        <f t="shared" ca="1" si="73"/>
        <v>13100</v>
      </c>
      <c r="T219" s="26">
        <f t="shared" ca="1" si="73"/>
        <v>1771</v>
      </c>
      <c r="U219" s="26">
        <f t="shared" ca="1" si="73"/>
        <v>945</v>
      </c>
      <c r="V219" s="26">
        <f t="shared" ca="1" si="73"/>
        <v>630</v>
      </c>
      <c r="W219" s="26">
        <f t="shared" ca="1" si="73"/>
        <v>477</v>
      </c>
      <c r="X219" s="26">
        <f t="shared" ca="1" si="78"/>
        <v>377</v>
      </c>
      <c r="Y219" s="26">
        <f t="shared" ca="1" si="78"/>
        <v>294</v>
      </c>
      <c r="Z219" s="26">
        <f t="shared" ca="1" si="78"/>
        <v>92</v>
      </c>
      <c r="AA219" s="26">
        <f t="shared" ca="1" si="78"/>
        <v>266</v>
      </c>
      <c r="AB219" s="26">
        <f t="shared" ca="1" si="78"/>
        <v>83</v>
      </c>
      <c r="AC219" s="26">
        <f t="shared" ca="1" si="78"/>
        <v>71</v>
      </c>
      <c r="AD219" s="26">
        <f t="shared" ca="1" si="75"/>
        <v>316</v>
      </c>
      <c r="AE219" s="26">
        <f t="shared" ca="1" si="75"/>
        <v>217</v>
      </c>
      <c r="AF219" s="26">
        <f t="shared" ca="1" si="75"/>
        <v>29</v>
      </c>
      <c r="AG219" s="26">
        <f t="shared" ca="1" si="75"/>
        <v>188</v>
      </c>
      <c r="AH219" s="26">
        <f t="shared" ca="1" si="75"/>
        <v>-49</v>
      </c>
      <c r="AI219" s="26">
        <f t="shared" ca="1" si="75"/>
        <v>102</v>
      </c>
      <c r="AJ219" s="26">
        <f t="shared" ca="1" si="75"/>
        <v>-2</v>
      </c>
      <c r="AK219" s="26">
        <f t="shared" ca="1" si="75"/>
        <v>49</v>
      </c>
      <c r="AL219" s="26">
        <f t="shared" ca="1" si="75"/>
        <v>-189</v>
      </c>
      <c r="AM219" s="26">
        <f t="shared" ca="1" si="75"/>
        <v>-425</v>
      </c>
      <c r="AN219" s="26">
        <f t="shared" ca="1" si="75"/>
        <v>-132</v>
      </c>
      <c r="AO219" s="26">
        <f t="shared" ca="1" si="75"/>
        <v>818</v>
      </c>
      <c r="AP219" s="26">
        <f t="shared" ca="1" si="75"/>
        <v>665</v>
      </c>
      <c r="AQ219" s="26">
        <f t="shared" ca="1" si="75"/>
        <v>677</v>
      </c>
      <c r="AR219" s="26">
        <f t="shared" ca="1" si="75"/>
        <v>-83</v>
      </c>
      <c r="AS219" s="26">
        <f t="shared" ca="1" si="75"/>
        <v>24</v>
      </c>
      <c r="AT219" s="26">
        <f t="shared" ca="1" si="76"/>
        <v>33</v>
      </c>
      <c r="AU219" s="26">
        <f t="shared" ca="1" si="76"/>
        <v>9</v>
      </c>
      <c r="AV219" s="26">
        <f t="shared" ca="1" si="76"/>
        <v>37</v>
      </c>
      <c r="AW219" s="26">
        <f t="shared" ca="1" si="76"/>
        <v>72</v>
      </c>
      <c r="AX219" s="26">
        <f t="shared" ca="1" si="76"/>
        <v>57</v>
      </c>
      <c r="AY219" s="26">
        <f t="shared" ca="1" si="76"/>
        <v>-47</v>
      </c>
      <c r="AZ219" s="26">
        <f t="shared" ca="1" si="76"/>
        <v>11</v>
      </c>
      <c r="BA219" s="26">
        <f t="shared" ca="1" si="76"/>
        <v>14</v>
      </c>
      <c r="BB219" s="26">
        <f t="shared" ca="1" si="76"/>
        <v>11</v>
      </c>
      <c r="BC219" s="26">
        <f t="shared" ca="1" si="76"/>
        <v>23</v>
      </c>
      <c r="BD219" s="26">
        <f t="shared" ca="1" si="76"/>
        <v>22</v>
      </c>
      <c r="BE219" s="26">
        <f t="shared" ca="1" si="76"/>
        <v>-12</v>
      </c>
      <c r="BF219" s="26">
        <f t="shared" ca="1" si="76"/>
        <v>1781</v>
      </c>
    </row>
    <row r="220" spans="3:58">
      <c r="C220" s="26">
        <f t="shared" si="71"/>
        <v>210</v>
      </c>
      <c r="D220" s="26">
        <f t="shared" si="72"/>
        <v>194</v>
      </c>
      <c r="E220" s="26" t="str">
        <f t="shared" si="68"/>
        <v>历史新!C210</v>
      </c>
      <c r="F220" s="26" t="str">
        <f t="shared" si="69"/>
        <v>历史汇总!B194</v>
      </c>
      <c r="G220" s="3" t="s">
        <v>38</v>
      </c>
      <c r="H220" s="26">
        <f t="shared" ca="1" si="73"/>
        <v>1170</v>
      </c>
      <c r="I220" s="26">
        <f t="shared" ca="1" si="73"/>
        <v>483</v>
      </c>
      <c r="J220" s="26">
        <f t="shared" ca="1" si="73"/>
        <v>363</v>
      </c>
      <c r="K220" s="26">
        <f t="shared" ca="1" si="73"/>
        <v>434</v>
      </c>
      <c r="L220" s="26">
        <f t="shared" ca="1" si="73"/>
        <v>402</v>
      </c>
      <c r="M220" s="26">
        <f t="shared" ca="1" si="73"/>
        <v>574</v>
      </c>
      <c r="N220" s="26">
        <f t="shared" ca="1" si="73"/>
        <v>857</v>
      </c>
      <c r="O220" s="26">
        <f t="shared" ca="1" si="73"/>
        <v>828</v>
      </c>
      <c r="P220" s="26">
        <f t="shared" ca="1" si="73"/>
        <v>442</v>
      </c>
      <c r="Q220" s="26">
        <f t="shared" ca="1" si="73"/>
        <v>547</v>
      </c>
      <c r="R220" s="26">
        <f t="shared" ca="1" si="73"/>
        <v>330</v>
      </c>
      <c r="S220" s="26">
        <f t="shared" ca="1" si="73"/>
        <v>550</v>
      </c>
      <c r="T220" s="26">
        <f t="shared" ca="1" si="73"/>
        <v>956</v>
      </c>
      <c r="U220" s="26">
        <f t="shared" ca="1" si="73"/>
        <v>431</v>
      </c>
      <c r="V220" s="26">
        <f t="shared" ca="1" si="73"/>
        <v>455</v>
      </c>
      <c r="W220" s="26">
        <f t="shared" ca="1" si="73"/>
        <v>545</v>
      </c>
      <c r="X220" s="26">
        <f t="shared" ca="1" si="78"/>
        <v>635</v>
      </c>
      <c r="Y220" s="26">
        <f t="shared" ca="1" si="78"/>
        <v>627</v>
      </c>
      <c r="Z220" s="26">
        <f t="shared" ca="1" si="78"/>
        <v>584</v>
      </c>
      <c r="AA220" s="26">
        <f t="shared" ca="1" si="78"/>
        <v>309</v>
      </c>
      <c r="AB220" s="26">
        <f t="shared" ca="1" si="78"/>
        <v>504</v>
      </c>
      <c r="AC220" s="26">
        <f t="shared" ca="1" si="78"/>
        <v>432</v>
      </c>
      <c r="AD220" s="26">
        <f t="shared" ca="1" si="75"/>
        <v>446</v>
      </c>
      <c r="AE220" s="26">
        <f t="shared" ca="1" si="75"/>
        <v>798</v>
      </c>
      <c r="AF220" s="26">
        <f t="shared" ca="1" si="75"/>
        <v>828</v>
      </c>
      <c r="AG220" s="26">
        <f t="shared" ca="1" si="75"/>
        <v>427</v>
      </c>
      <c r="AH220" s="26">
        <f t="shared" ca="1" si="75"/>
        <v>517</v>
      </c>
      <c r="AI220" s="26">
        <f t="shared" ca="1" si="75"/>
        <v>411</v>
      </c>
      <c r="AJ220" s="26">
        <f t="shared" ca="1" si="75"/>
        <v>555</v>
      </c>
      <c r="AK220" s="26">
        <f t="shared" ca="1" si="75"/>
        <v>672</v>
      </c>
      <c r="AL220" s="26">
        <f t="shared" ca="1" si="75"/>
        <v>1030</v>
      </c>
      <c r="AM220" s="26">
        <f t="shared" ca="1" si="75"/>
        <v>907</v>
      </c>
      <c r="AN220" s="26">
        <f t="shared" ca="1" si="75"/>
        <v>370</v>
      </c>
      <c r="AO220" s="26">
        <f t="shared" ca="1" si="75"/>
        <v>280</v>
      </c>
      <c r="AP220" s="26">
        <f t="shared" ca="1" si="75"/>
        <v>195</v>
      </c>
      <c r="AQ220" s="26">
        <f t="shared" ca="1" si="75"/>
        <v>152</v>
      </c>
      <c r="AR220" s="26">
        <f t="shared" ca="1" si="75"/>
        <v>0</v>
      </c>
      <c r="AS220" s="26">
        <f t="shared" ref="AS220:BF221" ca="1" si="79">OFFSET(INDIRECT($E220),0,AS$11)-OFFSET(INDIRECT($F220),0,AS$11)</f>
        <v>0</v>
      </c>
      <c r="AT220" s="26">
        <f t="shared" ca="1" si="79"/>
        <v>0</v>
      </c>
      <c r="AU220" s="26">
        <f t="shared" ca="1" si="79"/>
        <v>0</v>
      </c>
      <c r="AV220" s="26">
        <f t="shared" ca="1" si="79"/>
        <v>0</v>
      </c>
      <c r="AW220" s="26">
        <f t="shared" ca="1" si="79"/>
        <v>0</v>
      </c>
      <c r="AX220" s="26">
        <f t="shared" ca="1" si="79"/>
        <v>0</v>
      </c>
      <c r="AY220" s="26">
        <f t="shared" ca="1" si="79"/>
        <v>0</v>
      </c>
      <c r="AZ220" s="26">
        <f t="shared" ca="1" si="79"/>
        <v>0</v>
      </c>
      <c r="BA220" s="26">
        <f t="shared" ca="1" si="79"/>
        <v>2</v>
      </c>
      <c r="BB220" s="26">
        <f t="shared" ca="1" si="79"/>
        <v>25</v>
      </c>
      <c r="BC220" s="26">
        <f t="shared" ca="1" si="79"/>
        <v>0</v>
      </c>
      <c r="BD220" s="26">
        <f t="shared" ca="1" si="79"/>
        <v>0</v>
      </c>
      <c r="BE220" s="26">
        <f t="shared" ca="1" si="79"/>
        <v>-3</v>
      </c>
      <c r="BF220" s="26">
        <f t="shared" ca="1" si="79"/>
        <v>11612</v>
      </c>
    </row>
    <row r="221" spans="3:58">
      <c r="C221" s="26">
        <f t="shared" si="71"/>
        <v>211</v>
      </c>
      <c r="D221" s="26">
        <f t="shared" si="72"/>
        <v>195</v>
      </c>
      <c r="E221" s="26" t="str">
        <f t="shared" si="68"/>
        <v>历史新!C211</v>
      </c>
      <c r="F221" s="26" t="str">
        <f t="shared" si="69"/>
        <v>历史汇总!B195</v>
      </c>
      <c r="G221" s="3" t="s">
        <v>39</v>
      </c>
      <c r="H221" s="26">
        <f t="shared" ca="1" si="73"/>
        <v>-176</v>
      </c>
      <c r="I221" s="26">
        <f t="shared" ca="1" si="73"/>
        <v>-13</v>
      </c>
      <c r="J221" s="26">
        <f t="shared" ca="1" si="73"/>
        <v>-5</v>
      </c>
      <c r="K221" s="26">
        <f t="shared" ca="1" si="73"/>
        <v>-13</v>
      </c>
      <c r="L221" s="26">
        <f t="shared" ca="1" si="73"/>
        <v>44</v>
      </c>
      <c r="M221" s="26">
        <f t="shared" ca="1" si="73"/>
        <v>42</v>
      </c>
      <c r="N221" s="26">
        <f t="shared" ca="1" si="73"/>
        <v>-30</v>
      </c>
      <c r="O221" s="26">
        <f t="shared" ca="1" si="73"/>
        <v>-75</v>
      </c>
      <c r="P221" s="26">
        <f t="shared" ca="1" si="73"/>
        <v>-3</v>
      </c>
      <c r="Q221" s="26">
        <f t="shared" ca="1" si="73"/>
        <v>-57</v>
      </c>
      <c r="R221" s="26">
        <f t="shared" ref="R221:W221" ca="1" si="80">OFFSET(INDIRECT($E221),0,R$11)-OFFSET(INDIRECT($F221),0,R$11)</f>
        <v>70</v>
      </c>
      <c r="S221" s="26">
        <f t="shared" ca="1" si="80"/>
        <v>96</v>
      </c>
      <c r="T221" s="26">
        <f t="shared" ca="1" si="80"/>
        <v>568</v>
      </c>
      <c r="U221" s="26">
        <f t="shared" ca="1" si="80"/>
        <v>545</v>
      </c>
      <c r="V221" s="26">
        <f t="shared" ca="1" si="80"/>
        <v>517</v>
      </c>
      <c r="W221" s="26">
        <f t="shared" ca="1" si="80"/>
        <v>478</v>
      </c>
      <c r="X221" s="26">
        <f t="shared" ca="1" si="78"/>
        <v>439</v>
      </c>
      <c r="Y221" s="26">
        <f t="shared" ca="1" si="78"/>
        <v>486</v>
      </c>
      <c r="Z221" s="26">
        <f t="shared" ca="1" si="78"/>
        <v>292</v>
      </c>
      <c r="AA221" s="26">
        <f t="shared" ca="1" si="78"/>
        <v>304</v>
      </c>
      <c r="AB221" s="26">
        <f t="shared" ca="1" si="78"/>
        <v>183</v>
      </c>
      <c r="AC221" s="26">
        <f t="shared" ca="1" si="78"/>
        <v>152</v>
      </c>
      <c r="AD221" s="26">
        <f t="shared" ref="AD221:AR221" ca="1" si="81">OFFSET(INDIRECT($E221),0,AD$11)-OFFSET(INDIRECT($F221),0,AD$11)</f>
        <v>317</v>
      </c>
      <c r="AE221" s="26">
        <f t="shared" ca="1" si="81"/>
        <v>168</v>
      </c>
      <c r="AF221" s="26">
        <f t="shared" ca="1" si="81"/>
        <v>32</v>
      </c>
      <c r="AG221" s="26">
        <f t="shared" ca="1" si="81"/>
        <v>205</v>
      </c>
      <c r="AH221" s="26">
        <f t="shared" ca="1" si="81"/>
        <v>9</v>
      </c>
      <c r="AI221" s="26">
        <f t="shared" ca="1" si="81"/>
        <v>164</v>
      </c>
      <c r="AJ221" s="26">
        <f t="shared" ca="1" si="81"/>
        <v>170</v>
      </c>
      <c r="AK221" s="26">
        <f t="shared" ca="1" si="81"/>
        <v>320</v>
      </c>
      <c r="AL221" s="26">
        <f t="shared" ca="1" si="81"/>
        <v>-17</v>
      </c>
      <c r="AM221" s="26">
        <f t="shared" ca="1" si="81"/>
        <v>-122</v>
      </c>
      <c r="AN221" s="26">
        <f t="shared" ca="1" si="81"/>
        <v>43</v>
      </c>
      <c r="AO221" s="26">
        <f t="shared" ca="1" si="81"/>
        <v>40</v>
      </c>
      <c r="AP221" s="26">
        <f t="shared" ca="1" si="81"/>
        <v>111</v>
      </c>
      <c r="AQ221" s="26">
        <f t="shared" ca="1" si="81"/>
        <v>106</v>
      </c>
      <c r="AR221" s="26">
        <f t="shared" ca="1" si="81"/>
        <v>490</v>
      </c>
      <c r="AS221" s="26">
        <f t="shared" ca="1" si="79"/>
        <v>182</v>
      </c>
      <c r="AT221" s="26">
        <f t="shared" ca="1" si="79"/>
        <v>183</v>
      </c>
      <c r="AU221" s="26">
        <f t="shared" ca="1" si="79"/>
        <v>203</v>
      </c>
      <c r="AV221" s="26">
        <f t="shared" ca="1" si="79"/>
        <v>132</v>
      </c>
      <c r="AW221" s="26">
        <f t="shared" ca="1" si="79"/>
        <v>165</v>
      </c>
      <c r="AX221" s="26">
        <f t="shared" ca="1" si="79"/>
        <v>174</v>
      </c>
      <c r="AY221" s="26">
        <f t="shared" ca="1" si="79"/>
        <v>150</v>
      </c>
      <c r="AZ221" s="26">
        <f t="shared" ca="1" si="79"/>
        <v>59</v>
      </c>
      <c r="BA221" s="26">
        <f t="shared" ca="1" si="79"/>
        <v>65</v>
      </c>
      <c r="BB221" s="26">
        <f t="shared" ca="1" si="79"/>
        <v>22</v>
      </c>
      <c r="BC221" s="26">
        <f t="shared" ca="1" si="79"/>
        <v>43</v>
      </c>
      <c r="BD221" s="26">
        <f t="shared" ca="1" si="79"/>
        <v>76</v>
      </c>
      <c r="BE221" s="26">
        <f t="shared" ca="1" si="79"/>
        <v>55</v>
      </c>
      <c r="BF221" s="26">
        <f t="shared" ca="1" si="79"/>
        <v>2880</v>
      </c>
    </row>
    <row r="222" spans="3:58">
      <c r="C222" s="26">
        <f t="shared" si="71"/>
        <v>212</v>
      </c>
      <c r="E222" s="26" t="str">
        <f t="shared" si="68"/>
        <v>历史新!C212</v>
      </c>
      <c r="F222" s="26" t="str">
        <f t="shared" si="69"/>
        <v>历史汇总!B</v>
      </c>
      <c r="G222" s="1" t="s">
        <v>40</v>
      </c>
    </row>
    <row r="223" spans="3:58">
      <c r="C223" s="26">
        <f t="shared" si="71"/>
        <v>213</v>
      </c>
      <c r="E223" s="26" t="str">
        <f t="shared" si="68"/>
        <v>历史新!C213</v>
      </c>
      <c r="F223" s="26" t="str">
        <f t="shared" si="69"/>
        <v>历史汇总!B</v>
      </c>
      <c r="G223" s="3" t="s">
        <v>41</v>
      </c>
    </row>
    <row r="224" spans="3:58">
      <c r="C224" s="26">
        <f t="shared" si="71"/>
        <v>214</v>
      </c>
      <c r="E224" s="26" t="str">
        <f t="shared" si="68"/>
        <v>历史新!C214</v>
      </c>
      <c r="F224" s="26" t="str">
        <f t="shared" si="69"/>
        <v>历史汇总!B</v>
      </c>
      <c r="G224" s="3" t="s">
        <v>42</v>
      </c>
    </row>
    <row r="225" spans="3:58">
      <c r="C225" s="26">
        <f t="shared" si="71"/>
        <v>215</v>
      </c>
      <c r="E225" s="26" t="str">
        <f t="shared" si="68"/>
        <v>历史新!C215</v>
      </c>
      <c r="F225" s="26" t="str">
        <f t="shared" si="69"/>
        <v>历史汇总!B</v>
      </c>
      <c r="G225" s="1" t="s">
        <v>43</v>
      </c>
    </row>
    <row r="226" spans="3:58">
      <c r="C226" s="26">
        <f t="shared" si="71"/>
        <v>216</v>
      </c>
      <c r="E226" s="26" t="str">
        <f t="shared" si="68"/>
        <v>历史新!C216</v>
      </c>
      <c r="F226" s="26" t="str">
        <f t="shared" si="69"/>
        <v>历史汇总!B</v>
      </c>
      <c r="G226" s="3" t="s">
        <v>44</v>
      </c>
    </row>
    <row r="227" spans="3:58">
      <c r="C227" s="26">
        <f t="shared" si="71"/>
        <v>217</v>
      </c>
      <c r="E227" s="26" t="str">
        <f t="shared" si="68"/>
        <v>历史新!C217</v>
      </c>
      <c r="F227" s="26" t="str">
        <f t="shared" si="69"/>
        <v>历史汇总!B</v>
      </c>
      <c r="G227" s="3" t="s">
        <v>45</v>
      </c>
    </row>
    <row r="228" spans="3:58">
      <c r="C228" s="26">
        <f t="shared" si="71"/>
        <v>218</v>
      </c>
      <c r="E228" s="26" t="str">
        <f t="shared" si="68"/>
        <v>历史新!C218</v>
      </c>
      <c r="F228" s="26" t="str">
        <f t="shared" si="69"/>
        <v>历史汇总!B</v>
      </c>
      <c r="G228" s="3" t="s">
        <v>46</v>
      </c>
    </row>
    <row r="229" spans="3:58">
      <c r="C229" s="26">
        <f t="shared" si="71"/>
        <v>219</v>
      </c>
      <c r="E229" s="26" t="str">
        <f t="shared" si="68"/>
        <v>历史新!C219</v>
      </c>
      <c r="F229" s="26" t="str">
        <f t="shared" si="69"/>
        <v>历史汇总!B</v>
      </c>
      <c r="G229" s="3" t="s">
        <v>47</v>
      </c>
    </row>
    <row r="230" spans="3:58">
      <c r="C230" s="26">
        <f t="shared" si="71"/>
        <v>220</v>
      </c>
      <c r="D230" s="26">
        <f t="shared" si="72"/>
        <v>196</v>
      </c>
      <c r="E230" s="26" t="str">
        <f t="shared" si="68"/>
        <v>历史新!C220</v>
      </c>
      <c r="F230" s="26" t="str">
        <f t="shared" si="69"/>
        <v>历史汇总!B196</v>
      </c>
      <c r="G230" s="1" t="s">
        <v>49</v>
      </c>
      <c r="H230" s="30">
        <f t="shared" ref="H230:W233" ca="1" si="82">OFFSET(INDIRECT($E230),0,H$11)-OFFSET(INDIRECT($F230),0,H$11)</f>
        <v>-0.17630000000000001</v>
      </c>
      <c r="I230" s="30">
        <f t="shared" ca="1" si="82"/>
        <v>-6.5100000000000019E-2</v>
      </c>
      <c r="J230" s="30">
        <f t="shared" ca="1" si="82"/>
        <v>-4.8799999999999996E-2</v>
      </c>
      <c r="K230" s="30">
        <f t="shared" ca="1" si="82"/>
        <v>-3.6199999999999996E-2</v>
      </c>
      <c r="L230" s="30">
        <f t="shared" ca="1" si="82"/>
        <v>-3.9899999999999991E-2</v>
      </c>
      <c r="M230" s="30">
        <f t="shared" ca="1" si="82"/>
        <v>-3.8099999999999995E-2</v>
      </c>
      <c r="N230" s="30">
        <f t="shared" ca="1" si="82"/>
        <v>-3.4000000000000002E-2</v>
      </c>
      <c r="O230" s="30">
        <f t="shared" ca="1" si="82"/>
        <v>-1.9100000000000006E-2</v>
      </c>
      <c r="P230" s="30">
        <f t="shared" ca="1" si="82"/>
        <v>-2.1400000000000002E-2</v>
      </c>
      <c r="Q230" s="30">
        <f t="shared" ca="1" si="82"/>
        <v>-1.5700000000000006E-2</v>
      </c>
      <c r="R230" s="30">
        <f t="shared" ca="1" si="82"/>
        <v>-1.1599999999999999E-2</v>
      </c>
      <c r="S230" s="30">
        <f t="shared" ca="1" si="82"/>
        <v>-1.4100000000000001E-2</v>
      </c>
      <c r="T230" s="30">
        <f t="shared" ca="1" si="82"/>
        <v>-8.5999999999999965E-3</v>
      </c>
      <c r="U230" s="30">
        <f t="shared" ca="1" si="82"/>
        <v>-7.0000000000000062E-3</v>
      </c>
      <c r="V230" s="30">
        <f t="shared" ca="1" si="82"/>
        <v>-7.5000000000000067E-3</v>
      </c>
      <c r="W230" s="30">
        <f t="shared" ca="1" si="82"/>
        <v>-5.7000000000000106E-3</v>
      </c>
      <c r="X230" s="30">
        <f t="shared" ref="X230:AG233" ca="1" si="83">OFFSET(INDIRECT($E230),0,X$11)-OFFSET(INDIRECT($F230),0,X$11)</f>
        <v>-6.2000000000000111E-3</v>
      </c>
      <c r="Y230" s="30">
        <f t="shared" ca="1" si="83"/>
        <v>-6.8000000000000005E-3</v>
      </c>
      <c r="Z230" s="30">
        <f t="shared" ca="1" si="83"/>
        <v>-5.1999999999999824E-3</v>
      </c>
      <c r="AA230" s="30">
        <f t="shared" ca="1" si="83"/>
        <v>-2.0000000000000018E-3</v>
      </c>
      <c r="AB230" s="30">
        <f t="shared" ca="1" si="83"/>
        <v>-1.799999999999996E-3</v>
      </c>
      <c r="AC230" s="30">
        <f t="shared" ca="1" si="83"/>
        <v>-1.2000000000000066E-3</v>
      </c>
      <c r="AD230" s="30">
        <f t="shared" ca="1" si="83"/>
        <v>-8.9999999999999802E-4</v>
      </c>
      <c r="AE230" s="30">
        <f t="shared" ca="1" si="83"/>
        <v>-3.8000000000000117E-3</v>
      </c>
      <c r="AF230" s="30">
        <f t="shared" ca="1" si="83"/>
        <v>-2.6000000000000051E-3</v>
      </c>
      <c r="AG230" s="30">
        <f t="shared" ca="1" si="83"/>
        <v>-1.5000000000000013E-3</v>
      </c>
      <c r="AH230" s="30">
        <f t="shared" ref="AH230:AQ233" ca="1" si="84">OFFSET(INDIRECT($E230),0,AH$11)-OFFSET(INDIRECT($F230),0,AH$11)</f>
        <v>8.9999999999999802E-4</v>
      </c>
      <c r="AI230" s="30">
        <f t="shared" ca="1" si="84"/>
        <v>-1.2999999999999998E-2</v>
      </c>
      <c r="AJ230" s="30">
        <f t="shared" ca="1" si="84"/>
        <v>-1.5100000000000002E-2</v>
      </c>
      <c r="AK230" s="30">
        <f t="shared" ca="1" si="84"/>
        <v>-4.2999999999999983E-3</v>
      </c>
      <c r="AL230" s="30">
        <f t="shared" ca="1" si="84"/>
        <v>-1.5000000000000013E-3</v>
      </c>
      <c r="AM230" s="30">
        <f t="shared" ca="1" si="84"/>
        <v>-8.9999999999999802E-4</v>
      </c>
      <c r="AN230" s="30">
        <f t="shared" ca="1" si="84"/>
        <v>-8.0000000000000904E-4</v>
      </c>
      <c r="AO230" s="30">
        <f t="shared" ca="1" si="84"/>
        <v>-1.6500000000000001E-2</v>
      </c>
      <c r="AP230" s="30">
        <f t="shared" ca="1" si="84"/>
        <v>-1.0899999999999993E-2</v>
      </c>
      <c r="AQ230" s="30">
        <f t="shared" ca="1" si="84"/>
        <v>-4.2899999999999994E-2</v>
      </c>
      <c r="AR230" s="30">
        <f t="shared" ref="AR230:BF233" ca="1" si="85">OFFSET(INDIRECT($E230),0,AR$11)-OFFSET(INDIRECT($F230),0,AR$11)</f>
        <v>-1.5900000000000011E-2</v>
      </c>
      <c r="AS230" s="30">
        <f t="shared" ca="1" si="85"/>
        <v>-7.1999999999999981E-3</v>
      </c>
      <c r="AT230" s="30">
        <f t="shared" ca="1" si="85"/>
        <v>-7.0000000000000062E-3</v>
      </c>
      <c r="AU230" s="30">
        <f t="shared" ca="1" si="85"/>
        <v>-5.7999999999999996E-3</v>
      </c>
      <c r="AV230" s="30">
        <f t="shared" ca="1" si="85"/>
        <v>-5.7999999999999996E-3</v>
      </c>
      <c r="AW230" s="30">
        <f t="shared" ca="1" si="85"/>
        <v>-6.8999999999999895E-3</v>
      </c>
      <c r="AX230" s="30">
        <f t="shared" ca="1" si="85"/>
        <v>-5.7999999999999996E-3</v>
      </c>
      <c r="AY230" s="30">
        <f t="shared" ca="1" si="85"/>
        <v>-3.2999999999999974E-3</v>
      </c>
      <c r="AZ230" s="30">
        <f t="shared" ca="1" si="85"/>
        <v>-1.6999999999999932E-3</v>
      </c>
      <c r="BA230" s="30">
        <f t="shared" ca="1" si="85"/>
        <v>-2.1000000000000185E-3</v>
      </c>
      <c r="BB230" s="30">
        <f t="shared" ca="1" si="85"/>
        <v>-2.5000000000000022E-3</v>
      </c>
      <c r="BC230" s="30">
        <f t="shared" ca="1" si="85"/>
        <v>-3.7000000000000088E-3</v>
      </c>
      <c r="BD230" s="30">
        <f t="shared" ca="1" si="85"/>
        <v>-5.0999999999999934E-3</v>
      </c>
      <c r="BE230" s="30">
        <f t="shared" ca="1" si="85"/>
        <v>-2.2000000000000075E-3</v>
      </c>
      <c r="BF230" s="30">
        <f t="shared" ca="1" si="85"/>
        <v>0.1323</v>
      </c>
    </row>
    <row r="231" spans="3:58">
      <c r="C231" s="26">
        <f t="shared" si="71"/>
        <v>221</v>
      </c>
      <c r="D231" s="26">
        <f t="shared" si="72"/>
        <v>197</v>
      </c>
      <c r="E231" s="26" t="str">
        <f t="shared" si="68"/>
        <v>历史新!C221</v>
      </c>
      <c r="F231" s="26" t="str">
        <f t="shared" si="69"/>
        <v>历史汇总!B197</v>
      </c>
      <c r="G231" s="3" t="s">
        <v>50</v>
      </c>
      <c r="H231" s="30">
        <f t="shared" ca="1" si="82"/>
        <v>0.10759999999999997</v>
      </c>
      <c r="I231" s="30">
        <f t="shared" ca="1" si="82"/>
        <v>4.5300000000000007E-2</v>
      </c>
      <c r="J231" s="30">
        <f t="shared" ca="1" si="82"/>
        <v>3.5500000000000032E-2</v>
      </c>
      <c r="K231" s="30">
        <f t="shared" ca="1" si="82"/>
        <v>2.4999999999999967E-2</v>
      </c>
      <c r="L231" s="30">
        <f t="shared" ca="1" si="82"/>
        <v>2.8900000000000037E-2</v>
      </c>
      <c r="M231" s="30">
        <f t="shared" ca="1" si="82"/>
        <v>2.7500000000000024E-2</v>
      </c>
      <c r="N231" s="30">
        <f t="shared" ca="1" si="82"/>
        <v>2.2399999999999975E-2</v>
      </c>
      <c r="O231" s="30">
        <f t="shared" ca="1" si="82"/>
        <v>8.2999999999999741E-3</v>
      </c>
      <c r="P231" s="30">
        <f t="shared" ca="1" si="82"/>
        <v>1.4800000000000035E-2</v>
      </c>
      <c r="Q231" s="30">
        <f t="shared" ca="1" si="82"/>
        <v>8.4000000000000186E-3</v>
      </c>
      <c r="R231" s="30">
        <f t="shared" ca="1" si="82"/>
        <v>7.5999999999999956E-3</v>
      </c>
      <c r="S231" s="30">
        <f t="shared" ca="1" si="82"/>
        <v>9.619999999999998E-2</v>
      </c>
      <c r="T231" s="30">
        <f t="shared" ca="1" si="82"/>
        <v>1.4900000000000024E-2</v>
      </c>
      <c r="U231" s="30">
        <f t="shared" ca="1" si="82"/>
        <v>7.5999999999999956E-3</v>
      </c>
      <c r="V231" s="30">
        <f t="shared" ca="1" si="82"/>
        <v>4.500000000000004E-3</v>
      </c>
      <c r="W231" s="30">
        <f t="shared" ca="1" si="82"/>
        <v>2.7000000000000079E-3</v>
      </c>
      <c r="X231" s="30">
        <f t="shared" ca="1" si="83"/>
        <v>1.799999999999996E-3</v>
      </c>
      <c r="Y231" s="30">
        <f t="shared" ca="1" si="83"/>
        <v>1.0999999999999899E-3</v>
      </c>
      <c r="Z231" s="30">
        <f t="shared" ca="1" si="83"/>
        <v>9.9999999999988987E-5</v>
      </c>
      <c r="AA231" s="30">
        <f t="shared" ca="1" si="83"/>
        <v>1.5999999999999903E-3</v>
      </c>
      <c r="AB231" s="30">
        <f t="shared" ca="1" si="83"/>
        <v>-9.9999999999988987E-5</v>
      </c>
      <c r="AC231" s="30">
        <f t="shared" ca="1" si="83"/>
        <v>-2.0000000000000573E-4</v>
      </c>
      <c r="AD231" s="30">
        <f t="shared" ca="1" si="83"/>
        <v>1.7000000000000071E-3</v>
      </c>
      <c r="AE231" s="30">
        <f t="shared" ca="1" si="83"/>
        <v>4.0000000000001146E-4</v>
      </c>
      <c r="AF231" s="30">
        <f t="shared" ca="1" si="83"/>
        <v>-5.9999999999998943E-4</v>
      </c>
      <c r="AG231" s="30">
        <f t="shared" ca="1" si="83"/>
        <v>7.0000000000000617E-4</v>
      </c>
      <c r="AH231" s="30">
        <f t="shared" ca="1" si="84"/>
        <v>-2.0000000000000018E-3</v>
      </c>
      <c r="AI231" s="30">
        <f t="shared" ca="1" si="84"/>
        <v>9.9999999999988987E-5</v>
      </c>
      <c r="AJ231" s="30">
        <f t="shared" ca="1" si="84"/>
        <v>-1.2000000000000066E-3</v>
      </c>
      <c r="AK231" s="30">
        <f t="shared" ca="1" si="84"/>
        <v>-1.5000000000000013E-3</v>
      </c>
      <c r="AL231" s="30">
        <f t="shared" ca="1" si="84"/>
        <v>-3.7999999999999978E-3</v>
      </c>
      <c r="AM231" s="30">
        <f t="shared" ca="1" si="84"/>
        <v>-5.8999999999999886E-3</v>
      </c>
      <c r="AN231" s="30">
        <f t="shared" ca="1" si="84"/>
        <v>-2.5000000000000022E-3</v>
      </c>
      <c r="AO231" s="30">
        <f t="shared" ca="1" si="84"/>
        <v>1.0899999999999993E-2</v>
      </c>
      <c r="AP231" s="30">
        <f t="shared" ca="1" si="84"/>
        <v>8.0999999999999961E-3</v>
      </c>
      <c r="AQ231" s="30">
        <f t="shared" ca="1" si="84"/>
        <v>8.3000000000000018E-3</v>
      </c>
      <c r="AR231" s="30">
        <f t="shared" ca="1" si="85"/>
        <v>-1.2999999999999956E-3</v>
      </c>
      <c r="AS231" s="30">
        <f t="shared" ca="1" si="85"/>
        <v>5.0000000000000044E-4</v>
      </c>
      <c r="AT231" s="30">
        <f t="shared" ca="1" si="85"/>
        <v>6.0000000000001719E-4</v>
      </c>
      <c r="AU231" s="30">
        <f t="shared" ca="1" si="85"/>
        <v>2.0000000000000573E-4</v>
      </c>
      <c r="AV231" s="30">
        <f t="shared" ca="1" si="85"/>
        <v>7.9999999999999516E-4</v>
      </c>
      <c r="AW231" s="30">
        <f t="shared" ca="1" si="85"/>
        <v>1.5000000000000013E-3</v>
      </c>
      <c r="AX231" s="30">
        <f t="shared" ca="1" si="85"/>
        <v>1.2000000000000066E-3</v>
      </c>
      <c r="AY231" s="30">
        <f t="shared" ca="1" si="85"/>
        <v>-1.5000000000000013E-3</v>
      </c>
      <c r="AZ231" s="30">
        <f t="shared" ca="1" si="85"/>
        <v>3.999999999999837E-4</v>
      </c>
      <c r="BA231" s="30">
        <f t="shared" ca="1" si="85"/>
        <v>5.0000000000000044E-4</v>
      </c>
      <c r="BB231" s="30">
        <f t="shared" ca="1" si="85"/>
        <v>3.999999999999837E-4</v>
      </c>
      <c r="BC231" s="30">
        <f t="shared" ca="1" si="85"/>
        <v>7.9999999999999516E-4</v>
      </c>
      <c r="BD231" s="30">
        <f t="shared" ca="1" si="85"/>
        <v>7.0000000000000617E-4</v>
      </c>
      <c r="BE231" s="30">
        <f t="shared" ca="1" si="85"/>
        <v>-5.0000000000000044E-4</v>
      </c>
      <c r="BF231" s="30">
        <f t="shared" ca="1" si="85"/>
        <v>9.6100000000000005E-2</v>
      </c>
    </row>
    <row r="232" spans="3:58">
      <c r="C232" s="26">
        <f t="shared" si="71"/>
        <v>222</v>
      </c>
      <c r="D232" s="26">
        <f t="shared" si="72"/>
        <v>198</v>
      </c>
      <c r="E232" s="26" t="str">
        <f t="shared" si="68"/>
        <v>历史新!C222</v>
      </c>
      <c r="F232" s="26" t="str">
        <f t="shared" si="69"/>
        <v>历史汇总!B198</v>
      </c>
      <c r="G232" s="3" t="s">
        <v>51</v>
      </c>
      <c r="H232" s="30">
        <f t="shared" ca="1" si="82"/>
        <v>6.7000000000000393E-3</v>
      </c>
      <c r="I232" s="30">
        <f t="shared" ca="1" si="82"/>
        <v>2.7999999999999692E-3</v>
      </c>
      <c r="J232" s="30">
        <f t="shared" ca="1" si="82"/>
        <v>1.8000000000000238E-3</v>
      </c>
      <c r="K232" s="30">
        <f t="shared" ca="1" si="82"/>
        <v>3.3000000000000251E-3</v>
      </c>
      <c r="L232" s="30">
        <f t="shared" ca="1" si="82"/>
        <v>2.2999999999999687E-3</v>
      </c>
      <c r="M232" s="30">
        <f t="shared" ca="1" si="82"/>
        <v>2.5000000000000022E-3</v>
      </c>
      <c r="N232" s="30">
        <f t="shared" ca="1" si="82"/>
        <v>5.3000000000000269E-3</v>
      </c>
      <c r="O232" s="30">
        <f t="shared" ca="1" si="82"/>
        <v>7.2999999999999732E-3</v>
      </c>
      <c r="P232" s="30">
        <f t="shared" ca="1" si="82"/>
        <v>2.1000000000000463E-3</v>
      </c>
      <c r="Q232" s="30">
        <f t="shared" ca="1" si="82"/>
        <v>4.1999999999999815E-3</v>
      </c>
      <c r="R232" s="30">
        <f t="shared" ca="1" si="82"/>
        <v>1.0000000000000009E-3</v>
      </c>
      <c r="S232" s="30">
        <f t="shared" ca="1" si="82"/>
        <v>1.2999999999999678E-3</v>
      </c>
      <c r="T232" s="30">
        <f t="shared" ca="1" si="82"/>
        <v>6.9999999999999507E-3</v>
      </c>
      <c r="U232" s="30">
        <f t="shared" ca="1" si="82"/>
        <v>2.0999999999999908E-3</v>
      </c>
      <c r="V232" s="30">
        <f t="shared" ca="1" si="82"/>
        <v>2.0999999999999908E-3</v>
      </c>
      <c r="W232" s="30">
        <f t="shared" ca="1" si="82"/>
        <v>2.2999999999999687E-3</v>
      </c>
      <c r="X232" s="30">
        <f t="shared" ca="1" si="83"/>
        <v>3.0000000000000027E-3</v>
      </c>
      <c r="Y232" s="30">
        <f t="shared" ca="1" si="83"/>
        <v>3.2000000000000361E-3</v>
      </c>
      <c r="Z232" s="30">
        <f t="shared" ca="1" si="83"/>
        <v>4.400000000000015E-3</v>
      </c>
      <c r="AA232" s="30">
        <f t="shared" ca="1" si="83"/>
        <v>1.0000000000000009E-3</v>
      </c>
      <c r="AB232" s="30">
        <f t="shared" ca="1" si="83"/>
        <v>3.4000000000000141E-3</v>
      </c>
      <c r="AC232" s="30">
        <f t="shared" ca="1" si="83"/>
        <v>2.5000000000000022E-3</v>
      </c>
      <c r="AD232" s="30">
        <f t="shared" ca="1" si="83"/>
        <v>4.0000000000001146E-4</v>
      </c>
      <c r="AE232" s="30">
        <f t="shared" ca="1" si="83"/>
        <v>3.5999999999999921E-3</v>
      </c>
      <c r="AF232" s="30">
        <f t="shared" ca="1" si="83"/>
        <v>6.0000000000000053E-3</v>
      </c>
      <c r="AG232" s="30">
        <f t="shared" ca="1" si="83"/>
        <v>1.5000000000000013E-3</v>
      </c>
      <c r="AH232" s="30">
        <f t="shared" ca="1" si="84"/>
        <v>4.6999999999999265E-3</v>
      </c>
      <c r="AI232" s="30">
        <f t="shared" ca="1" si="84"/>
        <v>2.0000000000000018E-3</v>
      </c>
      <c r="AJ232" s="30">
        <f t="shared" ca="1" si="84"/>
        <v>2.8000000000000247E-3</v>
      </c>
      <c r="AK232" s="30">
        <f t="shared" ca="1" si="84"/>
        <v>1.5000000000000013E-3</v>
      </c>
      <c r="AL232" s="30">
        <f t="shared" ca="1" si="84"/>
        <v>5.4000000000000159E-3</v>
      </c>
      <c r="AM232" s="30">
        <f t="shared" ca="1" si="84"/>
        <v>8.4000000000000186E-3</v>
      </c>
      <c r="AN232" s="30">
        <f t="shared" ca="1" si="84"/>
        <v>2.7999999999999137E-3</v>
      </c>
      <c r="AO232" s="30">
        <f t="shared" ca="1" si="84"/>
        <v>2.2999999999999687E-3</v>
      </c>
      <c r="AP232" s="30">
        <f t="shared" ca="1" si="84"/>
        <v>1.5000000000000013E-3</v>
      </c>
      <c r="AQ232" s="30">
        <f t="shared" ca="1" si="84"/>
        <v>1.9000000000000128E-3</v>
      </c>
      <c r="AR232" s="30">
        <f t="shared" ca="1" si="85"/>
        <v>0</v>
      </c>
      <c r="AS232" s="30">
        <f t="shared" ca="1" si="85"/>
        <v>0</v>
      </c>
      <c r="AT232" s="30">
        <f t="shared" ca="1" si="85"/>
        <v>0</v>
      </c>
      <c r="AU232" s="30">
        <f t="shared" ca="1" si="85"/>
        <v>0</v>
      </c>
      <c r="AV232" s="30">
        <f t="shared" ca="1" si="85"/>
        <v>0</v>
      </c>
      <c r="AW232" s="30">
        <f t="shared" ca="1" si="85"/>
        <v>0</v>
      </c>
      <c r="AX232" s="30">
        <f t="shared" ca="1" si="85"/>
        <v>0</v>
      </c>
      <c r="AY232" s="30">
        <f t="shared" ca="1" si="85"/>
        <v>0</v>
      </c>
      <c r="AZ232" s="30">
        <f t="shared" ca="1" si="85"/>
        <v>0</v>
      </c>
      <c r="BA232" s="30">
        <f t="shared" ca="1" si="85"/>
        <v>9.9999999999988987E-5</v>
      </c>
      <c r="BB232" s="30">
        <f t="shared" ca="1" si="85"/>
        <v>1.0000000000000009E-3</v>
      </c>
      <c r="BC232" s="30">
        <f t="shared" ca="1" si="85"/>
        <v>0</v>
      </c>
      <c r="BD232" s="30">
        <f t="shared" ca="1" si="85"/>
        <v>0</v>
      </c>
      <c r="BE232" s="30">
        <f t="shared" ca="1" si="85"/>
        <v>0</v>
      </c>
      <c r="BF232" s="30">
        <f t="shared" ca="1" si="85"/>
        <v>0.62670000000000003</v>
      </c>
    </row>
    <row r="233" spans="3:58">
      <c r="C233" s="26">
        <f t="shared" si="71"/>
        <v>223</v>
      </c>
      <c r="D233" s="26">
        <f t="shared" si="72"/>
        <v>199</v>
      </c>
      <c r="E233" s="26" t="str">
        <f t="shared" si="68"/>
        <v>历史新!C223</v>
      </c>
      <c r="F233" s="26" t="str">
        <f t="shared" si="69"/>
        <v>历史汇总!B199</v>
      </c>
      <c r="G233" s="3" t="s">
        <v>52</v>
      </c>
      <c r="H233" s="30">
        <f t="shared" ca="1" si="82"/>
        <v>-1.5999999999999903E-3</v>
      </c>
      <c r="I233" s="30">
        <f t="shared" ca="1" si="82"/>
        <v>-6.0000000000001719E-4</v>
      </c>
      <c r="J233" s="30">
        <f t="shared" ca="1" si="82"/>
        <v>-7.0000000000000617E-4</v>
      </c>
      <c r="K233" s="30">
        <f t="shared" ca="1" si="82"/>
        <v>-1.1000000000000176E-3</v>
      </c>
      <c r="L233" s="30">
        <f t="shared" ca="1" si="82"/>
        <v>-7.9999999999999516E-4</v>
      </c>
      <c r="M233" s="30">
        <f t="shared" ca="1" si="82"/>
        <v>-1.2999999999999956E-3</v>
      </c>
      <c r="N233" s="30">
        <f t="shared" ca="1" si="82"/>
        <v>-2.0000000000000018E-3</v>
      </c>
      <c r="O233" s="30">
        <f t="shared" ca="1" si="82"/>
        <v>-1.8000000000000238E-3</v>
      </c>
      <c r="P233" s="30">
        <f t="shared" ca="1" si="82"/>
        <v>-1.2000000000000066E-3</v>
      </c>
      <c r="Q233" s="30">
        <f t="shared" ca="1" si="82"/>
        <v>-1.2999999999999956E-3</v>
      </c>
      <c r="R233" s="30">
        <f t="shared" ca="1" si="82"/>
        <v>-5.0000000000000044E-4</v>
      </c>
      <c r="S233" s="30">
        <f t="shared" ca="1" si="82"/>
        <v>-1.2000000000000066E-3</v>
      </c>
      <c r="T233" s="30">
        <f t="shared" ca="1" si="82"/>
        <v>4.2999999999999983E-3</v>
      </c>
      <c r="U233" s="30">
        <f t="shared" ca="1" si="82"/>
        <v>4.0999999999999925E-3</v>
      </c>
      <c r="V233" s="30">
        <f t="shared" ca="1" si="82"/>
        <v>3.7000000000000088E-3</v>
      </c>
      <c r="W233" s="30">
        <f t="shared" ca="1" si="82"/>
        <v>2.7999999999999969E-3</v>
      </c>
      <c r="X233" s="30">
        <f t="shared" ca="1" si="83"/>
        <v>2.4000000000000132E-3</v>
      </c>
      <c r="Y233" s="30">
        <f t="shared" ca="1" si="83"/>
        <v>2.7000000000000079E-3</v>
      </c>
      <c r="Z233" s="30">
        <f t="shared" ca="1" si="83"/>
        <v>2.0999999999999908E-3</v>
      </c>
      <c r="AA233" s="30">
        <f t="shared" ca="1" si="83"/>
        <v>2.0999999999999908E-3</v>
      </c>
      <c r="AB233" s="30">
        <f t="shared" ca="1" si="83"/>
        <v>7.9999999999999516E-4</v>
      </c>
      <c r="AC233" s="30">
        <f t="shared" ca="1" si="83"/>
        <v>5.9999999999998943E-4</v>
      </c>
      <c r="AD233" s="30">
        <f t="shared" ca="1" si="83"/>
        <v>1.2000000000000066E-3</v>
      </c>
      <c r="AE233" s="30">
        <f t="shared" ca="1" si="83"/>
        <v>-6.0000000000001719E-4</v>
      </c>
      <c r="AF233" s="30">
        <f t="shared" ca="1" si="83"/>
        <v>-6.9999999999997842E-4</v>
      </c>
      <c r="AG233" s="30">
        <f t="shared" ca="1" si="83"/>
        <v>8.0000000000002292E-4</v>
      </c>
      <c r="AH233" s="30">
        <f t="shared" ca="1" si="84"/>
        <v>-1.1000000000000176E-3</v>
      </c>
      <c r="AI233" s="30">
        <f t="shared" ca="1" si="84"/>
        <v>-2.0000000000003348E-4</v>
      </c>
      <c r="AJ233" s="30">
        <f t="shared" ca="1" si="84"/>
        <v>-7.999999999999674E-4</v>
      </c>
      <c r="AK233" s="30">
        <f t="shared" ca="1" si="84"/>
        <v>-9.9999999999988987E-5</v>
      </c>
      <c r="AL233" s="30">
        <f t="shared" ca="1" si="84"/>
        <v>-2.7000000000000079E-3</v>
      </c>
      <c r="AM233" s="30">
        <f t="shared" ca="1" si="84"/>
        <v>-2.4000000000000132E-3</v>
      </c>
      <c r="AN233" s="30">
        <f t="shared" ca="1" si="84"/>
        <v>-2.9999999999999472E-4</v>
      </c>
      <c r="AO233" s="30">
        <f t="shared" ca="1" si="84"/>
        <v>-2.0000000000000573E-4</v>
      </c>
      <c r="AP233" s="30">
        <f t="shared" ca="1" si="84"/>
        <v>7.999999999999674E-4</v>
      </c>
      <c r="AQ233" s="30">
        <f t="shared" ca="1" si="84"/>
        <v>1.2999999999999678E-3</v>
      </c>
      <c r="AR233" s="30">
        <f t="shared" ca="1" si="85"/>
        <v>7.2999999999999732E-3</v>
      </c>
      <c r="AS233" s="30">
        <f t="shared" ca="1" si="85"/>
        <v>3.7999999999999978E-3</v>
      </c>
      <c r="AT233" s="30">
        <f t="shared" ca="1" si="85"/>
        <v>3.4999999999999476E-3</v>
      </c>
      <c r="AU233" s="30">
        <f t="shared" ca="1" si="85"/>
        <v>4.0999999999999925E-3</v>
      </c>
      <c r="AV233" s="30">
        <f t="shared" ca="1" si="85"/>
        <v>3.0999999999999917E-3</v>
      </c>
      <c r="AW233" s="30">
        <f t="shared" ca="1" si="85"/>
        <v>3.3000000000000251E-3</v>
      </c>
      <c r="AX233" s="30">
        <f t="shared" ca="1" si="85"/>
        <v>3.5000000000000031E-3</v>
      </c>
      <c r="AY233" s="30">
        <f t="shared" ca="1" si="85"/>
        <v>4.9000000000000155E-3</v>
      </c>
      <c r="AZ233" s="30">
        <f t="shared" ca="1" si="85"/>
        <v>2.0999999999999908E-3</v>
      </c>
      <c r="BA233" s="30">
        <f t="shared" ca="1" si="85"/>
        <v>2.3999999999999855E-3</v>
      </c>
      <c r="BB233" s="30">
        <f t="shared" ca="1" si="85"/>
        <v>9.000000000000119E-4</v>
      </c>
      <c r="BC233" s="30">
        <f t="shared" ca="1" si="85"/>
        <v>1.5000000000000013E-3</v>
      </c>
      <c r="BD233" s="30">
        <f t="shared" ca="1" si="85"/>
        <v>2.3000000000000242E-3</v>
      </c>
      <c r="BE233" s="30">
        <f t="shared" ca="1" si="85"/>
        <v>2.2999999999999965E-3</v>
      </c>
      <c r="BF233" s="30">
        <f t="shared" ca="1" si="85"/>
        <v>0.15540000000000001</v>
      </c>
    </row>
    <row r="234" spans="3:58">
      <c r="C234" s="26">
        <f t="shared" si="71"/>
        <v>224</v>
      </c>
      <c r="E234" s="26" t="str">
        <f t="shared" si="68"/>
        <v>历史新!C224</v>
      </c>
      <c r="F234" s="26" t="str">
        <f t="shared" si="69"/>
        <v>历史汇总!B</v>
      </c>
      <c r="G234" s="1" t="s">
        <v>54</v>
      </c>
    </row>
    <row r="235" spans="3:58">
      <c r="C235" s="26">
        <f t="shared" si="71"/>
        <v>225</v>
      </c>
      <c r="E235" s="26" t="str">
        <f t="shared" si="68"/>
        <v>历史新!C225</v>
      </c>
      <c r="F235" s="26" t="str">
        <f t="shared" si="69"/>
        <v>历史汇总!B</v>
      </c>
      <c r="G235" s="3" t="s">
        <v>55</v>
      </c>
    </row>
    <row r="236" spans="3:58">
      <c r="C236" s="26">
        <f t="shared" si="71"/>
        <v>226</v>
      </c>
      <c r="E236" s="26" t="str">
        <f t="shared" si="68"/>
        <v>历史新!C226</v>
      </c>
      <c r="F236" s="26" t="str">
        <f t="shared" si="69"/>
        <v>历史汇总!B</v>
      </c>
      <c r="G236" s="3" t="s">
        <v>56</v>
      </c>
    </row>
    <row r="237" spans="3:58">
      <c r="C237" s="26">
        <f t="shared" si="71"/>
        <v>227</v>
      </c>
      <c r="E237" s="26" t="str">
        <f t="shared" si="68"/>
        <v>历史新!C227</v>
      </c>
      <c r="F237" s="26" t="str">
        <f t="shared" si="69"/>
        <v>历史汇总!B</v>
      </c>
      <c r="G237" s="3" t="s">
        <v>57</v>
      </c>
    </row>
    <row r="238" spans="3:58">
      <c r="C238" s="26">
        <f t="shared" si="71"/>
        <v>228</v>
      </c>
      <c r="E238" s="26" t="str">
        <f t="shared" si="68"/>
        <v>历史新!C228</v>
      </c>
      <c r="F238" s="26" t="str">
        <f t="shared" si="69"/>
        <v>历史汇总!B</v>
      </c>
      <c r="G238" s="1" t="s">
        <v>58</v>
      </c>
    </row>
    <row r="239" spans="3:58">
      <c r="C239" s="26">
        <f t="shared" si="71"/>
        <v>229</v>
      </c>
      <c r="E239" s="26" t="str">
        <f t="shared" si="68"/>
        <v>历史新!C229</v>
      </c>
      <c r="F239" s="26" t="str">
        <f t="shared" si="69"/>
        <v>历史汇总!B</v>
      </c>
      <c r="G239" s="3" t="s">
        <v>59</v>
      </c>
    </row>
    <row r="240" spans="3:58">
      <c r="C240" s="26">
        <f t="shared" si="71"/>
        <v>230</v>
      </c>
      <c r="E240" s="26" t="str">
        <f t="shared" si="68"/>
        <v>历史新!C230</v>
      </c>
      <c r="F240" s="26" t="str">
        <f t="shared" si="69"/>
        <v>历史汇总!B</v>
      </c>
      <c r="G240" s="3" t="s">
        <v>60</v>
      </c>
    </row>
    <row r="241" spans="3:58">
      <c r="C241" s="26">
        <f t="shared" si="71"/>
        <v>231</v>
      </c>
      <c r="E241" s="26" t="str">
        <f t="shared" si="68"/>
        <v>历史新!C231</v>
      </c>
      <c r="F241" s="26" t="str">
        <f t="shared" si="69"/>
        <v>历史汇总!B</v>
      </c>
      <c r="G241" s="1" t="s">
        <v>62</v>
      </c>
    </row>
    <row r="242" spans="3:58">
      <c r="C242" s="26">
        <f t="shared" si="71"/>
        <v>232</v>
      </c>
      <c r="E242" s="26" t="str">
        <f t="shared" si="68"/>
        <v>历史新!C232</v>
      </c>
      <c r="F242" s="26" t="str">
        <f t="shared" si="69"/>
        <v>历史汇总!B</v>
      </c>
      <c r="G242" s="3" t="s">
        <v>63</v>
      </c>
    </row>
    <row r="243" spans="3:58">
      <c r="C243" s="26">
        <f t="shared" si="71"/>
        <v>233</v>
      </c>
      <c r="E243" s="26" t="str">
        <f t="shared" si="68"/>
        <v>历史新!C233</v>
      </c>
      <c r="F243" s="26" t="str">
        <f t="shared" si="69"/>
        <v>历史汇总!B</v>
      </c>
      <c r="G243" s="3" t="s">
        <v>64</v>
      </c>
    </row>
    <row r="244" spans="3:58">
      <c r="C244" s="26">
        <f t="shared" si="71"/>
        <v>234</v>
      </c>
      <c r="E244" s="26" t="str">
        <f t="shared" si="68"/>
        <v>历史新!C234</v>
      </c>
      <c r="F244" s="26" t="str">
        <f t="shared" si="69"/>
        <v>历史汇总!B</v>
      </c>
      <c r="G244" s="3" t="s">
        <v>65</v>
      </c>
    </row>
    <row r="245" spans="3:58">
      <c r="C245" s="26">
        <f t="shared" si="71"/>
        <v>235</v>
      </c>
      <c r="E245" s="26" t="str">
        <f t="shared" si="68"/>
        <v>历史新!C235</v>
      </c>
      <c r="F245" s="26" t="str">
        <f t="shared" si="69"/>
        <v>历史汇总!B</v>
      </c>
      <c r="G245" s="1" t="s">
        <v>66</v>
      </c>
    </row>
    <row r="246" spans="3:58">
      <c r="C246" s="26">
        <f t="shared" si="71"/>
        <v>236</v>
      </c>
      <c r="E246" s="26" t="str">
        <f t="shared" si="68"/>
        <v>历史新!C236</v>
      </c>
      <c r="F246" s="26" t="str">
        <f t="shared" si="69"/>
        <v>历史汇总!B</v>
      </c>
      <c r="G246" s="3" t="s">
        <v>67</v>
      </c>
    </row>
    <row r="247" spans="3:58">
      <c r="C247" s="26">
        <f t="shared" si="71"/>
        <v>237</v>
      </c>
      <c r="E247" s="26" t="str">
        <f t="shared" si="68"/>
        <v>历史新!C237</v>
      </c>
      <c r="F247" s="26" t="str">
        <f t="shared" si="69"/>
        <v>历史汇总!B</v>
      </c>
      <c r="G247" s="3" t="s">
        <v>68</v>
      </c>
    </row>
    <row r="249" spans="3:58">
      <c r="AT249" s="26">
        <v>0</v>
      </c>
      <c r="AU249" s="26">
        <v>1</v>
      </c>
      <c r="AV249" s="26">
        <v>2</v>
      </c>
      <c r="AW249" s="26">
        <v>3</v>
      </c>
      <c r="AX249" s="26">
        <v>4</v>
      </c>
      <c r="AY249" s="26">
        <v>5</v>
      </c>
      <c r="AZ249" s="26">
        <v>6</v>
      </c>
      <c r="BA249" s="26">
        <v>7</v>
      </c>
      <c r="BB249" s="26">
        <v>8</v>
      </c>
      <c r="BC249" s="26">
        <v>9</v>
      </c>
      <c r="BD249" s="26">
        <v>10</v>
      </c>
      <c r="BE249" s="26">
        <v>11</v>
      </c>
      <c r="BF249" s="26">
        <v>12</v>
      </c>
    </row>
    <row r="250" spans="3:58">
      <c r="C250" s="26">
        <v>188</v>
      </c>
      <c r="D250" s="26">
        <v>146</v>
      </c>
      <c r="G250" s="26" t="s">
        <v>168</v>
      </c>
      <c r="H250" s="1" t="s">
        <v>386</v>
      </c>
      <c r="I250" s="1" t="s">
        <v>387</v>
      </c>
      <c r="J250" s="1" t="s">
        <v>388</v>
      </c>
      <c r="K250" s="1" t="s">
        <v>389</v>
      </c>
      <c r="L250" s="1" t="s">
        <v>390</v>
      </c>
      <c r="M250" s="1" t="s">
        <v>391</v>
      </c>
      <c r="N250" s="1" t="s">
        <v>392</v>
      </c>
      <c r="O250" s="1" t="s">
        <v>393</v>
      </c>
      <c r="P250" s="1" t="s">
        <v>394</v>
      </c>
      <c r="Q250" s="1" t="s">
        <v>395</v>
      </c>
      <c r="R250" s="1" t="s">
        <v>396</v>
      </c>
      <c r="S250" s="1" t="s">
        <v>397</v>
      </c>
      <c r="T250" s="1" t="s">
        <v>398</v>
      </c>
      <c r="U250" s="1" t="s">
        <v>399</v>
      </c>
      <c r="V250" s="1" t="s">
        <v>400</v>
      </c>
      <c r="W250" s="1" t="s">
        <v>401</v>
      </c>
      <c r="X250" s="1" t="s">
        <v>402</v>
      </c>
      <c r="Y250" s="1" t="s">
        <v>403</v>
      </c>
      <c r="Z250" s="1" t="s">
        <v>404</v>
      </c>
      <c r="AA250" s="1" t="s">
        <v>405</v>
      </c>
      <c r="AB250" s="1" t="s">
        <v>406</v>
      </c>
      <c r="AC250" s="1" t="s">
        <v>407</v>
      </c>
      <c r="AD250" s="1" t="s">
        <v>408</v>
      </c>
      <c r="AE250" s="1" t="s">
        <v>409</v>
      </c>
      <c r="AF250" s="1" t="s">
        <v>410</v>
      </c>
      <c r="AG250" s="1" t="s">
        <v>411</v>
      </c>
      <c r="AH250" s="1" t="s">
        <v>412</v>
      </c>
      <c r="AI250" s="1" t="s">
        <v>413</v>
      </c>
      <c r="AJ250" s="1" t="s">
        <v>414</v>
      </c>
      <c r="AK250" s="1" t="s">
        <v>415</v>
      </c>
      <c r="AL250" s="1" t="s">
        <v>416</v>
      </c>
      <c r="AM250" s="1" t="s">
        <v>417</v>
      </c>
      <c r="AN250" s="1" t="s">
        <v>418</v>
      </c>
      <c r="AO250" s="1" t="s">
        <v>419</v>
      </c>
      <c r="AP250" s="1" t="s">
        <v>420</v>
      </c>
      <c r="AQ250" s="1" t="s">
        <v>421</v>
      </c>
      <c r="AR250" s="1" t="s">
        <v>422</v>
      </c>
      <c r="AS250" s="1" t="s">
        <v>13</v>
      </c>
      <c r="AT250" s="1" t="s">
        <v>12</v>
      </c>
      <c r="AU250" s="1" t="s">
        <v>11</v>
      </c>
      <c r="AV250" s="1" t="s">
        <v>10</v>
      </c>
      <c r="AW250" s="1" t="s">
        <v>9</v>
      </c>
      <c r="AX250" s="1" t="s">
        <v>8</v>
      </c>
      <c r="AY250" s="1" t="s">
        <v>7</v>
      </c>
      <c r="AZ250" s="1" t="s">
        <v>6</v>
      </c>
      <c r="BA250" s="1" t="s">
        <v>5</v>
      </c>
      <c r="BB250" s="1" t="s">
        <v>4</v>
      </c>
      <c r="BC250" s="1" t="s">
        <v>3</v>
      </c>
      <c r="BD250" s="1" t="s">
        <v>2</v>
      </c>
      <c r="BE250" s="1" t="s">
        <v>1</v>
      </c>
      <c r="BF250" s="1" t="s">
        <v>423</v>
      </c>
    </row>
    <row r="251" spans="3:58">
      <c r="C251" s="26">
        <f>C64+$C$250</f>
        <v>241</v>
      </c>
      <c r="D251" s="26">
        <f>D64+$D$250</f>
        <v>149</v>
      </c>
      <c r="E251" s="26" t="str">
        <f>$A$11&amp;$A$13&amp;C251</f>
        <v>历史新!C241</v>
      </c>
      <c r="F251" s="26" t="str">
        <f>$B$11&amp;$B$13&amp;D251</f>
        <v>历史汇总!B149</v>
      </c>
      <c r="G251" s="1" t="s">
        <v>70</v>
      </c>
      <c r="H251" s="26">
        <f ca="1">OFFSET(INDIRECT($E251),0,H$11)-OFFSET(INDIRECT($F251),0,H$11)</f>
        <v>0</v>
      </c>
      <c r="I251" s="26">
        <f t="shared" ref="I251:BF256" ca="1" si="86">OFFSET(INDIRECT($E251),0,I$11)-OFFSET(INDIRECT($F251),0,I$11)</f>
        <v>0</v>
      </c>
      <c r="J251" s="26">
        <f t="shared" ca="1" si="86"/>
        <v>0</v>
      </c>
      <c r="K251" s="26">
        <f t="shared" ca="1" si="86"/>
        <v>0</v>
      </c>
      <c r="L251" s="26">
        <f t="shared" ca="1" si="86"/>
        <v>0</v>
      </c>
      <c r="M251" s="26">
        <f t="shared" ca="1" si="86"/>
        <v>0</v>
      </c>
      <c r="N251" s="26">
        <f t="shared" ca="1" si="86"/>
        <v>0</v>
      </c>
      <c r="O251" s="26">
        <f t="shared" ca="1" si="86"/>
        <v>0</v>
      </c>
      <c r="P251" s="26">
        <f t="shared" ca="1" si="86"/>
        <v>0</v>
      </c>
      <c r="Q251" s="26">
        <f t="shared" ca="1" si="86"/>
        <v>0</v>
      </c>
      <c r="R251" s="26">
        <f t="shared" ca="1" si="86"/>
        <v>0</v>
      </c>
      <c r="S251" s="26">
        <f t="shared" ca="1" si="86"/>
        <v>-71</v>
      </c>
      <c r="T251" s="26">
        <f t="shared" ca="1" si="86"/>
        <v>-59</v>
      </c>
      <c r="U251" s="26">
        <f t="shared" ca="1" si="86"/>
        <v>-164</v>
      </c>
      <c r="V251" s="26">
        <f t="shared" ca="1" si="86"/>
        <v>-234</v>
      </c>
      <c r="W251" s="26">
        <f t="shared" ca="1" si="86"/>
        <v>-9984</v>
      </c>
      <c r="X251" s="26">
        <f t="shared" ca="1" si="86"/>
        <v>-1829</v>
      </c>
      <c r="Y251" s="26">
        <f t="shared" ca="1" si="86"/>
        <v>-243</v>
      </c>
      <c r="Z251" s="26">
        <f t="shared" ca="1" si="86"/>
        <v>16</v>
      </c>
      <c r="AA251" s="26">
        <f t="shared" ca="1" si="86"/>
        <v>-280</v>
      </c>
      <c r="AB251" s="26">
        <f t="shared" ca="1" si="86"/>
        <v>-46</v>
      </c>
      <c r="AC251" s="26">
        <f t="shared" ca="1" si="86"/>
        <v>-712</v>
      </c>
      <c r="AD251" s="26">
        <f t="shared" ca="1" si="86"/>
        <v>-38</v>
      </c>
      <c r="AE251" s="26">
        <f t="shared" ca="1" si="86"/>
        <v>-129</v>
      </c>
      <c r="AF251" s="26">
        <f t="shared" ca="1" si="86"/>
        <v>-364</v>
      </c>
      <c r="AG251" s="26">
        <f t="shared" ca="1" si="86"/>
        <v>-135</v>
      </c>
      <c r="AH251" s="26">
        <f t="shared" ca="1" si="86"/>
        <v>30714</v>
      </c>
      <c r="AI251" s="26">
        <f t="shared" ca="1" si="86"/>
        <v>-167</v>
      </c>
      <c r="AJ251" s="26">
        <f t="shared" ca="1" si="86"/>
        <v>2053</v>
      </c>
      <c r="AK251" s="26">
        <f t="shared" ca="1" si="86"/>
        <v>-4261</v>
      </c>
      <c r="AL251" s="26">
        <f t="shared" ca="1" si="86"/>
        <v>-673</v>
      </c>
      <c r="AM251" s="26">
        <f t="shared" ca="1" si="86"/>
        <v>-302</v>
      </c>
      <c r="AN251" s="26">
        <f t="shared" ca="1" si="86"/>
        <v>-177</v>
      </c>
      <c r="AO251" s="26">
        <f t="shared" ca="1" si="86"/>
        <v>-232</v>
      </c>
      <c r="AP251" s="26">
        <f t="shared" ca="1" si="86"/>
        <v>-249</v>
      </c>
      <c r="AQ251" s="26">
        <f t="shared" ca="1" si="86"/>
        <v>-681</v>
      </c>
      <c r="AR251" s="26">
        <f t="shared" ca="1" si="86"/>
        <v>-319</v>
      </c>
      <c r="AS251" s="26">
        <f t="shared" ca="1" si="86"/>
        <v>-298</v>
      </c>
      <c r="AT251" s="26">
        <f t="shared" ca="1" si="86"/>
        <v>-298</v>
      </c>
      <c r="AU251" s="26">
        <f t="shared" ca="1" si="86"/>
        <v>-234</v>
      </c>
      <c r="AV251" s="26">
        <f t="shared" ca="1" si="86"/>
        <v>-290</v>
      </c>
      <c r="AW251" s="26">
        <f t="shared" ca="1" si="86"/>
        <v>-1206</v>
      </c>
      <c r="AX251" s="26">
        <f t="shared" ca="1" si="86"/>
        <v>-238</v>
      </c>
      <c r="AY251" s="26">
        <f t="shared" ca="1" si="86"/>
        <v>-1549</v>
      </c>
      <c r="AZ251" s="26">
        <f t="shared" ca="1" si="86"/>
        <v>-3121</v>
      </c>
      <c r="BA251" s="26">
        <f t="shared" ca="1" si="86"/>
        <v>-736</v>
      </c>
      <c r="BB251" s="26">
        <f t="shared" ca="1" si="86"/>
        <v>-516</v>
      </c>
      <c r="BC251" s="26">
        <f t="shared" ca="1" si="86"/>
        <v>-511</v>
      </c>
      <c r="BD251" s="26">
        <f t="shared" ca="1" si="86"/>
        <v>-1746</v>
      </c>
      <c r="BE251" s="26">
        <f t="shared" ca="1" si="86"/>
        <v>-720</v>
      </c>
      <c r="BF251" s="26">
        <f t="shared" ca="1" si="86"/>
        <v>1067517</v>
      </c>
    </row>
    <row r="252" spans="3:58">
      <c r="C252" s="26">
        <f t="shared" ref="C252:C286" si="87">C65+$C$250</f>
        <v>242</v>
      </c>
      <c r="D252" s="26">
        <f t="shared" ref="D252:D286" si="88">D65+$D$250</f>
        <v>150</v>
      </c>
      <c r="E252" s="26" t="str">
        <f t="shared" ref="E252:E286" si="89">$A$11&amp;$A$13&amp;C252</f>
        <v>历史新!C242</v>
      </c>
      <c r="F252" s="26" t="str">
        <f t="shared" ref="F252:F286" si="90">$B$11&amp;$B$13&amp;D252</f>
        <v>历史汇总!B150</v>
      </c>
      <c r="G252" s="3" t="s">
        <v>71</v>
      </c>
      <c r="H252" s="26">
        <f t="shared" ref="H252:W267" ca="1" si="91">OFFSET(INDIRECT($E252),0,H$11)-OFFSET(INDIRECT($F252),0,H$11)</f>
        <v>0</v>
      </c>
      <c r="I252" s="26">
        <f t="shared" ca="1" si="86"/>
        <v>0</v>
      </c>
      <c r="J252" s="26">
        <f t="shared" ca="1" si="86"/>
        <v>0</v>
      </c>
      <c r="K252" s="26">
        <f t="shared" ca="1" si="86"/>
        <v>0</v>
      </c>
      <c r="L252" s="26">
        <f t="shared" ca="1" si="86"/>
        <v>0</v>
      </c>
      <c r="M252" s="26">
        <f t="shared" ca="1" si="86"/>
        <v>0</v>
      </c>
      <c r="N252" s="26">
        <f t="shared" ca="1" si="86"/>
        <v>0</v>
      </c>
      <c r="O252" s="26">
        <f t="shared" ca="1" si="86"/>
        <v>0</v>
      </c>
      <c r="P252" s="26">
        <f t="shared" ca="1" si="86"/>
        <v>0</v>
      </c>
      <c r="Q252" s="26">
        <f t="shared" ca="1" si="86"/>
        <v>0</v>
      </c>
      <c r="R252" s="26">
        <f t="shared" ca="1" si="86"/>
        <v>0</v>
      </c>
      <c r="S252" s="26">
        <f t="shared" ca="1" si="86"/>
        <v>0.60909999999999997</v>
      </c>
      <c r="T252" s="26">
        <f t="shared" ca="1" si="86"/>
        <v>0</v>
      </c>
      <c r="U252" s="26">
        <f t="shared" ca="1" si="86"/>
        <v>0</v>
      </c>
      <c r="V252" s="26">
        <f t="shared" ca="1" si="86"/>
        <v>0</v>
      </c>
      <c r="W252" s="26">
        <f t="shared" ca="1" si="86"/>
        <v>-3.2999999999999974E-3</v>
      </c>
      <c r="X252" s="26">
        <f t="shared" ca="1" si="86"/>
        <v>3.6999999999999811E-3</v>
      </c>
      <c r="Y252" s="26">
        <f t="shared" ca="1" si="86"/>
        <v>6.0000000000001719E-4</v>
      </c>
      <c r="Z252" s="26">
        <f t="shared" ca="1" si="86"/>
        <v>9.9999999999988987E-5</v>
      </c>
      <c r="AA252" s="26">
        <f t="shared" ca="1" si="86"/>
        <v>-9.9999999999988987E-5</v>
      </c>
      <c r="AB252" s="26">
        <f t="shared" ca="1" si="86"/>
        <v>9.9999999999999395E-5</v>
      </c>
      <c r="AC252" s="26">
        <f t="shared" ca="1" si="86"/>
        <v>-2.9999999999996696E-4</v>
      </c>
      <c r="AD252" s="26">
        <f t="shared" ca="1" si="86"/>
        <v>2.9999999999999992E-4</v>
      </c>
      <c r="AE252" s="26">
        <f t="shared" ca="1" si="86"/>
        <v>-9.9999999999988987E-5</v>
      </c>
      <c r="AF252" s="26">
        <f t="shared" ca="1" si="86"/>
        <v>-1.0000000000000286E-4</v>
      </c>
      <c r="AG252" s="26">
        <f t="shared" ca="1" si="86"/>
        <v>0</v>
      </c>
      <c r="AH252" s="26">
        <f t="shared" ca="1" si="86"/>
        <v>1.5299999999999998E-2</v>
      </c>
      <c r="AI252" s="26">
        <f t="shared" ca="1" si="86"/>
        <v>-1.6899999999999998E-2</v>
      </c>
      <c r="AJ252" s="26">
        <f t="shared" ca="1" si="86"/>
        <v>1.0999999999999899E-3</v>
      </c>
      <c r="AK252" s="26">
        <f t="shared" ca="1" si="86"/>
        <v>-2.5999999999999912E-3</v>
      </c>
      <c r="AL252" s="26">
        <f t="shared" ca="1" si="86"/>
        <v>8.9999999999999802E-4</v>
      </c>
      <c r="AM252" s="26">
        <f t="shared" ca="1" si="86"/>
        <v>0</v>
      </c>
      <c r="AN252" s="26">
        <f t="shared" ca="1" si="86"/>
        <v>0</v>
      </c>
      <c r="AO252" s="26">
        <f t="shared" ca="1" si="86"/>
        <v>-9.9999999999988987E-5</v>
      </c>
      <c r="AP252" s="26">
        <f t="shared" ca="1" si="86"/>
        <v>0</v>
      </c>
      <c r="AQ252" s="26">
        <f t="shared" ca="1" si="86"/>
        <v>-1.9999999999997797E-4</v>
      </c>
      <c r="AR252" s="26">
        <f t="shared" ca="1" si="86"/>
        <v>0</v>
      </c>
      <c r="AS252" s="26">
        <f t="shared" ca="1" si="86"/>
        <v>0</v>
      </c>
      <c r="AT252" s="26">
        <f t="shared" ca="1" si="86"/>
        <v>0</v>
      </c>
      <c r="AU252" s="26">
        <f t="shared" ca="1" si="86"/>
        <v>0</v>
      </c>
      <c r="AV252" s="26">
        <f t="shared" ca="1" si="86"/>
        <v>-1.0000000000000113E-4</v>
      </c>
      <c r="AW252" s="26">
        <f t="shared" ca="1" si="86"/>
        <v>-3.9999999999995595E-4</v>
      </c>
      <c r="AX252" s="26">
        <f t="shared" ca="1" si="86"/>
        <v>3.9999999999999758E-4</v>
      </c>
      <c r="AY252" s="26">
        <f t="shared" ca="1" si="86"/>
        <v>-5.0000000000005596E-4</v>
      </c>
      <c r="AZ252" s="26">
        <f t="shared" ca="1" si="86"/>
        <v>-1.1000000000000038E-3</v>
      </c>
      <c r="BA252" s="26">
        <f t="shared" ca="1" si="86"/>
        <v>1.4000000000000123E-3</v>
      </c>
      <c r="BB252" s="26">
        <f t="shared" ca="1" si="86"/>
        <v>9.9999999999988987E-5</v>
      </c>
      <c r="BC252" s="26">
        <f t="shared" ca="1" si="86"/>
        <v>1.9999999999997797E-4</v>
      </c>
      <c r="BD252" s="26">
        <f t="shared" ca="1" si="86"/>
        <v>-8.0000000000002292E-4</v>
      </c>
      <c r="BE252" s="26">
        <f t="shared" ca="1" si="86"/>
        <v>9.9999999999988987E-5</v>
      </c>
      <c r="BF252" s="26">
        <f t="shared" ca="1" si="86"/>
        <v>-2.98E-2</v>
      </c>
    </row>
    <row r="253" spans="3:58">
      <c r="C253" s="26">
        <f t="shared" si="87"/>
        <v>243</v>
      </c>
      <c r="D253" s="26">
        <f t="shared" si="88"/>
        <v>151</v>
      </c>
      <c r="E253" s="26" t="str">
        <f t="shared" si="89"/>
        <v>历史新!C243</v>
      </c>
      <c r="F253" s="26" t="str">
        <f t="shared" si="90"/>
        <v>历史汇总!B151</v>
      </c>
      <c r="G253" s="1" t="s">
        <v>72</v>
      </c>
      <c r="H253" s="26">
        <f t="shared" ca="1" si="91"/>
        <v>0</v>
      </c>
      <c r="I253" s="26">
        <f t="shared" ca="1" si="86"/>
        <v>0</v>
      </c>
      <c r="J253" s="26">
        <f t="shared" ca="1" si="86"/>
        <v>0</v>
      </c>
      <c r="K253" s="26">
        <f t="shared" ca="1" si="86"/>
        <v>0</v>
      </c>
      <c r="L253" s="26">
        <f t="shared" ca="1" si="86"/>
        <v>0</v>
      </c>
      <c r="M253" s="26">
        <f t="shared" ca="1" si="86"/>
        <v>0</v>
      </c>
      <c r="N253" s="26">
        <f t="shared" ca="1" si="86"/>
        <v>-1214357</v>
      </c>
      <c r="O253" s="26">
        <f t="shared" ca="1" si="86"/>
        <v>-879339</v>
      </c>
      <c r="P253" s="26">
        <f t="shared" ca="1" si="86"/>
        <v>-1096720</v>
      </c>
      <c r="Q253" s="26">
        <f t="shared" ca="1" si="86"/>
        <v>-932738</v>
      </c>
      <c r="R253" s="26">
        <f t="shared" ca="1" si="86"/>
        <v>-939115</v>
      </c>
      <c r="S253" s="26">
        <f t="shared" ca="1" si="86"/>
        <v>-1550190</v>
      </c>
      <c r="T253" s="26">
        <f t="shared" ca="1" si="86"/>
        <v>-1101802</v>
      </c>
      <c r="U253" s="26">
        <f t="shared" ca="1" si="86"/>
        <v>-1023541</v>
      </c>
      <c r="V253" s="26">
        <f t="shared" ca="1" si="86"/>
        <v>-1273421</v>
      </c>
      <c r="W253" s="26">
        <f t="shared" ca="1" si="86"/>
        <v>-1171370</v>
      </c>
      <c r="X253" s="26">
        <f t="shared" ca="1" si="86"/>
        <v>-1427603</v>
      </c>
      <c r="Y253" s="26">
        <f t="shared" ca="1" si="86"/>
        <v>-1844665</v>
      </c>
      <c r="Z253" s="26">
        <f t="shared" ca="1" si="86"/>
        <v>-2137113</v>
      </c>
      <c r="AA253" s="26">
        <f t="shared" ca="1" si="86"/>
        <v>-1212144</v>
      </c>
      <c r="AB253" s="26">
        <f t="shared" ca="1" si="86"/>
        <v>-1165320</v>
      </c>
      <c r="AC253" s="26">
        <f t="shared" ca="1" si="86"/>
        <v>-828068</v>
      </c>
      <c r="AD253" s="26">
        <f t="shared" ca="1" si="86"/>
        <v>-875234</v>
      </c>
      <c r="AE253" s="26">
        <f t="shared" ca="1" si="86"/>
        <v>-1294517</v>
      </c>
      <c r="AF253" s="26">
        <f t="shared" ca="1" si="86"/>
        <v>-1334229</v>
      </c>
      <c r="AG253" s="26">
        <f t="shared" ca="1" si="86"/>
        <v>-821824</v>
      </c>
      <c r="AH253" s="26">
        <f t="shared" ca="1" si="86"/>
        <v>-714099</v>
      </c>
      <c r="AI253" s="26">
        <f t="shared" ca="1" si="86"/>
        <v>-766642</v>
      </c>
      <c r="AJ253" s="26">
        <f t="shared" ca="1" si="86"/>
        <v>-1088436</v>
      </c>
      <c r="AK253" s="26">
        <f t="shared" ca="1" si="86"/>
        <v>-1407244</v>
      </c>
      <c r="AL253" s="26">
        <f t="shared" ca="1" si="86"/>
        <v>-1345998</v>
      </c>
      <c r="AM253" s="26">
        <f t="shared" ca="1" si="86"/>
        <v>-670146</v>
      </c>
      <c r="AN253" s="26">
        <f t="shared" ca="1" si="86"/>
        <v>-655244</v>
      </c>
      <c r="AO253" s="26">
        <f t="shared" ca="1" si="86"/>
        <v>-580089</v>
      </c>
      <c r="AP253" s="26">
        <f t="shared" ca="1" si="86"/>
        <v>-577195</v>
      </c>
      <c r="AQ253" s="26">
        <f t="shared" ca="1" si="86"/>
        <v>-926283</v>
      </c>
      <c r="AR253" s="26">
        <f t="shared" ca="1" si="86"/>
        <v>-655834</v>
      </c>
      <c r="AS253" s="26">
        <f t="shared" ca="1" si="86"/>
        <v>-505972</v>
      </c>
      <c r="AT253" s="26">
        <f t="shared" ca="1" si="86"/>
        <v>-536705</v>
      </c>
      <c r="AU253" s="26">
        <f t="shared" ca="1" si="86"/>
        <v>1104</v>
      </c>
      <c r="AV253" s="26">
        <f t="shared" ca="1" si="86"/>
        <v>1050</v>
      </c>
      <c r="AW253" s="26">
        <f t="shared" ca="1" si="86"/>
        <v>916</v>
      </c>
      <c r="AX253" s="26">
        <f t="shared" ca="1" si="86"/>
        <v>1335</v>
      </c>
      <c r="AY253" s="26">
        <f t="shared" ca="1" si="86"/>
        <v>385</v>
      </c>
      <c r="AZ253" s="26">
        <f t="shared" ca="1" si="86"/>
        <v>-269</v>
      </c>
      <c r="BA253" s="26">
        <f t="shared" ca="1" si="86"/>
        <v>460</v>
      </c>
      <c r="BB253" s="26">
        <f t="shared" ca="1" si="86"/>
        <v>235</v>
      </c>
      <c r="BC253" s="26">
        <f t="shared" ca="1" si="86"/>
        <v>644</v>
      </c>
      <c r="BD253" s="26">
        <f t="shared" ca="1" si="86"/>
        <v>704</v>
      </c>
      <c r="BE253" s="26">
        <f t="shared" ca="1" si="86"/>
        <v>260</v>
      </c>
      <c r="BF253" s="26">
        <f t="shared" ca="1" si="86"/>
        <v>210801</v>
      </c>
    </row>
    <row r="254" spans="3:58">
      <c r="C254" s="26">
        <f t="shared" si="87"/>
        <v>244</v>
      </c>
      <c r="D254" s="26">
        <f t="shared" si="88"/>
        <v>152</v>
      </c>
      <c r="E254" s="26" t="str">
        <f t="shared" si="89"/>
        <v>历史新!C244</v>
      </c>
      <c r="F254" s="26" t="str">
        <f t="shared" si="90"/>
        <v>历史汇总!B152</v>
      </c>
      <c r="G254" s="3" t="s">
        <v>73</v>
      </c>
      <c r="H254" s="26">
        <f t="shared" ca="1" si="91"/>
        <v>0</v>
      </c>
      <c r="I254" s="26">
        <f t="shared" ca="1" si="86"/>
        <v>0</v>
      </c>
      <c r="J254" s="26">
        <f t="shared" ca="1" si="86"/>
        <v>0</v>
      </c>
      <c r="K254" s="26">
        <f t="shared" ca="1" si="86"/>
        <v>0</v>
      </c>
      <c r="L254" s="26">
        <f t="shared" ca="1" si="86"/>
        <v>0</v>
      </c>
      <c r="M254" s="26">
        <f t="shared" ca="1" si="86"/>
        <v>0</v>
      </c>
      <c r="N254" s="26">
        <f t="shared" ca="1" si="86"/>
        <v>0</v>
      </c>
      <c r="O254" s="26">
        <f t="shared" ca="1" si="86"/>
        <v>0.27589999999999998</v>
      </c>
      <c r="P254" s="26">
        <f t="shared" ca="1" si="86"/>
        <v>-0.2472</v>
      </c>
      <c r="Q254" s="26">
        <f t="shared" ca="1" si="86"/>
        <v>0.14949999999999999</v>
      </c>
      <c r="R254" s="26">
        <f t="shared" ca="1" si="86"/>
        <v>-6.7999999999999996E-3</v>
      </c>
      <c r="S254" s="26">
        <f t="shared" ca="1" si="86"/>
        <v>-0.65069240721317412</v>
      </c>
      <c r="T254" s="26">
        <f t="shared" ca="1" si="86"/>
        <v>0.28920000000000001</v>
      </c>
      <c r="U254" s="26">
        <f t="shared" ca="1" si="86"/>
        <v>7.0999999999999994E-2</v>
      </c>
      <c r="V254" s="26">
        <f t="shared" ca="1" si="86"/>
        <v>-0.24410000000000001</v>
      </c>
      <c r="W254" s="26">
        <f t="shared" ca="1" si="86"/>
        <v>8.0100000000000005E-2</v>
      </c>
      <c r="X254" s="26">
        <f t="shared" ca="1" si="86"/>
        <v>-0.21870000000000001</v>
      </c>
      <c r="Y254" s="26">
        <f t="shared" ca="1" si="86"/>
        <v>-0.29210000000000003</v>
      </c>
      <c r="Z254" s="26">
        <f t="shared" ca="1" si="86"/>
        <v>-0.1585</v>
      </c>
      <c r="AA254" s="26">
        <f t="shared" ca="1" si="86"/>
        <v>0.43280000000000002</v>
      </c>
      <c r="AB254" s="26">
        <f t="shared" ca="1" si="86"/>
        <v>3.8600000000000002E-2</v>
      </c>
      <c r="AC254" s="26">
        <f t="shared" ca="1" si="86"/>
        <v>0.28939999999999999</v>
      </c>
      <c r="AD254" s="26">
        <f t="shared" ca="1" si="86"/>
        <v>-5.7000000000000002E-2</v>
      </c>
      <c r="AE254" s="26">
        <f t="shared" ca="1" si="86"/>
        <v>-0.47910000000000003</v>
      </c>
      <c r="AF254" s="26">
        <f t="shared" ca="1" si="86"/>
        <v>-3.0700000000000002E-2</v>
      </c>
      <c r="AG254" s="26">
        <f t="shared" ca="1" si="86"/>
        <v>0.38400000000000001</v>
      </c>
      <c r="AH254" s="26">
        <f t="shared" ca="1" si="86"/>
        <v>0.13109999999999999</v>
      </c>
      <c r="AI254" s="26">
        <f t="shared" ca="1" si="86"/>
        <v>-7.3599999999999999E-2</v>
      </c>
      <c r="AJ254" s="26">
        <f t="shared" ca="1" si="86"/>
        <v>-0.41970000000000002</v>
      </c>
      <c r="AK254" s="26">
        <f t="shared" ca="1" si="86"/>
        <v>-0.29289999999999999</v>
      </c>
      <c r="AL254" s="26">
        <f t="shared" ca="1" si="86"/>
        <v>4.3499999999999997E-2</v>
      </c>
      <c r="AM254" s="26">
        <f t="shared" ca="1" si="86"/>
        <v>0.50209999999999999</v>
      </c>
      <c r="AN254" s="26">
        <f t="shared" ca="1" si="86"/>
        <v>2.2200000000000001E-2</v>
      </c>
      <c r="AO254" s="26">
        <f t="shared" ca="1" si="86"/>
        <v>0.1147</v>
      </c>
      <c r="AP254" s="26">
        <f t="shared" ca="1" si="86"/>
        <v>5.0000000000000001E-3</v>
      </c>
      <c r="AQ254" s="26">
        <f t="shared" ca="1" si="86"/>
        <v>-0.6048</v>
      </c>
      <c r="AR254" s="26">
        <f t="shared" ca="1" si="86"/>
        <v>0.29199999999999998</v>
      </c>
      <c r="AS254" s="26">
        <f t="shared" ca="1" si="86"/>
        <v>0.22850000000000001</v>
      </c>
      <c r="AT254" s="26">
        <f t="shared" ca="1" si="86"/>
        <v>-0.2009</v>
      </c>
      <c r="AU254" s="26">
        <f t="shared" ca="1" si="86"/>
        <v>7.0449999999999999</v>
      </c>
      <c r="AV254" s="26">
        <f t="shared" ca="1" si="86"/>
        <v>0</v>
      </c>
      <c r="AW254" s="26">
        <f t="shared" ca="1" si="86"/>
        <v>-1.2999999999999678E-3</v>
      </c>
      <c r="AX254" s="26">
        <f t="shared" ca="1" si="86"/>
        <v>2.9999999999999472E-4</v>
      </c>
      <c r="AY254" s="26">
        <f t="shared" ca="1" si="86"/>
        <v>-1.9999999999997797E-4</v>
      </c>
      <c r="AZ254" s="26">
        <f t="shared" ca="1" si="86"/>
        <v>-1.6000000000000007E-3</v>
      </c>
      <c r="BA254" s="26">
        <f t="shared" ca="1" si="86"/>
        <v>1.7000000000000071E-3</v>
      </c>
      <c r="BB254" s="26">
        <f t="shared" ca="1" si="86"/>
        <v>-3.999999999999837E-4</v>
      </c>
      <c r="BC254" s="26">
        <f t="shared" ca="1" si="86"/>
        <v>1.1999999999999789E-3</v>
      </c>
      <c r="BD254" s="26">
        <f t="shared" ca="1" si="86"/>
        <v>-5.9999999999998943E-4</v>
      </c>
      <c r="BE254" s="26">
        <f t="shared" ca="1" si="86"/>
        <v>-9.9999999999988987E-5</v>
      </c>
      <c r="BF254" s="26">
        <f t="shared" ca="1" si="86"/>
        <v>-9.5200000000000007E-2</v>
      </c>
    </row>
    <row r="255" spans="3:58">
      <c r="C255" s="26">
        <f t="shared" si="87"/>
        <v>245</v>
      </c>
      <c r="D255" s="26">
        <f t="shared" si="88"/>
        <v>158</v>
      </c>
      <c r="E255" s="26" t="str">
        <f t="shared" si="89"/>
        <v>历史新!C245</v>
      </c>
      <c r="F255" s="26" t="str">
        <f t="shared" si="90"/>
        <v>历史汇总!B158</v>
      </c>
      <c r="G255" s="1" t="s">
        <v>74</v>
      </c>
      <c r="H255" s="26">
        <f t="shared" ca="1" si="91"/>
        <v>-356209</v>
      </c>
      <c r="I255" s="26">
        <f t="shared" ca="1" si="86"/>
        <v>-118283</v>
      </c>
      <c r="J255" s="26">
        <f t="shared" ca="1" si="86"/>
        <v>-77099</v>
      </c>
      <c r="K255" s="26">
        <f t="shared" ca="1" si="86"/>
        <v>-47602</v>
      </c>
      <c r="L255" s="26">
        <f t="shared" ca="1" si="86"/>
        <v>-48427</v>
      </c>
      <c r="M255" s="26">
        <f t="shared" ca="1" si="86"/>
        <v>-52581</v>
      </c>
      <c r="N255" s="26">
        <f t="shared" ca="1" si="86"/>
        <v>-39286</v>
      </c>
      <c r="O255" s="26">
        <f t="shared" ca="1" si="86"/>
        <v>-17431</v>
      </c>
      <c r="P255" s="26">
        <f t="shared" ca="1" si="86"/>
        <v>-38190</v>
      </c>
      <c r="Q255" s="26">
        <f t="shared" ca="1" si="86"/>
        <v>-25898</v>
      </c>
      <c r="R255" s="26">
        <f t="shared" ca="1" si="86"/>
        <v>-21186</v>
      </c>
      <c r="S255" s="26">
        <f t="shared" ca="1" si="86"/>
        <v>-75</v>
      </c>
      <c r="T255" s="26">
        <f t="shared" ca="1" si="86"/>
        <v>-48</v>
      </c>
      <c r="U255" s="26">
        <f t="shared" ca="1" si="86"/>
        <v>-108</v>
      </c>
      <c r="V255" s="26">
        <f t="shared" ca="1" si="86"/>
        <v>-183</v>
      </c>
      <c r="W255" s="26">
        <f t="shared" ca="1" si="86"/>
        <v>-6964</v>
      </c>
      <c r="X255" s="26">
        <f t="shared" ca="1" si="86"/>
        <v>-868</v>
      </c>
      <c r="Y255" s="26">
        <f t="shared" ca="1" si="86"/>
        <v>-62</v>
      </c>
      <c r="Z255" s="26">
        <f t="shared" ca="1" si="86"/>
        <v>19</v>
      </c>
      <c r="AA255" s="26">
        <f t="shared" ca="1" si="86"/>
        <v>-186</v>
      </c>
      <c r="AB255" s="26">
        <f t="shared" ca="1" si="86"/>
        <v>-3</v>
      </c>
      <c r="AC255" s="26">
        <f t="shared" ca="1" si="86"/>
        <v>-560</v>
      </c>
      <c r="AD255" s="26">
        <f t="shared" ca="1" si="86"/>
        <v>-9</v>
      </c>
      <c r="AE255" s="26">
        <f t="shared" ca="1" si="86"/>
        <v>-66</v>
      </c>
      <c r="AF255" s="26">
        <f t="shared" ca="1" si="86"/>
        <v>-243</v>
      </c>
      <c r="AG255" s="26">
        <f t="shared" ca="1" si="86"/>
        <v>-84</v>
      </c>
      <c r="AH255" s="26">
        <f t="shared" ca="1" si="86"/>
        <v>17294</v>
      </c>
      <c r="AI255" s="26">
        <f t="shared" ca="1" si="86"/>
        <v>-906</v>
      </c>
      <c r="AJ255" s="26">
        <f t="shared" ca="1" si="86"/>
        <v>1000</v>
      </c>
      <c r="AK255" s="26">
        <f t="shared" ca="1" si="86"/>
        <v>-4073</v>
      </c>
      <c r="AL255" s="26">
        <f t="shared" ca="1" si="86"/>
        <v>-651</v>
      </c>
      <c r="AM255" s="26">
        <f t="shared" ca="1" si="86"/>
        <v>-300</v>
      </c>
      <c r="AN255" s="26">
        <f t="shared" ca="1" si="86"/>
        <v>-191</v>
      </c>
      <c r="AO255" s="26">
        <f t="shared" ca="1" si="86"/>
        <v>-188</v>
      </c>
      <c r="AP255" s="26">
        <f t="shared" ca="1" si="86"/>
        <v>-211</v>
      </c>
      <c r="AQ255" s="26">
        <f t="shared" ca="1" si="86"/>
        <v>-572</v>
      </c>
      <c r="AR255" s="26">
        <f t="shared" ca="1" si="86"/>
        <v>-222</v>
      </c>
      <c r="AS255" s="26">
        <f t="shared" ca="1" si="86"/>
        <v>-229</v>
      </c>
      <c r="AT255" s="26">
        <f t="shared" ca="1" si="86"/>
        <v>-198</v>
      </c>
      <c r="AU255" s="26">
        <f t="shared" ca="1" si="86"/>
        <v>-169</v>
      </c>
      <c r="AV255" s="26">
        <f t="shared" ca="1" si="86"/>
        <v>-161</v>
      </c>
      <c r="AW255" s="26">
        <f t="shared" ca="1" si="86"/>
        <v>-864</v>
      </c>
      <c r="AX255" s="26">
        <f t="shared" ca="1" si="86"/>
        <v>-237</v>
      </c>
      <c r="AY255" s="26">
        <f t="shared" ca="1" si="86"/>
        <v>-1099</v>
      </c>
      <c r="AZ255" s="26">
        <f t="shared" ca="1" si="86"/>
        <v>-2055</v>
      </c>
      <c r="BA255" s="26">
        <f t="shared" ca="1" si="86"/>
        <v>-395</v>
      </c>
      <c r="BB255" s="26">
        <f t="shared" ca="1" si="86"/>
        <v>-257</v>
      </c>
      <c r="BC255" s="26">
        <f t="shared" ca="1" si="86"/>
        <v>-267</v>
      </c>
      <c r="BD255" s="26">
        <f t="shared" ca="1" si="86"/>
        <v>-1218</v>
      </c>
      <c r="BE255" s="26">
        <f t="shared" ca="1" si="86"/>
        <v>-486</v>
      </c>
      <c r="BF255" s="26">
        <f t="shared" ca="1" si="86"/>
        <v>669666</v>
      </c>
    </row>
    <row r="256" spans="3:58">
      <c r="C256" s="26">
        <f t="shared" si="87"/>
        <v>246</v>
      </c>
      <c r="D256" s="26">
        <f t="shared" si="88"/>
        <v>159</v>
      </c>
      <c r="E256" s="26" t="str">
        <f t="shared" si="89"/>
        <v>历史新!C246</v>
      </c>
      <c r="F256" s="26" t="str">
        <f t="shared" si="90"/>
        <v>历史汇总!B159</v>
      </c>
      <c r="G256" s="3" t="s">
        <v>75</v>
      </c>
      <c r="H256" s="26">
        <f t="shared" ca="1" si="91"/>
        <v>-6.3999999999999987E-2</v>
      </c>
      <c r="I256" s="26">
        <f t="shared" ca="1" si="86"/>
        <v>5.5900000000000005E-2</v>
      </c>
      <c r="J256" s="26">
        <f t="shared" ca="1" si="86"/>
        <v>3.8099999999999995E-2</v>
      </c>
      <c r="K256" s="26">
        <f t="shared" ca="1" si="86"/>
        <v>1.6499999999999987E-2</v>
      </c>
      <c r="L256" s="26">
        <f t="shared" ca="1" si="86"/>
        <v>9.9999999999999811E-3</v>
      </c>
      <c r="M256" s="26">
        <f t="shared" ca="1" si="86"/>
        <v>2.1799999999999986E-2</v>
      </c>
      <c r="N256" s="26">
        <f t="shared" ref="N256:AC256" ca="1" si="92">OFFSET(INDIRECT($E256),0,N$11)-OFFSET(INDIRECT($F256),0,N$11)</f>
        <v>1.89E-2</v>
      </c>
      <c r="O256" s="26">
        <f t="shared" ca="1" si="92"/>
        <v>4.0999999999999925E-3</v>
      </c>
      <c r="P256" s="26">
        <f t="shared" ca="1" si="92"/>
        <v>-2.200000000000002E-2</v>
      </c>
      <c r="Q256" s="26">
        <f t="shared" ca="1" si="92"/>
        <v>4.500000000000004E-3</v>
      </c>
      <c r="R256" s="26">
        <f t="shared" ca="1" si="92"/>
        <v>1.0200000000000001E-2</v>
      </c>
      <c r="S256" s="26">
        <f t="shared" ca="1" si="92"/>
        <v>5.3184974936062668E-2</v>
      </c>
      <c r="T256" s="26">
        <f t="shared" ca="1" si="92"/>
        <v>0</v>
      </c>
      <c r="U256" s="26">
        <f t="shared" ca="1" si="92"/>
        <v>-1.0000000000000026E-4</v>
      </c>
      <c r="V256" s="26">
        <f t="shared" ca="1" si="92"/>
        <v>-9.9999999999988987E-5</v>
      </c>
      <c r="W256" s="26">
        <f t="shared" ca="1" si="92"/>
        <v>-4.2999999999999983E-3</v>
      </c>
      <c r="X256" s="26">
        <f t="shared" ca="1" si="92"/>
        <v>5.6999999999999829E-3</v>
      </c>
      <c r="Y256" s="26">
        <f t="shared" ca="1" si="92"/>
        <v>6.0000000000004494E-4</v>
      </c>
      <c r="Z256" s="26">
        <f t="shared" ca="1" si="92"/>
        <v>9.9999999999988987E-5</v>
      </c>
      <c r="AA256" s="26">
        <f t="shared" ca="1" si="92"/>
        <v>-9.9999999999988987E-5</v>
      </c>
      <c r="AB256" s="26">
        <f t="shared" ca="1" si="92"/>
        <v>9.9999999999995925E-5</v>
      </c>
      <c r="AC256" s="26">
        <f t="shared" ca="1" si="92"/>
        <v>-4.0000000000001146E-4</v>
      </c>
      <c r="AD256" s="26">
        <f t="shared" ref="AD256:AS269" ca="1" si="93">OFFSET(INDIRECT($E256),0,AD$11)-OFFSET(INDIRECT($F256),0,AD$11)</f>
        <v>5.9999999999999984E-4</v>
      </c>
      <c r="AE256" s="26">
        <f t="shared" ca="1" si="93"/>
        <v>0</v>
      </c>
      <c r="AF256" s="26">
        <f t="shared" ca="1" si="93"/>
        <v>-1.9999999999999879E-4</v>
      </c>
      <c r="AG256" s="26">
        <f t="shared" ca="1" si="93"/>
        <v>0</v>
      </c>
      <c r="AH256" s="26">
        <f t="shared" ca="1" si="93"/>
        <v>1.89E-2</v>
      </c>
      <c r="AI256" s="26">
        <f t="shared" ca="1" si="93"/>
        <v>-2.1299999999999999E-2</v>
      </c>
      <c r="AJ256" s="26">
        <f t="shared" ca="1" si="93"/>
        <v>2.0999999999999908E-3</v>
      </c>
      <c r="AK256" s="26">
        <f t="shared" ca="1" si="93"/>
        <v>-4.0000000000000036E-3</v>
      </c>
      <c r="AL256" s="26">
        <f t="shared" ca="1" si="93"/>
        <v>1.5000000000000013E-3</v>
      </c>
      <c r="AM256" s="26">
        <f t="shared" ca="1" si="93"/>
        <v>0</v>
      </c>
      <c r="AN256" s="26">
        <f t="shared" ca="1" si="93"/>
        <v>1.0000000000000286E-4</v>
      </c>
      <c r="AO256" s="26">
        <f t="shared" ca="1" si="93"/>
        <v>0</v>
      </c>
      <c r="AP256" s="26">
        <f t="shared" ca="1" si="93"/>
        <v>0</v>
      </c>
      <c r="AQ256" s="26">
        <f t="shared" ca="1" si="93"/>
        <v>-1.9999999999997797E-4</v>
      </c>
      <c r="AR256" s="26">
        <f t="shared" ca="1" si="93"/>
        <v>9.9999999999988987E-5</v>
      </c>
      <c r="AS256" s="26">
        <f t="shared" ca="1" si="93"/>
        <v>0</v>
      </c>
      <c r="AT256" s="26">
        <f t="shared" ref="AT256:BF269" ca="1" si="94">OFFSET(INDIRECT($E256),0,AT$11)-OFFSET(INDIRECT($F256),0,AT$11)</f>
        <v>9.9999999999988987E-5</v>
      </c>
      <c r="AU256" s="26">
        <f t="shared" ca="1" si="94"/>
        <v>0</v>
      </c>
      <c r="AV256" s="26">
        <f t="shared" ca="1" si="94"/>
        <v>1.0000000000000286E-4</v>
      </c>
      <c r="AW256" s="26">
        <f t="shared" ca="1" si="94"/>
        <v>-6.0000000000004494E-4</v>
      </c>
      <c r="AX256" s="26">
        <f t="shared" ca="1" si="94"/>
        <v>5.0000000000000044E-4</v>
      </c>
      <c r="AY256" s="26">
        <f t="shared" ca="1" si="94"/>
        <v>-5.0000000000005596E-4</v>
      </c>
      <c r="AZ256" s="26">
        <f t="shared" ca="1" si="94"/>
        <v>-1.1999999999999997E-3</v>
      </c>
      <c r="BA256" s="26">
        <f t="shared" ca="1" si="94"/>
        <v>1.7000000000000071E-3</v>
      </c>
      <c r="BB256" s="26">
        <f t="shared" ca="1" si="94"/>
        <v>9.9999999999988987E-5</v>
      </c>
      <c r="BC256" s="26">
        <f t="shared" ca="1" si="94"/>
        <v>1.9999999999997797E-4</v>
      </c>
      <c r="BD256" s="26">
        <f t="shared" ca="1" si="94"/>
        <v>-1.0000000000000009E-3</v>
      </c>
      <c r="BE256" s="26">
        <f t="shared" ca="1" si="94"/>
        <v>9.9999999999988987E-5</v>
      </c>
      <c r="BF256" s="26">
        <f t="shared" ca="1" si="94"/>
        <v>-3.8E-3</v>
      </c>
    </row>
    <row r="257" spans="3:58">
      <c r="C257" s="26">
        <f t="shared" si="87"/>
        <v>247</v>
      </c>
      <c r="D257" s="26">
        <f t="shared" si="88"/>
        <v>160</v>
      </c>
      <c r="E257" s="26" t="str">
        <f t="shared" si="89"/>
        <v>历史新!C247</v>
      </c>
      <c r="F257" s="26" t="str">
        <f t="shared" si="90"/>
        <v>历史汇总!B160</v>
      </c>
      <c r="G257" s="1" t="s">
        <v>76</v>
      </c>
      <c r="H257" s="26">
        <f t="shared" ca="1" si="91"/>
        <v>0</v>
      </c>
      <c r="I257" s="26">
        <f t="shared" ca="1" si="91"/>
        <v>0</v>
      </c>
      <c r="J257" s="26">
        <f t="shared" ca="1" si="91"/>
        <v>0</v>
      </c>
      <c r="K257" s="26">
        <f t="shared" ca="1" si="91"/>
        <v>0</v>
      </c>
      <c r="L257" s="26">
        <f t="shared" ca="1" si="91"/>
        <v>0</v>
      </c>
      <c r="M257" s="26">
        <f t="shared" ca="1" si="91"/>
        <v>0</v>
      </c>
      <c r="N257" s="26">
        <f t="shared" ca="1" si="91"/>
        <v>0</v>
      </c>
      <c r="O257" s="26">
        <f t="shared" ca="1" si="91"/>
        <v>0</v>
      </c>
      <c r="P257" s="26">
        <f t="shared" ca="1" si="91"/>
        <v>0</v>
      </c>
      <c r="Q257" s="26">
        <f t="shared" ca="1" si="91"/>
        <v>0</v>
      </c>
      <c r="R257" s="26">
        <f t="shared" ca="1" si="91"/>
        <v>0</v>
      </c>
      <c r="S257" s="26">
        <f t="shared" ca="1" si="91"/>
        <v>-9</v>
      </c>
      <c r="T257" s="26">
        <f t="shared" ca="1" si="91"/>
        <v>-21</v>
      </c>
      <c r="U257" s="26">
        <f t="shared" ca="1" si="91"/>
        <v>-27</v>
      </c>
      <c r="V257" s="26">
        <f t="shared" ca="1" si="91"/>
        <v>-49</v>
      </c>
      <c r="W257" s="26">
        <f t="shared" ca="1" si="91"/>
        <v>-1563</v>
      </c>
      <c r="X257" s="26">
        <f t="shared" ref="X257:AC269" ca="1" si="95">OFFSET(INDIRECT($E257),0,X$11)-OFFSET(INDIRECT($F257),0,X$11)</f>
        <v>-1655</v>
      </c>
      <c r="Y257" s="26">
        <f t="shared" ca="1" si="95"/>
        <v>-216</v>
      </c>
      <c r="Z257" s="26">
        <f t="shared" ca="1" si="95"/>
        <v>39</v>
      </c>
      <c r="AA257" s="26">
        <f t="shared" ca="1" si="95"/>
        <v>-22</v>
      </c>
      <c r="AB257" s="26">
        <f t="shared" ca="1" si="95"/>
        <v>-24</v>
      </c>
      <c r="AC257" s="26">
        <f t="shared" ca="1" si="95"/>
        <v>-61</v>
      </c>
      <c r="AD257" s="26">
        <f t="shared" ca="1" si="93"/>
        <v>-53</v>
      </c>
      <c r="AE257" s="26">
        <f t="shared" ca="1" si="93"/>
        <v>-18</v>
      </c>
      <c r="AF257" s="26">
        <f t="shared" ca="1" si="93"/>
        <v>-74</v>
      </c>
      <c r="AG257" s="26">
        <f t="shared" ca="1" si="93"/>
        <v>-59</v>
      </c>
      <c r="AH257" s="26">
        <f t="shared" ca="1" si="93"/>
        <v>5849</v>
      </c>
      <c r="AI257" s="26">
        <f t="shared" ca="1" si="93"/>
        <v>3936</v>
      </c>
      <c r="AJ257" s="26">
        <f t="shared" ca="1" si="93"/>
        <v>142</v>
      </c>
      <c r="AK257" s="26">
        <f t="shared" ca="1" si="93"/>
        <v>54</v>
      </c>
      <c r="AL257" s="26">
        <f t="shared" ca="1" si="93"/>
        <v>-333</v>
      </c>
      <c r="AM257" s="26">
        <f t="shared" ca="1" si="93"/>
        <v>-52</v>
      </c>
      <c r="AN257" s="26">
        <f t="shared" ca="1" si="93"/>
        <v>-30</v>
      </c>
      <c r="AO257" s="26">
        <f t="shared" ca="1" si="93"/>
        <v>-47</v>
      </c>
      <c r="AP257" s="26">
        <f t="shared" ca="1" si="93"/>
        <v>-46</v>
      </c>
      <c r="AQ257" s="26">
        <f t="shared" ca="1" si="93"/>
        <v>-73</v>
      </c>
      <c r="AR257" s="26">
        <f t="shared" ca="1" si="93"/>
        <v>-89</v>
      </c>
      <c r="AS257" s="26">
        <f t="shared" ca="1" si="93"/>
        <v>-52</v>
      </c>
      <c r="AT257" s="26">
        <f t="shared" ca="1" si="94"/>
        <v>-57</v>
      </c>
      <c r="AU257" s="26">
        <f t="shared" ca="1" si="94"/>
        <v>-54</v>
      </c>
      <c r="AV257" s="26">
        <f t="shared" ca="1" si="94"/>
        <v>-108</v>
      </c>
      <c r="AW257" s="26">
        <f t="shared" ca="1" si="94"/>
        <v>-185</v>
      </c>
      <c r="AX257" s="26">
        <f t="shared" ca="1" si="94"/>
        <v>-76</v>
      </c>
      <c r="AY257" s="26">
        <f t="shared" ca="1" si="94"/>
        <v>-241</v>
      </c>
      <c r="AZ257" s="26">
        <f t="shared" ca="1" si="94"/>
        <v>-594</v>
      </c>
      <c r="BA257" s="26">
        <f t="shared" ca="1" si="94"/>
        <v>-332</v>
      </c>
      <c r="BB257" s="26">
        <f t="shared" ca="1" si="94"/>
        <v>-209</v>
      </c>
      <c r="BC257" s="26">
        <f t="shared" ca="1" si="94"/>
        <v>-162</v>
      </c>
      <c r="BD257" s="26">
        <f t="shared" ca="1" si="94"/>
        <v>-225</v>
      </c>
      <c r="BE257" s="26">
        <f t="shared" ca="1" si="94"/>
        <v>-164</v>
      </c>
      <c r="BF257" s="26">
        <f t="shared" ca="1" si="94"/>
        <v>206776</v>
      </c>
    </row>
    <row r="258" spans="3:58">
      <c r="C258" s="26">
        <f t="shared" si="87"/>
        <v>248</v>
      </c>
      <c r="D258" s="26">
        <f t="shared" si="88"/>
        <v>161</v>
      </c>
      <c r="E258" s="26" t="str">
        <f t="shared" si="89"/>
        <v>历史新!C248</v>
      </c>
      <c r="F258" s="26" t="str">
        <f t="shared" si="90"/>
        <v>历史汇总!B161</v>
      </c>
      <c r="G258" s="3" t="s">
        <v>77</v>
      </c>
      <c r="H258" s="26">
        <f t="shared" ca="1" si="91"/>
        <v>0</v>
      </c>
      <c r="I258" s="26">
        <f t="shared" ca="1" si="91"/>
        <v>0</v>
      </c>
      <c r="J258" s="26">
        <f t="shared" ca="1" si="91"/>
        <v>0</v>
      </c>
      <c r="K258" s="26">
        <f t="shared" ca="1" si="91"/>
        <v>0</v>
      </c>
      <c r="L258" s="26">
        <f t="shared" ca="1" si="91"/>
        <v>0</v>
      </c>
      <c r="M258" s="26">
        <f t="shared" ca="1" si="91"/>
        <v>0</v>
      </c>
      <c r="N258" s="26">
        <f t="shared" ca="1" si="91"/>
        <v>0</v>
      </c>
      <c r="O258" s="26">
        <f t="shared" ca="1" si="91"/>
        <v>0</v>
      </c>
      <c r="P258" s="26">
        <f t="shared" ca="1" si="91"/>
        <v>0</v>
      </c>
      <c r="Q258" s="26">
        <f t="shared" ca="1" si="91"/>
        <v>0</v>
      </c>
      <c r="R258" s="26">
        <f t="shared" ca="1" si="91"/>
        <v>0</v>
      </c>
      <c r="S258" s="26">
        <f t="shared" ca="1" si="91"/>
        <v>0.13900000000000001</v>
      </c>
      <c r="T258" s="26">
        <f t="shared" ca="1" si="91"/>
        <v>0</v>
      </c>
      <c r="U258" s="26">
        <f t="shared" ca="1" si="91"/>
        <v>0</v>
      </c>
      <c r="V258" s="26">
        <f t="shared" ca="1" si="91"/>
        <v>0</v>
      </c>
      <c r="W258" s="26">
        <f t="shared" ca="1" si="91"/>
        <v>-1.6999999999999932E-3</v>
      </c>
      <c r="X258" s="26">
        <f t="shared" ca="1" si="95"/>
        <v>0</v>
      </c>
      <c r="Y258" s="26">
        <f t="shared" ca="1" si="95"/>
        <v>1.6000000000000042E-3</v>
      </c>
      <c r="Z258" s="26">
        <f t="shared" ca="1" si="95"/>
        <v>2.9999999999999472E-4</v>
      </c>
      <c r="AA258" s="26">
        <f t="shared" ca="1" si="95"/>
        <v>-1.0000000000000286E-4</v>
      </c>
      <c r="AB258" s="26">
        <f t="shared" ca="1" si="95"/>
        <v>0</v>
      </c>
      <c r="AC258" s="26">
        <f t="shared" ca="1" si="95"/>
        <v>0</v>
      </c>
      <c r="AD258" s="26">
        <f t="shared" ca="1" si="93"/>
        <v>0</v>
      </c>
      <c r="AE258" s="26">
        <f t="shared" ca="1" si="93"/>
        <v>9.9999999999988987E-5</v>
      </c>
      <c r="AF258" s="26">
        <f t="shared" ca="1" si="93"/>
        <v>-9.9999999999988987E-5</v>
      </c>
      <c r="AG258" s="26">
        <f t="shared" ca="1" si="93"/>
        <v>0</v>
      </c>
      <c r="AH258" s="26">
        <f t="shared" ca="1" si="93"/>
        <v>7.9999999999999793E-3</v>
      </c>
      <c r="AI258" s="26">
        <f t="shared" ca="1" si="93"/>
        <v>-2.6999999999999941E-3</v>
      </c>
      <c r="AJ258" s="26">
        <f t="shared" ca="1" si="93"/>
        <v>-7.5999999999999956E-3</v>
      </c>
      <c r="AK258" s="26">
        <f t="shared" ca="1" si="93"/>
        <v>-9.9999999999988987E-5</v>
      </c>
      <c r="AL258" s="26">
        <f t="shared" ca="1" si="93"/>
        <v>-5.0000000000000044E-4</v>
      </c>
      <c r="AM258" s="26">
        <f t="shared" ca="1" si="93"/>
        <v>1.9999999999997797E-4</v>
      </c>
      <c r="AN258" s="26">
        <f t="shared" ca="1" si="93"/>
        <v>0</v>
      </c>
      <c r="AO258" s="26">
        <f t="shared" ca="1" si="93"/>
        <v>0</v>
      </c>
      <c r="AP258" s="26">
        <f t="shared" ca="1" si="93"/>
        <v>0</v>
      </c>
      <c r="AQ258" s="26">
        <f t="shared" ca="1" si="93"/>
        <v>-9.9999999999988987E-5</v>
      </c>
      <c r="AR258" s="26">
        <f t="shared" ca="1" si="93"/>
        <v>0</v>
      </c>
      <c r="AS258" s="26">
        <f t="shared" ca="1" si="93"/>
        <v>0</v>
      </c>
      <c r="AT258" s="26">
        <f t="shared" ca="1" si="94"/>
        <v>0</v>
      </c>
      <c r="AU258" s="26">
        <f t="shared" ca="1" si="94"/>
        <v>0</v>
      </c>
      <c r="AV258" s="26">
        <f t="shared" ca="1" si="94"/>
        <v>-1.0000000000000286E-4</v>
      </c>
      <c r="AW258" s="26">
        <f t="shared" ca="1" si="94"/>
        <v>-1.0000000000000286E-4</v>
      </c>
      <c r="AX258" s="26">
        <f t="shared" ca="1" si="94"/>
        <v>2.9999999999996696E-4</v>
      </c>
      <c r="AY258" s="26">
        <f t="shared" ca="1" si="94"/>
        <v>-2.9999999999999472E-4</v>
      </c>
      <c r="AZ258" s="26">
        <f t="shared" ca="1" si="94"/>
        <v>-7.9999999999999516E-4</v>
      </c>
      <c r="BA258" s="26">
        <f t="shared" ca="1" si="94"/>
        <v>5.0000000000000044E-4</v>
      </c>
      <c r="BB258" s="26">
        <f t="shared" ca="1" si="94"/>
        <v>1.9999999999997797E-4</v>
      </c>
      <c r="BC258" s="26">
        <f t="shared" ca="1" si="94"/>
        <v>1.0000000000000113E-4</v>
      </c>
      <c r="BD258" s="26">
        <f t="shared" ca="1" si="94"/>
        <v>0</v>
      </c>
      <c r="BE258" s="26">
        <f t="shared" ca="1" si="94"/>
        <v>0</v>
      </c>
      <c r="BF258" s="26">
        <f t="shared" ca="1" si="94"/>
        <v>-0.25330000000000003</v>
      </c>
    </row>
    <row r="259" spans="3:58">
      <c r="C259" s="26">
        <f t="shared" si="87"/>
        <v>249</v>
      </c>
      <c r="D259" s="26">
        <f t="shared" si="88"/>
        <v>162</v>
      </c>
      <c r="E259" s="26" t="str">
        <f t="shared" si="89"/>
        <v>历史新!C249</v>
      </c>
      <c r="F259" s="26" t="str">
        <f t="shared" si="90"/>
        <v>历史汇总!B162</v>
      </c>
      <c r="G259" s="1" t="s">
        <v>78</v>
      </c>
      <c r="H259" s="26">
        <f t="shared" ca="1" si="91"/>
        <v>125895</v>
      </c>
      <c r="I259" s="26">
        <f t="shared" ca="1" si="91"/>
        <v>87459</v>
      </c>
      <c r="J259" s="26">
        <f t="shared" ca="1" si="91"/>
        <v>60312</v>
      </c>
      <c r="K259" s="26">
        <f t="shared" ca="1" si="91"/>
        <v>36593</v>
      </c>
      <c r="L259" s="26">
        <f t="shared" ca="1" si="91"/>
        <v>39127</v>
      </c>
      <c r="M259" s="26">
        <f t="shared" ca="1" si="91"/>
        <v>42712</v>
      </c>
      <c r="N259" s="26">
        <f t="shared" ca="1" si="91"/>
        <v>29116</v>
      </c>
      <c r="O259" s="26">
        <f t="shared" ca="1" si="91"/>
        <v>12542</v>
      </c>
      <c r="P259" s="26">
        <f t="shared" ca="1" si="91"/>
        <v>32931</v>
      </c>
      <c r="Q259" s="26">
        <f t="shared" ca="1" si="91"/>
        <v>23535</v>
      </c>
      <c r="R259" s="26">
        <f t="shared" ca="1" si="91"/>
        <v>19188</v>
      </c>
      <c r="S259" s="26">
        <f t="shared" ca="1" si="91"/>
        <v>13</v>
      </c>
      <c r="T259" s="26">
        <f t="shared" ca="1" si="91"/>
        <v>10</v>
      </c>
      <c r="U259" s="26">
        <f t="shared" ca="1" si="91"/>
        <v>-29</v>
      </c>
      <c r="V259" s="26">
        <f t="shared" ca="1" si="91"/>
        <v>-2</v>
      </c>
      <c r="W259" s="26">
        <f t="shared" ca="1" si="91"/>
        <v>-1457</v>
      </c>
      <c r="X259" s="26">
        <f t="shared" ca="1" si="95"/>
        <v>694</v>
      </c>
      <c r="Y259" s="26">
        <f t="shared" ca="1" si="95"/>
        <v>35</v>
      </c>
      <c r="Z259" s="26">
        <f t="shared" ca="1" si="95"/>
        <v>-42</v>
      </c>
      <c r="AA259" s="26">
        <f t="shared" ca="1" si="95"/>
        <v>-72</v>
      </c>
      <c r="AB259" s="26">
        <f t="shared" ca="1" si="95"/>
        <v>-19</v>
      </c>
      <c r="AC259" s="26">
        <f t="shared" ca="1" si="95"/>
        <v>-91</v>
      </c>
      <c r="AD259" s="26">
        <f t="shared" ca="1" si="93"/>
        <v>24</v>
      </c>
      <c r="AE259" s="26">
        <f t="shared" ca="1" si="93"/>
        <v>-45</v>
      </c>
      <c r="AF259" s="26">
        <f t="shared" ca="1" si="93"/>
        <v>-47</v>
      </c>
      <c r="AG259" s="26">
        <f t="shared" ca="1" si="93"/>
        <v>8</v>
      </c>
      <c r="AH259" s="26">
        <f t="shared" ca="1" si="93"/>
        <v>7571</v>
      </c>
      <c r="AI259" s="26">
        <f t="shared" ca="1" si="93"/>
        <v>-3197</v>
      </c>
      <c r="AJ259" s="26">
        <f t="shared" ca="1" si="93"/>
        <v>911</v>
      </c>
      <c r="AK259" s="26">
        <f t="shared" ca="1" si="93"/>
        <v>-242</v>
      </c>
      <c r="AL259" s="26">
        <f t="shared" ca="1" si="93"/>
        <v>311</v>
      </c>
      <c r="AM259" s="26">
        <f t="shared" ca="1" si="93"/>
        <v>50</v>
      </c>
      <c r="AN259" s="26">
        <f t="shared" ca="1" si="93"/>
        <v>44</v>
      </c>
      <c r="AO259" s="26">
        <f t="shared" ca="1" si="93"/>
        <v>3</v>
      </c>
      <c r="AP259" s="26">
        <f t="shared" ca="1" si="93"/>
        <v>8</v>
      </c>
      <c r="AQ259" s="26">
        <f t="shared" ca="1" si="93"/>
        <v>-36</v>
      </c>
      <c r="AR259" s="26">
        <f t="shared" ca="1" si="93"/>
        <v>-8</v>
      </c>
      <c r="AS259" s="26">
        <f t="shared" ca="1" si="93"/>
        <v>-17</v>
      </c>
      <c r="AT259" s="26">
        <f t="shared" ca="1" si="94"/>
        <v>-43</v>
      </c>
      <c r="AU259" s="26">
        <f t="shared" ca="1" si="94"/>
        <v>-11</v>
      </c>
      <c r="AV259" s="26">
        <f t="shared" ca="1" si="94"/>
        <v>-21</v>
      </c>
      <c r="AW259" s="26">
        <f t="shared" ca="1" si="94"/>
        <v>-157</v>
      </c>
      <c r="AX259" s="26">
        <f t="shared" ca="1" si="94"/>
        <v>75</v>
      </c>
      <c r="AY259" s="26">
        <f t="shared" ca="1" si="94"/>
        <v>-209</v>
      </c>
      <c r="AZ259" s="26">
        <f t="shared" ca="1" si="94"/>
        <v>-472</v>
      </c>
      <c r="BA259" s="26">
        <f t="shared" ca="1" si="94"/>
        <v>-7</v>
      </c>
      <c r="BB259" s="26">
        <f t="shared" ca="1" si="94"/>
        <v>-50</v>
      </c>
      <c r="BC259" s="26">
        <f t="shared" ca="1" si="94"/>
        <v>-82</v>
      </c>
      <c r="BD259" s="26">
        <f t="shared" ca="1" si="94"/>
        <v>-303</v>
      </c>
      <c r="BE259" s="26">
        <f t="shared" ca="1" si="94"/>
        <v>-70</v>
      </c>
      <c r="BF259" s="26">
        <f t="shared" ca="1" si="94"/>
        <v>191075</v>
      </c>
    </row>
    <row r="260" spans="3:58">
      <c r="C260" s="26">
        <f t="shared" si="87"/>
        <v>250</v>
      </c>
      <c r="D260" s="26">
        <f t="shared" si="88"/>
        <v>163</v>
      </c>
      <c r="E260" s="26" t="str">
        <f t="shared" si="89"/>
        <v>历史新!C250</v>
      </c>
      <c r="F260" s="26" t="str">
        <f t="shared" si="90"/>
        <v>历史汇总!B163</v>
      </c>
      <c r="G260" s="3" t="s">
        <v>79</v>
      </c>
      <c r="H260" s="26">
        <f t="shared" ca="1" si="91"/>
        <v>0.25390000000000001</v>
      </c>
      <c r="I260" s="26">
        <f t="shared" ca="1" si="91"/>
        <v>-5.9700000000000003E-2</v>
      </c>
      <c r="J260" s="26">
        <f t="shared" ca="1" si="91"/>
        <v>-0.21810000000000002</v>
      </c>
      <c r="K260" s="26">
        <f t="shared" ca="1" si="91"/>
        <v>-3.78E-2</v>
      </c>
      <c r="L260" s="26">
        <f t="shared" ca="1" si="91"/>
        <v>-1.7199999999999965E-2</v>
      </c>
      <c r="M260" s="26">
        <f t="shared" ca="1" si="91"/>
        <v>-1.7800000000000038E-2</v>
      </c>
      <c r="N260" s="26">
        <f t="shared" ca="1" si="91"/>
        <v>-1.150000000000001E-2</v>
      </c>
      <c r="O260" s="26">
        <f t="shared" ca="1" si="91"/>
        <v>-1.1599999999999999E-2</v>
      </c>
      <c r="P260" s="26">
        <f t="shared" ca="1" si="91"/>
        <v>4.2300000000000004E-2</v>
      </c>
      <c r="Q260" s="26">
        <f t="shared" ca="1" si="91"/>
        <v>-5.2999999999999992E-3</v>
      </c>
      <c r="R260" s="26">
        <f t="shared" ca="1" si="91"/>
        <v>-1.6299999999999995E-2</v>
      </c>
      <c r="S260" s="26">
        <f t="shared" ca="1" si="91"/>
        <v>-7.6295830507529749E-2</v>
      </c>
      <c r="T260" s="26">
        <f t="shared" ca="1" si="91"/>
        <v>0</v>
      </c>
      <c r="U260" s="26">
        <f t="shared" ca="1" si="91"/>
        <v>-1.000000000000445E-4</v>
      </c>
      <c r="V260" s="26">
        <f t="shared" ca="1" si="91"/>
        <v>0</v>
      </c>
      <c r="W260" s="26">
        <f t="shared" ca="1" si="91"/>
        <v>-2.6999999999999802E-3</v>
      </c>
      <c r="X260" s="26">
        <f t="shared" ca="1" si="95"/>
        <v>6.8000000000000282E-3</v>
      </c>
      <c r="Y260" s="26">
        <f t="shared" ca="1" si="95"/>
        <v>-1.2999999999999956E-3</v>
      </c>
      <c r="Z260" s="26">
        <f t="shared" ca="1" si="95"/>
        <v>-1.0000000000000286E-4</v>
      </c>
      <c r="AA260" s="26">
        <f t="shared" ca="1" si="95"/>
        <v>-9.9999999999988987E-5</v>
      </c>
      <c r="AB260" s="26">
        <f t="shared" ca="1" si="95"/>
        <v>2.0000000000003348E-4</v>
      </c>
      <c r="AC260" s="26">
        <f t="shared" ca="1" si="95"/>
        <v>-9.9999999999988987E-5</v>
      </c>
      <c r="AD260" s="26">
        <f t="shared" ca="1" si="93"/>
        <v>4.0000000000001146E-4</v>
      </c>
      <c r="AE260" s="26">
        <f t="shared" ca="1" si="93"/>
        <v>-2.0000000000003348E-4</v>
      </c>
      <c r="AF260" s="26">
        <f t="shared" ca="1" si="93"/>
        <v>0</v>
      </c>
      <c r="AG260" s="26">
        <f t="shared" ca="1" si="93"/>
        <v>9.9999999999988987E-5</v>
      </c>
      <c r="AH260" s="26">
        <f t="shared" ca="1" si="93"/>
        <v>2.1500000000000005E-2</v>
      </c>
      <c r="AI260" s="26">
        <f t="shared" ca="1" si="93"/>
        <v>-3.0900000000000011E-2</v>
      </c>
      <c r="AJ260" s="26">
        <f t="shared" ca="1" si="93"/>
        <v>1.0799999999999976E-2</v>
      </c>
      <c r="AK260" s="26">
        <f t="shared" ca="1" si="93"/>
        <v>-1.8999999999999989E-3</v>
      </c>
      <c r="AL260" s="26">
        <f t="shared" ca="1" si="93"/>
        <v>8.0000000000002292E-4</v>
      </c>
      <c r="AM260" s="26">
        <f t="shared" ca="1" si="93"/>
        <v>-1.9999999999997797E-4</v>
      </c>
      <c r="AN260" s="26">
        <f t="shared" ca="1" si="93"/>
        <v>-9.9999999999988987E-5</v>
      </c>
      <c r="AO260" s="26">
        <f t="shared" ca="1" si="93"/>
        <v>-1.0000000000000286E-4</v>
      </c>
      <c r="AP260" s="26">
        <f t="shared" ca="1" si="93"/>
        <v>0</v>
      </c>
      <c r="AQ260" s="26">
        <f t="shared" ca="1" si="93"/>
        <v>-9.9999999999988987E-5</v>
      </c>
      <c r="AR260" s="26">
        <f t="shared" ca="1" si="93"/>
        <v>0</v>
      </c>
      <c r="AS260" s="26">
        <f t="shared" ca="1" si="93"/>
        <v>-1.0000000000000286E-4</v>
      </c>
      <c r="AT260" s="26">
        <f t="shared" ca="1" si="94"/>
        <v>-1.000000000000445E-4</v>
      </c>
      <c r="AU260" s="26">
        <f t="shared" ca="1" si="94"/>
        <v>0</v>
      </c>
      <c r="AV260" s="26">
        <f t="shared" ca="1" si="94"/>
        <v>0</v>
      </c>
      <c r="AW260" s="26">
        <f t="shared" ca="1" si="94"/>
        <v>-4.0000000000001146E-4</v>
      </c>
      <c r="AX260" s="26">
        <f t="shared" ca="1" si="94"/>
        <v>5.0000000000000044E-4</v>
      </c>
      <c r="AY260" s="26">
        <f t="shared" ca="1" si="94"/>
        <v>-6.0000000000004494E-4</v>
      </c>
      <c r="AZ260" s="26">
        <f t="shared" ca="1" si="94"/>
        <v>-1.0999999999999899E-3</v>
      </c>
      <c r="BA260" s="26">
        <f t="shared" ca="1" si="94"/>
        <v>1.6999999999999793E-3</v>
      </c>
      <c r="BB260" s="26">
        <f t="shared" ca="1" si="94"/>
        <v>-1.9999999999997797E-4</v>
      </c>
      <c r="BC260" s="26">
        <f t="shared" ca="1" si="94"/>
        <v>-9.9999999999988987E-5</v>
      </c>
      <c r="BD260" s="26">
        <f t="shared" ca="1" si="94"/>
        <v>-6.9999999999997842E-4</v>
      </c>
      <c r="BE260" s="26">
        <f t="shared" ca="1" si="94"/>
        <v>9.9999999999988987E-5</v>
      </c>
      <c r="BF260" s="26">
        <f t="shared" ca="1" si="94"/>
        <v>0.26450000000000001</v>
      </c>
    </row>
    <row r="261" spans="3:58">
      <c r="C261" s="26">
        <f t="shared" si="87"/>
        <v>251</v>
      </c>
      <c r="D261" s="26">
        <f t="shared" si="88"/>
        <v>153</v>
      </c>
      <c r="E261" s="26" t="str">
        <f t="shared" si="89"/>
        <v>历史新!C251</v>
      </c>
      <c r="F261" s="26" t="str">
        <f t="shared" si="90"/>
        <v>历史汇总!B153</v>
      </c>
      <c r="G261" s="3" t="s">
        <v>81</v>
      </c>
      <c r="H261" s="26">
        <f t="shared" ca="1" si="91"/>
        <v>-0.11149999999999999</v>
      </c>
      <c r="I261" s="26">
        <f t="shared" ca="1" si="91"/>
        <v>-5.04E-2</v>
      </c>
      <c r="J261" s="26">
        <f t="shared" ca="1" si="91"/>
        <v>-3.3399999999999985E-2</v>
      </c>
      <c r="K261" s="26">
        <f t="shared" ca="1" si="91"/>
        <v>-2.4199999999999999E-2</v>
      </c>
      <c r="L261" s="26">
        <f t="shared" ca="1" si="91"/>
        <v>-2.3199999999999998E-2</v>
      </c>
      <c r="M261" s="26">
        <f t="shared" ca="1" si="91"/>
        <v>-1.9699999999999995E-2</v>
      </c>
      <c r="N261" s="26">
        <f t="shared" ca="1" si="91"/>
        <v>-1.3899999999999968E-2</v>
      </c>
      <c r="O261" s="26">
        <f t="shared" ca="1" si="91"/>
        <v>-9.099999999999997E-3</v>
      </c>
      <c r="P261" s="26">
        <f t="shared" ca="1" si="91"/>
        <v>-1.6900000000000026E-2</v>
      </c>
      <c r="Q261" s="26">
        <f t="shared" ca="1" si="91"/>
        <v>-1.3000000000000012E-2</v>
      </c>
      <c r="R261" s="26">
        <f t="shared" ca="1" si="91"/>
        <v>-1.0199999999999987E-2</v>
      </c>
      <c r="S261" s="26">
        <f t="shared" ca="1" si="91"/>
        <v>-9.9999999999988987E-5</v>
      </c>
      <c r="T261" s="26">
        <f t="shared" ca="1" si="91"/>
        <v>0</v>
      </c>
      <c r="U261" s="26">
        <f t="shared" ca="1" si="91"/>
        <v>0</v>
      </c>
      <c r="V261" s="26">
        <f t="shared" ca="1" si="91"/>
        <v>0</v>
      </c>
      <c r="W261" s="26">
        <f t="shared" ca="1" si="91"/>
        <v>-7.999999999999674E-4</v>
      </c>
      <c r="X261" s="26">
        <f t="shared" ca="1" si="95"/>
        <v>0</v>
      </c>
      <c r="Y261" s="26">
        <f t="shared" ca="1" si="95"/>
        <v>0</v>
      </c>
      <c r="Z261" s="26">
        <f t="shared" ca="1" si="95"/>
        <v>0</v>
      </c>
      <c r="AA261" s="26">
        <f t="shared" ca="1" si="95"/>
        <v>0</v>
      </c>
      <c r="AB261" s="26">
        <f t="shared" ca="1" si="95"/>
        <v>0</v>
      </c>
      <c r="AC261" s="26">
        <f t="shared" ca="1" si="95"/>
        <v>-9.9999999999988987E-5</v>
      </c>
      <c r="AD261" s="26">
        <f t="shared" ca="1" si="93"/>
        <v>0</v>
      </c>
      <c r="AE261" s="26">
        <f t="shared" ca="1" si="93"/>
        <v>0</v>
      </c>
      <c r="AF261" s="26">
        <f t="shared" ca="1" si="93"/>
        <v>0</v>
      </c>
      <c r="AG261" s="26">
        <f t="shared" ca="1" si="93"/>
        <v>0</v>
      </c>
      <c r="AH261" s="26">
        <f t="shared" ca="1" si="93"/>
        <v>1.3000000000000234E-3</v>
      </c>
      <c r="AI261" s="26">
        <f t="shared" ca="1" si="93"/>
        <v>-4.0000000000001146E-4</v>
      </c>
      <c r="AJ261" s="26">
        <f t="shared" ca="1" si="93"/>
        <v>0</v>
      </c>
      <c r="AK261" s="26">
        <f t="shared" ca="1" si="93"/>
        <v>-5.0000000000005596E-4</v>
      </c>
      <c r="AL261" s="26">
        <f t="shared" ca="1" si="93"/>
        <v>-9.9999999999988987E-5</v>
      </c>
      <c r="AM261" s="26">
        <f t="shared" ca="1" si="93"/>
        <v>-9.9999999999988987E-5</v>
      </c>
      <c r="AN261" s="26">
        <f t="shared" ca="1" si="93"/>
        <v>0</v>
      </c>
      <c r="AO261" s="26">
        <f t="shared" ca="1" si="93"/>
        <v>0</v>
      </c>
      <c r="AP261" s="26">
        <f t="shared" ca="1" si="93"/>
        <v>-9.9999999999988987E-5</v>
      </c>
      <c r="AQ261" s="26">
        <f t="shared" ca="1" si="93"/>
        <v>-9.9999999999988987E-5</v>
      </c>
      <c r="AR261" s="26">
        <f t="shared" ca="1" si="93"/>
        <v>-9.9999999999988987E-5</v>
      </c>
      <c r="AS261" s="26">
        <f t="shared" ca="1" si="93"/>
        <v>0</v>
      </c>
      <c r="AT261" s="26">
        <f t="shared" ca="1" si="94"/>
        <v>0</v>
      </c>
      <c r="AU261" s="26">
        <f t="shared" ca="1" si="94"/>
        <v>0</v>
      </c>
      <c r="AV261" s="26">
        <f t="shared" ca="1" si="94"/>
        <v>0</v>
      </c>
      <c r="AW261" s="26">
        <f t="shared" ca="1" si="94"/>
        <v>0</v>
      </c>
      <c r="AX261" s="26">
        <f t="shared" ca="1" si="94"/>
        <v>-9.9999999999988987E-5</v>
      </c>
      <c r="AY261" s="26">
        <f t="shared" ca="1" si="94"/>
        <v>-1.9999999999997797E-4</v>
      </c>
      <c r="AZ261" s="26">
        <f t="shared" ca="1" si="94"/>
        <v>-2.00000000000089E-4</v>
      </c>
      <c r="BA261" s="26">
        <f t="shared" ca="1" si="94"/>
        <v>0</v>
      </c>
      <c r="BB261" s="26">
        <f t="shared" ca="1" si="94"/>
        <v>0</v>
      </c>
      <c r="BC261" s="26">
        <f t="shared" ca="1" si="94"/>
        <v>0</v>
      </c>
      <c r="BD261" s="26">
        <f t="shared" ca="1" si="94"/>
        <v>-9.9999999999988987E-5</v>
      </c>
      <c r="BE261" s="26">
        <f t="shared" ca="1" si="94"/>
        <v>0</v>
      </c>
      <c r="BF261" s="26">
        <f t="shared" ca="1" si="94"/>
        <v>0.62729999999999997</v>
      </c>
    </row>
    <row r="262" spans="3:58">
      <c r="C262" s="26">
        <f t="shared" si="87"/>
        <v>252</v>
      </c>
      <c r="D262" s="26">
        <f t="shared" si="88"/>
        <v>154</v>
      </c>
      <c r="E262" s="26" t="str">
        <f t="shared" si="89"/>
        <v>历史新!C252</v>
      </c>
      <c r="F262" s="26" t="str">
        <f t="shared" si="90"/>
        <v>历史汇总!B154</v>
      </c>
      <c r="G262" s="3" t="s">
        <v>82</v>
      </c>
      <c r="H262" s="26">
        <f t="shared" ca="1" si="91"/>
        <v>0</v>
      </c>
      <c r="I262" s="26">
        <f t="shared" ca="1" si="91"/>
        <v>0</v>
      </c>
      <c r="J262" s="26">
        <f t="shared" ca="1" si="91"/>
        <v>0</v>
      </c>
      <c r="K262" s="26">
        <f t="shared" ca="1" si="91"/>
        <v>0</v>
      </c>
      <c r="L262" s="26">
        <f t="shared" ca="1" si="91"/>
        <v>0</v>
      </c>
      <c r="M262" s="26">
        <f t="shared" ca="1" si="91"/>
        <v>0</v>
      </c>
      <c r="N262" s="26">
        <f t="shared" ca="1" si="91"/>
        <v>0</v>
      </c>
      <c r="O262" s="26">
        <f t="shared" ca="1" si="91"/>
        <v>0</v>
      </c>
      <c r="P262" s="26">
        <f t="shared" ca="1" si="91"/>
        <v>0</v>
      </c>
      <c r="Q262" s="26">
        <f t="shared" ca="1" si="91"/>
        <v>0</v>
      </c>
      <c r="R262" s="26">
        <f t="shared" ca="1" si="91"/>
        <v>0</v>
      </c>
      <c r="S262" s="26">
        <f t="shared" ca="1" si="91"/>
        <v>0</v>
      </c>
      <c r="T262" s="26">
        <f t="shared" ca="1" si="91"/>
        <v>0</v>
      </c>
      <c r="U262" s="26">
        <f t="shared" ca="1" si="91"/>
        <v>0</v>
      </c>
      <c r="V262" s="26">
        <f t="shared" ca="1" si="91"/>
        <v>0</v>
      </c>
      <c r="W262" s="26">
        <f t="shared" ca="1" si="91"/>
        <v>6.9999999999997842E-4</v>
      </c>
      <c r="X262" s="26">
        <f t="shared" ca="1" si="95"/>
        <v>-3.0000000000002247E-4</v>
      </c>
      <c r="Y262" s="26">
        <f t="shared" ca="1" si="95"/>
        <v>-1.000000000000445E-4</v>
      </c>
      <c r="Z262" s="26">
        <f t="shared" ca="1" si="95"/>
        <v>0</v>
      </c>
      <c r="AA262" s="26">
        <f t="shared" ca="1" si="95"/>
        <v>0</v>
      </c>
      <c r="AB262" s="26">
        <f t="shared" ca="1" si="95"/>
        <v>0</v>
      </c>
      <c r="AC262" s="26">
        <f t="shared" ca="1" si="95"/>
        <v>1.000000000000445E-4</v>
      </c>
      <c r="AD262" s="26">
        <f t="shared" ca="1" si="93"/>
        <v>-9.9999999999988987E-5</v>
      </c>
      <c r="AE262" s="26">
        <f t="shared" ca="1" si="93"/>
        <v>0</v>
      </c>
      <c r="AF262" s="26">
        <f t="shared" ca="1" si="93"/>
        <v>0</v>
      </c>
      <c r="AG262" s="26">
        <f t="shared" ca="1" si="93"/>
        <v>0</v>
      </c>
      <c r="AH262" s="26">
        <f t="shared" ca="1" si="93"/>
        <v>-2.0000000000000018E-3</v>
      </c>
      <c r="AI262" s="26">
        <f t="shared" ca="1" si="93"/>
        <v>1.9000000000000128E-3</v>
      </c>
      <c r="AJ262" s="26">
        <f t="shared" ca="1" si="93"/>
        <v>-1.000000000000445E-4</v>
      </c>
      <c r="AK262" s="26">
        <f t="shared" ca="1" si="93"/>
        <v>2.9999999999999472E-4</v>
      </c>
      <c r="AL262" s="26">
        <f t="shared" ca="1" si="93"/>
        <v>0</v>
      </c>
      <c r="AM262" s="26">
        <f t="shared" ca="1" si="93"/>
        <v>0</v>
      </c>
      <c r="AN262" s="26">
        <f t="shared" ca="1" si="93"/>
        <v>9.9999999999988987E-5</v>
      </c>
      <c r="AO262" s="26">
        <f t="shared" ca="1" si="93"/>
        <v>0</v>
      </c>
      <c r="AP262" s="26">
        <f t="shared" ca="1" si="93"/>
        <v>0</v>
      </c>
      <c r="AQ262" s="26">
        <f t="shared" ca="1" si="93"/>
        <v>0</v>
      </c>
      <c r="AR262" s="26">
        <f t="shared" ca="1" si="93"/>
        <v>9.9999999999988987E-5</v>
      </c>
      <c r="AS262" s="26">
        <f t="shared" ca="1" si="93"/>
        <v>9.9999999999988987E-5</v>
      </c>
      <c r="AT262" s="26">
        <f t="shared" ca="1" si="94"/>
        <v>0</v>
      </c>
      <c r="AU262" s="26">
        <f t="shared" ca="1" si="94"/>
        <v>0</v>
      </c>
      <c r="AV262" s="26">
        <f t="shared" ca="1" si="94"/>
        <v>0</v>
      </c>
      <c r="AW262" s="26">
        <f t="shared" ca="1" si="94"/>
        <v>0</v>
      </c>
      <c r="AX262" s="26">
        <f t="shared" ca="1" si="94"/>
        <v>0</v>
      </c>
      <c r="AY262" s="26">
        <f t="shared" ca="1" si="94"/>
        <v>2.0000000000003348E-4</v>
      </c>
      <c r="AZ262" s="26">
        <f t="shared" ca="1" si="94"/>
        <v>1.9999999999997797E-4</v>
      </c>
      <c r="BA262" s="26">
        <f t="shared" ca="1" si="94"/>
        <v>-9.9999999999988987E-5</v>
      </c>
      <c r="BB262" s="26">
        <f t="shared" ca="1" si="94"/>
        <v>-9.9999999999988987E-5</v>
      </c>
      <c r="BC262" s="26">
        <f t="shared" ca="1" si="94"/>
        <v>-9.9999999999988987E-5</v>
      </c>
      <c r="BD262" s="26">
        <f t="shared" ca="1" si="94"/>
        <v>9.9999999999988987E-5</v>
      </c>
      <c r="BE262" s="26">
        <f t="shared" ca="1" si="94"/>
        <v>0</v>
      </c>
      <c r="BF262" s="26">
        <f t="shared" ca="1" si="94"/>
        <v>0.19370000000000001</v>
      </c>
    </row>
    <row r="263" spans="3:58">
      <c r="C263" s="26">
        <f t="shared" si="87"/>
        <v>253</v>
      </c>
      <c r="D263" s="26">
        <f t="shared" si="88"/>
        <v>155</v>
      </c>
      <c r="E263" s="26" t="str">
        <f t="shared" si="89"/>
        <v>历史新!C253</v>
      </c>
      <c r="F263" s="26" t="str">
        <f t="shared" si="90"/>
        <v>历史汇总!B155</v>
      </c>
      <c r="G263" s="3" t="s">
        <v>83</v>
      </c>
      <c r="H263" s="26">
        <f t="shared" ca="1" si="91"/>
        <v>3.9400000000000004E-2</v>
      </c>
      <c r="I263" s="26">
        <f t="shared" ca="1" si="91"/>
        <v>3.73E-2</v>
      </c>
      <c r="J263" s="26">
        <f t="shared" ca="1" si="91"/>
        <v>2.6100000000000012E-2</v>
      </c>
      <c r="K263" s="26">
        <f t="shared" ca="1" si="91"/>
        <v>1.8500000000000016E-2</v>
      </c>
      <c r="L263" s="26">
        <f t="shared" ca="1" si="91"/>
        <v>1.8800000000000011E-2</v>
      </c>
      <c r="M263" s="26">
        <f t="shared" ca="1" si="91"/>
        <v>1.5899999999999997E-2</v>
      </c>
      <c r="N263" s="26">
        <f t="shared" ca="1" si="91"/>
        <v>1.0200000000000015E-2</v>
      </c>
      <c r="O263" s="26">
        <f t="shared" ca="1" si="91"/>
        <v>6.5000000000000058E-3</v>
      </c>
      <c r="P263" s="26">
        <f t="shared" ca="1" si="91"/>
        <v>1.4499999999999985E-2</v>
      </c>
      <c r="Q263" s="26">
        <f t="shared" ca="1" si="91"/>
        <v>1.1800000000000005E-2</v>
      </c>
      <c r="R263" s="26">
        <f t="shared" ca="1" si="91"/>
        <v>9.3000000000000027E-3</v>
      </c>
      <c r="S263" s="26">
        <f t="shared" ca="1" si="91"/>
        <v>0</v>
      </c>
      <c r="T263" s="26">
        <f t="shared" ca="1" si="91"/>
        <v>0</v>
      </c>
      <c r="U263" s="26">
        <f t="shared" ca="1" si="91"/>
        <v>0</v>
      </c>
      <c r="V263" s="26">
        <f t="shared" ca="1" si="91"/>
        <v>9.9999999999988987E-5</v>
      </c>
      <c r="W263" s="26">
        <f t="shared" ca="1" si="91"/>
        <v>0</v>
      </c>
      <c r="X263" s="26">
        <f t="shared" ca="1" si="95"/>
        <v>2.9999999999999472E-4</v>
      </c>
      <c r="Y263" s="26">
        <f t="shared" ca="1" si="95"/>
        <v>0</v>
      </c>
      <c r="Z263" s="26">
        <f t="shared" ca="1" si="95"/>
        <v>0</v>
      </c>
      <c r="AA263" s="26">
        <f t="shared" ca="1" si="95"/>
        <v>0</v>
      </c>
      <c r="AB263" s="26">
        <f t="shared" ca="1" si="95"/>
        <v>0</v>
      </c>
      <c r="AC263" s="26">
        <f t="shared" ca="1" si="95"/>
        <v>0</v>
      </c>
      <c r="AD263" s="26">
        <f t="shared" ca="1" si="93"/>
        <v>0</v>
      </c>
      <c r="AE263" s="26">
        <f t="shared" ca="1" si="93"/>
        <v>0</v>
      </c>
      <c r="AF263" s="26">
        <f t="shared" ca="1" si="93"/>
        <v>0</v>
      </c>
      <c r="AG263" s="26">
        <f t="shared" ca="1" si="93"/>
        <v>0</v>
      </c>
      <c r="AH263" s="26">
        <f t="shared" ca="1" si="93"/>
        <v>7.0000000000000617E-4</v>
      </c>
      <c r="AI263" s="26">
        <f t="shared" ca="1" si="93"/>
        <v>-1.5000000000000013E-3</v>
      </c>
      <c r="AJ263" s="26">
        <f t="shared" ca="1" si="93"/>
        <v>2.0000000000000573E-4</v>
      </c>
      <c r="AK263" s="26">
        <f t="shared" ca="1" si="93"/>
        <v>9.9999999999988987E-5</v>
      </c>
      <c r="AL263" s="26">
        <f t="shared" ca="1" si="93"/>
        <v>9.9999999999988987E-5</v>
      </c>
      <c r="AM263" s="26">
        <f t="shared" ca="1" si="93"/>
        <v>1.0000000000001674E-4</v>
      </c>
      <c r="AN263" s="26">
        <f t="shared" ca="1" si="93"/>
        <v>9.9999999999988987E-5</v>
      </c>
      <c r="AO263" s="26">
        <f t="shared" ca="1" si="93"/>
        <v>0</v>
      </c>
      <c r="AP263" s="26">
        <f t="shared" ca="1" si="93"/>
        <v>1.0000000000001674E-4</v>
      </c>
      <c r="AQ263" s="26">
        <f t="shared" ca="1" si="93"/>
        <v>0</v>
      </c>
      <c r="AR263" s="26">
        <f t="shared" ca="1" si="93"/>
        <v>0</v>
      </c>
      <c r="AS263" s="26">
        <f t="shared" ca="1" si="93"/>
        <v>1.0000000000001674E-4</v>
      </c>
      <c r="AT263" s="26">
        <f t="shared" ca="1" si="94"/>
        <v>0</v>
      </c>
      <c r="AU263" s="26">
        <f t="shared" ca="1" si="94"/>
        <v>0</v>
      </c>
      <c r="AV263" s="26">
        <f t="shared" ca="1" si="94"/>
        <v>0</v>
      </c>
      <c r="AW263" s="26">
        <f t="shared" ca="1" si="94"/>
        <v>0</v>
      </c>
      <c r="AX263" s="26">
        <f t="shared" ca="1" si="94"/>
        <v>0</v>
      </c>
      <c r="AY263" s="26">
        <f t="shared" ca="1" si="94"/>
        <v>0</v>
      </c>
      <c r="AZ263" s="26">
        <f t="shared" ca="1" si="94"/>
        <v>0</v>
      </c>
      <c r="BA263" s="26">
        <f t="shared" ca="1" si="94"/>
        <v>9.9999999999988987E-5</v>
      </c>
      <c r="BB263" s="26">
        <f t="shared" ca="1" si="94"/>
        <v>0</v>
      </c>
      <c r="BC263" s="26">
        <f t="shared" ca="1" si="94"/>
        <v>0</v>
      </c>
      <c r="BD263" s="26">
        <f t="shared" ca="1" si="94"/>
        <v>0</v>
      </c>
      <c r="BE263" s="26">
        <f t="shared" ca="1" si="94"/>
        <v>0</v>
      </c>
      <c r="BF263" s="26">
        <f t="shared" ca="1" si="94"/>
        <v>0.17899999999999999</v>
      </c>
    </row>
    <row r="264" spans="3:58">
      <c r="C264" s="26">
        <f t="shared" si="87"/>
        <v>254</v>
      </c>
      <c r="D264" s="26">
        <f t="shared" si="88"/>
        <v>164</v>
      </c>
      <c r="E264" s="26" t="str">
        <f t="shared" si="89"/>
        <v>历史新!C254</v>
      </c>
      <c r="F264" s="26" t="str">
        <f t="shared" si="90"/>
        <v>历史汇总!B164</v>
      </c>
      <c r="G264" s="1" t="s">
        <v>84</v>
      </c>
      <c r="H264" s="26">
        <f t="shared" ca="1" si="91"/>
        <v>0</v>
      </c>
      <c r="I264" s="26">
        <f t="shared" ca="1" si="91"/>
        <v>0</v>
      </c>
      <c r="J264" s="26">
        <f t="shared" ca="1" si="91"/>
        <v>0</v>
      </c>
      <c r="K264" s="26">
        <f t="shared" ca="1" si="91"/>
        <v>0</v>
      </c>
      <c r="L264" s="26">
        <f t="shared" ca="1" si="91"/>
        <v>0</v>
      </c>
      <c r="M264" s="26">
        <f t="shared" ca="1" si="91"/>
        <v>0</v>
      </c>
      <c r="N264" s="26">
        <f t="shared" ca="1" si="91"/>
        <v>0</v>
      </c>
      <c r="O264" s="26">
        <f t="shared" ca="1" si="91"/>
        <v>0</v>
      </c>
      <c r="P264" s="26">
        <f t="shared" ca="1" si="91"/>
        <v>0</v>
      </c>
      <c r="Q264" s="26">
        <f t="shared" ca="1" si="91"/>
        <v>0</v>
      </c>
      <c r="R264" s="26">
        <f t="shared" ca="1" si="91"/>
        <v>0</v>
      </c>
      <c r="S264" s="26">
        <f t="shared" ca="1" si="91"/>
        <v>9</v>
      </c>
      <c r="T264" s="26">
        <f t="shared" ca="1" si="91"/>
        <v>-50</v>
      </c>
      <c r="U264" s="26">
        <f t="shared" ca="1" si="91"/>
        <v>-32</v>
      </c>
      <c r="V264" s="26">
        <f t="shared" ca="1" si="91"/>
        <v>-115</v>
      </c>
      <c r="W264" s="26">
        <f t="shared" ca="1" si="91"/>
        <v>1329</v>
      </c>
      <c r="X264" s="26">
        <f t="shared" ca="1" si="95"/>
        <v>-8329</v>
      </c>
      <c r="Y264" s="26">
        <f t="shared" ca="1" si="95"/>
        <v>-1613</v>
      </c>
      <c r="Z264" s="26">
        <f t="shared" ca="1" si="95"/>
        <v>-282</v>
      </c>
      <c r="AA264" s="26">
        <f t="shared" ca="1" si="95"/>
        <v>38</v>
      </c>
      <c r="AB264" s="26">
        <f t="shared" ca="1" si="95"/>
        <v>-256</v>
      </c>
      <c r="AC264" s="26">
        <f t="shared" ca="1" si="95"/>
        <v>15</v>
      </c>
      <c r="AD264" s="26">
        <f t="shared" ca="1" si="93"/>
        <v>-659</v>
      </c>
      <c r="AE264" s="26">
        <f t="shared" ca="1" si="93"/>
        <v>-20</v>
      </c>
      <c r="AF264" s="26">
        <f t="shared" ca="1" si="93"/>
        <v>-55</v>
      </c>
      <c r="AG264" s="26">
        <f t="shared" ca="1" si="93"/>
        <v>-305</v>
      </c>
      <c r="AH264" s="26">
        <f t="shared" ca="1" si="93"/>
        <v>-5984</v>
      </c>
      <c r="AI264" s="26">
        <f t="shared" ca="1" si="93"/>
        <v>26778</v>
      </c>
      <c r="AJ264" s="26">
        <f t="shared" ca="1" si="93"/>
        <v>-309</v>
      </c>
      <c r="AK264" s="26">
        <f t="shared" ca="1" si="93"/>
        <v>1999</v>
      </c>
      <c r="AL264" s="26">
        <f t="shared" ca="1" si="93"/>
        <v>-3928</v>
      </c>
      <c r="AM264" s="26">
        <f t="shared" ca="1" si="93"/>
        <v>-621</v>
      </c>
      <c r="AN264" s="26">
        <f t="shared" ca="1" si="93"/>
        <v>-9460</v>
      </c>
      <c r="AO264" s="26">
        <f t="shared" ca="1" si="93"/>
        <v>-130</v>
      </c>
      <c r="AP264" s="26">
        <f t="shared" ca="1" si="93"/>
        <v>-186</v>
      </c>
      <c r="AQ264" s="26">
        <f t="shared" ca="1" si="93"/>
        <v>-176</v>
      </c>
      <c r="AR264" s="26">
        <f t="shared" ca="1" si="93"/>
        <v>-592</v>
      </c>
      <c r="AS264" s="26">
        <f t="shared" ca="1" si="93"/>
        <v>-267</v>
      </c>
      <c r="AT264" s="26">
        <f t="shared" ca="1" si="94"/>
        <v>-241</v>
      </c>
      <c r="AU264" s="26">
        <f t="shared" ca="1" si="94"/>
        <v>-244</v>
      </c>
      <c r="AV264" s="26">
        <f t="shared" ca="1" si="94"/>
        <v>-126</v>
      </c>
      <c r="AW264" s="26">
        <f t="shared" ca="1" si="94"/>
        <v>-105</v>
      </c>
      <c r="AX264" s="26">
        <f t="shared" ca="1" si="94"/>
        <v>-1130</v>
      </c>
      <c r="AY264" s="26">
        <f t="shared" ca="1" si="94"/>
        <v>3</v>
      </c>
      <c r="AZ264" s="26">
        <f t="shared" ca="1" si="94"/>
        <v>-955</v>
      </c>
      <c r="BA264" s="26">
        <f t="shared" ca="1" si="94"/>
        <v>-2789</v>
      </c>
      <c r="BB264" s="26">
        <f t="shared" ca="1" si="94"/>
        <v>-527</v>
      </c>
      <c r="BC264" s="26">
        <f t="shared" ca="1" si="94"/>
        <v>-354</v>
      </c>
      <c r="BD264" s="26">
        <f t="shared" ca="1" si="94"/>
        <v>-286</v>
      </c>
      <c r="BE264" s="26">
        <f t="shared" ca="1" si="94"/>
        <v>-1582</v>
      </c>
      <c r="BF264" s="26">
        <f t="shared" ca="1" si="94"/>
        <v>893474</v>
      </c>
    </row>
    <row r="265" spans="3:58">
      <c r="C265" s="26">
        <f t="shared" si="87"/>
        <v>255</v>
      </c>
      <c r="D265" s="26">
        <f t="shared" si="88"/>
        <v>165</v>
      </c>
      <c r="E265" s="26" t="str">
        <f t="shared" si="89"/>
        <v>历史新!C255</v>
      </c>
      <c r="F265" s="26" t="str">
        <f t="shared" si="90"/>
        <v>历史汇总!B165</v>
      </c>
      <c r="G265" s="3" t="s">
        <v>85</v>
      </c>
      <c r="H265" s="26">
        <f t="shared" ca="1" si="91"/>
        <v>0</v>
      </c>
      <c r="I265" s="26">
        <f t="shared" ca="1" si="91"/>
        <v>0</v>
      </c>
      <c r="J265" s="26">
        <f t="shared" ca="1" si="91"/>
        <v>0</v>
      </c>
      <c r="K265" s="26">
        <f t="shared" ca="1" si="91"/>
        <v>0</v>
      </c>
      <c r="L265" s="26">
        <f t="shared" ca="1" si="91"/>
        <v>0</v>
      </c>
      <c r="M265" s="26">
        <f t="shared" ca="1" si="91"/>
        <v>0</v>
      </c>
      <c r="N265" s="26">
        <f t="shared" ca="1" si="91"/>
        <v>0</v>
      </c>
      <c r="O265" s="26">
        <f t="shared" ca="1" si="91"/>
        <v>0</v>
      </c>
      <c r="P265" s="26">
        <f t="shared" ca="1" si="91"/>
        <v>0</v>
      </c>
      <c r="Q265" s="26">
        <f t="shared" ca="1" si="91"/>
        <v>0</v>
      </c>
      <c r="R265" s="26">
        <f t="shared" ca="1" si="91"/>
        <v>0</v>
      </c>
      <c r="S265" s="26">
        <f t="shared" ca="1" si="91"/>
        <v>-3.0800000000000001E-2</v>
      </c>
      <c r="T265" s="26">
        <f t="shared" ca="1" si="91"/>
        <v>0</v>
      </c>
      <c r="U265" s="26">
        <f t="shared" ca="1" si="91"/>
        <v>0</v>
      </c>
      <c r="V265" s="26">
        <f t="shared" ca="1" si="91"/>
        <v>-9.9999999999988987E-5</v>
      </c>
      <c r="W265" s="26">
        <f t="shared" ca="1" si="91"/>
        <v>9.000000000000119E-4</v>
      </c>
      <c r="X265" s="26">
        <f t="shared" ca="1" si="95"/>
        <v>-4.7000000000000097E-3</v>
      </c>
      <c r="Y265" s="26">
        <f t="shared" ca="1" si="95"/>
        <v>5.0999999999999934E-3</v>
      </c>
      <c r="Z265" s="26">
        <f t="shared" ca="1" si="95"/>
        <v>7.999999999999674E-4</v>
      </c>
      <c r="AA265" s="26">
        <f t="shared" ca="1" si="95"/>
        <v>9.9999999999988987E-5</v>
      </c>
      <c r="AB265" s="26">
        <f t="shared" ca="1" si="95"/>
        <v>-9.9999999999988987E-5</v>
      </c>
      <c r="AC265" s="26">
        <f t="shared" ca="1" si="95"/>
        <v>2.0000000000000573E-4</v>
      </c>
      <c r="AD265" s="26">
        <f t="shared" ca="1" si="93"/>
        <v>-3.0000000000002247E-4</v>
      </c>
      <c r="AE265" s="26">
        <f t="shared" ca="1" si="93"/>
        <v>3.9999999999999758E-4</v>
      </c>
      <c r="AF265" s="26">
        <f t="shared" ca="1" si="93"/>
        <v>0</v>
      </c>
      <c r="AG265" s="26">
        <f t="shared" ca="1" si="93"/>
        <v>-1.0000000000001674E-4</v>
      </c>
      <c r="AH265" s="26">
        <f t="shared" ca="1" si="93"/>
        <v>-2.7000000000000357E-3</v>
      </c>
      <c r="AI265" s="26">
        <f t="shared" ca="1" si="93"/>
        <v>2.3599999999999999E-2</v>
      </c>
      <c r="AJ265" s="26">
        <f t="shared" ca="1" si="93"/>
        <v>-2.0200000000000003E-2</v>
      </c>
      <c r="AK265" s="26">
        <f t="shared" ca="1" si="93"/>
        <v>1.7999999999999683E-3</v>
      </c>
      <c r="AL265" s="26">
        <f t="shared" ca="1" si="93"/>
        <v>-3.5000000000000031E-3</v>
      </c>
      <c r="AM265" s="26">
        <f t="shared" ca="1" si="93"/>
        <v>1.2999999999999991E-3</v>
      </c>
      <c r="AN265" s="26">
        <f t="shared" ca="1" si="93"/>
        <v>-3.2999999999999696E-3</v>
      </c>
      <c r="AO265" s="26">
        <f t="shared" ca="1" si="93"/>
        <v>6.799999999999997E-3</v>
      </c>
      <c r="AP265" s="26">
        <f t="shared" ca="1" si="93"/>
        <v>-9.9999999999988987E-5</v>
      </c>
      <c r="AQ265" s="26">
        <f t="shared" ca="1" si="93"/>
        <v>0</v>
      </c>
      <c r="AR265" s="26">
        <f t="shared" ca="1" si="93"/>
        <v>-1.9999999999997797E-4</v>
      </c>
      <c r="AS265" s="26">
        <f t="shared" ca="1" si="93"/>
        <v>9.9999999999988987E-5</v>
      </c>
      <c r="AT265" s="26">
        <f t="shared" ca="1" si="94"/>
        <v>0</v>
      </c>
      <c r="AU265" s="26">
        <f t="shared" ca="1" si="94"/>
        <v>0</v>
      </c>
      <c r="AV265" s="26">
        <f t="shared" ca="1" si="94"/>
        <v>0</v>
      </c>
      <c r="AW265" s="26">
        <f t="shared" ca="1" si="94"/>
        <v>0</v>
      </c>
      <c r="AX265" s="26">
        <f t="shared" ca="1" si="94"/>
        <v>-7.9999999999991189E-4</v>
      </c>
      <c r="AY265" s="26">
        <f t="shared" ca="1" si="94"/>
        <v>6.9999999999997842E-4</v>
      </c>
      <c r="AZ265" s="26">
        <f t="shared" ca="1" si="94"/>
        <v>-2.9999999999996696E-4</v>
      </c>
      <c r="BA265" s="26">
        <f t="shared" ca="1" si="94"/>
        <v>-1.7000000000000001E-3</v>
      </c>
      <c r="BB265" s="26">
        <f t="shared" ca="1" si="94"/>
        <v>1.7000000000000071E-3</v>
      </c>
      <c r="BC265" s="26">
        <f t="shared" ca="1" si="94"/>
        <v>9.9999999999988987E-5</v>
      </c>
      <c r="BD265" s="26">
        <f t="shared" ca="1" si="94"/>
        <v>1.9999999999997797E-4</v>
      </c>
      <c r="BE265" s="26">
        <f t="shared" ca="1" si="94"/>
        <v>-1.0000000000000009E-3</v>
      </c>
      <c r="BF265" s="26">
        <f t="shared" ca="1" si="94"/>
        <v>-0.50419999999999998</v>
      </c>
    </row>
    <row r="266" spans="3:58">
      <c r="C266" s="26">
        <f t="shared" si="87"/>
        <v>256</v>
      </c>
      <c r="D266" s="26">
        <f t="shared" si="88"/>
        <v>167</v>
      </c>
      <c r="E266" s="26" t="str">
        <f t="shared" si="89"/>
        <v>历史新!C256</v>
      </c>
      <c r="F266" s="26" t="str">
        <f t="shared" si="90"/>
        <v>历史汇总!B167</v>
      </c>
      <c r="G266" s="1" t="s">
        <v>86</v>
      </c>
      <c r="H266" s="26">
        <f ca="1">OFFSET(INDIRECT($E266),0,H$11)-OFFSET(INDIRECT($F266),0,H$11)</f>
        <v>-985288</v>
      </c>
      <c r="I266" s="26">
        <f t="shared" ca="1" si="91"/>
        <v>-1239967</v>
      </c>
      <c r="J266" s="26">
        <f t="shared" ca="1" si="91"/>
        <v>-650417</v>
      </c>
      <c r="K266" s="26">
        <f t="shared" ca="1" si="91"/>
        <v>-627093</v>
      </c>
      <c r="L266" s="26">
        <f t="shared" ca="1" si="91"/>
        <v>-487245</v>
      </c>
      <c r="M266" s="26">
        <f t="shared" ca="1" si="91"/>
        <v>-553831</v>
      </c>
      <c r="N266" s="26">
        <f t="shared" ca="1" si="91"/>
        <v>-840145</v>
      </c>
      <c r="O266" s="26">
        <f t="shared" ca="1" si="91"/>
        <v>-1037384</v>
      </c>
      <c r="P266" s="26">
        <f t="shared" ca="1" si="91"/>
        <v>-534682</v>
      </c>
      <c r="Q266" s="26">
        <f t="shared" ca="1" si="91"/>
        <v>-712476</v>
      </c>
      <c r="R266" s="26">
        <f t="shared" ca="1" si="91"/>
        <v>-550824</v>
      </c>
      <c r="S266" s="26">
        <f t="shared" ca="1" si="91"/>
        <v>0</v>
      </c>
      <c r="T266" s="26">
        <f t="shared" ca="1" si="91"/>
        <v>-1341483</v>
      </c>
      <c r="U266" s="26">
        <f t="shared" ca="1" si="91"/>
        <v>-969515</v>
      </c>
      <c r="V266" s="26">
        <f t="shared" ca="1" si="91"/>
        <v>-934940</v>
      </c>
      <c r="W266" s="26">
        <f t="shared" ca="1" si="91"/>
        <v>-1264850</v>
      </c>
      <c r="X266" s="26">
        <f t="shared" ca="1" si="95"/>
        <v>-1127278</v>
      </c>
      <c r="Y266" s="26">
        <f t="shared" ca="1" si="95"/>
        <v>-1467888</v>
      </c>
      <c r="Z266" s="26">
        <f t="shared" ca="1" si="95"/>
        <v>-1968782</v>
      </c>
      <c r="AA266" s="26">
        <f t="shared" ca="1" si="95"/>
        <v>-2831856</v>
      </c>
      <c r="AB266" s="26">
        <f t="shared" ca="1" si="95"/>
        <v>-1074779</v>
      </c>
      <c r="AC266" s="26">
        <f t="shared" ca="1" si="95"/>
        <v>-1195680</v>
      </c>
      <c r="AD266" s="26">
        <f t="shared" ca="1" si="93"/>
        <v>-786224</v>
      </c>
      <c r="AE266" s="26">
        <f t="shared" ca="1" si="93"/>
        <v>-748207</v>
      </c>
      <c r="AF266" s="26">
        <f t="shared" ca="1" si="93"/>
        <v>-1189643</v>
      </c>
      <c r="AG266" s="26">
        <f t="shared" ca="1" si="93"/>
        <v>-1313580</v>
      </c>
      <c r="AH266" s="26">
        <f t="shared" ca="1" si="93"/>
        <v>-777774</v>
      </c>
      <c r="AI266" s="26">
        <f t="shared" ca="1" si="93"/>
        <v>-786776</v>
      </c>
      <c r="AJ266" s="26">
        <f t="shared" ca="1" si="93"/>
        <v>-876034</v>
      </c>
      <c r="AK266" s="26">
        <f t="shared" ca="1" si="93"/>
        <v>-1205110</v>
      </c>
      <c r="AL266" s="26">
        <f t="shared" ca="1" si="93"/>
        <v>-1917566</v>
      </c>
      <c r="AM266" s="26">
        <f t="shared" ca="1" si="93"/>
        <v>-1874927</v>
      </c>
      <c r="AN266" s="26">
        <f t="shared" ca="1" si="93"/>
        <v>-808328</v>
      </c>
      <c r="AO266" s="26">
        <f t="shared" ca="1" si="93"/>
        <v>-787323</v>
      </c>
      <c r="AP266" s="26">
        <f t="shared" ca="1" si="93"/>
        <v>-646992</v>
      </c>
      <c r="AQ266" s="26">
        <f t="shared" ca="1" si="93"/>
        <v>-190</v>
      </c>
      <c r="AR266" s="26">
        <f t="shared" ca="1" si="93"/>
        <v>-538</v>
      </c>
      <c r="AS266" s="26">
        <f t="shared" ca="1" si="93"/>
        <v>-203</v>
      </c>
      <c r="AT266" s="26">
        <f t="shared" ca="1" si="94"/>
        <v>-200</v>
      </c>
      <c r="AU266" s="26">
        <f t="shared" ca="1" si="94"/>
        <v>-173</v>
      </c>
      <c r="AV266" s="26">
        <f t="shared" ca="1" si="94"/>
        <v>-111</v>
      </c>
      <c r="AW266" s="26">
        <f t="shared" ca="1" si="94"/>
        <v>-77</v>
      </c>
      <c r="AX266" s="26">
        <f t="shared" ca="1" si="94"/>
        <v>-826</v>
      </c>
      <c r="AY266" s="26">
        <f t="shared" ca="1" si="94"/>
        <v>-147</v>
      </c>
      <c r="AZ266" s="26">
        <f t="shared" ca="1" si="94"/>
        <v>-904</v>
      </c>
      <c r="BA266" s="26">
        <f t="shared" ca="1" si="94"/>
        <v>-1967</v>
      </c>
      <c r="BB266" s="26">
        <f t="shared" ca="1" si="94"/>
        <v>-310</v>
      </c>
      <c r="BC266" s="26">
        <f t="shared" ca="1" si="94"/>
        <v>-201</v>
      </c>
      <c r="BD266" s="26">
        <f t="shared" ca="1" si="94"/>
        <v>-177</v>
      </c>
      <c r="BE266" s="26">
        <f t="shared" ca="1" si="94"/>
        <v>-1153</v>
      </c>
      <c r="BF266" s="26">
        <f t="shared" ca="1" si="94"/>
        <v>610656</v>
      </c>
    </row>
    <row r="267" spans="3:58">
      <c r="C267" s="26">
        <f t="shared" si="87"/>
        <v>257</v>
      </c>
      <c r="D267" s="26">
        <f t="shared" si="88"/>
        <v>168</v>
      </c>
      <c r="E267" s="26" t="str">
        <f t="shared" si="89"/>
        <v>历史新!C257</v>
      </c>
      <c r="F267" s="26" t="str">
        <f t="shared" si="90"/>
        <v>历史汇总!B168</v>
      </c>
      <c r="G267" s="3" t="s">
        <v>87</v>
      </c>
      <c r="H267" s="26">
        <f t="shared" ca="1" si="91"/>
        <v>-513676</v>
      </c>
      <c r="I267" s="26">
        <f t="shared" ca="1" si="91"/>
        <v>-668497</v>
      </c>
      <c r="J267" s="26">
        <f t="shared" ca="1" si="91"/>
        <v>-485872</v>
      </c>
      <c r="K267" s="26">
        <f t="shared" ca="1" si="91"/>
        <v>-486164</v>
      </c>
      <c r="L267" s="26">
        <f t="shared" ca="1" si="91"/>
        <v>-411757</v>
      </c>
      <c r="M267" s="26">
        <f t="shared" ca="1" si="91"/>
        <v>-320005</v>
      </c>
      <c r="N267" s="26">
        <f t="shared" ca="1" si="91"/>
        <v>-410179</v>
      </c>
      <c r="O267" s="26">
        <f t="shared" ca="1" si="91"/>
        <v>-574354</v>
      </c>
      <c r="P267" s="26">
        <f t="shared" ca="1" si="91"/>
        <v>-343687</v>
      </c>
      <c r="Q267" s="26">
        <f t="shared" ca="1" si="91"/>
        <v>-374494</v>
      </c>
      <c r="R267" s="26">
        <f t="shared" ca="1" si="91"/>
        <v>-366219</v>
      </c>
      <c r="S267" s="26">
        <f t="shared" ca="1" si="91"/>
        <v>0</v>
      </c>
      <c r="T267" s="26">
        <f t="shared" ca="1" si="91"/>
        <v>-466961</v>
      </c>
      <c r="U267" s="26">
        <f t="shared" ca="1" si="91"/>
        <v>-477713</v>
      </c>
      <c r="V267" s="26">
        <f t="shared" ca="1" si="91"/>
        <v>-333458</v>
      </c>
      <c r="W267" s="26">
        <f t="shared" ca="1" si="91"/>
        <v>-406475</v>
      </c>
      <c r="X267" s="26">
        <f t="shared" ca="1" si="95"/>
        <v>-396128</v>
      </c>
      <c r="Y267" s="26">
        <f t="shared" ca="1" si="95"/>
        <v>-413560</v>
      </c>
      <c r="Z267" s="26">
        <f t="shared" ca="1" si="95"/>
        <v>-453376</v>
      </c>
      <c r="AA267" s="26">
        <f t="shared" ca="1" si="95"/>
        <v>-640615</v>
      </c>
      <c r="AB267" s="26">
        <f t="shared" ca="1" si="95"/>
        <v>-504865</v>
      </c>
      <c r="AC267" s="26">
        <f t="shared" ca="1" si="95"/>
        <v>-498518</v>
      </c>
      <c r="AD267" s="26">
        <f t="shared" ca="1" si="93"/>
        <v>-315997</v>
      </c>
      <c r="AE267" s="26">
        <f t="shared" ca="1" si="93"/>
        <v>-233493</v>
      </c>
      <c r="AF267" s="26">
        <f t="shared" ca="1" si="93"/>
        <v>-311299</v>
      </c>
      <c r="AG267" s="26">
        <f t="shared" ca="1" si="93"/>
        <v>-468520</v>
      </c>
      <c r="AH267" s="26">
        <f t="shared" ca="1" si="93"/>
        <v>-344400</v>
      </c>
      <c r="AI267" s="26">
        <f t="shared" ca="1" si="93"/>
        <v>-278015</v>
      </c>
      <c r="AJ267" s="26">
        <f t="shared" ca="1" si="93"/>
        <v>-234796</v>
      </c>
      <c r="AK267" s="26">
        <f t="shared" ca="1" si="93"/>
        <v>-324079</v>
      </c>
      <c r="AL267" s="26">
        <f t="shared" ca="1" si="93"/>
        <v>-369755</v>
      </c>
      <c r="AM267" s="26">
        <f t="shared" ca="1" si="93"/>
        <v>-504704</v>
      </c>
      <c r="AN267" s="26">
        <f t="shared" ca="1" si="93"/>
        <v>-333745</v>
      </c>
      <c r="AO267" s="26">
        <f t="shared" ca="1" si="93"/>
        <v>-258645</v>
      </c>
      <c r="AP267" s="26">
        <f t="shared" ca="1" si="93"/>
        <v>-201082</v>
      </c>
      <c r="AQ267" s="26">
        <f t="shared" ca="1" si="93"/>
        <v>-7</v>
      </c>
      <c r="AR267" s="26">
        <f t="shared" ca="1" si="93"/>
        <v>-31</v>
      </c>
      <c r="AS267" s="26">
        <f t="shared" ca="1" si="93"/>
        <v>-56</v>
      </c>
      <c r="AT267" s="26">
        <f t="shared" ca="1" si="94"/>
        <v>-25</v>
      </c>
      <c r="AU267" s="26">
        <f t="shared" ca="1" si="94"/>
        <v>-39</v>
      </c>
      <c r="AV267" s="26">
        <f t="shared" ca="1" si="94"/>
        <v>-22</v>
      </c>
      <c r="AW267" s="26">
        <f t="shared" ca="1" si="94"/>
        <v>-41</v>
      </c>
      <c r="AX267" s="26">
        <f t="shared" ca="1" si="94"/>
        <v>-148</v>
      </c>
      <c r="AY267" s="26">
        <f t="shared" ca="1" si="94"/>
        <v>45</v>
      </c>
      <c r="AZ267" s="26">
        <f t="shared" ca="1" si="94"/>
        <v>57</v>
      </c>
      <c r="BA267" s="26">
        <f t="shared" ca="1" si="94"/>
        <v>-406</v>
      </c>
      <c r="BB267" s="26">
        <f t="shared" ca="1" si="94"/>
        <v>-210</v>
      </c>
      <c r="BC267" s="26">
        <f t="shared" ca="1" si="94"/>
        <v>-125</v>
      </c>
      <c r="BD267" s="26">
        <f t="shared" ca="1" si="94"/>
        <v>-82</v>
      </c>
      <c r="BE267" s="26">
        <f t="shared" ca="1" si="94"/>
        <v>-156</v>
      </c>
      <c r="BF267" s="26">
        <f t="shared" ca="1" si="94"/>
        <v>730314</v>
      </c>
    </row>
    <row r="268" spans="3:58">
      <c r="C268" s="26">
        <f t="shared" si="87"/>
        <v>258</v>
      </c>
      <c r="D268" s="26">
        <f t="shared" si="88"/>
        <v>169</v>
      </c>
      <c r="E268" s="26" t="str">
        <f t="shared" si="89"/>
        <v>历史新!C258</v>
      </c>
      <c r="F268" s="26" t="str">
        <f t="shared" si="90"/>
        <v>历史汇总!B169</v>
      </c>
      <c r="G268" s="3" t="s">
        <v>88</v>
      </c>
      <c r="H268" s="26">
        <f t="shared" ref="H268:W275" ca="1" si="96">OFFSET(INDIRECT($E268),0,H$11)-OFFSET(INDIRECT($F268),0,H$11)</f>
        <v>-298779</v>
      </c>
      <c r="I268" s="26">
        <f t="shared" ca="1" si="96"/>
        <v>-219860</v>
      </c>
      <c r="J268" s="26">
        <f t="shared" ca="1" si="96"/>
        <v>-176511</v>
      </c>
      <c r="K268" s="26">
        <f t="shared" ca="1" si="96"/>
        <v>-281163</v>
      </c>
      <c r="L268" s="26">
        <f t="shared" ca="1" si="96"/>
        <v>-243729</v>
      </c>
      <c r="M268" s="26">
        <f t="shared" ca="1" si="96"/>
        <v>-268820</v>
      </c>
      <c r="N268" s="26">
        <f t="shared" ca="1" si="96"/>
        <v>-381435</v>
      </c>
      <c r="O268" s="26">
        <f t="shared" ca="1" si="96"/>
        <v>-386336</v>
      </c>
      <c r="P268" s="26">
        <f t="shared" ca="1" si="96"/>
        <v>-211374</v>
      </c>
      <c r="Q268" s="26">
        <f t="shared" ca="1" si="96"/>
        <v>-311144</v>
      </c>
      <c r="R268" s="26">
        <f t="shared" ca="1" si="96"/>
        <v>-245148</v>
      </c>
      <c r="S268" s="26">
        <f t="shared" ca="1" si="96"/>
        <v>0</v>
      </c>
      <c r="T268" s="26">
        <f t="shared" ca="1" si="96"/>
        <v>-533011</v>
      </c>
      <c r="U268" s="26">
        <f t="shared" ca="1" si="96"/>
        <v>-256100</v>
      </c>
      <c r="V268" s="26">
        <f t="shared" ca="1" si="96"/>
        <v>-286018</v>
      </c>
      <c r="W268" s="26">
        <f t="shared" ca="1" si="96"/>
        <v>-346451</v>
      </c>
      <c r="X268" s="26">
        <f t="shared" ca="1" si="95"/>
        <v>-241456</v>
      </c>
      <c r="Y268" s="26">
        <f t="shared" ca="1" si="95"/>
        <v>-334198</v>
      </c>
      <c r="Z268" s="26">
        <f t="shared" ca="1" si="95"/>
        <v>-385863</v>
      </c>
      <c r="AA268" s="26">
        <f t="shared" ca="1" si="95"/>
        <v>-422679</v>
      </c>
      <c r="AB268" s="26">
        <f t="shared" ca="1" si="95"/>
        <v>-237662</v>
      </c>
      <c r="AC268" s="26">
        <f t="shared" ca="1" si="95"/>
        <v>-371572</v>
      </c>
      <c r="AD268" s="26">
        <f t="shared" ca="1" si="93"/>
        <v>-223123</v>
      </c>
      <c r="AE268" s="26">
        <f t="shared" ca="1" si="93"/>
        <v>-260129</v>
      </c>
      <c r="AF268" s="26">
        <f t="shared" ca="1" si="93"/>
        <v>-401021</v>
      </c>
      <c r="AG268" s="26">
        <f t="shared" ca="1" si="93"/>
        <v>-403526</v>
      </c>
      <c r="AH268" s="26">
        <f t="shared" ca="1" si="93"/>
        <v>-263219</v>
      </c>
      <c r="AI268" s="26">
        <f t="shared" ca="1" si="93"/>
        <v>-280978</v>
      </c>
      <c r="AJ268" s="26">
        <f t="shared" ca="1" si="93"/>
        <v>-265592</v>
      </c>
      <c r="AK268" s="26">
        <f t="shared" ca="1" si="93"/>
        <v>-391086</v>
      </c>
      <c r="AL268" s="26">
        <f t="shared" ca="1" si="93"/>
        <v>-436019</v>
      </c>
      <c r="AM268" s="26">
        <f t="shared" ca="1" si="93"/>
        <v>-391412</v>
      </c>
      <c r="AN268" s="26">
        <f t="shared" ca="1" si="93"/>
        <v>-199431</v>
      </c>
      <c r="AO268" s="26">
        <f t="shared" ca="1" si="93"/>
        <v>-252446</v>
      </c>
      <c r="AP268" s="26">
        <f t="shared" ca="1" si="93"/>
        <v>-204950</v>
      </c>
      <c r="AQ268" s="26">
        <f t="shared" ca="1" si="93"/>
        <v>21</v>
      </c>
      <c r="AR268" s="26">
        <f t="shared" ca="1" si="93"/>
        <v>-23</v>
      </c>
      <c r="AS268" s="26">
        <f t="shared" ca="1" si="93"/>
        <v>-8</v>
      </c>
      <c r="AT268" s="26">
        <f t="shared" ca="1" si="94"/>
        <v>-16</v>
      </c>
      <c r="AU268" s="26">
        <f t="shared" ca="1" si="94"/>
        <v>-32</v>
      </c>
      <c r="AV268" s="26">
        <f t="shared" ca="1" si="94"/>
        <v>7</v>
      </c>
      <c r="AW268" s="26">
        <f t="shared" ca="1" si="94"/>
        <v>13</v>
      </c>
      <c r="AX268" s="26">
        <f t="shared" ca="1" si="94"/>
        <v>-156</v>
      </c>
      <c r="AY268" s="26">
        <f t="shared" ca="1" si="94"/>
        <v>105</v>
      </c>
      <c r="AZ268" s="26">
        <f t="shared" ca="1" si="94"/>
        <v>-108</v>
      </c>
      <c r="BA268" s="26">
        <f t="shared" ca="1" si="94"/>
        <v>-416</v>
      </c>
      <c r="BB268" s="26">
        <f t="shared" ca="1" si="94"/>
        <v>-5</v>
      </c>
      <c r="BC268" s="26">
        <f t="shared" ca="1" si="94"/>
        <v>-28</v>
      </c>
      <c r="BD268" s="26">
        <f t="shared" ca="1" si="94"/>
        <v>-27</v>
      </c>
      <c r="BE268" s="26">
        <f t="shared" ca="1" si="94"/>
        <v>-273</v>
      </c>
      <c r="BF268" s="26">
        <f t="shared" ca="1" si="94"/>
        <v>119658</v>
      </c>
    </row>
    <row r="269" spans="3:58">
      <c r="C269" s="26">
        <f t="shared" si="87"/>
        <v>259</v>
      </c>
      <c r="D269" s="26">
        <f t="shared" si="88"/>
        <v>166</v>
      </c>
      <c r="E269" s="26" t="str">
        <f t="shared" si="89"/>
        <v>历史新!C259</v>
      </c>
      <c r="F269" s="26" t="str">
        <f t="shared" si="90"/>
        <v>历史汇总!B166</v>
      </c>
      <c r="G269" s="1" t="s">
        <v>89</v>
      </c>
      <c r="H269" s="26">
        <f t="shared" ca="1" si="96"/>
        <v>0</v>
      </c>
      <c r="I269" s="26">
        <f t="shared" ca="1" si="96"/>
        <v>0</v>
      </c>
      <c r="J269" s="26">
        <f t="shared" ca="1" si="96"/>
        <v>0</v>
      </c>
      <c r="K269" s="26">
        <f t="shared" ca="1" si="96"/>
        <v>0</v>
      </c>
      <c r="L269" s="26">
        <f t="shared" ca="1" si="96"/>
        <v>0</v>
      </c>
      <c r="M269" s="26">
        <f t="shared" ca="1" si="96"/>
        <v>0</v>
      </c>
      <c r="N269" s="26">
        <f t="shared" ca="1" si="96"/>
        <v>0</v>
      </c>
      <c r="O269" s="26">
        <f t="shared" ca="1" si="96"/>
        <v>0</v>
      </c>
      <c r="P269" s="26">
        <f t="shared" ca="1" si="96"/>
        <v>0</v>
      </c>
      <c r="Q269" s="26">
        <f t="shared" ca="1" si="96"/>
        <v>0</v>
      </c>
      <c r="R269" s="26">
        <f t="shared" ca="1" si="96"/>
        <v>0</v>
      </c>
      <c r="S269" s="26">
        <f t="shared" ca="1" si="96"/>
        <v>0.5444</v>
      </c>
      <c r="T269" s="26">
        <f t="shared" ca="1" si="96"/>
        <v>0</v>
      </c>
      <c r="U269" s="26">
        <f t="shared" ca="1" si="96"/>
        <v>0</v>
      </c>
      <c r="V269" s="26">
        <f t="shared" ca="1" si="96"/>
        <v>0</v>
      </c>
      <c r="W269" s="26">
        <f t="shared" ca="1" si="96"/>
        <v>5.0000000000005596E-4</v>
      </c>
      <c r="X269" s="26">
        <f t="shared" ca="1" si="95"/>
        <v>-7.0000000000003393E-4</v>
      </c>
      <c r="Y269" s="26">
        <f t="shared" ca="1" si="95"/>
        <v>-1.9999999999997797E-4</v>
      </c>
      <c r="Z269" s="26">
        <f t="shared" ca="1" si="95"/>
        <v>0</v>
      </c>
      <c r="AA269" s="26">
        <f t="shared" ca="1" si="95"/>
        <v>0</v>
      </c>
      <c r="AB269" s="26">
        <f t="shared" ca="1" si="95"/>
        <v>0</v>
      </c>
      <c r="AC269" s="26">
        <f t="shared" ca="1" si="95"/>
        <v>0</v>
      </c>
      <c r="AD269" s="26">
        <f t="shared" ca="1" si="93"/>
        <v>-9.9999999999988987E-5</v>
      </c>
      <c r="AE269" s="26">
        <f t="shared" ca="1" si="93"/>
        <v>0</v>
      </c>
      <c r="AF269" s="26">
        <f t="shared" ca="1" si="93"/>
        <v>0</v>
      </c>
      <c r="AG269" s="26">
        <f t="shared" ca="1" si="93"/>
        <v>0</v>
      </c>
      <c r="AH269" s="26">
        <f t="shared" ca="1" si="93"/>
        <v>-2.9000000000000137E-3</v>
      </c>
      <c r="AI269" s="26">
        <f t="shared" ca="1" si="93"/>
        <v>2.7999999999999137E-3</v>
      </c>
      <c r="AJ269" s="26">
        <f t="shared" ca="1" si="93"/>
        <v>-9.9999999999988987E-5</v>
      </c>
      <c r="AK269" s="26">
        <f t="shared" ca="1" si="93"/>
        <v>1.9999999999997797E-4</v>
      </c>
      <c r="AL269" s="26">
        <f t="shared" ca="1" si="93"/>
        <v>-1.9999999999997797E-4</v>
      </c>
      <c r="AM269" s="26">
        <f t="shared" ca="1" si="93"/>
        <v>0</v>
      </c>
      <c r="AN269" s="26">
        <f t="shared" ca="1" si="93"/>
        <v>-4.8000000000000265E-3</v>
      </c>
      <c r="AO269" s="26">
        <f t="shared" ca="1" si="93"/>
        <v>0</v>
      </c>
      <c r="AP269" s="26">
        <f t="shared" ca="1" si="93"/>
        <v>-9.9999999999988987E-5</v>
      </c>
      <c r="AQ269" s="26">
        <f t="shared" ca="1" si="93"/>
        <v>-9.9999999999988987E-5</v>
      </c>
      <c r="AR269" s="26">
        <f t="shared" ca="1" si="93"/>
        <v>0</v>
      </c>
      <c r="AS269" s="26">
        <f t="shared" ca="1" si="93"/>
        <v>0</v>
      </c>
      <c r="AT269" s="26">
        <f t="shared" ca="1" si="94"/>
        <v>0</v>
      </c>
      <c r="AU269" s="26">
        <f t="shared" ca="1" si="94"/>
        <v>0</v>
      </c>
      <c r="AV269" s="26">
        <f t="shared" ca="1" si="94"/>
        <v>0</v>
      </c>
      <c r="AW269" s="26">
        <f t="shared" ca="1" si="94"/>
        <v>9.9999999999988987E-5</v>
      </c>
      <c r="AX269" s="26">
        <f t="shared" ca="1" si="94"/>
        <v>0</v>
      </c>
      <c r="AY269" s="26">
        <f t="shared" ca="1" si="94"/>
        <v>9.9999999999988987E-5</v>
      </c>
      <c r="AZ269" s="26">
        <f t="shared" ca="1" si="94"/>
        <v>9.9999999999988987E-5</v>
      </c>
      <c r="BA269" s="26">
        <f t="shared" ca="1" si="94"/>
        <v>-2.9999999999996696E-4</v>
      </c>
      <c r="BB269" s="26">
        <f t="shared" ca="1" si="94"/>
        <v>9.9999999999988987E-5</v>
      </c>
      <c r="BC269" s="26">
        <f t="shared" ca="1" si="94"/>
        <v>0</v>
      </c>
      <c r="BD269" s="26">
        <f t="shared" ca="1" si="94"/>
        <v>9.9999999999988987E-5</v>
      </c>
      <c r="BE269" s="26">
        <f t="shared" ca="1" si="94"/>
        <v>0</v>
      </c>
      <c r="BF269" s="26">
        <f t="shared" ca="1" si="94"/>
        <v>0.81210000000000004</v>
      </c>
    </row>
    <row r="270" spans="3:58">
      <c r="C270" s="26">
        <f t="shared" si="87"/>
        <v>260</v>
      </c>
      <c r="D270" s="26">
        <f t="shared" si="88"/>
        <v>146</v>
      </c>
      <c r="E270" s="26" t="str">
        <f t="shared" si="89"/>
        <v>历史新!C260</v>
      </c>
      <c r="F270" s="26" t="str">
        <f t="shared" si="90"/>
        <v>历史汇总!B146</v>
      </c>
      <c r="G270" s="3" t="s">
        <v>90</v>
      </c>
    </row>
    <row r="271" spans="3:58">
      <c r="C271" s="26">
        <f t="shared" si="87"/>
        <v>261</v>
      </c>
      <c r="D271" s="26">
        <f t="shared" si="88"/>
        <v>146</v>
      </c>
      <c r="E271" s="26" t="str">
        <f t="shared" si="89"/>
        <v>历史新!C261</v>
      </c>
      <c r="F271" s="26" t="str">
        <f t="shared" si="90"/>
        <v>历史汇总!B146</v>
      </c>
      <c r="G271" s="3" t="s">
        <v>91</v>
      </c>
    </row>
    <row r="272" spans="3:58">
      <c r="C272" s="26">
        <f t="shared" si="87"/>
        <v>262</v>
      </c>
      <c r="D272" s="26">
        <f t="shared" si="88"/>
        <v>146</v>
      </c>
      <c r="E272" s="26" t="str">
        <f t="shared" si="89"/>
        <v>历史新!C262</v>
      </c>
      <c r="F272" s="26" t="str">
        <f t="shared" si="90"/>
        <v>历史汇总!B146</v>
      </c>
      <c r="G272" s="3" t="s">
        <v>92</v>
      </c>
    </row>
    <row r="273" spans="3:58">
      <c r="C273" s="26">
        <f t="shared" si="87"/>
        <v>263</v>
      </c>
      <c r="D273" s="26">
        <f t="shared" si="88"/>
        <v>174</v>
      </c>
      <c r="E273" s="26" t="str">
        <f t="shared" si="89"/>
        <v>历史新!C263</v>
      </c>
      <c r="F273" s="26" t="str">
        <f t="shared" si="90"/>
        <v>历史汇总!B174</v>
      </c>
      <c r="G273" s="1" t="s">
        <v>94</v>
      </c>
      <c r="H273" s="26">
        <f t="shared" ref="H273:W286" ca="1" si="97">OFFSET(INDIRECT($E273),0,H$11)-OFFSET(INDIRECT($F273),0,H$11)</f>
        <v>-70539</v>
      </c>
      <c r="I273" s="26">
        <f t="shared" ca="1" si="96"/>
        <v>-60117</v>
      </c>
      <c r="J273" s="26">
        <f t="shared" ca="1" si="96"/>
        <v>-54727</v>
      </c>
      <c r="K273" s="26">
        <f t="shared" ca="1" si="96"/>
        <v>-42609</v>
      </c>
      <c r="L273" s="26">
        <f t="shared" ca="1" si="96"/>
        <v>-37919</v>
      </c>
      <c r="M273" s="26">
        <f t="shared" ca="1" si="96"/>
        <v>-34881</v>
      </c>
      <c r="N273" s="26">
        <f t="shared" ca="1" si="96"/>
        <v>-37113</v>
      </c>
      <c r="O273" s="26">
        <f t="shared" ca="1" si="96"/>
        <v>-55790</v>
      </c>
      <c r="P273" s="26">
        <f t="shared" ca="1" si="96"/>
        <v>-55980</v>
      </c>
      <c r="Q273" s="26">
        <f t="shared" ca="1" si="96"/>
        <v>-55443</v>
      </c>
      <c r="R273" s="26">
        <f t="shared" ca="1" si="96"/>
        <v>-60538</v>
      </c>
      <c r="S273" s="26">
        <f t="shared" ca="1" si="96"/>
        <v>-56007</v>
      </c>
      <c r="T273" s="26">
        <f t="shared" ca="1" si="96"/>
        <v>-53589</v>
      </c>
      <c r="U273" s="26">
        <f t="shared" ca="1" si="96"/>
        <v>-78595</v>
      </c>
      <c r="V273" s="26">
        <f t="shared" ca="1" si="96"/>
        <v>-76922</v>
      </c>
      <c r="W273" s="26">
        <f t="shared" ca="1" si="96"/>
        <v>-93132</v>
      </c>
      <c r="X273" s="26">
        <f t="shared" ref="X273:BF281" ca="1" si="98">OFFSET(INDIRECT($E273),0,X$11)-OFFSET(INDIRECT($F273),0,X$11)</f>
        <v>-73653</v>
      </c>
      <c r="Y273" s="26">
        <f t="shared" ca="1" si="98"/>
        <v>-66072</v>
      </c>
      <c r="Z273" s="26">
        <f t="shared" ca="1" si="98"/>
        <v>-89406</v>
      </c>
      <c r="AA273" s="26">
        <f t="shared" ca="1" si="98"/>
        <v>-67442</v>
      </c>
      <c r="AB273" s="26">
        <f t="shared" ca="1" si="98"/>
        <v>-65555</v>
      </c>
      <c r="AC273" s="26">
        <f t="shared" ca="1" si="98"/>
        <v>-49954</v>
      </c>
      <c r="AD273" s="26">
        <f t="shared" ca="1" si="98"/>
        <v>-52038</v>
      </c>
      <c r="AE273" s="26">
        <f t="shared" ca="1" si="98"/>
        <v>-50121</v>
      </c>
      <c r="AF273" s="26">
        <f t="shared" ca="1" si="98"/>
        <v>-57452</v>
      </c>
      <c r="AG273" s="26">
        <f t="shared" ca="1" si="98"/>
        <v>-48294</v>
      </c>
      <c r="AH273" s="26">
        <f t="shared" ca="1" si="98"/>
        <v>-37094</v>
      </c>
      <c r="AI273" s="26">
        <f t="shared" ca="1" si="98"/>
        <v>-37706</v>
      </c>
      <c r="AJ273" s="26">
        <f t="shared" ca="1" si="98"/>
        <v>-51908</v>
      </c>
      <c r="AK273" s="26">
        <f t="shared" ca="1" si="98"/>
        <v>-47733</v>
      </c>
      <c r="AL273" s="26">
        <f t="shared" ca="1" si="98"/>
        <v>-47919</v>
      </c>
      <c r="AM273" s="26">
        <f t="shared" ca="1" si="98"/>
        <v>-34030</v>
      </c>
      <c r="AN273" s="26">
        <f t="shared" ca="1" si="98"/>
        <v>-31763</v>
      </c>
      <c r="AO273" s="26">
        <f t="shared" ca="1" si="98"/>
        <v>-39794</v>
      </c>
      <c r="AP273" s="26">
        <f t="shared" ca="1" si="98"/>
        <v>-38491</v>
      </c>
      <c r="AQ273" s="26">
        <f t="shared" ca="1" si="98"/>
        <v>-39538</v>
      </c>
      <c r="AR273" s="26">
        <f t="shared" ca="1" si="98"/>
        <v>-24308</v>
      </c>
      <c r="AS273" s="26">
        <f t="shared" ca="1" si="98"/>
        <v>-23031</v>
      </c>
      <c r="AT273" s="26">
        <f t="shared" ca="1" si="98"/>
        <v>-28564</v>
      </c>
      <c r="AU273" s="26">
        <f t="shared" ca="1" si="98"/>
        <v>-9302</v>
      </c>
      <c r="AV273" s="26">
        <f t="shared" ca="1" si="98"/>
        <v>0</v>
      </c>
      <c r="AW273" s="26">
        <f t="shared" ca="1" si="98"/>
        <v>0</v>
      </c>
      <c r="AX273" s="26">
        <f t="shared" ca="1" si="98"/>
        <v>0</v>
      </c>
      <c r="AY273" s="26">
        <f t="shared" ca="1" si="98"/>
        <v>0</v>
      </c>
      <c r="AZ273" s="26">
        <f t="shared" ca="1" si="98"/>
        <v>0</v>
      </c>
      <c r="BA273" s="26">
        <f t="shared" ca="1" si="98"/>
        <v>0</v>
      </c>
      <c r="BB273" s="26">
        <f t="shared" ca="1" si="98"/>
        <v>0</v>
      </c>
      <c r="BC273" s="26">
        <f t="shared" ca="1" si="98"/>
        <v>0</v>
      </c>
      <c r="BD273" s="26">
        <f t="shared" ca="1" si="98"/>
        <v>0</v>
      </c>
      <c r="BE273" s="26">
        <f t="shared" ca="1" si="98"/>
        <v>0</v>
      </c>
      <c r="BF273" s="26">
        <f t="shared" ca="1" si="98"/>
        <v>8082</v>
      </c>
    </row>
    <row r="274" spans="3:58">
      <c r="C274" s="26">
        <f t="shared" si="87"/>
        <v>264</v>
      </c>
      <c r="D274" s="26">
        <f t="shared" si="88"/>
        <v>175</v>
      </c>
      <c r="E274" s="26" t="str">
        <f t="shared" si="89"/>
        <v>历史新!C264</v>
      </c>
      <c r="F274" s="26" t="str">
        <f t="shared" si="90"/>
        <v>历史汇总!B175</v>
      </c>
      <c r="G274" s="3" t="s">
        <v>95</v>
      </c>
      <c r="H274" s="26">
        <f t="shared" ca="1" si="97"/>
        <v>9.1200000000000003E-2</v>
      </c>
      <c r="I274" s="26">
        <f t="shared" ca="1" si="96"/>
        <v>0.1477</v>
      </c>
      <c r="J274" s="26">
        <f t="shared" ca="1" si="96"/>
        <v>8.9700000000000002E-2</v>
      </c>
      <c r="K274" s="26">
        <f t="shared" ca="1" si="96"/>
        <v>0.22140000000000001</v>
      </c>
      <c r="L274" s="26">
        <f t="shared" ca="1" si="96"/>
        <v>0.1101</v>
      </c>
      <c r="M274" s="26">
        <f t="shared" ca="1" si="96"/>
        <v>8.0100000000000005E-2</v>
      </c>
      <c r="N274" s="26">
        <f t="shared" ca="1" si="96"/>
        <v>-6.4000000000000001E-2</v>
      </c>
      <c r="O274" s="26">
        <f t="shared" ca="1" si="96"/>
        <v>-0.50319999999999998</v>
      </c>
      <c r="P274" s="26">
        <f t="shared" ca="1" si="96"/>
        <v>-3.3999999999999998E-3</v>
      </c>
      <c r="Q274" s="26">
        <f t="shared" ca="1" si="96"/>
        <v>9.5999999999999992E-3</v>
      </c>
      <c r="R274" s="26">
        <f t="shared" ca="1" si="96"/>
        <v>-9.1899999999999996E-2</v>
      </c>
      <c r="S274" s="26">
        <f t="shared" ca="1" si="96"/>
        <v>7.4800000000000005E-2</v>
      </c>
      <c r="T274" s="26">
        <f t="shared" ca="1" si="96"/>
        <v>4.3200000000000002E-2</v>
      </c>
      <c r="U274" s="26">
        <f t="shared" ca="1" si="96"/>
        <v>-0.46660000000000001</v>
      </c>
      <c r="V274" s="26">
        <f t="shared" ca="1" si="96"/>
        <v>2.1299999999999999E-2</v>
      </c>
      <c r="W274" s="26">
        <f t="shared" ca="1" si="96"/>
        <v>-0.2107</v>
      </c>
      <c r="X274" s="26">
        <f t="shared" ca="1" si="98"/>
        <v>0.2092</v>
      </c>
      <c r="Y274" s="26">
        <f t="shared" ca="1" si="98"/>
        <v>0.10290000000000001</v>
      </c>
      <c r="Z274" s="26">
        <f t="shared" ca="1" si="98"/>
        <v>-0.35320000000000001</v>
      </c>
      <c r="AA274" s="26">
        <f t="shared" ca="1" si="98"/>
        <v>0.2457</v>
      </c>
      <c r="AB274" s="26">
        <f t="shared" ca="1" si="98"/>
        <v>2.8000000000000001E-2</v>
      </c>
      <c r="AC274" s="26">
        <f t="shared" ca="1" si="98"/>
        <v>0.23799999999999999</v>
      </c>
      <c r="AD274" s="26">
        <f t="shared" ca="1" si="98"/>
        <v>-4.1700000000000001E-2</v>
      </c>
      <c r="AE274" s="26">
        <f t="shared" ca="1" si="98"/>
        <v>3.6799999999999999E-2</v>
      </c>
      <c r="AF274" s="26">
        <f t="shared" ca="1" si="98"/>
        <v>-0.14630000000000001</v>
      </c>
      <c r="AG274" s="26">
        <f t="shared" ca="1" si="98"/>
        <v>0.15939999999999999</v>
      </c>
      <c r="AH274" s="26">
        <f t="shared" ca="1" si="98"/>
        <v>0.2319</v>
      </c>
      <c r="AI274" s="26">
        <f t="shared" ca="1" si="98"/>
        <v>-1.6500000000000001E-2</v>
      </c>
      <c r="AJ274" s="26">
        <f t="shared" ca="1" si="98"/>
        <v>-0.37669999999999998</v>
      </c>
      <c r="AK274" s="26">
        <f t="shared" ca="1" si="98"/>
        <v>8.0399999999999999E-2</v>
      </c>
      <c r="AL274" s="26">
        <f t="shared" ca="1" si="98"/>
        <v>-3.8999999999999998E-3</v>
      </c>
      <c r="AM274" s="26">
        <f t="shared" ca="1" si="98"/>
        <v>0.2898</v>
      </c>
      <c r="AN274" s="26">
        <f t="shared" ca="1" si="98"/>
        <v>6.6600000000000006E-2</v>
      </c>
      <c r="AO274" s="26">
        <f t="shared" ca="1" si="98"/>
        <v>-0.25280000000000002</v>
      </c>
      <c r="AP274" s="26">
        <f t="shared" ca="1" si="98"/>
        <v>3.27E-2</v>
      </c>
      <c r="AQ274" s="26">
        <f t="shared" ca="1" si="98"/>
        <v>-2.7199999999999998E-2</v>
      </c>
      <c r="AR274" s="26">
        <f t="shared" ca="1" si="98"/>
        <v>0.38519999999999999</v>
      </c>
      <c r="AS274" s="26">
        <f t="shared" ca="1" si="98"/>
        <v>5.2499999999999998E-2</v>
      </c>
      <c r="AT274" s="26">
        <f t="shared" ca="1" si="98"/>
        <v>-0.2402</v>
      </c>
      <c r="AU274" s="26">
        <f t="shared" ca="1" si="98"/>
        <v>-0.12909999999999999</v>
      </c>
      <c r="AV274" s="26">
        <f t="shared" ca="1" si="98"/>
        <v>0.26550000000000001</v>
      </c>
      <c r="AW274" s="26">
        <f t="shared" ca="1" si="98"/>
        <v>0</v>
      </c>
      <c r="AX274" s="26">
        <f t="shared" ca="1" si="98"/>
        <v>0</v>
      </c>
      <c r="AY274" s="26">
        <f t="shared" ca="1" si="98"/>
        <v>0</v>
      </c>
      <c r="AZ274" s="26">
        <f t="shared" ca="1" si="98"/>
        <v>0</v>
      </c>
      <c r="BA274" s="26">
        <f t="shared" ca="1" si="98"/>
        <v>0</v>
      </c>
      <c r="BB274" s="26">
        <f t="shared" ca="1" si="98"/>
        <v>0</v>
      </c>
      <c r="BC274" s="26">
        <f t="shared" ca="1" si="98"/>
        <v>0</v>
      </c>
      <c r="BD274" s="26">
        <f t="shared" ca="1" si="98"/>
        <v>0</v>
      </c>
      <c r="BE274" s="26">
        <f t="shared" ca="1" si="98"/>
        <v>0</v>
      </c>
      <c r="BF274" s="26">
        <f t="shared" ca="1" si="98"/>
        <v>7.7000000000000002E-3</v>
      </c>
    </row>
    <row r="275" spans="3:58">
      <c r="C275" s="26">
        <f t="shared" si="87"/>
        <v>265</v>
      </c>
      <c r="D275" s="26">
        <f t="shared" si="88"/>
        <v>176</v>
      </c>
      <c r="E275" s="26" t="str">
        <f t="shared" si="89"/>
        <v>历史新!C265</v>
      </c>
      <c r="F275" s="26" t="str">
        <f t="shared" si="90"/>
        <v>历史汇总!B176</v>
      </c>
      <c r="G275" s="1" t="s">
        <v>96</v>
      </c>
      <c r="H275" s="26">
        <f t="shared" ca="1" si="97"/>
        <v>-28373</v>
      </c>
      <c r="I275" s="26">
        <f t="shared" ca="1" si="96"/>
        <v>-14667</v>
      </c>
      <c r="J275" s="26">
        <f t="shared" ca="1" si="96"/>
        <v>-15544</v>
      </c>
      <c r="K275" s="26">
        <f t="shared" ca="1" si="96"/>
        <v>-11526</v>
      </c>
      <c r="L275" s="26">
        <f t="shared" ca="1" si="96"/>
        <v>-12679</v>
      </c>
      <c r="M275" s="26">
        <f t="shared" ca="1" si="96"/>
        <v>-19628</v>
      </c>
      <c r="N275" s="26">
        <f t="shared" ca="1" si="96"/>
        <v>-20365</v>
      </c>
      <c r="O275" s="26">
        <f t="shared" ca="1" si="96"/>
        <v>-11642</v>
      </c>
      <c r="P275" s="26">
        <f t="shared" ca="1" si="96"/>
        <v>-15085</v>
      </c>
      <c r="Q275" s="26">
        <f t="shared" ca="1" si="96"/>
        <v>-12454</v>
      </c>
      <c r="R275" s="26">
        <f t="shared" ca="1" si="96"/>
        <v>-13155</v>
      </c>
      <c r="S275" s="26">
        <f t="shared" ca="1" si="96"/>
        <v>-23364</v>
      </c>
      <c r="T275" s="26">
        <f t="shared" ca="1" si="96"/>
        <v>-15993</v>
      </c>
      <c r="U275" s="26">
        <f t="shared" ca="1" si="96"/>
        <v>-13755</v>
      </c>
      <c r="V275" s="26">
        <f t="shared" ca="1" si="96"/>
        <v>-18485</v>
      </c>
      <c r="W275" s="26">
        <f t="shared" ca="1" si="96"/>
        <v>-18026</v>
      </c>
      <c r="X275" s="26">
        <f t="shared" ca="1" si="98"/>
        <v>-24571</v>
      </c>
      <c r="Y275" s="26">
        <f t="shared" ca="1" si="98"/>
        <v>-35396</v>
      </c>
      <c r="Z275" s="26">
        <f t="shared" ca="1" si="98"/>
        <v>-40985</v>
      </c>
      <c r="AA275" s="26">
        <f t="shared" ca="1" si="98"/>
        <v>-17749</v>
      </c>
      <c r="AB275" s="26">
        <f t="shared" ca="1" si="98"/>
        <v>-17795</v>
      </c>
      <c r="AC275" s="26">
        <f t="shared" ca="1" si="98"/>
        <v>-12683</v>
      </c>
      <c r="AD275" s="26">
        <f t="shared" ca="1" si="98"/>
        <v>-13455</v>
      </c>
      <c r="AE275" s="26">
        <f t="shared" ca="1" si="98"/>
        <v>-19346</v>
      </c>
      <c r="AF275" s="26">
        <f t="shared" ca="1" si="98"/>
        <v>-23262</v>
      </c>
      <c r="AG275" s="26">
        <f t="shared" ca="1" si="98"/>
        <v>-10416</v>
      </c>
      <c r="AH275" s="26">
        <f t="shared" ca="1" si="98"/>
        <v>-9610</v>
      </c>
      <c r="AI275" s="26">
        <f t="shared" ca="1" si="98"/>
        <v>-9201</v>
      </c>
      <c r="AJ275" s="26">
        <f t="shared" ca="1" si="98"/>
        <v>-15167</v>
      </c>
      <c r="AK275" s="26">
        <f t="shared" ca="1" si="98"/>
        <v>-22218</v>
      </c>
      <c r="AL275" s="26">
        <f t="shared" ca="1" si="98"/>
        <v>-22567</v>
      </c>
      <c r="AM275" s="26">
        <f t="shared" ca="1" si="98"/>
        <v>-8683</v>
      </c>
      <c r="AN275" s="26">
        <f t="shared" ca="1" si="98"/>
        <v>-8784</v>
      </c>
      <c r="AO275" s="26">
        <f t="shared" ca="1" si="98"/>
        <v>-8290</v>
      </c>
      <c r="AP275" s="26">
        <f t="shared" ca="1" si="98"/>
        <v>-8814</v>
      </c>
      <c r="AQ275" s="26">
        <f t="shared" ca="1" si="98"/>
        <v>-13262</v>
      </c>
      <c r="AR275" s="26">
        <f t="shared" ca="1" si="98"/>
        <v>-8762</v>
      </c>
      <c r="AS275" s="26">
        <f t="shared" ca="1" si="98"/>
        <v>-5927</v>
      </c>
      <c r="AT275" s="26">
        <f t="shared" ca="1" si="98"/>
        <v>-8548</v>
      </c>
      <c r="AU275" s="26">
        <f t="shared" ca="1" si="98"/>
        <v>-2441.6499999999996</v>
      </c>
      <c r="AV275" s="26">
        <f t="shared" ca="1" si="98"/>
        <v>-2.9999999999745341E-2</v>
      </c>
      <c r="AW275" s="26">
        <f t="shared" ca="1" si="98"/>
        <v>-86.6200000000008</v>
      </c>
      <c r="AX275" s="26">
        <f t="shared" ca="1" si="98"/>
        <v>-5.069999999999709</v>
      </c>
      <c r="AY275" s="26">
        <f t="shared" ca="1" si="98"/>
        <v>-8.1400000000003274</v>
      </c>
      <c r="AZ275" s="26">
        <f t="shared" ca="1" si="98"/>
        <v>-17.670000000000073</v>
      </c>
      <c r="BA275" s="26">
        <f t="shared" ca="1" si="98"/>
        <v>-1.0300000000002001</v>
      </c>
      <c r="BB275" s="26">
        <f t="shared" ca="1" si="98"/>
        <v>-3.3200000000001637</v>
      </c>
      <c r="BC275" s="26">
        <f t="shared" ca="1" si="98"/>
        <v>-13.800000000000182</v>
      </c>
      <c r="BD275" s="26">
        <f t="shared" ca="1" si="98"/>
        <v>-4.1199999999998909</v>
      </c>
      <c r="BE275" s="26">
        <f t="shared" ca="1" si="98"/>
        <v>0.13000000000010914</v>
      </c>
      <c r="BF275" s="26">
        <f t="shared" ca="1" si="98"/>
        <v>2328.4499999999998</v>
      </c>
    </row>
    <row r="276" spans="3:58">
      <c r="C276" s="26">
        <f t="shared" si="87"/>
        <v>266</v>
      </c>
      <c r="D276" s="26">
        <f t="shared" si="88"/>
        <v>177</v>
      </c>
      <c r="E276" s="26" t="str">
        <f t="shared" si="89"/>
        <v>历史新!C266</v>
      </c>
      <c r="F276" s="26" t="str">
        <f t="shared" si="90"/>
        <v>历史汇总!B177</v>
      </c>
      <c r="G276" s="3" t="s">
        <v>97</v>
      </c>
      <c r="H276" s="26">
        <f t="shared" ca="1" si="97"/>
        <v>6.2199999999999998E-2</v>
      </c>
      <c r="I276" s="26">
        <f t="shared" ca="1" si="97"/>
        <v>0.48309999999999997</v>
      </c>
      <c r="J276" s="26">
        <f t="shared" ca="1" si="97"/>
        <v>-5.9799999999999999E-2</v>
      </c>
      <c r="K276" s="26">
        <f t="shared" ca="1" si="97"/>
        <v>0.25850000000000001</v>
      </c>
      <c r="L276" s="26">
        <f t="shared" ca="1" si="97"/>
        <v>-0.1</v>
      </c>
      <c r="M276" s="26">
        <f t="shared" ca="1" si="97"/>
        <v>-0.54810000000000003</v>
      </c>
      <c r="N276" s="26">
        <f t="shared" ca="1" si="97"/>
        <v>-3.7499999999999999E-2</v>
      </c>
      <c r="O276" s="26">
        <f t="shared" ca="1" si="97"/>
        <v>0.42830000000000001</v>
      </c>
      <c r="P276" s="26">
        <f t="shared" ca="1" si="97"/>
        <v>-0.29570000000000002</v>
      </c>
      <c r="Q276" s="26">
        <f t="shared" ca="1" si="97"/>
        <v>0.1744</v>
      </c>
      <c r="R276" s="26">
        <f t="shared" ca="1" si="97"/>
        <v>-5.6300000000000003E-2</v>
      </c>
      <c r="S276" s="26">
        <f t="shared" ca="1" si="97"/>
        <v>-0.77610000000000001</v>
      </c>
      <c r="T276" s="26">
        <f t="shared" ca="1" si="97"/>
        <v>0.3155</v>
      </c>
      <c r="U276" s="26">
        <f t="shared" ca="1" si="97"/>
        <v>0.1399</v>
      </c>
      <c r="V276" s="26">
        <f t="shared" ca="1" si="97"/>
        <v>-0.34389999999999998</v>
      </c>
      <c r="W276" s="26">
        <f t="shared" ca="1" si="97"/>
        <v>2.4799999999999999E-2</v>
      </c>
      <c r="X276" s="26">
        <f t="shared" ca="1" si="98"/>
        <v>-0.36309999999999998</v>
      </c>
      <c r="Y276" s="26">
        <f t="shared" ca="1" si="98"/>
        <v>-0.44059999999999999</v>
      </c>
      <c r="Z276" s="26">
        <f t="shared" ca="1" si="98"/>
        <v>-0.15790000000000001</v>
      </c>
      <c r="AA276" s="26">
        <f t="shared" ca="1" si="98"/>
        <v>0.56689999999999996</v>
      </c>
      <c r="AB276" s="26">
        <f t="shared" ca="1" si="98"/>
        <v>-2.5999999999999999E-3</v>
      </c>
      <c r="AC276" s="26">
        <f t="shared" ca="1" si="98"/>
        <v>0.2873</v>
      </c>
      <c r="AD276" s="26">
        <f t="shared" ca="1" si="98"/>
        <v>-6.0900000000000003E-2</v>
      </c>
      <c r="AE276" s="26">
        <f t="shared" ca="1" si="98"/>
        <v>-0.43780000000000002</v>
      </c>
      <c r="AF276" s="26">
        <f t="shared" ca="1" si="98"/>
        <v>-0.2024</v>
      </c>
      <c r="AG276" s="26">
        <f t="shared" ca="1" si="98"/>
        <v>0.55220000000000002</v>
      </c>
      <c r="AH276" s="26">
        <f t="shared" ca="1" si="98"/>
        <v>7.7399999999999997E-2</v>
      </c>
      <c r="AI276" s="26">
        <f t="shared" ca="1" si="98"/>
        <v>4.2599999999999999E-2</v>
      </c>
      <c r="AJ276" s="26">
        <f t="shared" ca="1" si="98"/>
        <v>-0.64839999999999998</v>
      </c>
      <c r="AK276" s="26">
        <f t="shared" ca="1" si="98"/>
        <v>-0.46489999999999998</v>
      </c>
      <c r="AL276" s="26">
        <f t="shared" ca="1" si="98"/>
        <v>-1.5699999999999999E-2</v>
      </c>
      <c r="AM276" s="26">
        <f t="shared" ca="1" si="98"/>
        <v>0.61519999999999997</v>
      </c>
      <c r="AN276" s="26">
        <f t="shared" ca="1" si="98"/>
        <v>-1.1599999999999999E-2</v>
      </c>
      <c r="AO276" s="26">
        <f t="shared" ca="1" si="98"/>
        <v>5.62E-2</v>
      </c>
      <c r="AP276" s="26">
        <f t="shared" ca="1" si="98"/>
        <v>-6.3200000000000006E-2</v>
      </c>
      <c r="AQ276" s="26">
        <f t="shared" ca="1" si="98"/>
        <v>-0.50470000000000004</v>
      </c>
      <c r="AR276" s="26">
        <f t="shared" ca="1" si="98"/>
        <v>0.33929999999999999</v>
      </c>
      <c r="AS276" s="26">
        <f t="shared" ca="1" si="98"/>
        <v>0.3236</v>
      </c>
      <c r="AT276" s="26">
        <f t="shared" ca="1" si="98"/>
        <v>-0.44219999999999998</v>
      </c>
      <c r="AU276" s="26">
        <f t="shared" ca="1" si="98"/>
        <v>0.1217</v>
      </c>
      <c r="AV276" s="26">
        <f t="shared" ca="1" si="98"/>
        <v>0.4551</v>
      </c>
      <c r="AW276" s="26">
        <f t="shared" ca="1" si="98"/>
        <v>-1.2199999999999989E-2</v>
      </c>
      <c r="AX276" s="26">
        <f t="shared" ca="1" si="98"/>
        <v>8.0999999999999961E-3</v>
      </c>
      <c r="AY276" s="26">
        <f t="shared" ca="1" si="98"/>
        <v>-4.0000000000006697E-4</v>
      </c>
      <c r="AZ276" s="26">
        <f t="shared" ca="1" si="98"/>
        <v>-1.7000000000000001E-3</v>
      </c>
      <c r="BA276" s="26">
        <f t="shared" ca="1" si="98"/>
        <v>2.0999999999999908E-3</v>
      </c>
      <c r="BB276" s="26">
        <f t="shared" ca="1" si="98"/>
        <v>-6.0000000000001719E-4</v>
      </c>
      <c r="BC276" s="26">
        <f t="shared" ca="1" si="98"/>
        <v>-2.7999999999999969E-3</v>
      </c>
      <c r="BD276" s="26">
        <f t="shared" ca="1" si="98"/>
        <v>4.6999999999999265E-3</v>
      </c>
      <c r="BE276" s="26">
        <f t="shared" ca="1" si="98"/>
        <v>3.0000000000007798E-4</v>
      </c>
      <c r="BF276" s="26">
        <f t="shared" ca="1" si="98"/>
        <v>-0.1103</v>
      </c>
    </row>
    <row r="277" spans="3:58">
      <c r="C277" s="26">
        <f t="shared" si="87"/>
        <v>267</v>
      </c>
      <c r="D277" s="26">
        <f t="shared" si="88"/>
        <v>178</v>
      </c>
      <c r="E277" s="26" t="str">
        <f t="shared" si="89"/>
        <v>历史新!C267</v>
      </c>
      <c r="F277" s="26" t="str">
        <f t="shared" si="90"/>
        <v>历史汇总!B178</v>
      </c>
      <c r="G277" s="1" t="s">
        <v>99</v>
      </c>
      <c r="H277" s="26">
        <f t="shared" ca="1" si="97"/>
        <v>0</v>
      </c>
      <c r="I277" s="26">
        <f t="shared" ca="1" si="97"/>
        <v>0</v>
      </c>
      <c r="J277" s="26">
        <f t="shared" ca="1" si="97"/>
        <v>0</v>
      </c>
      <c r="K277" s="26">
        <f t="shared" ca="1" si="97"/>
        <v>0</v>
      </c>
      <c r="L277" s="26">
        <f t="shared" ca="1" si="97"/>
        <v>0</v>
      </c>
      <c r="M277" s="26">
        <f t="shared" ca="1" si="97"/>
        <v>0</v>
      </c>
      <c r="N277" s="26">
        <f t="shared" ca="1" si="97"/>
        <v>0</v>
      </c>
      <c r="O277" s="26">
        <f t="shared" ca="1" si="97"/>
        <v>0</v>
      </c>
      <c r="P277" s="26">
        <f t="shared" ca="1" si="97"/>
        <v>0</v>
      </c>
      <c r="Q277" s="26">
        <f t="shared" ca="1" si="97"/>
        <v>0</v>
      </c>
      <c r="R277" s="26">
        <f t="shared" ca="1" si="97"/>
        <v>0</v>
      </c>
      <c r="S277" s="26">
        <f t="shared" ca="1" si="97"/>
        <v>-4373.4695000000002</v>
      </c>
      <c r="T277" s="26">
        <f t="shared" ca="1" si="97"/>
        <v>-4081</v>
      </c>
      <c r="U277" s="26">
        <f t="shared" ca="1" si="97"/>
        <v>-3763</v>
      </c>
      <c r="V277" s="26">
        <f t="shared" ca="1" si="97"/>
        <v>-4033</v>
      </c>
      <c r="W277" s="26">
        <f t="shared" ca="1" si="97"/>
        <v>-4113</v>
      </c>
      <c r="X277" s="26">
        <f t="shared" ca="1" si="98"/>
        <v>-4455</v>
      </c>
      <c r="Y277" s="26">
        <f t="shared" ca="1" si="98"/>
        <v>-4870</v>
      </c>
      <c r="Z277" s="26">
        <f t="shared" ca="1" si="98"/>
        <v>-4586</v>
      </c>
      <c r="AA277" s="26">
        <f t="shared" ca="1" si="98"/>
        <v>-3919</v>
      </c>
      <c r="AB277" s="26">
        <f t="shared" ca="1" si="98"/>
        <v>-4090</v>
      </c>
      <c r="AC277" s="26">
        <f t="shared" ca="1" si="98"/>
        <v>-3840</v>
      </c>
      <c r="AD277" s="26">
        <f t="shared" ca="1" si="98"/>
        <v>-4213</v>
      </c>
      <c r="AE277" s="26">
        <f t="shared" ca="1" si="98"/>
        <v>-4276</v>
      </c>
      <c r="AF277" s="26">
        <f t="shared" ca="1" si="98"/>
        <v>-4323</v>
      </c>
      <c r="AG277" s="26">
        <f t="shared" ca="1" si="98"/>
        <v>-3618</v>
      </c>
      <c r="AH277" s="26">
        <f t="shared" ca="1" si="98"/>
        <v>-3487</v>
      </c>
      <c r="AI277" s="26">
        <f t="shared" ca="1" si="98"/>
        <v>-3302</v>
      </c>
      <c r="AJ277" s="26">
        <f t="shared" ca="1" si="98"/>
        <v>-3195</v>
      </c>
      <c r="AK277" s="26">
        <f t="shared" ca="1" si="98"/>
        <v>-4330</v>
      </c>
      <c r="AL277" s="26">
        <f t="shared" ca="1" si="98"/>
        <v>-4282</v>
      </c>
      <c r="AM277" s="26">
        <f t="shared" ca="1" si="98"/>
        <v>-3240</v>
      </c>
      <c r="AN277" s="26">
        <f t="shared" ca="1" si="98"/>
        <v>-3659</v>
      </c>
      <c r="AO277" s="26">
        <f t="shared" ca="1" si="98"/>
        <v>-3712</v>
      </c>
      <c r="AP277" s="26">
        <f t="shared" ca="1" si="98"/>
        <v>-3690</v>
      </c>
      <c r="AQ277" s="26">
        <f t="shared" ca="1" si="98"/>
        <v>-3601</v>
      </c>
      <c r="AR277" s="26">
        <f t="shared" ca="1" si="98"/>
        <v>-3256</v>
      </c>
      <c r="AS277" s="26">
        <f t="shared" ca="1" si="98"/>
        <v>-3162</v>
      </c>
      <c r="AT277" s="26">
        <f t="shared" ca="1" si="98"/>
        <v>191.84999999999991</v>
      </c>
      <c r="AU277" s="26">
        <f t="shared" ca="1" si="98"/>
        <v>95.130000000000109</v>
      </c>
      <c r="AV277" s="26">
        <f t="shared" ca="1" si="98"/>
        <v>82.480000000000018</v>
      </c>
      <c r="AW277" s="26">
        <f t="shared" ca="1" si="98"/>
        <v>72.579999999999927</v>
      </c>
      <c r="AX277" s="26">
        <f t="shared" ca="1" si="98"/>
        <v>64.599999999999909</v>
      </c>
      <c r="AY277" s="26">
        <f t="shared" ca="1" si="98"/>
        <v>60.690000000000055</v>
      </c>
      <c r="AZ277" s="26">
        <f t="shared" ca="1" si="98"/>
        <v>67.260000000000218</v>
      </c>
      <c r="BA277" s="26">
        <f t="shared" ca="1" si="98"/>
        <v>60.210000000000036</v>
      </c>
      <c r="BB277" s="26">
        <f t="shared" ca="1" si="98"/>
        <v>53.159999999999854</v>
      </c>
      <c r="BC277" s="26">
        <f t="shared" ca="1" si="98"/>
        <v>51.949999999999818</v>
      </c>
      <c r="BD277" s="26">
        <f t="shared" ca="1" si="98"/>
        <v>60.630000000000109</v>
      </c>
      <c r="BE277" s="26">
        <f t="shared" ca="1" si="98"/>
        <v>48.320000000000164</v>
      </c>
      <c r="BF277" s="26">
        <f t="shared" ca="1" si="98"/>
        <v>2220.8000000000002</v>
      </c>
    </row>
    <row r="278" spans="3:58">
      <c r="C278" s="26">
        <f t="shared" si="87"/>
        <v>268</v>
      </c>
      <c r="D278" s="26">
        <f t="shared" si="88"/>
        <v>146</v>
      </c>
      <c r="E278" s="26" t="str">
        <f t="shared" si="89"/>
        <v>历史新!C268</v>
      </c>
      <c r="F278" s="26" t="str">
        <f t="shared" si="90"/>
        <v>历史汇总!B146</v>
      </c>
      <c r="G278" s="3" t="s">
        <v>100</v>
      </c>
    </row>
    <row r="279" spans="3:58">
      <c r="C279" s="26">
        <f t="shared" si="87"/>
        <v>269</v>
      </c>
      <c r="D279" s="26">
        <f t="shared" si="88"/>
        <v>179</v>
      </c>
      <c r="E279" s="26" t="str">
        <f t="shared" si="89"/>
        <v>历史新!C269</v>
      </c>
      <c r="F279" s="26" t="str">
        <f t="shared" si="90"/>
        <v>历史汇总!B179</v>
      </c>
      <c r="G279" s="3" t="s">
        <v>101</v>
      </c>
      <c r="H279" s="26">
        <f t="shared" ca="1" si="97"/>
        <v>0</v>
      </c>
      <c r="I279" s="26">
        <f t="shared" ca="1" si="97"/>
        <v>0</v>
      </c>
      <c r="J279" s="26">
        <f t="shared" ca="1" si="97"/>
        <v>0</v>
      </c>
      <c r="K279" s="26">
        <f t="shared" ca="1" si="97"/>
        <v>0</v>
      </c>
      <c r="L279" s="26">
        <f t="shared" ca="1" si="97"/>
        <v>0</v>
      </c>
      <c r="M279" s="26">
        <f t="shared" ca="1" si="97"/>
        <v>0</v>
      </c>
      <c r="N279" s="26">
        <f t="shared" ca="1" si="97"/>
        <v>0</v>
      </c>
      <c r="O279" s="26">
        <f t="shared" ca="1" si="97"/>
        <v>0</v>
      </c>
      <c r="P279" s="26">
        <f t="shared" ca="1" si="97"/>
        <v>0</v>
      </c>
      <c r="Q279" s="26">
        <f t="shared" ca="1" si="97"/>
        <v>0</v>
      </c>
      <c r="R279" s="26">
        <f t="shared" ca="1" si="97"/>
        <v>0</v>
      </c>
      <c r="S279" s="26">
        <f t="shared" ca="1" si="97"/>
        <v>-4132.1022999999996</v>
      </c>
      <c r="T279" s="26">
        <f t="shared" ca="1" si="97"/>
        <v>-3647</v>
      </c>
      <c r="U279" s="26">
        <f t="shared" ca="1" si="97"/>
        <v>-3417</v>
      </c>
      <c r="V279" s="26">
        <f t="shared" ca="1" si="97"/>
        <v>-3661</v>
      </c>
      <c r="W279" s="26">
        <f t="shared" ca="1" si="97"/>
        <v>-3460</v>
      </c>
      <c r="X279" s="26">
        <f t="shared" ca="1" si="98"/>
        <v>-3744</v>
      </c>
      <c r="Y279" s="26">
        <f t="shared" ca="1" si="98"/>
        <v>-4224</v>
      </c>
      <c r="Z279" s="26">
        <f t="shared" ca="1" si="98"/>
        <v>-3896</v>
      </c>
      <c r="AA279" s="26">
        <f t="shared" ca="1" si="98"/>
        <v>-3341</v>
      </c>
      <c r="AB279" s="26">
        <f t="shared" ca="1" si="98"/>
        <v>-3465</v>
      </c>
      <c r="AC279" s="26">
        <f t="shared" ca="1" si="98"/>
        <v>-2858</v>
      </c>
      <c r="AD279" s="26">
        <f t="shared" ca="1" si="98"/>
        <v>-3561</v>
      </c>
      <c r="AE279" s="26">
        <f t="shared" ca="1" si="98"/>
        <v>-3913</v>
      </c>
      <c r="AF279" s="26">
        <f t="shared" ca="1" si="98"/>
        <v>-3860</v>
      </c>
      <c r="AG279" s="26">
        <f t="shared" ca="1" si="98"/>
        <v>-3305</v>
      </c>
      <c r="AH279" s="26">
        <f t="shared" ca="1" si="98"/>
        <v>-2955</v>
      </c>
      <c r="AI279" s="26">
        <f t="shared" ca="1" si="98"/>
        <v>-2948</v>
      </c>
      <c r="AJ279" s="26">
        <f t="shared" ca="1" si="98"/>
        <v>-3312</v>
      </c>
      <c r="AK279" s="26">
        <f t="shared" ca="1" si="98"/>
        <v>-3586</v>
      </c>
      <c r="AL279" s="26">
        <f t="shared" ca="1" si="98"/>
        <v>-3678</v>
      </c>
      <c r="AM279" s="26">
        <f t="shared" ca="1" si="98"/>
        <v>-2888</v>
      </c>
      <c r="AN279" s="26">
        <f t="shared" ca="1" si="98"/>
        <v>-2985</v>
      </c>
      <c r="AO279" s="26">
        <f t="shared" ca="1" si="98"/>
        <v>-2845</v>
      </c>
      <c r="AP279" s="26">
        <f t="shared" ca="1" si="98"/>
        <v>-2794</v>
      </c>
      <c r="AQ279" s="26">
        <f t="shared" ca="1" si="98"/>
        <v>-2856</v>
      </c>
      <c r="AR279" s="26">
        <f t="shared" ca="1" si="98"/>
        <v>-2501</v>
      </c>
      <c r="AS279" s="26">
        <f t="shared" ca="1" si="98"/>
        <v>-2508</v>
      </c>
      <c r="AT279" s="26">
        <f t="shared" ca="1" si="98"/>
        <v>648.94999999999982</v>
      </c>
      <c r="AU279" s="26">
        <f t="shared" ca="1" si="98"/>
        <v>803.44</v>
      </c>
      <c r="AV279" s="26">
        <f t="shared" ca="1" si="98"/>
        <v>620.69999999999982</v>
      </c>
      <c r="AW279" s="26">
        <f t="shared" ca="1" si="98"/>
        <v>622.05999999999995</v>
      </c>
      <c r="AX279" s="26">
        <f t="shared" ca="1" si="98"/>
        <v>625.92999999999984</v>
      </c>
      <c r="AY279" s="26">
        <f t="shared" ca="1" si="98"/>
        <v>439.11999999999989</v>
      </c>
      <c r="AZ279" s="26">
        <f t="shared" ca="1" si="98"/>
        <v>472.80999999999995</v>
      </c>
      <c r="BA279" s="26">
        <f t="shared" ca="1" si="98"/>
        <v>354.96000000000004</v>
      </c>
      <c r="BB279" s="26">
        <f t="shared" ca="1" si="98"/>
        <v>363.13999999999987</v>
      </c>
      <c r="BC279" s="26">
        <f t="shared" ca="1" si="98"/>
        <v>527.15000000000009</v>
      </c>
      <c r="BD279" s="26">
        <f t="shared" ca="1" si="98"/>
        <v>538.63000000000011</v>
      </c>
      <c r="BE279" s="26">
        <f t="shared" ca="1" si="98"/>
        <v>456.09000000000015</v>
      </c>
      <c r="BF279" s="26">
        <f t="shared" ca="1" si="98"/>
        <v>2064.96</v>
      </c>
    </row>
    <row r="280" spans="3:58">
      <c r="C280" s="26">
        <f t="shared" si="87"/>
        <v>270</v>
      </c>
      <c r="D280" s="26">
        <f t="shared" si="88"/>
        <v>180</v>
      </c>
      <c r="E280" s="26" t="str">
        <f t="shared" si="89"/>
        <v>历史新!C270</v>
      </c>
      <c r="F280" s="26" t="str">
        <f t="shared" si="90"/>
        <v>历史汇总!B180</v>
      </c>
      <c r="G280" s="3" t="s">
        <v>102</v>
      </c>
      <c r="H280" s="26">
        <f t="shared" ca="1" si="97"/>
        <v>0</v>
      </c>
      <c r="I280" s="26">
        <f t="shared" ca="1" si="97"/>
        <v>0</v>
      </c>
      <c r="J280" s="26">
        <f t="shared" ca="1" si="97"/>
        <v>0</v>
      </c>
      <c r="K280" s="26">
        <f t="shared" ca="1" si="97"/>
        <v>0</v>
      </c>
      <c r="L280" s="26">
        <f t="shared" ca="1" si="97"/>
        <v>0</v>
      </c>
      <c r="M280" s="26">
        <f t="shared" ca="1" si="97"/>
        <v>0</v>
      </c>
      <c r="N280" s="26">
        <f t="shared" ca="1" si="97"/>
        <v>0</v>
      </c>
      <c r="O280" s="26">
        <f t="shared" ca="1" si="97"/>
        <v>0</v>
      </c>
      <c r="P280" s="26">
        <f t="shared" ca="1" si="97"/>
        <v>0</v>
      </c>
      <c r="Q280" s="26">
        <f t="shared" ca="1" si="97"/>
        <v>0</v>
      </c>
      <c r="R280" s="26">
        <f t="shared" ca="1" si="97"/>
        <v>0</v>
      </c>
      <c r="S280" s="26">
        <f t="shared" ca="1" si="97"/>
        <v>-4673.2388000000001</v>
      </c>
      <c r="T280" s="26">
        <f t="shared" ca="1" si="97"/>
        <v>-4402</v>
      </c>
      <c r="U280" s="26">
        <f t="shared" ca="1" si="97"/>
        <v>-4099</v>
      </c>
      <c r="V280" s="26">
        <f t="shared" ca="1" si="97"/>
        <v>-4420</v>
      </c>
      <c r="W280" s="26">
        <f t="shared" ca="1" si="97"/>
        <v>-4577</v>
      </c>
      <c r="X280" s="26">
        <f t="shared" ca="1" si="98"/>
        <v>-5014</v>
      </c>
      <c r="Y280" s="26">
        <f t="shared" ca="1" si="98"/>
        <v>-5388</v>
      </c>
      <c r="Z280" s="26">
        <f t="shared" ca="1" si="98"/>
        <v>-5053</v>
      </c>
      <c r="AA280" s="26">
        <f t="shared" ca="1" si="98"/>
        <v>-4225</v>
      </c>
      <c r="AB280" s="26">
        <f t="shared" ca="1" si="98"/>
        <v>-4554</v>
      </c>
      <c r="AC280" s="26">
        <f t="shared" ca="1" si="98"/>
        <v>-4398</v>
      </c>
      <c r="AD280" s="26">
        <f t="shared" ca="1" si="98"/>
        <v>-4705</v>
      </c>
      <c r="AE280" s="26">
        <f t="shared" ca="1" si="98"/>
        <v>-4724</v>
      </c>
      <c r="AF280" s="26">
        <f t="shared" ca="1" si="98"/>
        <v>-4703</v>
      </c>
      <c r="AG280" s="26">
        <f t="shared" ca="1" si="98"/>
        <v>-3897</v>
      </c>
      <c r="AH280" s="26">
        <f t="shared" ca="1" si="98"/>
        <v>-3926</v>
      </c>
      <c r="AI280" s="26">
        <f t="shared" ca="1" si="98"/>
        <v>-3943</v>
      </c>
      <c r="AJ280" s="26">
        <f t="shared" ca="1" si="98"/>
        <v>-3550</v>
      </c>
      <c r="AK280" s="26">
        <f t="shared" ca="1" si="98"/>
        <v>-4996</v>
      </c>
      <c r="AL280" s="26">
        <f t="shared" ca="1" si="98"/>
        <v>-4923</v>
      </c>
      <c r="AM280" s="26">
        <f t="shared" ca="1" si="98"/>
        <v>-3451</v>
      </c>
      <c r="AN280" s="26">
        <f t="shared" ca="1" si="98"/>
        <v>-4143</v>
      </c>
      <c r="AO280" s="26">
        <f t="shared" ca="1" si="98"/>
        <v>-4179</v>
      </c>
      <c r="AP280" s="26">
        <f t="shared" ca="1" si="98"/>
        <v>-4118</v>
      </c>
      <c r="AQ280" s="26">
        <f t="shared" ca="1" si="98"/>
        <v>-4185</v>
      </c>
      <c r="AR280" s="26">
        <f t="shared" ca="1" si="98"/>
        <v>-3706</v>
      </c>
      <c r="AS280" s="26">
        <f t="shared" ca="1" si="98"/>
        <v>-3614</v>
      </c>
      <c r="AT280" s="26">
        <f t="shared" ca="1" si="98"/>
        <v>9.7199999999997999</v>
      </c>
      <c r="AU280" s="26">
        <f t="shared" ca="1" si="98"/>
        <v>-174.90999999999985</v>
      </c>
      <c r="AV280" s="26">
        <f t="shared" ca="1" si="98"/>
        <v>-225.23999999999978</v>
      </c>
      <c r="AW280" s="26">
        <f t="shared" ca="1" si="98"/>
        <v>-444.4699999999998</v>
      </c>
      <c r="AX280" s="26">
        <f t="shared" ca="1" si="98"/>
        <v>-450.86000000000013</v>
      </c>
      <c r="AY280" s="26">
        <f t="shared" ca="1" si="98"/>
        <v>-147.61000000000013</v>
      </c>
      <c r="AZ280" s="26">
        <f t="shared" ca="1" si="98"/>
        <v>-96.860000000000127</v>
      </c>
      <c r="BA280" s="26">
        <f t="shared" ca="1" si="98"/>
        <v>-135.65000000000009</v>
      </c>
      <c r="BB280" s="26">
        <f t="shared" ca="1" si="98"/>
        <v>-108.5300000000002</v>
      </c>
      <c r="BC280" s="26">
        <f t="shared" ca="1" si="98"/>
        <v>-495.61999999999989</v>
      </c>
      <c r="BD280" s="26">
        <f t="shared" ca="1" si="98"/>
        <v>-261.51000000000022</v>
      </c>
      <c r="BE280" s="26">
        <f t="shared" ca="1" si="98"/>
        <v>-270.36000000000013</v>
      </c>
      <c r="BF280" s="26">
        <f t="shared" ca="1" si="98"/>
        <v>2669.47</v>
      </c>
    </row>
    <row r="281" spans="3:58">
      <c r="C281" s="26">
        <f t="shared" si="87"/>
        <v>271</v>
      </c>
      <c r="D281" s="26">
        <f t="shared" si="88"/>
        <v>181</v>
      </c>
      <c r="E281" s="26" t="str">
        <f t="shared" si="89"/>
        <v>历史新!C271</v>
      </c>
      <c r="F281" s="26" t="str">
        <f t="shared" si="90"/>
        <v>历史汇总!B181</v>
      </c>
      <c r="G281" s="3" t="s">
        <v>103</v>
      </c>
      <c r="H281" s="26">
        <f t="shared" ca="1" si="97"/>
        <v>0</v>
      </c>
      <c r="I281" s="26">
        <f t="shared" ca="1" si="97"/>
        <v>0</v>
      </c>
      <c r="J281" s="26">
        <f t="shared" ca="1" si="97"/>
        <v>0</v>
      </c>
      <c r="K281" s="26">
        <f t="shared" ca="1" si="97"/>
        <v>0</v>
      </c>
      <c r="L281" s="26">
        <f t="shared" ca="1" si="97"/>
        <v>0</v>
      </c>
      <c r="M281" s="26">
        <f t="shared" ca="1" si="97"/>
        <v>0</v>
      </c>
      <c r="N281" s="26">
        <f t="shared" ca="1" si="97"/>
        <v>0</v>
      </c>
      <c r="O281" s="26">
        <f t="shared" ca="1" si="97"/>
        <v>0</v>
      </c>
      <c r="P281" s="26">
        <f t="shared" ca="1" si="97"/>
        <v>0</v>
      </c>
      <c r="Q281" s="26">
        <f t="shared" ca="1" si="97"/>
        <v>0</v>
      </c>
      <c r="R281" s="26">
        <f t="shared" ca="1" si="97"/>
        <v>0</v>
      </c>
      <c r="S281" s="26">
        <f t="shared" ca="1" si="97"/>
        <v>-3932.6030999999998</v>
      </c>
      <c r="T281" s="26">
        <f t="shared" ca="1" si="97"/>
        <v>-3583</v>
      </c>
      <c r="U281" s="26">
        <f t="shared" ca="1" si="97"/>
        <v>-3237</v>
      </c>
      <c r="V281" s="26">
        <f t="shared" ca="1" si="97"/>
        <v>-3533</v>
      </c>
      <c r="W281" s="26">
        <f t="shared" ca="1" si="97"/>
        <v>-3437</v>
      </c>
      <c r="X281" s="26">
        <f t="shared" ca="1" si="98"/>
        <v>-3847</v>
      </c>
      <c r="Y281" s="26">
        <f t="shared" ca="1" si="98"/>
        <v>-4415</v>
      </c>
      <c r="Z281" s="26">
        <f t="shared" ca="1" si="98"/>
        <v>-4495</v>
      </c>
      <c r="AA281" s="26">
        <f t="shared" ca="1" si="98"/>
        <v>-3328</v>
      </c>
      <c r="AB281" s="26">
        <f t="shared" ca="1" si="98"/>
        <v>-3190</v>
      </c>
      <c r="AC281" s="26">
        <f t="shared" ca="1" si="98"/>
        <v>-3145</v>
      </c>
      <c r="AD281" s="26">
        <f t="shared" ca="1" si="98"/>
        <v>-3236</v>
      </c>
      <c r="AE281" s="26">
        <f t="shared" ca="1" si="98"/>
        <v>-3451</v>
      </c>
      <c r="AF281" s="26">
        <f t="shared" ca="1" si="98"/>
        <v>-3595</v>
      </c>
      <c r="AG281" s="26">
        <f t="shared" ca="1" si="98"/>
        <v>-2912</v>
      </c>
      <c r="AH281" s="26">
        <f t="shared" ref="AH281:AW281" ca="1" si="99">OFFSET(INDIRECT($E281),0,AH$11)-OFFSET(INDIRECT($F281),0,AH$11)</f>
        <v>-2636</v>
      </c>
      <c r="AI281" s="26">
        <f t="shared" ca="1" si="99"/>
        <v>-2102</v>
      </c>
      <c r="AJ281" s="26">
        <f t="shared" ca="1" si="99"/>
        <v>-2145</v>
      </c>
      <c r="AK281" s="26">
        <f t="shared" ca="1" si="99"/>
        <v>-3746</v>
      </c>
      <c r="AL281" s="26">
        <f t="shared" ca="1" si="99"/>
        <v>-3126</v>
      </c>
      <c r="AM281" s="26">
        <f t="shared" ca="1" si="99"/>
        <v>-2838</v>
      </c>
      <c r="AN281" s="26">
        <f t="shared" ca="1" si="99"/>
        <v>-2858</v>
      </c>
      <c r="AO281" s="26">
        <f t="shared" ca="1" si="99"/>
        <v>-3304</v>
      </c>
      <c r="AP281" s="26">
        <f t="shared" ca="1" si="99"/>
        <v>-3284</v>
      </c>
      <c r="AQ281" s="26">
        <f t="shared" ca="1" si="99"/>
        <v>-3252</v>
      </c>
      <c r="AR281" s="26">
        <f t="shared" ca="1" si="99"/>
        <v>-3022</v>
      </c>
      <c r="AS281" s="26">
        <f t="shared" ca="1" si="99"/>
        <v>-2760</v>
      </c>
      <c r="AT281" s="26">
        <f t="shared" ca="1" si="99"/>
        <v>319.2199999999998</v>
      </c>
      <c r="AU281" s="26">
        <f t="shared" ca="1" si="99"/>
        <v>-410.4699999999998</v>
      </c>
      <c r="AV281" s="26">
        <f t="shared" ca="1" si="99"/>
        <v>-407.23</v>
      </c>
      <c r="AW281" s="26">
        <f t="shared" ca="1" si="99"/>
        <v>-598.23</v>
      </c>
      <c r="AX281" s="26">
        <f t="shared" ref="AT281:BF286" ca="1" si="100">OFFSET(INDIRECT($E281),0,AX$11)-OFFSET(INDIRECT($F281),0,AX$11)</f>
        <v>-574.40000000000009</v>
      </c>
      <c r="AY281" s="26">
        <f t="shared" ca="1" si="100"/>
        <v>-348.78999999999996</v>
      </c>
      <c r="AZ281" s="26">
        <f t="shared" ca="1" si="100"/>
        <v>-249.3599999999999</v>
      </c>
      <c r="BA281" s="26">
        <f t="shared" ca="1" si="100"/>
        <v>-294.41000000000008</v>
      </c>
      <c r="BB281" s="26">
        <f t="shared" ca="1" si="100"/>
        <v>-225.48000000000002</v>
      </c>
      <c r="BC281" s="26">
        <f t="shared" ca="1" si="100"/>
        <v>-454.07999999999993</v>
      </c>
      <c r="BD281" s="26">
        <f t="shared" ca="1" si="100"/>
        <v>-521.34000000000015</v>
      </c>
      <c r="BE281" s="26">
        <f t="shared" ca="1" si="100"/>
        <v>-302.52</v>
      </c>
      <c r="BF281" s="26">
        <f t="shared" ca="1" si="100"/>
        <v>1801.08</v>
      </c>
    </row>
    <row r="282" spans="3:58">
      <c r="C282" s="26">
        <f t="shared" si="87"/>
        <v>272</v>
      </c>
      <c r="D282" s="26">
        <f t="shared" si="88"/>
        <v>182</v>
      </c>
      <c r="E282" s="26" t="str">
        <f t="shared" si="89"/>
        <v>历史新!C272</v>
      </c>
      <c r="F282" s="26" t="str">
        <f t="shared" si="90"/>
        <v>历史汇总!B182</v>
      </c>
      <c r="G282" s="1" t="s">
        <v>105</v>
      </c>
      <c r="H282" s="26">
        <f t="shared" ca="1" si="97"/>
        <v>0</v>
      </c>
      <c r="I282" s="26">
        <f t="shared" ca="1" si="97"/>
        <v>0</v>
      </c>
      <c r="J282" s="26">
        <f t="shared" ca="1" si="97"/>
        <v>0</v>
      </c>
      <c r="K282" s="26">
        <f t="shared" ca="1" si="97"/>
        <v>0</v>
      </c>
      <c r="L282" s="26">
        <f t="shared" ca="1" si="97"/>
        <v>0</v>
      </c>
      <c r="M282" s="26">
        <f t="shared" ca="1" si="97"/>
        <v>0</v>
      </c>
      <c r="N282" s="26">
        <f t="shared" ca="1" si="97"/>
        <v>0</v>
      </c>
      <c r="O282" s="26">
        <f t="shared" ca="1" si="97"/>
        <v>0</v>
      </c>
      <c r="P282" s="26">
        <f t="shared" ca="1" si="97"/>
        <v>0</v>
      </c>
      <c r="Q282" s="26">
        <f t="shared" ca="1" si="97"/>
        <v>0</v>
      </c>
      <c r="R282" s="26">
        <f t="shared" ca="1" si="97"/>
        <v>0</v>
      </c>
      <c r="S282" s="26">
        <f t="shared" ca="1" si="97"/>
        <v>-3.28</v>
      </c>
      <c r="T282" s="26">
        <f t="shared" ca="1" si="97"/>
        <v>-2.97</v>
      </c>
      <c r="U282" s="26">
        <f t="shared" ca="1" si="97"/>
        <v>-3.05</v>
      </c>
      <c r="V282" s="26">
        <f t="shared" ca="1" si="97"/>
        <v>-3.03</v>
      </c>
      <c r="W282" s="26">
        <f t="shared" ca="1" si="97"/>
        <v>-3.19</v>
      </c>
      <c r="X282" s="26">
        <f t="shared" ref="X282:AM286" ca="1" si="101">OFFSET(INDIRECT($E282),0,X$11)-OFFSET(INDIRECT($F282),0,X$11)</f>
        <v>-3.26</v>
      </c>
      <c r="Y282" s="26">
        <f t="shared" ca="1" si="101"/>
        <v>-3.5</v>
      </c>
      <c r="Z282" s="26">
        <f t="shared" ca="1" si="101"/>
        <v>-3.45</v>
      </c>
      <c r="AA282" s="26">
        <f t="shared" ca="1" si="101"/>
        <v>-3.14</v>
      </c>
      <c r="AB282" s="26">
        <f t="shared" ca="1" si="101"/>
        <v>-3.04</v>
      </c>
      <c r="AC282" s="26">
        <f t="shared" ca="1" si="101"/>
        <v>-3.17</v>
      </c>
      <c r="AD282" s="26">
        <f t="shared" ca="1" si="101"/>
        <v>-3.09</v>
      </c>
      <c r="AE282" s="26">
        <f t="shared" ca="1" si="101"/>
        <v>-3.08</v>
      </c>
      <c r="AF282" s="26">
        <f t="shared" ca="1" si="101"/>
        <v>-3.2</v>
      </c>
      <c r="AG282" s="26">
        <f t="shared" ca="1" si="101"/>
        <v>-2.9</v>
      </c>
      <c r="AH282" s="26">
        <f t="shared" ca="1" si="101"/>
        <v>-2.7</v>
      </c>
      <c r="AI282" s="26">
        <f t="shared" ca="1" si="101"/>
        <v>-2.69</v>
      </c>
      <c r="AJ282" s="26">
        <f t="shared" ca="1" si="101"/>
        <v>-3.51</v>
      </c>
      <c r="AK282" s="26">
        <f t="shared" ca="1" si="101"/>
        <v>-3.15</v>
      </c>
      <c r="AL282" s="26">
        <f t="shared" ca="1" si="101"/>
        <v>-3.38</v>
      </c>
      <c r="AM282" s="26">
        <f t="shared" ca="1" si="101"/>
        <v>-2.97</v>
      </c>
      <c r="AN282" s="26">
        <f t="shared" ref="AN282:AS282" ca="1" si="102">OFFSET(INDIRECT($E282),0,AN$11)-OFFSET(INDIRECT($F282),0,AN$11)</f>
        <v>-2.9</v>
      </c>
      <c r="AO282" s="26">
        <f t="shared" ca="1" si="102"/>
        <v>-3.03</v>
      </c>
      <c r="AP282" s="26">
        <f t="shared" ca="1" si="102"/>
        <v>-3.35</v>
      </c>
      <c r="AQ282" s="26">
        <f t="shared" ca="1" si="102"/>
        <v>-2.89</v>
      </c>
      <c r="AR282" s="26">
        <f t="shared" ca="1" si="102"/>
        <v>-2.6</v>
      </c>
      <c r="AS282" s="26">
        <f t="shared" ca="1" si="102"/>
        <v>-2.57</v>
      </c>
      <c r="AT282" s="26">
        <f t="shared" ca="1" si="100"/>
        <v>-2.62</v>
      </c>
      <c r="AU282" s="26">
        <f t="shared" ca="1" si="100"/>
        <v>-5.0000000000000266E-2</v>
      </c>
      <c r="AV282" s="26">
        <f t="shared" ca="1" si="100"/>
        <v>-5.9999999999999609E-2</v>
      </c>
      <c r="AW282" s="26">
        <f t="shared" ca="1" si="100"/>
        <v>-6.0000000000000053E-2</v>
      </c>
      <c r="AX282" s="26">
        <f t="shared" ca="1" si="100"/>
        <v>-7.0000000000000284E-2</v>
      </c>
      <c r="AY282" s="26">
        <f t="shared" ca="1" si="100"/>
        <v>-4.0000000000000036E-2</v>
      </c>
      <c r="AZ282" s="26">
        <f t="shared" ca="1" si="100"/>
        <v>-4.0000000000000036E-2</v>
      </c>
      <c r="BA282" s="26">
        <f t="shared" ca="1" si="100"/>
        <v>-4.0000000000000036E-2</v>
      </c>
      <c r="BB282" s="26">
        <f t="shared" ca="1" si="100"/>
        <v>-4.0000000000000036E-2</v>
      </c>
      <c r="BC282" s="26">
        <f t="shared" ca="1" si="100"/>
        <v>-4.0000000000000036E-2</v>
      </c>
      <c r="BD282" s="26">
        <f t="shared" ca="1" si="100"/>
        <v>-4.0000000000000036E-2</v>
      </c>
      <c r="BE282" s="26">
        <f t="shared" ca="1" si="100"/>
        <v>-4.0000000000000036E-2</v>
      </c>
      <c r="BF282" s="26">
        <f t="shared" ca="1" si="100"/>
        <v>1.9</v>
      </c>
    </row>
    <row r="283" spans="3:58">
      <c r="C283" s="26">
        <f t="shared" si="87"/>
        <v>273</v>
      </c>
      <c r="D283" s="26">
        <f t="shared" si="88"/>
        <v>146</v>
      </c>
      <c r="E283" s="26" t="str">
        <f t="shared" si="89"/>
        <v>历史新!C273</v>
      </c>
      <c r="F283" s="26" t="str">
        <f t="shared" si="90"/>
        <v>历史汇总!B146</v>
      </c>
      <c r="G283" s="3" t="s">
        <v>106</v>
      </c>
    </row>
    <row r="284" spans="3:58">
      <c r="C284" s="26">
        <f t="shared" si="87"/>
        <v>274</v>
      </c>
      <c r="D284" s="26">
        <f t="shared" si="88"/>
        <v>183</v>
      </c>
      <c r="E284" s="26" t="str">
        <f t="shared" si="89"/>
        <v>历史新!C274</v>
      </c>
      <c r="F284" s="26" t="str">
        <f t="shared" si="90"/>
        <v>历史汇总!B183</v>
      </c>
      <c r="G284" s="3" t="s">
        <v>107</v>
      </c>
      <c r="H284" s="26">
        <f t="shared" ca="1" si="97"/>
        <v>0</v>
      </c>
      <c r="I284" s="26">
        <f t="shared" ca="1" si="97"/>
        <v>0</v>
      </c>
      <c r="J284" s="26">
        <f t="shared" ca="1" si="97"/>
        <v>0</v>
      </c>
      <c r="K284" s="26">
        <f t="shared" ca="1" si="97"/>
        <v>0</v>
      </c>
      <c r="L284" s="26">
        <f t="shared" ca="1" si="97"/>
        <v>0</v>
      </c>
      <c r="M284" s="26">
        <f t="shared" ca="1" si="97"/>
        <v>0</v>
      </c>
      <c r="N284" s="26">
        <f t="shared" ca="1" si="97"/>
        <v>0</v>
      </c>
      <c r="O284" s="26">
        <f t="shared" ca="1" si="97"/>
        <v>0</v>
      </c>
      <c r="P284" s="26">
        <f t="shared" ca="1" si="97"/>
        <v>0</v>
      </c>
      <c r="Q284" s="26">
        <f t="shared" ca="1" si="97"/>
        <v>0</v>
      </c>
      <c r="R284" s="26">
        <f t="shared" ca="1" si="97"/>
        <v>0</v>
      </c>
      <c r="S284" s="26">
        <f t="shared" ca="1" si="97"/>
        <v>-2.15</v>
      </c>
      <c r="T284" s="26">
        <f t="shared" ca="1" si="97"/>
        <v>-1.99</v>
      </c>
      <c r="U284" s="26">
        <f t="shared" ca="1" si="97"/>
        <v>-2.0099999999999998</v>
      </c>
      <c r="V284" s="26">
        <f t="shared" ca="1" si="97"/>
        <v>-1.97</v>
      </c>
      <c r="W284" s="26">
        <f t="shared" ca="1" si="97"/>
        <v>-1.96</v>
      </c>
      <c r="X284" s="26">
        <f t="shared" ca="1" si="101"/>
        <v>-1.98</v>
      </c>
      <c r="Y284" s="26">
        <f t="shared" ca="1" si="101"/>
        <v>-2.09</v>
      </c>
      <c r="Z284" s="26">
        <f t="shared" ca="1" si="101"/>
        <v>-1.93</v>
      </c>
      <c r="AA284" s="26">
        <f t="shared" ca="1" si="101"/>
        <v>-1.76</v>
      </c>
      <c r="AB284" s="26">
        <f t="shared" ca="1" si="101"/>
        <v>-1.77</v>
      </c>
      <c r="AC284" s="26">
        <f t="shared" ca="1" si="101"/>
        <v>-1.99</v>
      </c>
      <c r="AD284" s="26">
        <f t="shared" ca="1" si="101"/>
        <v>-1.83</v>
      </c>
      <c r="AE284" s="26">
        <f t="shared" ca="1" si="101"/>
        <v>-1.94</v>
      </c>
      <c r="AF284" s="26">
        <f t="shared" ca="1" si="101"/>
        <v>-1.88</v>
      </c>
      <c r="AG284" s="26">
        <f t="shared" ca="1" si="101"/>
        <v>-1.79</v>
      </c>
      <c r="AH284" s="26">
        <f t="shared" ca="1" si="101"/>
        <v>-1.64</v>
      </c>
      <c r="AI284" s="26">
        <f t="shared" ca="1" si="101"/>
        <v>-1.7</v>
      </c>
      <c r="AJ284" s="26">
        <f t="shared" ca="1" si="101"/>
        <v>-1.79</v>
      </c>
      <c r="AK284" s="26">
        <f t="shared" ca="1" si="101"/>
        <v>-1.89</v>
      </c>
      <c r="AL284" s="26">
        <f t="shared" ca="1" si="101"/>
        <v>-1.93</v>
      </c>
      <c r="AM284" s="26">
        <f t="shared" ca="1" si="101"/>
        <v>-1.68</v>
      </c>
      <c r="AN284" s="26">
        <f t="shared" ref="AN284:AS286" ca="1" si="103">OFFSET(INDIRECT($E284),0,AN$11)-OFFSET(INDIRECT($F284),0,AN$11)</f>
        <v>-1.67</v>
      </c>
      <c r="AO284" s="26">
        <f t="shared" ca="1" si="103"/>
        <v>-1.59</v>
      </c>
      <c r="AP284" s="26">
        <f t="shared" ca="1" si="103"/>
        <v>-1.63</v>
      </c>
      <c r="AQ284" s="26">
        <f t="shared" ca="1" si="103"/>
        <v>-1.62</v>
      </c>
      <c r="AR284" s="26">
        <f t="shared" ca="1" si="103"/>
        <v>-1.47</v>
      </c>
      <c r="AS284" s="26">
        <f t="shared" ca="1" si="103"/>
        <v>-1.51</v>
      </c>
      <c r="AT284" s="26">
        <f t="shared" ca="1" si="100"/>
        <v>-1.53</v>
      </c>
      <c r="AU284" s="26">
        <f t="shared" ca="1" si="100"/>
        <v>0.42999999999999994</v>
      </c>
      <c r="AV284" s="26">
        <f t="shared" ca="1" si="100"/>
        <v>0.30000000000000004</v>
      </c>
      <c r="AW284" s="26">
        <f t="shared" ca="1" si="100"/>
        <v>0.35999999999999988</v>
      </c>
      <c r="AX284" s="26">
        <f t="shared" ca="1" si="100"/>
        <v>0.34999999999999987</v>
      </c>
      <c r="AY284" s="26">
        <f t="shared" ca="1" si="100"/>
        <v>0.29000000000000004</v>
      </c>
      <c r="AZ284" s="26">
        <f t="shared" ca="1" si="100"/>
        <v>0.29999999999999982</v>
      </c>
      <c r="BA284" s="26">
        <f t="shared" ca="1" si="100"/>
        <v>0.19999999999999996</v>
      </c>
      <c r="BB284" s="26">
        <f t="shared" ca="1" si="100"/>
        <v>0.21999999999999997</v>
      </c>
      <c r="BC284" s="26">
        <f t="shared" ca="1" si="100"/>
        <v>0.43000000000000016</v>
      </c>
      <c r="BD284" s="26">
        <f t="shared" ca="1" si="100"/>
        <v>0.36999999999999988</v>
      </c>
      <c r="BE284" s="26">
        <f t="shared" ca="1" si="100"/>
        <v>0.22999999999999998</v>
      </c>
      <c r="BF284" s="26">
        <f t="shared" ca="1" si="100"/>
        <v>1.6</v>
      </c>
    </row>
    <row r="285" spans="3:58">
      <c r="C285" s="26">
        <f t="shared" si="87"/>
        <v>275</v>
      </c>
      <c r="D285" s="26">
        <f t="shared" si="88"/>
        <v>184</v>
      </c>
      <c r="E285" s="26" t="str">
        <f t="shared" si="89"/>
        <v>历史新!C275</v>
      </c>
      <c r="F285" s="26" t="str">
        <f t="shared" si="90"/>
        <v>历史汇总!B184</v>
      </c>
      <c r="G285" s="3" t="s">
        <v>108</v>
      </c>
      <c r="H285" s="26">
        <f ca="1">OFFSET(INDIRECT($E285),0,H$11)-OFFSET(INDIRECT($F285),0,H$11)</f>
        <v>0</v>
      </c>
      <c r="I285" s="26">
        <f t="shared" ca="1" si="97"/>
        <v>0</v>
      </c>
      <c r="J285" s="26">
        <f t="shared" ca="1" si="97"/>
        <v>0</v>
      </c>
      <c r="K285" s="26">
        <f t="shared" ca="1" si="97"/>
        <v>0</v>
      </c>
      <c r="L285" s="26">
        <f t="shared" ca="1" si="97"/>
        <v>0</v>
      </c>
      <c r="M285" s="26">
        <f t="shared" ca="1" si="97"/>
        <v>0</v>
      </c>
      <c r="N285" s="26">
        <f t="shared" ca="1" si="97"/>
        <v>0</v>
      </c>
      <c r="O285" s="26">
        <f t="shared" ca="1" si="97"/>
        <v>0</v>
      </c>
      <c r="P285" s="26">
        <f t="shared" ca="1" si="97"/>
        <v>0</v>
      </c>
      <c r="Q285" s="26">
        <f t="shared" ca="1" si="97"/>
        <v>0</v>
      </c>
      <c r="R285" s="26">
        <f t="shared" ca="1" si="97"/>
        <v>0</v>
      </c>
      <c r="S285" s="26">
        <f t="shared" ca="1" si="97"/>
        <v>-5.78</v>
      </c>
      <c r="T285" s="26">
        <f t="shared" ca="1" si="97"/>
        <v>-4.41</v>
      </c>
      <c r="U285" s="26">
        <f t="shared" ca="1" si="97"/>
        <v>-4.93</v>
      </c>
      <c r="V285" s="26">
        <f t="shared" ca="1" si="97"/>
        <v>-5.26</v>
      </c>
      <c r="W285" s="26">
        <f t="shared" ca="1" si="97"/>
        <v>-5.27</v>
      </c>
      <c r="X285" s="26">
        <f t="shared" ca="1" si="101"/>
        <v>-5.89</v>
      </c>
      <c r="Y285" s="26">
        <f t="shared" ca="1" si="101"/>
        <v>-6.78</v>
      </c>
      <c r="Z285" s="26">
        <f t="shared" ca="1" si="101"/>
        <v>-7.4</v>
      </c>
      <c r="AA285" s="26">
        <f t="shared" ca="1" si="101"/>
        <v>-4.93</v>
      </c>
      <c r="AB285" s="26">
        <f t="shared" ca="1" si="101"/>
        <v>-5.26</v>
      </c>
      <c r="AC285" s="26">
        <f t="shared" ca="1" si="101"/>
        <v>-5.08</v>
      </c>
      <c r="AD285" s="26">
        <f t="shared" ca="1" si="101"/>
        <v>-5.54</v>
      </c>
      <c r="AE285" s="26">
        <f t="shared" ca="1" si="101"/>
        <v>-5.92</v>
      </c>
      <c r="AF285" s="26">
        <f t="shared" ca="1" si="101"/>
        <v>-5.89</v>
      </c>
      <c r="AG285" s="26">
        <f t="shared" ca="1" si="101"/>
        <v>-4.78</v>
      </c>
      <c r="AH285" s="26">
        <f t="shared" ca="1" si="101"/>
        <v>-4.9000000000000004</v>
      </c>
      <c r="AI285" s="26">
        <f t="shared" ca="1" si="101"/>
        <v>-4.79</v>
      </c>
      <c r="AJ285" s="26">
        <f t="shared" ca="1" si="101"/>
        <v>-6.94</v>
      </c>
      <c r="AK285" s="26">
        <f t="shared" ca="1" si="101"/>
        <v>-6.98</v>
      </c>
      <c r="AL285" s="26">
        <f t="shared" ca="1" si="101"/>
        <v>-7.03</v>
      </c>
      <c r="AM285" s="26">
        <f t="shared" ca="1" si="101"/>
        <v>-5.01</v>
      </c>
      <c r="AN285" s="26">
        <f t="shared" ca="1" si="103"/>
        <v>-5.4</v>
      </c>
      <c r="AO285" s="26">
        <f t="shared" ca="1" si="103"/>
        <v>-5.6</v>
      </c>
      <c r="AP285" s="26">
        <f t="shared" ca="1" si="103"/>
        <v>-6.63</v>
      </c>
      <c r="AQ285" s="26">
        <f t="shared" ca="1" si="103"/>
        <v>-7.32</v>
      </c>
      <c r="AR285" s="26">
        <f t="shared" ca="1" si="103"/>
        <v>-4.79</v>
      </c>
      <c r="AS285" s="26">
        <f t="shared" ca="1" si="103"/>
        <v>-4.88</v>
      </c>
      <c r="AT285" s="26">
        <f t="shared" ca="1" si="100"/>
        <v>-5.63</v>
      </c>
      <c r="AU285" s="26">
        <f t="shared" ca="1" si="100"/>
        <v>-0.30999999999999961</v>
      </c>
      <c r="AV285" s="26">
        <f t="shared" ca="1" si="100"/>
        <v>-0.25</v>
      </c>
      <c r="AW285" s="26">
        <f t="shared" ca="1" si="100"/>
        <v>-0.71999999999999975</v>
      </c>
      <c r="AX285" s="26">
        <f t="shared" ca="1" si="100"/>
        <v>-0.62000000000000011</v>
      </c>
      <c r="AY285" s="26">
        <f t="shared" ca="1" si="100"/>
        <v>-0.23000000000000043</v>
      </c>
      <c r="AZ285" s="26">
        <f t="shared" ca="1" si="100"/>
        <v>-0.27000000000000046</v>
      </c>
      <c r="BA285" s="26">
        <f t="shared" ca="1" si="100"/>
        <v>-0.19999999999999929</v>
      </c>
      <c r="BB285" s="26">
        <f t="shared" ca="1" si="100"/>
        <v>-0.25999999999999979</v>
      </c>
      <c r="BC285" s="26">
        <f t="shared" ca="1" si="100"/>
        <v>-1.0300000000000002</v>
      </c>
      <c r="BD285" s="26">
        <f t="shared" ca="1" si="100"/>
        <v>-0.4399999999999995</v>
      </c>
      <c r="BE285" s="26">
        <f t="shared" ca="1" si="100"/>
        <v>-0.33999999999999986</v>
      </c>
      <c r="BF285" s="26">
        <f t="shared" ca="1" si="100"/>
        <v>3.55</v>
      </c>
    </row>
    <row r="286" spans="3:58">
      <c r="C286" s="26">
        <f t="shared" si="87"/>
        <v>276</v>
      </c>
      <c r="D286" s="26">
        <f t="shared" si="88"/>
        <v>185</v>
      </c>
      <c r="E286" s="26" t="str">
        <f t="shared" si="89"/>
        <v>历史新!C276</v>
      </c>
      <c r="F286" s="26" t="str">
        <f t="shared" si="90"/>
        <v>历史汇总!B185</v>
      </c>
      <c r="G286" s="3" t="s">
        <v>109</v>
      </c>
      <c r="H286" s="26">
        <f t="shared" ca="1" si="97"/>
        <v>0</v>
      </c>
      <c r="I286" s="26">
        <f t="shared" ca="1" si="97"/>
        <v>0</v>
      </c>
      <c r="J286" s="26">
        <f t="shared" ca="1" si="97"/>
        <v>0</v>
      </c>
      <c r="K286" s="26">
        <f t="shared" ca="1" si="97"/>
        <v>0</v>
      </c>
      <c r="L286" s="26">
        <f t="shared" ca="1" si="97"/>
        <v>0</v>
      </c>
      <c r="M286" s="26">
        <f t="shared" ca="1" si="97"/>
        <v>0</v>
      </c>
      <c r="N286" s="26">
        <f t="shared" ca="1" si="97"/>
        <v>0</v>
      </c>
      <c r="O286" s="26">
        <f t="shared" ca="1" si="97"/>
        <v>0</v>
      </c>
      <c r="P286" s="26">
        <f t="shared" ca="1" si="97"/>
        <v>0</v>
      </c>
      <c r="Q286" s="26">
        <f t="shared" ca="1" si="97"/>
        <v>0</v>
      </c>
      <c r="R286" s="26">
        <f t="shared" ca="1" si="97"/>
        <v>0</v>
      </c>
      <c r="S286" s="26">
        <f t="shared" ca="1" si="97"/>
        <v>-2.62</v>
      </c>
      <c r="T286" s="26">
        <f t="shared" ca="1" si="97"/>
        <v>-2.2599999999999998</v>
      </c>
      <c r="U286" s="26">
        <f t="shared" ca="1" si="97"/>
        <v>-2.33</v>
      </c>
      <c r="V286" s="26">
        <f t="shared" ca="1" si="97"/>
        <v>-2.33</v>
      </c>
      <c r="W286" s="26">
        <f t="shared" ca="1" si="97"/>
        <v>-2.3199999999999998</v>
      </c>
      <c r="X286" s="26">
        <f t="shared" ca="1" si="101"/>
        <v>-2.4900000000000002</v>
      </c>
      <c r="Y286" s="26">
        <f t="shared" ca="1" si="101"/>
        <v>-2.85</v>
      </c>
      <c r="Z286" s="26">
        <f t="shared" ca="1" si="101"/>
        <v>-2.91</v>
      </c>
      <c r="AA286" s="26">
        <f t="shared" ca="1" si="101"/>
        <v>-2.2000000000000002</v>
      </c>
      <c r="AB286" s="26">
        <f t="shared" ca="1" si="101"/>
        <v>-2.0099999999999998</v>
      </c>
      <c r="AC286" s="26">
        <f t="shared" ca="1" si="101"/>
        <v>-1.98</v>
      </c>
      <c r="AD286" s="26">
        <f t="shared" ca="1" si="101"/>
        <v>-1.94</v>
      </c>
      <c r="AE286" s="26">
        <f t="shared" ca="1" si="101"/>
        <v>-2.1</v>
      </c>
      <c r="AF286" s="26">
        <f t="shared" ca="1" si="101"/>
        <v>-2.16</v>
      </c>
      <c r="AG286" s="26">
        <f t="shared" ca="1" si="101"/>
        <v>-1.85</v>
      </c>
      <c r="AH286" s="26">
        <f t="shared" ca="1" si="101"/>
        <v>-1.72</v>
      </c>
      <c r="AI286" s="26">
        <f t="shared" ca="1" si="101"/>
        <v>-2.1800000000000002</v>
      </c>
      <c r="AJ286" s="26">
        <f t="shared" ca="1" si="101"/>
        <v>-3.35</v>
      </c>
      <c r="AK286" s="26">
        <f t="shared" ca="1" si="101"/>
        <v>-2.44</v>
      </c>
      <c r="AL286" s="26">
        <f t="shared" ca="1" si="101"/>
        <v>-2.8</v>
      </c>
      <c r="AM286" s="26">
        <f t="shared" ca="1" si="101"/>
        <v>-1.97</v>
      </c>
      <c r="AN286" s="26">
        <f t="shared" ca="1" si="103"/>
        <v>-1.91</v>
      </c>
      <c r="AO286" s="26">
        <f t="shared" ca="1" si="103"/>
        <v>-2.27</v>
      </c>
      <c r="AP286" s="26">
        <f t="shared" ca="1" si="103"/>
        <v>-2.2999999999999998</v>
      </c>
      <c r="AQ286" s="26">
        <f t="shared" ca="1" si="103"/>
        <v>-2.2000000000000002</v>
      </c>
      <c r="AR286" s="26">
        <f t="shared" ca="1" si="103"/>
        <v>-1.94</v>
      </c>
      <c r="AS286" s="26">
        <f t="shared" ca="1" si="103"/>
        <v>-1.93</v>
      </c>
      <c r="AT286" s="26">
        <f t="shared" ca="1" si="100"/>
        <v>-1.08</v>
      </c>
      <c r="AU286" s="26">
        <f t="shared" ca="1" si="100"/>
        <v>-0.29999999999999982</v>
      </c>
      <c r="AV286" s="26">
        <f t="shared" ca="1" si="100"/>
        <v>-0.16999999999999993</v>
      </c>
      <c r="AW286" s="26">
        <f t="shared" ca="1" si="100"/>
        <v>-0.39999999999999991</v>
      </c>
      <c r="AX286" s="26">
        <f t="shared" ca="1" si="100"/>
        <v>-0.37999999999999989</v>
      </c>
      <c r="AY286" s="26">
        <f t="shared" ca="1" si="100"/>
        <v>-0.2200000000000002</v>
      </c>
      <c r="AZ286" s="26">
        <f t="shared" ca="1" si="100"/>
        <v>-0.19999999999999996</v>
      </c>
      <c r="BA286" s="26">
        <f t="shared" ca="1" si="100"/>
        <v>-0.17999999999999994</v>
      </c>
      <c r="BB286" s="26">
        <f t="shared" ca="1" si="100"/>
        <v>-0.17000000000000015</v>
      </c>
      <c r="BC286" s="26">
        <f t="shared" ca="1" si="100"/>
        <v>-0.25999999999999979</v>
      </c>
      <c r="BD286" s="26">
        <f t="shared" ca="1" si="100"/>
        <v>-0.42999999999999994</v>
      </c>
      <c r="BE286" s="26">
        <f t="shared" ca="1" si="100"/>
        <v>-0.24</v>
      </c>
      <c r="BF286" s="26">
        <f t="shared" ca="1" si="100"/>
        <v>1.49</v>
      </c>
    </row>
    <row r="293" spans="2:58">
      <c r="B293" s="26" t="s">
        <v>169</v>
      </c>
      <c r="C293" s="26">
        <f>C105*3</f>
        <v>282</v>
      </c>
      <c r="D293" s="26">
        <f>D105*3</f>
        <v>219</v>
      </c>
      <c r="G293" s="26" t="s">
        <v>170</v>
      </c>
      <c r="H293" s="1" t="s">
        <v>386</v>
      </c>
      <c r="I293" s="1" t="s">
        <v>387</v>
      </c>
      <c r="J293" s="1" t="s">
        <v>388</v>
      </c>
      <c r="K293" s="1" t="s">
        <v>389</v>
      </c>
      <c r="L293" s="1" t="s">
        <v>390</v>
      </c>
      <c r="M293" s="1" t="s">
        <v>391</v>
      </c>
      <c r="N293" s="1" t="s">
        <v>392</v>
      </c>
      <c r="O293" s="1" t="s">
        <v>393</v>
      </c>
      <c r="P293" s="1" t="s">
        <v>394</v>
      </c>
      <c r="Q293" s="1" t="s">
        <v>395</v>
      </c>
      <c r="R293" s="1" t="s">
        <v>396</v>
      </c>
      <c r="S293" s="1" t="s">
        <v>397</v>
      </c>
      <c r="T293" s="1" t="s">
        <v>398</v>
      </c>
      <c r="U293" s="1" t="s">
        <v>399</v>
      </c>
      <c r="V293" s="1" t="s">
        <v>400</v>
      </c>
      <c r="W293" s="1" t="s">
        <v>401</v>
      </c>
      <c r="X293" s="1" t="s">
        <v>402</v>
      </c>
      <c r="Y293" s="1" t="s">
        <v>403</v>
      </c>
      <c r="Z293" s="1" t="s">
        <v>404</v>
      </c>
      <c r="AA293" s="1" t="s">
        <v>405</v>
      </c>
      <c r="AB293" s="1" t="s">
        <v>406</v>
      </c>
      <c r="AC293" s="1" t="s">
        <v>407</v>
      </c>
      <c r="AD293" s="1" t="s">
        <v>408</v>
      </c>
      <c r="AE293" s="1" t="s">
        <v>409</v>
      </c>
      <c r="AF293" s="1" t="s">
        <v>410</v>
      </c>
      <c r="AG293" s="1" t="s">
        <v>411</v>
      </c>
      <c r="AH293" s="1" t="s">
        <v>412</v>
      </c>
      <c r="AI293" s="1" t="s">
        <v>413</v>
      </c>
      <c r="AJ293" s="1" t="s">
        <v>414</v>
      </c>
      <c r="AK293" s="1" t="s">
        <v>415</v>
      </c>
      <c r="AL293" s="1" t="s">
        <v>416</v>
      </c>
      <c r="AM293" s="1" t="s">
        <v>417</v>
      </c>
      <c r="AN293" s="1" t="s">
        <v>418</v>
      </c>
      <c r="AO293" s="1" t="s">
        <v>419</v>
      </c>
      <c r="AP293" s="1" t="s">
        <v>420</v>
      </c>
      <c r="AQ293" s="1" t="s">
        <v>421</v>
      </c>
      <c r="AR293" s="1" t="s">
        <v>422</v>
      </c>
      <c r="AS293" s="1" t="s">
        <v>13</v>
      </c>
      <c r="AT293" s="1" t="s">
        <v>12</v>
      </c>
      <c r="AU293" s="1" t="s">
        <v>11</v>
      </c>
      <c r="AV293" s="1" t="s">
        <v>10</v>
      </c>
      <c r="AW293" s="1" t="s">
        <v>9</v>
      </c>
      <c r="AX293" s="1" t="s">
        <v>8</v>
      </c>
      <c r="AY293" s="1" t="s">
        <v>7</v>
      </c>
      <c r="AZ293" s="1" t="s">
        <v>6</v>
      </c>
      <c r="BA293" s="1" t="s">
        <v>5</v>
      </c>
      <c r="BB293" s="1" t="s">
        <v>4</v>
      </c>
      <c r="BC293" s="1" t="s">
        <v>3</v>
      </c>
      <c r="BD293" s="1" t="s">
        <v>2</v>
      </c>
      <c r="BE293" s="1" t="s">
        <v>1</v>
      </c>
      <c r="BF293" s="1" t="s">
        <v>423</v>
      </c>
    </row>
    <row r="294" spans="2:58">
      <c r="C294" s="26">
        <f>C13+$C$293</f>
        <v>284</v>
      </c>
      <c r="D294" s="26">
        <f>D13+$D$293</f>
        <v>261</v>
      </c>
      <c r="E294" s="26" t="str">
        <f t="shared" ref="E294:E341" si="104">$A$11&amp;$A$13&amp;C294</f>
        <v>历史新!C284</v>
      </c>
      <c r="F294" s="26" t="str">
        <f t="shared" ref="F294:F341" si="105">$B$11&amp;$B$13&amp;D294</f>
        <v>历史汇总!B261</v>
      </c>
      <c r="G294" s="1" t="s">
        <v>15</v>
      </c>
      <c r="H294" s="26">
        <f ca="1">OFFSET(INDIRECT($E294),0,H$11)-OFFSET(INDIRECT($F294),0,H$11)</f>
        <v>9750</v>
      </c>
      <c r="I294" s="26">
        <f t="shared" ref="I294:BF299" ca="1" si="106">OFFSET(INDIRECT($E294),0,I$11)-OFFSET(INDIRECT($F294),0,I$11)</f>
        <v>6510</v>
      </c>
      <c r="J294" s="26">
        <f t="shared" ca="1" si="106"/>
        <v>7070</v>
      </c>
      <c r="K294" s="26">
        <f t="shared" ca="1" si="106"/>
        <v>7670</v>
      </c>
      <c r="L294" s="26">
        <f t="shared" ca="1" si="106"/>
        <v>9150</v>
      </c>
      <c r="M294" s="26">
        <f t="shared" ca="1" si="106"/>
        <v>15910</v>
      </c>
      <c r="N294" s="26">
        <f t="shared" ca="1" si="106"/>
        <v>14070</v>
      </c>
      <c r="O294" s="26">
        <f t="shared" ca="1" si="106"/>
        <v>5860</v>
      </c>
      <c r="P294" s="26">
        <f t="shared" ca="1" si="106"/>
        <v>7620</v>
      </c>
      <c r="Q294" s="26">
        <f t="shared" ca="1" si="106"/>
        <v>5840</v>
      </c>
      <c r="R294" s="26">
        <f t="shared" ca="1" si="106"/>
        <v>5500</v>
      </c>
      <c r="S294" s="26">
        <f t="shared" ca="1" si="106"/>
        <v>16460</v>
      </c>
      <c r="T294" s="26">
        <f t="shared" ca="1" si="106"/>
        <v>9190</v>
      </c>
      <c r="U294" s="26">
        <f t="shared" ca="1" si="106"/>
        <v>6660</v>
      </c>
      <c r="V294" s="26">
        <f t="shared" ca="1" si="106"/>
        <v>9590</v>
      </c>
      <c r="W294" s="26">
        <f t="shared" ca="1" si="106"/>
        <v>7660</v>
      </c>
      <c r="X294" s="26">
        <f t="shared" ca="1" si="106"/>
        <v>10600</v>
      </c>
      <c r="Y294" s="26">
        <f t="shared" ca="1" si="106"/>
        <v>16290</v>
      </c>
      <c r="Z294" s="26">
        <f t="shared" ca="1" si="106"/>
        <v>4760</v>
      </c>
      <c r="AA294" s="26">
        <f t="shared" ca="1" si="106"/>
        <v>5590</v>
      </c>
      <c r="AB294" s="26">
        <f t="shared" ca="1" si="106"/>
        <v>6880</v>
      </c>
      <c r="AC294" s="26">
        <f t="shared" ca="1" si="106"/>
        <v>4480</v>
      </c>
      <c r="AD294" s="26">
        <f t="shared" ca="1" si="106"/>
        <v>6460</v>
      </c>
      <c r="AE294" s="26">
        <f t="shared" ca="1" si="106"/>
        <v>14860</v>
      </c>
      <c r="AF294" s="26">
        <f t="shared" ca="1" si="106"/>
        <v>11990</v>
      </c>
      <c r="AG294" s="26">
        <f t="shared" ca="1" si="106"/>
        <v>8390</v>
      </c>
      <c r="AH294" s="26">
        <f t="shared" ca="1" si="106"/>
        <v>7570</v>
      </c>
      <c r="AI294" s="26">
        <f t="shared" ca="1" si="106"/>
        <v>6670</v>
      </c>
      <c r="AJ294" s="26">
        <f t="shared" ca="1" si="106"/>
        <v>10060</v>
      </c>
      <c r="AK294" s="26">
        <f t="shared" ca="1" si="106"/>
        <v>16660</v>
      </c>
      <c r="AL294" s="26">
        <f t="shared" ca="1" si="106"/>
        <v>17830</v>
      </c>
      <c r="AM294" s="26">
        <f t="shared" ca="1" si="106"/>
        <v>8130</v>
      </c>
      <c r="AN294" s="26">
        <f t="shared" ca="1" si="106"/>
        <v>7450</v>
      </c>
      <c r="AO294" s="26">
        <f t="shared" ca="1" si="106"/>
        <v>5570</v>
      </c>
      <c r="AP294" s="26">
        <f t="shared" ca="1" si="106"/>
        <v>3320</v>
      </c>
      <c r="AQ294" s="26">
        <f t="shared" ca="1" si="106"/>
        <v>2310</v>
      </c>
      <c r="AR294" s="26">
        <f t="shared" ca="1" si="106"/>
        <v>2020</v>
      </c>
      <c r="AS294" s="26">
        <f t="shared" ca="1" si="106"/>
        <v>1170</v>
      </c>
      <c r="AT294" s="26">
        <f t="shared" ca="1" si="106"/>
        <v>1620</v>
      </c>
      <c r="AU294" s="26">
        <f t="shared" ca="1" si="106"/>
        <v>990</v>
      </c>
      <c r="AV294" s="26">
        <f t="shared" ca="1" si="106"/>
        <v>1170</v>
      </c>
      <c r="AW294" s="26">
        <f t="shared" ca="1" si="106"/>
        <v>3360</v>
      </c>
      <c r="AX294" s="26">
        <f t="shared" ca="1" si="106"/>
        <v>3880</v>
      </c>
      <c r="AY294" s="26">
        <f t="shared" ca="1" si="106"/>
        <v>1270</v>
      </c>
      <c r="AZ294" s="26">
        <f t="shared" ca="1" si="106"/>
        <v>1470</v>
      </c>
      <c r="BA294" s="26">
        <f t="shared" ca="1" si="106"/>
        <v>950</v>
      </c>
      <c r="BB294" s="26">
        <f t="shared" ca="1" si="106"/>
        <v>200</v>
      </c>
      <c r="BC294" s="26">
        <f t="shared" ca="1" si="106"/>
        <v>150</v>
      </c>
      <c r="BD294" s="26">
        <f t="shared" ca="1" si="106"/>
        <v>340</v>
      </c>
      <c r="BE294" s="26">
        <f t="shared" ca="1" si="106"/>
        <v>260</v>
      </c>
      <c r="BF294" s="26">
        <f t="shared" ca="1" si="106"/>
        <v>2407531</v>
      </c>
    </row>
    <row r="295" spans="2:58">
      <c r="C295" s="26">
        <f t="shared" ref="C295:C341" si="107">C14+$C$293</f>
        <v>285</v>
      </c>
      <c r="D295" s="26">
        <f t="shared" ref="D295:D327" si="108">D14+$D$293</f>
        <v>262</v>
      </c>
      <c r="E295" s="26" t="str">
        <f t="shared" si="104"/>
        <v>历史新!C285</v>
      </c>
      <c r="F295" s="26" t="str">
        <f t="shared" si="105"/>
        <v>历史汇总!B262</v>
      </c>
      <c r="G295" s="3" t="s">
        <v>16</v>
      </c>
      <c r="H295" s="26">
        <f t="shared" ref="H295:W315" ca="1" si="109">OFFSET(INDIRECT($E295),0,H$11)-OFFSET(INDIRECT($F295),0,H$11)</f>
        <v>-6.499999999999978E-3</v>
      </c>
      <c r="I295" s="26">
        <f t="shared" ca="1" si="106"/>
        <v>-6.9999999999997842E-4</v>
      </c>
      <c r="J295" s="26">
        <f t="shared" ca="1" si="106"/>
        <v>1.0000000000000286E-4</v>
      </c>
      <c r="K295" s="26">
        <f t="shared" ca="1" si="106"/>
        <v>2.2000000000000075E-3</v>
      </c>
      <c r="L295" s="26">
        <f t="shared" ca="1" si="106"/>
        <v>-1.1999999999999789E-3</v>
      </c>
      <c r="M295" s="26">
        <f t="shared" ca="1" si="106"/>
        <v>2.3000000000000242E-3</v>
      </c>
      <c r="N295" s="26">
        <f t="shared" ca="1" si="106"/>
        <v>-1.800000000000003E-3</v>
      </c>
      <c r="O295" s="26">
        <f t="shared" ca="1" si="106"/>
        <v>-2.6999999999999802E-3</v>
      </c>
      <c r="P295" s="26">
        <f t="shared" ca="1" si="106"/>
        <v>9.000000000000119E-4</v>
      </c>
      <c r="Q295" s="26">
        <f t="shared" ca="1" si="106"/>
        <v>1.0000000000000009E-3</v>
      </c>
      <c r="R295" s="26">
        <f t="shared" ca="1" si="106"/>
        <v>-1.6999999999999793E-3</v>
      </c>
      <c r="S295" s="26">
        <f t="shared" ca="1" si="106"/>
        <v>3.3086983232497591E-3</v>
      </c>
      <c r="T295" s="26">
        <f t="shared" ca="1" si="106"/>
        <v>-2.9999999999999992E-3</v>
      </c>
      <c r="U295" s="26">
        <f t="shared" ca="1" si="106"/>
        <v>8.0000000000002292E-4</v>
      </c>
      <c r="V295" s="26">
        <f t="shared" ca="1" si="106"/>
        <v>-8.0000000000002292E-4</v>
      </c>
      <c r="W295" s="26">
        <f t="shared" ca="1" si="106"/>
        <v>7.0000000000003393E-4</v>
      </c>
      <c r="X295" s="26">
        <f t="shared" ca="1" si="106"/>
        <v>1.3999999999999846E-3</v>
      </c>
      <c r="Y295" s="26">
        <f t="shared" ca="1" si="106"/>
        <v>2.2000000000000075E-3</v>
      </c>
      <c r="Z295" s="26">
        <f t="shared" ca="1" si="106"/>
        <v>-1.0599999999999998E-2</v>
      </c>
      <c r="AA295" s="26">
        <f t="shared" ca="1" si="106"/>
        <v>1.0999999999999899E-3</v>
      </c>
      <c r="AB295" s="26">
        <f t="shared" ca="1" si="106"/>
        <v>1.0000000000000009E-3</v>
      </c>
      <c r="AC295" s="26">
        <f t="shared" ca="1" si="106"/>
        <v>-7.0000000000000617E-4</v>
      </c>
      <c r="AD295" s="26">
        <f t="shared" ca="1" si="106"/>
        <v>1.7000000000000001E-3</v>
      </c>
      <c r="AE295" s="26">
        <f t="shared" ca="1" si="106"/>
        <v>6.1000000000000221E-3</v>
      </c>
      <c r="AF295" s="26">
        <f t="shared" ca="1" si="106"/>
        <v>-1.9399999999999862E-2</v>
      </c>
      <c r="AG295" s="26">
        <f t="shared" ca="1" si="106"/>
        <v>5.0000000000000044E-4</v>
      </c>
      <c r="AH295" s="26">
        <f t="shared" ca="1" si="106"/>
        <v>4.0000000000001146E-4</v>
      </c>
      <c r="AI295" s="26">
        <f t="shared" ca="1" si="106"/>
        <v>-3.9999999999999758E-4</v>
      </c>
      <c r="AJ295" s="26">
        <f t="shared" ca="1" si="106"/>
        <v>2.2000000000000006E-3</v>
      </c>
      <c r="AK295" s="26">
        <f t="shared" ca="1" si="106"/>
        <v>1.4000000000000123E-3</v>
      </c>
      <c r="AL295" s="26">
        <f t="shared" ca="1" si="106"/>
        <v>-2.8999999999999582E-3</v>
      </c>
      <c r="AM295" s="26">
        <f t="shared" ca="1" si="106"/>
        <v>-3.0000000000002247E-4</v>
      </c>
      <c r="AN295" s="26">
        <f t="shared" ca="1" si="106"/>
        <v>-2.0000000000000573E-4</v>
      </c>
      <c r="AO295" s="26">
        <f t="shared" ca="1" si="106"/>
        <v>-8.0000000000000904E-4</v>
      </c>
      <c r="AP295" s="26">
        <f t="shared" ca="1" si="106"/>
        <v>-1.8999999999999989E-3</v>
      </c>
      <c r="AQ295" s="26">
        <f t="shared" ca="1" si="106"/>
        <v>-2.7000000000000357E-3</v>
      </c>
      <c r="AR295" s="26">
        <f t="shared" ca="1" si="106"/>
        <v>-2.9999999999999472E-4</v>
      </c>
      <c r="AS295" s="26">
        <f t="shared" ca="1" si="106"/>
        <v>0</v>
      </c>
      <c r="AT295" s="26">
        <f t="shared" ca="1" si="106"/>
        <v>0</v>
      </c>
      <c r="AU295" s="26">
        <f t="shared" ca="1" si="106"/>
        <v>-1.9999999999997797E-4</v>
      </c>
      <c r="AV295" s="26">
        <f t="shared" ca="1" si="106"/>
        <v>9.9999999999995925E-5</v>
      </c>
      <c r="AW295" s="26">
        <f t="shared" ca="1" si="106"/>
        <v>7.0000000000003393E-4</v>
      </c>
      <c r="AX295" s="26">
        <f t="shared" ca="1" si="106"/>
        <v>0</v>
      </c>
      <c r="AY295" s="26">
        <f t="shared" ca="1" si="106"/>
        <v>-9.9999999999988987E-5</v>
      </c>
      <c r="AZ295" s="26">
        <f t="shared" ca="1" si="106"/>
        <v>-9.9999999999988987E-5</v>
      </c>
      <c r="BA295" s="26">
        <f t="shared" ca="1" si="106"/>
        <v>-2.9999999999999992E-4</v>
      </c>
      <c r="BB295" s="26">
        <f t="shared" ca="1" si="106"/>
        <v>-3.0000000000002247E-4</v>
      </c>
      <c r="BC295" s="26">
        <f t="shared" ca="1" si="106"/>
        <v>-1.0000000000000286E-4</v>
      </c>
      <c r="BD295" s="26">
        <f t="shared" ca="1" si="106"/>
        <v>-9.9999999999988987E-5</v>
      </c>
      <c r="BE295" s="26">
        <f t="shared" ca="1" si="106"/>
        <v>0</v>
      </c>
      <c r="BF295" s="26">
        <f t="shared" ca="1" si="106"/>
        <v>-4.2900000000000001E-2</v>
      </c>
    </row>
    <row r="296" spans="2:58">
      <c r="C296" s="26">
        <f t="shared" si="107"/>
        <v>286</v>
      </c>
      <c r="D296" s="26">
        <f t="shared" si="108"/>
        <v>263</v>
      </c>
      <c r="E296" s="26" t="str">
        <f t="shared" si="104"/>
        <v>历史新!C286</v>
      </c>
      <c r="F296" s="26" t="str">
        <f t="shared" si="105"/>
        <v>历史汇总!B263</v>
      </c>
      <c r="G296" s="1" t="s">
        <v>17</v>
      </c>
      <c r="H296" s="26">
        <f t="shared" ca="1" si="109"/>
        <v>416</v>
      </c>
      <c r="I296" s="26">
        <f t="shared" ca="1" si="106"/>
        <v>409</v>
      </c>
      <c r="J296" s="26">
        <f t="shared" ca="1" si="106"/>
        <v>415</v>
      </c>
      <c r="K296" s="26">
        <f t="shared" ca="1" si="106"/>
        <v>395</v>
      </c>
      <c r="L296" s="26">
        <f t="shared" ca="1" si="106"/>
        <v>506</v>
      </c>
      <c r="M296" s="26">
        <f t="shared" ca="1" si="106"/>
        <v>886</v>
      </c>
      <c r="N296" s="26">
        <f t="shared" ca="1" si="106"/>
        <v>689</v>
      </c>
      <c r="O296" s="26">
        <f t="shared" ca="1" si="106"/>
        <v>271</v>
      </c>
      <c r="P296" s="26">
        <f t="shared" ca="1" si="106"/>
        <v>329</v>
      </c>
      <c r="Q296" s="26">
        <f t="shared" ca="1" si="106"/>
        <v>326</v>
      </c>
      <c r="R296" s="26">
        <f t="shared" ca="1" si="106"/>
        <v>295</v>
      </c>
      <c r="S296" s="26">
        <f t="shared" ca="1" si="106"/>
        <v>943</v>
      </c>
      <c r="T296" s="26">
        <f t="shared" ca="1" si="106"/>
        <v>339</v>
      </c>
      <c r="U296" s="26">
        <f t="shared" ca="1" si="106"/>
        <v>363</v>
      </c>
      <c r="V296" s="26">
        <f t="shared" ca="1" si="106"/>
        <v>513</v>
      </c>
      <c r="W296" s="26">
        <f t="shared" ca="1" si="106"/>
        <v>382</v>
      </c>
      <c r="X296" s="26">
        <f t="shared" ca="1" si="106"/>
        <v>618</v>
      </c>
      <c r="Y296" s="26">
        <f t="shared" ca="1" si="106"/>
        <v>886</v>
      </c>
      <c r="Z296" s="26">
        <f t="shared" ca="1" si="106"/>
        <v>219</v>
      </c>
      <c r="AA296" s="26">
        <f t="shared" ca="1" si="106"/>
        <v>385</v>
      </c>
      <c r="AB296" s="26">
        <f t="shared" ca="1" si="106"/>
        <v>343</v>
      </c>
      <c r="AC296" s="26">
        <f t="shared" ca="1" si="106"/>
        <v>235</v>
      </c>
      <c r="AD296" s="26">
        <f t="shared" ca="1" si="106"/>
        <v>373</v>
      </c>
      <c r="AE296" s="26">
        <f t="shared" ca="1" si="106"/>
        <v>910</v>
      </c>
      <c r="AF296" s="26">
        <f t="shared" ca="1" si="106"/>
        <v>496</v>
      </c>
      <c r="AG296" s="26">
        <f t="shared" ca="1" si="106"/>
        <v>465</v>
      </c>
      <c r="AH296" s="26">
        <f t="shared" ca="1" si="106"/>
        <v>440</v>
      </c>
      <c r="AI296" s="26">
        <f t="shared" ca="1" si="106"/>
        <v>327</v>
      </c>
      <c r="AJ296" s="26">
        <f t="shared" ca="1" si="106"/>
        <v>548</v>
      </c>
      <c r="AK296" s="26">
        <f t="shared" ca="1" si="106"/>
        <v>908</v>
      </c>
      <c r="AL296" s="26">
        <f t="shared" ca="1" si="106"/>
        <v>925</v>
      </c>
      <c r="AM296" s="26">
        <f t="shared" ca="1" si="106"/>
        <v>409</v>
      </c>
      <c r="AN296" s="26">
        <f t="shared" ca="1" si="106"/>
        <v>371</v>
      </c>
      <c r="AO296" s="26">
        <f t="shared" ca="1" si="106"/>
        <v>231</v>
      </c>
      <c r="AP296" s="26">
        <f t="shared" ca="1" si="106"/>
        <v>176</v>
      </c>
      <c r="AQ296" s="26">
        <f t="shared" ca="1" si="106"/>
        <v>0</v>
      </c>
      <c r="AR296" s="26">
        <f t="shared" ca="1" si="106"/>
        <v>0</v>
      </c>
      <c r="AS296" s="26">
        <f t="shared" ca="1" si="106"/>
        <v>0</v>
      </c>
      <c r="AT296" s="26">
        <f t="shared" ca="1" si="106"/>
        <v>0</v>
      </c>
      <c r="AU296" s="26">
        <f t="shared" ca="1" si="106"/>
        <v>-1</v>
      </c>
      <c r="AV296" s="26">
        <f t="shared" ca="1" si="106"/>
        <v>0</v>
      </c>
      <c r="AW296" s="26">
        <f t="shared" ca="1" si="106"/>
        <v>0</v>
      </c>
      <c r="AX296" s="26">
        <f t="shared" ca="1" si="106"/>
        <v>0</v>
      </c>
      <c r="AY296" s="26">
        <f t="shared" ca="1" si="106"/>
        <v>0</v>
      </c>
      <c r="AZ296" s="26">
        <f t="shared" ca="1" si="106"/>
        <v>0</v>
      </c>
      <c r="BA296" s="26">
        <f t="shared" ca="1" si="106"/>
        <v>0</v>
      </c>
      <c r="BB296" s="26">
        <f t="shared" ca="1" si="106"/>
        <v>0</v>
      </c>
      <c r="BC296" s="26">
        <f t="shared" ca="1" si="106"/>
        <v>0</v>
      </c>
      <c r="BD296" s="26">
        <f t="shared" ca="1" si="106"/>
        <v>0</v>
      </c>
      <c r="BE296" s="26">
        <f t="shared" ca="1" si="106"/>
        <v>-5</v>
      </c>
      <c r="BF296" s="26">
        <f t="shared" ca="1" si="106"/>
        <v>34366</v>
      </c>
    </row>
    <row r="297" spans="2:58">
      <c r="C297" s="26">
        <f t="shared" si="107"/>
        <v>287</v>
      </c>
      <c r="D297" s="26">
        <f t="shared" si="108"/>
        <v>264</v>
      </c>
      <c r="E297" s="26" t="str">
        <f t="shared" si="104"/>
        <v>历史新!C287</v>
      </c>
      <c r="F297" s="26" t="str">
        <f t="shared" si="105"/>
        <v>历史汇总!B264</v>
      </c>
      <c r="G297" s="3" t="s">
        <v>18</v>
      </c>
      <c r="H297" s="26">
        <f t="shared" ca="1" si="109"/>
        <v>-1.7799999999999996E-2</v>
      </c>
      <c r="I297" s="26">
        <f t="shared" ca="1" si="106"/>
        <v>1.3000000000000234E-3</v>
      </c>
      <c r="J297" s="26">
        <f t="shared" ca="1" si="106"/>
        <v>7.9999999999999516E-4</v>
      </c>
      <c r="K297" s="26">
        <f t="shared" ca="1" si="106"/>
        <v>5.0000000000000044E-4</v>
      </c>
      <c r="L297" s="26">
        <f t="shared" ca="1" si="106"/>
        <v>7.0000000000000617E-4</v>
      </c>
      <c r="M297" s="26">
        <f t="shared" ca="1" si="106"/>
        <v>4.2999999999999705E-3</v>
      </c>
      <c r="N297" s="26">
        <f t="shared" ca="1" si="106"/>
        <v>-3.3E-3</v>
      </c>
      <c r="O297" s="26">
        <f t="shared" ca="1" si="106"/>
        <v>-3.8999999999999591E-3</v>
      </c>
      <c r="P297" s="26">
        <f t="shared" ca="1" si="106"/>
        <v>7.0000000000000617E-4</v>
      </c>
      <c r="Q297" s="26">
        <f t="shared" ca="1" si="106"/>
        <v>1.7000000000000348E-3</v>
      </c>
      <c r="R297" s="26">
        <f t="shared" ca="1" si="106"/>
        <v>-1.799999999999996E-3</v>
      </c>
      <c r="S297" s="26">
        <f t="shared" ca="1" si="106"/>
        <v>1.193913790986123E-2</v>
      </c>
      <c r="T297" s="26">
        <f t="shared" ca="1" si="106"/>
        <v>-9.3999999999999986E-3</v>
      </c>
      <c r="U297" s="26">
        <f t="shared" ca="1" si="106"/>
        <v>1.7000000000000071E-3</v>
      </c>
      <c r="V297" s="26">
        <f t="shared" ca="1" si="106"/>
        <v>9.000000000000119E-4</v>
      </c>
      <c r="W297" s="26">
        <f t="shared" ca="1" si="106"/>
        <v>-6.0000000000001719E-4</v>
      </c>
      <c r="X297" s="26">
        <f t="shared" ca="1" si="106"/>
        <v>3.9999999999999897E-3</v>
      </c>
      <c r="Y297" s="26">
        <f t="shared" ca="1" si="106"/>
        <v>1.8000000000000238E-3</v>
      </c>
      <c r="Z297" s="26">
        <f t="shared" ca="1" si="106"/>
        <v>-9.3000000000000027E-3</v>
      </c>
      <c r="AA297" s="26">
        <f t="shared" ca="1" si="106"/>
        <v>3.5000000000000031E-3</v>
      </c>
      <c r="AB297" s="26">
        <f t="shared" ca="1" si="106"/>
        <v>-1.6000000000000042E-3</v>
      </c>
      <c r="AC297" s="26">
        <f t="shared" ca="1" si="106"/>
        <v>-1.0000000000000009E-3</v>
      </c>
      <c r="AD297" s="26">
        <f t="shared" ca="1" si="106"/>
        <v>3.2000000000000002E-3</v>
      </c>
      <c r="AE297" s="26">
        <f t="shared" ca="1" si="106"/>
        <v>1.0700000000000015E-2</v>
      </c>
      <c r="AF297" s="26">
        <f t="shared" ca="1" si="106"/>
        <v>-1.1099999999999999E-2</v>
      </c>
      <c r="AG297" s="26">
        <f t="shared" ca="1" si="106"/>
        <v>1.2000000000000066E-3</v>
      </c>
      <c r="AH297" s="26">
        <f t="shared" ca="1" si="106"/>
        <v>6.0000000000000331E-4</v>
      </c>
      <c r="AI297" s="26">
        <f t="shared" ca="1" si="106"/>
        <v>-3.2999999999999974E-3</v>
      </c>
      <c r="AJ297" s="26">
        <f t="shared" ca="1" si="106"/>
        <v>4.2999999999999983E-3</v>
      </c>
      <c r="AK297" s="26">
        <f t="shared" ca="1" si="106"/>
        <v>3.9000000000000146E-3</v>
      </c>
      <c r="AL297" s="26">
        <f t="shared" ca="1" si="106"/>
        <v>1.0999999999999968E-3</v>
      </c>
      <c r="AM297" s="26">
        <f t="shared" ca="1" si="106"/>
        <v>-4.2999999999999705E-3</v>
      </c>
      <c r="AN297" s="26">
        <f t="shared" ca="1" si="106"/>
        <v>-9.9999999999999915E-4</v>
      </c>
      <c r="AO297" s="26">
        <f t="shared" ca="1" si="106"/>
        <v>-2.0000000000000018E-3</v>
      </c>
      <c r="AP297" s="26">
        <f t="shared" ca="1" si="106"/>
        <v>-1.4999999999999998E-3</v>
      </c>
      <c r="AQ297" s="26">
        <f t="shared" ca="1" si="106"/>
        <v>-5.7999999999999718E-3</v>
      </c>
      <c r="AR297" s="26">
        <f t="shared" ca="1" si="106"/>
        <v>0</v>
      </c>
      <c r="AS297" s="26">
        <f t="shared" ca="1" si="106"/>
        <v>0</v>
      </c>
      <c r="AT297" s="26">
        <f t="shared" ca="1" si="106"/>
        <v>0</v>
      </c>
      <c r="AU297" s="26">
        <f t="shared" ca="1" si="106"/>
        <v>0</v>
      </c>
      <c r="AV297" s="26">
        <f t="shared" ca="1" si="106"/>
        <v>0</v>
      </c>
      <c r="AW297" s="26">
        <f t="shared" ca="1" si="106"/>
        <v>0</v>
      </c>
      <c r="AX297" s="26">
        <f t="shared" ca="1" si="106"/>
        <v>0</v>
      </c>
      <c r="AY297" s="26">
        <f t="shared" ca="1" si="106"/>
        <v>0</v>
      </c>
      <c r="AZ297" s="26">
        <f t="shared" ca="1" si="106"/>
        <v>0</v>
      </c>
      <c r="BA297" s="26">
        <f t="shared" ca="1" si="106"/>
        <v>0</v>
      </c>
      <c r="BB297" s="26">
        <f t="shared" ca="1" si="106"/>
        <v>0</v>
      </c>
      <c r="BC297" s="26">
        <f t="shared" ca="1" si="106"/>
        <v>0</v>
      </c>
      <c r="BD297" s="26">
        <f t="shared" ca="1" si="106"/>
        <v>0</v>
      </c>
      <c r="BE297" s="26">
        <f t="shared" ca="1" si="106"/>
        <v>-9.9999999999988987E-5</v>
      </c>
      <c r="BF297" s="26">
        <f t="shared" ca="1" si="106"/>
        <v>-7.17E-2</v>
      </c>
    </row>
    <row r="298" spans="2:58">
      <c r="C298" s="26">
        <f t="shared" si="107"/>
        <v>288</v>
      </c>
      <c r="D298" s="26">
        <f t="shared" si="108"/>
        <v>275</v>
      </c>
      <c r="E298" s="26" t="str">
        <f t="shared" si="104"/>
        <v>历史新!C288</v>
      </c>
      <c r="F298" s="26" t="str">
        <f t="shared" si="105"/>
        <v>历史汇总!B275</v>
      </c>
      <c r="G298" s="1" t="s">
        <v>19</v>
      </c>
      <c r="H298" s="26">
        <f t="shared" ca="1" si="109"/>
        <v>-1.4000000000002899E-3</v>
      </c>
      <c r="I298" s="26">
        <f t="shared" ca="1" si="106"/>
        <v>-6.0500000000001108E-2</v>
      </c>
      <c r="J298" s="26">
        <f t="shared" ca="1" si="106"/>
        <v>-8.6300000000001376E-2</v>
      </c>
      <c r="K298" s="26">
        <f t="shared" ca="1" si="106"/>
        <v>-2.3800000000001376E-2</v>
      </c>
      <c r="L298" s="26">
        <f t="shared" ca="1" si="106"/>
        <v>-5.4999999999999716E-2</v>
      </c>
      <c r="M298" s="26">
        <f t="shared" ca="1" si="106"/>
        <v>-0.10129999999999839</v>
      </c>
      <c r="N298" s="26">
        <f t="shared" ca="1" si="106"/>
        <v>-6.390000000000029E-2</v>
      </c>
      <c r="O298" s="26">
        <f t="shared" ca="1" si="106"/>
        <v>-2.9399999999998983E-2</v>
      </c>
      <c r="P298" s="26">
        <f t="shared" ca="1" si="106"/>
        <v>-2.6800000000001489E-2</v>
      </c>
      <c r="Q298" s="26">
        <f t="shared" ca="1" si="106"/>
        <v>-3.7300000000001887E-2</v>
      </c>
      <c r="R298" s="26">
        <f t="shared" ca="1" si="106"/>
        <v>-2.7900000000002478E-2</v>
      </c>
      <c r="S298" s="26">
        <f t="shared" ca="1" si="106"/>
        <v>-0.27829999999999444</v>
      </c>
      <c r="T298" s="26">
        <f t="shared" ca="1" si="106"/>
        <v>-4.9900000000000944E-2</v>
      </c>
      <c r="U298" s="26">
        <f t="shared" ca="1" si="106"/>
        <v>-5.4500000000000881E-2</v>
      </c>
      <c r="V298" s="26">
        <f t="shared" ca="1" si="106"/>
        <v>-9.9199999999999733E-2</v>
      </c>
      <c r="W298" s="26">
        <f t="shared" ca="1" si="106"/>
        <v>-3.6699999999999733E-2</v>
      </c>
      <c r="X298" s="26">
        <f t="shared" ca="1" si="106"/>
        <v>-0.10320000000000107</v>
      </c>
      <c r="Y298" s="26">
        <f t="shared" ca="1" si="106"/>
        <v>-8.7800000000001432E-2</v>
      </c>
      <c r="Z298" s="26">
        <f t="shared" ca="1" si="106"/>
        <v>-5.0100000000000477E-2</v>
      </c>
      <c r="AA298" s="26">
        <f t="shared" ca="1" si="106"/>
        <v>-0.13789999999999836</v>
      </c>
      <c r="AB298" s="26">
        <f t="shared" ca="1" si="106"/>
        <v>-4.9500000000001876E-2</v>
      </c>
      <c r="AC298" s="26">
        <f t="shared" ca="1" si="106"/>
        <v>-3.7199999999998568E-2</v>
      </c>
      <c r="AD298" s="26">
        <f t="shared" ca="1" si="106"/>
        <v>-8.3100000000001728E-2</v>
      </c>
      <c r="AE298" s="26">
        <f t="shared" ca="1" si="106"/>
        <v>-0.18420000000000059</v>
      </c>
      <c r="AF298" s="26">
        <f t="shared" ca="1" si="106"/>
        <v>-0.28639999999999333</v>
      </c>
      <c r="AG298" s="26">
        <f t="shared" ca="1" si="106"/>
        <v>-0.22010000000000218</v>
      </c>
      <c r="AH298" s="26">
        <f t="shared" ca="1" si="106"/>
        <v>-0.19790000000000418</v>
      </c>
      <c r="AI298" s="26">
        <f t="shared" ca="1" si="106"/>
        <v>-8.5100000000004172E-2</v>
      </c>
      <c r="AJ298" s="26">
        <f t="shared" ca="1" si="106"/>
        <v>-0.14770000000000039</v>
      </c>
      <c r="AK298" s="26">
        <f t="shared" ca="1" si="106"/>
        <v>-0.22309999999999519</v>
      </c>
      <c r="AL298" s="26">
        <f t="shared" ca="1" si="106"/>
        <v>-0.51609999999999445</v>
      </c>
      <c r="AM298" s="26">
        <f t="shared" ca="1" si="106"/>
        <v>-0.15780000000000172</v>
      </c>
      <c r="AN298" s="26">
        <f t="shared" ca="1" si="106"/>
        <v>-0.12199999999999989</v>
      </c>
      <c r="AO298" s="26">
        <f t="shared" ca="1" si="106"/>
        <v>-7.4399999999997135E-2</v>
      </c>
      <c r="AP298" s="26">
        <f t="shared" ca="1" si="106"/>
        <v>-9.6699999999998454E-2</v>
      </c>
      <c r="AQ298" s="26">
        <f t="shared" ca="1" si="106"/>
        <v>4.8999999999999488E-2</v>
      </c>
      <c r="AR298" s="26">
        <f t="shared" ca="1" si="106"/>
        <v>3.9199999999993906E-2</v>
      </c>
      <c r="AS298" s="26">
        <f t="shared" ca="1" si="106"/>
        <v>2.6399999999995316E-2</v>
      </c>
      <c r="AT298" s="26">
        <f t="shared" ca="1" si="106"/>
        <v>3.3000000000001251E-2</v>
      </c>
      <c r="AU298" s="26">
        <f t="shared" ca="1" si="106"/>
        <v>2.8100000000002012E-2</v>
      </c>
      <c r="AV298" s="26">
        <f t="shared" ca="1" si="106"/>
        <v>2.9000000000003467E-2</v>
      </c>
      <c r="AW298" s="26">
        <f t="shared" ca="1" si="106"/>
        <v>6.059999999999377E-2</v>
      </c>
      <c r="AX298" s="26">
        <f t="shared" ca="1" si="106"/>
        <v>7.9000000000007731E-2</v>
      </c>
      <c r="AY298" s="26">
        <f t="shared" ca="1" si="106"/>
        <v>3.960000000000008E-2</v>
      </c>
      <c r="AZ298" s="26">
        <f t="shared" ca="1" si="106"/>
        <v>4.1499999999999204E-2</v>
      </c>
      <c r="BA298" s="26">
        <f t="shared" ca="1" si="106"/>
        <v>2.1700000000002717E-2</v>
      </c>
      <c r="BB298" s="26">
        <f t="shared" ca="1" si="106"/>
        <v>4.5999999999963848E-3</v>
      </c>
      <c r="BC298" s="26">
        <f t="shared" ca="1" si="106"/>
        <v>1.8999999999991246E-3</v>
      </c>
      <c r="BD298" s="26">
        <f t="shared" ca="1" si="106"/>
        <v>7.5999999999964984E-3</v>
      </c>
      <c r="BE298" s="26">
        <f t="shared" ca="1" si="106"/>
        <v>1.9400000000004525E-2</v>
      </c>
      <c r="BF298" s="26">
        <f t="shared" ca="1" si="106"/>
        <v>70.06</v>
      </c>
    </row>
    <row r="299" spans="2:58">
      <c r="C299" s="26">
        <f t="shared" si="107"/>
        <v>289</v>
      </c>
      <c r="D299" s="26">
        <f t="shared" si="108"/>
        <v>276</v>
      </c>
      <c r="E299" s="26" t="str">
        <f t="shared" si="104"/>
        <v>历史新!C289</v>
      </c>
      <c r="F299" s="26" t="str">
        <f t="shared" si="105"/>
        <v>历史汇总!B276</v>
      </c>
      <c r="G299" s="3" t="s">
        <v>20</v>
      </c>
      <c r="H299" s="26">
        <f t="shared" ca="1" si="109"/>
        <v>1.26E-2</v>
      </c>
      <c r="I299" s="26">
        <f t="shared" ca="1" si="106"/>
        <v>-2.5000000000000022E-3</v>
      </c>
      <c r="J299" s="26">
        <f t="shared" ca="1" si="106"/>
        <v>-7.9999999999999516E-4</v>
      </c>
      <c r="K299" s="26">
        <f t="shared" ca="1" si="106"/>
        <v>1.9000000000000128E-3</v>
      </c>
      <c r="L299" s="26">
        <f t="shared" ca="1" si="106"/>
        <v>-1.3000000000000095E-3</v>
      </c>
      <c r="M299" s="26">
        <f t="shared" ca="1" si="106"/>
        <v>-1.799999999999996E-3</v>
      </c>
      <c r="N299" s="26">
        <f t="shared" ref="N299:AC299" ca="1" si="110">OFFSET(INDIRECT($E299),0,N$11)-OFFSET(INDIRECT($F299),0,N$11)</f>
        <v>1.7000000000000001E-3</v>
      </c>
      <c r="O299" s="26">
        <f t="shared" ca="1" si="110"/>
        <v>1.3000000000000008E-3</v>
      </c>
      <c r="P299" s="26">
        <f t="shared" ca="1" si="110"/>
        <v>1.9999999999999879E-4</v>
      </c>
      <c r="Q299" s="26">
        <f t="shared" ca="1" si="110"/>
        <v>-5.9999999999998943E-4</v>
      </c>
      <c r="R299" s="26">
        <f t="shared" ca="1" si="110"/>
        <v>5.9999999999999637E-4</v>
      </c>
      <c r="S299" s="26">
        <f t="shared" ca="1" si="110"/>
        <v>-1.0231973685933538E-2</v>
      </c>
      <c r="T299" s="26">
        <f t="shared" ca="1" si="110"/>
        <v>6.3E-3</v>
      </c>
      <c r="U299" s="26">
        <f t="shared" ca="1" si="110"/>
        <v>-5.0000000000000044E-4</v>
      </c>
      <c r="V299" s="26">
        <f t="shared" ca="1" si="110"/>
        <v>-1.2999999999999956E-3</v>
      </c>
      <c r="W299" s="26">
        <f t="shared" ca="1" si="110"/>
        <v>1.3999999999999846E-3</v>
      </c>
      <c r="X299" s="26">
        <f t="shared" ca="1" si="110"/>
        <v>-2.6000000000000051E-3</v>
      </c>
      <c r="Y299" s="26">
        <f t="shared" ca="1" si="110"/>
        <v>5.0000000000000044E-4</v>
      </c>
      <c r="Z299" s="26">
        <f t="shared" ca="1" si="110"/>
        <v>3.1000000000000472E-3</v>
      </c>
      <c r="AA299" s="26">
        <f t="shared" ca="1" si="110"/>
        <v>-2.5999999999999912E-3</v>
      </c>
      <c r="AB299" s="26">
        <f t="shared" ca="1" si="110"/>
        <v>2.2999999999999965E-3</v>
      </c>
      <c r="AC299" s="26">
        <f t="shared" ca="1" si="110"/>
        <v>2.9999999999999472E-4</v>
      </c>
      <c r="AD299" s="26">
        <f t="shared" ref="AD299:AS314" ca="1" si="111">OFFSET(INDIRECT($E299),0,AD$11)-OFFSET(INDIRECT($F299),0,AD$11)</f>
        <v>-1.8000000000000013E-3</v>
      </c>
      <c r="AE299" s="26">
        <f t="shared" ca="1" si="111"/>
        <v>-3.7999999999999996E-3</v>
      </c>
      <c r="AF299" s="26">
        <f t="shared" ca="1" si="111"/>
        <v>4.5999999999999375E-3</v>
      </c>
      <c r="AG299" s="26">
        <f t="shared" ca="1" si="111"/>
        <v>-4.0000000000001146E-4</v>
      </c>
      <c r="AH299" s="26">
        <f t="shared" ca="1" si="111"/>
        <v>-1.0000000000000286E-4</v>
      </c>
      <c r="AI299" s="26">
        <f t="shared" ca="1" si="111"/>
        <v>2.5000000000000022E-3</v>
      </c>
      <c r="AJ299" s="26">
        <f t="shared" ca="1" si="111"/>
        <v>-2.0000000000000018E-3</v>
      </c>
      <c r="AK299" s="26">
        <f t="shared" ca="1" si="111"/>
        <v>-2.0000000000000018E-3</v>
      </c>
      <c r="AL299" s="26">
        <f t="shared" ca="1" si="111"/>
        <v>-5.0999999999999934E-3</v>
      </c>
      <c r="AM299" s="26">
        <f t="shared" ca="1" si="111"/>
        <v>3.8999999999999591E-3</v>
      </c>
      <c r="AN299" s="26">
        <f t="shared" ca="1" si="111"/>
        <v>7.0000000000000617E-4</v>
      </c>
      <c r="AO299" s="26">
        <f t="shared" ca="1" si="111"/>
        <v>1.5999999999999973E-3</v>
      </c>
      <c r="AP299" s="26">
        <f t="shared" ca="1" si="111"/>
        <v>-5.0000000000000044E-4</v>
      </c>
      <c r="AQ299" s="26">
        <f t="shared" ca="1" si="111"/>
        <v>4.9000000000000155E-3</v>
      </c>
      <c r="AR299" s="26">
        <f t="shared" ca="1" si="111"/>
        <v>-3.0000000000002247E-4</v>
      </c>
      <c r="AS299" s="26">
        <f t="shared" ca="1" si="111"/>
        <v>0</v>
      </c>
      <c r="AT299" s="26">
        <f t="shared" ref="AT299:BF313" ca="1" si="112">OFFSET(INDIRECT($E299),0,AT$11)-OFFSET(INDIRECT($F299),0,AT$11)</f>
        <v>-9.9999999999988987E-5</v>
      </c>
      <c r="AU299" s="26">
        <f t="shared" ca="1" si="112"/>
        <v>0</v>
      </c>
      <c r="AV299" s="26">
        <f t="shared" ca="1" si="112"/>
        <v>0</v>
      </c>
      <c r="AW299" s="26">
        <f t="shared" ca="1" si="112"/>
        <v>5.0000000000000044E-4</v>
      </c>
      <c r="AX299" s="26">
        <f t="shared" ca="1" si="112"/>
        <v>-1.9999999999997797E-4</v>
      </c>
      <c r="AY299" s="26">
        <f t="shared" ca="1" si="112"/>
        <v>-9.9999999999988987E-5</v>
      </c>
      <c r="AZ299" s="26">
        <f t="shared" ca="1" si="112"/>
        <v>0</v>
      </c>
      <c r="BA299" s="26">
        <f t="shared" ca="1" si="112"/>
        <v>-3.9999999999999758E-4</v>
      </c>
      <c r="BB299" s="26">
        <f t="shared" ca="1" si="112"/>
        <v>-2.9999999999999472E-4</v>
      </c>
      <c r="BC299" s="26">
        <f t="shared" ca="1" si="112"/>
        <v>-9.9999999999995925E-5</v>
      </c>
      <c r="BD299" s="26">
        <f t="shared" ca="1" si="112"/>
        <v>0</v>
      </c>
      <c r="BE299" s="26">
        <f t="shared" ca="1" si="112"/>
        <v>9.9999999999988987E-5</v>
      </c>
      <c r="BF299" s="26">
        <f t="shared" ca="1" si="112"/>
        <v>3.1099999999999999E-2</v>
      </c>
    </row>
    <row r="300" spans="2:58">
      <c r="C300" s="26">
        <f t="shared" si="107"/>
        <v>290</v>
      </c>
      <c r="D300" s="26">
        <f t="shared" si="108"/>
        <v>278</v>
      </c>
      <c r="E300" s="26" t="str">
        <f t="shared" si="104"/>
        <v>历史新!C290</v>
      </c>
      <c r="F300" s="26" t="str">
        <f t="shared" si="105"/>
        <v>历史汇总!B278</v>
      </c>
      <c r="G300" s="1" t="s">
        <v>22</v>
      </c>
      <c r="H300" s="26">
        <f t="shared" ca="1" si="109"/>
        <v>-1078000</v>
      </c>
      <c r="I300" s="26">
        <f t="shared" ca="1" si="109"/>
        <v>-749130</v>
      </c>
      <c r="J300" s="26">
        <f t="shared" ca="1" si="109"/>
        <v>-730500</v>
      </c>
      <c r="K300" s="26">
        <f t="shared" ca="1" si="109"/>
        <v>-572010</v>
      </c>
      <c r="L300" s="26">
        <f t="shared" ca="1" si="109"/>
        <v>-738570</v>
      </c>
      <c r="M300" s="26">
        <f t="shared" ca="1" si="109"/>
        <v>-1114260</v>
      </c>
      <c r="N300" s="26">
        <f t="shared" ca="1" si="109"/>
        <v>-1141550</v>
      </c>
      <c r="O300" s="26">
        <f t="shared" ca="1" si="109"/>
        <v>-886000</v>
      </c>
      <c r="P300" s="26">
        <f t="shared" ca="1" si="109"/>
        <v>-847760</v>
      </c>
      <c r="Q300" s="26">
        <f t="shared" ca="1" si="109"/>
        <v>-478870</v>
      </c>
      <c r="R300" s="26">
        <f t="shared" ca="1" si="109"/>
        <v>-659880</v>
      </c>
      <c r="S300" s="26">
        <f t="shared" ca="1" si="109"/>
        <v>-1641840</v>
      </c>
      <c r="T300" s="26">
        <f t="shared" ca="1" si="109"/>
        <v>-1592490</v>
      </c>
      <c r="U300" s="26">
        <f t="shared" ca="1" si="109"/>
        <v>-709220</v>
      </c>
      <c r="V300" s="26">
        <f t="shared" ca="1" si="109"/>
        <v>-1115720</v>
      </c>
      <c r="W300" s="26">
        <f t="shared" ca="1" si="109"/>
        <v>-750350</v>
      </c>
      <c r="X300" s="26">
        <f t="shared" ref="X300:AC309" ca="1" si="113">OFFSET(INDIRECT($E300),0,X$11)-OFFSET(INDIRECT($F300),0,X$11)</f>
        <v>-976790</v>
      </c>
      <c r="Y300" s="26">
        <f t="shared" ca="1" si="113"/>
        <v>-966540</v>
      </c>
      <c r="Z300" s="26">
        <f t="shared" ca="1" si="113"/>
        <v>-1932580</v>
      </c>
      <c r="AA300" s="26">
        <f t="shared" ca="1" si="113"/>
        <v>-824510</v>
      </c>
      <c r="AB300" s="26">
        <f t="shared" ca="1" si="113"/>
        <v>-883680</v>
      </c>
      <c r="AC300" s="26">
        <f t="shared" ca="1" si="113"/>
        <v>-739730</v>
      </c>
      <c r="AD300" s="26">
        <f t="shared" ca="1" si="111"/>
        <v>-721900</v>
      </c>
      <c r="AE300" s="26">
        <f t="shared" ca="1" si="111"/>
        <v>-802630</v>
      </c>
      <c r="AF300" s="26">
        <f t="shared" ca="1" si="111"/>
        <v>-2474350</v>
      </c>
      <c r="AG300" s="26">
        <f t="shared" ca="1" si="111"/>
        <v>-1095600</v>
      </c>
      <c r="AH300" s="26">
        <f t="shared" ca="1" si="111"/>
        <v>-523200</v>
      </c>
      <c r="AI300" s="26">
        <f t="shared" ca="1" si="111"/>
        <v>-747450</v>
      </c>
      <c r="AJ300" s="26">
        <f t="shared" ca="1" si="111"/>
        <v>-706480</v>
      </c>
      <c r="AK300" s="26">
        <f t="shared" ca="1" si="111"/>
        <v>-1022900</v>
      </c>
      <c r="AL300" s="26">
        <f t="shared" ca="1" si="111"/>
        <v>-2017740</v>
      </c>
      <c r="AM300" s="26">
        <f t="shared" ca="1" si="111"/>
        <v>-812220</v>
      </c>
      <c r="AN300" s="26">
        <f t="shared" ca="1" si="111"/>
        <v>-714090</v>
      </c>
      <c r="AO300" s="26">
        <f t="shared" ca="1" si="111"/>
        <v>-593890</v>
      </c>
      <c r="AP300" s="26">
        <f t="shared" ca="1" si="111"/>
        <v>-518740</v>
      </c>
      <c r="AQ300" s="26">
        <f t="shared" ca="1" si="111"/>
        <v>-1252730</v>
      </c>
      <c r="AR300" s="26">
        <f t="shared" ca="1" si="111"/>
        <v>-123090</v>
      </c>
      <c r="AS300" s="26">
        <f t="shared" ca="1" si="111"/>
        <v>-133680</v>
      </c>
      <c r="AT300" s="26">
        <f t="shared" ca="1" si="112"/>
        <v>-152930</v>
      </c>
      <c r="AU300" s="26">
        <f t="shared" ca="1" si="112"/>
        <v>-187450</v>
      </c>
      <c r="AV300" s="26">
        <f t="shared" ca="1" si="112"/>
        <v>-196700</v>
      </c>
      <c r="AW300" s="26">
        <f t="shared" ca="1" si="112"/>
        <v>-243160</v>
      </c>
      <c r="AX300" s="26">
        <f t="shared" ca="1" si="112"/>
        <v>-198440</v>
      </c>
      <c r="AY300" s="26">
        <f t="shared" ca="1" si="112"/>
        <v>-247990</v>
      </c>
      <c r="AZ300" s="26">
        <f t="shared" ca="1" si="112"/>
        <v>-261080</v>
      </c>
      <c r="BA300" s="26">
        <f t="shared" ca="1" si="112"/>
        <v>-255960</v>
      </c>
      <c r="BB300" s="26">
        <f t="shared" ca="1" si="112"/>
        <v>-225010</v>
      </c>
      <c r="BC300" s="26">
        <f t="shared" ca="1" si="112"/>
        <v>-183690</v>
      </c>
      <c r="BD300" s="26">
        <f t="shared" ca="1" si="112"/>
        <v>-155530</v>
      </c>
      <c r="BE300" s="26">
        <f t="shared" ca="1" si="112"/>
        <v>-152750</v>
      </c>
      <c r="BF300" s="26">
        <f t="shared" ca="1" si="112"/>
        <v>367050</v>
      </c>
    </row>
    <row r="301" spans="2:58">
      <c r="C301" s="26">
        <f t="shared" si="107"/>
        <v>291</v>
      </c>
      <c r="D301" s="26">
        <f t="shared" si="108"/>
        <v>279</v>
      </c>
      <c r="E301" s="26" t="str">
        <f t="shared" si="104"/>
        <v>历史新!C291</v>
      </c>
      <c r="F301" s="26" t="str">
        <f t="shared" si="105"/>
        <v>历史汇总!B279</v>
      </c>
      <c r="G301" s="3" t="s">
        <v>23</v>
      </c>
      <c r="H301" s="26">
        <f t="shared" ca="1" si="109"/>
        <v>4.3299999999999998E-2</v>
      </c>
      <c r="I301" s="26">
        <f t="shared" ca="1" si="109"/>
        <v>0.30509999999999998</v>
      </c>
      <c r="J301" s="26">
        <f t="shared" ca="1" si="109"/>
        <v>2.4899999999999999E-2</v>
      </c>
      <c r="K301" s="26">
        <f t="shared" ca="1" si="109"/>
        <v>0.217</v>
      </c>
      <c r="L301" s="26">
        <f t="shared" ca="1" si="109"/>
        <v>-0.29120000000000001</v>
      </c>
      <c r="M301" s="26">
        <f t="shared" ca="1" si="109"/>
        <v>-0.50870000000000004</v>
      </c>
      <c r="N301" s="26">
        <f t="shared" ca="1" si="109"/>
        <v>-2.4500000000000001E-2</v>
      </c>
      <c r="O301" s="26">
        <f t="shared" ca="1" si="109"/>
        <v>0.22389999999999999</v>
      </c>
      <c r="P301" s="26">
        <f t="shared" ca="1" si="109"/>
        <v>4.3200000000000002E-2</v>
      </c>
      <c r="Q301" s="26">
        <f t="shared" ca="1" si="109"/>
        <v>0.43509999999999999</v>
      </c>
      <c r="R301" s="26">
        <f t="shared" ca="1" si="109"/>
        <v>-0.378</v>
      </c>
      <c r="S301" s="26">
        <f t="shared" ca="1" si="109"/>
        <v>-1.4880887434078924</v>
      </c>
      <c r="T301" s="26">
        <f t="shared" ca="1" si="109"/>
        <v>3.0099999999999998E-2</v>
      </c>
      <c r="U301" s="26">
        <f t="shared" ca="1" si="109"/>
        <v>0.55459999999999998</v>
      </c>
      <c r="V301" s="26">
        <f t="shared" ca="1" si="109"/>
        <v>-0.57320000000000004</v>
      </c>
      <c r="W301" s="26">
        <f t="shared" ca="1" si="109"/>
        <v>0.32750000000000001</v>
      </c>
      <c r="X301" s="26">
        <f t="shared" ca="1" si="113"/>
        <v>-0.30180000000000001</v>
      </c>
      <c r="Y301" s="26">
        <f t="shared" ca="1" si="113"/>
        <v>1.0500000000000001E-2</v>
      </c>
      <c r="Z301" s="26">
        <f t="shared" ca="1" si="113"/>
        <v>-0.99950000000000006</v>
      </c>
      <c r="AA301" s="26">
        <f t="shared" ca="1" si="113"/>
        <v>0.57340000000000002</v>
      </c>
      <c r="AB301" s="26">
        <f t="shared" ca="1" si="113"/>
        <v>-7.1800000000000003E-2</v>
      </c>
      <c r="AC301" s="26">
        <f t="shared" ca="1" si="113"/>
        <v>0.16289999999999999</v>
      </c>
      <c r="AD301" s="26">
        <f t="shared" ca="1" si="111"/>
        <v>2.41E-2</v>
      </c>
      <c r="AE301" s="26">
        <f t="shared" ca="1" si="111"/>
        <v>-0.1118</v>
      </c>
      <c r="AF301" s="26">
        <f t="shared" ca="1" si="111"/>
        <v>-2.0828000000000002</v>
      </c>
      <c r="AG301" s="26">
        <f t="shared" ca="1" si="111"/>
        <v>0.55720000000000003</v>
      </c>
      <c r="AH301" s="26">
        <f t="shared" ca="1" si="111"/>
        <v>0.52249999999999996</v>
      </c>
      <c r="AI301" s="26">
        <f t="shared" ca="1" si="111"/>
        <v>-0.42859999999999998</v>
      </c>
      <c r="AJ301" s="26">
        <f t="shared" ca="1" si="111"/>
        <v>5.4800000000000001E-2</v>
      </c>
      <c r="AK301" s="26">
        <f t="shared" ca="1" si="111"/>
        <v>-0.44790000000000002</v>
      </c>
      <c r="AL301" s="26">
        <f t="shared" ca="1" si="111"/>
        <v>-0.97260000000000002</v>
      </c>
      <c r="AM301" s="26">
        <f t="shared" ca="1" si="111"/>
        <v>0.59750000000000003</v>
      </c>
      <c r="AN301" s="26">
        <f t="shared" ca="1" si="111"/>
        <v>0.1208</v>
      </c>
      <c r="AO301" s="26">
        <f t="shared" ca="1" si="111"/>
        <v>0.16830000000000001</v>
      </c>
      <c r="AP301" s="26">
        <f t="shared" ca="1" si="111"/>
        <v>0.1265</v>
      </c>
      <c r="AQ301" s="26">
        <f t="shared" ca="1" si="111"/>
        <v>-1.4149</v>
      </c>
      <c r="AR301" s="26">
        <f t="shared" ca="1" si="111"/>
        <v>-8.9200000000000002E-2</v>
      </c>
      <c r="AS301" s="26">
        <f t="shared" ca="1" si="111"/>
        <v>-4.0099999999999969E-2</v>
      </c>
      <c r="AT301" s="26">
        <f t="shared" ca="1" si="112"/>
        <v>-5.7399999999999979E-2</v>
      </c>
      <c r="AU301" s="26">
        <f t="shared" ca="1" si="112"/>
        <v>-6.9000000000000006E-2</v>
      </c>
      <c r="AV301" s="26">
        <f t="shared" ca="1" si="112"/>
        <v>-3.6800000000000006E-2</v>
      </c>
      <c r="AW301" s="26">
        <f t="shared" ca="1" si="112"/>
        <v>8.1499999999999961E-2</v>
      </c>
      <c r="AX301" s="26">
        <f t="shared" ca="1" si="112"/>
        <v>0.14450000000000002</v>
      </c>
      <c r="AY301" s="26">
        <f t="shared" ca="1" si="112"/>
        <v>-0.13200000000000001</v>
      </c>
      <c r="AZ301" s="26">
        <f t="shared" ca="1" si="112"/>
        <v>-6.3400000000000012E-2</v>
      </c>
      <c r="BA301" s="26">
        <f t="shared" ca="1" si="112"/>
        <v>-2.8299999999999999E-2</v>
      </c>
      <c r="BB301" s="26">
        <f t="shared" ca="1" si="112"/>
        <v>-1.6000000000000042E-3</v>
      </c>
      <c r="BC301" s="26">
        <f t="shared" ca="1" si="112"/>
        <v>8.3199999999999996E-2</v>
      </c>
      <c r="BD301" s="26">
        <f t="shared" ca="1" si="112"/>
        <v>0.67700000000000005</v>
      </c>
      <c r="BE301" s="26">
        <f t="shared" ca="1" si="112"/>
        <v>-5.319999999999997E-2</v>
      </c>
      <c r="BF301" s="26">
        <f t="shared" ca="1" si="112"/>
        <v>-0.32719999999999999</v>
      </c>
    </row>
    <row r="302" spans="2:58">
      <c r="C302" s="26">
        <f t="shared" si="107"/>
        <v>292</v>
      </c>
      <c r="D302" s="26">
        <f t="shared" si="108"/>
        <v>280</v>
      </c>
      <c r="E302" s="26" t="str">
        <f t="shared" si="104"/>
        <v>历史新!C292</v>
      </c>
      <c r="F302" s="26" t="str">
        <f t="shared" si="105"/>
        <v>历史汇总!B280</v>
      </c>
      <c r="G302" s="3" t="s">
        <v>24</v>
      </c>
      <c r="H302" s="26">
        <f t="shared" ca="1" si="109"/>
        <v>-51829</v>
      </c>
      <c r="I302" s="26">
        <f t="shared" ca="1" si="109"/>
        <v>-40867</v>
      </c>
      <c r="J302" s="26">
        <f t="shared" ca="1" si="109"/>
        <v>-36793</v>
      </c>
      <c r="K302" s="26">
        <f t="shared" ca="1" si="109"/>
        <v>-33515</v>
      </c>
      <c r="L302" s="26">
        <f t="shared" ca="1" si="109"/>
        <v>-40944</v>
      </c>
      <c r="M302" s="26">
        <f t="shared" ca="1" si="109"/>
        <v>-57503</v>
      </c>
      <c r="N302" s="26">
        <f t="shared" ca="1" si="109"/>
        <v>-55623</v>
      </c>
      <c r="O302" s="26">
        <f t="shared" ca="1" si="109"/>
        <v>-41724</v>
      </c>
      <c r="P302" s="26">
        <f t="shared" ca="1" si="109"/>
        <v>-45027</v>
      </c>
      <c r="Q302" s="26">
        <f t="shared" ca="1" si="109"/>
        <v>-30581</v>
      </c>
      <c r="R302" s="26">
        <f t="shared" ca="1" si="109"/>
        <v>-38377</v>
      </c>
      <c r="S302" s="26">
        <f t="shared" ca="1" si="109"/>
        <v>-58048</v>
      </c>
      <c r="T302" s="26">
        <f t="shared" ca="1" si="109"/>
        <v>-56687</v>
      </c>
      <c r="U302" s="26">
        <f t="shared" ca="1" si="109"/>
        <v>-39825</v>
      </c>
      <c r="V302" s="26">
        <f t="shared" ca="1" si="109"/>
        <v>-53862</v>
      </c>
      <c r="W302" s="26">
        <f t="shared" ca="1" si="109"/>
        <v>-42336</v>
      </c>
      <c r="X302" s="26">
        <f t="shared" ca="1" si="113"/>
        <v>-49874</v>
      </c>
      <c r="Y302" s="26">
        <f t="shared" ca="1" si="113"/>
        <v>-60533</v>
      </c>
      <c r="Z302" s="26">
        <f t="shared" ca="1" si="113"/>
        <v>-62633</v>
      </c>
      <c r="AA302" s="26">
        <f t="shared" ca="1" si="113"/>
        <v>-40638</v>
      </c>
      <c r="AB302" s="26">
        <f t="shared" ca="1" si="113"/>
        <v>-46392</v>
      </c>
      <c r="AC302" s="26">
        <f t="shared" ca="1" si="113"/>
        <v>-39065</v>
      </c>
      <c r="AD302" s="26">
        <f t="shared" ca="1" si="111"/>
        <v>-39663</v>
      </c>
      <c r="AE302" s="26">
        <f t="shared" ca="1" si="111"/>
        <v>-46196</v>
      </c>
      <c r="AF302" s="26">
        <f t="shared" ca="1" si="111"/>
        <v>-55228</v>
      </c>
      <c r="AG302" s="26">
        <f t="shared" ca="1" si="111"/>
        <v>-40453</v>
      </c>
      <c r="AH302" s="26">
        <f t="shared" ca="1" si="111"/>
        <v>-32733</v>
      </c>
      <c r="AI302" s="26">
        <f t="shared" ca="1" si="111"/>
        <v>-38295</v>
      </c>
      <c r="AJ302" s="26">
        <f t="shared" ca="1" si="111"/>
        <v>-40480</v>
      </c>
      <c r="AK302" s="26">
        <f t="shared" ca="1" si="111"/>
        <v>-54886</v>
      </c>
      <c r="AL302" s="26">
        <f t="shared" ca="1" si="111"/>
        <v>-53771</v>
      </c>
      <c r="AM302" s="26">
        <f t="shared" ca="1" si="111"/>
        <v>-37438</v>
      </c>
      <c r="AN302" s="26">
        <f t="shared" ca="1" si="111"/>
        <v>-37011</v>
      </c>
      <c r="AO302" s="26">
        <f t="shared" ca="1" si="111"/>
        <v>-32568</v>
      </c>
      <c r="AP302" s="26">
        <f t="shared" ca="1" si="111"/>
        <v>-29452</v>
      </c>
      <c r="AQ302" s="26">
        <f t="shared" ca="1" si="111"/>
        <v>-39524</v>
      </c>
      <c r="AR302" s="26">
        <f t="shared" ca="1" si="111"/>
        <v>-10912</v>
      </c>
      <c r="AS302" s="26">
        <f t="shared" ca="1" si="111"/>
        <v>-11517</v>
      </c>
      <c r="AT302" s="26">
        <f t="shared" ca="1" si="112"/>
        <v>-12328</v>
      </c>
      <c r="AU302" s="26">
        <f t="shared" ca="1" si="112"/>
        <v>-13218</v>
      </c>
      <c r="AV302" s="26">
        <f t="shared" ca="1" si="112"/>
        <v>-12030</v>
      </c>
      <c r="AW302" s="26">
        <f t="shared" ca="1" si="112"/>
        <v>-12958</v>
      </c>
      <c r="AX302" s="26">
        <f t="shared" ca="1" si="112"/>
        <v>-9740</v>
      </c>
      <c r="AY302" s="26">
        <f t="shared" ca="1" si="112"/>
        <v>-11862</v>
      </c>
      <c r="AZ302" s="26">
        <f t="shared" ca="1" si="112"/>
        <v>-12026</v>
      </c>
      <c r="BA302" s="26">
        <f t="shared" ca="1" si="112"/>
        <v>-11988</v>
      </c>
      <c r="BB302" s="26">
        <f t="shared" ca="1" si="112"/>
        <v>-11936</v>
      </c>
      <c r="BC302" s="26">
        <f t="shared" ca="1" si="112"/>
        <v>-11354</v>
      </c>
      <c r="BD302" s="26">
        <f t="shared" ca="1" si="112"/>
        <v>-10939</v>
      </c>
      <c r="BE302" s="26">
        <f t="shared" ca="1" si="112"/>
        <v>-10877</v>
      </c>
      <c r="BF302" s="26">
        <f t="shared" ca="1" si="112"/>
        <v>14260</v>
      </c>
    </row>
    <row r="303" spans="2:58">
      <c r="C303" s="26">
        <f t="shared" si="107"/>
        <v>293</v>
      </c>
      <c r="D303" s="26">
        <f t="shared" si="108"/>
        <v>281</v>
      </c>
      <c r="E303" s="26" t="str">
        <f t="shared" si="104"/>
        <v>历史新!C293</v>
      </c>
      <c r="F303" s="26" t="str">
        <f t="shared" si="105"/>
        <v>历史汇总!B281</v>
      </c>
      <c r="G303" s="3" t="s">
        <v>25</v>
      </c>
      <c r="H303" s="26">
        <f t="shared" ca="1" si="109"/>
        <v>-3.7000000000000002E-3</v>
      </c>
      <c r="I303" s="26">
        <f t="shared" ca="1" si="109"/>
        <v>0.21149999999999999</v>
      </c>
      <c r="J303" s="26">
        <f t="shared" ca="1" si="109"/>
        <v>9.9699999999999997E-2</v>
      </c>
      <c r="K303" s="26">
        <f t="shared" ca="1" si="109"/>
        <v>8.9099999999999999E-2</v>
      </c>
      <c r="L303" s="26">
        <f t="shared" ca="1" si="109"/>
        <v>-0.22170000000000001</v>
      </c>
      <c r="M303" s="26">
        <f t="shared" ca="1" si="109"/>
        <v>-0.40439999999999998</v>
      </c>
      <c r="N303" s="26">
        <f t="shared" ca="1" si="109"/>
        <v>3.27E-2</v>
      </c>
      <c r="O303" s="26">
        <f t="shared" ca="1" si="109"/>
        <v>0.24990000000000001</v>
      </c>
      <c r="P303" s="26">
        <f t="shared" ca="1" si="109"/>
        <v>-7.9200000000000007E-2</v>
      </c>
      <c r="Q303" s="26">
        <f t="shared" ca="1" si="109"/>
        <v>0.32079999999999997</v>
      </c>
      <c r="R303" s="26">
        <f t="shared" ca="1" si="109"/>
        <v>-0.25490000000000002</v>
      </c>
      <c r="S303" s="26">
        <f t="shared" ca="1" si="109"/>
        <v>-0.51257263465096292</v>
      </c>
      <c r="T303" s="26">
        <f t="shared" ca="1" si="109"/>
        <v>2.3400000000000001E-2</v>
      </c>
      <c r="U303" s="26">
        <f t="shared" ca="1" si="109"/>
        <v>0.29749999999999999</v>
      </c>
      <c r="V303" s="26">
        <f t="shared" ca="1" si="109"/>
        <v>-0.35249999999999998</v>
      </c>
      <c r="W303" s="26">
        <f t="shared" ca="1" si="109"/>
        <v>0.214</v>
      </c>
      <c r="X303" s="26">
        <f t="shared" ca="1" si="113"/>
        <v>-0.17810000000000001</v>
      </c>
      <c r="Y303" s="26">
        <f t="shared" ca="1" si="113"/>
        <v>-0.2137</v>
      </c>
      <c r="Z303" s="26">
        <f t="shared" ca="1" si="113"/>
        <v>-3.4700000000000002E-2</v>
      </c>
      <c r="AA303" s="26">
        <f t="shared" ca="1" si="113"/>
        <v>0.35120000000000001</v>
      </c>
      <c r="AB303" s="26">
        <f t="shared" ca="1" si="113"/>
        <v>-0.1416</v>
      </c>
      <c r="AC303" s="26">
        <f t="shared" ca="1" si="113"/>
        <v>0.15790000000000001</v>
      </c>
      <c r="AD303" s="26">
        <f t="shared" ca="1" si="111"/>
        <v>-1.5299999999999999E-2</v>
      </c>
      <c r="AE303" s="26">
        <f t="shared" ca="1" si="111"/>
        <v>-0.16470000000000001</v>
      </c>
      <c r="AF303" s="26">
        <f t="shared" ca="1" si="111"/>
        <v>-0.19550000000000001</v>
      </c>
      <c r="AG303" s="26">
        <f t="shared" ca="1" si="111"/>
        <v>0.26750000000000002</v>
      </c>
      <c r="AH303" s="26">
        <f t="shared" ca="1" si="111"/>
        <v>0.1908</v>
      </c>
      <c r="AI303" s="26">
        <f t="shared" ca="1" si="111"/>
        <v>-0.1699</v>
      </c>
      <c r="AJ303" s="26">
        <f t="shared" ca="1" si="111"/>
        <v>-5.7099999999999998E-2</v>
      </c>
      <c r="AK303" s="26">
        <f t="shared" ca="1" si="111"/>
        <v>-0.35589999999999999</v>
      </c>
      <c r="AL303" s="26">
        <f t="shared" ca="1" si="111"/>
        <v>2.0299999999999999E-2</v>
      </c>
      <c r="AM303" s="26">
        <f t="shared" ca="1" si="111"/>
        <v>0.30380000000000001</v>
      </c>
      <c r="AN303" s="26">
        <f t="shared" ca="1" si="111"/>
        <v>1.14E-2</v>
      </c>
      <c r="AO303" s="26">
        <f t="shared" ca="1" si="111"/>
        <v>0.12</v>
      </c>
      <c r="AP303" s="26">
        <f t="shared" ca="1" si="111"/>
        <v>9.5699999999999993E-2</v>
      </c>
      <c r="AQ303" s="26">
        <f t="shared" ca="1" si="111"/>
        <v>-0.34200000000000003</v>
      </c>
      <c r="AR303" s="26">
        <f t="shared" ca="1" si="111"/>
        <v>2.7099999999999999E-2</v>
      </c>
      <c r="AS303" s="26">
        <f t="shared" ca="1" si="111"/>
        <v>-3.3000000000000002E-2</v>
      </c>
      <c r="AT303" s="26">
        <f t="shared" ca="1" si="112"/>
        <v>-6.4700000000000008E-2</v>
      </c>
      <c r="AU303" s="26">
        <f t="shared" ca="1" si="112"/>
        <v>-5.4599999999999996E-2</v>
      </c>
      <c r="AV303" s="26">
        <f t="shared" ca="1" si="112"/>
        <v>3.61E-2</v>
      </c>
      <c r="AW303" s="26">
        <f t="shared" ca="1" si="112"/>
        <v>0.1986</v>
      </c>
      <c r="AX303" s="26">
        <f t="shared" ca="1" si="112"/>
        <v>3.6600000000000008E-2</v>
      </c>
      <c r="AY303" s="26">
        <f t="shared" ca="1" si="112"/>
        <v>-0.16799999999999998</v>
      </c>
      <c r="AZ303" s="26">
        <f t="shared" ca="1" si="112"/>
        <v>-1.18E-2</v>
      </c>
      <c r="BA303" s="26">
        <f t="shared" ca="1" si="112"/>
        <v>-3.5499999999999997E-2</v>
      </c>
      <c r="BB303" s="26">
        <f t="shared" ca="1" si="112"/>
        <v>-6.2200000000000005E-2</v>
      </c>
      <c r="BC303" s="26">
        <f t="shared" ca="1" si="112"/>
        <v>3.2100000000000004E-2</v>
      </c>
      <c r="BD303" s="26">
        <f t="shared" ca="1" si="112"/>
        <v>0.35690000000000005</v>
      </c>
      <c r="BE303" s="26">
        <f t="shared" ca="1" si="112"/>
        <v>-7.3599999999999999E-2</v>
      </c>
      <c r="BF303" s="26">
        <f t="shared" ca="1" si="112"/>
        <v>-0.1472</v>
      </c>
    </row>
    <row r="304" spans="2:58">
      <c r="C304" s="26">
        <f t="shared" si="107"/>
        <v>294</v>
      </c>
      <c r="D304" s="26">
        <f t="shared" si="108"/>
        <v>282</v>
      </c>
      <c r="E304" s="26" t="str">
        <f t="shared" si="104"/>
        <v>历史新!C294</v>
      </c>
      <c r="F304" s="26" t="str">
        <f t="shared" si="105"/>
        <v>历史汇总!B282</v>
      </c>
      <c r="G304" s="3" t="s">
        <v>26</v>
      </c>
      <c r="H304" s="26">
        <f t="shared" ca="1" si="109"/>
        <v>-20.799199999999999</v>
      </c>
      <c r="I304" s="26">
        <f t="shared" ca="1" si="109"/>
        <v>-18.3309</v>
      </c>
      <c r="J304" s="26">
        <f t="shared" ca="1" si="109"/>
        <v>-19.854299999999999</v>
      </c>
      <c r="K304" s="26">
        <f t="shared" ca="1" si="109"/>
        <v>-17.067299999999999</v>
      </c>
      <c r="L304" s="26">
        <f t="shared" ca="1" si="109"/>
        <v>-18.038499999999999</v>
      </c>
      <c r="M304" s="26">
        <f t="shared" ca="1" si="109"/>
        <v>-19.377400000000002</v>
      </c>
      <c r="N304" s="26">
        <f t="shared" ca="1" si="109"/>
        <v>-20.523</v>
      </c>
      <c r="O304" s="26">
        <f t="shared" ca="1" si="109"/>
        <v>-21.2348</v>
      </c>
      <c r="P304" s="26">
        <f t="shared" ca="1" si="109"/>
        <v>-18.8278</v>
      </c>
      <c r="Q304" s="26">
        <f t="shared" ca="1" si="109"/>
        <v>-15.6591</v>
      </c>
      <c r="R304" s="26">
        <f t="shared" ca="1" si="109"/>
        <v>-17.194700000000001</v>
      </c>
      <c r="S304" s="26">
        <f t="shared" ca="1" si="109"/>
        <v>-28.284199999999998</v>
      </c>
      <c r="T304" s="26">
        <f t="shared" ca="1" si="109"/>
        <v>-28.092700000000001</v>
      </c>
      <c r="U304" s="26">
        <f t="shared" ca="1" si="109"/>
        <v>-17.808399999999999</v>
      </c>
      <c r="V304" s="26">
        <f t="shared" ca="1" si="109"/>
        <v>-20.714400000000001</v>
      </c>
      <c r="W304" s="26">
        <f t="shared" ca="1" si="109"/>
        <v>-17.723700000000001</v>
      </c>
      <c r="X304" s="26">
        <f t="shared" ca="1" si="113"/>
        <v>-19.5852</v>
      </c>
      <c r="Y304" s="26">
        <f t="shared" ca="1" si="113"/>
        <v>-15.9672</v>
      </c>
      <c r="Z304" s="26">
        <f t="shared" ca="1" si="113"/>
        <v>-30.855599999999999</v>
      </c>
      <c r="AA304" s="26">
        <f t="shared" ca="1" si="113"/>
        <v>-20.289100000000001</v>
      </c>
      <c r="AB304" s="26">
        <f t="shared" ca="1" si="113"/>
        <v>-19.048100000000002</v>
      </c>
      <c r="AC304" s="26">
        <f t="shared" ca="1" si="113"/>
        <v>-18.9359</v>
      </c>
      <c r="AD304" s="26">
        <f t="shared" ca="1" si="111"/>
        <v>-18.200800000000001</v>
      </c>
      <c r="AE304" s="26">
        <f t="shared" ca="1" si="111"/>
        <v>-17.374400000000001</v>
      </c>
      <c r="AF304" s="26">
        <f t="shared" ca="1" si="111"/>
        <v>-44.802500000000002</v>
      </c>
      <c r="AG304" s="26">
        <f t="shared" ca="1" si="111"/>
        <v>-27.083300000000001</v>
      </c>
      <c r="AH304" s="26">
        <f t="shared" ca="1" si="111"/>
        <v>-15.9839</v>
      </c>
      <c r="AI304" s="26">
        <f t="shared" ca="1" si="111"/>
        <v>-19.5182</v>
      </c>
      <c r="AJ304" s="26">
        <f t="shared" ca="1" si="111"/>
        <v>-17.4526</v>
      </c>
      <c r="AK304" s="26">
        <f t="shared" ca="1" si="111"/>
        <v>-18.636800000000001</v>
      </c>
      <c r="AL304" s="26">
        <f t="shared" ca="1" si="111"/>
        <v>-37.524700000000003</v>
      </c>
      <c r="AM304" s="26">
        <f t="shared" ca="1" si="111"/>
        <v>-21.6951</v>
      </c>
      <c r="AN304" s="26">
        <f t="shared" ca="1" si="111"/>
        <v>-19.294</v>
      </c>
      <c r="AO304" s="26">
        <f t="shared" ca="1" si="111"/>
        <v>-18.235399999999998</v>
      </c>
      <c r="AP304" s="26">
        <f t="shared" ca="1" si="111"/>
        <v>-17.613099999999999</v>
      </c>
      <c r="AQ304" s="26">
        <f t="shared" ca="1" si="111"/>
        <v>-31.695399999999999</v>
      </c>
      <c r="AR304" s="26">
        <f t="shared" ca="1" si="111"/>
        <v>9.5872000000000028</v>
      </c>
      <c r="AS304" s="26">
        <f t="shared" ca="1" si="111"/>
        <v>5.9116999999999997</v>
      </c>
      <c r="AT304" s="26">
        <f t="shared" ca="1" si="112"/>
        <v>5.0770999999999979</v>
      </c>
      <c r="AU304" s="26">
        <f t="shared" ca="1" si="112"/>
        <v>4.5509000000000022</v>
      </c>
      <c r="AV304" s="26">
        <f t="shared" ca="1" si="112"/>
        <v>2.6020000000000003</v>
      </c>
      <c r="AW304" s="26">
        <f t="shared" ca="1" si="112"/>
        <v>0.90559999999999974</v>
      </c>
      <c r="AX304" s="26">
        <f t="shared" ca="1" si="112"/>
        <v>3.5948999999999991</v>
      </c>
      <c r="AY304" s="26">
        <f t="shared" ca="1" si="112"/>
        <v>3.1302999999999983</v>
      </c>
      <c r="AZ304" s="26">
        <f t="shared" ca="1" si="112"/>
        <v>1.4455999999999989</v>
      </c>
      <c r="BA304" s="26">
        <f t="shared" ca="1" si="112"/>
        <v>1.6014999999999979</v>
      </c>
      <c r="BB304" s="26">
        <f t="shared" ca="1" si="112"/>
        <v>3.1963000000000008</v>
      </c>
      <c r="BC304" s="26">
        <f t="shared" ca="1" si="112"/>
        <v>4.343399999999999</v>
      </c>
      <c r="BD304" s="26">
        <f t="shared" ca="1" si="112"/>
        <v>8.6181000000000019</v>
      </c>
      <c r="BE304" s="26">
        <f t="shared" ca="1" si="112"/>
        <v>7.3267000000000024</v>
      </c>
      <c r="BF304" s="26">
        <f t="shared" ca="1" si="112"/>
        <v>25.74</v>
      </c>
    </row>
    <row r="305" spans="3:58">
      <c r="C305" s="26">
        <f t="shared" si="107"/>
        <v>295</v>
      </c>
      <c r="D305" s="26">
        <f t="shared" si="108"/>
        <v>283</v>
      </c>
      <c r="E305" s="26" t="str">
        <f t="shared" si="104"/>
        <v>历史新!C295</v>
      </c>
      <c r="F305" s="26" t="str">
        <f t="shared" si="105"/>
        <v>历史汇总!B283</v>
      </c>
      <c r="G305" s="3" t="s">
        <v>27</v>
      </c>
      <c r="H305" s="26">
        <f t="shared" ca="1" si="109"/>
        <v>4.6899999999999997E-2</v>
      </c>
      <c r="I305" s="26">
        <f t="shared" ca="1" si="109"/>
        <v>0.1187</v>
      </c>
      <c r="J305" s="26">
        <f t="shared" ca="1" si="109"/>
        <v>-8.3099999999999993E-2</v>
      </c>
      <c r="K305" s="26">
        <f t="shared" ca="1" si="109"/>
        <v>0.1404</v>
      </c>
      <c r="L305" s="26">
        <f t="shared" ca="1" si="109"/>
        <v>-5.6899999999999999E-2</v>
      </c>
      <c r="M305" s="26">
        <f t="shared" ca="1" si="109"/>
        <v>-7.4200000000000002E-2</v>
      </c>
      <c r="N305" s="26">
        <f t="shared" ca="1" si="109"/>
        <v>-5.91E-2</v>
      </c>
      <c r="O305" s="26">
        <f t="shared" ca="1" si="109"/>
        <v>-3.4700000000000002E-2</v>
      </c>
      <c r="P305" s="26">
        <f t="shared" ca="1" si="109"/>
        <v>0.1134</v>
      </c>
      <c r="Q305" s="26">
        <f t="shared" ca="1" si="109"/>
        <v>0.16830000000000001</v>
      </c>
      <c r="R305" s="26">
        <f t="shared" ca="1" si="109"/>
        <v>-9.8100000000000007E-2</v>
      </c>
      <c r="S305" s="26">
        <f t="shared" ca="1" si="109"/>
        <v>-0.64493710271188198</v>
      </c>
      <c r="T305" s="26">
        <f t="shared" ca="1" si="109"/>
        <v>6.7999999999999996E-3</v>
      </c>
      <c r="U305" s="26">
        <f t="shared" ca="1" si="109"/>
        <v>0.36609999999999998</v>
      </c>
      <c r="V305" s="26">
        <f t="shared" ca="1" si="109"/>
        <v>-0.16320000000000001</v>
      </c>
      <c r="W305" s="26">
        <f t="shared" ca="1" si="109"/>
        <v>0.1444</v>
      </c>
      <c r="X305" s="26">
        <f t="shared" ca="1" si="113"/>
        <v>-0.105</v>
      </c>
      <c r="Y305" s="26">
        <f t="shared" ca="1" si="113"/>
        <v>0.1847</v>
      </c>
      <c r="Z305" s="26">
        <f t="shared" ca="1" si="113"/>
        <v>-0.93240000000000001</v>
      </c>
      <c r="AA305" s="26">
        <f t="shared" ca="1" si="113"/>
        <v>0.34239999999999998</v>
      </c>
      <c r="AB305" s="26">
        <f t="shared" ca="1" si="113"/>
        <v>6.1199999999999997E-2</v>
      </c>
      <c r="AC305" s="26">
        <f t="shared" ca="1" si="113"/>
        <v>5.8999999999999999E-3</v>
      </c>
      <c r="AD305" s="26">
        <f t="shared" ca="1" si="111"/>
        <v>3.8800000000000001E-2</v>
      </c>
      <c r="AE305" s="26">
        <f t="shared" ca="1" si="111"/>
        <v>4.5400000000000003E-2</v>
      </c>
      <c r="AF305" s="26">
        <f t="shared" ca="1" si="111"/>
        <v>-1.5787</v>
      </c>
      <c r="AG305" s="26">
        <f t="shared" ca="1" si="111"/>
        <v>0.39550000000000002</v>
      </c>
      <c r="AH305" s="26">
        <f t="shared" ca="1" si="111"/>
        <v>0.4098</v>
      </c>
      <c r="AI305" s="26">
        <f t="shared" ca="1" si="111"/>
        <v>-0.22109999999999999</v>
      </c>
      <c r="AJ305" s="26">
        <f t="shared" ca="1" si="111"/>
        <v>0.10580000000000001</v>
      </c>
      <c r="AK305" s="26">
        <f t="shared" ca="1" si="111"/>
        <v>-6.7900000000000002E-2</v>
      </c>
      <c r="AL305" s="26">
        <f t="shared" ca="1" si="111"/>
        <v>-1.0135000000000001</v>
      </c>
      <c r="AM305" s="26">
        <f t="shared" ca="1" si="111"/>
        <v>0.42180000000000001</v>
      </c>
      <c r="AN305" s="26">
        <f t="shared" ca="1" si="111"/>
        <v>0.11070000000000001</v>
      </c>
      <c r="AO305" s="26">
        <f t="shared" ca="1" si="111"/>
        <v>5.4899999999999997E-2</v>
      </c>
      <c r="AP305" s="26">
        <f t="shared" ca="1" si="111"/>
        <v>3.4099999999999998E-2</v>
      </c>
      <c r="AQ305" s="26">
        <f t="shared" ca="1" si="111"/>
        <v>-0.79949999999999999</v>
      </c>
      <c r="AR305" s="26">
        <f t="shared" ca="1" si="111"/>
        <v>-0.1195</v>
      </c>
      <c r="AS305" s="26">
        <f t="shared" ca="1" si="111"/>
        <v>-1.7900000000000027E-2</v>
      </c>
      <c r="AT305" s="26">
        <f t="shared" ca="1" si="112"/>
        <v>-1.6000000000000181E-3</v>
      </c>
      <c r="AU305" s="26">
        <f t="shared" ca="1" si="112"/>
        <v>-1.6699999999999996E-2</v>
      </c>
      <c r="AV305" s="26">
        <f t="shared" ca="1" si="112"/>
        <v>-7.1900000000000006E-2</v>
      </c>
      <c r="AW305" s="26">
        <f t="shared" ca="1" si="112"/>
        <v>-7.4099999999999999E-2</v>
      </c>
      <c r="AX305" s="26">
        <f t="shared" ca="1" si="112"/>
        <v>0.10270000000000001</v>
      </c>
      <c r="AY305" s="26">
        <f t="shared" ca="1" si="112"/>
        <v>6.7000000000000115E-3</v>
      </c>
      <c r="AZ305" s="26">
        <f t="shared" ca="1" si="112"/>
        <v>-5.2999999999999999E-2</v>
      </c>
      <c r="BA305" s="26">
        <f t="shared" ca="1" si="112"/>
        <v>7.0000000000000001E-3</v>
      </c>
      <c r="BB305" s="26">
        <f t="shared" ca="1" si="112"/>
        <v>6.7199999999999996E-2</v>
      </c>
      <c r="BC305" s="26">
        <f t="shared" ca="1" si="112"/>
        <v>5.1900000000000002E-2</v>
      </c>
      <c r="BD305" s="26">
        <f t="shared" ca="1" si="112"/>
        <v>8.5199999999999942E-2</v>
      </c>
      <c r="BE305" s="26">
        <f t="shared" ca="1" si="112"/>
        <v>8.3999999999999908E-3</v>
      </c>
      <c r="BF305" s="26">
        <f t="shared" ca="1" si="112"/>
        <v>-0.2112</v>
      </c>
    </row>
    <row r="306" spans="3:58">
      <c r="C306" s="26">
        <f t="shared" si="107"/>
        <v>296</v>
      </c>
      <c r="D306" s="26">
        <f t="shared" si="108"/>
        <v>285</v>
      </c>
      <c r="E306" s="26" t="str">
        <f t="shared" si="104"/>
        <v>历史新!C296</v>
      </c>
      <c r="F306" s="26" t="str">
        <f t="shared" si="105"/>
        <v>历史汇总!B285</v>
      </c>
      <c r="G306" s="1" t="s">
        <v>29</v>
      </c>
      <c r="H306" s="26">
        <f t="shared" ca="1" si="109"/>
        <v>0</v>
      </c>
      <c r="I306" s="26">
        <f t="shared" ca="1" si="109"/>
        <v>0</v>
      </c>
      <c r="J306" s="26">
        <f t="shared" ca="1" si="109"/>
        <v>0</v>
      </c>
      <c r="K306" s="26">
        <f t="shared" ca="1" si="109"/>
        <v>0</v>
      </c>
      <c r="L306" s="26">
        <f t="shared" ca="1" si="109"/>
        <v>0</v>
      </c>
      <c r="M306" s="26">
        <f t="shared" ca="1" si="109"/>
        <v>0</v>
      </c>
      <c r="N306" s="26">
        <f t="shared" ca="1" si="109"/>
        <v>0</v>
      </c>
      <c r="O306" s="26">
        <f t="shared" ca="1" si="109"/>
        <v>0</v>
      </c>
      <c r="P306" s="26">
        <f t="shared" ca="1" si="109"/>
        <v>0</v>
      </c>
      <c r="Q306" s="26">
        <f t="shared" ca="1" si="109"/>
        <v>0</v>
      </c>
      <c r="R306" s="26">
        <f t="shared" ca="1" si="109"/>
        <v>0</v>
      </c>
      <c r="S306" s="26">
        <f t="shared" ca="1" si="109"/>
        <v>0</v>
      </c>
      <c r="T306" s="26">
        <f t="shared" ca="1" si="109"/>
        <v>0</v>
      </c>
      <c r="U306" s="26">
        <f t="shared" ca="1" si="109"/>
        <v>0</v>
      </c>
      <c r="V306" s="26">
        <f t="shared" ca="1" si="109"/>
        <v>0</v>
      </c>
      <c r="W306" s="26">
        <f t="shared" ca="1" si="109"/>
        <v>0</v>
      </c>
      <c r="X306" s="26">
        <f t="shared" ca="1" si="113"/>
        <v>0</v>
      </c>
      <c r="Y306" s="26">
        <f t="shared" ca="1" si="113"/>
        <v>0</v>
      </c>
      <c r="Z306" s="26">
        <f t="shared" ca="1" si="113"/>
        <v>0</v>
      </c>
      <c r="AA306" s="26">
        <f t="shared" ca="1" si="113"/>
        <v>0</v>
      </c>
      <c r="AB306" s="26">
        <f t="shared" ca="1" si="113"/>
        <v>0</v>
      </c>
      <c r="AC306" s="26">
        <f t="shared" ca="1" si="113"/>
        <v>0</v>
      </c>
      <c r="AD306" s="26">
        <f t="shared" ca="1" si="111"/>
        <v>0</v>
      </c>
      <c r="AE306" s="26">
        <f t="shared" ca="1" si="111"/>
        <v>0</v>
      </c>
      <c r="AF306" s="26">
        <f t="shared" ca="1" si="111"/>
        <v>0</v>
      </c>
      <c r="AG306" s="26">
        <f t="shared" ca="1" si="111"/>
        <v>0</v>
      </c>
      <c r="AH306" s="26">
        <f t="shared" ca="1" si="111"/>
        <v>0</v>
      </c>
      <c r="AI306" s="26">
        <f t="shared" ca="1" si="111"/>
        <v>0</v>
      </c>
      <c r="AJ306" s="26">
        <f t="shared" ca="1" si="111"/>
        <v>0</v>
      </c>
      <c r="AK306" s="26">
        <f t="shared" ca="1" si="111"/>
        <v>0</v>
      </c>
      <c r="AL306" s="26">
        <f t="shared" ca="1" si="111"/>
        <v>0</v>
      </c>
      <c r="AM306" s="26">
        <f t="shared" ca="1" si="111"/>
        <v>0</v>
      </c>
      <c r="AN306" s="26">
        <f t="shared" ca="1" si="111"/>
        <v>0</v>
      </c>
      <c r="AO306" s="26">
        <f t="shared" ca="1" si="111"/>
        <v>0</v>
      </c>
      <c r="AP306" s="26">
        <f t="shared" ca="1" si="111"/>
        <v>0</v>
      </c>
      <c r="AQ306" s="26">
        <f t="shared" ca="1" si="111"/>
        <v>0</v>
      </c>
      <c r="AR306" s="26">
        <f t="shared" ca="1" si="111"/>
        <v>0</v>
      </c>
      <c r="AS306" s="26">
        <f t="shared" ca="1" si="111"/>
        <v>0</v>
      </c>
      <c r="AT306" s="26">
        <f t="shared" ca="1" si="112"/>
        <v>0</v>
      </c>
      <c r="AU306" s="26">
        <f t="shared" ca="1" si="112"/>
        <v>0</v>
      </c>
      <c r="AV306" s="26">
        <f t="shared" ca="1" si="112"/>
        <v>0</v>
      </c>
      <c r="AW306" s="26">
        <f t="shared" ca="1" si="112"/>
        <v>0</v>
      </c>
      <c r="AX306" s="26">
        <f t="shared" ca="1" si="112"/>
        <v>0</v>
      </c>
      <c r="AY306" s="26">
        <f t="shared" ca="1" si="112"/>
        <v>0</v>
      </c>
      <c r="AZ306" s="26">
        <f t="shared" ca="1" si="112"/>
        <v>0</v>
      </c>
      <c r="BA306" s="26">
        <f t="shared" ca="1" si="112"/>
        <v>0</v>
      </c>
      <c r="BB306" s="26">
        <f t="shared" ca="1" si="112"/>
        <v>0</v>
      </c>
      <c r="BC306" s="26">
        <f t="shared" ca="1" si="112"/>
        <v>0</v>
      </c>
      <c r="BD306" s="26">
        <f t="shared" ca="1" si="112"/>
        <v>0</v>
      </c>
      <c r="BE306" s="26">
        <f t="shared" ca="1" si="112"/>
        <v>0</v>
      </c>
      <c r="BF306" s="26">
        <f t="shared" ca="1" si="112"/>
        <v>1930201</v>
      </c>
    </row>
    <row r="307" spans="3:58">
      <c r="C307" s="26">
        <f t="shared" si="107"/>
        <v>297</v>
      </c>
      <c r="D307" s="26">
        <f t="shared" si="108"/>
        <v>286</v>
      </c>
      <c r="E307" s="26" t="str">
        <f t="shared" si="104"/>
        <v>历史新!C297</v>
      </c>
      <c r="F307" s="26" t="str">
        <f t="shared" si="105"/>
        <v>历史汇总!B286</v>
      </c>
      <c r="G307" s="3" t="s">
        <v>30</v>
      </c>
      <c r="H307" s="26">
        <f t="shared" ca="1" si="109"/>
        <v>0</v>
      </c>
      <c r="I307" s="26">
        <f t="shared" ca="1" si="109"/>
        <v>0</v>
      </c>
      <c r="J307" s="26">
        <f t="shared" ca="1" si="109"/>
        <v>0</v>
      </c>
      <c r="K307" s="26">
        <f t="shared" ca="1" si="109"/>
        <v>0</v>
      </c>
      <c r="L307" s="26">
        <f t="shared" ca="1" si="109"/>
        <v>0</v>
      </c>
      <c r="M307" s="26">
        <f t="shared" ca="1" si="109"/>
        <v>0</v>
      </c>
      <c r="N307" s="26">
        <f t="shared" ca="1" si="109"/>
        <v>0</v>
      </c>
      <c r="O307" s="26">
        <f t="shared" ca="1" si="109"/>
        <v>0</v>
      </c>
      <c r="P307" s="26">
        <f t="shared" ca="1" si="109"/>
        <v>0</v>
      </c>
      <c r="Q307" s="26">
        <f t="shared" ca="1" si="109"/>
        <v>0</v>
      </c>
      <c r="R307" s="26">
        <f t="shared" ca="1" si="109"/>
        <v>0</v>
      </c>
      <c r="S307" s="26">
        <f t="shared" ca="1" si="109"/>
        <v>3.3398211988000526E-5</v>
      </c>
      <c r="T307" s="26">
        <f t="shared" ca="1" si="109"/>
        <v>0</v>
      </c>
      <c r="U307" s="26">
        <f t="shared" ca="1" si="109"/>
        <v>0</v>
      </c>
      <c r="V307" s="26">
        <f t="shared" ca="1" si="109"/>
        <v>0</v>
      </c>
      <c r="W307" s="26">
        <f t="shared" ca="1" si="109"/>
        <v>0</v>
      </c>
      <c r="X307" s="26">
        <f t="shared" ca="1" si="113"/>
        <v>0</v>
      </c>
      <c r="Y307" s="26">
        <f t="shared" ca="1" si="113"/>
        <v>0</v>
      </c>
      <c r="Z307" s="26">
        <f t="shared" ca="1" si="113"/>
        <v>0</v>
      </c>
      <c r="AA307" s="26">
        <f t="shared" ca="1" si="113"/>
        <v>0</v>
      </c>
      <c r="AB307" s="26">
        <f t="shared" ca="1" si="113"/>
        <v>0</v>
      </c>
      <c r="AC307" s="26">
        <f t="shared" ca="1" si="113"/>
        <v>0</v>
      </c>
      <c r="AD307" s="26">
        <f t="shared" ca="1" si="111"/>
        <v>0</v>
      </c>
      <c r="AE307" s="26">
        <f t="shared" ca="1" si="111"/>
        <v>0</v>
      </c>
      <c r="AF307" s="26">
        <f t="shared" ca="1" si="111"/>
        <v>0</v>
      </c>
      <c r="AG307" s="26">
        <f t="shared" ca="1" si="111"/>
        <v>0</v>
      </c>
      <c r="AH307" s="26">
        <f t="shared" ca="1" si="111"/>
        <v>0</v>
      </c>
      <c r="AI307" s="26">
        <f t="shared" ca="1" si="111"/>
        <v>0</v>
      </c>
      <c r="AJ307" s="26">
        <f t="shared" ca="1" si="111"/>
        <v>0</v>
      </c>
      <c r="AK307" s="26">
        <f t="shared" ca="1" si="111"/>
        <v>0</v>
      </c>
      <c r="AL307" s="26">
        <f t="shared" ca="1" si="111"/>
        <v>0</v>
      </c>
      <c r="AM307" s="26">
        <f t="shared" ca="1" si="111"/>
        <v>0</v>
      </c>
      <c r="AN307" s="26">
        <f t="shared" ca="1" si="111"/>
        <v>0</v>
      </c>
      <c r="AO307" s="26">
        <f t="shared" ca="1" si="111"/>
        <v>0</v>
      </c>
      <c r="AP307" s="26">
        <f t="shared" ca="1" si="111"/>
        <v>0</v>
      </c>
      <c r="AQ307" s="26">
        <f t="shared" ca="1" si="111"/>
        <v>0</v>
      </c>
      <c r="AR307" s="26">
        <f t="shared" ca="1" si="111"/>
        <v>0</v>
      </c>
      <c r="AS307" s="26">
        <f t="shared" ca="1" si="111"/>
        <v>0</v>
      </c>
      <c r="AT307" s="26">
        <f t="shared" ca="1" si="112"/>
        <v>0</v>
      </c>
      <c r="AU307" s="26">
        <f t="shared" ca="1" si="112"/>
        <v>0</v>
      </c>
      <c r="AV307" s="26">
        <f t="shared" ca="1" si="112"/>
        <v>0</v>
      </c>
      <c r="AW307" s="26">
        <f t="shared" ca="1" si="112"/>
        <v>0</v>
      </c>
      <c r="AX307" s="26">
        <f t="shared" ca="1" si="112"/>
        <v>0</v>
      </c>
      <c r="AY307" s="26">
        <f t="shared" ca="1" si="112"/>
        <v>0</v>
      </c>
      <c r="AZ307" s="26">
        <f t="shared" ca="1" si="112"/>
        <v>0</v>
      </c>
      <c r="BA307" s="26">
        <f t="shared" ca="1" si="112"/>
        <v>0</v>
      </c>
      <c r="BB307" s="26">
        <f t="shared" ca="1" si="112"/>
        <v>0</v>
      </c>
      <c r="BC307" s="26">
        <f t="shared" ca="1" si="112"/>
        <v>0</v>
      </c>
      <c r="BD307" s="26">
        <f t="shared" ca="1" si="112"/>
        <v>0</v>
      </c>
      <c r="BE307" s="26">
        <f t="shared" ca="1" si="112"/>
        <v>0</v>
      </c>
      <c r="BF307" s="26">
        <f t="shared" ca="1" si="112"/>
        <v>6.2300000000000001E-2</v>
      </c>
    </row>
    <row r="308" spans="3:58">
      <c r="C308" s="26">
        <f t="shared" si="107"/>
        <v>298</v>
      </c>
      <c r="D308" s="26">
        <f t="shared" si="108"/>
        <v>287</v>
      </c>
      <c r="E308" s="26" t="str">
        <f t="shared" si="104"/>
        <v>历史新!C298</v>
      </c>
      <c r="F308" s="26" t="str">
        <f t="shared" si="105"/>
        <v>历史汇总!B287</v>
      </c>
      <c r="G308" s="3" t="s">
        <v>31</v>
      </c>
      <c r="H308" s="26">
        <f t="shared" ca="1" si="109"/>
        <v>0</v>
      </c>
      <c r="I308" s="26">
        <f t="shared" ca="1" si="109"/>
        <v>0</v>
      </c>
      <c r="J308" s="26">
        <f t="shared" ca="1" si="109"/>
        <v>0</v>
      </c>
      <c r="K308" s="26">
        <f t="shared" ca="1" si="109"/>
        <v>0</v>
      </c>
      <c r="L308" s="26">
        <f t="shared" ca="1" si="109"/>
        <v>0</v>
      </c>
      <c r="M308" s="26">
        <f t="shared" ca="1" si="109"/>
        <v>0</v>
      </c>
      <c r="N308" s="26">
        <f t="shared" ca="1" si="109"/>
        <v>0</v>
      </c>
      <c r="O308" s="26">
        <f t="shared" ca="1" si="109"/>
        <v>0</v>
      </c>
      <c r="P308" s="26">
        <f t="shared" ca="1" si="109"/>
        <v>0</v>
      </c>
      <c r="Q308" s="26">
        <f t="shared" ca="1" si="109"/>
        <v>0</v>
      </c>
      <c r="R308" s="26">
        <f t="shared" ca="1" si="109"/>
        <v>0</v>
      </c>
      <c r="S308" s="26">
        <f t="shared" ca="1" si="109"/>
        <v>0</v>
      </c>
      <c r="T308" s="26">
        <f t="shared" ca="1" si="109"/>
        <v>0</v>
      </c>
      <c r="U308" s="26">
        <f t="shared" ca="1" si="109"/>
        <v>0</v>
      </c>
      <c r="V308" s="26">
        <f t="shared" ca="1" si="109"/>
        <v>0</v>
      </c>
      <c r="W308" s="26">
        <f t="shared" ca="1" si="109"/>
        <v>0</v>
      </c>
      <c r="X308" s="26">
        <f t="shared" ca="1" si="113"/>
        <v>0</v>
      </c>
      <c r="Y308" s="26">
        <f t="shared" ca="1" si="113"/>
        <v>0</v>
      </c>
      <c r="Z308" s="26">
        <f t="shared" ca="1" si="113"/>
        <v>0</v>
      </c>
      <c r="AA308" s="26">
        <f t="shared" ca="1" si="113"/>
        <v>0</v>
      </c>
      <c r="AB308" s="26">
        <f t="shared" ca="1" si="113"/>
        <v>0</v>
      </c>
      <c r="AC308" s="26">
        <f t="shared" ca="1" si="113"/>
        <v>0</v>
      </c>
      <c r="AD308" s="26">
        <f t="shared" ca="1" si="111"/>
        <v>0</v>
      </c>
      <c r="AE308" s="26">
        <f t="shared" ca="1" si="111"/>
        <v>0</v>
      </c>
      <c r="AF308" s="26">
        <f t="shared" ca="1" si="111"/>
        <v>0</v>
      </c>
      <c r="AG308" s="26">
        <f t="shared" ca="1" si="111"/>
        <v>0</v>
      </c>
      <c r="AH308" s="26">
        <f t="shared" ca="1" si="111"/>
        <v>0</v>
      </c>
      <c r="AI308" s="26">
        <f t="shared" ca="1" si="111"/>
        <v>0</v>
      </c>
      <c r="AJ308" s="26">
        <f t="shared" ca="1" si="111"/>
        <v>0</v>
      </c>
      <c r="AK308" s="26">
        <f t="shared" ca="1" si="111"/>
        <v>0</v>
      </c>
      <c r="AL308" s="26">
        <f t="shared" ca="1" si="111"/>
        <v>0</v>
      </c>
      <c r="AM308" s="26">
        <f t="shared" ca="1" si="111"/>
        <v>0</v>
      </c>
      <c r="AN308" s="26">
        <f t="shared" ca="1" si="111"/>
        <v>0</v>
      </c>
      <c r="AO308" s="26">
        <f t="shared" ca="1" si="111"/>
        <v>0</v>
      </c>
      <c r="AP308" s="26">
        <f t="shared" ca="1" si="111"/>
        <v>0</v>
      </c>
      <c r="AQ308" s="26">
        <f t="shared" ca="1" si="111"/>
        <v>0</v>
      </c>
      <c r="AR308" s="26">
        <f t="shared" ca="1" si="111"/>
        <v>0</v>
      </c>
      <c r="AS308" s="26">
        <f t="shared" ca="1" si="111"/>
        <v>0</v>
      </c>
      <c r="AT308" s="26">
        <f t="shared" ca="1" si="112"/>
        <v>0</v>
      </c>
      <c r="AU308" s="26">
        <f t="shared" ca="1" si="112"/>
        <v>0</v>
      </c>
      <c r="AV308" s="26">
        <f t="shared" ca="1" si="112"/>
        <v>0</v>
      </c>
      <c r="AW308" s="26">
        <f t="shared" ca="1" si="112"/>
        <v>0</v>
      </c>
      <c r="AX308" s="26">
        <f t="shared" ca="1" si="112"/>
        <v>0</v>
      </c>
      <c r="AY308" s="26">
        <f t="shared" ca="1" si="112"/>
        <v>0</v>
      </c>
      <c r="AZ308" s="26">
        <f t="shared" ca="1" si="112"/>
        <v>0</v>
      </c>
      <c r="BA308" s="26">
        <f t="shared" ca="1" si="112"/>
        <v>0</v>
      </c>
      <c r="BB308" s="26">
        <f t="shared" ca="1" si="112"/>
        <v>0</v>
      </c>
      <c r="BC308" s="26">
        <f t="shared" ca="1" si="112"/>
        <v>0</v>
      </c>
      <c r="BD308" s="26">
        <f t="shared" ca="1" si="112"/>
        <v>0</v>
      </c>
      <c r="BE308" s="26">
        <f t="shared" ca="1" si="112"/>
        <v>0</v>
      </c>
      <c r="BF308" s="26">
        <f t="shared" ca="1" si="112"/>
        <v>18592</v>
      </c>
    </row>
    <row r="309" spans="3:58">
      <c r="C309" s="26">
        <f t="shared" si="107"/>
        <v>299</v>
      </c>
      <c r="D309" s="26">
        <f t="shared" si="108"/>
        <v>288</v>
      </c>
      <c r="E309" s="26" t="str">
        <f t="shared" si="104"/>
        <v>历史新!C299</v>
      </c>
      <c r="F309" s="26" t="str">
        <f t="shared" si="105"/>
        <v>历史汇总!B288</v>
      </c>
      <c r="G309" s="3" t="s">
        <v>32</v>
      </c>
      <c r="H309" s="26">
        <f t="shared" ca="1" si="109"/>
        <v>0</v>
      </c>
      <c r="I309" s="26">
        <f t="shared" ca="1" si="109"/>
        <v>0</v>
      </c>
      <c r="J309" s="26">
        <f t="shared" ca="1" si="109"/>
        <v>0</v>
      </c>
      <c r="K309" s="26">
        <f t="shared" ca="1" si="109"/>
        <v>0</v>
      </c>
      <c r="L309" s="26">
        <f t="shared" ca="1" si="109"/>
        <v>0</v>
      </c>
      <c r="M309" s="26">
        <f t="shared" ca="1" si="109"/>
        <v>0</v>
      </c>
      <c r="N309" s="26">
        <f t="shared" ca="1" si="109"/>
        <v>0</v>
      </c>
      <c r="O309" s="26">
        <f t="shared" ca="1" si="109"/>
        <v>0</v>
      </c>
      <c r="P309" s="26">
        <f t="shared" ca="1" si="109"/>
        <v>0</v>
      </c>
      <c r="Q309" s="26">
        <f t="shared" ca="1" si="109"/>
        <v>0</v>
      </c>
      <c r="R309" s="26">
        <f t="shared" ca="1" si="109"/>
        <v>0</v>
      </c>
      <c r="S309" s="26">
        <f t="shared" ca="1" si="109"/>
        <v>-8.5553997195564335E-6</v>
      </c>
      <c r="T309" s="26">
        <f t="shared" ca="1" si="109"/>
        <v>0</v>
      </c>
      <c r="U309" s="26">
        <f t="shared" ca="1" si="109"/>
        <v>0</v>
      </c>
      <c r="V309" s="26">
        <f t="shared" ca="1" si="109"/>
        <v>0</v>
      </c>
      <c r="W309" s="26">
        <f t="shared" ca="1" si="109"/>
        <v>0</v>
      </c>
      <c r="X309" s="26">
        <f t="shared" ca="1" si="113"/>
        <v>0</v>
      </c>
      <c r="Y309" s="26">
        <f t="shared" ca="1" si="113"/>
        <v>0</v>
      </c>
      <c r="Z309" s="26">
        <f t="shared" ca="1" si="113"/>
        <v>0</v>
      </c>
      <c r="AA309" s="26">
        <f t="shared" ca="1" si="113"/>
        <v>0</v>
      </c>
      <c r="AB309" s="26">
        <f t="shared" ca="1" si="113"/>
        <v>0</v>
      </c>
      <c r="AC309" s="26">
        <f t="shared" ca="1" si="113"/>
        <v>0</v>
      </c>
      <c r="AD309" s="26">
        <f t="shared" ca="1" si="111"/>
        <v>0</v>
      </c>
      <c r="AE309" s="26">
        <f t="shared" ca="1" si="111"/>
        <v>0</v>
      </c>
      <c r="AF309" s="26">
        <f t="shared" ca="1" si="111"/>
        <v>0</v>
      </c>
      <c r="AG309" s="26">
        <f t="shared" ca="1" si="111"/>
        <v>0</v>
      </c>
      <c r="AH309" s="26">
        <f t="shared" ca="1" si="111"/>
        <v>0</v>
      </c>
      <c r="AI309" s="26">
        <f t="shared" ca="1" si="111"/>
        <v>0</v>
      </c>
      <c r="AJ309" s="26">
        <f t="shared" ca="1" si="111"/>
        <v>0</v>
      </c>
      <c r="AK309" s="26">
        <f t="shared" ca="1" si="111"/>
        <v>0</v>
      </c>
      <c r="AL309" s="26">
        <f t="shared" ca="1" si="111"/>
        <v>0</v>
      </c>
      <c r="AM309" s="26">
        <f t="shared" ca="1" si="111"/>
        <v>0</v>
      </c>
      <c r="AN309" s="26">
        <f t="shared" ca="1" si="111"/>
        <v>0</v>
      </c>
      <c r="AO309" s="26">
        <f t="shared" ca="1" si="111"/>
        <v>0</v>
      </c>
      <c r="AP309" s="26">
        <f t="shared" ca="1" si="111"/>
        <v>0</v>
      </c>
      <c r="AQ309" s="26">
        <f t="shared" ca="1" si="111"/>
        <v>0</v>
      </c>
      <c r="AR309" s="26">
        <f t="shared" ca="1" si="111"/>
        <v>0</v>
      </c>
      <c r="AS309" s="26">
        <f t="shared" ca="1" si="111"/>
        <v>0</v>
      </c>
      <c r="AT309" s="26">
        <f t="shared" ca="1" si="112"/>
        <v>0</v>
      </c>
      <c r="AU309" s="26">
        <f t="shared" ca="1" si="112"/>
        <v>0</v>
      </c>
      <c r="AV309" s="26">
        <f t="shared" ca="1" si="112"/>
        <v>0</v>
      </c>
      <c r="AW309" s="26">
        <f t="shared" ca="1" si="112"/>
        <v>0</v>
      </c>
      <c r="AX309" s="26">
        <f t="shared" ca="1" si="112"/>
        <v>0</v>
      </c>
      <c r="AY309" s="26">
        <f t="shared" ca="1" si="112"/>
        <v>0</v>
      </c>
      <c r="AZ309" s="26">
        <f t="shared" ca="1" si="112"/>
        <v>0</v>
      </c>
      <c r="BA309" s="26">
        <f t="shared" ca="1" si="112"/>
        <v>0</v>
      </c>
      <c r="BB309" s="26">
        <f t="shared" ca="1" si="112"/>
        <v>0</v>
      </c>
      <c r="BC309" s="26">
        <f t="shared" ca="1" si="112"/>
        <v>0</v>
      </c>
      <c r="BD309" s="26">
        <f t="shared" ca="1" si="112"/>
        <v>0</v>
      </c>
      <c r="BE309" s="26">
        <f t="shared" ca="1" si="112"/>
        <v>0</v>
      </c>
      <c r="BF309" s="26">
        <f t="shared" ca="1" si="112"/>
        <v>-4.7000000000000002E-3</v>
      </c>
    </row>
    <row r="310" spans="3:58">
      <c r="C310" s="26">
        <f t="shared" si="107"/>
        <v>300</v>
      </c>
      <c r="D310" s="26">
        <f t="shared" si="108"/>
        <v>289</v>
      </c>
      <c r="E310" s="26" t="str">
        <f t="shared" si="104"/>
        <v>历史新!C300</v>
      </c>
      <c r="F310" s="26" t="str">
        <f t="shared" si="105"/>
        <v>历史汇总!B289</v>
      </c>
      <c r="G310" s="3" t="s">
        <v>33</v>
      </c>
      <c r="H310" s="65">
        <f t="shared" ca="1" si="109"/>
        <v>-4.5000000000001705E-3</v>
      </c>
      <c r="I310" s="65">
        <f t="shared" ca="1" si="109"/>
        <v>-4.5999999999999375E-3</v>
      </c>
      <c r="J310" s="65">
        <f t="shared" ca="1" si="109"/>
        <v>-1.9999999999988916E-3</v>
      </c>
      <c r="K310" s="65">
        <f t="shared" ca="1" si="109"/>
        <v>2.9999999999930083E-4</v>
      </c>
      <c r="L310" s="65">
        <f t="shared" ca="1" si="109"/>
        <v>-6.0000000000215437E-4</v>
      </c>
      <c r="M310" s="65">
        <f t="shared" ca="1" si="109"/>
        <v>3.0000000000285354E-4</v>
      </c>
      <c r="N310" s="65">
        <f t="shared" ca="1" si="109"/>
        <v>3.3999999999991815E-3</v>
      </c>
      <c r="O310" s="65">
        <f t="shared" ca="1" si="109"/>
        <v>-4.4999999999966178E-3</v>
      </c>
      <c r="P310" s="65">
        <f t="shared" ca="1" si="109"/>
        <v>6.9999999999836859E-4</v>
      </c>
      <c r="Q310" s="65">
        <f t="shared" ca="1" si="109"/>
        <v>4.6999999999997044E-3</v>
      </c>
      <c r="R310" s="65">
        <f t="shared" ca="1" si="109"/>
        <v>-9.0000000000145519E-4</v>
      </c>
      <c r="S310" s="65">
        <f t="shared" ca="1" si="109"/>
        <v>4.2000000000008697E-3</v>
      </c>
      <c r="T310" s="65">
        <f t="shared" ca="1" si="109"/>
        <v>4.5000000000001705E-3</v>
      </c>
      <c r="U310" s="65">
        <f t="shared" ca="1" si="109"/>
        <v>-3.4999999999989484E-3</v>
      </c>
      <c r="V310" s="65">
        <f t="shared" ca="1" si="109"/>
        <v>-4.3000000000006366E-3</v>
      </c>
      <c r="W310" s="65">
        <f t="shared" ca="1" si="109"/>
        <v>-3.0000000000001137E-3</v>
      </c>
      <c r="X310" s="65">
        <f t="shared" ref="X310:AC315" ca="1" si="114">OFFSET(INDIRECT($E310),0,X$11)-OFFSET(INDIRECT($F310),0,X$11)</f>
        <v>-3.1999999999996476E-3</v>
      </c>
      <c r="Y310" s="65">
        <f t="shared" ca="1" si="114"/>
        <v>4.6999999999997044E-3</v>
      </c>
      <c r="Z310" s="65">
        <f t="shared" ca="1" si="114"/>
        <v>-2.7000000000008129E-3</v>
      </c>
      <c r="AA310" s="65">
        <f t="shared" ca="1" si="114"/>
        <v>2.1000000000057639E-3</v>
      </c>
      <c r="AB310" s="65">
        <f t="shared" ca="1" si="114"/>
        <v>-4.0999999999939973E-3</v>
      </c>
      <c r="AC310" s="65">
        <f t="shared" ca="1" si="114"/>
        <v>-2.8000000000005798E-3</v>
      </c>
      <c r="AD310" s="65">
        <f t="shared" ca="1" si="111"/>
        <v>-3.9000000000015689E-3</v>
      </c>
      <c r="AE310" s="65">
        <f t="shared" ca="1" si="111"/>
        <v>4.1000000000011028E-3</v>
      </c>
      <c r="AF310" s="65">
        <f t="shared" ca="1" si="111"/>
        <v>5.0000000000238742E-4</v>
      </c>
      <c r="AG310" s="65">
        <f t="shared" ca="1" si="111"/>
        <v>0</v>
      </c>
      <c r="AH310" s="65">
        <f t="shared" ca="1" si="111"/>
        <v>-4.1000000000011028E-3</v>
      </c>
      <c r="AI310" s="65">
        <f t="shared" ca="1" si="111"/>
        <v>-2.8000000000005798E-3</v>
      </c>
      <c r="AJ310" s="65">
        <f t="shared" ca="1" si="111"/>
        <v>2.3999999999944066E-3</v>
      </c>
      <c r="AK310" s="65">
        <f t="shared" ca="1" si="111"/>
        <v>8.0000000000524096E-4</v>
      </c>
      <c r="AL310" s="65">
        <f t="shared" ca="1" si="111"/>
        <v>-4.2999999999935312E-3</v>
      </c>
      <c r="AM310" s="65">
        <f t="shared" ca="1" si="111"/>
        <v>-3.4000000000062869E-3</v>
      </c>
      <c r="AN310" s="65">
        <f t="shared" ca="1" si="111"/>
        <v>1.4000000000038426E-3</v>
      </c>
      <c r="AO310" s="65">
        <f t="shared" ca="1" si="111"/>
        <v>-2.400000000001512E-3</v>
      </c>
      <c r="AP310" s="65">
        <f t="shared" ca="1" si="111"/>
        <v>1.9999999999953388E-3</v>
      </c>
      <c r="AQ310" s="65">
        <f t="shared" ca="1" si="111"/>
        <v>-3.2999999999958618E-3</v>
      </c>
      <c r="AR310" s="65">
        <f t="shared" ca="1" si="111"/>
        <v>4.0999999999939973E-3</v>
      </c>
      <c r="AS310" s="65">
        <f t="shared" ca="1" si="111"/>
        <v>-3.1000000000034333E-3</v>
      </c>
      <c r="AT310" s="65">
        <f t="shared" ca="1" si="112"/>
        <v>-2.9999999999574811E-4</v>
      </c>
      <c r="AU310" s="65">
        <f t="shared" ca="1" si="112"/>
        <v>1.0000000000047748E-3</v>
      </c>
      <c r="AV310" s="65">
        <f t="shared" ca="1" si="112"/>
        <v>3.5999999999987153E-3</v>
      </c>
      <c r="AW310" s="65">
        <f t="shared" ca="1" si="112"/>
        <v>1.4000000000038426E-3</v>
      </c>
      <c r="AX310" s="65">
        <f t="shared" ca="1" si="112"/>
        <v>-1.6000000000104819E-3</v>
      </c>
      <c r="AY310" s="65">
        <f t="shared" ca="1" si="112"/>
        <v>1.1999999999972033E-3</v>
      </c>
      <c r="AZ310" s="65">
        <f t="shared" ca="1" si="112"/>
        <v>-5.9999999999149622E-4</v>
      </c>
      <c r="BA310" s="65">
        <f t="shared" ca="1" si="112"/>
        <v>-3.9000000000015689E-3</v>
      </c>
      <c r="BB310" s="65">
        <f t="shared" ca="1" si="112"/>
        <v>2.4999999999977263E-3</v>
      </c>
      <c r="BC310" s="65">
        <f t="shared" ca="1" si="112"/>
        <v>-6.0000000000570708E-4</v>
      </c>
      <c r="BD310" s="65">
        <f t="shared" ca="1" si="112"/>
        <v>5.0000000000238742E-4</v>
      </c>
      <c r="BE310" s="65">
        <f t="shared" ca="1" si="112"/>
        <v>-2.0999999999986585E-3</v>
      </c>
      <c r="BF310" s="65">
        <f t="shared" ca="1" si="112"/>
        <v>103.82</v>
      </c>
    </row>
    <row r="311" spans="3:58">
      <c r="C311" s="26">
        <f t="shared" si="107"/>
        <v>301</v>
      </c>
      <c r="D311" s="26">
        <f t="shared" si="108"/>
        <v>290</v>
      </c>
      <c r="E311" s="26" t="str">
        <f t="shared" si="104"/>
        <v>历史新!C301</v>
      </c>
      <c r="F311" s="26" t="str">
        <f t="shared" si="105"/>
        <v>历史汇总!B290</v>
      </c>
      <c r="G311" s="3" t="s">
        <v>34</v>
      </c>
      <c r="H311" s="65">
        <f t="shared" ca="1" si="109"/>
        <v>0</v>
      </c>
      <c r="I311" s="65">
        <f t="shared" ca="1" si="109"/>
        <v>0</v>
      </c>
      <c r="J311" s="65">
        <f t="shared" ca="1" si="109"/>
        <v>1.0000000000000286E-4</v>
      </c>
      <c r="K311" s="65">
        <f t="shared" ca="1" si="109"/>
        <v>9.9999999999988987E-5</v>
      </c>
      <c r="L311" s="65">
        <f t="shared" ca="1" si="109"/>
        <v>0</v>
      </c>
      <c r="M311" s="65">
        <f t="shared" ca="1" si="109"/>
        <v>0</v>
      </c>
      <c r="N311" s="65">
        <f t="shared" ca="1" si="109"/>
        <v>9.9999999999999395E-5</v>
      </c>
      <c r="O311" s="65">
        <f t="shared" ca="1" si="109"/>
        <v>-2.9999999999999472E-4</v>
      </c>
      <c r="P311" s="65">
        <f t="shared" ca="1" si="109"/>
        <v>2.9999999999999472E-4</v>
      </c>
      <c r="Q311" s="65">
        <f t="shared" ca="1" si="109"/>
        <v>2.0000000000000573E-4</v>
      </c>
      <c r="R311" s="65">
        <f t="shared" ca="1" si="109"/>
        <v>-3.0000000000000165E-4</v>
      </c>
      <c r="S311" s="65">
        <f t="shared" ca="1" si="109"/>
        <v>2.0902604744094111E-4</v>
      </c>
      <c r="T311" s="65">
        <f t="shared" ca="1" si="109"/>
        <v>0</v>
      </c>
      <c r="U311" s="65">
        <f t="shared" ca="1" si="109"/>
        <v>-2.9999999999999472E-4</v>
      </c>
      <c r="V311" s="65">
        <f t="shared" ca="1" si="109"/>
        <v>0</v>
      </c>
      <c r="W311" s="65">
        <f t="shared" ca="1" si="109"/>
        <v>9.9999999999988987E-5</v>
      </c>
      <c r="X311" s="65">
        <f t="shared" ca="1" si="114"/>
        <v>0</v>
      </c>
      <c r="Y311" s="65">
        <f t="shared" ca="1" si="114"/>
        <v>2.9999999999999472E-4</v>
      </c>
      <c r="Z311" s="65">
        <f t="shared" ca="1" si="114"/>
        <v>-1.9999999999999185E-4</v>
      </c>
      <c r="AA311" s="65">
        <f t="shared" ca="1" si="114"/>
        <v>1.9999999999997797E-4</v>
      </c>
      <c r="AB311" s="65">
        <f t="shared" ca="1" si="114"/>
        <v>-9.9999999999988987E-5</v>
      </c>
      <c r="AC311" s="65">
        <f t="shared" ca="1" si="114"/>
        <v>1.0000000000000286E-4</v>
      </c>
      <c r="AD311" s="65">
        <f t="shared" ca="1" si="111"/>
        <v>0</v>
      </c>
      <c r="AE311" s="65">
        <f t="shared" ca="1" si="111"/>
        <v>1.9999999999999879E-4</v>
      </c>
      <c r="AF311" s="65">
        <f t="shared" ca="1" si="111"/>
        <v>-1.9999999999997797E-4</v>
      </c>
      <c r="AG311" s="65">
        <f t="shared" ca="1" si="111"/>
        <v>0</v>
      </c>
      <c r="AH311" s="65">
        <f t="shared" ca="1" si="111"/>
        <v>0</v>
      </c>
      <c r="AI311" s="65">
        <f t="shared" ca="1" si="111"/>
        <v>0</v>
      </c>
      <c r="AJ311" s="65">
        <f t="shared" ca="1" si="111"/>
        <v>1.0000000000000286E-4</v>
      </c>
      <c r="AK311" s="65">
        <f t="shared" ca="1" si="111"/>
        <v>0</v>
      </c>
      <c r="AL311" s="65">
        <f t="shared" ca="1" si="111"/>
        <v>-2.0000000000000573E-4</v>
      </c>
      <c r="AM311" s="65">
        <f t="shared" ca="1" si="111"/>
        <v>0</v>
      </c>
      <c r="AN311" s="65">
        <f t="shared" ca="1" si="111"/>
        <v>9.9999999999999395E-5</v>
      </c>
      <c r="AO311" s="65">
        <f t="shared" ca="1" si="111"/>
        <v>-9.9999999999988987E-5</v>
      </c>
      <c r="AP311" s="65">
        <f t="shared" ca="1" si="111"/>
        <v>9.9999999999988987E-5</v>
      </c>
      <c r="AQ311" s="65">
        <f t="shared" ca="1" si="111"/>
        <v>-1.0000000000001674E-4</v>
      </c>
      <c r="AR311" s="65">
        <f t="shared" ca="1" si="111"/>
        <v>1.0000000000001674E-4</v>
      </c>
      <c r="AS311" s="65">
        <f t="shared" ca="1" si="111"/>
        <v>-1.000000000000445E-4</v>
      </c>
      <c r="AT311" s="65">
        <f t="shared" ca="1" si="112"/>
        <v>9.9999999999988987E-5</v>
      </c>
      <c r="AU311" s="65">
        <f t="shared" ca="1" si="112"/>
        <v>0</v>
      </c>
      <c r="AV311" s="65">
        <f t="shared" ca="1" si="112"/>
        <v>0</v>
      </c>
      <c r="AW311" s="65">
        <f t="shared" ca="1" si="112"/>
        <v>-9.9999999999988987E-5</v>
      </c>
      <c r="AX311" s="65">
        <f t="shared" ca="1" si="112"/>
        <v>-9.9999999999988987E-5</v>
      </c>
      <c r="AY311" s="65">
        <f t="shared" ca="1" si="112"/>
        <v>1.000000000000445E-4</v>
      </c>
      <c r="AZ311" s="65">
        <f t="shared" ca="1" si="112"/>
        <v>-9.9999999999999829E-5</v>
      </c>
      <c r="BA311" s="65">
        <f t="shared" ca="1" si="112"/>
        <v>-9.9999999999988987E-5</v>
      </c>
      <c r="BB311" s="65">
        <f t="shared" ca="1" si="112"/>
        <v>1.0000000000001674E-4</v>
      </c>
      <c r="BC311" s="65">
        <f t="shared" ca="1" si="112"/>
        <v>-9.9999999999988987E-5</v>
      </c>
      <c r="BD311" s="65">
        <f t="shared" ca="1" si="112"/>
        <v>0</v>
      </c>
      <c r="BE311" s="65">
        <f t="shared" ca="1" si="112"/>
        <v>0</v>
      </c>
      <c r="BF311" s="65">
        <f t="shared" ca="1" si="112"/>
        <v>6.7299999999999999E-2</v>
      </c>
    </row>
    <row r="312" spans="3:58">
      <c r="C312" s="26">
        <f t="shared" si="107"/>
        <v>302</v>
      </c>
      <c r="D312" s="26">
        <f t="shared" si="108"/>
        <v>265</v>
      </c>
      <c r="E312" s="26" t="str">
        <f t="shared" si="104"/>
        <v>历史新!C302</v>
      </c>
      <c r="F312" s="26" t="str">
        <f t="shared" si="105"/>
        <v>历史汇总!B265</v>
      </c>
      <c r="G312" s="1" t="s">
        <v>36</v>
      </c>
      <c r="H312" s="26">
        <f t="shared" ca="1" si="109"/>
        <v>435</v>
      </c>
      <c r="I312" s="26">
        <f t="shared" ca="1" si="109"/>
        <v>224</v>
      </c>
      <c r="J312" s="26">
        <f t="shared" ca="1" si="109"/>
        <v>235</v>
      </c>
      <c r="K312" s="26">
        <f t="shared" ca="1" si="109"/>
        <v>165</v>
      </c>
      <c r="L312" s="26">
        <f t="shared" ca="1" si="109"/>
        <v>196</v>
      </c>
      <c r="M312" s="26">
        <f t="shared" ca="1" si="109"/>
        <v>384</v>
      </c>
      <c r="N312" s="26">
        <f t="shared" ca="1" si="109"/>
        <v>293</v>
      </c>
      <c r="O312" s="26">
        <f t="shared" ca="1" si="109"/>
        <v>94</v>
      </c>
      <c r="P312" s="26">
        <f t="shared" ca="1" si="109"/>
        <v>89</v>
      </c>
      <c r="Q312" s="26">
        <f t="shared" ca="1" si="109"/>
        <v>112</v>
      </c>
      <c r="R312" s="26">
        <f t="shared" ca="1" si="109"/>
        <v>73</v>
      </c>
      <c r="S312" s="26">
        <f t="shared" ca="1" si="109"/>
        <v>267</v>
      </c>
      <c r="T312" s="26">
        <f t="shared" ca="1" si="109"/>
        <v>177</v>
      </c>
      <c r="U312" s="26">
        <f t="shared" ca="1" si="109"/>
        <v>111</v>
      </c>
      <c r="V312" s="26">
        <f t="shared" ca="1" si="109"/>
        <v>145</v>
      </c>
      <c r="W312" s="26">
        <f t="shared" ca="1" si="109"/>
        <v>207</v>
      </c>
      <c r="X312" s="26">
        <f t="shared" ca="1" si="114"/>
        <v>177</v>
      </c>
      <c r="Y312" s="26">
        <f t="shared" ca="1" si="114"/>
        <v>274</v>
      </c>
      <c r="Z312" s="26">
        <f t="shared" ca="1" si="114"/>
        <v>74</v>
      </c>
      <c r="AA312" s="26">
        <f t="shared" ca="1" si="114"/>
        <v>67</v>
      </c>
      <c r="AB312" s="26">
        <f t="shared" ca="1" si="114"/>
        <v>89</v>
      </c>
      <c r="AC312" s="26">
        <f t="shared" ca="1" si="114"/>
        <v>63</v>
      </c>
      <c r="AD312" s="26">
        <f t="shared" ca="1" si="111"/>
        <v>136</v>
      </c>
      <c r="AE312" s="26">
        <f t="shared" ca="1" si="111"/>
        <v>547</v>
      </c>
      <c r="AF312" s="26">
        <f t="shared" ca="1" si="111"/>
        <v>139</v>
      </c>
      <c r="AG312" s="26">
        <f t="shared" ca="1" si="111"/>
        <v>95</v>
      </c>
      <c r="AH312" s="26">
        <f t="shared" ca="1" si="111"/>
        <v>301</v>
      </c>
      <c r="AI312" s="26">
        <f t="shared" ca="1" si="111"/>
        <v>73</v>
      </c>
      <c r="AJ312" s="26">
        <f t="shared" ca="1" si="111"/>
        <v>178</v>
      </c>
      <c r="AK312" s="26">
        <f t="shared" ca="1" si="111"/>
        <v>279</v>
      </c>
      <c r="AL312" s="26">
        <f t="shared" ca="1" si="111"/>
        <v>219</v>
      </c>
      <c r="AM312" s="26">
        <f t="shared" ca="1" si="111"/>
        <v>110</v>
      </c>
      <c r="AN312" s="26">
        <f t="shared" ca="1" si="111"/>
        <v>119</v>
      </c>
      <c r="AO312" s="26">
        <f t="shared" ca="1" si="111"/>
        <v>57</v>
      </c>
      <c r="AP312" s="26">
        <f t="shared" ca="1" si="111"/>
        <v>50</v>
      </c>
      <c r="AQ312" s="26">
        <f t="shared" ca="1" si="111"/>
        <v>9</v>
      </c>
      <c r="AR312" s="26">
        <f t="shared" ca="1" si="111"/>
        <v>5</v>
      </c>
      <c r="AS312" s="26">
        <f t="shared" ca="1" si="111"/>
        <v>3</v>
      </c>
      <c r="AT312" s="26">
        <f t="shared" ca="1" si="112"/>
        <v>3</v>
      </c>
      <c r="AU312" s="26">
        <f t="shared" ca="1" si="112"/>
        <v>1</v>
      </c>
      <c r="AV312" s="26">
        <f t="shared" ca="1" si="112"/>
        <v>7</v>
      </c>
      <c r="AW312" s="26">
        <f t="shared" ca="1" si="112"/>
        <v>8</v>
      </c>
      <c r="AX312" s="26">
        <f t="shared" ca="1" si="112"/>
        <v>14</v>
      </c>
      <c r="AY312" s="26">
        <f t="shared" ca="1" si="112"/>
        <v>1</v>
      </c>
      <c r="AZ312" s="26">
        <f t="shared" ca="1" si="112"/>
        <v>0</v>
      </c>
      <c r="BA312" s="26">
        <f t="shared" ca="1" si="112"/>
        <v>-12</v>
      </c>
      <c r="BB312" s="26">
        <f t="shared" ca="1" si="112"/>
        <v>2</v>
      </c>
      <c r="BC312" s="26">
        <f t="shared" ca="1" si="112"/>
        <v>6</v>
      </c>
      <c r="BD312" s="26">
        <f t="shared" ca="1" si="112"/>
        <v>7</v>
      </c>
      <c r="BE312" s="26">
        <f t="shared" ca="1" si="112"/>
        <v>1</v>
      </c>
      <c r="BF312" s="26">
        <f t="shared" ca="1" si="112"/>
        <v>1962</v>
      </c>
    </row>
    <row r="313" spans="3:58">
      <c r="C313" s="26">
        <f t="shared" si="107"/>
        <v>303</v>
      </c>
      <c r="D313" s="26">
        <f t="shared" si="108"/>
        <v>266</v>
      </c>
      <c r="E313" s="26" t="str">
        <f t="shared" si="104"/>
        <v>历史新!C303</v>
      </c>
      <c r="F313" s="26" t="str">
        <f t="shared" si="105"/>
        <v>历史汇总!B266</v>
      </c>
      <c r="G313" s="3" t="s">
        <v>37</v>
      </c>
      <c r="H313" s="26">
        <f t="shared" ca="1" si="109"/>
        <v>-982</v>
      </c>
      <c r="I313" s="26">
        <f t="shared" ca="1" si="109"/>
        <v>-206</v>
      </c>
      <c r="J313" s="26">
        <f t="shared" ca="1" si="109"/>
        <v>-235</v>
      </c>
      <c r="K313" s="26">
        <f t="shared" ca="1" si="109"/>
        <v>-171</v>
      </c>
      <c r="L313" s="26">
        <f t="shared" ca="1" si="109"/>
        <v>-127</v>
      </c>
      <c r="M313" s="26">
        <f t="shared" ca="1" si="109"/>
        <v>-43</v>
      </c>
      <c r="N313" s="26">
        <f t="shared" ca="1" si="109"/>
        <v>-365</v>
      </c>
      <c r="O313" s="26">
        <f t="shared" ca="1" si="109"/>
        <v>-378</v>
      </c>
      <c r="P313" s="26">
        <f t="shared" ca="1" si="109"/>
        <v>-52</v>
      </c>
      <c r="Q313" s="26">
        <f t="shared" ca="1" si="109"/>
        <v>-113</v>
      </c>
      <c r="R313" s="26">
        <f t="shared" ca="1" si="109"/>
        <v>-74</v>
      </c>
      <c r="S313" s="26">
        <f t="shared" ca="1" si="109"/>
        <v>292</v>
      </c>
      <c r="T313" s="26">
        <f t="shared" ca="1" si="109"/>
        <v>-491</v>
      </c>
      <c r="U313" s="26">
        <f t="shared" ca="1" si="109"/>
        <v>-106</v>
      </c>
      <c r="V313" s="26">
        <f t="shared" ca="1" si="109"/>
        <v>-42</v>
      </c>
      <c r="W313" s="26">
        <f t="shared" ca="1" si="109"/>
        <v>-208</v>
      </c>
      <c r="X313" s="26">
        <f t="shared" ca="1" si="114"/>
        <v>28</v>
      </c>
      <c r="Y313" s="26">
        <f t="shared" ca="1" si="114"/>
        <v>-56</v>
      </c>
      <c r="Z313" s="26">
        <f t="shared" ca="1" si="114"/>
        <v>-463</v>
      </c>
      <c r="AA313" s="26">
        <f t="shared" ca="1" si="114"/>
        <v>39</v>
      </c>
      <c r="AB313" s="26">
        <f t="shared" ca="1" si="114"/>
        <v>-75</v>
      </c>
      <c r="AC313" s="26">
        <f t="shared" ca="1" si="114"/>
        <v>-104</v>
      </c>
      <c r="AD313" s="26">
        <f t="shared" ca="1" si="111"/>
        <v>4</v>
      </c>
      <c r="AE313" s="26">
        <f t="shared" ca="1" si="111"/>
        <v>273</v>
      </c>
      <c r="AF313" s="26">
        <f t="shared" ca="1" si="111"/>
        <v>-142</v>
      </c>
      <c r="AG313" s="26">
        <f t="shared" ca="1" si="111"/>
        <v>-3</v>
      </c>
      <c r="AH313" s="26">
        <f t="shared" ca="1" si="111"/>
        <v>-64</v>
      </c>
      <c r="AI313" s="26">
        <f t="shared" ca="1" si="111"/>
        <v>-7</v>
      </c>
      <c r="AJ313" s="26">
        <f t="shared" ca="1" si="111"/>
        <v>79</v>
      </c>
      <c r="AK313" s="26">
        <f t="shared" ca="1" si="111"/>
        <v>129</v>
      </c>
      <c r="AL313" s="26">
        <f t="shared" ca="1" si="111"/>
        <v>-96</v>
      </c>
      <c r="AM313" s="26">
        <f t="shared" ca="1" si="111"/>
        <v>-280</v>
      </c>
      <c r="AN313" s="26">
        <f t="shared" ca="1" si="111"/>
        <v>-27</v>
      </c>
      <c r="AO313" s="26">
        <f t="shared" ca="1" si="111"/>
        <v>324</v>
      </c>
      <c r="AP313" s="26">
        <f t="shared" ca="1" si="111"/>
        <v>279</v>
      </c>
      <c r="AQ313" s="26">
        <f t="shared" ca="1" si="111"/>
        <v>376</v>
      </c>
      <c r="AR313" s="26">
        <f t="shared" ca="1" si="111"/>
        <v>176</v>
      </c>
      <c r="AS313" s="26">
        <f t="shared" ca="1" si="111"/>
        <v>186</v>
      </c>
      <c r="AT313" s="26">
        <f t="shared" ca="1" si="112"/>
        <v>80</v>
      </c>
      <c r="AU313" s="26">
        <f t="shared" ca="1" si="112"/>
        <v>28</v>
      </c>
      <c r="AV313" s="26">
        <f t="shared" ca="1" si="112"/>
        <v>17</v>
      </c>
      <c r="AW313" s="26">
        <f t="shared" ca="1" si="112"/>
        <v>186</v>
      </c>
      <c r="AX313" s="26">
        <f t="shared" ca="1" si="112"/>
        <v>-131</v>
      </c>
      <c r="AY313" s="26">
        <f t="shared" ca="1" si="112"/>
        <v>-194</v>
      </c>
      <c r="AZ313" s="26">
        <f t="shared" ca="1" si="112"/>
        <v>55</v>
      </c>
      <c r="BA313" s="26">
        <f t="shared" ca="1" si="112"/>
        <v>-1</v>
      </c>
      <c r="BB313" s="26">
        <f t="shared" ca="1" si="112"/>
        <v>-6</v>
      </c>
      <c r="BC313" s="26">
        <f t="shared" ca="1" si="112"/>
        <v>52</v>
      </c>
      <c r="BD313" s="26">
        <f t="shared" ca="1" si="112"/>
        <v>118</v>
      </c>
      <c r="BE313" s="26">
        <f t="shared" ca="1" si="112"/>
        <v>77</v>
      </c>
      <c r="BF313" s="26">
        <f t="shared" ca="1" si="112"/>
        <v>3653</v>
      </c>
    </row>
    <row r="314" spans="3:58">
      <c r="C314" s="26">
        <f t="shared" si="107"/>
        <v>304</v>
      </c>
      <c r="D314" s="26">
        <f t="shared" si="108"/>
        <v>267</v>
      </c>
      <c r="E314" s="26" t="str">
        <f t="shared" si="104"/>
        <v>历史新!C304</v>
      </c>
      <c r="F314" s="26" t="str">
        <f t="shared" si="105"/>
        <v>历史汇总!B267</v>
      </c>
      <c r="G314" s="3" t="s">
        <v>38</v>
      </c>
      <c r="H314" s="26">
        <f t="shared" ca="1" si="109"/>
        <v>1129</v>
      </c>
      <c r="I314" s="26">
        <f t="shared" ca="1" si="109"/>
        <v>395</v>
      </c>
      <c r="J314" s="26">
        <f t="shared" ca="1" si="109"/>
        <v>430</v>
      </c>
      <c r="K314" s="26">
        <f t="shared" ca="1" si="109"/>
        <v>407</v>
      </c>
      <c r="L314" s="26">
        <f t="shared" ca="1" si="109"/>
        <v>385</v>
      </c>
      <c r="M314" s="26">
        <f t="shared" ca="1" si="109"/>
        <v>495</v>
      </c>
      <c r="N314" s="26">
        <f t="shared" ca="1" si="109"/>
        <v>831</v>
      </c>
      <c r="O314" s="26">
        <f t="shared" ca="1" si="109"/>
        <v>636</v>
      </c>
      <c r="P314" s="26">
        <f t="shared" ca="1" si="109"/>
        <v>272</v>
      </c>
      <c r="Q314" s="26">
        <f t="shared" ca="1" si="109"/>
        <v>349</v>
      </c>
      <c r="R314" s="26">
        <f t="shared" ca="1" si="109"/>
        <v>313</v>
      </c>
      <c r="S314" s="26">
        <f t="shared" ca="1" si="109"/>
        <v>339</v>
      </c>
      <c r="T314" s="26">
        <f t="shared" ca="1" si="109"/>
        <v>844</v>
      </c>
      <c r="U314" s="26">
        <f t="shared" ca="1" si="109"/>
        <v>350</v>
      </c>
      <c r="V314" s="26">
        <f t="shared" ca="1" si="109"/>
        <v>356</v>
      </c>
      <c r="W314" s="26">
        <f t="shared" ca="1" si="109"/>
        <v>496</v>
      </c>
      <c r="X314" s="26">
        <f t="shared" ca="1" si="114"/>
        <v>385</v>
      </c>
      <c r="Y314" s="26">
        <f t="shared" ca="1" si="114"/>
        <v>606</v>
      </c>
      <c r="Z314" s="26">
        <f t="shared" ca="1" si="114"/>
        <v>773</v>
      </c>
      <c r="AA314" s="26">
        <f t="shared" ca="1" si="114"/>
        <v>241</v>
      </c>
      <c r="AB314" s="26">
        <f t="shared" ca="1" si="114"/>
        <v>385</v>
      </c>
      <c r="AC314" s="26">
        <f t="shared" ca="1" si="114"/>
        <v>321</v>
      </c>
      <c r="AD314" s="26">
        <f t="shared" ca="1" si="111"/>
        <v>246</v>
      </c>
      <c r="AE314" s="26">
        <f t="shared" ca="1" si="111"/>
        <v>373</v>
      </c>
      <c r="AF314" s="26">
        <f t="shared" ca="1" si="111"/>
        <v>858</v>
      </c>
      <c r="AG314" s="26">
        <f t="shared" ca="1" si="111"/>
        <v>497</v>
      </c>
      <c r="AH314" s="26">
        <f t="shared" ca="1" si="111"/>
        <v>464</v>
      </c>
      <c r="AI314" s="26">
        <f t="shared" ca="1" si="111"/>
        <v>428</v>
      </c>
      <c r="AJ314" s="26">
        <f t="shared" ca="1" si="111"/>
        <v>346</v>
      </c>
      <c r="AK314" s="26">
        <f t="shared" ca="1" si="111"/>
        <v>517</v>
      </c>
      <c r="AL314" s="26">
        <f t="shared" ca="1" si="111"/>
        <v>898</v>
      </c>
      <c r="AM314" s="26">
        <f t="shared" ca="1" si="111"/>
        <v>820</v>
      </c>
      <c r="AN314" s="26">
        <f t="shared" ca="1" si="111"/>
        <v>378</v>
      </c>
      <c r="AO314" s="26">
        <f t="shared" ca="1" si="111"/>
        <v>346</v>
      </c>
      <c r="AP314" s="26">
        <f t="shared" ca="1" si="111"/>
        <v>214</v>
      </c>
      <c r="AQ314" s="26">
        <f t="shared" ca="1" si="111"/>
        <v>163</v>
      </c>
      <c r="AR314" s="26">
        <f t="shared" ca="1" si="111"/>
        <v>0</v>
      </c>
      <c r="AS314" s="26">
        <f t="shared" ref="AS314:BF315" ca="1" si="115">OFFSET(INDIRECT($E314),0,AS$11)-OFFSET(INDIRECT($F314),0,AS$11)</f>
        <v>0</v>
      </c>
      <c r="AT314" s="26">
        <f t="shared" ca="1" si="115"/>
        <v>0</v>
      </c>
      <c r="AU314" s="26">
        <f t="shared" ca="1" si="115"/>
        <v>0</v>
      </c>
      <c r="AV314" s="26">
        <f t="shared" ca="1" si="115"/>
        <v>0</v>
      </c>
      <c r="AW314" s="26">
        <f t="shared" ca="1" si="115"/>
        <v>0</v>
      </c>
      <c r="AX314" s="26">
        <f t="shared" ca="1" si="115"/>
        <v>0</v>
      </c>
      <c r="AY314" s="26">
        <f t="shared" ca="1" si="115"/>
        <v>0</v>
      </c>
      <c r="AZ314" s="26">
        <f t="shared" ca="1" si="115"/>
        <v>0</v>
      </c>
      <c r="BA314" s="26">
        <f t="shared" ca="1" si="115"/>
        <v>-232</v>
      </c>
      <c r="BB314" s="26">
        <f t="shared" ca="1" si="115"/>
        <v>-166</v>
      </c>
      <c r="BC314" s="26">
        <f t="shared" ca="1" si="115"/>
        <v>0</v>
      </c>
      <c r="BD314" s="26">
        <f t="shared" ca="1" si="115"/>
        <v>0</v>
      </c>
      <c r="BE314" s="26">
        <f t="shared" ca="1" si="115"/>
        <v>0</v>
      </c>
      <c r="BF314" s="26">
        <f t="shared" ca="1" si="115"/>
        <v>21366</v>
      </c>
    </row>
    <row r="315" spans="3:58">
      <c r="C315" s="26">
        <f t="shared" si="107"/>
        <v>305</v>
      </c>
      <c r="D315" s="26">
        <f t="shared" si="108"/>
        <v>268</v>
      </c>
      <c r="E315" s="26" t="str">
        <f t="shared" si="104"/>
        <v>历史新!C305</v>
      </c>
      <c r="F315" s="26" t="str">
        <f t="shared" si="105"/>
        <v>历史汇总!B268</v>
      </c>
      <c r="G315" s="3" t="s">
        <v>39</v>
      </c>
      <c r="H315" s="26">
        <f t="shared" ca="1" si="109"/>
        <v>-166</v>
      </c>
      <c r="I315" s="26">
        <f t="shared" ca="1" si="109"/>
        <v>-4</v>
      </c>
      <c r="J315" s="26">
        <f t="shared" ca="1" si="109"/>
        <v>-15</v>
      </c>
      <c r="K315" s="26">
        <f t="shared" ca="1" si="109"/>
        <v>-6</v>
      </c>
      <c r="L315" s="26">
        <f t="shared" ca="1" si="109"/>
        <v>52</v>
      </c>
      <c r="M315" s="26">
        <f t="shared" ca="1" si="109"/>
        <v>50</v>
      </c>
      <c r="N315" s="26">
        <f t="shared" ca="1" si="109"/>
        <v>-70</v>
      </c>
      <c r="O315" s="26">
        <f t="shared" ca="1" si="109"/>
        <v>-81</v>
      </c>
      <c r="P315" s="26">
        <f t="shared" ca="1" si="109"/>
        <v>20</v>
      </c>
      <c r="Q315" s="26">
        <f t="shared" ca="1" si="109"/>
        <v>-22</v>
      </c>
      <c r="R315" s="26">
        <f t="shared" ref="R315:W315" ca="1" si="116">OFFSET(INDIRECT($E315),0,R$11)-OFFSET(INDIRECT($F315),0,R$11)</f>
        <v>-17</v>
      </c>
      <c r="S315" s="26">
        <f t="shared" ca="1" si="116"/>
        <v>107</v>
      </c>
      <c r="T315" s="26">
        <f t="shared" ca="1" si="116"/>
        <v>-108</v>
      </c>
      <c r="U315" s="26">
        <f t="shared" ca="1" si="116"/>
        <v>29</v>
      </c>
      <c r="V315" s="26">
        <f t="shared" ca="1" si="116"/>
        <v>73</v>
      </c>
      <c r="W315" s="26">
        <f t="shared" ca="1" si="116"/>
        <v>-14</v>
      </c>
      <c r="X315" s="26">
        <f t="shared" ca="1" si="114"/>
        <v>74</v>
      </c>
      <c r="Y315" s="26">
        <f t="shared" ca="1" si="114"/>
        <v>99</v>
      </c>
      <c r="Z315" s="26">
        <f t="shared" ca="1" si="114"/>
        <v>-128</v>
      </c>
      <c r="AA315" s="26">
        <f t="shared" ca="1" si="114"/>
        <v>66</v>
      </c>
      <c r="AB315" s="26">
        <f t="shared" ca="1" si="114"/>
        <v>-45</v>
      </c>
      <c r="AC315" s="26">
        <f t="shared" ca="1" si="114"/>
        <v>-26</v>
      </c>
      <c r="AD315" s="26">
        <f t="shared" ref="AD315:AR315" ca="1" si="117">OFFSET(INDIRECT($E315),0,AD$11)-OFFSET(INDIRECT($F315),0,AD$11)</f>
        <v>46</v>
      </c>
      <c r="AE315" s="26">
        <f t="shared" ca="1" si="117"/>
        <v>152</v>
      </c>
      <c r="AF315" s="26">
        <f t="shared" ca="1" si="117"/>
        <v>-123</v>
      </c>
      <c r="AG315" s="26">
        <f t="shared" ca="1" si="117"/>
        <v>10</v>
      </c>
      <c r="AH315" s="26">
        <f t="shared" ca="1" si="117"/>
        <v>-20</v>
      </c>
      <c r="AI315" s="26">
        <f t="shared" ca="1" si="117"/>
        <v>-25</v>
      </c>
      <c r="AJ315" s="26">
        <f t="shared" ca="1" si="117"/>
        <v>51</v>
      </c>
      <c r="AK315" s="26">
        <f t="shared" ca="1" si="117"/>
        <v>107</v>
      </c>
      <c r="AL315" s="26">
        <f t="shared" ca="1" si="117"/>
        <v>-3</v>
      </c>
      <c r="AM315" s="26">
        <f t="shared" ca="1" si="117"/>
        <v>-181</v>
      </c>
      <c r="AN315" s="26">
        <f t="shared" ca="1" si="117"/>
        <v>-30</v>
      </c>
      <c r="AO315" s="26">
        <f t="shared" ca="1" si="117"/>
        <v>-28</v>
      </c>
      <c r="AP315" s="26">
        <f t="shared" ca="1" si="117"/>
        <v>18</v>
      </c>
      <c r="AQ315" s="26">
        <f t="shared" ca="1" si="117"/>
        <v>38</v>
      </c>
      <c r="AR315" s="26">
        <f t="shared" ca="1" si="117"/>
        <v>438</v>
      </c>
      <c r="AS315" s="26">
        <f t="shared" ca="1" si="115"/>
        <v>165</v>
      </c>
      <c r="AT315" s="26">
        <f t="shared" ca="1" si="115"/>
        <v>249</v>
      </c>
      <c r="AU315" s="26">
        <f t="shared" ca="1" si="115"/>
        <v>220</v>
      </c>
      <c r="AV315" s="26">
        <f t="shared" ca="1" si="115"/>
        <v>237</v>
      </c>
      <c r="AW315" s="26">
        <f t="shared" ca="1" si="115"/>
        <v>358</v>
      </c>
      <c r="AX315" s="26">
        <f t="shared" ca="1" si="115"/>
        <v>460</v>
      </c>
      <c r="AY315" s="26">
        <f t="shared" ca="1" si="115"/>
        <v>348</v>
      </c>
      <c r="AZ315" s="26">
        <f t="shared" ca="1" si="115"/>
        <v>143</v>
      </c>
      <c r="BA315" s="26">
        <f t="shared" ca="1" si="115"/>
        <v>-133</v>
      </c>
      <c r="BB315" s="26">
        <f t="shared" ca="1" si="115"/>
        <v>290</v>
      </c>
      <c r="BC315" s="26">
        <f t="shared" ca="1" si="115"/>
        <v>53</v>
      </c>
      <c r="BD315" s="26">
        <f t="shared" ca="1" si="115"/>
        <v>111</v>
      </c>
      <c r="BE315" s="26">
        <f t="shared" ca="1" si="115"/>
        <v>69</v>
      </c>
      <c r="BF315" s="26">
        <f t="shared" ca="1" si="115"/>
        <v>7637</v>
      </c>
    </row>
    <row r="316" spans="3:58">
      <c r="C316" s="26">
        <f t="shared" si="107"/>
        <v>306</v>
      </c>
      <c r="E316" s="26" t="str">
        <f t="shared" si="104"/>
        <v>历史新!C306</v>
      </c>
      <c r="F316" s="26" t="str">
        <f t="shared" si="105"/>
        <v>历史汇总!B</v>
      </c>
      <c r="G316" s="1" t="s">
        <v>40</v>
      </c>
    </row>
    <row r="317" spans="3:58">
      <c r="C317" s="26">
        <f t="shared" si="107"/>
        <v>307</v>
      </c>
      <c r="E317" s="26" t="str">
        <f t="shared" si="104"/>
        <v>历史新!C307</v>
      </c>
      <c r="F317" s="26" t="str">
        <f t="shared" si="105"/>
        <v>历史汇总!B</v>
      </c>
      <c r="G317" s="3" t="s">
        <v>41</v>
      </c>
    </row>
    <row r="318" spans="3:58">
      <c r="C318" s="26">
        <f t="shared" si="107"/>
        <v>308</v>
      </c>
      <c r="E318" s="26" t="str">
        <f t="shared" si="104"/>
        <v>历史新!C308</v>
      </c>
      <c r="F318" s="26" t="str">
        <f t="shared" si="105"/>
        <v>历史汇总!B</v>
      </c>
      <c r="G318" s="3" t="s">
        <v>42</v>
      </c>
    </row>
    <row r="319" spans="3:58">
      <c r="C319" s="26">
        <f t="shared" si="107"/>
        <v>309</v>
      </c>
      <c r="E319" s="26" t="str">
        <f t="shared" si="104"/>
        <v>历史新!C309</v>
      </c>
      <c r="F319" s="26" t="str">
        <f t="shared" si="105"/>
        <v>历史汇总!B</v>
      </c>
      <c r="G319" s="1" t="s">
        <v>43</v>
      </c>
    </row>
    <row r="320" spans="3:58">
      <c r="C320" s="26">
        <f t="shared" si="107"/>
        <v>310</v>
      </c>
      <c r="E320" s="26" t="str">
        <f t="shared" si="104"/>
        <v>历史新!C310</v>
      </c>
      <c r="F320" s="26" t="str">
        <f t="shared" si="105"/>
        <v>历史汇总!B</v>
      </c>
      <c r="G320" s="3" t="s">
        <v>44</v>
      </c>
    </row>
    <row r="321" spans="3:58">
      <c r="C321" s="26">
        <f t="shared" si="107"/>
        <v>311</v>
      </c>
      <c r="E321" s="26" t="str">
        <f t="shared" si="104"/>
        <v>历史新!C311</v>
      </c>
      <c r="F321" s="26" t="str">
        <f t="shared" si="105"/>
        <v>历史汇总!B</v>
      </c>
      <c r="G321" s="3" t="s">
        <v>45</v>
      </c>
    </row>
    <row r="322" spans="3:58">
      <c r="C322" s="26">
        <f t="shared" si="107"/>
        <v>312</v>
      </c>
      <c r="E322" s="26" t="str">
        <f t="shared" si="104"/>
        <v>历史新!C312</v>
      </c>
      <c r="F322" s="26" t="str">
        <f t="shared" si="105"/>
        <v>历史汇总!B</v>
      </c>
      <c r="G322" s="3" t="s">
        <v>46</v>
      </c>
    </row>
    <row r="323" spans="3:58">
      <c r="C323" s="26">
        <f t="shared" si="107"/>
        <v>313</v>
      </c>
      <c r="E323" s="26" t="str">
        <f t="shared" si="104"/>
        <v>历史新!C313</v>
      </c>
      <c r="F323" s="26" t="str">
        <f t="shared" si="105"/>
        <v>历史汇总!B</v>
      </c>
      <c r="G323" s="3" t="s">
        <v>47</v>
      </c>
    </row>
    <row r="324" spans="3:58">
      <c r="C324" s="26">
        <f t="shared" si="107"/>
        <v>314</v>
      </c>
      <c r="D324" s="26">
        <f t="shared" si="108"/>
        <v>269</v>
      </c>
      <c r="E324" s="26" t="str">
        <f t="shared" si="104"/>
        <v>历史新!C314</v>
      </c>
      <c r="F324" s="26" t="str">
        <f t="shared" si="105"/>
        <v>历史汇总!B269</v>
      </c>
      <c r="G324" s="1" t="s">
        <v>49</v>
      </c>
      <c r="H324" s="30">
        <f t="shared" ref="H324:W327" ca="1" si="118">OFFSET(INDIRECT($E324),0,H$11)-OFFSET(INDIRECT($F324),0,H$11)</f>
        <v>7.0999999999999952E-3</v>
      </c>
      <c r="I324" s="30">
        <f t="shared" ca="1" si="118"/>
        <v>4.2999999999999983E-3</v>
      </c>
      <c r="J324" s="30">
        <f t="shared" ca="1" si="118"/>
        <v>4.9000000000000016E-3</v>
      </c>
      <c r="K324" s="30">
        <f t="shared" ca="1" si="118"/>
        <v>3.5000000000000031E-3</v>
      </c>
      <c r="L324" s="30">
        <f t="shared" ca="1" si="118"/>
        <v>3.4000000000000002E-3</v>
      </c>
      <c r="M324" s="30">
        <f t="shared" ca="1" si="118"/>
        <v>4.6999999999999958E-3</v>
      </c>
      <c r="N324" s="30">
        <f t="shared" ca="1" si="118"/>
        <v>3.7999999999999978E-3</v>
      </c>
      <c r="O324" s="30">
        <f t="shared" ca="1" si="118"/>
        <v>1.799999999999996E-3</v>
      </c>
      <c r="P324" s="30">
        <f t="shared" ca="1" si="118"/>
        <v>1.3999999999999985E-3</v>
      </c>
      <c r="Q324" s="30">
        <f t="shared" ca="1" si="118"/>
        <v>2.5000000000000022E-3</v>
      </c>
      <c r="R324" s="30">
        <f t="shared" ca="1" si="118"/>
        <v>1.4000000000000054E-3</v>
      </c>
      <c r="S324" s="30">
        <f t="shared" ca="1" si="118"/>
        <v>2.7999999999999969E-3</v>
      </c>
      <c r="T324" s="30">
        <f t="shared" ca="1" si="118"/>
        <v>2.5000000000000022E-3</v>
      </c>
      <c r="U324" s="30">
        <f t="shared" ca="1" si="118"/>
        <v>1.8999999999999989E-3</v>
      </c>
      <c r="V324" s="30">
        <f t="shared" ca="1" si="118"/>
        <v>1.8999999999999989E-3</v>
      </c>
      <c r="W324" s="30">
        <f t="shared" ca="1" si="118"/>
        <v>3.699999999999995E-3</v>
      </c>
      <c r="X324" s="30">
        <f t="shared" ref="X324:AG327" ca="1" si="119">OFFSET(INDIRECT($E324),0,X$11)-OFFSET(INDIRECT($F324),0,X$11)</f>
        <v>2.4999999999999883E-3</v>
      </c>
      <c r="Y324" s="30">
        <f t="shared" ca="1" si="119"/>
        <v>2.7999999999999969E-3</v>
      </c>
      <c r="Z324" s="30">
        <f t="shared" ca="1" si="119"/>
        <v>7.9999999999999516E-4</v>
      </c>
      <c r="AA324" s="30">
        <f t="shared" ca="1" si="119"/>
        <v>1.0999999999999968E-3</v>
      </c>
      <c r="AB324" s="30">
        <f t="shared" ca="1" si="119"/>
        <v>1.3999999999999985E-3</v>
      </c>
      <c r="AC324" s="30">
        <f t="shared" ca="1" si="119"/>
        <v>1.1999999999999997E-3</v>
      </c>
      <c r="AD324" s="30">
        <f t="shared" ca="1" si="119"/>
        <v>2.8000000000000039E-3</v>
      </c>
      <c r="AE324" s="30">
        <f t="shared" ca="1" si="119"/>
        <v>9.2999999999999888E-3</v>
      </c>
      <c r="AF324" s="30">
        <f t="shared" ca="1" si="119"/>
        <v>1.7000000000000071E-3</v>
      </c>
      <c r="AG324" s="30">
        <f t="shared" ca="1" si="119"/>
        <v>1.5000000000000013E-3</v>
      </c>
      <c r="AH324" s="30">
        <f t="shared" ref="AH324:AQ327" ca="1" si="120">OFFSET(INDIRECT($E324),0,AH$11)-OFFSET(INDIRECT($F324),0,AH$11)</f>
        <v>6.6000000000000017E-3</v>
      </c>
      <c r="AI324" s="30">
        <f t="shared" ca="1" si="120"/>
        <v>1.2999999999999956E-3</v>
      </c>
      <c r="AJ324" s="30">
        <f t="shared" ca="1" si="120"/>
        <v>2.8999999999999929E-3</v>
      </c>
      <c r="AK324" s="30">
        <f t="shared" ca="1" si="120"/>
        <v>3.0999999999999917E-3</v>
      </c>
      <c r="AL324" s="30">
        <f t="shared" ca="1" si="120"/>
        <v>2.5999999999999912E-3</v>
      </c>
      <c r="AM324" s="30">
        <f t="shared" ca="1" si="120"/>
        <v>2.0999999999999977E-3</v>
      </c>
      <c r="AN324" s="30">
        <f t="shared" ca="1" si="120"/>
        <v>2.1000000000000046E-3</v>
      </c>
      <c r="AO324" s="30">
        <f t="shared" ca="1" si="120"/>
        <v>1.0999999999999968E-3</v>
      </c>
      <c r="AP324" s="30">
        <f t="shared" ca="1" si="120"/>
        <v>1.0000000000000009E-3</v>
      </c>
      <c r="AQ324" s="30">
        <f t="shared" ca="1" si="120"/>
        <v>2.0000000000000573E-4</v>
      </c>
      <c r="AR324" s="30">
        <f t="shared" ref="AR324:BF327" ca="1" si="121">OFFSET(INDIRECT($E324),0,AR$11)-OFFSET(INDIRECT($F324),0,AR$11)</f>
        <v>1.0000000000000286E-4</v>
      </c>
      <c r="AS324" s="30">
        <f t="shared" ca="1" si="121"/>
        <v>1.0000000000000286E-4</v>
      </c>
      <c r="AT324" s="30">
        <f t="shared" ca="1" si="121"/>
        <v>9.9999999999988987E-5</v>
      </c>
      <c r="AU324" s="30">
        <f t="shared" ca="1" si="121"/>
        <v>9.9999999999988987E-5</v>
      </c>
      <c r="AV324" s="30">
        <f t="shared" ca="1" si="121"/>
        <v>1.0000000000000286E-4</v>
      </c>
      <c r="AW324" s="30">
        <f t="shared" ca="1" si="121"/>
        <v>1.0000000000000286E-4</v>
      </c>
      <c r="AX324" s="30">
        <f t="shared" ca="1" si="121"/>
        <v>2.9999999999999472E-4</v>
      </c>
      <c r="AY324" s="30">
        <f t="shared" ca="1" si="121"/>
        <v>0</v>
      </c>
      <c r="AZ324" s="30">
        <f t="shared" ca="1" si="121"/>
        <v>0</v>
      </c>
      <c r="BA324" s="30">
        <f t="shared" ca="1" si="121"/>
        <v>-3.9999999999999758E-4</v>
      </c>
      <c r="BB324" s="30">
        <f t="shared" ca="1" si="121"/>
        <v>0</v>
      </c>
      <c r="BC324" s="30">
        <f t="shared" ca="1" si="121"/>
        <v>2.0000000000000573E-4</v>
      </c>
      <c r="BD324" s="30">
        <f t="shared" ca="1" si="121"/>
        <v>9.9999999999988987E-5</v>
      </c>
      <c r="BE324" s="30">
        <f t="shared" ca="1" si="121"/>
        <v>0</v>
      </c>
      <c r="BF324" s="30">
        <f t="shared" ca="1" si="121"/>
        <v>5.7099999999999998E-2</v>
      </c>
    </row>
    <row r="325" spans="3:58">
      <c r="C325" s="26">
        <f t="shared" si="107"/>
        <v>315</v>
      </c>
      <c r="D325" s="26">
        <f t="shared" si="108"/>
        <v>270</v>
      </c>
      <c r="E325" s="26" t="str">
        <f t="shared" si="104"/>
        <v>历史新!C315</v>
      </c>
      <c r="F325" s="26" t="str">
        <f t="shared" si="105"/>
        <v>历史汇总!B270</v>
      </c>
      <c r="G325" s="3" t="s">
        <v>50</v>
      </c>
      <c r="H325" s="30">
        <f t="shared" ca="1" si="118"/>
        <v>-2.0400000000000029E-2</v>
      </c>
      <c r="I325" s="30">
        <f t="shared" ca="1" si="118"/>
        <v>-6.8000000000000005E-3</v>
      </c>
      <c r="J325" s="30">
        <f t="shared" ca="1" si="118"/>
        <v>-7.9000000000000181E-3</v>
      </c>
      <c r="K325" s="30">
        <f t="shared" ca="1" si="118"/>
        <v>-6.8999999999999895E-3</v>
      </c>
      <c r="L325" s="30">
        <f t="shared" ca="1" si="118"/>
        <v>-5.2999999999999992E-3</v>
      </c>
      <c r="M325" s="30">
        <f t="shared" ca="1" si="118"/>
        <v>-4.400000000000015E-3</v>
      </c>
      <c r="N325" s="30">
        <f t="shared" ca="1" si="118"/>
        <v>-8.700000000000041E-3</v>
      </c>
      <c r="O325" s="30">
        <f t="shared" ca="1" si="118"/>
        <v>-9.5000000000000084E-3</v>
      </c>
      <c r="P325" s="30">
        <f t="shared" ca="1" si="118"/>
        <v>-2.1999999999999797E-3</v>
      </c>
      <c r="Q325" s="30">
        <f t="shared" ca="1" si="118"/>
        <v>-4.599999999999993E-3</v>
      </c>
      <c r="R325" s="30">
        <f t="shared" ca="1" si="118"/>
        <v>-2.9999999999999749E-3</v>
      </c>
      <c r="S325" s="30">
        <f t="shared" ca="1" si="118"/>
        <v>1.2999999999999956E-3</v>
      </c>
      <c r="T325" s="30">
        <f t="shared" ca="1" si="118"/>
        <v>-9.199999999999986E-3</v>
      </c>
      <c r="U325" s="30">
        <f t="shared" ca="1" si="118"/>
        <v>-3.7999999999999978E-3</v>
      </c>
      <c r="V325" s="30">
        <f t="shared" ca="1" si="118"/>
        <v>-2.1999999999999797E-3</v>
      </c>
      <c r="W325" s="30">
        <f t="shared" ca="1" si="118"/>
        <v>-5.7000000000000106E-3</v>
      </c>
      <c r="X325" s="30">
        <f t="shared" ca="1" si="119"/>
        <v>-1.3999999999999846E-3</v>
      </c>
      <c r="Y325" s="30">
        <f t="shared" ca="1" si="119"/>
        <v>-3.3999999999999864E-3</v>
      </c>
      <c r="Z325" s="30">
        <f t="shared" ca="1" si="119"/>
        <v>-7.6000000000000234E-3</v>
      </c>
      <c r="AA325" s="30">
        <f t="shared" ca="1" si="119"/>
        <v>-5.0000000000000044E-4</v>
      </c>
      <c r="AB325" s="30">
        <f t="shared" ca="1" si="119"/>
        <v>-2.5000000000000022E-3</v>
      </c>
      <c r="AC325" s="30">
        <f t="shared" ca="1" si="119"/>
        <v>-3.0999999999999917E-3</v>
      </c>
      <c r="AD325" s="30">
        <f t="shared" ca="1" si="119"/>
        <v>-1.0000000000000009E-3</v>
      </c>
      <c r="AE325" s="30">
        <f t="shared" ca="1" si="119"/>
        <v>2.2000000000000075E-3</v>
      </c>
      <c r="AF325" s="30">
        <f t="shared" ca="1" si="119"/>
        <v>-4.0999999999999925E-3</v>
      </c>
      <c r="AG325" s="30">
        <f t="shared" ca="1" si="119"/>
        <v>-2.0000000000000018E-3</v>
      </c>
      <c r="AH325" s="30">
        <f t="shared" ca="1" si="120"/>
        <v>-3.0999999999999917E-3</v>
      </c>
      <c r="AI325" s="30">
        <f t="shared" ca="1" si="120"/>
        <v>-1.2999999999999956E-3</v>
      </c>
      <c r="AJ325" s="30">
        <f t="shared" ca="1" si="120"/>
        <v>0</v>
      </c>
      <c r="AK325" s="30">
        <f t="shared" ca="1" si="120"/>
        <v>-5.9999999999998943E-4</v>
      </c>
      <c r="AL325" s="30">
        <f t="shared" ca="1" si="120"/>
        <v>-4.500000000000004E-3</v>
      </c>
      <c r="AM325" s="30">
        <f t="shared" ca="1" si="120"/>
        <v>-7.8000000000000014E-3</v>
      </c>
      <c r="AN325" s="30">
        <f t="shared" ca="1" si="120"/>
        <v>-1.8000000000000238E-3</v>
      </c>
      <c r="AO325" s="30">
        <f t="shared" ca="1" si="120"/>
        <v>7.9000000000000042E-3</v>
      </c>
      <c r="AP325" s="30">
        <f t="shared" ca="1" si="120"/>
        <v>6.8000000000000005E-3</v>
      </c>
      <c r="AQ325" s="30">
        <f t="shared" ca="1" si="120"/>
        <v>7.8999999999999904E-3</v>
      </c>
      <c r="AR325" s="30">
        <f t="shared" ca="1" si="121"/>
        <v>3.5000000000000031E-3</v>
      </c>
      <c r="AS325" s="30">
        <f t="shared" ca="1" si="121"/>
        <v>4.3999999999999873E-3</v>
      </c>
      <c r="AT325" s="30">
        <f t="shared" ca="1" si="121"/>
        <v>1.8000000000000099E-3</v>
      </c>
      <c r="AU325" s="30">
        <f t="shared" ca="1" si="121"/>
        <v>7.0000000000000617E-4</v>
      </c>
      <c r="AV325" s="30">
        <f t="shared" ca="1" si="121"/>
        <v>3.9999999999999758E-4</v>
      </c>
      <c r="AW325" s="30">
        <f t="shared" ca="1" si="121"/>
        <v>3.0999999999999917E-3</v>
      </c>
      <c r="AX325" s="30">
        <f t="shared" ca="1" si="121"/>
        <v>-2.600000000000019E-3</v>
      </c>
      <c r="AY325" s="30">
        <f t="shared" ca="1" si="121"/>
        <v>-5.5999999999999939E-3</v>
      </c>
      <c r="AZ325" s="30">
        <f t="shared" ca="1" si="121"/>
        <v>1.3999999999999846E-3</v>
      </c>
      <c r="BA325" s="30">
        <f t="shared" ca="1" si="121"/>
        <v>-1.0000000000000286E-4</v>
      </c>
      <c r="BB325" s="30">
        <f t="shared" ca="1" si="121"/>
        <v>-2.0000000000000573E-4</v>
      </c>
      <c r="BC325" s="30">
        <f t="shared" ca="1" si="121"/>
        <v>1.5000000000000013E-3</v>
      </c>
      <c r="BD325" s="30">
        <f t="shared" ca="1" si="121"/>
        <v>2.5000000000000022E-3</v>
      </c>
      <c r="BE325" s="30">
        <f t="shared" ca="1" si="121"/>
        <v>2.0999999999999908E-3</v>
      </c>
      <c r="BF325" s="30">
        <f t="shared" ca="1" si="121"/>
        <v>0.10630000000000001</v>
      </c>
    </row>
    <row r="326" spans="3:58">
      <c r="C326" s="26">
        <f t="shared" si="107"/>
        <v>316</v>
      </c>
      <c r="D326" s="26">
        <f t="shared" si="108"/>
        <v>271</v>
      </c>
      <c r="E326" s="26" t="str">
        <f t="shared" si="104"/>
        <v>历史新!C316</v>
      </c>
      <c r="F326" s="26" t="str">
        <f t="shared" si="105"/>
        <v>历史汇总!B271</v>
      </c>
      <c r="G326" s="3" t="s">
        <v>51</v>
      </c>
      <c r="H326" s="30">
        <f t="shared" ca="1" si="118"/>
        <v>1.7500000000000016E-2</v>
      </c>
      <c r="I326" s="30">
        <f t="shared" ca="1" si="118"/>
        <v>4.1999999999999815E-3</v>
      </c>
      <c r="J326" s="30">
        <f t="shared" ca="1" si="118"/>
        <v>5.3000000000000824E-3</v>
      </c>
      <c r="K326" s="30">
        <f t="shared" ca="1" si="118"/>
        <v>5.5999999999999384E-3</v>
      </c>
      <c r="L326" s="30">
        <f t="shared" ca="1" si="118"/>
        <v>3.6999999999999811E-3</v>
      </c>
      <c r="M326" s="30">
        <f t="shared" ca="1" si="118"/>
        <v>2.4000000000000132E-3</v>
      </c>
      <c r="N326" s="30">
        <f t="shared" ca="1" si="118"/>
        <v>8.2999999999999741E-3</v>
      </c>
      <c r="O326" s="30">
        <f t="shared" ca="1" si="118"/>
        <v>1.0599999999999943E-2</v>
      </c>
      <c r="P326" s="30">
        <f t="shared" ca="1" si="118"/>
        <v>2.0000000000000018E-3</v>
      </c>
      <c r="Q326" s="30">
        <f t="shared" ca="1" si="118"/>
        <v>4.3000000000000815E-3</v>
      </c>
      <c r="R326" s="30">
        <f t="shared" ca="1" si="118"/>
        <v>3.9000000000000146E-3</v>
      </c>
      <c r="S326" s="30">
        <f t="shared" ca="1" si="118"/>
        <v>-7.0000000000003393E-4</v>
      </c>
      <c r="T326" s="30">
        <f t="shared" ca="1" si="118"/>
        <v>1.0800000000000032E-2</v>
      </c>
      <c r="U326" s="30">
        <f t="shared" ca="1" si="118"/>
        <v>2.8999999999999027E-3</v>
      </c>
      <c r="V326" s="30">
        <f t="shared" ca="1" si="118"/>
        <v>1.7999999999999683E-3</v>
      </c>
      <c r="W326" s="30">
        <f t="shared" ca="1" si="118"/>
        <v>5.6000000000000494E-3</v>
      </c>
      <c r="X326" s="30">
        <f t="shared" ca="1" si="119"/>
        <v>1.2999999999999678E-3</v>
      </c>
      <c r="Y326" s="30">
        <f t="shared" ca="1" si="119"/>
        <v>3.0999999999999917E-3</v>
      </c>
      <c r="Z326" s="30">
        <f t="shared" ca="1" si="119"/>
        <v>9.7000000000000419E-3</v>
      </c>
      <c r="AA326" s="30">
        <f t="shared" ca="1" si="119"/>
        <v>-9.9999999999988987E-5</v>
      </c>
      <c r="AB326" s="30">
        <f t="shared" ca="1" si="119"/>
        <v>3.7000000000000366E-3</v>
      </c>
      <c r="AC326" s="30">
        <f t="shared" ca="1" si="119"/>
        <v>3.9000000000000146E-3</v>
      </c>
      <c r="AD326" s="30">
        <f t="shared" ca="1" si="119"/>
        <v>4.0000000000006697E-4</v>
      </c>
      <c r="AE326" s="30">
        <f t="shared" ca="1" si="119"/>
        <v>-1.8000000000000238E-3</v>
      </c>
      <c r="AF326" s="30">
        <f t="shared" ca="1" si="119"/>
        <v>1.0399999999999965E-2</v>
      </c>
      <c r="AG326" s="30">
        <f t="shared" ca="1" si="119"/>
        <v>5.0000000000000044E-3</v>
      </c>
      <c r="AH326" s="30">
        <f t="shared" ca="1" si="120"/>
        <v>4.9000000000000155E-3</v>
      </c>
      <c r="AI326" s="30">
        <f t="shared" ca="1" si="120"/>
        <v>5.4999999999999494E-3</v>
      </c>
      <c r="AJ326" s="30">
        <f t="shared" ca="1" si="120"/>
        <v>1.1999999999999789E-3</v>
      </c>
      <c r="AK326" s="30">
        <f t="shared" ca="1" si="120"/>
        <v>1.5999999999999903E-3</v>
      </c>
      <c r="AL326" s="30">
        <f t="shared" ca="1" si="120"/>
        <v>6.6000000000000503E-3</v>
      </c>
      <c r="AM326" s="30">
        <f t="shared" ca="1" si="120"/>
        <v>1.2900000000000023E-2</v>
      </c>
      <c r="AN326" s="30">
        <f t="shared" ca="1" si="120"/>
        <v>3.5999999999999366E-3</v>
      </c>
      <c r="AO326" s="30">
        <f t="shared" ca="1" si="120"/>
        <v>5.0999999999999934E-3</v>
      </c>
      <c r="AP326" s="30">
        <f t="shared" ca="1" si="120"/>
        <v>2.8000000000000247E-3</v>
      </c>
      <c r="AQ326" s="30">
        <f t="shared" ca="1" si="120"/>
        <v>3.4000000000000141E-3</v>
      </c>
      <c r="AR326" s="30">
        <f t="shared" ca="1" si="121"/>
        <v>0</v>
      </c>
      <c r="AS326" s="30">
        <f t="shared" ca="1" si="121"/>
        <v>0</v>
      </c>
      <c r="AT326" s="30">
        <f t="shared" ca="1" si="121"/>
        <v>0</v>
      </c>
      <c r="AU326" s="30">
        <f t="shared" ca="1" si="121"/>
        <v>0</v>
      </c>
      <c r="AV326" s="30">
        <f t="shared" ca="1" si="121"/>
        <v>0</v>
      </c>
      <c r="AW326" s="30">
        <f t="shared" ca="1" si="121"/>
        <v>0</v>
      </c>
      <c r="AX326" s="30">
        <f t="shared" ca="1" si="121"/>
        <v>0</v>
      </c>
      <c r="AY326" s="30">
        <f t="shared" ca="1" si="121"/>
        <v>0</v>
      </c>
      <c r="AZ326" s="30">
        <f t="shared" ca="1" si="121"/>
        <v>0</v>
      </c>
      <c r="BA326" s="30">
        <f t="shared" ca="1" si="121"/>
        <v>-6.4999999999999503E-3</v>
      </c>
      <c r="BB326" s="30">
        <f t="shared" ca="1" si="121"/>
        <v>-5.0999999999999934E-3</v>
      </c>
      <c r="BC326" s="30">
        <f t="shared" ca="1" si="121"/>
        <v>0</v>
      </c>
      <c r="BD326" s="30">
        <f t="shared" ca="1" si="121"/>
        <v>0</v>
      </c>
      <c r="BE326" s="30">
        <f t="shared" ca="1" si="121"/>
        <v>9.9999999999988987E-5</v>
      </c>
      <c r="BF326" s="30">
        <f t="shared" ca="1" si="121"/>
        <v>0.62170000000000003</v>
      </c>
    </row>
    <row r="327" spans="3:58">
      <c r="C327" s="26">
        <f t="shared" si="107"/>
        <v>317</v>
      </c>
      <c r="D327" s="26">
        <f t="shared" si="108"/>
        <v>272</v>
      </c>
      <c r="E327" s="26" t="str">
        <f t="shared" si="104"/>
        <v>历史新!C317</v>
      </c>
      <c r="F327" s="26" t="str">
        <f t="shared" si="105"/>
        <v>历史汇总!B272</v>
      </c>
      <c r="G327" s="3" t="s">
        <v>52</v>
      </c>
      <c r="H327" s="30">
        <f t="shared" ca="1" si="118"/>
        <v>-4.2999999999999983E-3</v>
      </c>
      <c r="I327" s="30">
        <f t="shared" ca="1" si="118"/>
        <v>-1.7000000000000071E-3</v>
      </c>
      <c r="J327" s="30">
        <f t="shared" ca="1" si="118"/>
        <v>-2.3999999999999855E-3</v>
      </c>
      <c r="K327" s="30">
        <f t="shared" ca="1" si="118"/>
        <v>-2.2000000000000075E-3</v>
      </c>
      <c r="L327" s="30">
        <f t="shared" ca="1" si="118"/>
        <v>-1.6999999999999793E-3</v>
      </c>
      <c r="M327" s="30">
        <f t="shared" ca="1" si="118"/>
        <v>-2.5999999999999912E-3</v>
      </c>
      <c r="N327" s="30">
        <f t="shared" ca="1" si="118"/>
        <v>-3.2000000000000084E-3</v>
      </c>
      <c r="O327" s="30">
        <f t="shared" ca="1" si="118"/>
        <v>-2.8999999999999859E-3</v>
      </c>
      <c r="P327" s="30">
        <f t="shared" ca="1" si="118"/>
        <v>-1.2999999999999678E-3</v>
      </c>
      <c r="Q327" s="30">
        <f t="shared" ca="1" si="118"/>
        <v>-2.2000000000000075E-3</v>
      </c>
      <c r="R327" s="30">
        <f t="shared" ca="1" si="118"/>
        <v>-2.2999999999999687E-3</v>
      </c>
      <c r="S327" s="30">
        <f t="shared" ca="1" si="118"/>
        <v>-2.4000000000000132E-3</v>
      </c>
      <c r="T327" s="30">
        <f t="shared" ca="1" si="118"/>
        <v>-2.7999999999999969E-3</v>
      </c>
      <c r="U327" s="30">
        <f t="shared" ca="1" si="118"/>
        <v>-6.9999999999997842E-4</v>
      </c>
      <c r="V327" s="30">
        <f t="shared" ca="1" si="118"/>
        <v>-1.0999999999999899E-3</v>
      </c>
      <c r="W327" s="30">
        <f t="shared" ca="1" si="118"/>
        <v>-1.5000000000000013E-3</v>
      </c>
      <c r="X327" s="30">
        <f t="shared" ca="1" si="119"/>
        <v>-1.5000000000000013E-3</v>
      </c>
      <c r="Y327" s="30">
        <f t="shared" ca="1" si="119"/>
        <v>-2.0000000000000018E-3</v>
      </c>
      <c r="Z327" s="30">
        <f t="shared" ca="1" si="119"/>
        <v>-2.600000000000019E-3</v>
      </c>
      <c r="AA327" s="30">
        <f t="shared" ca="1" si="119"/>
        <v>0</v>
      </c>
      <c r="AB327" s="30">
        <f t="shared" ca="1" si="119"/>
        <v>-2.4000000000000132E-3</v>
      </c>
      <c r="AC327" s="30">
        <f t="shared" ca="1" si="119"/>
        <v>-1.6000000000000181E-3</v>
      </c>
      <c r="AD327" s="30">
        <f t="shared" ca="1" si="119"/>
        <v>-7.0000000000000617E-4</v>
      </c>
      <c r="AE327" s="30">
        <f t="shared" ca="1" si="119"/>
        <v>-1.2999999999999956E-3</v>
      </c>
      <c r="AF327" s="30">
        <f t="shared" ca="1" si="119"/>
        <v>-4.0999999999999925E-3</v>
      </c>
      <c r="AG327" s="30">
        <f t="shared" ca="1" si="119"/>
        <v>-1.5999999999999903E-3</v>
      </c>
      <c r="AH327" s="30">
        <f t="shared" ca="1" si="120"/>
        <v>-2.5999999999999912E-3</v>
      </c>
      <c r="AI327" s="30">
        <f t="shared" ca="1" si="120"/>
        <v>-2.2999999999999965E-3</v>
      </c>
      <c r="AJ327" s="30">
        <f t="shared" ca="1" si="120"/>
        <v>-1.9000000000000128E-3</v>
      </c>
      <c r="AK327" s="30">
        <f t="shared" ca="1" si="120"/>
        <v>-2.2999999999999687E-3</v>
      </c>
      <c r="AL327" s="30">
        <f t="shared" ca="1" si="120"/>
        <v>-3.1999999999999806E-3</v>
      </c>
      <c r="AM327" s="30">
        <f t="shared" ca="1" si="120"/>
        <v>-5.5999999999999939E-3</v>
      </c>
      <c r="AN327" s="30">
        <f t="shared" ca="1" si="120"/>
        <v>-2.3999999999999855E-3</v>
      </c>
      <c r="AO327" s="30">
        <f t="shared" ca="1" si="120"/>
        <v>-1.799999999999996E-3</v>
      </c>
      <c r="AP327" s="30">
        <f t="shared" ca="1" si="120"/>
        <v>-5.0000000000000044E-4</v>
      </c>
      <c r="AQ327" s="30">
        <f t="shared" ca="1" si="120"/>
        <v>6.9999999999997842E-4</v>
      </c>
      <c r="AR327" s="30">
        <f t="shared" ca="1" si="121"/>
        <v>8.8000000000000023E-3</v>
      </c>
      <c r="AS327" s="30">
        <f t="shared" ca="1" si="121"/>
        <v>3.9000000000000146E-3</v>
      </c>
      <c r="AT327" s="30">
        <f t="shared" ca="1" si="121"/>
        <v>5.6999999999999829E-3</v>
      </c>
      <c r="AU327" s="30">
        <f t="shared" ca="1" si="121"/>
        <v>5.1000000000000212E-3</v>
      </c>
      <c r="AV327" s="30">
        <f t="shared" ca="1" si="121"/>
        <v>5.7000000000000106E-3</v>
      </c>
      <c r="AW327" s="30">
        <f t="shared" ca="1" si="121"/>
        <v>6.0000000000000053E-3</v>
      </c>
      <c r="AX327" s="30">
        <f t="shared" ca="1" si="121"/>
        <v>9.000000000000008E-3</v>
      </c>
      <c r="AY327" s="30">
        <f t="shared" ca="1" si="121"/>
        <v>1.0099999999999998E-2</v>
      </c>
      <c r="AZ327" s="30">
        <f t="shared" ca="1" si="121"/>
        <v>3.5999999999999921E-3</v>
      </c>
      <c r="BA327" s="30">
        <f t="shared" ca="1" si="121"/>
        <v>-3.6999999999999811E-3</v>
      </c>
      <c r="BB327" s="30">
        <f t="shared" ca="1" si="121"/>
        <v>8.8999999999999913E-3</v>
      </c>
      <c r="BC327" s="30">
        <f t="shared" ca="1" si="121"/>
        <v>1.5000000000000013E-3</v>
      </c>
      <c r="BD327" s="30">
        <f t="shared" ca="1" si="121"/>
        <v>2.5000000000000022E-3</v>
      </c>
      <c r="BE327" s="30">
        <f t="shared" ca="1" si="121"/>
        <v>1.899999999999985E-3</v>
      </c>
      <c r="BF327" s="30">
        <f t="shared" ca="1" si="121"/>
        <v>0.22220000000000001</v>
      </c>
    </row>
    <row r="328" spans="3:58">
      <c r="C328" s="26">
        <f t="shared" si="107"/>
        <v>318</v>
      </c>
      <c r="E328" s="26" t="str">
        <f t="shared" si="104"/>
        <v>历史新!C318</v>
      </c>
      <c r="F328" s="26" t="str">
        <f t="shared" si="105"/>
        <v>历史汇总!B</v>
      </c>
      <c r="G328" s="1" t="s">
        <v>54</v>
      </c>
    </row>
    <row r="329" spans="3:58">
      <c r="C329" s="26">
        <f t="shared" si="107"/>
        <v>319</v>
      </c>
      <c r="E329" s="26" t="str">
        <f t="shared" si="104"/>
        <v>历史新!C319</v>
      </c>
      <c r="F329" s="26" t="str">
        <f t="shared" si="105"/>
        <v>历史汇总!B</v>
      </c>
      <c r="G329" s="3" t="s">
        <v>55</v>
      </c>
    </row>
    <row r="330" spans="3:58">
      <c r="C330" s="26">
        <f t="shared" si="107"/>
        <v>320</v>
      </c>
      <c r="E330" s="26" t="str">
        <f t="shared" si="104"/>
        <v>历史新!C320</v>
      </c>
      <c r="F330" s="26" t="str">
        <f t="shared" si="105"/>
        <v>历史汇总!B</v>
      </c>
      <c r="G330" s="3" t="s">
        <v>56</v>
      </c>
    </row>
    <row r="331" spans="3:58">
      <c r="C331" s="26">
        <f t="shared" si="107"/>
        <v>321</v>
      </c>
      <c r="E331" s="26" t="str">
        <f t="shared" si="104"/>
        <v>历史新!C321</v>
      </c>
      <c r="F331" s="26" t="str">
        <f t="shared" si="105"/>
        <v>历史汇总!B</v>
      </c>
      <c r="G331" s="3" t="s">
        <v>57</v>
      </c>
    </row>
    <row r="332" spans="3:58">
      <c r="C332" s="26">
        <f t="shared" si="107"/>
        <v>322</v>
      </c>
      <c r="E332" s="26" t="str">
        <f t="shared" si="104"/>
        <v>历史新!C322</v>
      </c>
      <c r="F332" s="26" t="str">
        <f t="shared" si="105"/>
        <v>历史汇总!B</v>
      </c>
      <c r="G332" s="1" t="s">
        <v>58</v>
      </c>
    </row>
    <row r="333" spans="3:58">
      <c r="C333" s="26">
        <f t="shared" si="107"/>
        <v>323</v>
      </c>
      <c r="E333" s="26" t="str">
        <f t="shared" si="104"/>
        <v>历史新!C323</v>
      </c>
      <c r="F333" s="26" t="str">
        <f t="shared" si="105"/>
        <v>历史汇总!B</v>
      </c>
      <c r="G333" s="3" t="s">
        <v>59</v>
      </c>
    </row>
    <row r="334" spans="3:58">
      <c r="C334" s="26">
        <f t="shared" si="107"/>
        <v>324</v>
      </c>
      <c r="E334" s="26" t="str">
        <f t="shared" si="104"/>
        <v>历史新!C324</v>
      </c>
      <c r="F334" s="26" t="str">
        <f t="shared" si="105"/>
        <v>历史汇总!B</v>
      </c>
      <c r="G334" s="3" t="s">
        <v>60</v>
      </c>
    </row>
    <row r="335" spans="3:58">
      <c r="C335" s="26">
        <f t="shared" si="107"/>
        <v>325</v>
      </c>
      <c r="E335" s="26" t="str">
        <f t="shared" si="104"/>
        <v>历史新!C325</v>
      </c>
      <c r="F335" s="26" t="str">
        <f t="shared" si="105"/>
        <v>历史汇总!B</v>
      </c>
      <c r="G335" s="1" t="s">
        <v>62</v>
      </c>
    </row>
    <row r="336" spans="3:58">
      <c r="C336" s="26">
        <f t="shared" si="107"/>
        <v>326</v>
      </c>
      <c r="E336" s="26" t="str">
        <f t="shared" si="104"/>
        <v>历史新!C326</v>
      </c>
      <c r="F336" s="26" t="str">
        <f t="shared" si="105"/>
        <v>历史汇总!B</v>
      </c>
      <c r="G336" s="3" t="s">
        <v>63</v>
      </c>
    </row>
    <row r="337" spans="3:58">
      <c r="C337" s="26">
        <f t="shared" si="107"/>
        <v>327</v>
      </c>
      <c r="E337" s="26" t="str">
        <f t="shared" si="104"/>
        <v>历史新!C327</v>
      </c>
      <c r="F337" s="26" t="str">
        <f t="shared" si="105"/>
        <v>历史汇总!B</v>
      </c>
      <c r="G337" s="3" t="s">
        <v>64</v>
      </c>
    </row>
    <row r="338" spans="3:58">
      <c r="C338" s="26">
        <f t="shared" si="107"/>
        <v>328</v>
      </c>
      <c r="E338" s="26" t="str">
        <f t="shared" si="104"/>
        <v>历史新!C328</v>
      </c>
      <c r="F338" s="26" t="str">
        <f t="shared" si="105"/>
        <v>历史汇总!B</v>
      </c>
      <c r="G338" s="3" t="s">
        <v>65</v>
      </c>
    </row>
    <row r="339" spans="3:58">
      <c r="C339" s="26">
        <f t="shared" si="107"/>
        <v>329</v>
      </c>
      <c r="E339" s="26" t="str">
        <f t="shared" si="104"/>
        <v>历史新!C329</v>
      </c>
      <c r="F339" s="26" t="str">
        <f t="shared" si="105"/>
        <v>历史汇总!B</v>
      </c>
      <c r="G339" s="1" t="s">
        <v>66</v>
      </c>
    </row>
    <row r="340" spans="3:58">
      <c r="C340" s="26">
        <f t="shared" si="107"/>
        <v>330</v>
      </c>
      <c r="E340" s="26" t="str">
        <f t="shared" si="104"/>
        <v>历史新!C330</v>
      </c>
      <c r="F340" s="26" t="str">
        <f t="shared" si="105"/>
        <v>历史汇总!B</v>
      </c>
      <c r="G340" s="3" t="s">
        <v>67</v>
      </c>
    </row>
    <row r="341" spans="3:58">
      <c r="C341" s="26">
        <f t="shared" si="107"/>
        <v>331</v>
      </c>
      <c r="E341" s="26" t="str">
        <f t="shared" si="104"/>
        <v>历史新!C331</v>
      </c>
      <c r="F341" s="26" t="str">
        <f t="shared" si="105"/>
        <v>历史汇总!B</v>
      </c>
      <c r="G341" s="3" t="s">
        <v>68</v>
      </c>
    </row>
    <row r="343" spans="3:58">
      <c r="AT343" s="26">
        <v>0</v>
      </c>
      <c r="AU343" s="26">
        <v>1</v>
      </c>
      <c r="AV343" s="26">
        <v>2</v>
      </c>
      <c r="AW343" s="26">
        <v>3</v>
      </c>
      <c r="AX343" s="26">
        <v>4</v>
      </c>
      <c r="AY343" s="26">
        <v>5</v>
      </c>
      <c r="AZ343" s="26">
        <v>6</v>
      </c>
      <c r="BA343" s="26">
        <v>7</v>
      </c>
      <c r="BB343" s="26">
        <v>8</v>
      </c>
      <c r="BC343" s="26">
        <v>9</v>
      </c>
      <c r="BD343" s="26">
        <v>10</v>
      </c>
      <c r="BE343" s="26">
        <v>11</v>
      </c>
      <c r="BF343" s="26">
        <v>12</v>
      </c>
    </row>
    <row r="344" spans="3:58">
      <c r="G344" s="26" t="s">
        <v>170</v>
      </c>
      <c r="H344" s="1" t="s">
        <v>386</v>
      </c>
      <c r="I344" s="1" t="s">
        <v>387</v>
      </c>
      <c r="J344" s="1" t="s">
        <v>388</v>
      </c>
      <c r="K344" s="1" t="s">
        <v>389</v>
      </c>
      <c r="L344" s="1" t="s">
        <v>390</v>
      </c>
      <c r="M344" s="1" t="s">
        <v>391</v>
      </c>
      <c r="N344" s="1" t="s">
        <v>392</v>
      </c>
      <c r="O344" s="1" t="s">
        <v>393</v>
      </c>
      <c r="P344" s="1" t="s">
        <v>394</v>
      </c>
      <c r="Q344" s="1" t="s">
        <v>395</v>
      </c>
      <c r="R344" s="1" t="s">
        <v>396</v>
      </c>
      <c r="S344" s="1" t="s">
        <v>397</v>
      </c>
      <c r="T344" s="1" t="s">
        <v>398</v>
      </c>
      <c r="U344" s="1" t="s">
        <v>399</v>
      </c>
      <c r="V344" s="1" t="s">
        <v>400</v>
      </c>
      <c r="W344" s="1" t="s">
        <v>401</v>
      </c>
      <c r="X344" s="1" t="s">
        <v>402</v>
      </c>
      <c r="Y344" s="1" t="s">
        <v>403</v>
      </c>
      <c r="Z344" s="1" t="s">
        <v>404</v>
      </c>
      <c r="AA344" s="1" t="s">
        <v>405</v>
      </c>
      <c r="AB344" s="1" t="s">
        <v>406</v>
      </c>
      <c r="AC344" s="1" t="s">
        <v>407</v>
      </c>
      <c r="AD344" s="1" t="s">
        <v>408</v>
      </c>
      <c r="AE344" s="1" t="s">
        <v>409</v>
      </c>
      <c r="AF344" s="1" t="s">
        <v>410</v>
      </c>
      <c r="AG344" s="1" t="s">
        <v>411</v>
      </c>
      <c r="AH344" s="1" t="s">
        <v>412</v>
      </c>
      <c r="AI344" s="1" t="s">
        <v>413</v>
      </c>
      <c r="AJ344" s="1" t="s">
        <v>414</v>
      </c>
      <c r="AK344" s="1" t="s">
        <v>415</v>
      </c>
      <c r="AL344" s="1" t="s">
        <v>416</v>
      </c>
      <c r="AM344" s="1" t="s">
        <v>417</v>
      </c>
      <c r="AN344" s="1" t="s">
        <v>418</v>
      </c>
      <c r="AO344" s="1" t="s">
        <v>419</v>
      </c>
      <c r="AP344" s="1" t="s">
        <v>420</v>
      </c>
      <c r="AQ344" s="1" t="s">
        <v>421</v>
      </c>
      <c r="AR344" s="1" t="s">
        <v>422</v>
      </c>
      <c r="AS344" s="1" t="s">
        <v>13</v>
      </c>
      <c r="AT344" s="1" t="s">
        <v>12</v>
      </c>
      <c r="AU344" s="1" t="s">
        <v>11</v>
      </c>
      <c r="AV344" s="1" t="s">
        <v>10</v>
      </c>
      <c r="AW344" s="1" t="s">
        <v>9</v>
      </c>
      <c r="AX344" s="1" t="s">
        <v>8</v>
      </c>
      <c r="AY344" s="1" t="s">
        <v>7</v>
      </c>
      <c r="AZ344" s="1" t="s">
        <v>6</v>
      </c>
      <c r="BA344" s="1" t="s">
        <v>5</v>
      </c>
      <c r="BB344" s="1" t="s">
        <v>4</v>
      </c>
      <c r="BC344" s="1" t="s">
        <v>3</v>
      </c>
      <c r="BD344" s="1" t="s">
        <v>2</v>
      </c>
      <c r="BE344" s="1" t="s">
        <v>1</v>
      </c>
      <c r="BF344" s="1" t="s">
        <v>423</v>
      </c>
    </row>
    <row r="345" spans="3:58">
      <c r="C345" s="26">
        <f>C64+$C$293</f>
        <v>335</v>
      </c>
      <c r="D345" s="26">
        <f>D64+$D$293</f>
        <v>222</v>
      </c>
      <c r="E345" s="26" t="str">
        <f>$A$11&amp;$A$13&amp;C345</f>
        <v>历史新!C335</v>
      </c>
      <c r="F345" s="26" t="str">
        <f>$B$11&amp;$B$13&amp;D345</f>
        <v>历史汇总!B222</v>
      </c>
      <c r="G345" s="1" t="s">
        <v>70</v>
      </c>
      <c r="H345" s="26">
        <f ca="1">OFFSET(INDIRECT($E345),0,H$11)-OFFSET(INDIRECT($F345),0,H$11)</f>
        <v>0</v>
      </c>
      <c r="I345" s="26">
        <f t="shared" ref="I345:BF350" ca="1" si="122">OFFSET(INDIRECT($E345),0,I$11)-OFFSET(INDIRECT($F345),0,I$11)</f>
        <v>0</v>
      </c>
      <c r="J345" s="26">
        <f t="shared" ca="1" si="122"/>
        <v>0</v>
      </c>
      <c r="K345" s="26">
        <f t="shared" ca="1" si="122"/>
        <v>0</v>
      </c>
      <c r="L345" s="26">
        <f t="shared" ca="1" si="122"/>
        <v>0</v>
      </c>
      <c r="M345" s="26">
        <f t="shared" ca="1" si="122"/>
        <v>0</v>
      </c>
      <c r="N345" s="26">
        <f t="shared" ca="1" si="122"/>
        <v>0</v>
      </c>
      <c r="O345" s="26">
        <f t="shared" ca="1" si="122"/>
        <v>0</v>
      </c>
      <c r="P345" s="26">
        <f t="shared" ca="1" si="122"/>
        <v>0</v>
      </c>
      <c r="Q345" s="26">
        <f t="shared" ca="1" si="122"/>
        <v>0</v>
      </c>
      <c r="R345" s="26">
        <f t="shared" ca="1" si="122"/>
        <v>0</v>
      </c>
      <c r="S345" s="26">
        <f t="shared" ca="1" si="122"/>
        <v>-1</v>
      </c>
      <c r="T345" s="26">
        <f t="shared" ca="1" si="122"/>
        <v>-280</v>
      </c>
      <c r="U345" s="26">
        <f t="shared" ca="1" si="122"/>
        <v>-4119</v>
      </c>
      <c r="V345" s="26">
        <f t="shared" ca="1" si="122"/>
        <v>-8313</v>
      </c>
      <c r="W345" s="26">
        <f t="shared" ca="1" si="122"/>
        <v>-18586</v>
      </c>
      <c r="X345" s="26">
        <f t="shared" ca="1" si="122"/>
        <v>6042</v>
      </c>
      <c r="Y345" s="26">
        <f t="shared" ca="1" si="122"/>
        <v>-1</v>
      </c>
      <c r="Z345" s="26">
        <f t="shared" ca="1" si="122"/>
        <v>136</v>
      </c>
      <c r="AA345" s="26">
        <f t="shared" ca="1" si="122"/>
        <v>1</v>
      </c>
      <c r="AB345" s="26">
        <f t="shared" ca="1" si="122"/>
        <v>-3</v>
      </c>
      <c r="AC345" s="26">
        <f t="shared" ca="1" si="122"/>
        <v>0</v>
      </c>
      <c r="AD345" s="26">
        <f t="shared" ca="1" si="122"/>
        <v>-6562</v>
      </c>
      <c r="AE345" s="26">
        <f t="shared" ca="1" si="122"/>
        <v>-30392</v>
      </c>
      <c r="AF345" s="26">
        <f t="shared" ca="1" si="122"/>
        <v>-42225</v>
      </c>
      <c r="AG345" s="26">
        <f t="shared" ca="1" si="122"/>
        <v>-40861</v>
      </c>
      <c r="AH345" s="26">
        <f t="shared" ca="1" si="122"/>
        <v>35840</v>
      </c>
      <c r="AI345" s="26">
        <f t="shared" ca="1" si="122"/>
        <v>-37049</v>
      </c>
      <c r="AJ345" s="26">
        <f t="shared" ca="1" si="122"/>
        <v>-43321</v>
      </c>
      <c r="AK345" s="26">
        <f t="shared" ca="1" si="122"/>
        <v>-90113</v>
      </c>
      <c r="AL345" s="26">
        <f t="shared" ca="1" si="122"/>
        <v>-85317</v>
      </c>
      <c r="AM345" s="26">
        <f t="shared" ca="1" si="122"/>
        <v>-36740</v>
      </c>
      <c r="AN345" s="26">
        <f t="shared" ca="1" si="122"/>
        <v>-38504</v>
      </c>
      <c r="AO345" s="26">
        <f t="shared" ca="1" si="122"/>
        <v>-26493</v>
      </c>
      <c r="AP345" s="26">
        <f t="shared" ca="1" si="122"/>
        <v>-36220</v>
      </c>
      <c r="AQ345" s="26">
        <f t="shared" ca="1" si="122"/>
        <v>-55506</v>
      </c>
      <c r="AR345" s="26">
        <f t="shared" ca="1" si="122"/>
        <v>-59244</v>
      </c>
      <c r="AS345" s="26">
        <f t="shared" ca="1" si="122"/>
        <v>-61445</v>
      </c>
      <c r="AT345" s="26">
        <f t="shared" ca="1" si="122"/>
        <v>-63663</v>
      </c>
      <c r="AU345" s="26">
        <f t="shared" ca="1" si="122"/>
        <v>-44963</v>
      </c>
      <c r="AV345" s="26">
        <f t="shared" ca="1" si="122"/>
        <v>-45645</v>
      </c>
      <c r="AW345" s="26">
        <f t="shared" ca="1" si="122"/>
        <v>-70667</v>
      </c>
      <c r="AX345" s="26">
        <f t="shared" ca="1" si="122"/>
        <v>-96172</v>
      </c>
      <c r="AY345" s="26">
        <f t="shared" ca="1" si="122"/>
        <v>-41685</v>
      </c>
      <c r="AZ345" s="26">
        <f t="shared" ca="1" si="122"/>
        <v>-44656</v>
      </c>
      <c r="BA345" s="26">
        <f t="shared" ca="1" si="122"/>
        <v>-38727</v>
      </c>
      <c r="BB345" s="26">
        <f t="shared" ca="1" si="122"/>
        <v>-36975</v>
      </c>
      <c r="BC345" s="26">
        <f t="shared" ca="1" si="122"/>
        <v>-43553</v>
      </c>
      <c r="BD345" s="26">
        <f t="shared" ca="1" si="122"/>
        <v>-65822</v>
      </c>
      <c r="BE345" s="26">
        <f t="shared" ca="1" si="122"/>
        <v>-41447</v>
      </c>
      <c r="BF345" s="26">
        <f t="shared" ca="1" si="122"/>
        <v>2402319</v>
      </c>
    </row>
    <row r="346" spans="3:58">
      <c r="C346" s="26">
        <f t="shared" ref="C346:C380" si="123">C65+$C$293</f>
        <v>336</v>
      </c>
      <c r="D346" s="26">
        <f t="shared" ref="D346:D380" si="124">D65+$D$293</f>
        <v>223</v>
      </c>
      <c r="E346" s="26" t="str">
        <f t="shared" ref="E346:E380" si="125">$A$11&amp;$A$13&amp;C346</f>
        <v>历史新!C336</v>
      </c>
      <c r="F346" s="26" t="str">
        <f t="shared" ref="F346:F380" si="126">$B$11&amp;$B$13&amp;D346</f>
        <v>历史汇总!B223</v>
      </c>
      <c r="G346" s="3" t="s">
        <v>71</v>
      </c>
      <c r="H346" s="26">
        <f t="shared" ref="H346:W361" ca="1" si="127">OFFSET(INDIRECT($E346),0,H$11)-OFFSET(INDIRECT($F346),0,H$11)</f>
        <v>0</v>
      </c>
      <c r="I346" s="26">
        <f t="shared" ca="1" si="122"/>
        <v>0</v>
      </c>
      <c r="J346" s="26">
        <f t="shared" ca="1" si="122"/>
        <v>0</v>
      </c>
      <c r="K346" s="26">
        <f t="shared" ca="1" si="122"/>
        <v>0</v>
      </c>
      <c r="L346" s="26">
        <f t="shared" ca="1" si="122"/>
        <v>0</v>
      </c>
      <c r="M346" s="26">
        <f t="shared" ca="1" si="122"/>
        <v>0</v>
      </c>
      <c r="N346" s="26">
        <f t="shared" ca="1" si="122"/>
        <v>0</v>
      </c>
      <c r="O346" s="26">
        <f t="shared" ca="1" si="122"/>
        <v>0</v>
      </c>
      <c r="P346" s="26">
        <f t="shared" ca="1" si="122"/>
        <v>0</v>
      </c>
      <c r="Q346" s="26">
        <f t="shared" ca="1" si="122"/>
        <v>0</v>
      </c>
      <c r="R346" s="26">
        <f t="shared" ca="1" si="122"/>
        <v>0</v>
      </c>
      <c r="S346" s="26">
        <f t="shared" ca="1" si="122"/>
        <v>-2.5429704715751456E-5</v>
      </c>
      <c r="T346" s="26">
        <f t="shared" ca="1" si="122"/>
        <v>-9.9999999999988987E-5</v>
      </c>
      <c r="U346" s="26">
        <f t="shared" ca="1" si="122"/>
        <v>-1.799999999999996E-3</v>
      </c>
      <c r="V346" s="26">
        <f t="shared" ca="1" si="122"/>
        <v>-1.5000000000000013E-3</v>
      </c>
      <c r="W346" s="26">
        <f t="shared" ca="1" si="122"/>
        <v>-4.4999999999999762E-3</v>
      </c>
      <c r="X346" s="26">
        <f t="shared" ca="1" si="122"/>
        <v>1.2400000000000008E-2</v>
      </c>
      <c r="Y346" s="26">
        <f t="shared" ca="1" si="122"/>
        <v>-3.0000000000000027E-3</v>
      </c>
      <c r="Z346" s="26">
        <f t="shared" ca="1" si="122"/>
        <v>0</v>
      </c>
      <c r="AA346" s="26">
        <f t="shared" ca="1" si="122"/>
        <v>-9.9999999999988987E-5</v>
      </c>
      <c r="AB346" s="26">
        <f t="shared" ca="1" si="122"/>
        <v>0</v>
      </c>
      <c r="AC346" s="26">
        <f t="shared" ca="1" si="122"/>
        <v>0</v>
      </c>
      <c r="AD346" s="26">
        <f t="shared" ca="1" si="122"/>
        <v>-4.1000000000000064E-3</v>
      </c>
      <c r="AE346" s="26">
        <f t="shared" ca="1" si="122"/>
        <v>-1.1699999999999988E-2</v>
      </c>
      <c r="AF346" s="26">
        <f t="shared" ca="1" si="122"/>
        <v>-2.0000000000000018E-3</v>
      </c>
      <c r="AG346" s="26">
        <f t="shared" ca="1" si="122"/>
        <v>-3.0000000000000027E-3</v>
      </c>
      <c r="AH346" s="26">
        <f t="shared" ca="1" si="122"/>
        <v>3.1600000000000003E-2</v>
      </c>
      <c r="AI346" s="26">
        <f t="shared" ca="1" si="122"/>
        <v>-3.2299999999999995E-2</v>
      </c>
      <c r="AJ346" s="26">
        <f t="shared" ca="1" si="122"/>
        <v>-1.799999999999996E-3</v>
      </c>
      <c r="AK346" s="26">
        <f t="shared" ca="1" si="122"/>
        <v>-9.9000000000000199E-3</v>
      </c>
      <c r="AL346" s="26">
        <f t="shared" ca="1" si="122"/>
        <v>1.9999999999999879E-4</v>
      </c>
      <c r="AM346" s="26">
        <f t="shared" ca="1" si="122"/>
        <v>3.4000000000000141E-3</v>
      </c>
      <c r="AN346" s="26">
        <f t="shared" ca="1" si="122"/>
        <v>-9.9999999999995925E-5</v>
      </c>
      <c r="AO346" s="26">
        <f t="shared" ca="1" si="122"/>
        <v>1.4000000000000123E-3</v>
      </c>
      <c r="AP346" s="26">
        <f t="shared" ca="1" si="122"/>
        <v>-6.4999999999999988E-3</v>
      </c>
      <c r="AQ346" s="26">
        <f t="shared" ca="1" si="122"/>
        <v>-1.9999999999997797E-4</v>
      </c>
      <c r="AR346" s="26">
        <f t="shared" ca="1" si="122"/>
        <v>-1.2000000000000014E-3</v>
      </c>
      <c r="AS346" s="26">
        <f t="shared" ca="1" si="122"/>
        <v>-7.0000000000000097E-4</v>
      </c>
      <c r="AT346" s="26">
        <f t="shared" ca="1" si="122"/>
        <v>-5.0000000000000044E-4</v>
      </c>
      <c r="AU346" s="26">
        <f t="shared" ca="1" si="122"/>
        <v>5.1000000000000073E-3</v>
      </c>
      <c r="AV346" s="26">
        <f t="shared" ca="1" si="122"/>
        <v>3.0000000000000165E-4</v>
      </c>
      <c r="AW346" s="26">
        <f t="shared" ca="1" si="122"/>
        <v>1.6000000000000458E-3</v>
      </c>
      <c r="AX346" s="26">
        <f t="shared" ca="1" si="122"/>
        <v>-4.0999999999999925E-3</v>
      </c>
      <c r="AY346" s="26">
        <f t="shared" ca="1" si="122"/>
        <v>1.2999999999999678E-3</v>
      </c>
      <c r="AZ346" s="26">
        <f t="shared" ca="1" si="122"/>
        <v>2.4000000000000132E-3</v>
      </c>
      <c r="BA346" s="26">
        <f t="shared" ca="1" si="122"/>
        <v>-1.5999999999999903E-3</v>
      </c>
      <c r="BB346" s="26">
        <f t="shared" ca="1" si="122"/>
        <v>-1.1000000000000038E-3</v>
      </c>
      <c r="BC346" s="26">
        <f t="shared" ca="1" si="122"/>
        <v>2.8000000000000247E-3</v>
      </c>
      <c r="BD346" s="26">
        <f t="shared" ca="1" si="122"/>
        <v>0</v>
      </c>
      <c r="BE346" s="26">
        <f t="shared" ca="1" si="122"/>
        <v>9.9999999999988987E-5</v>
      </c>
      <c r="BF346" s="26">
        <f t="shared" ca="1" si="122"/>
        <v>0.1124</v>
      </c>
    </row>
    <row r="347" spans="3:58">
      <c r="C347" s="26">
        <f t="shared" si="123"/>
        <v>337</v>
      </c>
      <c r="D347" s="26">
        <f t="shared" si="124"/>
        <v>224</v>
      </c>
      <c r="E347" s="26" t="str">
        <f t="shared" si="125"/>
        <v>历史新!C337</v>
      </c>
      <c r="F347" s="26" t="str">
        <f t="shared" si="126"/>
        <v>历史汇总!B224</v>
      </c>
      <c r="G347" s="1" t="s">
        <v>72</v>
      </c>
      <c r="H347" s="26">
        <f t="shared" ca="1" si="127"/>
        <v>0</v>
      </c>
      <c r="I347" s="26">
        <f t="shared" ca="1" si="122"/>
        <v>0</v>
      </c>
      <c r="J347" s="26">
        <f t="shared" ca="1" si="122"/>
        <v>0</v>
      </c>
      <c r="K347" s="26">
        <f t="shared" ca="1" si="122"/>
        <v>0</v>
      </c>
      <c r="L347" s="26">
        <f t="shared" ca="1" si="122"/>
        <v>0</v>
      </c>
      <c r="M347" s="26">
        <f t="shared" ca="1" si="122"/>
        <v>0</v>
      </c>
      <c r="N347" s="26">
        <f t="shared" ca="1" si="122"/>
        <v>-998938</v>
      </c>
      <c r="O347" s="26">
        <f t="shared" ca="1" si="122"/>
        <v>-675307</v>
      </c>
      <c r="P347" s="26">
        <f t="shared" ca="1" si="122"/>
        <v>-665778</v>
      </c>
      <c r="Q347" s="26">
        <f t="shared" ca="1" si="122"/>
        <v>-618474</v>
      </c>
      <c r="R347" s="26">
        <f t="shared" ca="1" si="122"/>
        <v>-612753</v>
      </c>
      <c r="S347" s="26">
        <f t="shared" ca="1" si="122"/>
        <v>-1114379</v>
      </c>
      <c r="T347" s="26">
        <f t="shared" ca="1" si="122"/>
        <v>-951536</v>
      </c>
      <c r="U347" s="26">
        <f t="shared" ca="1" si="122"/>
        <v>-760381</v>
      </c>
      <c r="V347" s="26">
        <f t="shared" ca="1" si="122"/>
        <v>-1020932</v>
      </c>
      <c r="W347" s="26">
        <f t="shared" ca="1" si="122"/>
        <v>-949431</v>
      </c>
      <c r="X347" s="26">
        <f t="shared" ca="1" si="122"/>
        <v>-1035663</v>
      </c>
      <c r="Y347" s="26">
        <f t="shared" ca="1" si="122"/>
        <v>-1507835</v>
      </c>
      <c r="Z347" s="26">
        <f t="shared" ca="1" si="122"/>
        <v>-1692457</v>
      </c>
      <c r="AA347" s="26">
        <f t="shared" ca="1" si="122"/>
        <v>-919093</v>
      </c>
      <c r="AB347" s="26">
        <f t="shared" ca="1" si="122"/>
        <v>-976341</v>
      </c>
      <c r="AC347" s="26">
        <f t="shared" ca="1" si="122"/>
        <v>-739995</v>
      </c>
      <c r="AD347" s="26">
        <f t="shared" ca="1" si="122"/>
        <v>-819591</v>
      </c>
      <c r="AE347" s="26">
        <f t="shared" ca="1" si="122"/>
        <v>-1142369</v>
      </c>
      <c r="AF347" s="26">
        <f t="shared" ca="1" si="122"/>
        <v>-1503669</v>
      </c>
      <c r="AG347" s="26">
        <f t="shared" ca="1" si="122"/>
        <v>-1020209</v>
      </c>
      <c r="AH347" s="26">
        <f t="shared" ca="1" si="122"/>
        <v>-963982</v>
      </c>
      <c r="AI347" s="26">
        <f t="shared" ca="1" si="122"/>
        <v>-887533</v>
      </c>
      <c r="AJ347" s="26">
        <f t="shared" ca="1" si="122"/>
        <v>-956534</v>
      </c>
      <c r="AK347" s="26">
        <f t="shared" ca="1" si="122"/>
        <v>-1540097</v>
      </c>
      <c r="AL347" s="26">
        <f t="shared" ca="1" si="122"/>
        <v>-1550072</v>
      </c>
      <c r="AM347" s="26">
        <f t="shared" ca="1" si="122"/>
        <v>-816395</v>
      </c>
      <c r="AN347" s="26">
        <f t="shared" ca="1" si="122"/>
        <v>-809143</v>
      </c>
      <c r="AO347" s="26">
        <f t="shared" ca="1" si="122"/>
        <v>-652162</v>
      </c>
      <c r="AP347" s="26">
        <f t="shared" ca="1" si="122"/>
        <v>-586872</v>
      </c>
      <c r="AQ347" s="26">
        <f t="shared" ca="1" si="122"/>
        <v>-939768</v>
      </c>
      <c r="AR347" s="26">
        <f t="shared" ca="1" si="122"/>
        <v>-950156</v>
      </c>
      <c r="AS347" s="26">
        <f t="shared" ca="1" si="122"/>
        <v>-890547</v>
      </c>
      <c r="AT347" s="26">
        <f t="shared" ca="1" si="122"/>
        <v>-227720</v>
      </c>
      <c r="AU347" s="26">
        <f t="shared" ca="1" si="122"/>
        <v>239</v>
      </c>
      <c r="AV347" s="26">
        <f t="shared" ca="1" si="122"/>
        <v>-77</v>
      </c>
      <c r="AW347" s="26">
        <f t="shared" ca="1" si="122"/>
        <v>-234</v>
      </c>
      <c r="AX347" s="26">
        <f t="shared" ca="1" si="122"/>
        <v>-3097</v>
      </c>
      <c r="AY347" s="26">
        <f t="shared" ca="1" si="122"/>
        <v>-1210</v>
      </c>
      <c r="AZ347" s="26">
        <f t="shared" ca="1" si="122"/>
        <v>-226</v>
      </c>
      <c r="BA347" s="26">
        <f t="shared" ca="1" si="122"/>
        <v>-2120</v>
      </c>
      <c r="BB347" s="26">
        <f t="shared" ca="1" si="122"/>
        <v>-1029</v>
      </c>
      <c r="BC347" s="26">
        <f t="shared" ca="1" si="122"/>
        <v>744</v>
      </c>
      <c r="BD347" s="26">
        <f t="shared" ca="1" si="122"/>
        <v>-2197</v>
      </c>
      <c r="BE347" s="26">
        <f t="shared" ca="1" si="122"/>
        <v>-4365</v>
      </c>
      <c r="BF347" s="26">
        <f t="shared" ca="1" si="122"/>
        <v>833568</v>
      </c>
    </row>
    <row r="348" spans="3:58">
      <c r="C348" s="26">
        <f t="shared" si="123"/>
        <v>338</v>
      </c>
      <c r="D348" s="26">
        <f t="shared" si="124"/>
        <v>225</v>
      </c>
      <c r="E348" s="26" t="str">
        <f t="shared" si="125"/>
        <v>历史新!C338</v>
      </c>
      <c r="F348" s="26" t="str">
        <f t="shared" si="126"/>
        <v>历史汇总!B225</v>
      </c>
      <c r="G348" s="3" t="s">
        <v>73</v>
      </c>
      <c r="H348" s="26">
        <f t="shared" ca="1" si="127"/>
        <v>0</v>
      </c>
      <c r="I348" s="26">
        <f t="shared" ca="1" si="122"/>
        <v>0</v>
      </c>
      <c r="J348" s="26">
        <f t="shared" ca="1" si="122"/>
        <v>0</v>
      </c>
      <c r="K348" s="26">
        <f t="shared" ca="1" si="122"/>
        <v>0</v>
      </c>
      <c r="L348" s="26">
        <f t="shared" ca="1" si="122"/>
        <v>0</v>
      </c>
      <c r="M348" s="26">
        <f t="shared" ca="1" si="122"/>
        <v>0</v>
      </c>
      <c r="N348" s="26">
        <f t="shared" ca="1" si="122"/>
        <v>0</v>
      </c>
      <c r="O348" s="26">
        <f t="shared" ca="1" si="122"/>
        <v>0.32400000000000001</v>
      </c>
      <c r="P348" s="26">
        <f t="shared" ca="1" si="122"/>
        <v>1.41E-2</v>
      </c>
      <c r="Q348" s="26">
        <f t="shared" ca="1" si="122"/>
        <v>7.1099999999999997E-2</v>
      </c>
      <c r="R348" s="26">
        <f t="shared" ca="1" si="122"/>
        <v>9.2999999999999992E-3</v>
      </c>
      <c r="S348" s="26">
        <f t="shared" ca="1" si="122"/>
        <v>-0.81864307477890774</v>
      </c>
      <c r="T348" s="26">
        <f t="shared" ca="1" si="122"/>
        <v>0.14610000000000001</v>
      </c>
      <c r="U348" s="26">
        <f t="shared" ca="1" si="122"/>
        <v>0.2009</v>
      </c>
      <c r="V348" s="26">
        <f t="shared" ca="1" si="122"/>
        <v>-0.3427</v>
      </c>
      <c r="W348" s="26">
        <f t="shared" ca="1" si="122"/>
        <v>7.0000000000000007E-2</v>
      </c>
      <c r="X348" s="26">
        <f t="shared" ca="1" si="122"/>
        <v>-9.0800000000000006E-2</v>
      </c>
      <c r="Y348" s="26">
        <f t="shared" ca="1" si="122"/>
        <v>-0.45590000000000003</v>
      </c>
      <c r="Z348" s="26">
        <f t="shared" ca="1" si="122"/>
        <v>-0.12239999999999999</v>
      </c>
      <c r="AA348" s="26">
        <f t="shared" ca="1" si="122"/>
        <v>0.45689999999999997</v>
      </c>
      <c r="AB348" s="26">
        <f t="shared" ca="1" si="122"/>
        <v>-6.2300000000000001E-2</v>
      </c>
      <c r="AC348" s="26">
        <f t="shared" ca="1" si="122"/>
        <v>0.24210000000000001</v>
      </c>
      <c r="AD348" s="26">
        <f t="shared" ca="1" si="122"/>
        <v>-0.1076</v>
      </c>
      <c r="AE348" s="26">
        <f t="shared" ca="1" si="122"/>
        <v>-0.39379999999999998</v>
      </c>
      <c r="AF348" s="26">
        <f t="shared" ca="1" si="122"/>
        <v>-0.31630000000000003</v>
      </c>
      <c r="AG348" s="26">
        <f t="shared" ca="1" si="122"/>
        <v>0.32150000000000001</v>
      </c>
      <c r="AH348" s="26">
        <f t="shared" ca="1" si="122"/>
        <v>5.5100000000000003E-2</v>
      </c>
      <c r="AI348" s="26">
        <f t="shared" ca="1" si="122"/>
        <v>7.9299999999999995E-2</v>
      </c>
      <c r="AJ348" s="26">
        <f t="shared" ca="1" si="122"/>
        <v>-7.7700000000000005E-2</v>
      </c>
      <c r="AK348" s="26">
        <f t="shared" ca="1" si="122"/>
        <v>-0.61009999999999998</v>
      </c>
      <c r="AL348" s="26">
        <f t="shared" ca="1" si="122"/>
        <v>-6.4999999999999997E-3</v>
      </c>
      <c r="AM348" s="26">
        <f t="shared" ca="1" si="122"/>
        <v>0.4733</v>
      </c>
      <c r="AN348" s="26">
        <f t="shared" ca="1" si="122"/>
        <v>8.8999999999999999E-3</v>
      </c>
      <c r="AO348" s="26">
        <f t="shared" ca="1" si="122"/>
        <v>0.19400000000000001</v>
      </c>
      <c r="AP348" s="26">
        <f t="shared" ca="1" si="122"/>
        <v>0.10009999999999999</v>
      </c>
      <c r="AQ348" s="26">
        <f t="shared" ca="1" si="122"/>
        <v>-0.60129999999999995</v>
      </c>
      <c r="AR348" s="26">
        <f t="shared" ca="1" si="122"/>
        <v>-1.11E-2</v>
      </c>
      <c r="AS348" s="26">
        <f t="shared" ca="1" si="122"/>
        <v>6.2700000000000006E-2</v>
      </c>
      <c r="AT348" s="26">
        <f t="shared" ca="1" si="122"/>
        <v>-3.7699999999999997E-2</v>
      </c>
      <c r="AU348" s="26">
        <f t="shared" ca="1" si="122"/>
        <v>0.3029</v>
      </c>
      <c r="AV348" s="26">
        <f t="shared" ca="1" si="122"/>
        <v>-3.9999999999999758E-4</v>
      </c>
      <c r="AW348" s="26">
        <f t="shared" ca="1" si="122"/>
        <v>-9.9999999999988987E-5</v>
      </c>
      <c r="AX348" s="26">
        <f t="shared" ca="1" si="122"/>
        <v>-2.0000000000000018E-3</v>
      </c>
      <c r="AY348" s="26">
        <f t="shared" ca="1" si="122"/>
        <v>9.9999999999988987E-5</v>
      </c>
      <c r="AZ348" s="26">
        <f t="shared" ca="1" si="122"/>
        <v>1.5000000000000013E-3</v>
      </c>
      <c r="BA348" s="26">
        <f t="shared" ca="1" si="122"/>
        <v>-2.2000000000000075E-3</v>
      </c>
      <c r="BB348" s="26">
        <f t="shared" ca="1" si="122"/>
        <v>1.1999999999999927E-3</v>
      </c>
      <c r="BC348" s="26">
        <f t="shared" ca="1" si="122"/>
        <v>3.2999999999999696E-3</v>
      </c>
      <c r="BD348" s="26">
        <f t="shared" ca="1" si="122"/>
        <v>-4.0999999999999925E-3</v>
      </c>
      <c r="BE348" s="26">
        <f t="shared" ca="1" si="122"/>
        <v>-2.5000000000000022E-3</v>
      </c>
      <c r="BF348" s="26">
        <f t="shared" ca="1" si="122"/>
        <v>6.2E-2</v>
      </c>
    </row>
    <row r="349" spans="3:58">
      <c r="C349" s="26">
        <f t="shared" si="123"/>
        <v>339</v>
      </c>
      <c r="D349" s="26">
        <f t="shared" si="124"/>
        <v>231</v>
      </c>
      <c r="E349" s="26" t="str">
        <f t="shared" si="125"/>
        <v>历史新!C339</v>
      </c>
      <c r="F349" s="26" t="str">
        <f t="shared" si="126"/>
        <v>历史汇总!B231</v>
      </c>
      <c r="G349" s="1" t="s">
        <v>74</v>
      </c>
      <c r="H349" s="26">
        <f t="shared" ca="1" si="127"/>
        <v>42665</v>
      </c>
      <c r="I349" s="26">
        <f t="shared" ca="1" si="122"/>
        <v>19790</v>
      </c>
      <c r="J349" s="26">
        <f t="shared" ca="1" si="122"/>
        <v>17372</v>
      </c>
      <c r="K349" s="26">
        <f t="shared" ca="1" si="122"/>
        <v>13214</v>
      </c>
      <c r="L349" s="26">
        <f t="shared" ca="1" si="122"/>
        <v>11783</v>
      </c>
      <c r="M349" s="26">
        <f t="shared" ca="1" si="122"/>
        <v>15402</v>
      </c>
      <c r="N349" s="26">
        <f t="shared" ca="1" si="122"/>
        <v>18395</v>
      </c>
      <c r="O349" s="26">
        <f t="shared" ca="1" si="122"/>
        <v>5752</v>
      </c>
      <c r="P349" s="26">
        <f t="shared" ca="1" si="122"/>
        <v>5377</v>
      </c>
      <c r="Q349" s="26">
        <f t="shared" ca="1" si="122"/>
        <v>8159</v>
      </c>
      <c r="R349" s="26">
        <f t="shared" ca="1" si="122"/>
        <v>4461</v>
      </c>
      <c r="S349" s="26">
        <f t="shared" ca="1" si="122"/>
        <v>0</v>
      </c>
      <c r="T349" s="26">
        <f t="shared" ca="1" si="122"/>
        <v>-170</v>
      </c>
      <c r="U349" s="26">
        <f t="shared" ca="1" si="122"/>
        <v>-1811</v>
      </c>
      <c r="V349" s="26">
        <f t="shared" ca="1" si="122"/>
        <v>-5428</v>
      </c>
      <c r="W349" s="26">
        <f t="shared" ca="1" si="122"/>
        <v>-10831</v>
      </c>
      <c r="X349" s="26">
        <f t="shared" ca="1" si="122"/>
        <v>4597</v>
      </c>
      <c r="Y349" s="26">
        <f t="shared" ca="1" si="122"/>
        <v>236</v>
      </c>
      <c r="Z349" s="26">
        <f t="shared" ca="1" si="122"/>
        <v>187</v>
      </c>
      <c r="AA349" s="26">
        <f t="shared" ca="1" si="122"/>
        <v>45</v>
      </c>
      <c r="AB349" s="26">
        <f t="shared" ca="1" si="122"/>
        <v>55</v>
      </c>
      <c r="AC349" s="26">
        <f t="shared" ca="1" si="122"/>
        <v>23</v>
      </c>
      <c r="AD349" s="26">
        <f t="shared" ca="1" si="122"/>
        <v>-4922</v>
      </c>
      <c r="AE349" s="26">
        <f t="shared" ca="1" si="122"/>
        <v>-22517</v>
      </c>
      <c r="AF349" s="26">
        <f t="shared" ca="1" si="122"/>
        <v>-32091</v>
      </c>
      <c r="AG349" s="26">
        <f t="shared" ca="1" si="122"/>
        <v>-27954</v>
      </c>
      <c r="AH349" s="26">
        <f t="shared" ca="1" si="122"/>
        <v>22187</v>
      </c>
      <c r="AI349" s="26">
        <f t="shared" ca="1" si="122"/>
        <v>-28366</v>
      </c>
      <c r="AJ349" s="26">
        <f t="shared" ca="1" si="122"/>
        <v>-33621</v>
      </c>
      <c r="AK349" s="26">
        <f t="shared" ca="1" si="122"/>
        <v>-75252</v>
      </c>
      <c r="AL349" s="26">
        <f t="shared" ca="1" si="122"/>
        <v>-69053</v>
      </c>
      <c r="AM349" s="26">
        <f t="shared" ca="1" si="122"/>
        <v>-27124</v>
      </c>
      <c r="AN349" s="26">
        <f t="shared" ca="1" si="122"/>
        <v>-25799</v>
      </c>
      <c r="AO349" s="26">
        <f t="shared" ca="1" si="122"/>
        <v>-17086</v>
      </c>
      <c r="AP349" s="26">
        <f t="shared" ca="1" si="122"/>
        <v>-25137</v>
      </c>
      <c r="AQ349" s="26">
        <f t="shared" ca="1" si="122"/>
        <v>-41744</v>
      </c>
      <c r="AR349" s="26">
        <f t="shared" ca="1" si="122"/>
        <v>-44369</v>
      </c>
      <c r="AS349" s="26">
        <f t="shared" ca="1" si="122"/>
        <v>-47099</v>
      </c>
      <c r="AT349" s="26">
        <f t="shared" ca="1" si="122"/>
        <v>-47948</v>
      </c>
      <c r="AU349" s="26">
        <f t="shared" ca="1" si="122"/>
        <v>-30911</v>
      </c>
      <c r="AV349" s="26">
        <f t="shared" ca="1" si="122"/>
        <v>-29813</v>
      </c>
      <c r="AW349" s="26">
        <f t="shared" ca="1" si="122"/>
        <v>-50816</v>
      </c>
      <c r="AX349" s="26">
        <f t="shared" ca="1" si="122"/>
        <v>-71773</v>
      </c>
      <c r="AY349" s="26">
        <f t="shared" ca="1" si="122"/>
        <v>-26104</v>
      </c>
      <c r="AZ349" s="26">
        <f t="shared" ca="1" si="122"/>
        <v>-28466</v>
      </c>
      <c r="BA349" s="26">
        <f t="shared" ca="1" si="122"/>
        <v>-24074</v>
      </c>
      <c r="BB349" s="26">
        <f t="shared" ca="1" si="122"/>
        <v>-23046</v>
      </c>
      <c r="BC349" s="26">
        <f t="shared" ca="1" si="122"/>
        <v>-28155</v>
      </c>
      <c r="BD349" s="26">
        <f t="shared" ca="1" si="122"/>
        <v>-43560</v>
      </c>
      <c r="BE349" s="26">
        <f t="shared" ca="1" si="122"/>
        <v>-25930</v>
      </c>
      <c r="BF349" s="26">
        <f t="shared" ca="1" si="122"/>
        <v>1472397</v>
      </c>
    </row>
    <row r="350" spans="3:58">
      <c r="C350" s="26">
        <f t="shared" si="123"/>
        <v>340</v>
      </c>
      <c r="D350" s="26">
        <f t="shared" si="124"/>
        <v>232</v>
      </c>
      <c r="E350" s="26" t="str">
        <f t="shared" si="125"/>
        <v>历史新!C340</v>
      </c>
      <c r="F350" s="26" t="str">
        <f t="shared" si="126"/>
        <v>历史汇总!B232</v>
      </c>
      <c r="G350" s="3" t="s">
        <v>75</v>
      </c>
      <c r="H350" s="26">
        <f t="shared" ca="1" si="127"/>
        <v>-3.2199999999999993E-2</v>
      </c>
      <c r="I350" s="26">
        <f t="shared" ca="1" si="122"/>
        <v>-8.900000000000019E-3</v>
      </c>
      <c r="J350" s="26">
        <f t="shared" ca="1" si="122"/>
        <v>-8.2999999999999879E-3</v>
      </c>
      <c r="K350" s="26">
        <f t="shared" ca="1" si="122"/>
        <v>-4.9999999999999906E-3</v>
      </c>
      <c r="L350" s="26">
        <f t="shared" ca="1" si="122"/>
        <v>-9.000000000000008E-3</v>
      </c>
      <c r="M350" s="26">
        <f t="shared" ca="1" si="122"/>
        <v>-8.1999999999999851E-3</v>
      </c>
      <c r="N350" s="26">
        <f t="shared" ref="N350:AC350" ca="1" si="128">OFFSET(INDIRECT($E350),0,N$11)-OFFSET(INDIRECT($F350),0,N$11)</f>
        <v>-4.400000000000015E-3</v>
      </c>
      <c r="O350" s="26">
        <f t="shared" ca="1" si="128"/>
        <v>-2.2999999999999687E-3</v>
      </c>
      <c r="P350" s="26">
        <f t="shared" ca="1" si="128"/>
        <v>-2.7999999999999969E-3</v>
      </c>
      <c r="Q350" s="26">
        <f t="shared" ca="1" si="128"/>
        <v>4.500000000000004E-3</v>
      </c>
      <c r="R350" s="26">
        <f t="shared" ca="1" si="128"/>
        <v>-8.8000000000000023E-3</v>
      </c>
      <c r="S350" s="26">
        <f t="shared" ca="1" si="128"/>
        <v>-1.0423340265157899E-2</v>
      </c>
      <c r="T350" s="26">
        <f t="shared" ca="1" si="128"/>
        <v>-9.9999999999988987E-5</v>
      </c>
      <c r="U350" s="26">
        <f t="shared" ca="1" si="128"/>
        <v>-1.5999999999999903E-3</v>
      </c>
      <c r="V350" s="26">
        <f t="shared" ca="1" si="128"/>
        <v>-2.8000000000000247E-3</v>
      </c>
      <c r="W350" s="26">
        <f t="shared" ca="1" si="128"/>
        <v>-4.4999999999999762E-3</v>
      </c>
      <c r="X350" s="26">
        <f t="shared" ca="1" si="128"/>
        <v>1.5400000000000025E-2</v>
      </c>
      <c r="Y350" s="26">
        <f t="shared" ca="1" si="128"/>
        <v>-4.500000000000004E-3</v>
      </c>
      <c r="Z350" s="26">
        <f t="shared" ca="1" si="128"/>
        <v>0</v>
      </c>
      <c r="AA350" s="26">
        <f t="shared" ca="1" si="128"/>
        <v>0</v>
      </c>
      <c r="AB350" s="26">
        <f t="shared" ca="1" si="128"/>
        <v>0</v>
      </c>
      <c r="AC350" s="26">
        <f t="shared" ca="1" si="128"/>
        <v>0</v>
      </c>
      <c r="AD350" s="26">
        <f t="shared" ref="AD350:AS363" ca="1" si="129">OFFSET(INDIRECT($E350),0,AD$11)-OFFSET(INDIRECT($F350),0,AD$11)</f>
        <v>-6.7999999999999727E-3</v>
      </c>
      <c r="AE350" s="26">
        <f t="shared" ca="1" si="129"/>
        <v>-1.6299999999999981E-2</v>
      </c>
      <c r="AF350" s="26">
        <f t="shared" ca="1" si="129"/>
        <v>-3.1999999999999806E-3</v>
      </c>
      <c r="AG350" s="26">
        <f t="shared" ca="1" si="129"/>
        <v>-4.500000000000004E-3</v>
      </c>
      <c r="AH350" s="26">
        <f t="shared" ca="1" si="129"/>
        <v>4.5200000000000004E-2</v>
      </c>
      <c r="AI350" s="26">
        <f t="shared" ca="1" si="129"/>
        <v>-4.4600000000000001E-2</v>
      </c>
      <c r="AJ350" s="26">
        <f t="shared" ca="1" si="129"/>
        <v>-7.0000000000000617E-4</v>
      </c>
      <c r="AK350" s="26">
        <f t="shared" ca="1" si="129"/>
        <v>-1.2000000000000011E-2</v>
      </c>
      <c r="AL350" s="26">
        <f t="shared" ca="1" si="129"/>
        <v>-1.1000000000000038E-3</v>
      </c>
      <c r="AM350" s="26">
        <f t="shared" ca="1" si="129"/>
        <v>2.3999999999999577E-3</v>
      </c>
      <c r="AN350" s="26">
        <f t="shared" ca="1" si="129"/>
        <v>5.0999999999999934E-3</v>
      </c>
      <c r="AO350" s="26">
        <f t="shared" ca="1" si="129"/>
        <v>1.5000000000000013E-3</v>
      </c>
      <c r="AP350" s="26">
        <f t="shared" ca="1" si="129"/>
        <v>-9.5000000000000015E-3</v>
      </c>
      <c r="AQ350" s="26">
        <f t="shared" ca="1" si="129"/>
        <v>2.4999999999999467E-3</v>
      </c>
      <c r="AR350" s="26">
        <f t="shared" ca="1" si="129"/>
        <v>-1.4999999999999996E-3</v>
      </c>
      <c r="AS350" s="26">
        <f t="shared" ca="1" si="129"/>
        <v>3.9999999999999758E-4</v>
      </c>
      <c r="AT350" s="26">
        <f t="shared" ref="AT350:BF363" ca="1" si="130">OFFSET(INDIRECT($E350),0,AT$11)-OFFSET(INDIRECT($F350),0,AT$11)</f>
        <v>-1.3999999999999985E-3</v>
      </c>
      <c r="AU350" s="26">
        <f t="shared" ca="1" si="130"/>
        <v>7.0000000000000062E-3</v>
      </c>
      <c r="AV350" s="26">
        <f t="shared" ca="1" si="130"/>
        <v>2.6000000000000051E-3</v>
      </c>
      <c r="AW350" s="26">
        <f t="shared" ca="1" si="130"/>
        <v>3.9000000000000146E-3</v>
      </c>
      <c r="AX350" s="26">
        <f t="shared" ca="1" si="130"/>
        <v>-5.0999999999999934E-3</v>
      </c>
      <c r="AY350" s="26">
        <f t="shared" ca="1" si="130"/>
        <v>7.0000000000003393E-4</v>
      </c>
      <c r="AZ350" s="26">
        <f t="shared" ca="1" si="130"/>
        <v>5.2000000000000379E-3</v>
      </c>
      <c r="BA350" s="26">
        <f t="shared" ca="1" si="130"/>
        <v>-2.3000000000000242E-3</v>
      </c>
      <c r="BB350" s="26">
        <f t="shared" ca="1" si="130"/>
        <v>-1.2999999999999956E-3</v>
      </c>
      <c r="BC350" s="26">
        <f t="shared" ca="1" si="130"/>
        <v>4.699999999999982E-3</v>
      </c>
      <c r="BD350" s="26">
        <f t="shared" ca="1" si="130"/>
        <v>2.2000000000000908E-3</v>
      </c>
      <c r="BE350" s="26">
        <f t="shared" ca="1" si="130"/>
        <v>-1.0000000000000009E-3</v>
      </c>
      <c r="BF350" s="26">
        <f t="shared" ca="1" si="130"/>
        <v>0.18229999999999999</v>
      </c>
    </row>
    <row r="351" spans="3:58">
      <c r="C351" s="26">
        <f t="shared" si="123"/>
        <v>341</v>
      </c>
      <c r="D351" s="26">
        <f t="shared" si="124"/>
        <v>233</v>
      </c>
      <c r="E351" s="26" t="str">
        <f t="shared" si="125"/>
        <v>历史新!C341</v>
      </c>
      <c r="F351" s="26" t="str">
        <f t="shared" si="126"/>
        <v>历史汇总!B233</v>
      </c>
      <c r="G351" s="1" t="s">
        <v>76</v>
      </c>
      <c r="H351" s="26">
        <f t="shared" ca="1" si="127"/>
        <v>0</v>
      </c>
      <c r="I351" s="26">
        <f t="shared" ca="1" si="127"/>
        <v>0</v>
      </c>
      <c r="J351" s="26">
        <f t="shared" ca="1" si="127"/>
        <v>0</v>
      </c>
      <c r="K351" s="26">
        <f t="shared" ca="1" si="127"/>
        <v>0</v>
      </c>
      <c r="L351" s="26">
        <f t="shared" ca="1" si="127"/>
        <v>0</v>
      </c>
      <c r="M351" s="26">
        <f t="shared" ca="1" si="127"/>
        <v>0</v>
      </c>
      <c r="N351" s="26">
        <f t="shared" ca="1" si="127"/>
        <v>0</v>
      </c>
      <c r="O351" s="26">
        <f t="shared" ca="1" si="127"/>
        <v>0</v>
      </c>
      <c r="P351" s="26">
        <f t="shared" ca="1" si="127"/>
        <v>0</v>
      </c>
      <c r="Q351" s="26">
        <f t="shared" ca="1" si="127"/>
        <v>0</v>
      </c>
      <c r="R351" s="26">
        <f t="shared" ca="1" si="127"/>
        <v>0</v>
      </c>
      <c r="S351" s="26">
        <f t="shared" ca="1" si="127"/>
        <v>-1</v>
      </c>
      <c r="T351" s="26">
        <f t="shared" ca="1" si="127"/>
        <v>-82</v>
      </c>
      <c r="U351" s="26">
        <f t="shared" ca="1" si="127"/>
        <v>-1306</v>
      </c>
      <c r="V351" s="26">
        <f t="shared" ca="1" si="127"/>
        <v>-2485</v>
      </c>
      <c r="W351" s="26">
        <f t="shared" ca="1" si="127"/>
        <v>-5947</v>
      </c>
      <c r="X351" s="26">
        <f t="shared" ref="X351:AC363" ca="1" si="131">OFFSET(INDIRECT($E351),0,X$11)-OFFSET(INDIRECT($F351),0,X$11)</f>
        <v>-1234</v>
      </c>
      <c r="Y351" s="26">
        <f t="shared" ca="1" si="131"/>
        <v>734</v>
      </c>
      <c r="Z351" s="26">
        <f t="shared" ca="1" si="131"/>
        <v>62</v>
      </c>
      <c r="AA351" s="26">
        <f t="shared" ca="1" si="131"/>
        <v>7</v>
      </c>
      <c r="AB351" s="26">
        <f t="shared" ca="1" si="131"/>
        <v>-4</v>
      </c>
      <c r="AC351" s="26">
        <f t="shared" ca="1" si="131"/>
        <v>-2</v>
      </c>
      <c r="AD351" s="26">
        <f t="shared" ca="1" si="129"/>
        <v>-613</v>
      </c>
      <c r="AE351" s="26">
        <f t="shared" ca="1" si="129"/>
        <v>-4195</v>
      </c>
      <c r="AF351" s="26">
        <f t="shared" ca="1" si="129"/>
        <v>-6975</v>
      </c>
      <c r="AG351" s="26">
        <f t="shared" ca="1" si="129"/>
        <v>-8092</v>
      </c>
      <c r="AH351" s="26">
        <f t="shared" ca="1" si="129"/>
        <v>3392</v>
      </c>
      <c r="AI351" s="26">
        <f t="shared" ca="1" si="129"/>
        <v>841</v>
      </c>
      <c r="AJ351" s="26">
        <f t="shared" ca="1" si="129"/>
        <v>-7550</v>
      </c>
      <c r="AK351" s="26">
        <f t="shared" ca="1" si="129"/>
        <v>-9219</v>
      </c>
      <c r="AL351" s="26">
        <f t="shared" ca="1" si="129"/>
        <v>-12710</v>
      </c>
      <c r="AM351" s="26">
        <f t="shared" ca="1" si="129"/>
        <v>-7979</v>
      </c>
      <c r="AN351" s="26">
        <f t="shared" ca="1" si="129"/>
        <v>-8464</v>
      </c>
      <c r="AO351" s="26">
        <f t="shared" ca="1" si="129"/>
        <v>-7113</v>
      </c>
      <c r="AP351" s="26">
        <f t="shared" ca="1" si="129"/>
        <v>-7405</v>
      </c>
      <c r="AQ351" s="26">
        <f t="shared" ca="1" si="129"/>
        <v>-8655</v>
      </c>
      <c r="AR351" s="26">
        <f t="shared" ca="1" si="129"/>
        <v>-11009</v>
      </c>
      <c r="AS351" s="26">
        <f t="shared" ca="1" si="129"/>
        <v>-10447</v>
      </c>
      <c r="AT351" s="26">
        <f t="shared" ca="1" si="130"/>
        <v>-11855</v>
      </c>
      <c r="AU351" s="26">
        <f t="shared" ca="1" si="130"/>
        <v>-10817</v>
      </c>
      <c r="AV351" s="26">
        <f t="shared" ca="1" si="130"/>
        <v>-11696</v>
      </c>
      <c r="AW351" s="26">
        <f t="shared" ca="1" si="130"/>
        <v>-14149</v>
      </c>
      <c r="AX351" s="26">
        <f t="shared" ca="1" si="130"/>
        <v>-18645</v>
      </c>
      <c r="AY351" s="26">
        <f t="shared" ca="1" si="130"/>
        <v>-13082</v>
      </c>
      <c r="AZ351" s="26">
        <f t="shared" ca="1" si="130"/>
        <v>-11177</v>
      </c>
      <c r="BA351" s="26">
        <f t="shared" ca="1" si="130"/>
        <v>-10525</v>
      </c>
      <c r="BB351" s="26">
        <f t="shared" ca="1" si="130"/>
        <v>-9835</v>
      </c>
      <c r="BC351" s="26">
        <f t="shared" ca="1" si="130"/>
        <v>-10205</v>
      </c>
      <c r="BD351" s="26">
        <f t="shared" ca="1" si="130"/>
        <v>-13292</v>
      </c>
      <c r="BE351" s="26">
        <f t="shared" ca="1" si="130"/>
        <v>-12423</v>
      </c>
      <c r="BF351" s="26">
        <f t="shared" ca="1" si="130"/>
        <v>662243</v>
      </c>
    </row>
    <row r="352" spans="3:58">
      <c r="C352" s="26">
        <f t="shared" si="123"/>
        <v>342</v>
      </c>
      <c r="D352" s="26">
        <f t="shared" si="124"/>
        <v>234</v>
      </c>
      <c r="E352" s="26" t="str">
        <f t="shared" si="125"/>
        <v>历史新!C342</v>
      </c>
      <c r="F352" s="26" t="str">
        <f t="shared" si="126"/>
        <v>历史汇总!B234</v>
      </c>
      <c r="G352" s="3" t="s">
        <v>77</v>
      </c>
      <c r="H352" s="26">
        <f t="shared" ca="1" si="127"/>
        <v>0</v>
      </c>
      <c r="I352" s="26">
        <f t="shared" ca="1" si="127"/>
        <v>0</v>
      </c>
      <c r="J352" s="26">
        <f t="shared" ca="1" si="127"/>
        <v>0</v>
      </c>
      <c r="K352" s="26">
        <f t="shared" ca="1" si="127"/>
        <v>0</v>
      </c>
      <c r="L352" s="26">
        <f t="shared" ca="1" si="127"/>
        <v>0</v>
      </c>
      <c r="M352" s="26">
        <f t="shared" ca="1" si="127"/>
        <v>0</v>
      </c>
      <c r="N352" s="26">
        <f t="shared" ca="1" si="127"/>
        <v>0</v>
      </c>
      <c r="O352" s="26">
        <f t="shared" ca="1" si="127"/>
        <v>0</v>
      </c>
      <c r="P352" s="26">
        <f t="shared" ca="1" si="127"/>
        <v>0</v>
      </c>
      <c r="Q352" s="26">
        <f t="shared" ca="1" si="127"/>
        <v>0</v>
      </c>
      <c r="R352" s="26">
        <f t="shared" ca="1" si="127"/>
        <v>0</v>
      </c>
      <c r="S352" s="26">
        <f t="shared" ca="1" si="127"/>
        <v>-3.6699943393503354E-5</v>
      </c>
      <c r="T352" s="26">
        <f t="shared" ca="1" si="127"/>
        <v>-9.9999999999988987E-5</v>
      </c>
      <c r="U352" s="26">
        <f t="shared" ca="1" si="127"/>
        <v>-1.4000000000000123E-3</v>
      </c>
      <c r="V352" s="26">
        <f t="shared" ca="1" si="127"/>
        <v>-1.4999999999999996E-3</v>
      </c>
      <c r="W352" s="26">
        <f t="shared" ca="1" si="127"/>
        <v>-4.1999999999999954E-3</v>
      </c>
      <c r="X352" s="26">
        <f t="shared" ca="1" si="131"/>
        <v>5.400000000000002E-3</v>
      </c>
      <c r="Y352" s="26">
        <f t="shared" ca="1" si="131"/>
        <v>2.5000000000000022E-3</v>
      </c>
      <c r="Z352" s="26">
        <f t="shared" ca="1" si="131"/>
        <v>-8.9999999999998415E-4</v>
      </c>
      <c r="AA352" s="26">
        <f t="shared" ca="1" si="131"/>
        <v>-1.0000000000001674E-4</v>
      </c>
      <c r="AB352" s="26">
        <f t="shared" ca="1" si="131"/>
        <v>0</v>
      </c>
      <c r="AC352" s="26">
        <f t="shared" ca="1" si="131"/>
        <v>0</v>
      </c>
      <c r="AD352" s="26">
        <f t="shared" ca="1" si="129"/>
        <v>-1.0000000000000009E-3</v>
      </c>
      <c r="AE352" s="26">
        <f t="shared" ca="1" si="129"/>
        <v>-5.5999999999999939E-3</v>
      </c>
      <c r="AF352" s="26">
        <f t="shared" ca="1" si="129"/>
        <v>-1.8999999999999573E-3</v>
      </c>
      <c r="AG352" s="26">
        <f t="shared" ca="1" si="129"/>
        <v>-1.1999999999999997E-3</v>
      </c>
      <c r="AH352" s="26">
        <f t="shared" ca="1" si="129"/>
        <v>1.0899999999999993E-2</v>
      </c>
      <c r="AI352" s="26">
        <f t="shared" ca="1" si="129"/>
        <v>-2.9999999999999992E-3</v>
      </c>
      <c r="AJ352" s="26">
        <f t="shared" ca="1" si="129"/>
        <v>-1.0499999999999995E-2</v>
      </c>
      <c r="AK352" s="26">
        <f t="shared" ca="1" si="129"/>
        <v>-7.9999999999999516E-4</v>
      </c>
      <c r="AL352" s="26">
        <f t="shared" ca="1" si="129"/>
        <v>-5.9999999999998943E-4</v>
      </c>
      <c r="AM352" s="26">
        <f t="shared" ca="1" si="129"/>
        <v>1.899999999999985E-3</v>
      </c>
      <c r="AN352" s="26">
        <f t="shared" ca="1" si="129"/>
        <v>-2.1000000000000185E-3</v>
      </c>
      <c r="AO352" s="26">
        <f t="shared" ca="1" si="129"/>
        <v>9.9999999999988987E-5</v>
      </c>
      <c r="AP352" s="26">
        <f t="shared" ca="1" si="129"/>
        <v>-2.3000000000000242E-3</v>
      </c>
      <c r="AQ352" s="26">
        <f t="shared" ca="1" si="129"/>
        <v>-1.0000000000000009E-3</v>
      </c>
      <c r="AR352" s="26">
        <f t="shared" ca="1" si="129"/>
        <v>9.9999999999988987E-5</v>
      </c>
      <c r="AS352" s="26">
        <f t="shared" ca="1" si="129"/>
        <v>-3.9999999999999758E-4</v>
      </c>
      <c r="AT352" s="26">
        <f t="shared" ca="1" si="130"/>
        <v>-8.0000000000000904E-4</v>
      </c>
      <c r="AU352" s="26">
        <f t="shared" ca="1" si="130"/>
        <v>1.7000000000000001E-3</v>
      </c>
      <c r="AV352" s="26">
        <f t="shared" ca="1" si="130"/>
        <v>-2.3999999999999994E-3</v>
      </c>
      <c r="AW352" s="26">
        <f t="shared" ca="1" si="130"/>
        <v>-1.0999999999999899E-3</v>
      </c>
      <c r="AX352" s="26">
        <f t="shared" ca="1" si="130"/>
        <v>-2.0000000000003348E-4</v>
      </c>
      <c r="AY352" s="26">
        <f t="shared" ca="1" si="130"/>
        <v>1.6999999999999793E-3</v>
      </c>
      <c r="AZ352" s="26">
        <f t="shared" ca="1" si="130"/>
        <v>2.0000000000000573E-4</v>
      </c>
      <c r="BA352" s="26">
        <f t="shared" ca="1" si="130"/>
        <v>-3.9999999999999758E-4</v>
      </c>
      <c r="BB352" s="26">
        <f t="shared" ca="1" si="130"/>
        <v>-1.0000000000000009E-3</v>
      </c>
      <c r="BC352" s="26">
        <f t="shared" ca="1" si="130"/>
        <v>-4.0000000000000105E-4</v>
      </c>
      <c r="BD352" s="26">
        <f t="shared" ca="1" si="130"/>
        <v>-1.1000000000000176E-3</v>
      </c>
      <c r="BE352" s="26">
        <f t="shared" ca="1" si="130"/>
        <v>2.2000000000000006E-3</v>
      </c>
      <c r="BF352" s="26">
        <f t="shared" ca="1" si="130"/>
        <v>-0.10780000000000001</v>
      </c>
    </row>
    <row r="353" spans="3:58">
      <c r="C353" s="26">
        <f t="shared" si="123"/>
        <v>343</v>
      </c>
      <c r="D353" s="26">
        <f t="shared" si="124"/>
        <v>235</v>
      </c>
      <c r="E353" s="26" t="str">
        <f t="shared" si="125"/>
        <v>历史新!C343</v>
      </c>
      <c r="F353" s="26" t="str">
        <f t="shared" si="126"/>
        <v>历史汇总!B235</v>
      </c>
      <c r="G353" s="1" t="s">
        <v>78</v>
      </c>
      <c r="H353" s="26">
        <f t="shared" ca="1" si="127"/>
        <v>-42665</v>
      </c>
      <c r="I353" s="26">
        <f t="shared" ca="1" si="127"/>
        <v>-19790</v>
      </c>
      <c r="J353" s="26">
        <f t="shared" ca="1" si="127"/>
        <v>-17372</v>
      </c>
      <c r="K353" s="26">
        <f t="shared" ca="1" si="127"/>
        <v>-13214</v>
      </c>
      <c r="L353" s="26">
        <f t="shared" ca="1" si="127"/>
        <v>-11783</v>
      </c>
      <c r="M353" s="26">
        <f t="shared" ca="1" si="127"/>
        <v>-15402</v>
      </c>
      <c r="N353" s="26">
        <f t="shared" ca="1" si="127"/>
        <v>-18395</v>
      </c>
      <c r="O353" s="26">
        <f t="shared" ca="1" si="127"/>
        <v>-5752</v>
      </c>
      <c r="P353" s="26">
        <f t="shared" ca="1" si="127"/>
        <v>-5377</v>
      </c>
      <c r="Q353" s="26">
        <f t="shared" ca="1" si="127"/>
        <v>-8159</v>
      </c>
      <c r="R353" s="26">
        <f t="shared" ca="1" si="127"/>
        <v>-4461</v>
      </c>
      <c r="S353" s="26">
        <f t="shared" ca="1" si="127"/>
        <v>0</v>
      </c>
      <c r="T353" s="26">
        <f t="shared" ca="1" si="127"/>
        <v>-28</v>
      </c>
      <c r="U353" s="26">
        <f t="shared" ca="1" si="127"/>
        <v>-1002</v>
      </c>
      <c r="V353" s="26">
        <f t="shared" ca="1" si="127"/>
        <v>-400</v>
      </c>
      <c r="W353" s="26">
        <f t="shared" ca="1" si="127"/>
        <v>-1808</v>
      </c>
      <c r="X353" s="26">
        <f t="shared" ca="1" si="131"/>
        <v>2679</v>
      </c>
      <c r="Y353" s="26">
        <f t="shared" ca="1" si="131"/>
        <v>-971</v>
      </c>
      <c r="Z353" s="26">
        <f t="shared" ca="1" si="131"/>
        <v>-113</v>
      </c>
      <c r="AA353" s="26">
        <f t="shared" ca="1" si="131"/>
        <v>-51</v>
      </c>
      <c r="AB353" s="26">
        <f t="shared" ca="1" si="131"/>
        <v>-54</v>
      </c>
      <c r="AC353" s="26">
        <f t="shared" ca="1" si="131"/>
        <v>-21</v>
      </c>
      <c r="AD353" s="26">
        <f t="shared" ca="1" si="129"/>
        <v>-1027</v>
      </c>
      <c r="AE353" s="26">
        <f t="shared" ca="1" si="129"/>
        <v>-3680</v>
      </c>
      <c r="AF353" s="26">
        <f t="shared" ca="1" si="129"/>
        <v>-3159</v>
      </c>
      <c r="AG353" s="26">
        <f t="shared" ca="1" si="129"/>
        <v>-4815</v>
      </c>
      <c r="AH353" s="26">
        <f t="shared" ca="1" si="129"/>
        <v>10261</v>
      </c>
      <c r="AI353" s="26">
        <f t="shared" ca="1" si="129"/>
        <v>-9524</v>
      </c>
      <c r="AJ353" s="26">
        <f t="shared" ca="1" si="129"/>
        <v>-2150</v>
      </c>
      <c r="AK353" s="26">
        <f t="shared" ca="1" si="129"/>
        <v>-5642</v>
      </c>
      <c r="AL353" s="26">
        <f t="shared" ca="1" si="129"/>
        <v>-3554</v>
      </c>
      <c r="AM353" s="26">
        <f t="shared" ca="1" si="129"/>
        <v>-1637</v>
      </c>
      <c r="AN353" s="26">
        <f t="shared" ca="1" si="129"/>
        <v>-4241</v>
      </c>
      <c r="AO353" s="26">
        <f t="shared" ca="1" si="129"/>
        <v>-2294</v>
      </c>
      <c r="AP353" s="26">
        <f t="shared" ca="1" si="129"/>
        <v>-3678</v>
      </c>
      <c r="AQ353" s="26">
        <f t="shared" ca="1" si="129"/>
        <v>-5107</v>
      </c>
      <c r="AR353" s="26">
        <f t="shared" ca="1" si="129"/>
        <v>-3866</v>
      </c>
      <c r="AS353" s="26">
        <f t="shared" ca="1" si="129"/>
        <v>-3899</v>
      </c>
      <c r="AT353" s="26">
        <f t="shared" ca="1" si="130"/>
        <v>-3860</v>
      </c>
      <c r="AU353" s="26">
        <f t="shared" ca="1" si="130"/>
        <v>-3235</v>
      </c>
      <c r="AV353" s="26">
        <f t="shared" ca="1" si="130"/>
        <v>-4136</v>
      </c>
      <c r="AW353" s="26">
        <f t="shared" ca="1" si="130"/>
        <v>-5702</v>
      </c>
      <c r="AX353" s="26">
        <f t="shared" ca="1" si="130"/>
        <v>-5754</v>
      </c>
      <c r="AY353" s="26">
        <f t="shared" ca="1" si="130"/>
        <v>-2499</v>
      </c>
      <c r="AZ353" s="26">
        <f t="shared" ca="1" si="130"/>
        <v>-5013</v>
      </c>
      <c r="BA353" s="26">
        <f t="shared" ca="1" si="130"/>
        <v>-4127</v>
      </c>
      <c r="BB353" s="26">
        <f t="shared" ca="1" si="130"/>
        <v>-4094</v>
      </c>
      <c r="BC353" s="26">
        <f t="shared" ca="1" si="130"/>
        <v>-5193</v>
      </c>
      <c r="BD353" s="26">
        <f t="shared" ca="1" si="130"/>
        <v>-8970</v>
      </c>
      <c r="BE353" s="26">
        <f t="shared" ca="1" si="130"/>
        <v>-3094</v>
      </c>
      <c r="BF353" s="26">
        <f t="shared" ca="1" si="130"/>
        <v>267679</v>
      </c>
    </row>
    <row r="354" spans="3:58">
      <c r="C354" s="26">
        <f t="shared" si="123"/>
        <v>344</v>
      </c>
      <c r="D354" s="26">
        <f t="shared" si="124"/>
        <v>236</v>
      </c>
      <c r="E354" s="26" t="str">
        <f t="shared" si="125"/>
        <v>历史新!C344</v>
      </c>
      <c r="F354" s="26" t="str">
        <f t="shared" si="126"/>
        <v>历史汇总!B236</v>
      </c>
      <c r="G354" s="3" t="s">
        <v>79</v>
      </c>
      <c r="H354" s="26">
        <f t="shared" ca="1" si="127"/>
        <v>5.3800000000000001E-2</v>
      </c>
      <c r="I354" s="26">
        <f t="shared" ca="1" si="127"/>
        <v>3.169999999999995E-2</v>
      </c>
      <c r="J354" s="26">
        <f t="shared" ca="1" si="127"/>
        <v>4.7100000000000031E-2</v>
      </c>
      <c r="K354" s="26">
        <f t="shared" ca="1" si="127"/>
        <v>8.5999999999999965E-3</v>
      </c>
      <c r="L354" s="26">
        <f t="shared" ca="1" si="127"/>
        <v>1.6899999999999998E-2</v>
      </c>
      <c r="M354" s="26">
        <f t="shared" ca="1" si="127"/>
        <v>2.4000000000000132E-3</v>
      </c>
      <c r="N354" s="26">
        <f t="shared" ca="1" si="127"/>
        <v>-1.2499999999999997E-2</v>
      </c>
      <c r="O354" s="26">
        <f t="shared" ca="1" si="127"/>
        <v>7.2999999999999732E-3</v>
      </c>
      <c r="P354" s="26">
        <f t="shared" ca="1" si="127"/>
        <v>2.6100000000000012E-2</v>
      </c>
      <c r="Q354" s="26">
        <f t="shared" ca="1" si="127"/>
        <v>-1.0099999999999998E-2</v>
      </c>
      <c r="R354" s="26">
        <f t="shared" ca="1" si="127"/>
        <v>9.3999999999999917E-3</v>
      </c>
      <c r="S354" s="26">
        <f t="shared" ca="1" si="127"/>
        <v>0.99239999999999995</v>
      </c>
      <c r="T354" s="26">
        <f t="shared" ca="1" si="127"/>
        <v>0</v>
      </c>
      <c r="U354" s="26">
        <f t="shared" ca="1" si="127"/>
        <v>-4.4000000000000011E-3</v>
      </c>
      <c r="V354" s="26">
        <f t="shared" ca="1" si="127"/>
        <v>4.9000000000000155E-3</v>
      </c>
      <c r="W354" s="26">
        <f t="shared" ca="1" si="127"/>
        <v>-5.1999999999999824E-3</v>
      </c>
      <c r="X354" s="26">
        <f t="shared" ca="1" si="131"/>
        <v>2.5500000000000023E-2</v>
      </c>
      <c r="Y354" s="26">
        <f t="shared" ca="1" si="131"/>
        <v>-1.4900000000000024E-2</v>
      </c>
      <c r="Z354" s="26">
        <f t="shared" ca="1" si="131"/>
        <v>1.799999999999996E-3</v>
      </c>
      <c r="AA354" s="26">
        <f t="shared" ca="1" si="131"/>
        <v>0</v>
      </c>
      <c r="AB354" s="26">
        <f t="shared" ca="1" si="131"/>
        <v>1.9999999999997797E-4</v>
      </c>
      <c r="AC354" s="26">
        <f t="shared" ca="1" si="131"/>
        <v>9.9999999999988987E-5</v>
      </c>
      <c r="AD354" s="26">
        <f t="shared" ca="1" si="129"/>
        <v>-5.0000000000000044E-3</v>
      </c>
      <c r="AE354" s="26">
        <f t="shared" ca="1" si="129"/>
        <v>-7.9000000000000181E-3</v>
      </c>
      <c r="AF354" s="26">
        <f t="shared" ca="1" si="129"/>
        <v>1.6000000000000007E-3</v>
      </c>
      <c r="AG354" s="26">
        <f t="shared" ca="1" si="129"/>
        <v>-6.0999999999999943E-3</v>
      </c>
      <c r="AH354" s="26">
        <f t="shared" ca="1" si="129"/>
        <v>5.1299999999999998E-2</v>
      </c>
      <c r="AI354" s="26">
        <f t="shared" ca="1" si="129"/>
        <v>-6.8599999999999994E-2</v>
      </c>
      <c r="AJ354" s="26">
        <f t="shared" ca="1" si="129"/>
        <v>2.3899999999999998E-2</v>
      </c>
      <c r="AK354" s="26">
        <f t="shared" ca="1" si="129"/>
        <v>-7.0000000000000062E-3</v>
      </c>
      <c r="AL354" s="26">
        <f t="shared" ca="1" si="129"/>
        <v>5.0000000000000044E-4</v>
      </c>
      <c r="AM354" s="26">
        <f t="shared" ca="1" si="129"/>
        <v>7.999999999999674E-4</v>
      </c>
      <c r="AN354" s="26">
        <f t="shared" ca="1" si="129"/>
        <v>-8.80000000000003E-3</v>
      </c>
      <c r="AO354" s="26">
        <f t="shared" ca="1" si="129"/>
        <v>2.1999999999999797E-3</v>
      </c>
      <c r="AP354" s="26">
        <f t="shared" ca="1" si="129"/>
        <v>-5.2000000000000102E-3</v>
      </c>
      <c r="AQ354" s="26">
        <f t="shared" ca="1" si="129"/>
        <v>5.2999999999999714E-3</v>
      </c>
      <c r="AR354" s="26">
        <f t="shared" ca="1" si="129"/>
        <v>-1.4000000000000123E-3</v>
      </c>
      <c r="AS354" s="26">
        <f t="shared" ca="1" si="129"/>
        <v>-1.6000000000000042E-3</v>
      </c>
      <c r="AT354" s="26">
        <f t="shared" ca="1" si="130"/>
        <v>1.6000000000000042E-3</v>
      </c>
      <c r="AU354" s="26">
        <f t="shared" ca="1" si="130"/>
        <v>2.9999999999999472E-4</v>
      </c>
      <c r="AV354" s="26">
        <f t="shared" ca="1" si="130"/>
        <v>-1.2999999999999956E-3</v>
      </c>
      <c r="AW354" s="26">
        <f t="shared" ca="1" si="130"/>
        <v>3.0000000000000027E-3</v>
      </c>
      <c r="AX354" s="26">
        <f t="shared" ca="1" si="130"/>
        <v>-3.0999999999999917E-3</v>
      </c>
      <c r="AY354" s="26">
        <f t="shared" ca="1" si="130"/>
        <v>-1.9999999999997797E-4</v>
      </c>
      <c r="AZ354" s="26">
        <f t="shared" ca="1" si="130"/>
        <v>8.0000000000013394E-4</v>
      </c>
      <c r="BA354" s="26">
        <f t="shared" ca="1" si="130"/>
        <v>-2.5000000000000022E-3</v>
      </c>
      <c r="BB354" s="26">
        <f t="shared" ca="1" si="130"/>
        <v>-2.0000000000000226E-4</v>
      </c>
      <c r="BC354" s="26">
        <f t="shared" ca="1" si="130"/>
        <v>6.9000000000000172E-3</v>
      </c>
      <c r="BD354" s="26">
        <f t="shared" ca="1" si="130"/>
        <v>-7.0000000000000062E-3</v>
      </c>
      <c r="BE354" s="26">
        <f t="shared" ca="1" si="130"/>
        <v>2.0999999999999908E-3</v>
      </c>
      <c r="BF354" s="26">
        <f t="shared" ca="1" si="130"/>
        <v>0.55620000000000003</v>
      </c>
    </row>
    <row r="355" spans="3:58">
      <c r="C355" s="26">
        <f t="shared" si="123"/>
        <v>345</v>
      </c>
      <c r="D355" s="26">
        <f t="shared" si="124"/>
        <v>226</v>
      </c>
      <c r="E355" s="26" t="str">
        <f t="shared" si="125"/>
        <v>历史新!C345</v>
      </c>
      <c r="F355" s="26" t="str">
        <f t="shared" si="126"/>
        <v>历史汇总!B226</v>
      </c>
      <c r="G355" s="3" t="s">
        <v>81</v>
      </c>
      <c r="H355" s="26">
        <f t="shared" ca="1" si="127"/>
        <v>2.5599999999999956E-2</v>
      </c>
      <c r="I355" s="26">
        <f t="shared" ca="1" si="127"/>
        <v>1.6500000000000015E-2</v>
      </c>
      <c r="J355" s="26">
        <f t="shared" ca="1" si="127"/>
        <v>1.3899999999999968E-2</v>
      </c>
      <c r="K355" s="26">
        <f t="shared" ca="1" si="127"/>
        <v>1.1399999999999966E-2</v>
      </c>
      <c r="L355" s="26">
        <f t="shared" ca="1" si="127"/>
        <v>9.2000000000000415E-3</v>
      </c>
      <c r="M355" s="26">
        <f t="shared" ca="1" si="127"/>
        <v>8.5000000000000075E-3</v>
      </c>
      <c r="N355" s="26">
        <f t="shared" ca="1" si="127"/>
        <v>7.9000000000000181E-3</v>
      </c>
      <c r="O355" s="26">
        <f t="shared" ca="1" si="127"/>
        <v>3.8999999999999591E-3</v>
      </c>
      <c r="P355" s="26">
        <f t="shared" ca="1" si="127"/>
        <v>3.2999999999999696E-3</v>
      </c>
      <c r="Q355" s="26">
        <f t="shared" ca="1" si="127"/>
        <v>5.3000000000000269E-3</v>
      </c>
      <c r="R355" s="26">
        <f t="shared" ca="1" si="127"/>
        <v>2.7000000000000357E-3</v>
      </c>
      <c r="S355" s="26">
        <f t="shared" ca="1" si="127"/>
        <v>0</v>
      </c>
      <c r="T355" s="26">
        <f t="shared" ca="1" si="127"/>
        <v>0</v>
      </c>
      <c r="U355" s="26">
        <f t="shared" ca="1" si="127"/>
        <v>1.000000000000445E-4</v>
      </c>
      <c r="V355" s="26">
        <f t="shared" ca="1" si="127"/>
        <v>-1.9999999999997797E-4</v>
      </c>
      <c r="W355" s="26">
        <f t="shared" ca="1" si="127"/>
        <v>-6.0000000000004494E-4</v>
      </c>
      <c r="X355" s="26">
        <f t="shared" ca="1" si="131"/>
        <v>6.0000000000004494E-4</v>
      </c>
      <c r="Y355" s="26">
        <f t="shared" ca="1" si="131"/>
        <v>9.9999999999988987E-5</v>
      </c>
      <c r="Z355" s="26">
        <f t="shared" ca="1" si="131"/>
        <v>0</v>
      </c>
      <c r="AA355" s="26">
        <f t="shared" ca="1" si="131"/>
        <v>0</v>
      </c>
      <c r="AB355" s="26">
        <f t="shared" ca="1" si="131"/>
        <v>0</v>
      </c>
      <c r="AC355" s="26">
        <f t="shared" ca="1" si="131"/>
        <v>0</v>
      </c>
      <c r="AD355" s="26">
        <f t="shared" ca="1" si="129"/>
        <v>-1.0000000000000009E-3</v>
      </c>
      <c r="AE355" s="26">
        <f t="shared" ca="1" si="129"/>
        <v>-2.0000000000000018E-3</v>
      </c>
      <c r="AF355" s="26">
        <f t="shared" ca="1" si="129"/>
        <v>-2.6000000000000467E-3</v>
      </c>
      <c r="AG355" s="26">
        <f t="shared" ca="1" si="129"/>
        <v>-3.6000000000000476E-3</v>
      </c>
      <c r="AH355" s="26">
        <f t="shared" ca="1" si="129"/>
        <v>1.9000000000000128E-3</v>
      </c>
      <c r="AI355" s="26">
        <f t="shared" ca="1" si="129"/>
        <v>-4.500000000000004E-3</v>
      </c>
      <c r="AJ355" s="26">
        <f t="shared" ca="1" si="129"/>
        <v>-4.2999999999999705E-3</v>
      </c>
      <c r="AK355" s="26">
        <f t="shared" ca="1" si="129"/>
        <v>-5.0999999999999934E-3</v>
      </c>
      <c r="AL355" s="26">
        <f t="shared" ca="1" si="129"/>
        <v>-5.5000000000000604E-3</v>
      </c>
      <c r="AM355" s="26">
        <f t="shared" ca="1" si="129"/>
        <v>-4.8999999999999599E-3</v>
      </c>
      <c r="AN355" s="26">
        <f t="shared" ca="1" si="129"/>
        <v>-3.0000000000000027E-3</v>
      </c>
      <c r="AO355" s="26">
        <f t="shared" ca="1" si="129"/>
        <v>-2.8000000000000247E-3</v>
      </c>
      <c r="AP355" s="26">
        <f t="shared" ca="1" si="129"/>
        <v>-4.2000000000000925E-3</v>
      </c>
      <c r="AQ355" s="26">
        <f t="shared" ca="1" si="129"/>
        <v>-3.8000000000000256E-3</v>
      </c>
      <c r="AR355" s="26">
        <f t="shared" ca="1" si="129"/>
        <v>-4.0000000000000036E-3</v>
      </c>
      <c r="AS355" s="26">
        <f t="shared" ca="1" si="129"/>
        <v>-3.4999999999999476E-3</v>
      </c>
      <c r="AT355" s="26">
        <f t="shared" ca="1" si="130"/>
        <v>-3.9999999999998925E-3</v>
      </c>
      <c r="AU355" s="26">
        <f t="shared" ca="1" si="130"/>
        <v>-2.3999999999999577E-3</v>
      </c>
      <c r="AV355" s="26">
        <f t="shared" ca="1" si="130"/>
        <v>-1.2999999999999678E-3</v>
      </c>
      <c r="AW355" s="26">
        <f t="shared" ca="1" si="130"/>
        <v>-7.0000000000003393E-4</v>
      </c>
      <c r="AX355" s="26">
        <f t="shared" ca="1" si="130"/>
        <v>-1.2999999999999678E-3</v>
      </c>
      <c r="AY355" s="26">
        <f t="shared" ca="1" si="130"/>
        <v>-1.6000000000000458E-3</v>
      </c>
      <c r="AZ355" s="26">
        <f t="shared" ca="1" si="130"/>
        <v>-5.0000000000005596E-4</v>
      </c>
      <c r="BA355" s="26">
        <f t="shared" ca="1" si="130"/>
        <v>-1.0999999999999899E-3</v>
      </c>
      <c r="BB355" s="26">
        <f t="shared" ca="1" si="130"/>
        <v>-1.1999999999999789E-3</v>
      </c>
      <c r="BC355" s="26">
        <f t="shared" ca="1" si="130"/>
        <v>-6.0000000000004494E-4</v>
      </c>
      <c r="BD355" s="26">
        <f t="shared" ca="1" si="130"/>
        <v>2.9999999999996696E-4</v>
      </c>
      <c r="BE355" s="26">
        <f t="shared" ca="1" si="130"/>
        <v>-9.000000000000119E-4</v>
      </c>
      <c r="BF355" s="26">
        <f t="shared" ca="1" si="130"/>
        <v>0.6129</v>
      </c>
    </row>
    <row r="356" spans="3:58">
      <c r="C356" s="26">
        <f t="shared" si="123"/>
        <v>346</v>
      </c>
      <c r="D356" s="26">
        <f t="shared" si="124"/>
        <v>227</v>
      </c>
      <c r="E356" s="26" t="str">
        <f t="shared" si="125"/>
        <v>历史新!C346</v>
      </c>
      <c r="F356" s="26" t="str">
        <f t="shared" si="126"/>
        <v>历史汇总!B227</v>
      </c>
      <c r="G356" s="3" t="s">
        <v>82</v>
      </c>
      <c r="H356" s="26">
        <f t="shared" ca="1" si="127"/>
        <v>0</v>
      </c>
      <c r="I356" s="26">
        <f t="shared" ca="1" si="127"/>
        <v>0</v>
      </c>
      <c r="J356" s="26">
        <f t="shared" ca="1" si="127"/>
        <v>0</v>
      </c>
      <c r="K356" s="26">
        <f t="shared" ca="1" si="127"/>
        <v>0</v>
      </c>
      <c r="L356" s="26">
        <f t="shared" ca="1" si="127"/>
        <v>0</v>
      </c>
      <c r="M356" s="26">
        <f t="shared" ca="1" si="127"/>
        <v>0</v>
      </c>
      <c r="N356" s="26">
        <f t="shared" ca="1" si="127"/>
        <v>0</v>
      </c>
      <c r="O356" s="26">
        <f t="shared" ca="1" si="127"/>
        <v>0</v>
      </c>
      <c r="P356" s="26">
        <f t="shared" ca="1" si="127"/>
        <v>0</v>
      </c>
      <c r="Q356" s="26">
        <f t="shared" ca="1" si="127"/>
        <v>0</v>
      </c>
      <c r="R356" s="26">
        <f t="shared" ca="1" si="127"/>
        <v>0</v>
      </c>
      <c r="S356" s="26">
        <f t="shared" ca="1" si="127"/>
        <v>0</v>
      </c>
      <c r="T356" s="26">
        <f t="shared" ca="1" si="127"/>
        <v>0</v>
      </c>
      <c r="U356" s="26">
        <f t="shared" ca="1" si="127"/>
        <v>2.0000000000003348E-4</v>
      </c>
      <c r="V356" s="26">
        <f t="shared" ca="1" si="127"/>
        <v>0</v>
      </c>
      <c r="W356" s="26">
        <f t="shared" ca="1" si="127"/>
        <v>5.9999999999998943E-4</v>
      </c>
      <c r="X356" s="26">
        <f t="shared" ca="1" si="131"/>
        <v>-1.2999999999999678E-3</v>
      </c>
      <c r="Y356" s="26">
        <f t="shared" ca="1" si="131"/>
        <v>1.9999999999997797E-4</v>
      </c>
      <c r="Z356" s="26">
        <f t="shared" ca="1" si="131"/>
        <v>0</v>
      </c>
      <c r="AA356" s="26">
        <f t="shared" ca="1" si="131"/>
        <v>0</v>
      </c>
      <c r="AB356" s="26">
        <f t="shared" ca="1" si="131"/>
        <v>0</v>
      </c>
      <c r="AC356" s="26">
        <f t="shared" ca="1" si="131"/>
        <v>0</v>
      </c>
      <c r="AD356" s="26">
        <f t="shared" ca="1" si="129"/>
        <v>8.9999999999995639E-4</v>
      </c>
      <c r="AE356" s="26">
        <f t="shared" ca="1" si="129"/>
        <v>1.5999999999999903E-3</v>
      </c>
      <c r="AF356" s="26">
        <f t="shared" ca="1" si="129"/>
        <v>1.9000000000000128E-3</v>
      </c>
      <c r="AG356" s="26">
        <f t="shared" ca="1" si="129"/>
        <v>3.5000000000000031E-3</v>
      </c>
      <c r="AH356" s="26">
        <f t="shared" ca="1" si="129"/>
        <v>-4.300000000000026E-3</v>
      </c>
      <c r="AI356" s="26">
        <f t="shared" ca="1" si="129"/>
        <v>6.2000000000000388E-3</v>
      </c>
      <c r="AJ356" s="26">
        <f t="shared" ca="1" si="129"/>
        <v>2.5000000000000022E-3</v>
      </c>
      <c r="AK356" s="26">
        <f t="shared" ca="1" si="129"/>
        <v>3.0999999999999917E-3</v>
      </c>
      <c r="AL356" s="26">
        <f t="shared" ca="1" si="129"/>
        <v>4.0999999999999925E-3</v>
      </c>
      <c r="AM356" s="26">
        <f t="shared" ca="1" si="129"/>
        <v>4.0000000000000036E-3</v>
      </c>
      <c r="AN356" s="26">
        <f t="shared" ca="1" si="129"/>
        <v>2.4000000000000132E-3</v>
      </c>
      <c r="AO356" s="26">
        <f t="shared" ca="1" si="129"/>
        <v>2.0000000000000018E-3</v>
      </c>
      <c r="AP356" s="26">
        <f t="shared" ca="1" si="129"/>
        <v>3.0000000000000027E-3</v>
      </c>
      <c r="AQ356" s="26">
        <f t="shared" ca="1" si="129"/>
        <v>1.999999999999974E-3</v>
      </c>
      <c r="AR356" s="26">
        <f t="shared" ca="1" si="129"/>
        <v>2.9000000000000137E-3</v>
      </c>
      <c r="AS356" s="26">
        <f t="shared" ca="1" si="129"/>
        <v>2.7999999999999692E-3</v>
      </c>
      <c r="AT356" s="26">
        <f t="shared" ca="1" si="130"/>
        <v>2.9000000000000137E-3</v>
      </c>
      <c r="AU356" s="26">
        <f t="shared" ca="1" si="130"/>
        <v>1.8000000000000238E-3</v>
      </c>
      <c r="AV356" s="26">
        <f t="shared" ca="1" si="130"/>
        <v>7.0000000000003393E-4</v>
      </c>
      <c r="AW356" s="26">
        <f t="shared" ca="1" si="130"/>
        <v>9.9999999999988987E-5</v>
      </c>
      <c r="AX356" s="26">
        <f t="shared" ca="1" si="130"/>
        <v>1.0000000000000009E-3</v>
      </c>
      <c r="AY356" s="26">
        <f t="shared" ca="1" si="130"/>
        <v>1.4000000000000123E-3</v>
      </c>
      <c r="AZ356" s="26">
        <f t="shared" ca="1" si="130"/>
        <v>5.0000000000000044E-4</v>
      </c>
      <c r="BA356" s="26">
        <f t="shared" ca="1" si="130"/>
        <v>1.1999999999999789E-3</v>
      </c>
      <c r="BB356" s="26">
        <f t="shared" ca="1" si="130"/>
        <v>1.2999999999999678E-3</v>
      </c>
      <c r="BC356" s="26">
        <f t="shared" ca="1" si="130"/>
        <v>3.0000000000002247E-4</v>
      </c>
      <c r="BD356" s="26">
        <f t="shared" ca="1" si="130"/>
        <v>9.9999999999988987E-5</v>
      </c>
      <c r="BE356" s="26">
        <f t="shared" ca="1" si="130"/>
        <v>8.0000000000002292E-4</v>
      </c>
      <c r="BF356" s="26">
        <f t="shared" ca="1" si="130"/>
        <v>0.2757</v>
      </c>
    </row>
    <row r="357" spans="3:58">
      <c r="C357" s="26">
        <f t="shared" si="123"/>
        <v>347</v>
      </c>
      <c r="D357" s="26">
        <f t="shared" si="124"/>
        <v>228</v>
      </c>
      <c r="E357" s="26" t="str">
        <f t="shared" si="125"/>
        <v>历史新!C347</v>
      </c>
      <c r="F357" s="26" t="str">
        <f t="shared" si="126"/>
        <v>历史汇总!B228</v>
      </c>
      <c r="G357" s="3" t="s">
        <v>83</v>
      </c>
      <c r="H357" s="26">
        <f t="shared" ca="1" si="127"/>
        <v>-2.5600000000000012E-2</v>
      </c>
      <c r="I357" s="26">
        <f t="shared" ca="1" si="127"/>
        <v>-1.6500000000000015E-2</v>
      </c>
      <c r="J357" s="26">
        <f t="shared" ca="1" si="127"/>
        <v>-1.3899999999999996E-2</v>
      </c>
      <c r="K357" s="26">
        <f t="shared" ca="1" si="127"/>
        <v>-1.1300000000000004E-2</v>
      </c>
      <c r="L357" s="26">
        <f t="shared" ca="1" si="127"/>
        <v>-9.2000000000000137E-3</v>
      </c>
      <c r="M357" s="26">
        <f t="shared" ca="1" si="127"/>
        <v>-8.5000000000000075E-3</v>
      </c>
      <c r="N357" s="26">
        <f t="shared" ca="1" si="127"/>
        <v>-7.8999999999999904E-3</v>
      </c>
      <c r="O357" s="26">
        <f t="shared" ca="1" si="127"/>
        <v>-3.9000000000000007E-3</v>
      </c>
      <c r="P357" s="26">
        <f t="shared" ca="1" si="127"/>
        <v>-3.3999999999999864E-3</v>
      </c>
      <c r="Q357" s="26">
        <f t="shared" ca="1" si="127"/>
        <v>-5.2999999999999992E-3</v>
      </c>
      <c r="R357" s="26">
        <f t="shared" ca="1" si="127"/>
        <v>-2.7999999999999969E-3</v>
      </c>
      <c r="S357" s="26">
        <f t="shared" ca="1" si="127"/>
        <v>0</v>
      </c>
      <c r="T357" s="26">
        <f t="shared" ca="1" si="127"/>
        <v>0</v>
      </c>
      <c r="U357" s="26">
        <f t="shared" ca="1" si="127"/>
        <v>-2.9999999999999472E-4</v>
      </c>
      <c r="V357" s="26">
        <f t="shared" ca="1" si="127"/>
        <v>1.9999999999999185E-4</v>
      </c>
      <c r="W357" s="26">
        <f t="shared" ca="1" si="127"/>
        <v>0</v>
      </c>
      <c r="X357" s="26">
        <f t="shared" ca="1" si="131"/>
        <v>7.9999999999999516E-4</v>
      </c>
      <c r="Y357" s="26">
        <f t="shared" ca="1" si="131"/>
        <v>-2.9999999999999472E-4</v>
      </c>
      <c r="Z357" s="26">
        <f t="shared" ca="1" si="131"/>
        <v>0</v>
      </c>
      <c r="AA357" s="26">
        <f t="shared" ca="1" si="131"/>
        <v>0</v>
      </c>
      <c r="AB357" s="26">
        <f t="shared" ca="1" si="131"/>
        <v>-1.0000000000001674E-4</v>
      </c>
      <c r="AC357" s="26">
        <f t="shared" ca="1" si="131"/>
        <v>0</v>
      </c>
      <c r="AD357" s="26">
        <f t="shared" ca="1" si="129"/>
        <v>9.9999999999988987E-5</v>
      </c>
      <c r="AE357" s="26">
        <f t="shared" ca="1" si="129"/>
        <v>4.0000000000001146E-4</v>
      </c>
      <c r="AF357" s="26">
        <f t="shared" ca="1" si="129"/>
        <v>7.0000000000000617E-4</v>
      </c>
      <c r="AG357" s="26">
        <f t="shared" ca="1" si="129"/>
        <v>1.0000000000001674E-4</v>
      </c>
      <c r="AH357" s="26">
        <f t="shared" ca="1" si="129"/>
        <v>2.4000000000000132E-3</v>
      </c>
      <c r="AI357" s="26">
        <f t="shared" ca="1" si="129"/>
        <v>-1.8000000000000238E-3</v>
      </c>
      <c r="AJ357" s="26">
        <f t="shared" ca="1" si="129"/>
        <v>1.799999999999996E-3</v>
      </c>
      <c r="AK357" s="26">
        <f t="shared" ca="1" si="129"/>
        <v>2.0000000000000018E-3</v>
      </c>
      <c r="AL357" s="26">
        <f t="shared" ca="1" si="129"/>
        <v>1.3999999999999985E-3</v>
      </c>
      <c r="AM357" s="26">
        <f t="shared" ca="1" si="129"/>
        <v>8.9999999999999802E-4</v>
      </c>
      <c r="AN357" s="26">
        <f t="shared" ca="1" si="129"/>
        <v>5.9999999999998943E-4</v>
      </c>
      <c r="AO357" s="26">
        <f t="shared" ca="1" si="129"/>
        <v>6.9999999999997842E-4</v>
      </c>
      <c r="AP357" s="26">
        <f t="shared" ca="1" si="129"/>
        <v>1.2000000000000066E-3</v>
      </c>
      <c r="AQ357" s="26">
        <f t="shared" ca="1" si="129"/>
        <v>1.799999999999996E-3</v>
      </c>
      <c r="AR357" s="26">
        <f t="shared" ca="1" si="129"/>
        <v>1.1000000000000038E-3</v>
      </c>
      <c r="AS357" s="26">
        <f t="shared" ca="1" si="129"/>
        <v>8.9999999999999802E-4</v>
      </c>
      <c r="AT357" s="26">
        <f t="shared" ca="1" si="130"/>
        <v>1.1999999999999927E-3</v>
      </c>
      <c r="AU357" s="26">
        <f t="shared" ca="1" si="130"/>
        <v>5.9999999999998943E-4</v>
      </c>
      <c r="AV357" s="26">
        <f t="shared" ca="1" si="130"/>
        <v>5.0000000000000044E-4</v>
      </c>
      <c r="AW357" s="26">
        <f t="shared" ca="1" si="130"/>
        <v>6.0000000000000331E-4</v>
      </c>
      <c r="AX357" s="26">
        <f t="shared" ca="1" si="130"/>
        <v>4.0000000000001146E-4</v>
      </c>
      <c r="AY357" s="26">
        <f t="shared" ca="1" si="130"/>
        <v>1.9999999999999185E-4</v>
      </c>
      <c r="AZ357" s="26">
        <f t="shared" ca="1" si="130"/>
        <v>0</v>
      </c>
      <c r="BA357" s="26">
        <f t="shared" ca="1" si="130"/>
        <v>-9.9999999999988987E-5</v>
      </c>
      <c r="BB357" s="26">
        <f t="shared" ca="1" si="130"/>
        <v>-1.0000000000000286E-4</v>
      </c>
      <c r="BC357" s="26">
        <f t="shared" ca="1" si="130"/>
        <v>2.0000000000000573E-4</v>
      </c>
      <c r="BD357" s="26">
        <f t="shared" ca="1" si="130"/>
        <v>-3.9999999999999758E-4</v>
      </c>
      <c r="BE357" s="26">
        <f t="shared" ca="1" si="130"/>
        <v>0</v>
      </c>
      <c r="BF357" s="26">
        <f t="shared" ca="1" si="130"/>
        <v>0.1114</v>
      </c>
    </row>
    <row r="358" spans="3:58">
      <c r="C358" s="26">
        <f t="shared" si="123"/>
        <v>348</v>
      </c>
      <c r="D358" s="26">
        <f t="shared" si="124"/>
        <v>237</v>
      </c>
      <c r="E358" s="26" t="str">
        <f t="shared" si="125"/>
        <v>历史新!C348</v>
      </c>
      <c r="F358" s="26" t="str">
        <f t="shared" si="126"/>
        <v>历史汇总!B237</v>
      </c>
      <c r="G358" s="1" t="s">
        <v>84</v>
      </c>
      <c r="H358" s="26">
        <f t="shared" ca="1" si="127"/>
        <v>0</v>
      </c>
      <c r="I358" s="26">
        <f t="shared" ca="1" si="127"/>
        <v>0</v>
      </c>
      <c r="J358" s="26">
        <f t="shared" ca="1" si="127"/>
        <v>0</v>
      </c>
      <c r="K358" s="26">
        <f t="shared" ca="1" si="127"/>
        <v>0</v>
      </c>
      <c r="L358" s="26">
        <f t="shared" ca="1" si="127"/>
        <v>0</v>
      </c>
      <c r="M358" s="26">
        <f t="shared" ca="1" si="127"/>
        <v>0</v>
      </c>
      <c r="N358" s="26">
        <f t="shared" ca="1" si="127"/>
        <v>0</v>
      </c>
      <c r="O358" s="26">
        <f t="shared" ca="1" si="127"/>
        <v>0</v>
      </c>
      <c r="P358" s="26">
        <f t="shared" ca="1" si="127"/>
        <v>0</v>
      </c>
      <c r="Q358" s="26">
        <f t="shared" ca="1" si="127"/>
        <v>0</v>
      </c>
      <c r="R358" s="26">
        <f t="shared" ca="1" si="127"/>
        <v>0</v>
      </c>
      <c r="S358" s="26">
        <f t="shared" ca="1" si="127"/>
        <v>1</v>
      </c>
      <c r="T358" s="26">
        <f t="shared" ca="1" si="127"/>
        <v>81</v>
      </c>
      <c r="U358" s="26">
        <f t="shared" ca="1" si="127"/>
        <v>1026</v>
      </c>
      <c r="V358" s="26">
        <f t="shared" ca="1" si="127"/>
        <v>-1634</v>
      </c>
      <c r="W358" s="26">
        <f t="shared" ca="1" si="127"/>
        <v>-2366</v>
      </c>
      <c r="X358" s="26">
        <f t="shared" ca="1" si="131"/>
        <v>-17352</v>
      </c>
      <c r="Y358" s="26">
        <f t="shared" ca="1" si="131"/>
        <v>5308</v>
      </c>
      <c r="Z358" s="26">
        <f t="shared" ca="1" si="131"/>
        <v>-63</v>
      </c>
      <c r="AA358" s="26">
        <f t="shared" ca="1" si="131"/>
        <v>129</v>
      </c>
      <c r="AB358" s="26">
        <f t="shared" ca="1" si="131"/>
        <v>5</v>
      </c>
      <c r="AC358" s="26">
        <f t="shared" ca="1" si="131"/>
        <v>-1</v>
      </c>
      <c r="AD358" s="26">
        <f t="shared" ca="1" si="129"/>
        <v>613</v>
      </c>
      <c r="AE358" s="26">
        <f t="shared" ca="1" si="129"/>
        <v>-2367</v>
      </c>
      <c r="AF358" s="26">
        <f t="shared" ca="1" si="129"/>
        <v>-23417</v>
      </c>
      <c r="AG358" s="26">
        <f t="shared" ca="1" si="129"/>
        <v>-34133</v>
      </c>
      <c r="AH358" s="26">
        <f t="shared" ca="1" si="129"/>
        <v>-44253</v>
      </c>
      <c r="AI358" s="26">
        <f t="shared" ca="1" si="129"/>
        <v>34999</v>
      </c>
      <c r="AJ358" s="26">
        <f t="shared" ca="1" si="129"/>
        <v>-29499</v>
      </c>
      <c r="AK358" s="26">
        <f t="shared" ca="1" si="129"/>
        <v>-34102</v>
      </c>
      <c r="AL358" s="26">
        <f t="shared" ca="1" si="129"/>
        <v>-77403</v>
      </c>
      <c r="AM358" s="26">
        <f t="shared" ca="1" si="129"/>
        <v>-77338</v>
      </c>
      <c r="AN358" s="26">
        <f t="shared" ca="1" si="129"/>
        <v>-41808</v>
      </c>
      <c r="AO358" s="26">
        <f t="shared" ca="1" si="129"/>
        <v>-31391</v>
      </c>
      <c r="AP358" s="26">
        <f t="shared" ca="1" si="129"/>
        <v>-19088</v>
      </c>
      <c r="AQ358" s="26">
        <f t="shared" ca="1" si="129"/>
        <v>-27565</v>
      </c>
      <c r="AR358" s="26">
        <f t="shared" ca="1" si="129"/>
        <v>-44497</v>
      </c>
      <c r="AS358" s="26">
        <f t="shared" ca="1" si="129"/>
        <v>-48797</v>
      </c>
      <c r="AT358" s="26">
        <f t="shared" ca="1" si="130"/>
        <v>-49590</v>
      </c>
      <c r="AU358" s="26">
        <f t="shared" ca="1" si="130"/>
        <v>-52846</v>
      </c>
      <c r="AV358" s="26">
        <f t="shared" ca="1" si="130"/>
        <v>-33267</v>
      </c>
      <c r="AW358" s="26">
        <f t="shared" ca="1" si="130"/>
        <v>-31496</v>
      </c>
      <c r="AX358" s="26">
        <f t="shared" ca="1" si="130"/>
        <v>-52022</v>
      </c>
      <c r="AY358" s="26">
        <f t="shared" ca="1" si="130"/>
        <v>-83090</v>
      </c>
      <c r="AZ358" s="26">
        <f t="shared" ca="1" si="130"/>
        <v>-30508</v>
      </c>
      <c r="BA358" s="26">
        <f t="shared" ca="1" si="130"/>
        <v>-34131</v>
      </c>
      <c r="BB358" s="26">
        <f t="shared" ca="1" si="130"/>
        <v>-28892</v>
      </c>
      <c r="BC358" s="26">
        <f t="shared" ca="1" si="130"/>
        <v>-26770</v>
      </c>
      <c r="BD358" s="26">
        <f t="shared" ca="1" si="130"/>
        <v>-30261</v>
      </c>
      <c r="BE358" s="26">
        <f t="shared" ca="1" si="130"/>
        <v>-53399</v>
      </c>
      <c r="BF358" s="26">
        <f t="shared" ca="1" si="130"/>
        <v>1497392</v>
      </c>
    </row>
    <row r="359" spans="3:58">
      <c r="C359" s="26">
        <f t="shared" si="123"/>
        <v>349</v>
      </c>
      <c r="D359" s="26">
        <f t="shared" si="124"/>
        <v>238</v>
      </c>
      <c r="E359" s="26" t="str">
        <f t="shared" si="125"/>
        <v>历史新!C349</v>
      </c>
      <c r="F359" s="26" t="str">
        <f t="shared" si="126"/>
        <v>历史汇总!B238</v>
      </c>
      <c r="G359" s="3" t="s">
        <v>85</v>
      </c>
      <c r="H359" s="26">
        <f t="shared" ca="1" si="127"/>
        <v>0</v>
      </c>
      <c r="I359" s="26">
        <f t="shared" ca="1" si="127"/>
        <v>0</v>
      </c>
      <c r="J359" s="26">
        <f t="shared" ca="1" si="127"/>
        <v>0</v>
      </c>
      <c r="K359" s="26">
        <f t="shared" ca="1" si="127"/>
        <v>0</v>
      </c>
      <c r="L359" s="26">
        <f t="shared" ca="1" si="127"/>
        <v>0</v>
      </c>
      <c r="M359" s="26">
        <f t="shared" ca="1" si="127"/>
        <v>0</v>
      </c>
      <c r="N359" s="26">
        <f t="shared" ca="1" si="127"/>
        <v>0</v>
      </c>
      <c r="O359" s="26">
        <f t="shared" ca="1" si="127"/>
        <v>0</v>
      </c>
      <c r="P359" s="26">
        <f t="shared" ca="1" si="127"/>
        <v>0</v>
      </c>
      <c r="Q359" s="26">
        <f t="shared" ca="1" si="127"/>
        <v>0</v>
      </c>
      <c r="R359" s="26">
        <f t="shared" ca="1" si="127"/>
        <v>0</v>
      </c>
      <c r="S359" s="26">
        <f t="shared" ca="1" si="127"/>
        <v>1.8200000000000001E-2</v>
      </c>
      <c r="T359" s="26">
        <f t="shared" ca="1" si="127"/>
        <v>0</v>
      </c>
      <c r="U359" s="26">
        <f t="shared" ca="1" si="127"/>
        <v>5.9999999999998943E-4</v>
      </c>
      <c r="V359" s="26">
        <f t="shared" ca="1" si="127"/>
        <v>-1.799999999999996E-3</v>
      </c>
      <c r="W359" s="26">
        <f t="shared" ca="1" si="127"/>
        <v>9.9999999999988987E-5</v>
      </c>
      <c r="X359" s="26">
        <f t="shared" ca="1" si="131"/>
        <v>-9.199999999999986E-3</v>
      </c>
      <c r="Y359" s="26">
        <f t="shared" ca="1" si="131"/>
        <v>1.8699999999999994E-2</v>
      </c>
      <c r="Z359" s="26">
        <f t="shared" ca="1" si="131"/>
        <v>-4.2999999999999705E-3</v>
      </c>
      <c r="AA359" s="26">
        <f t="shared" ca="1" si="131"/>
        <v>1.0000000000001674E-4</v>
      </c>
      <c r="AB359" s="26">
        <f t="shared" ca="1" si="131"/>
        <v>0</v>
      </c>
      <c r="AC359" s="26">
        <f t="shared" ca="1" si="131"/>
        <v>0</v>
      </c>
      <c r="AD359" s="26">
        <f t="shared" ca="1" si="129"/>
        <v>3.9999999999995595E-4</v>
      </c>
      <c r="AE359" s="26">
        <f t="shared" ca="1" si="129"/>
        <v>-3.0999999999999917E-3</v>
      </c>
      <c r="AF359" s="26">
        <f t="shared" ca="1" si="129"/>
        <v>-1.8800000000000039E-2</v>
      </c>
      <c r="AG359" s="26">
        <f t="shared" ca="1" si="129"/>
        <v>-1.5999999999999903E-3</v>
      </c>
      <c r="AH359" s="26">
        <f t="shared" ca="1" si="129"/>
        <v>-9.299999999999975E-3</v>
      </c>
      <c r="AI359" s="26">
        <f t="shared" ca="1" si="129"/>
        <v>4.9700000000000001E-2</v>
      </c>
      <c r="AJ359" s="26">
        <f t="shared" ca="1" si="129"/>
        <v>-4.5200000000000004E-2</v>
      </c>
      <c r="AK359" s="26">
        <f t="shared" ca="1" si="129"/>
        <v>-2.700000000000001E-3</v>
      </c>
      <c r="AL359" s="26">
        <f t="shared" ca="1" si="129"/>
        <v>-1.3599999999999945E-2</v>
      </c>
      <c r="AM359" s="26">
        <f t="shared" ca="1" si="129"/>
        <v>7.000000000000027E-4</v>
      </c>
      <c r="AN359" s="26">
        <f t="shared" ca="1" si="129"/>
        <v>-1.5000000000000568E-3</v>
      </c>
      <c r="AO359" s="26">
        <f t="shared" ca="1" si="129"/>
        <v>1.2999999999999984E-2</v>
      </c>
      <c r="AP359" s="26">
        <f t="shared" ca="1" si="129"/>
        <v>2.6999999999999802E-3</v>
      </c>
      <c r="AQ359" s="26">
        <f t="shared" ca="1" si="129"/>
        <v>-9.4000000000000056E-3</v>
      </c>
      <c r="AR359" s="26">
        <f t="shared" ca="1" si="129"/>
        <v>1.4999999999999458E-3</v>
      </c>
      <c r="AS359" s="26">
        <f t="shared" ca="1" si="129"/>
        <v>-1.1999999999999997E-3</v>
      </c>
      <c r="AT359" s="26">
        <f t="shared" ca="1" si="130"/>
        <v>-1.0000000000000009E-3</v>
      </c>
      <c r="AU359" s="26">
        <f t="shared" ca="1" si="130"/>
        <v>-1.5000000000000013E-3</v>
      </c>
      <c r="AV359" s="26">
        <f t="shared" ca="1" si="130"/>
        <v>8.199999999999999E-3</v>
      </c>
      <c r="AW359" s="26">
        <f t="shared" ca="1" si="130"/>
        <v>6.9999999999999923E-4</v>
      </c>
      <c r="AX359" s="26">
        <f t="shared" ca="1" si="130"/>
        <v>3.0000000000000027E-3</v>
      </c>
      <c r="AY359" s="26">
        <f t="shared" ca="1" si="130"/>
        <v>-6.0999999999999943E-3</v>
      </c>
      <c r="AZ359" s="26">
        <f t="shared" ca="1" si="130"/>
        <v>8.0000000000002292E-4</v>
      </c>
      <c r="BA359" s="26">
        <f t="shared" ca="1" si="130"/>
        <v>4.500000000000004E-3</v>
      </c>
      <c r="BB359" s="26">
        <f t="shared" ca="1" si="130"/>
        <v>-1.9000000000000128E-3</v>
      </c>
      <c r="BC359" s="26">
        <f t="shared" ca="1" si="130"/>
        <v>-1.7000000000000071E-3</v>
      </c>
      <c r="BD359" s="26">
        <f t="shared" ca="1" si="130"/>
        <v>4.9000000000000155E-3</v>
      </c>
      <c r="BE359" s="26">
        <f t="shared" ca="1" si="130"/>
        <v>-9.000000000000119E-4</v>
      </c>
      <c r="BF359" s="26">
        <f t="shared" ca="1" si="130"/>
        <v>-0.43580000000000002</v>
      </c>
    </row>
    <row r="360" spans="3:58">
      <c r="C360" s="26">
        <f t="shared" si="123"/>
        <v>350</v>
      </c>
      <c r="D360" s="26">
        <f t="shared" si="124"/>
        <v>240</v>
      </c>
      <c r="E360" s="26" t="str">
        <f t="shared" si="125"/>
        <v>历史新!C350</v>
      </c>
      <c r="F360" s="26" t="str">
        <f t="shared" si="126"/>
        <v>历史汇总!B240</v>
      </c>
      <c r="G360" s="1" t="s">
        <v>86</v>
      </c>
      <c r="H360" s="26">
        <f ca="1">OFFSET(INDIRECT($E360),0,H$11)-OFFSET(INDIRECT($F360),0,H$11)</f>
        <v>-554094</v>
      </c>
      <c r="I360" s="26">
        <f t="shared" ca="1" si="127"/>
        <v>-573278</v>
      </c>
      <c r="J360" s="26">
        <f t="shared" ca="1" si="127"/>
        <v>-332340</v>
      </c>
      <c r="K360" s="26">
        <f t="shared" ca="1" si="127"/>
        <v>-360344</v>
      </c>
      <c r="L360" s="26">
        <f t="shared" ca="1" si="127"/>
        <v>-320046</v>
      </c>
      <c r="M360" s="26">
        <f t="shared" ca="1" si="127"/>
        <v>-365971</v>
      </c>
      <c r="N360" s="26">
        <f t="shared" ca="1" si="127"/>
        <v>-601199</v>
      </c>
      <c r="O360" s="26">
        <f t="shared" ca="1" si="127"/>
        <v>-968646</v>
      </c>
      <c r="P360" s="26">
        <f t="shared" ca="1" si="127"/>
        <v>-425629</v>
      </c>
      <c r="Q360" s="26">
        <f t="shared" ca="1" si="127"/>
        <v>-532372</v>
      </c>
      <c r="R360" s="26">
        <f t="shared" ca="1" si="127"/>
        <v>-486402</v>
      </c>
      <c r="S360" s="26">
        <f t="shared" ca="1" si="127"/>
        <v>0</v>
      </c>
      <c r="T360" s="26">
        <f t="shared" ca="1" si="127"/>
        <v>-1167164</v>
      </c>
      <c r="U360" s="26">
        <f t="shared" ca="1" si="127"/>
        <v>-831233</v>
      </c>
      <c r="V360" s="26">
        <f t="shared" ca="1" si="127"/>
        <v>-688822</v>
      </c>
      <c r="W360" s="26">
        <f t="shared" ca="1" si="127"/>
        <v>-1164740</v>
      </c>
      <c r="X360" s="26">
        <f t="shared" ca="1" si="131"/>
        <v>-893289</v>
      </c>
      <c r="Y360" s="26">
        <f t="shared" ca="1" si="131"/>
        <v>-1080947</v>
      </c>
      <c r="Z360" s="26">
        <f t="shared" ca="1" si="131"/>
        <v>-1432057</v>
      </c>
      <c r="AA360" s="26">
        <f t="shared" ca="1" si="131"/>
        <v>-1644659</v>
      </c>
      <c r="AB360" s="26">
        <f t="shared" ca="1" si="131"/>
        <v>-659973</v>
      </c>
      <c r="AC360" s="26">
        <f t="shared" ca="1" si="131"/>
        <v>-862664</v>
      </c>
      <c r="AD360" s="26">
        <f t="shared" ca="1" si="129"/>
        <v>-576718</v>
      </c>
      <c r="AE360" s="26">
        <f t="shared" ca="1" si="129"/>
        <v>-656649</v>
      </c>
      <c r="AF360" s="26">
        <f t="shared" ca="1" si="129"/>
        <v>-1161157</v>
      </c>
      <c r="AG360" s="26">
        <f t="shared" ca="1" si="129"/>
        <v>-1512906</v>
      </c>
      <c r="AH360" s="26">
        <f t="shared" ca="1" si="129"/>
        <v>-912015</v>
      </c>
      <c r="AI360" s="26">
        <f t="shared" ca="1" si="129"/>
        <v>-899805</v>
      </c>
      <c r="AJ360" s="26">
        <f t="shared" ca="1" si="129"/>
        <v>-961927</v>
      </c>
      <c r="AK360" s="26">
        <f t="shared" ca="1" si="129"/>
        <v>-1085872</v>
      </c>
      <c r="AL360" s="26">
        <f t="shared" ca="1" si="129"/>
        <v>-1930700</v>
      </c>
      <c r="AM360" s="26">
        <f t="shared" ca="1" si="129"/>
        <v>-1793217</v>
      </c>
      <c r="AN360" s="26">
        <f t="shared" ca="1" si="129"/>
        <v>-795548</v>
      </c>
      <c r="AO360" s="26">
        <f t="shared" ca="1" si="129"/>
        <v>-918050</v>
      </c>
      <c r="AP360" s="26">
        <f t="shared" ca="1" si="129"/>
        <v>-644932</v>
      </c>
      <c r="AQ360" s="26">
        <f t="shared" ca="1" si="129"/>
        <v>-22710</v>
      </c>
      <c r="AR360" s="26">
        <f t="shared" ca="1" si="129"/>
        <v>-37453</v>
      </c>
      <c r="AS360" s="26">
        <f t="shared" ca="1" si="129"/>
        <v>-40600</v>
      </c>
      <c r="AT360" s="26">
        <f t="shared" ca="1" si="130"/>
        <v>-42163</v>
      </c>
      <c r="AU360" s="26">
        <f t="shared" ca="1" si="130"/>
        <v>-43797</v>
      </c>
      <c r="AV360" s="26">
        <f t="shared" ca="1" si="130"/>
        <v>-26234</v>
      </c>
      <c r="AW360" s="26">
        <f t="shared" ca="1" si="130"/>
        <v>-23569</v>
      </c>
      <c r="AX360" s="26">
        <f t="shared" ca="1" si="130"/>
        <v>-41091</v>
      </c>
      <c r="AY360" s="26">
        <f t="shared" ca="1" si="130"/>
        <v>-65181</v>
      </c>
      <c r="AZ360" s="26">
        <f t="shared" ca="1" si="130"/>
        <v>-21748</v>
      </c>
      <c r="BA360" s="26">
        <f t="shared" ca="1" si="130"/>
        <v>-24383</v>
      </c>
      <c r="BB360" s="26">
        <f t="shared" ca="1" si="130"/>
        <v>-20299</v>
      </c>
      <c r="BC360" s="26">
        <f t="shared" ca="1" si="130"/>
        <v>-19079</v>
      </c>
      <c r="BD360" s="26">
        <f t="shared" ca="1" si="130"/>
        <v>-22557</v>
      </c>
      <c r="BE360" s="26">
        <f t="shared" ca="1" si="130"/>
        <v>-37953</v>
      </c>
      <c r="BF360" s="26">
        <f t="shared" ca="1" si="130"/>
        <v>1042398</v>
      </c>
    </row>
    <row r="361" spans="3:58">
      <c r="C361" s="26">
        <f t="shared" si="123"/>
        <v>351</v>
      </c>
      <c r="D361" s="26">
        <f t="shared" si="124"/>
        <v>241</v>
      </c>
      <c r="E361" s="26" t="str">
        <f t="shared" si="125"/>
        <v>历史新!C351</v>
      </c>
      <c r="F361" s="26" t="str">
        <f t="shared" si="126"/>
        <v>历史汇总!B241</v>
      </c>
      <c r="G361" s="3" t="s">
        <v>87</v>
      </c>
      <c r="H361" s="26">
        <f t="shared" ca="1" si="127"/>
        <v>-200389</v>
      </c>
      <c r="I361" s="26">
        <f t="shared" ca="1" si="127"/>
        <v>-290078</v>
      </c>
      <c r="J361" s="26">
        <f t="shared" ca="1" si="127"/>
        <v>-209079</v>
      </c>
      <c r="K361" s="26">
        <f t="shared" ca="1" si="127"/>
        <v>-196425</v>
      </c>
      <c r="L361" s="26">
        <f t="shared" ca="1" si="127"/>
        <v>-182179</v>
      </c>
      <c r="M361" s="26">
        <f t="shared" ca="1" si="127"/>
        <v>-154514</v>
      </c>
      <c r="N361" s="26">
        <f t="shared" ca="1" si="127"/>
        <v>-189461</v>
      </c>
      <c r="O361" s="26">
        <f t="shared" ca="1" si="127"/>
        <v>-350628</v>
      </c>
      <c r="P361" s="26">
        <f t="shared" ca="1" si="127"/>
        <v>-265827</v>
      </c>
      <c r="Q361" s="26">
        <f t="shared" ca="1" si="127"/>
        <v>-249720</v>
      </c>
      <c r="R361" s="26">
        <f t="shared" ca="1" si="127"/>
        <v>-233259</v>
      </c>
      <c r="S361" s="26">
        <f t="shared" ca="1" si="127"/>
        <v>0</v>
      </c>
      <c r="T361" s="26">
        <f t="shared" ca="1" si="127"/>
        <v>-269322</v>
      </c>
      <c r="U361" s="26">
        <f t="shared" ca="1" si="127"/>
        <v>-410856</v>
      </c>
      <c r="V361" s="26">
        <f t="shared" ca="1" si="127"/>
        <v>-272414</v>
      </c>
      <c r="W361" s="26">
        <f t="shared" ca="1" si="127"/>
        <v>-310076</v>
      </c>
      <c r="X361" s="26">
        <f t="shared" ca="1" si="131"/>
        <v>-338640</v>
      </c>
      <c r="Y361" s="26">
        <f t="shared" ca="1" si="131"/>
        <v>-323843</v>
      </c>
      <c r="Z361" s="26">
        <f t="shared" ca="1" si="131"/>
        <v>-336221</v>
      </c>
      <c r="AA361" s="26">
        <f t="shared" ca="1" si="131"/>
        <v>-554288</v>
      </c>
      <c r="AB361" s="26">
        <f t="shared" ca="1" si="131"/>
        <v>-381507</v>
      </c>
      <c r="AC361" s="26">
        <f t="shared" ca="1" si="131"/>
        <v>-375114</v>
      </c>
      <c r="AD361" s="26">
        <f t="shared" ca="1" si="129"/>
        <v>-260927</v>
      </c>
      <c r="AE361" s="26">
        <f t="shared" ca="1" si="129"/>
        <v>-215102</v>
      </c>
      <c r="AF361" s="26">
        <f t="shared" ca="1" si="129"/>
        <v>-264631</v>
      </c>
      <c r="AG361" s="26">
        <f t="shared" ca="1" si="129"/>
        <v>-425044</v>
      </c>
      <c r="AH361" s="26">
        <f t="shared" ca="1" si="129"/>
        <v>-430166</v>
      </c>
      <c r="AI361" s="26">
        <f t="shared" ca="1" si="129"/>
        <v>-332235</v>
      </c>
      <c r="AJ361" s="26">
        <f t="shared" ca="1" si="129"/>
        <v>-323207</v>
      </c>
      <c r="AK361" s="26">
        <f t="shared" ca="1" si="129"/>
        <v>-260323</v>
      </c>
      <c r="AL361" s="26">
        <f t="shared" ca="1" si="129"/>
        <v>-324007</v>
      </c>
      <c r="AM361" s="26">
        <f t="shared" ca="1" si="129"/>
        <v>-584934</v>
      </c>
      <c r="AN361" s="26">
        <f t="shared" ca="1" si="129"/>
        <v>-365986</v>
      </c>
      <c r="AO361" s="26">
        <f t="shared" ca="1" si="129"/>
        <v>-329459</v>
      </c>
      <c r="AP361" s="26">
        <f t="shared" ca="1" si="129"/>
        <v>-283269</v>
      </c>
      <c r="AQ361" s="26">
        <f t="shared" ca="1" si="129"/>
        <v>-2654</v>
      </c>
      <c r="AR361" s="26">
        <f t="shared" ca="1" si="129"/>
        <v>-3623</v>
      </c>
      <c r="AS361" s="26">
        <f t="shared" ca="1" si="129"/>
        <v>-5342</v>
      </c>
      <c r="AT361" s="26">
        <f t="shared" ca="1" si="130"/>
        <v>-4735</v>
      </c>
      <c r="AU361" s="26">
        <f t="shared" ca="1" si="130"/>
        <v>-6028</v>
      </c>
      <c r="AV361" s="26">
        <f t="shared" ca="1" si="130"/>
        <v>-4897</v>
      </c>
      <c r="AW361" s="26">
        <f t="shared" ca="1" si="130"/>
        <v>-5364</v>
      </c>
      <c r="AX361" s="26">
        <f t="shared" ca="1" si="130"/>
        <v>-7154</v>
      </c>
      <c r="AY361" s="26">
        <f t="shared" ca="1" si="130"/>
        <v>-12953</v>
      </c>
      <c r="AZ361" s="26">
        <f t="shared" ca="1" si="130"/>
        <v>-6846</v>
      </c>
      <c r="BA361" s="26">
        <f t="shared" ca="1" si="130"/>
        <v>-5984</v>
      </c>
      <c r="BB361" s="26">
        <f t="shared" ca="1" si="130"/>
        <v>-5422</v>
      </c>
      <c r="BC361" s="26">
        <f t="shared" ca="1" si="130"/>
        <v>-4719</v>
      </c>
      <c r="BD361" s="26">
        <f t="shared" ca="1" si="130"/>
        <v>-4512</v>
      </c>
      <c r="BE361" s="26">
        <f t="shared" ca="1" si="130"/>
        <v>-7940</v>
      </c>
      <c r="BF361" s="26">
        <f t="shared" ca="1" si="130"/>
        <v>1159517</v>
      </c>
    </row>
    <row r="362" spans="3:58">
      <c r="C362" s="26">
        <f t="shared" si="123"/>
        <v>352</v>
      </c>
      <c r="D362" s="26">
        <f t="shared" si="124"/>
        <v>242</v>
      </c>
      <c r="E362" s="26" t="str">
        <f t="shared" si="125"/>
        <v>历史新!C352</v>
      </c>
      <c r="F362" s="26" t="str">
        <f t="shared" si="126"/>
        <v>历史汇总!B242</v>
      </c>
      <c r="G362" s="3" t="s">
        <v>88</v>
      </c>
      <c r="H362" s="26">
        <f t="shared" ref="H362:W369" ca="1" si="132">OFFSET(INDIRECT($E362),0,H$11)-OFFSET(INDIRECT($F362),0,H$11)</f>
        <v>-262316</v>
      </c>
      <c r="I362" s="26">
        <f t="shared" ca="1" si="132"/>
        <v>-246636</v>
      </c>
      <c r="J362" s="26">
        <f t="shared" ca="1" si="132"/>
        <v>-152242</v>
      </c>
      <c r="K362" s="26">
        <f t="shared" ca="1" si="132"/>
        <v>-200450</v>
      </c>
      <c r="L362" s="26">
        <f t="shared" ca="1" si="132"/>
        <v>-171928</v>
      </c>
      <c r="M362" s="26">
        <f t="shared" ca="1" si="132"/>
        <v>-181216</v>
      </c>
      <c r="N362" s="26">
        <f t="shared" ca="1" si="132"/>
        <v>-243016</v>
      </c>
      <c r="O362" s="26">
        <f t="shared" ca="1" si="132"/>
        <v>-265355</v>
      </c>
      <c r="P362" s="26">
        <f t="shared" ca="1" si="132"/>
        <v>-111161</v>
      </c>
      <c r="Q362" s="26">
        <f t="shared" ca="1" si="132"/>
        <v>-177811</v>
      </c>
      <c r="R362" s="26">
        <f t="shared" ca="1" si="132"/>
        <v>-200287</v>
      </c>
      <c r="S362" s="26">
        <f t="shared" ca="1" si="132"/>
        <v>0</v>
      </c>
      <c r="T362" s="26">
        <f t="shared" ca="1" si="132"/>
        <v>-287521</v>
      </c>
      <c r="U362" s="26">
        <f t="shared" ca="1" si="132"/>
        <v>-161070</v>
      </c>
      <c r="V362" s="26">
        <f t="shared" ca="1" si="132"/>
        <v>-138388</v>
      </c>
      <c r="W362" s="26">
        <f t="shared" ca="1" si="132"/>
        <v>-205969</v>
      </c>
      <c r="X362" s="26">
        <f t="shared" ca="1" si="131"/>
        <v>-139722</v>
      </c>
      <c r="Y362" s="26">
        <f t="shared" ca="1" si="131"/>
        <v>-181882</v>
      </c>
      <c r="Z362" s="26">
        <f t="shared" ca="1" si="131"/>
        <v>-243088</v>
      </c>
      <c r="AA362" s="26">
        <f t="shared" ca="1" si="131"/>
        <v>-248082</v>
      </c>
      <c r="AB362" s="26">
        <f t="shared" ca="1" si="131"/>
        <v>-115338</v>
      </c>
      <c r="AC362" s="26">
        <f t="shared" ca="1" si="131"/>
        <v>-235035</v>
      </c>
      <c r="AD362" s="26">
        <f t="shared" ca="1" si="129"/>
        <v>-139008</v>
      </c>
      <c r="AE362" s="26">
        <f t="shared" ca="1" si="129"/>
        <v>-175202</v>
      </c>
      <c r="AF362" s="26">
        <f t="shared" ca="1" si="129"/>
        <v>-226551</v>
      </c>
      <c r="AG362" s="26">
        <f t="shared" ca="1" si="129"/>
        <v>-289909</v>
      </c>
      <c r="AH362" s="26">
        <f t="shared" ca="1" si="129"/>
        <v>-225460</v>
      </c>
      <c r="AI362" s="26">
        <f t="shared" ca="1" si="129"/>
        <v>-208073</v>
      </c>
      <c r="AJ362" s="26">
        <f t="shared" ca="1" si="129"/>
        <v>-242254</v>
      </c>
      <c r="AK362" s="26">
        <f t="shared" ca="1" si="129"/>
        <v>-213658</v>
      </c>
      <c r="AL362" s="26">
        <f t="shared" ca="1" si="129"/>
        <v>-335721</v>
      </c>
      <c r="AM362" s="26">
        <f t="shared" ca="1" si="129"/>
        <v>-272038</v>
      </c>
      <c r="AN362" s="26">
        <f t="shared" ca="1" si="129"/>
        <v>-133155</v>
      </c>
      <c r="AO362" s="26">
        <f t="shared" ca="1" si="129"/>
        <v>-228393</v>
      </c>
      <c r="AP362" s="26">
        <f t="shared" ca="1" si="129"/>
        <v>-154095</v>
      </c>
      <c r="AQ362" s="26">
        <f t="shared" ca="1" si="129"/>
        <v>-2201</v>
      </c>
      <c r="AR362" s="26">
        <f t="shared" ca="1" si="129"/>
        <v>-3421</v>
      </c>
      <c r="AS362" s="26">
        <f t="shared" ca="1" si="129"/>
        <v>-2855</v>
      </c>
      <c r="AT362" s="26">
        <f t="shared" ca="1" si="130"/>
        <v>-2692</v>
      </c>
      <c r="AU362" s="26">
        <f t="shared" ca="1" si="130"/>
        <v>-3021</v>
      </c>
      <c r="AV362" s="26">
        <f t="shared" ca="1" si="130"/>
        <v>-2136</v>
      </c>
      <c r="AW362" s="26">
        <f t="shared" ca="1" si="130"/>
        <v>-2563</v>
      </c>
      <c r="AX362" s="26">
        <f t="shared" ca="1" si="130"/>
        <v>-3777</v>
      </c>
      <c r="AY362" s="26">
        <f t="shared" ca="1" si="130"/>
        <v>-4956</v>
      </c>
      <c r="AZ362" s="26">
        <f t="shared" ca="1" si="130"/>
        <v>-1914</v>
      </c>
      <c r="BA362" s="26">
        <f t="shared" ca="1" si="130"/>
        <v>-3764</v>
      </c>
      <c r="BB362" s="26">
        <f t="shared" ca="1" si="130"/>
        <v>-3170</v>
      </c>
      <c r="BC362" s="26">
        <f t="shared" ca="1" si="130"/>
        <v>-2972</v>
      </c>
      <c r="BD362" s="26">
        <f t="shared" ca="1" si="130"/>
        <v>-3192</v>
      </c>
      <c r="BE362" s="26">
        <f t="shared" ca="1" si="130"/>
        <v>-7506</v>
      </c>
      <c r="BF362" s="26">
        <f t="shared" ca="1" si="130"/>
        <v>117119</v>
      </c>
    </row>
    <row r="363" spans="3:58">
      <c r="C363" s="26">
        <f t="shared" si="123"/>
        <v>353</v>
      </c>
      <c r="D363" s="26">
        <f t="shared" si="124"/>
        <v>239</v>
      </c>
      <c r="E363" s="26" t="str">
        <f t="shared" si="125"/>
        <v>历史新!C353</v>
      </c>
      <c r="F363" s="26" t="str">
        <f t="shared" si="126"/>
        <v>历史汇总!B239</v>
      </c>
      <c r="G363" s="1" t="s">
        <v>89</v>
      </c>
      <c r="H363" s="26">
        <f t="shared" ca="1" si="132"/>
        <v>0</v>
      </c>
      <c r="I363" s="26">
        <f t="shared" ca="1" si="132"/>
        <v>0</v>
      </c>
      <c r="J363" s="26">
        <f t="shared" ca="1" si="132"/>
        <v>0</v>
      </c>
      <c r="K363" s="26">
        <f t="shared" ca="1" si="132"/>
        <v>0</v>
      </c>
      <c r="L363" s="26">
        <f t="shared" ca="1" si="132"/>
        <v>0</v>
      </c>
      <c r="M363" s="26">
        <f t="shared" ca="1" si="132"/>
        <v>0</v>
      </c>
      <c r="N363" s="26">
        <f t="shared" ca="1" si="132"/>
        <v>0</v>
      </c>
      <c r="O363" s="26">
        <f t="shared" ca="1" si="132"/>
        <v>0</v>
      </c>
      <c r="P363" s="26">
        <f t="shared" ca="1" si="132"/>
        <v>0</v>
      </c>
      <c r="Q363" s="26">
        <f t="shared" ca="1" si="132"/>
        <v>0</v>
      </c>
      <c r="R363" s="26">
        <f t="shared" ca="1" si="132"/>
        <v>0</v>
      </c>
      <c r="S363" s="26">
        <f t="shared" ca="1" si="132"/>
        <v>0.57340000000000002</v>
      </c>
      <c r="T363" s="26">
        <f t="shared" ca="1" si="132"/>
        <v>1.0000000000010001E-4</v>
      </c>
      <c r="U363" s="26">
        <f t="shared" ca="1" si="132"/>
        <v>5.0000000000005596E-4</v>
      </c>
      <c r="V363" s="26">
        <f t="shared" ca="1" si="132"/>
        <v>3.9999999999995595E-4</v>
      </c>
      <c r="W363" s="26">
        <f t="shared" ca="1" si="132"/>
        <v>1.1999999999999789E-3</v>
      </c>
      <c r="X363" s="26">
        <f t="shared" ca="1" si="131"/>
        <v>-2.6000000000000467E-3</v>
      </c>
      <c r="Y363" s="26">
        <f t="shared" ca="1" si="131"/>
        <v>6.0000000000004494E-4</v>
      </c>
      <c r="Z363" s="26">
        <f t="shared" ca="1" si="131"/>
        <v>0</v>
      </c>
      <c r="AA363" s="26">
        <f t="shared" ca="1" si="131"/>
        <v>0</v>
      </c>
      <c r="AB363" s="26">
        <f t="shared" ca="1" si="131"/>
        <v>0</v>
      </c>
      <c r="AC363" s="26">
        <f t="shared" ca="1" si="131"/>
        <v>0</v>
      </c>
      <c r="AD363" s="26">
        <f t="shared" ca="1" si="129"/>
        <v>3.0000000000007798E-4</v>
      </c>
      <c r="AE363" s="26">
        <f t="shared" ca="1" si="129"/>
        <v>9.000000000000119E-4</v>
      </c>
      <c r="AF363" s="26">
        <f t="shared" ca="1" si="129"/>
        <v>-1.7000000000000348E-3</v>
      </c>
      <c r="AG363" s="26">
        <f t="shared" ca="1" si="129"/>
        <v>-1.5000000000000568E-3</v>
      </c>
      <c r="AH363" s="26">
        <f t="shared" ca="1" si="129"/>
        <v>-7.5000000000000622E-3</v>
      </c>
      <c r="AI363" s="26">
        <f t="shared" ca="1" si="129"/>
        <v>5.2999999999999714E-3</v>
      </c>
      <c r="AJ363" s="26">
        <f t="shared" ca="1" si="129"/>
        <v>-2.0000000000000018E-3</v>
      </c>
      <c r="AK363" s="26">
        <f t="shared" ca="1" si="129"/>
        <v>-2.6000000000000467E-3</v>
      </c>
      <c r="AL363" s="26">
        <f t="shared" ca="1" si="129"/>
        <v>-4.0000000000000036E-3</v>
      </c>
      <c r="AM363" s="26">
        <f t="shared" ca="1" si="129"/>
        <v>-3.7999999999999146E-3</v>
      </c>
      <c r="AN363" s="26">
        <f t="shared" ca="1" si="129"/>
        <v>-9.200000000000097E-3</v>
      </c>
      <c r="AO363" s="26">
        <f t="shared" ca="1" si="129"/>
        <v>-2.0999999999999908E-3</v>
      </c>
      <c r="AP363" s="26">
        <f t="shared" ca="1" si="129"/>
        <v>-8.0000000000002292E-4</v>
      </c>
      <c r="AQ363" s="26">
        <f t="shared" ca="1" si="129"/>
        <v>-3.0000000000000027E-3</v>
      </c>
      <c r="AR363" s="26">
        <f t="shared" ca="1" si="129"/>
        <v>-2.6000000000000467E-3</v>
      </c>
      <c r="AS363" s="26">
        <f t="shared" ca="1" si="129"/>
        <v>-2.6000000000000467E-3</v>
      </c>
      <c r="AT363" s="26">
        <f t="shared" ca="1" si="130"/>
        <v>-2.8000000000000247E-3</v>
      </c>
      <c r="AU363" s="26">
        <f t="shared" ca="1" si="130"/>
        <v>-3.2999999999999696E-3</v>
      </c>
      <c r="AV363" s="26">
        <f t="shared" ca="1" si="130"/>
        <v>-9.000000000000119E-4</v>
      </c>
      <c r="AW363" s="26">
        <f t="shared" ca="1" si="130"/>
        <v>-6.0000000000004494E-4</v>
      </c>
      <c r="AX363" s="26">
        <f t="shared" ca="1" si="130"/>
        <v>-1.9999999999997797E-4</v>
      </c>
      <c r="AY363" s="26">
        <f t="shared" ca="1" si="130"/>
        <v>-1.1999999999999789E-3</v>
      </c>
      <c r="AZ363" s="26">
        <f t="shared" ca="1" si="130"/>
        <v>-1.3000000000000789E-3</v>
      </c>
      <c r="BA363" s="26">
        <f t="shared" ca="1" si="130"/>
        <v>-4.0000000000006697E-4</v>
      </c>
      <c r="BB363" s="26">
        <f t="shared" ca="1" si="130"/>
        <v>-6.9999999999992291E-4</v>
      </c>
      <c r="BC363" s="26">
        <f t="shared" ca="1" si="130"/>
        <v>-1.0999999999999899E-3</v>
      </c>
      <c r="BD363" s="26">
        <f t="shared" ca="1" si="130"/>
        <v>-1.9999999999997797E-4</v>
      </c>
      <c r="BE363" s="26">
        <f t="shared" ca="1" si="130"/>
        <v>-5.0000000000005596E-4</v>
      </c>
      <c r="BF363" s="26">
        <f t="shared" ca="1" si="130"/>
        <v>0.69340000000000002</v>
      </c>
    </row>
    <row r="364" spans="3:58">
      <c r="C364" s="26">
        <f t="shared" si="123"/>
        <v>354</v>
      </c>
      <c r="E364" s="26" t="str">
        <f t="shared" si="125"/>
        <v>历史新!C354</v>
      </c>
      <c r="F364" s="26" t="str">
        <f t="shared" si="126"/>
        <v>历史汇总!B</v>
      </c>
      <c r="G364" s="3" t="s">
        <v>90</v>
      </c>
    </row>
    <row r="365" spans="3:58">
      <c r="C365" s="26">
        <f t="shared" si="123"/>
        <v>355</v>
      </c>
      <c r="E365" s="26" t="str">
        <f t="shared" si="125"/>
        <v>历史新!C355</v>
      </c>
      <c r="F365" s="26" t="str">
        <f t="shared" si="126"/>
        <v>历史汇总!B</v>
      </c>
      <c r="G365" s="3" t="s">
        <v>91</v>
      </c>
    </row>
    <row r="366" spans="3:58">
      <c r="C366" s="26">
        <f t="shared" si="123"/>
        <v>356</v>
      </c>
      <c r="E366" s="26" t="str">
        <f t="shared" si="125"/>
        <v>历史新!C356</v>
      </c>
      <c r="F366" s="26" t="str">
        <f t="shared" si="126"/>
        <v>历史汇总!B</v>
      </c>
      <c r="G366" s="3" t="s">
        <v>92</v>
      </c>
    </row>
    <row r="367" spans="3:58">
      <c r="C367" s="26">
        <f t="shared" si="123"/>
        <v>357</v>
      </c>
      <c r="D367" s="26">
        <f t="shared" si="124"/>
        <v>247</v>
      </c>
      <c r="E367" s="26" t="str">
        <f t="shared" si="125"/>
        <v>历史新!C357</v>
      </c>
      <c r="F367" s="26" t="str">
        <f t="shared" si="126"/>
        <v>历史汇总!B247</v>
      </c>
      <c r="G367" s="1" t="s">
        <v>94</v>
      </c>
      <c r="H367" s="26">
        <f t="shared" ref="H367:W380" ca="1" si="133">OFFSET(INDIRECT($E367),0,H$11)-OFFSET(INDIRECT($F367),0,H$11)</f>
        <v>-25673</v>
      </c>
      <c r="I367" s="26">
        <f t="shared" ca="1" si="132"/>
        <v>-22007</v>
      </c>
      <c r="J367" s="26">
        <f t="shared" ca="1" si="132"/>
        <v>-21944</v>
      </c>
      <c r="K367" s="26">
        <f t="shared" ca="1" si="132"/>
        <v>-22356</v>
      </c>
      <c r="L367" s="26">
        <f t="shared" ca="1" si="132"/>
        <v>-20884</v>
      </c>
      <c r="M367" s="26">
        <f t="shared" ca="1" si="132"/>
        <v>-33239</v>
      </c>
      <c r="N367" s="26">
        <f t="shared" ca="1" si="132"/>
        <v>-46026</v>
      </c>
      <c r="O367" s="26">
        <f t="shared" ca="1" si="132"/>
        <v>-44025</v>
      </c>
      <c r="P367" s="26">
        <f t="shared" ca="1" si="132"/>
        <v>-33569</v>
      </c>
      <c r="Q367" s="26">
        <f t="shared" ca="1" si="132"/>
        <v>-33946</v>
      </c>
      <c r="R367" s="26">
        <f t="shared" ca="1" si="132"/>
        <v>-35237</v>
      </c>
      <c r="S367" s="26">
        <f t="shared" ca="1" si="132"/>
        <v>-62771</v>
      </c>
      <c r="T367" s="26">
        <f t="shared" ca="1" si="132"/>
        <v>-57093</v>
      </c>
      <c r="U367" s="26">
        <f t="shared" ca="1" si="132"/>
        <v>-40660</v>
      </c>
      <c r="V367" s="26">
        <f t="shared" ca="1" si="132"/>
        <v>-94557</v>
      </c>
      <c r="W367" s="26">
        <f t="shared" ca="1" si="132"/>
        <v>-42879</v>
      </c>
      <c r="X367" s="26">
        <f t="shared" ref="X367:BF375" ca="1" si="134">OFFSET(INDIRECT($E367),0,X$11)-OFFSET(INDIRECT($F367),0,X$11)</f>
        <v>-41248</v>
      </c>
      <c r="Y367" s="26">
        <f t="shared" ca="1" si="134"/>
        <v>-86779</v>
      </c>
      <c r="Z367" s="26">
        <f t="shared" ca="1" si="134"/>
        <v>-67537</v>
      </c>
      <c r="AA367" s="26">
        <f t="shared" ca="1" si="134"/>
        <v>-44591</v>
      </c>
      <c r="AB367" s="26">
        <f t="shared" ca="1" si="134"/>
        <v>-42139</v>
      </c>
      <c r="AC367" s="26">
        <f t="shared" ca="1" si="134"/>
        <v>-36442</v>
      </c>
      <c r="AD367" s="26">
        <f t="shared" ca="1" si="134"/>
        <v>-38330</v>
      </c>
      <c r="AE367" s="26">
        <f t="shared" ca="1" si="134"/>
        <v>-46485</v>
      </c>
      <c r="AF367" s="26">
        <f t="shared" ca="1" si="134"/>
        <v>-56799</v>
      </c>
      <c r="AG367" s="26">
        <f t="shared" ca="1" si="134"/>
        <v>-48118</v>
      </c>
      <c r="AH367" s="26">
        <f t="shared" ca="1" si="134"/>
        <v>-45387</v>
      </c>
      <c r="AI367" s="26">
        <f t="shared" ca="1" si="134"/>
        <v>-41020</v>
      </c>
      <c r="AJ367" s="26">
        <f t="shared" ca="1" si="134"/>
        <v>-37811</v>
      </c>
      <c r="AK367" s="26">
        <f t="shared" ca="1" si="134"/>
        <v>-53362</v>
      </c>
      <c r="AL367" s="26">
        <f t="shared" ca="1" si="134"/>
        <v>-62896</v>
      </c>
      <c r="AM367" s="26">
        <f t="shared" ca="1" si="134"/>
        <v>-42772</v>
      </c>
      <c r="AN367" s="26">
        <f t="shared" ca="1" si="134"/>
        <v>-35916</v>
      </c>
      <c r="AO367" s="26">
        <f t="shared" ca="1" si="134"/>
        <v>-31267</v>
      </c>
      <c r="AP367" s="26">
        <f t="shared" ca="1" si="134"/>
        <v>-30231</v>
      </c>
      <c r="AQ367" s="26">
        <f t="shared" ca="1" si="134"/>
        <v>-34203</v>
      </c>
      <c r="AR367" s="26">
        <f t="shared" ca="1" si="134"/>
        <v>-36602</v>
      </c>
      <c r="AS367" s="26">
        <f t="shared" ca="1" si="134"/>
        <v>-37487</v>
      </c>
      <c r="AT367" s="26">
        <f t="shared" ca="1" si="134"/>
        <v>-1944</v>
      </c>
      <c r="AU367" s="26">
        <f t="shared" ca="1" si="134"/>
        <v>8</v>
      </c>
      <c r="AV367" s="26">
        <f t="shared" ca="1" si="134"/>
        <v>0</v>
      </c>
      <c r="AW367" s="26">
        <f t="shared" ca="1" si="134"/>
        <v>0</v>
      </c>
      <c r="AX367" s="26">
        <f t="shared" ca="1" si="134"/>
        <v>0</v>
      </c>
      <c r="AY367" s="26">
        <f t="shared" ca="1" si="134"/>
        <v>0</v>
      </c>
      <c r="AZ367" s="26">
        <f t="shared" ca="1" si="134"/>
        <v>30</v>
      </c>
      <c r="BA367" s="26">
        <f t="shared" ca="1" si="134"/>
        <v>17</v>
      </c>
      <c r="BB367" s="26">
        <f t="shared" ca="1" si="134"/>
        <v>0</v>
      </c>
      <c r="BC367" s="26">
        <f t="shared" ca="1" si="134"/>
        <v>0</v>
      </c>
      <c r="BD367" s="26">
        <f t="shared" ca="1" si="134"/>
        <v>21</v>
      </c>
      <c r="BE367" s="26">
        <f t="shared" ca="1" si="134"/>
        <v>0</v>
      </c>
      <c r="BF367" s="26">
        <f t="shared" ca="1" si="134"/>
        <v>39096</v>
      </c>
    </row>
    <row r="368" spans="3:58">
      <c r="C368" s="26">
        <f t="shared" si="123"/>
        <v>358</v>
      </c>
      <c r="D368" s="26">
        <f t="shared" si="124"/>
        <v>248</v>
      </c>
      <c r="E368" s="26" t="str">
        <f t="shared" si="125"/>
        <v>历史新!C358</v>
      </c>
      <c r="F368" s="26" t="str">
        <f t="shared" si="126"/>
        <v>历史汇总!B248</v>
      </c>
      <c r="G368" s="3" t="s">
        <v>95</v>
      </c>
      <c r="H368" s="26">
        <f t="shared" ca="1" si="133"/>
        <v>0.107</v>
      </c>
      <c r="I368" s="26">
        <f t="shared" ca="1" si="132"/>
        <v>0.14280000000000001</v>
      </c>
      <c r="J368" s="26">
        <f t="shared" ca="1" si="132"/>
        <v>2.8999999999999998E-3</v>
      </c>
      <c r="K368" s="26">
        <f t="shared" ca="1" si="132"/>
        <v>-1.8800000000000001E-2</v>
      </c>
      <c r="L368" s="26">
        <f t="shared" ca="1" si="132"/>
        <v>6.5799999999999997E-2</v>
      </c>
      <c r="M368" s="26">
        <f t="shared" ca="1" si="132"/>
        <v>-0.59160000000000001</v>
      </c>
      <c r="N368" s="26">
        <f t="shared" ca="1" si="132"/>
        <v>-0.38469999999999999</v>
      </c>
      <c r="O368" s="26">
        <f t="shared" ca="1" si="132"/>
        <v>4.3499999999999997E-2</v>
      </c>
      <c r="P368" s="26">
        <f t="shared" ca="1" si="132"/>
        <v>0.23749999999999999</v>
      </c>
      <c r="Q368" s="26">
        <f t="shared" ca="1" si="132"/>
        <v>-1.12E-2</v>
      </c>
      <c r="R368" s="26">
        <f t="shared" ca="1" si="132"/>
        <v>-3.7999999999999999E-2</v>
      </c>
      <c r="S368" s="26">
        <f t="shared" ca="1" si="132"/>
        <v>-0.78139999999999998</v>
      </c>
      <c r="T368" s="26">
        <f t="shared" ca="1" si="132"/>
        <v>9.0499999999999997E-2</v>
      </c>
      <c r="U368" s="26">
        <f t="shared" ca="1" si="132"/>
        <v>0.2878</v>
      </c>
      <c r="V368" s="26">
        <f t="shared" ca="1" si="132"/>
        <v>-1.3255999999999999</v>
      </c>
      <c r="W368" s="26">
        <f t="shared" ca="1" si="132"/>
        <v>0.54649999999999999</v>
      </c>
      <c r="X368" s="26">
        <f t="shared" ca="1" si="134"/>
        <v>3.7999999999999999E-2</v>
      </c>
      <c r="Y368" s="26">
        <f t="shared" ca="1" si="134"/>
        <v>-1.1037999999999999</v>
      </c>
      <c r="Z368" s="26">
        <f t="shared" ca="1" si="134"/>
        <v>0.22170000000000001</v>
      </c>
      <c r="AA368" s="26">
        <f t="shared" ca="1" si="134"/>
        <v>0.33979999999999999</v>
      </c>
      <c r="AB368" s="26">
        <f t="shared" ca="1" si="134"/>
        <v>5.5E-2</v>
      </c>
      <c r="AC368" s="26">
        <f t="shared" ca="1" si="134"/>
        <v>0.13519999999999999</v>
      </c>
      <c r="AD368" s="26">
        <f t="shared" ca="1" si="134"/>
        <v>-5.1799999999999999E-2</v>
      </c>
      <c r="AE368" s="26">
        <f t="shared" ca="1" si="134"/>
        <v>-0.21279999999999999</v>
      </c>
      <c r="AF368" s="26">
        <f t="shared" ca="1" si="134"/>
        <v>-0.22189999999999999</v>
      </c>
      <c r="AG368" s="26">
        <f t="shared" ca="1" si="134"/>
        <v>0.15279999999999999</v>
      </c>
      <c r="AH368" s="26">
        <f t="shared" ca="1" si="134"/>
        <v>5.6800000000000003E-2</v>
      </c>
      <c r="AI368" s="26">
        <f t="shared" ca="1" si="134"/>
        <v>9.6199999999999994E-2</v>
      </c>
      <c r="AJ368" s="26">
        <f t="shared" ca="1" si="134"/>
        <v>7.8200000000000006E-2</v>
      </c>
      <c r="AK368" s="26">
        <f t="shared" ca="1" si="134"/>
        <v>-0.4113</v>
      </c>
      <c r="AL368" s="26">
        <f t="shared" ca="1" si="134"/>
        <v>-0.1787</v>
      </c>
      <c r="AM368" s="26">
        <f t="shared" ca="1" si="134"/>
        <v>0.32</v>
      </c>
      <c r="AN368" s="26">
        <f t="shared" ca="1" si="134"/>
        <v>0.1603</v>
      </c>
      <c r="AO368" s="26">
        <f t="shared" ca="1" si="134"/>
        <v>0.12939999999999999</v>
      </c>
      <c r="AP368" s="26">
        <f t="shared" ca="1" si="134"/>
        <v>3.3099999999999997E-2</v>
      </c>
      <c r="AQ368" s="26">
        <f t="shared" ca="1" si="134"/>
        <v>-0.13139999999999999</v>
      </c>
      <c r="AR368" s="26">
        <f t="shared" ca="1" si="134"/>
        <v>-7.0099999999999996E-2</v>
      </c>
      <c r="AS368" s="26">
        <f t="shared" ca="1" si="134"/>
        <v>-2.4199999999999999E-2</v>
      </c>
      <c r="AT368" s="26">
        <f t="shared" ca="1" si="134"/>
        <v>-5.6500000000000002E-2</v>
      </c>
      <c r="AU368" s="26">
        <f t="shared" ca="1" si="134"/>
        <v>4.6899999999999997E-2</v>
      </c>
      <c r="AV368" s="26">
        <f t="shared" ca="1" si="134"/>
        <v>-2.0000000000000226E-4</v>
      </c>
      <c r="AW368" s="26">
        <f t="shared" ca="1" si="134"/>
        <v>0</v>
      </c>
      <c r="AX368" s="26">
        <f t="shared" ca="1" si="134"/>
        <v>0</v>
      </c>
      <c r="AY368" s="26">
        <f t="shared" ca="1" si="134"/>
        <v>0</v>
      </c>
      <c r="AZ368" s="26">
        <f t="shared" ca="1" si="134"/>
        <v>7.9999999999999516E-4</v>
      </c>
      <c r="BA368" s="26">
        <f t="shared" ca="1" si="134"/>
        <v>-3.0000000000000165E-4</v>
      </c>
      <c r="BB368" s="26">
        <f t="shared" ca="1" si="134"/>
        <v>-3.9999999999999758E-4</v>
      </c>
      <c r="BC368" s="26">
        <f t="shared" ca="1" si="134"/>
        <v>0</v>
      </c>
      <c r="BD368" s="26">
        <f t="shared" ca="1" si="134"/>
        <v>6.9999999999997842E-4</v>
      </c>
      <c r="BE368" s="26">
        <f t="shared" ca="1" si="134"/>
        <v>-5.0000000000000044E-4</v>
      </c>
      <c r="BF368" s="26">
        <f t="shared" ca="1" si="134"/>
        <v>0.21929999999999999</v>
      </c>
    </row>
    <row r="369" spans="3:58">
      <c r="C369" s="26">
        <f t="shared" si="123"/>
        <v>359</v>
      </c>
      <c r="D369" s="26">
        <f t="shared" si="124"/>
        <v>249</v>
      </c>
      <c r="E369" s="26" t="str">
        <f t="shared" si="125"/>
        <v>历史新!C359</v>
      </c>
      <c r="F369" s="26" t="str">
        <f t="shared" si="126"/>
        <v>历史汇总!B249</v>
      </c>
      <c r="G369" s="1" t="s">
        <v>96</v>
      </c>
      <c r="H369" s="26">
        <f t="shared" ca="1" si="133"/>
        <v>-12082</v>
      </c>
      <c r="I369" s="26">
        <f t="shared" ca="1" si="132"/>
        <v>-6341</v>
      </c>
      <c r="J369" s="26">
        <f t="shared" ca="1" si="132"/>
        <v>-6993</v>
      </c>
      <c r="K369" s="26">
        <f t="shared" ca="1" si="132"/>
        <v>-6901</v>
      </c>
      <c r="L369" s="26">
        <f t="shared" ca="1" si="132"/>
        <v>-8554</v>
      </c>
      <c r="M369" s="26">
        <f t="shared" ca="1" si="132"/>
        <v>-17118</v>
      </c>
      <c r="N369" s="26">
        <f t="shared" ca="1" si="132"/>
        <v>-21416</v>
      </c>
      <c r="O369" s="26">
        <f t="shared" ca="1" si="132"/>
        <v>-10155</v>
      </c>
      <c r="P369" s="26">
        <f t="shared" ca="1" si="132"/>
        <v>-9473</v>
      </c>
      <c r="Q369" s="26">
        <f t="shared" ca="1" si="132"/>
        <v>-8718</v>
      </c>
      <c r="R369" s="26">
        <f t="shared" ca="1" si="132"/>
        <v>-8438</v>
      </c>
      <c r="S369" s="26">
        <f t="shared" ca="1" si="132"/>
        <v>-18598</v>
      </c>
      <c r="T369" s="26">
        <f t="shared" ca="1" si="132"/>
        <v>-15730</v>
      </c>
      <c r="U369" s="26">
        <f t="shared" ca="1" si="132"/>
        <v>-10462</v>
      </c>
      <c r="V369" s="26">
        <f t="shared" ca="1" si="132"/>
        <v>-15197</v>
      </c>
      <c r="W369" s="26">
        <f t="shared" ca="1" si="132"/>
        <v>-12718</v>
      </c>
      <c r="X369" s="26">
        <f t="shared" ca="1" si="134"/>
        <v>-15247</v>
      </c>
      <c r="Y369" s="26">
        <f t="shared" ca="1" si="134"/>
        <v>-28825</v>
      </c>
      <c r="Z369" s="26">
        <f t="shared" ca="1" si="134"/>
        <v>-33165</v>
      </c>
      <c r="AA369" s="26">
        <f t="shared" ca="1" si="134"/>
        <v>-12584</v>
      </c>
      <c r="AB369" s="26">
        <f t="shared" ca="1" si="134"/>
        <v>-13333</v>
      </c>
      <c r="AC369" s="26">
        <f t="shared" ca="1" si="134"/>
        <v>-10384</v>
      </c>
      <c r="AD369" s="26">
        <f t="shared" ca="1" si="134"/>
        <v>-11439</v>
      </c>
      <c r="AE369" s="26">
        <f t="shared" ca="1" si="134"/>
        <v>-17153</v>
      </c>
      <c r="AF369" s="26">
        <f t="shared" ca="1" si="134"/>
        <v>-26319</v>
      </c>
      <c r="AG369" s="26">
        <f t="shared" ca="1" si="134"/>
        <v>-14946</v>
      </c>
      <c r="AH369" s="26">
        <f t="shared" ca="1" si="134"/>
        <v>-14341</v>
      </c>
      <c r="AI369" s="26">
        <f t="shared" ca="1" si="134"/>
        <v>-12060</v>
      </c>
      <c r="AJ369" s="26">
        <f t="shared" ca="1" si="134"/>
        <v>-14214</v>
      </c>
      <c r="AK369" s="26">
        <f t="shared" ca="1" si="134"/>
        <v>-26735</v>
      </c>
      <c r="AL369" s="26">
        <f t="shared" ca="1" si="134"/>
        <v>-30513</v>
      </c>
      <c r="AM369" s="26">
        <f t="shared" ca="1" si="134"/>
        <v>-12175</v>
      </c>
      <c r="AN369" s="26">
        <f t="shared" ca="1" si="134"/>
        <v>-11637</v>
      </c>
      <c r="AO369" s="26">
        <f t="shared" ca="1" si="134"/>
        <v>-9408</v>
      </c>
      <c r="AP369" s="26">
        <f t="shared" ca="1" si="134"/>
        <v>-8520</v>
      </c>
      <c r="AQ369" s="26">
        <f t="shared" ca="1" si="134"/>
        <v>-15036</v>
      </c>
      <c r="AR369" s="26">
        <f t="shared" ca="1" si="134"/>
        <v>-16119</v>
      </c>
      <c r="AS369" s="26">
        <f t="shared" ca="1" si="134"/>
        <v>-12100</v>
      </c>
      <c r="AT369" s="26">
        <f t="shared" ca="1" si="134"/>
        <v>-4245.3999999999996</v>
      </c>
      <c r="AU369" s="26">
        <f t="shared" ca="1" si="134"/>
        <v>-7.999999999992724E-2</v>
      </c>
      <c r="AV369" s="26">
        <f t="shared" ca="1" si="134"/>
        <v>-15.920000000000073</v>
      </c>
      <c r="AW369" s="26">
        <f t="shared" ca="1" si="134"/>
        <v>-44.720000000001164</v>
      </c>
      <c r="AX369" s="26">
        <f t="shared" ca="1" si="134"/>
        <v>-83.930000000000291</v>
      </c>
      <c r="AY369" s="26">
        <f t="shared" ca="1" si="134"/>
        <v>-65.350000000000364</v>
      </c>
      <c r="AZ369" s="26">
        <f t="shared" ca="1" si="134"/>
        <v>-12.690000000000509</v>
      </c>
      <c r="BA369" s="26">
        <f t="shared" ca="1" si="134"/>
        <v>-29.090000000000146</v>
      </c>
      <c r="BB369" s="26">
        <f t="shared" ca="1" si="134"/>
        <v>-20.299999999999272</v>
      </c>
      <c r="BC369" s="26">
        <f t="shared" ca="1" si="134"/>
        <v>-0.93000000000029104</v>
      </c>
      <c r="BD369" s="26">
        <f t="shared" ca="1" si="134"/>
        <v>368.65999999999985</v>
      </c>
      <c r="BE369" s="26">
        <f t="shared" ca="1" si="134"/>
        <v>0.79000000000087311</v>
      </c>
      <c r="BF369" s="26">
        <f t="shared" ca="1" si="134"/>
        <v>12141.09</v>
      </c>
    </row>
    <row r="370" spans="3:58">
      <c r="C370" s="26">
        <f t="shared" si="123"/>
        <v>360</v>
      </c>
      <c r="D370" s="26">
        <f t="shared" si="124"/>
        <v>250</v>
      </c>
      <c r="E370" s="26" t="str">
        <f t="shared" si="125"/>
        <v>历史新!C360</v>
      </c>
      <c r="F370" s="26" t="str">
        <f t="shared" si="126"/>
        <v>历史汇总!B250</v>
      </c>
      <c r="G370" s="3" t="s">
        <v>97</v>
      </c>
      <c r="H370" s="26">
        <f t="shared" ca="1" si="133"/>
        <v>-0.03</v>
      </c>
      <c r="I370" s="26">
        <f t="shared" ca="1" si="133"/>
        <v>0.47520000000000001</v>
      </c>
      <c r="J370" s="26">
        <f t="shared" ca="1" si="133"/>
        <v>-0.1028</v>
      </c>
      <c r="K370" s="26">
        <f t="shared" ca="1" si="133"/>
        <v>1.32E-2</v>
      </c>
      <c r="L370" s="26">
        <f t="shared" ca="1" si="133"/>
        <v>-0.23949999999999999</v>
      </c>
      <c r="M370" s="26">
        <f t="shared" ca="1" si="133"/>
        <v>-1.0012000000000001</v>
      </c>
      <c r="N370" s="26">
        <f t="shared" ca="1" si="133"/>
        <v>-0.25109999999999999</v>
      </c>
      <c r="O370" s="26">
        <f t="shared" ca="1" si="133"/>
        <v>0.52580000000000005</v>
      </c>
      <c r="P370" s="26">
        <f t="shared" ca="1" si="133"/>
        <v>6.7199999999999996E-2</v>
      </c>
      <c r="Q370" s="26">
        <f t="shared" ca="1" si="133"/>
        <v>7.9699999999999993E-2</v>
      </c>
      <c r="R370" s="26">
        <f t="shared" ca="1" si="133"/>
        <v>3.2099999999999997E-2</v>
      </c>
      <c r="S370" s="26">
        <f t="shared" ca="1" si="133"/>
        <v>-1.2040999999999999</v>
      </c>
      <c r="T370" s="26">
        <f t="shared" ca="1" si="133"/>
        <v>0.1542</v>
      </c>
      <c r="U370" s="26">
        <f t="shared" ca="1" si="133"/>
        <v>0.33489999999999998</v>
      </c>
      <c r="V370" s="26">
        <f t="shared" ca="1" si="133"/>
        <v>-0.4526</v>
      </c>
      <c r="W370" s="26">
        <f t="shared" ca="1" si="133"/>
        <v>0.16309999999999999</v>
      </c>
      <c r="X370" s="26">
        <f t="shared" ca="1" si="134"/>
        <v>-0.19889999999999999</v>
      </c>
      <c r="Y370" s="26">
        <f t="shared" ca="1" si="134"/>
        <v>-0.89049999999999996</v>
      </c>
      <c r="Z370" s="26">
        <f t="shared" ca="1" si="134"/>
        <v>-0.15060000000000001</v>
      </c>
      <c r="AA370" s="26">
        <f t="shared" ca="1" si="134"/>
        <v>0.62060000000000004</v>
      </c>
      <c r="AB370" s="26">
        <f t="shared" ca="1" si="134"/>
        <v>-5.9499999999999997E-2</v>
      </c>
      <c r="AC370" s="26">
        <f t="shared" ca="1" si="134"/>
        <v>0.22120000000000001</v>
      </c>
      <c r="AD370" s="26">
        <f t="shared" ca="1" si="134"/>
        <v>-0.1016</v>
      </c>
      <c r="AE370" s="26">
        <f t="shared" ca="1" si="134"/>
        <v>-0.4995</v>
      </c>
      <c r="AF370" s="26">
        <f t="shared" ca="1" si="134"/>
        <v>-0.53439999999999999</v>
      </c>
      <c r="AG370" s="26">
        <f t="shared" ca="1" si="134"/>
        <v>0.43209999999999998</v>
      </c>
      <c r="AH370" s="26">
        <f t="shared" ca="1" si="134"/>
        <v>4.0500000000000001E-2</v>
      </c>
      <c r="AI370" s="26">
        <f t="shared" ca="1" si="134"/>
        <v>0.15909999999999999</v>
      </c>
      <c r="AJ370" s="26">
        <f t="shared" ca="1" si="134"/>
        <v>-0.17860000000000001</v>
      </c>
      <c r="AK370" s="26">
        <f t="shared" ca="1" si="134"/>
        <v>-0.88090000000000002</v>
      </c>
      <c r="AL370" s="26">
        <f t="shared" ca="1" si="134"/>
        <v>-0.14130000000000001</v>
      </c>
      <c r="AM370" s="26">
        <f t="shared" ca="1" si="134"/>
        <v>0.60099999999999998</v>
      </c>
      <c r="AN370" s="26">
        <f t="shared" ca="1" si="134"/>
        <v>4.4200000000000003E-2</v>
      </c>
      <c r="AO370" s="26">
        <f t="shared" ca="1" si="134"/>
        <v>0.1915</v>
      </c>
      <c r="AP370" s="26">
        <f t="shared" ca="1" si="134"/>
        <v>9.4399999999999998E-2</v>
      </c>
      <c r="AQ370" s="26">
        <f t="shared" ca="1" si="134"/>
        <v>-0.76480000000000004</v>
      </c>
      <c r="AR370" s="26">
        <f t="shared" ca="1" si="134"/>
        <v>-7.1999999999999995E-2</v>
      </c>
      <c r="AS370" s="26">
        <f t="shared" ca="1" si="134"/>
        <v>0.24929999999999999</v>
      </c>
      <c r="AT370" s="26">
        <f t="shared" ca="1" si="134"/>
        <v>-6.7599999999999993E-2</v>
      </c>
      <c r="AU370" s="26">
        <f t="shared" ca="1" si="134"/>
        <v>0.45780000000000004</v>
      </c>
      <c r="AV370" s="26">
        <f t="shared" ca="1" si="134"/>
        <v>-1.2999999999999956E-3</v>
      </c>
      <c r="AW370" s="26">
        <f t="shared" ca="1" si="134"/>
        <v>-1.0999999999999899E-3</v>
      </c>
      <c r="AX370" s="26">
        <f t="shared" ca="1" si="134"/>
        <v>-1.2000000000000066E-3</v>
      </c>
      <c r="AY370" s="26">
        <f t="shared" ca="1" si="134"/>
        <v>-1.0999999999999899E-3</v>
      </c>
      <c r="AZ370" s="26">
        <f t="shared" ca="1" si="134"/>
        <v>5.400000000000002E-3</v>
      </c>
      <c r="BA370" s="26">
        <f t="shared" ca="1" si="134"/>
        <v>-1.4000000000000123E-3</v>
      </c>
      <c r="BB370" s="26">
        <f t="shared" ca="1" si="134"/>
        <v>4.0000000000001146E-4</v>
      </c>
      <c r="BC370" s="26">
        <f t="shared" ca="1" si="134"/>
        <v>2.7000000000000357E-3</v>
      </c>
      <c r="BD370" s="26">
        <f t="shared" ca="1" si="134"/>
        <v>3.1600000000000072E-2</v>
      </c>
      <c r="BE370" s="26">
        <f t="shared" ca="1" si="134"/>
        <v>-1.0199999999999987E-2</v>
      </c>
      <c r="BF370" s="26">
        <f t="shared" ca="1" si="134"/>
        <v>0.127</v>
      </c>
    </row>
    <row r="371" spans="3:58">
      <c r="C371" s="26">
        <f t="shared" si="123"/>
        <v>361</v>
      </c>
      <c r="D371" s="26">
        <f t="shared" si="124"/>
        <v>251</v>
      </c>
      <c r="E371" s="26" t="str">
        <f t="shared" si="125"/>
        <v>历史新!C361</v>
      </c>
      <c r="F371" s="26" t="str">
        <f t="shared" si="126"/>
        <v>历史汇总!B251</v>
      </c>
      <c r="G371" s="1" t="s">
        <v>99</v>
      </c>
      <c r="H371" s="26">
        <f t="shared" ca="1" si="133"/>
        <v>0</v>
      </c>
      <c r="I371" s="26">
        <f t="shared" ca="1" si="133"/>
        <v>0</v>
      </c>
      <c r="J371" s="26">
        <f t="shared" ca="1" si="133"/>
        <v>0</v>
      </c>
      <c r="K371" s="26">
        <f t="shared" ca="1" si="133"/>
        <v>0</v>
      </c>
      <c r="L371" s="26">
        <f t="shared" ca="1" si="133"/>
        <v>0</v>
      </c>
      <c r="M371" s="26">
        <f t="shared" ca="1" si="133"/>
        <v>0</v>
      </c>
      <c r="N371" s="26">
        <f t="shared" ca="1" si="133"/>
        <v>0</v>
      </c>
      <c r="O371" s="26">
        <f t="shared" ca="1" si="133"/>
        <v>0</v>
      </c>
      <c r="P371" s="26">
        <f t="shared" ca="1" si="133"/>
        <v>0</v>
      </c>
      <c r="Q371" s="26">
        <f t="shared" ca="1" si="133"/>
        <v>0</v>
      </c>
      <c r="R371" s="26">
        <f t="shared" ca="1" si="133"/>
        <v>0</v>
      </c>
      <c r="S371" s="26">
        <f t="shared" ca="1" si="133"/>
        <v>-3527.6606999999999</v>
      </c>
      <c r="T371" s="26">
        <f t="shared" ca="1" si="133"/>
        <v>-3212</v>
      </c>
      <c r="U371" s="26">
        <f t="shared" ca="1" si="133"/>
        <v>-2780</v>
      </c>
      <c r="V371" s="26">
        <f t="shared" ca="1" si="133"/>
        <v>-3228</v>
      </c>
      <c r="W371" s="26">
        <f t="shared" ca="1" si="133"/>
        <v>-3090</v>
      </c>
      <c r="X371" s="26">
        <f t="shared" ca="1" si="134"/>
        <v>-3425</v>
      </c>
      <c r="Y371" s="26">
        <f t="shared" ca="1" si="134"/>
        <v>-3907</v>
      </c>
      <c r="Z371" s="26">
        <f t="shared" ca="1" si="134"/>
        <v>-4016</v>
      </c>
      <c r="AA371" s="26">
        <f t="shared" ca="1" si="134"/>
        <v>-3386</v>
      </c>
      <c r="AB371" s="26">
        <f t="shared" ca="1" si="134"/>
        <v>-3424</v>
      </c>
      <c r="AC371" s="26">
        <f t="shared" ca="1" si="134"/>
        <v>-3508</v>
      </c>
      <c r="AD371" s="26">
        <f t="shared" ca="1" si="134"/>
        <v>-3693</v>
      </c>
      <c r="AE371" s="26">
        <f t="shared" ca="1" si="134"/>
        <v>-3718</v>
      </c>
      <c r="AF371" s="26">
        <f t="shared" ca="1" si="134"/>
        <v>-4031</v>
      </c>
      <c r="AG371" s="26">
        <f t="shared" ca="1" si="134"/>
        <v>-3373</v>
      </c>
      <c r="AH371" s="26">
        <f t="shared" ca="1" si="134"/>
        <v>-3454</v>
      </c>
      <c r="AI371" s="26">
        <f t="shared" ca="1" si="134"/>
        <v>-3245</v>
      </c>
      <c r="AJ371" s="26">
        <f t="shared" ca="1" si="134"/>
        <v>-3641</v>
      </c>
      <c r="AK371" s="26">
        <f t="shared" ca="1" si="134"/>
        <v>-3850</v>
      </c>
      <c r="AL371" s="26">
        <f t="shared" ca="1" si="134"/>
        <v>-4024</v>
      </c>
      <c r="AM371" s="26">
        <f t="shared" ca="1" si="134"/>
        <v>-3395</v>
      </c>
      <c r="AN371" s="26">
        <f t="shared" ca="1" si="134"/>
        <v>-3397</v>
      </c>
      <c r="AO371" s="26">
        <f t="shared" ca="1" si="134"/>
        <v>-3440</v>
      </c>
      <c r="AP371" s="26">
        <f t="shared" ca="1" si="134"/>
        <v>-3384</v>
      </c>
      <c r="AQ371" s="26">
        <f t="shared" ca="1" si="134"/>
        <v>-3771</v>
      </c>
      <c r="AR371" s="26">
        <f t="shared" ca="1" si="134"/>
        <v>-3697</v>
      </c>
      <c r="AS371" s="26">
        <f t="shared" ca="1" si="134"/>
        <v>-3204</v>
      </c>
      <c r="AT371" s="26">
        <f t="shared" ca="1" si="134"/>
        <v>163.78999999999996</v>
      </c>
      <c r="AU371" s="26">
        <f t="shared" ca="1" si="134"/>
        <v>175.86999999999989</v>
      </c>
      <c r="AV371" s="26">
        <f t="shared" ca="1" si="134"/>
        <v>210.55000000000018</v>
      </c>
      <c r="AW371" s="26">
        <f t="shared" ca="1" si="134"/>
        <v>213.19000000000005</v>
      </c>
      <c r="AX371" s="26">
        <f t="shared" ca="1" si="134"/>
        <v>210.28999999999996</v>
      </c>
      <c r="AY371" s="26">
        <f t="shared" ca="1" si="134"/>
        <v>169.46000000000004</v>
      </c>
      <c r="AZ371" s="26">
        <f t="shared" ca="1" si="134"/>
        <v>180.76000000000022</v>
      </c>
      <c r="BA371" s="26">
        <f t="shared" ca="1" si="134"/>
        <v>180.63000000000011</v>
      </c>
      <c r="BB371" s="26">
        <f t="shared" ca="1" si="134"/>
        <v>174.92000000000007</v>
      </c>
      <c r="BC371" s="26">
        <f t="shared" ca="1" si="134"/>
        <v>180.84999999999991</v>
      </c>
      <c r="BD371" s="26">
        <f t="shared" ca="1" si="134"/>
        <v>154.07000000000016</v>
      </c>
      <c r="BE371" s="26">
        <f t="shared" ca="1" si="134"/>
        <v>131.19000000000005</v>
      </c>
      <c r="BF371" s="26">
        <f t="shared" ca="1" si="134"/>
        <v>3135.44</v>
      </c>
    </row>
    <row r="372" spans="3:58">
      <c r="C372" s="26">
        <f t="shared" si="123"/>
        <v>362</v>
      </c>
      <c r="E372" s="26" t="str">
        <f t="shared" si="125"/>
        <v>历史新!C362</v>
      </c>
      <c r="F372" s="26" t="str">
        <f t="shared" si="126"/>
        <v>历史汇总!B</v>
      </c>
      <c r="G372" s="3" t="s">
        <v>100</v>
      </c>
    </row>
    <row r="373" spans="3:58">
      <c r="C373" s="26">
        <f t="shared" si="123"/>
        <v>363</v>
      </c>
      <c r="D373" s="26">
        <f t="shared" si="124"/>
        <v>252</v>
      </c>
      <c r="E373" s="26" t="str">
        <f t="shared" si="125"/>
        <v>历史新!C363</v>
      </c>
      <c r="F373" s="26" t="str">
        <f t="shared" si="126"/>
        <v>历史汇总!B252</v>
      </c>
      <c r="G373" s="3" t="s">
        <v>101</v>
      </c>
      <c r="H373" s="26">
        <f t="shared" ca="1" si="133"/>
        <v>0</v>
      </c>
      <c r="I373" s="26">
        <f t="shared" ca="1" si="133"/>
        <v>0</v>
      </c>
      <c r="J373" s="26">
        <f t="shared" ca="1" si="133"/>
        <v>0</v>
      </c>
      <c r="K373" s="26">
        <f t="shared" ca="1" si="133"/>
        <v>0</v>
      </c>
      <c r="L373" s="26">
        <f t="shared" ca="1" si="133"/>
        <v>0</v>
      </c>
      <c r="M373" s="26">
        <f t="shared" ca="1" si="133"/>
        <v>0</v>
      </c>
      <c r="N373" s="26">
        <f t="shared" ca="1" si="133"/>
        <v>0</v>
      </c>
      <c r="O373" s="26">
        <f t="shared" ca="1" si="133"/>
        <v>0</v>
      </c>
      <c r="P373" s="26">
        <f t="shared" ca="1" si="133"/>
        <v>0</v>
      </c>
      <c r="Q373" s="26">
        <f t="shared" ca="1" si="133"/>
        <v>0</v>
      </c>
      <c r="R373" s="26">
        <f t="shared" ca="1" si="133"/>
        <v>0</v>
      </c>
      <c r="S373" s="26">
        <f t="shared" ca="1" si="133"/>
        <v>-3252.3739</v>
      </c>
      <c r="T373" s="26">
        <f t="shared" ca="1" si="133"/>
        <v>-2919</v>
      </c>
      <c r="U373" s="26">
        <f t="shared" ca="1" si="133"/>
        <v>-2543</v>
      </c>
      <c r="V373" s="26">
        <f t="shared" ca="1" si="133"/>
        <v>-2833</v>
      </c>
      <c r="W373" s="26">
        <f t="shared" ca="1" si="133"/>
        <v>-2873</v>
      </c>
      <c r="X373" s="26">
        <f t="shared" ca="1" si="134"/>
        <v>-3087</v>
      </c>
      <c r="Y373" s="26">
        <f t="shared" ca="1" si="134"/>
        <v>-3551</v>
      </c>
      <c r="Z373" s="26">
        <f t="shared" ca="1" si="134"/>
        <v>-3870</v>
      </c>
      <c r="AA373" s="26">
        <f t="shared" ca="1" si="134"/>
        <v>-3152</v>
      </c>
      <c r="AB373" s="26">
        <f t="shared" ca="1" si="134"/>
        <v>-3163</v>
      </c>
      <c r="AC373" s="26">
        <f t="shared" ca="1" si="134"/>
        <v>-3332</v>
      </c>
      <c r="AD373" s="26">
        <f t="shared" ca="1" si="134"/>
        <v>-3335</v>
      </c>
      <c r="AE373" s="26">
        <f t="shared" ca="1" si="134"/>
        <v>-3319</v>
      </c>
      <c r="AF373" s="26">
        <f t="shared" ca="1" si="134"/>
        <v>-3533</v>
      </c>
      <c r="AG373" s="26">
        <f t="shared" ca="1" si="134"/>
        <v>-2977</v>
      </c>
      <c r="AH373" s="26">
        <f t="shared" ca="1" si="134"/>
        <v>-3023</v>
      </c>
      <c r="AI373" s="26">
        <f t="shared" ca="1" si="134"/>
        <v>-2822</v>
      </c>
      <c r="AJ373" s="26">
        <f t="shared" ca="1" si="134"/>
        <v>-3190</v>
      </c>
      <c r="AK373" s="26">
        <f t="shared" ca="1" si="134"/>
        <v>-3472</v>
      </c>
      <c r="AL373" s="26">
        <f t="shared" ca="1" si="134"/>
        <v>-3557</v>
      </c>
      <c r="AM373" s="26">
        <f t="shared" ca="1" si="134"/>
        <v>-2742</v>
      </c>
      <c r="AN373" s="26">
        <f t="shared" ca="1" si="134"/>
        <v>-2775</v>
      </c>
      <c r="AO373" s="26">
        <f t="shared" ca="1" si="134"/>
        <v>-2910</v>
      </c>
      <c r="AP373" s="26">
        <f t="shared" ca="1" si="134"/>
        <v>-2683</v>
      </c>
      <c r="AQ373" s="26">
        <f t="shared" ca="1" si="134"/>
        <v>-3166</v>
      </c>
      <c r="AR373" s="26">
        <f t="shared" ca="1" si="134"/>
        <v>-3037</v>
      </c>
      <c r="AS373" s="26">
        <f t="shared" ca="1" si="134"/>
        <v>-2638</v>
      </c>
      <c r="AT373" s="26">
        <f t="shared" ca="1" si="134"/>
        <v>212.23000000000002</v>
      </c>
      <c r="AU373" s="26">
        <f t="shared" ca="1" si="134"/>
        <v>170.07999999999993</v>
      </c>
      <c r="AV373" s="26">
        <f t="shared" ca="1" si="134"/>
        <v>174.26000000000022</v>
      </c>
      <c r="AW373" s="26">
        <f t="shared" ca="1" si="134"/>
        <v>175.7800000000002</v>
      </c>
      <c r="AX373" s="26">
        <f t="shared" ca="1" si="134"/>
        <v>171.42999999999984</v>
      </c>
      <c r="AY373" s="26">
        <f t="shared" ca="1" si="134"/>
        <v>135.40999999999985</v>
      </c>
      <c r="AZ373" s="26">
        <f t="shared" ca="1" si="134"/>
        <v>128.73000000000002</v>
      </c>
      <c r="BA373" s="26">
        <f t="shared" ca="1" si="134"/>
        <v>134.61000000000013</v>
      </c>
      <c r="BB373" s="26">
        <f t="shared" ca="1" si="134"/>
        <v>141.32999999999993</v>
      </c>
      <c r="BC373" s="26">
        <f t="shared" ca="1" si="134"/>
        <v>148.82000000000016</v>
      </c>
      <c r="BD373" s="26">
        <f t="shared" ca="1" si="134"/>
        <v>153.5</v>
      </c>
      <c r="BE373" s="26">
        <f t="shared" ca="1" si="134"/>
        <v>129.90999999999985</v>
      </c>
      <c r="BF373" s="26">
        <f t="shared" ca="1" si="134"/>
        <v>2505.17</v>
      </c>
    </row>
    <row r="374" spans="3:58">
      <c r="C374" s="26">
        <f t="shared" si="123"/>
        <v>364</v>
      </c>
      <c r="D374" s="26">
        <f t="shared" si="124"/>
        <v>253</v>
      </c>
      <c r="E374" s="26" t="str">
        <f t="shared" si="125"/>
        <v>历史新!C364</v>
      </c>
      <c r="F374" s="26" t="str">
        <f t="shared" si="126"/>
        <v>历史汇总!B253</v>
      </c>
      <c r="G374" s="3" t="s">
        <v>102</v>
      </c>
      <c r="H374" s="26">
        <f t="shared" ca="1" si="133"/>
        <v>0</v>
      </c>
      <c r="I374" s="26">
        <f t="shared" ca="1" si="133"/>
        <v>0</v>
      </c>
      <c r="J374" s="26">
        <f t="shared" ca="1" si="133"/>
        <v>0</v>
      </c>
      <c r="K374" s="26">
        <f t="shared" ca="1" si="133"/>
        <v>0</v>
      </c>
      <c r="L374" s="26">
        <f t="shared" ca="1" si="133"/>
        <v>0</v>
      </c>
      <c r="M374" s="26">
        <f t="shared" ca="1" si="133"/>
        <v>0</v>
      </c>
      <c r="N374" s="26">
        <f t="shared" ca="1" si="133"/>
        <v>0</v>
      </c>
      <c r="O374" s="26">
        <f t="shared" ca="1" si="133"/>
        <v>0</v>
      </c>
      <c r="P374" s="26">
        <f t="shared" ca="1" si="133"/>
        <v>0</v>
      </c>
      <c r="Q374" s="26">
        <f t="shared" ca="1" si="133"/>
        <v>0</v>
      </c>
      <c r="R374" s="26">
        <f t="shared" ca="1" si="133"/>
        <v>0</v>
      </c>
      <c r="S374" s="26">
        <f t="shared" ca="1" si="133"/>
        <v>-3790.7764000000002</v>
      </c>
      <c r="T374" s="26">
        <f t="shared" ca="1" si="133"/>
        <v>-3364</v>
      </c>
      <c r="U374" s="26">
        <f t="shared" ca="1" si="133"/>
        <v>-2916</v>
      </c>
      <c r="V374" s="26">
        <f t="shared" ca="1" si="133"/>
        <v>-3521</v>
      </c>
      <c r="W374" s="26">
        <f t="shared" ca="1" si="133"/>
        <v>-3230</v>
      </c>
      <c r="X374" s="26">
        <f t="shared" ca="1" si="134"/>
        <v>-3634</v>
      </c>
      <c r="Y374" s="26">
        <f t="shared" ca="1" si="134"/>
        <v>-4225</v>
      </c>
      <c r="Z374" s="26">
        <f t="shared" ca="1" si="134"/>
        <v>-4119</v>
      </c>
      <c r="AA374" s="26">
        <f t="shared" ca="1" si="134"/>
        <v>-3500</v>
      </c>
      <c r="AB374" s="26">
        <f t="shared" ca="1" si="134"/>
        <v>-3671</v>
      </c>
      <c r="AC374" s="26">
        <f t="shared" ca="1" si="134"/>
        <v>-3647</v>
      </c>
      <c r="AD374" s="26">
        <f t="shared" ca="1" si="134"/>
        <v>-3981</v>
      </c>
      <c r="AE374" s="26">
        <f t="shared" ca="1" si="134"/>
        <v>-4049</v>
      </c>
      <c r="AF374" s="26">
        <f t="shared" ca="1" si="134"/>
        <v>-4415</v>
      </c>
      <c r="AG374" s="26">
        <f t="shared" ca="1" si="134"/>
        <v>-3632</v>
      </c>
      <c r="AH374" s="26">
        <f t="shared" ca="1" si="134"/>
        <v>-3718</v>
      </c>
      <c r="AI374" s="26">
        <f t="shared" ca="1" si="134"/>
        <v>-3577</v>
      </c>
      <c r="AJ374" s="26">
        <f t="shared" ca="1" si="134"/>
        <v>-3950</v>
      </c>
      <c r="AK374" s="26">
        <f t="shared" ca="1" si="134"/>
        <v>-4223</v>
      </c>
      <c r="AL374" s="26">
        <f t="shared" ca="1" si="134"/>
        <v>-4299</v>
      </c>
      <c r="AM374" s="26">
        <f t="shared" ca="1" si="134"/>
        <v>-3667</v>
      </c>
      <c r="AN374" s="26">
        <f t="shared" ca="1" si="134"/>
        <v>-3788</v>
      </c>
      <c r="AO374" s="26">
        <f t="shared" ca="1" si="134"/>
        <v>-3743</v>
      </c>
      <c r="AP374" s="26">
        <f t="shared" ca="1" si="134"/>
        <v>-3847</v>
      </c>
      <c r="AQ374" s="26">
        <f t="shared" ca="1" si="134"/>
        <v>-4325</v>
      </c>
      <c r="AR374" s="26">
        <f t="shared" ca="1" si="134"/>
        <v>-4176</v>
      </c>
      <c r="AS374" s="26">
        <f t="shared" ca="1" si="134"/>
        <v>-3649</v>
      </c>
      <c r="AT374" s="26">
        <f t="shared" ca="1" si="134"/>
        <v>195.92000000000007</v>
      </c>
      <c r="AU374" s="26">
        <f t="shared" ca="1" si="134"/>
        <v>195.42999999999984</v>
      </c>
      <c r="AV374" s="26">
        <f t="shared" ca="1" si="134"/>
        <v>237.22999999999956</v>
      </c>
      <c r="AW374" s="26">
        <f t="shared" ca="1" si="134"/>
        <v>259.60999999999967</v>
      </c>
      <c r="AX374" s="26">
        <f t="shared" ca="1" si="134"/>
        <v>230.03999999999996</v>
      </c>
      <c r="AY374" s="26">
        <f t="shared" ca="1" si="134"/>
        <v>190.67999999999984</v>
      </c>
      <c r="AZ374" s="26">
        <f t="shared" ca="1" si="134"/>
        <v>217.48000000000002</v>
      </c>
      <c r="BA374" s="26">
        <f t="shared" ca="1" si="134"/>
        <v>202.07999999999993</v>
      </c>
      <c r="BB374" s="26">
        <f t="shared" ca="1" si="134"/>
        <v>195.26000000000022</v>
      </c>
      <c r="BC374" s="26">
        <f t="shared" ca="1" si="134"/>
        <v>208.82000000000016</v>
      </c>
      <c r="BD374" s="26">
        <f t="shared" ca="1" si="134"/>
        <v>164.03999999999996</v>
      </c>
      <c r="BE374" s="26">
        <f t="shared" ca="1" si="134"/>
        <v>137.65999999999985</v>
      </c>
      <c r="BF374" s="26">
        <f t="shared" ca="1" si="134"/>
        <v>3599.12</v>
      </c>
    </row>
    <row r="375" spans="3:58">
      <c r="C375" s="26">
        <f t="shared" si="123"/>
        <v>365</v>
      </c>
      <c r="D375" s="26">
        <f t="shared" si="124"/>
        <v>254</v>
      </c>
      <c r="E375" s="26" t="str">
        <f t="shared" si="125"/>
        <v>历史新!C365</v>
      </c>
      <c r="F375" s="26" t="str">
        <f t="shared" si="126"/>
        <v>历史汇总!B254</v>
      </c>
      <c r="G375" s="3" t="s">
        <v>103</v>
      </c>
      <c r="H375" s="26">
        <f t="shared" ca="1" si="133"/>
        <v>0</v>
      </c>
      <c r="I375" s="26">
        <f t="shared" ca="1" si="133"/>
        <v>0</v>
      </c>
      <c r="J375" s="26">
        <f t="shared" ca="1" si="133"/>
        <v>0</v>
      </c>
      <c r="K375" s="26">
        <f t="shared" ca="1" si="133"/>
        <v>0</v>
      </c>
      <c r="L375" s="26">
        <f t="shared" ca="1" si="133"/>
        <v>0</v>
      </c>
      <c r="M375" s="26">
        <f t="shared" ca="1" si="133"/>
        <v>0</v>
      </c>
      <c r="N375" s="26">
        <f t="shared" ca="1" si="133"/>
        <v>0</v>
      </c>
      <c r="O375" s="26">
        <f t="shared" ca="1" si="133"/>
        <v>0</v>
      </c>
      <c r="P375" s="26">
        <f t="shared" ca="1" si="133"/>
        <v>0</v>
      </c>
      <c r="Q375" s="26">
        <f t="shared" ca="1" si="133"/>
        <v>0</v>
      </c>
      <c r="R375" s="26">
        <f t="shared" ca="1" si="133"/>
        <v>0</v>
      </c>
      <c r="S375" s="26">
        <f t="shared" ca="1" si="133"/>
        <v>-3178.9625000000001</v>
      </c>
      <c r="T375" s="26">
        <f t="shared" ca="1" si="133"/>
        <v>-2703</v>
      </c>
      <c r="U375" s="26">
        <f t="shared" ca="1" si="133"/>
        <v>-2209</v>
      </c>
      <c r="V375" s="26">
        <f t="shared" ca="1" si="133"/>
        <v>-2622</v>
      </c>
      <c r="W375" s="26">
        <f t="shared" ca="1" si="133"/>
        <v>-2557</v>
      </c>
      <c r="X375" s="26">
        <f t="shared" ca="1" si="134"/>
        <v>-3073</v>
      </c>
      <c r="Y375" s="26">
        <f t="shared" ca="1" si="134"/>
        <v>-3285</v>
      </c>
      <c r="Z375" s="26">
        <f t="shared" ca="1" si="134"/>
        <v>-3751</v>
      </c>
      <c r="AA375" s="26">
        <f t="shared" ca="1" si="134"/>
        <v>-2793</v>
      </c>
      <c r="AB375" s="26">
        <f t="shared" ca="1" si="134"/>
        <v>-2540</v>
      </c>
      <c r="AC375" s="26">
        <f t="shared" ca="1" si="134"/>
        <v>-2835</v>
      </c>
      <c r="AD375" s="26">
        <f t="shared" ca="1" si="134"/>
        <v>-2897</v>
      </c>
      <c r="AE375" s="26">
        <f t="shared" ca="1" si="134"/>
        <v>-3286</v>
      </c>
      <c r="AF375" s="26">
        <f t="shared" ca="1" si="134"/>
        <v>-3424</v>
      </c>
      <c r="AG375" s="26">
        <f t="shared" ca="1" si="134"/>
        <v>-2422</v>
      </c>
      <c r="AH375" s="26">
        <f t="shared" ref="AH375:AW375" ca="1" si="135">OFFSET(INDIRECT($E375),0,AH$11)-OFFSET(INDIRECT($F375),0,AH$11)</f>
        <v>-2886</v>
      </c>
      <c r="AI375" s="26">
        <f t="shared" ca="1" si="135"/>
        <v>-2275</v>
      </c>
      <c r="AJ375" s="26">
        <f t="shared" ca="1" si="135"/>
        <v>-3205</v>
      </c>
      <c r="AK375" s="26">
        <f t="shared" ca="1" si="135"/>
        <v>-3424</v>
      </c>
      <c r="AL375" s="26">
        <f t="shared" ca="1" si="135"/>
        <v>-3622</v>
      </c>
      <c r="AM375" s="26">
        <f t="shared" ca="1" si="135"/>
        <v>-2711</v>
      </c>
      <c r="AN375" s="26">
        <f t="shared" ca="1" si="135"/>
        <v>-2575</v>
      </c>
      <c r="AO375" s="26">
        <f t="shared" ca="1" si="135"/>
        <v>-2692</v>
      </c>
      <c r="AP375" s="26">
        <f t="shared" ca="1" si="135"/>
        <v>-2570</v>
      </c>
      <c r="AQ375" s="26">
        <f t="shared" ca="1" si="135"/>
        <v>-3241</v>
      </c>
      <c r="AR375" s="26">
        <f t="shared" ca="1" si="135"/>
        <v>-3149</v>
      </c>
      <c r="AS375" s="26">
        <f t="shared" ca="1" si="135"/>
        <v>-2730</v>
      </c>
      <c r="AT375" s="26">
        <f t="shared" ca="1" si="135"/>
        <v>157.92000000000007</v>
      </c>
      <c r="AU375" s="26">
        <f t="shared" ca="1" si="135"/>
        <v>69.25</v>
      </c>
      <c r="AV375" s="26">
        <f t="shared" ca="1" si="135"/>
        <v>169.38000000000011</v>
      </c>
      <c r="AW375" s="26">
        <f t="shared" ca="1" si="135"/>
        <v>189.25</v>
      </c>
      <c r="AX375" s="26">
        <f t="shared" ref="AT375:BF380" ca="1" si="136">OFFSET(INDIRECT($E375),0,AX$11)-OFFSET(INDIRECT($F375),0,AX$11)</f>
        <v>154.73000000000002</v>
      </c>
      <c r="AY375" s="26">
        <f t="shared" ca="1" si="136"/>
        <v>111.94999999999982</v>
      </c>
      <c r="AZ375" s="26">
        <f t="shared" ca="1" si="136"/>
        <v>147</v>
      </c>
      <c r="BA375" s="26">
        <f t="shared" ca="1" si="136"/>
        <v>148.36000000000013</v>
      </c>
      <c r="BB375" s="26">
        <f t="shared" ca="1" si="136"/>
        <v>150.53999999999996</v>
      </c>
      <c r="BC375" s="26">
        <f t="shared" ca="1" si="136"/>
        <v>116.2800000000002</v>
      </c>
      <c r="BD375" s="26">
        <f t="shared" ca="1" si="136"/>
        <v>123.05999999999995</v>
      </c>
      <c r="BE375" s="26">
        <f t="shared" ca="1" si="136"/>
        <v>89.179999999999836</v>
      </c>
      <c r="BF375" s="26">
        <f t="shared" ca="1" si="136"/>
        <v>2639.19</v>
      </c>
    </row>
    <row r="376" spans="3:58">
      <c r="C376" s="26">
        <f t="shared" si="123"/>
        <v>366</v>
      </c>
      <c r="D376" s="26">
        <f t="shared" si="124"/>
        <v>255</v>
      </c>
      <c r="E376" s="26" t="str">
        <f t="shared" si="125"/>
        <v>历史新!C366</v>
      </c>
      <c r="F376" s="26" t="str">
        <f t="shared" si="126"/>
        <v>历史汇总!B255</v>
      </c>
      <c r="G376" s="1" t="s">
        <v>105</v>
      </c>
      <c r="H376" s="26">
        <f t="shared" ca="1" si="133"/>
        <v>0</v>
      </c>
      <c r="I376" s="26">
        <f t="shared" ca="1" si="133"/>
        <v>0</v>
      </c>
      <c r="J376" s="26">
        <f t="shared" ca="1" si="133"/>
        <v>0</v>
      </c>
      <c r="K376" s="26">
        <f t="shared" ca="1" si="133"/>
        <v>0</v>
      </c>
      <c r="L376" s="26">
        <f t="shared" ca="1" si="133"/>
        <v>0</v>
      </c>
      <c r="M376" s="26">
        <f t="shared" ca="1" si="133"/>
        <v>0</v>
      </c>
      <c r="N376" s="26">
        <f t="shared" ca="1" si="133"/>
        <v>0</v>
      </c>
      <c r="O376" s="26">
        <f t="shared" ca="1" si="133"/>
        <v>0</v>
      </c>
      <c r="P376" s="26">
        <f t="shared" ca="1" si="133"/>
        <v>0</v>
      </c>
      <c r="Q376" s="26">
        <f t="shared" ca="1" si="133"/>
        <v>0</v>
      </c>
      <c r="R376" s="26">
        <f t="shared" ca="1" si="133"/>
        <v>0</v>
      </c>
      <c r="S376" s="26">
        <f t="shared" ca="1" si="133"/>
        <v>-3.92</v>
      </c>
      <c r="T376" s="26">
        <f t="shared" ca="1" si="133"/>
        <v>-4.17</v>
      </c>
      <c r="U376" s="26">
        <f t="shared" ca="1" si="133"/>
        <v>-3.97</v>
      </c>
      <c r="V376" s="26">
        <f t="shared" ca="1" si="133"/>
        <v>-3.57</v>
      </c>
      <c r="W376" s="26">
        <f t="shared" ca="1" si="133"/>
        <v>-3.67</v>
      </c>
      <c r="X376" s="26">
        <f t="shared" ref="X376:AM380" ca="1" si="137">OFFSET(INDIRECT($E376),0,X$11)-OFFSET(INDIRECT($F376),0,X$11)</f>
        <v>-3.4</v>
      </c>
      <c r="Y376" s="26">
        <f t="shared" ca="1" si="137"/>
        <v>-4.54</v>
      </c>
      <c r="Z376" s="26">
        <f t="shared" ca="1" si="137"/>
        <v>-4.4800000000000004</v>
      </c>
      <c r="AA376" s="26">
        <f t="shared" ca="1" si="137"/>
        <v>-3.53</v>
      </c>
      <c r="AB376" s="26">
        <f t="shared" ca="1" si="137"/>
        <v>-3.47</v>
      </c>
      <c r="AC376" s="26">
        <f t="shared" ca="1" si="137"/>
        <v>-3.42</v>
      </c>
      <c r="AD376" s="26">
        <f t="shared" ca="1" si="137"/>
        <v>-3.31</v>
      </c>
      <c r="AE376" s="26">
        <f t="shared" ca="1" si="137"/>
        <v>-3.35</v>
      </c>
      <c r="AF376" s="26">
        <f t="shared" ca="1" si="137"/>
        <v>-3.78</v>
      </c>
      <c r="AG376" s="26">
        <f t="shared" ca="1" si="137"/>
        <v>-3.54</v>
      </c>
      <c r="AH376" s="26">
        <f t="shared" ca="1" si="137"/>
        <v>-3.19</v>
      </c>
      <c r="AI376" s="26">
        <f t="shared" ca="1" si="137"/>
        <v>-3.15</v>
      </c>
      <c r="AJ376" s="26">
        <f t="shared" ca="1" si="137"/>
        <v>-3.01</v>
      </c>
      <c r="AK376" s="26">
        <f t="shared" ca="1" si="137"/>
        <v>-3.75</v>
      </c>
      <c r="AL376" s="26">
        <f t="shared" ca="1" si="137"/>
        <v>-4.1500000000000004</v>
      </c>
      <c r="AM376" s="26">
        <f t="shared" ca="1" si="137"/>
        <v>-3.32</v>
      </c>
      <c r="AN376" s="26">
        <f t="shared" ref="AN376:AS376" ca="1" si="138">OFFSET(INDIRECT($E376),0,AN$11)-OFFSET(INDIRECT($F376),0,AN$11)</f>
        <v>-3.16</v>
      </c>
      <c r="AO376" s="26">
        <f t="shared" ca="1" si="138"/>
        <v>-3.18</v>
      </c>
      <c r="AP376" s="26">
        <f t="shared" ca="1" si="138"/>
        <v>-3.11</v>
      </c>
      <c r="AQ376" s="26">
        <f t="shared" ca="1" si="138"/>
        <v>-3.3</v>
      </c>
      <c r="AR376" s="26">
        <f t="shared" ca="1" si="138"/>
        <v>-3.13</v>
      </c>
      <c r="AS376" s="26">
        <f t="shared" ca="1" si="138"/>
        <v>-2.98</v>
      </c>
      <c r="AT376" s="26">
        <f t="shared" ca="1" si="136"/>
        <v>-0.9700000000000002</v>
      </c>
      <c r="AU376" s="26">
        <f t="shared" ca="1" si="136"/>
        <v>-2.0000000000000018E-2</v>
      </c>
      <c r="AV376" s="26">
        <f t="shared" ca="1" si="136"/>
        <v>-3.0000000000000249E-2</v>
      </c>
      <c r="AW376" s="26">
        <f t="shared" ca="1" si="136"/>
        <v>-2.9999999999999805E-2</v>
      </c>
      <c r="AX376" s="26">
        <f t="shared" ca="1" si="136"/>
        <v>-4.9999999999999822E-2</v>
      </c>
      <c r="AY376" s="26">
        <f t="shared" ca="1" si="136"/>
        <v>-2.0000000000000018E-2</v>
      </c>
      <c r="AZ376" s="26">
        <f t="shared" ca="1" si="136"/>
        <v>-1.9999999999999574E-2</v>
      </c>
      <c r="BA376" s="26">
        <f t="shared" ca="1" si="136"/>
        <v>-3.0000000000000249E-2</v>
      </c>
      <c r="BB376" s="26">
        <f t="shared" ca="1" si="136"/>
        <v>-3.0000000000000249E-2</v>
      </c>
      <c r="BC376" s="26">
        <f t="shared" ca="1" si="136"/>
        <v>-2.9999999999999805E-2</v>
      </c>
      <c r="BD376" s="26">
        <f t="shared" ca="1" si="136"/>
        <v>-2.9999999999999805E-2</v>
      </c>
      <c r="BE376" s="26">
        <f t="shared" ca="1" si="136"/>
        <v>-2.9999999999999805E-2</v>
      </c>
      <c r="BF376" s="26">
        <f t="shared" ca="1" si="136"/>
        <v>3.09</v>
      </c>
    </row>
    <row r="377" spans="3:58">
      <c r="C377" s="26">
        <f t="shared" si="123"/>
        <v>367</v>
      </c>
      <c r="E377" s="26" t="str">
        <f t="shared" si="125"/>
        <v>历史新!C367</v>
      </c>
      <c r="F377" s="26" t="str">
        <f t="shared" si="126"/>
        <v>历史汇总!B</v>
      </c>
      <c r="G377" s="3" t="s">
        <v>106</v>
      </c>
    </row>
    <row r="378" spans="3:58">
      <c r="C378" s="26">
        <f t="shared" si="123"/>
        <v>368</v>
      </c>
      <c r="D378" s="26">
        <f t="shared" si="124"/>
        <v>256</v>
      </c>
      <c r="E378" s="26" t="str">
        <f t="shared" si="125"/>
        <v>历史新!C368</v>
      </c>
      <c r="F378" s="26" t="str">
        <f t="shared" si="126"/>
        <v>历史汇总!B256</v>
      </c>
      <c r="G378" s="3" t="s">
        <v>107</v>
      </c>
      <c r="H378" s="26">
        <f t="shared" ca="1" si="133"/>
        <v>0</v>
      </c>
      <c r="I378" s="26">
        <f t="shared" ca="1" si="133"/>
        <v>0</v>
      </c>
      <c r="J378" s="26">
        <f t="shared" ca="1" si="133"/>
        <v>0</v>
      </c>
      <c r="K378" s="26">
        <f t="shared" ca="1" si="133"/>
        <v>0</v>
      </c>
      <c r="L378" s="26">
        <f t="shared" ca="1" si="133"/>
        <v>0</v>
      </c>
      <c r="M378" s="26">
        <f t="shared" ca="1" si="133"/>
        <v>0</v>
      </c>
      <c r="N378" s="26">
        <f t="shared" ca="1" si="133"/>
        <v>0</v>
      </c>
      <c r="O378" s="26">
        <f t="shared" ca="1" si="133"/>
        <v>0</v>
      </c>
      <c r="P378" s="26">
        <f t="shared" ca="1" si="133"/>
        <v>0</v>
      </c>
      <c r="Q378" s="26">
        <f t="shared" ca="1" si="133"/>
        <v>0</v>
      </c>
      <c r="R378" s="26">
        <f t="shared" ca="1" si="133"/>
        <v>0</v>
      </c>
      <c r="S378" s="26">
        <f t="shared" ca="1" si="133"/>
        <v>-2.38</v>
      </c>
      <c r="T378" s="26">
        <f t="shared" ca="1" si="133"/>
        <v>-2.2200000000000002</v>
      </c>
      <c r="U378" s="26">
        <f t="shared" ca="1" si="133"/>
        <v>-2.13</v>
      </c>
      <c r="V378" s="26">
        <f t="shared" ca="1" si="133"/>
        <v>-2.0499999999999998</v>
      </c>
      <c r="W378" s="26">
        <f t="shared" ca="1" si="133"/>
        <v>-2.04</v>
      </c>
      <c r="X378" s="26">
        <f t="shared" ca="1" si="137"/>
        <v>-1.9</v>
      </c>
      <c r="Y378" s="26">
        <f t="shared" ca="1" si="137"/>
        <v>-2.5499999999999998</v>
      </c>
      <c r="Z378" s="26">
        <f t="shared" ca="1" si="137"/>
        <v>-2.44</v>
      </c>
      <c r="AA378" s="26">
        <f t="shared" ca="1" si="137"/>
        <v>-1.86</v>
      </c>
      <c r="AB378" s="26">
        <f t="shared" ca="1" si="137"/>
        <v>-2.0099999999999998</v>
      </c>
      <c r="AC378" s="26">
        <f t="shared" ca="1" si="137"/>
        <v>-1.91</v>
      </c>
      <c r="AD378" s="26">
        <f t="shared" ca="1" si="137"/>
        <v>-1.9</v>
      </c>
      <c r="AE378" s="26">
        <f t="shared" ca="1" si="137"/>
        <v>-2.0299999999999998</v>
      </c>
      <c r="AF378" s="26">
        <f t="shared" ca="1" si="137"/>
        <v>-2.1800000000000002</v>
      </c>
      <c r="AG378" s="26">
        <f t="shared" ca="1" si="137"/>
        <v>-1.95</v>
      </c>
      <c r="AH378" s="26">
        <f t="shared" ca="1" si="137"/>
        <v>-1.82</v>
      </c>
      <c r="AI378" s="26">
        <f t="shared" ca="1" si="137"/>
        <v>-1.71</v>
      </c>
      <c r="AJ378" s="26">
        <f t="shared" ca="1" si="137"/>
        <v>-1.7</v>
      </c>
      <c r="AK378" s="26">
        <f t="shared" ca="1" si="137"/>
        <v>-2.15</v>
      </c>
      <c r="AL378" s="26">
        <f t="shared" ca="1" si="137"/>
        <v>-2.2000000000000002</v>
      </c>
      <c r="AM378" s="26">
        <f t="shared" ca="1" si="137"/>
        <v>-1.7</v>
      </c>
      <c r="AN378" s="26">
        <f t="shared" ref="AN378:AS380" ca="1" si="139">OFFSET(INDIRECT($E378),0,AN$11)-OFFSET(INDIRECT($F378),0,AN$11)</f>
        <v>-1.76</v>
      </c>
      <c r="AO378" s="26">
        <f t="shared" ca="1" si="139"/>
        <v>-1.8</v>
      </c>
      <c r="AP378" s="26">
        <f t="shared" ca="1" si="139"/>
        <v>-1.76</v>
      </c>
      <c r="AQ378" s="26">
        <f t="shared" ca="1" si="139"/>
        <v>-1.96</v>
      </c>
      <c r="AR378" s="26">
        <f t="shared" ca="1" si="139"/>
        <v>-1.83</v>
      </c>
      <c r="AS378" s="26">
        <f t="shared" ca="1" si="139"/>
        <v>-1.83</v>
      </c>
      <c r="AT378" s="26">
        <f t="shared" ca="1" si="136"/>
        <v>-0.5299999999999998</v>
      </c>
      <c r="AU378" s="26">
        <f t="shared" ca="1" si="136"/>
        <v>-2.0000000000000018E-2</v>
      </c>
      <c r="AV378" s="26">
        <f t="shared" ca="1" si="136"/>
        <v>-4.0000000000000036E-2</v>
      </c>
      <c r="AW378" s="26">
        <f t="shared" ca="1" si="136"/>
        <v>-4.0000000000000036E-2</v>
      </c>
      <c r="AX378" s="26">
        <f t="shared" ca="1" si="136"/>
        <v>-5.0000000000000266E-2</v>
      </c>
      <c r="AY378" s="26">
        <f t="shared" ca="1" si="136"/>
        <v>-4.0000000000000036E-2</v>
      </c>
      <c r="AZ378" s="26">
        <f t="shared" ca="1" si="136"/>
        <v>-3.0000000000000027E-2</v>
      </c>
      <c r="BA378" s="26">
        <f t="shared" ca="1" si="136"/>
        <v>-3.0000000000000027E-2</v>
      </c>
      <c r="BB378" s="26">
        <f t="shared" ca="1" si="136"/>
        <v>-4.0000000000000036E-2</v>
      </c>
      <c r="BC378" s="26">
        <f t="shared" ca="1" si="136"/>
        <v>-3.0000000000000027E-2</v>
      </c>
      <c r="BD378" s="26">
        <f t="shared" ca="1" si="136"/>
        <v>-3.9999999999999813E-2</v>
      </c>
      <c r="BE378" s="26">
        <f t="shared" ca="1" si="136"/>
        <v>-4.0000000000000036E-2</v>
      </c>
      <c r="BF378" s="26">
        <f t="shared" ca="1" si="136"/>
        <v>1.79</v>
      </c>
    </row>
    <row r="379" spans="3:58">
      <c r="C379" s="26">
        <f t="shared" si="123"/>
        <v>369</v>
      </c>
      <c r="D379" s="26">
        <f t="shared" si="124"/>
        <v>257</v>
      </c>
      <c r="E379" s="26" t="str">
        <f t="shared" si="125"/>
        <v>历史新!C369</v>
      </c>
      <c r="F379" s="26" t="str">
        <f t="shared" si="126"/>
        <v>历史汇总!B257</v>
      </c>
      <c r="G379" s="3" t="s">
        <v>108</v>
      </c>
      <c r="H379" s="26">
        <f ca="1">OFFSET(INDIRECT($E379),0,H$11)-OFFSET(INDIRECT($F379),0,H$11)</f>
        <v>0</v>
      </c>
      <c r="I379" s="26">
        <f t="shared" ca="1" si="133"/>
        <v>0</v>
      </c>
      <c r="J379" s="26">
        <f t="shared" ca="1" si="133"/>
        <v>0</v>
      </c>
      <c r="K379" s="26">
        <f t="shared" ca="1" si="133"/>
        <v>0</v>
      </c>
      <c r="L379" s="26">
        <f t="shared" ca="1" si="133"/>
        <v>0</v>
      </c>
      <c r="M379" s="26">
        <f t="shared" ca="1" si="133"/>
        <v>0</v>
      </c>
      <c r="N379" s="26">
        <f t="shared" ca="1" si="133"/>
        <v>0</v>
      </c>
      <c r="O379" s="26">
        <f t="shared" ca="1" si="133"/>
        <v>0</v>
      </c>
      <c r="P379" s="26">
        <f t="shared" ca="1" si="133"/>
        <v>0</v>
      </c>
      <c r="Q379" s="26">
        <f t="shared" ca="1" si="133"/>
        <v>0</v>
      </c>
      <c r="R379" s="26">
        <f t="shared" ca="1" si="133"/>
        <v>0</v>
      </c>
      <c r="S379" s="26">
        <f t="shared" ca="1" si="133"/>
        <v>-7.87</v>
      </c>
      <c r="T379" s="26">
        <f t="shared" ca="1" si="133"/>
        <v>-6.79</v>
      </c>
      <c r="U379" s="26">
        <f t="shared" ca="1" si="133"/>
        <v>-6.64</v>
      </c>
      <c r="V379" s="26">
        <f t="shared" ca="1" si="133"/>
        <v>-6.98</v>
      </c>
      <c r="W379" s="26">
        <f t="shared" ca="1" si="133"/>
        <v>-6.25</v>
      </c>
      <c r="X379" s="26">
        <f t="shared" ca="1" si="137"/>
        <v>-6.25</v>
      </c>
      <c r="Y379" s="26">
        <f t="shared" ca="1" si="137"/>
        <v>-9.0399999999999991</v>
      </c>
      <c r="Z379" s="26">
        <f t="shared" ca="1" si="137"/>
        <v>-8.58</v>
      </c>
      <c r="AA379" s="26">
        <f t="shared" ca="1" si="137"/>
        <v>-5.31</v>
      </c>
      <c r="AB379" s="26">
        <f t="shared" ca="1" si="137"/>
        <v>-5.85</v>
      </c>
      <c r="AC379" s="26">
        <f t="shared" ca="1" si="137"/>
        <v>-5.51</v>
      </c>
      <c r="AD379" s="26">
        <f t="shared" ca="1" si="137"/>
        <v>-5.92</v>
      </c>
      <c r="AE379" s="26">
        <f t="shared" ca="1" si="137"/>
        <v>-6.55</v>
      </c>
      <c r="AF379" s="26">
        <f t="shared" ca="1" si="137"/>
        <v>-7.22</v>
      </c>
      <c r="AG379" s="26">
        <f t="shared" ca="1" si="137"/>
        <v>-5.89</v>
      </c>
      <c r="AH379" s="26">
        <f t="shared" ca="1" si="137"/>
        <v>-5.54</v>
      </c>
      <c r="AI379" s="26">
        <f t="shared" ca="1" si="137"/>
        <v>-5.68</v>
      </c>
      <c r="AJ379" s="26">
        <f t="shared" ca="1" si="137"/>
        <v>-5.81</v>
      </c>
      <c r="AK379" s="26">
        <f t="shared" ca="1" si="137"/>
        <v>-8.5399999999999991</v>
      </c>
      <c r="AL379" s="26">
        <f t="shared" ca="1" si="137"/>
        <v>-8.23</v>
      </c>
      <c r="AM379" s="26">
        <f t="shared" ca="1" si="137"/>
        <v>-5.4</v>
      </c>
      <c r="AN379" s="26">
        <f t="shared" ca="1" si="139"/>
        <v>-5.72</v>
      </c>
      <c r="AO379" s="26">
        <f t="shared" ca="1" si="139"/>
        <v>-5.36</v>
      </c>
      <c r="AP379" s="26">
        <f t="shared" ca="1" si="139"/>
        <v>-5.74</v>
      </c>
      <c r="AQ379" s="26">
        <f t="shared" ca="1" si="139"/>
        <v>-7.07</v>
      </c>
      <c r="AR379" s="26">
        <f t="shared" ca="1" si="139"/>
        <v>-5.99</v>
      </c>
      <c r="AS379" s="26">
        <f t="shared" ca="1" si="139"/>
        <v>-5.93</v>
      </c>
      <c r="AT379" s="26">
        <f t="shared" ca="1" si="136"/>
        <v>-2.1700000000000004</v>
      </c>
      <c r="AU379" s="26">
        <f t="shared" ca="1" si="136"/>
        <v>1.0000000000000675E-2</v>
      </c>
      <c r="AV379" s="26">
        <f t="shared" ca="1" si="136"/>
        <v>3.0000000000000249E-2</v>
      </c>
      <c r="AW379" s="26">
        <f t="shared" ca="1" si="136"/>
        <v>5.0000000000000711E-2</v>
      </c>
      <c r="AX379" s="26">
        <f t="shared" ca="1" si="136"/>
        <v>4.0000000000000036E-2</v>
      </c>
      <c r="AY379" s="26">
        <f t="shared" ca="1" si="136"/>
        <v>2.0000000000000462E-2</v>
      </c>
      <c r="AZ379" s="26">
        <f t="shared" ca="1" si="136"/>
        <v>1.9999999999999574E-2</v>
      </c>
      <c r="BA379" s="26">
        <f t="shared" ca="1" si="136"/>
        <v>2.0000000000000462E-2</v>
      </c>
      <c r="BB379" s="26">
        <f t="shared" ca="1" si="136"/>
        <v>3.0000000000000249E-2</v>
      </c>
      <c r="BC379" s="26">
        <f t="shared" ca="1" si="136"/>
        <v>4.0000000000000036E-2</v>
      </c>
      <c r="BD379" s="26">
        <f t="shared" ca="1" si="136"/>
        <v>3.0000000000000249E-2</v>
      </c>
      <c r="BE379" s="26">
        <f t="shared" ca="1" si="136"/>
        <v>2.0000000000000462E-2</v>
      </c>
      <c r="BF379" s="26">
        <f t="shared" ca="1" si="136"/>
        <v>6.44</v>
      </c>
    </row>
    <row r="380" spans="3:58">
      <c r="C380" s="26">
        <f t="shared" si="123"/>
        <v>370</v>
      </c>
      <c r="D380" s="26">
        <f t="shared" si="124"/>
        <v>258</v>
      </c>
      <c r="E380" s="26" t="str">
        <f t="shared" si="125"/>
        <v>历史新!C370</v>
      </c>
      <c r="F380" s="26" t="str">
        <f t="shared" si="126"/>
        <v>历史汇总!B258</v>
      </c>
      <c r="G380" s="3" t="s">
        <v>109</v>
      </c>
      <c r="H380" s="26">
        <f t="shared" ca="1" si="133"/>
        <v>0</v>
      </c>
      <c r="I380" s="26">
        <f t="shared" ca="1" si="133"/>
        <v>0</v>
      </c>
      <c r="J380" s="26">
        <f t="shared" ca="1" si="133"/>
        <v>0</v>
      </c>
      <c r="K380" s="26">
        <f t="shared" ca="1" si="133"/>
        <v>0</v>
      </c>
      <c r="L380" s="26">
        <f t="shared" ca="1" si="133"/>
        <v>0</v>
      </c>
      <c r="M380" s="26">
        <f t="shared" ca="1" si="133"/>
        <v>0</v>
      </c>
      <c r="N380" s="26">
        <f t="shared" ca="1" si="133"/>
        <v>0</v>
      </c>
      <c r="O380" s="26">
        <f t="shared" ca="1" si="133"/>
        <v>0</v>
      </c>
      <c r="P380" s="26">
        <f t="shared" ca="1" si="133"/>
        <v>0</v>
      </c>
      <c r="Q380" s="26">
        <f t="shared" ca="1" si="133"/>
        <v>0</v>
      </c>
      <c r="R380" s="26">
        <f t="shared" ca="1" si="133"/>
        <v>0</v>
      </c>
      <c r="S380" s="26">
        <f t="shared" ca="1" si="133"/>
        <v>-2.93</v>
      </c>
      <c r="T380" s="26">
        <f t="shared" ca="1" si="133"/>
        <v>-2.37</v>
      </c>
      <c r="U380" s="26">
        <f t="shared" ca="1" si="133"/>
        <v>-2.13</v>
      </c>
      <c r="V380" s="26">
        <f t="shared" ca="1" si="133"/>
        <v>-2.17</v>
      </c>
      <c r="W380" s="26">
        <f t="shared" ca="1" si="133"/>
        <v>-2.13</v>
      </c>
      <c r="X380" s="26">
        <f t="shared" ca="1" si="137"/>
        <v>-2.2999999999999998</v>
      </c>
      <c r="Y380" s="26">
        <f t="shared" ca="1" si="137"/>
        <v>-3.61</v>
      </c>
      <c r="Z380" s="26">
        <f t="shared" ca="1" si="137"/>
        <v>-3.09</v>
      </c>
      <c r="AA380" s="26">
        <f t="shared" ca="1" si="137"/>
        <v>-1.93</v>
      </c>
      <c r="AB380" s="26">
        <f t="shared" ca="1" si="137"/>
        <v>-2.15</v>
      </c>
      <c r="AC380" s="26">
        <f t="shared" ca="1" si="137"/>
        <v>-1.94</v>
      </c>
      <c r="AD380" s="26">
        <f t="shared" ca="1" si="137"/>
        <v>-1.94</v>
      </c>
      <c r="AE380" s="26">
        <f t="shared" ca="1" si="137"/>
        <v>-2.4900000000000002</v>
      </c>
      <c r="AF380" s="26">
        <f t="shared" ca="1" si="137"/>
        <v>-2.77</v>
      </c>
      <c r="AG380" s="26">
        <f t="shared" ca="1" si="137"/>
        <v>-2</v>
      </c>
      <c r="AH380" s="26">
        <f t="shared" ca="1" si="137"/>
        <v>-1.86</v>
      </c>
      <c r="AI380" s="26">
        <f t="shared" ca="1" si="137"/>
        <v>-2</v>
      </c>
      <c r="AJ380" s="26">
        <f t="shared" ca="1" si="137"/>
        <v>-2.06</v>
      </c>
      <c r="AK380" s="26">
        <f t="shared" ca="1" si="137"/>
        <v>-3.2</v>
      </c>
      <c r="AL380" s="26">
        <f t="shared" ca="1" si="137"/>
        <v>-2.79</v>
      </c>
      <c r="AM380" s="26">
        <f t="shared" ca="1" si="137"/>
        <v>-1.89</v>
      </c>
      <c r="AN380" s="26">
        <f t="shared" ca="1" si="139"/>
        <v>-1.93</v>
      </c>
      <c r="AO380" s="26">
        <f t="shared" ca="1" si="139"/>
        <v>-1.8</v>
      </c>
      <c r="AP380" s="26">
        <f t="shared" ca="1" si="139"/>
        <v>-1.92</v>
      </c>
      <c r="AQ380" s="26">
        <f t="shared" ca="1" si="139"/>
        <v>-2.63</v>
      </c>
      <c r="AR380" s="26">
        <f t="shared" ca="1" si="139"/>
        <v>-2.1800000000000002</v>
      </c>
      <c r="AS380" s="26">
        <f t="shared" ca="1" si="139"/>
        <v>-2.0699999999999998</v>
      </c>
      <c r="AT380" s="26">
        <f t="shared" ca="1" si="136"/>
        <v>1.0000000000000231E-2</v>
      </c>
      <c r="AU380" s="26">
        <f t="shared" ca="1" si="136"/>
        <v>-7.9999999999999849E-2</v>
      </c>
      <c r="AV380" s="26">
        <f t="shared" ca="1" si="136"/>
        <v>1.0000000000000231E-2</v>
      </c>
      <c r="AW380" s="26">
        <f t="shared" ca="1" si="136"/>
        <v>0</v>
      </c>
      <c r="AX380" s="26">
        <f t="shared" ca="1" si="136"/>
        <v>1.0000000000000231E-2</v>
      </c>
      <c r="AY380" s="26">
        <f t="shared" ca="1" si="136"/>
        <v>3.0000000000000027E-2</v>
      </c>
      <c r="AZ380" s="26">
        <f t="shared" ca="1" si="136"/>
        <v>1.0000000000000009E-2</v>
      </c>
      <c r="BA380" s="26">
        <f t="shared" ca="1" si="136"/>
        <v>1.0000000000000009E-2</v>
      </c>
      <c r="BB380" s="26">
        <f t="shared" ca="1" si="136"/>
        <v>1.0000000000000009E-2</v>
      </c>
      <c r="BC380" s="26">
        <f t="shared" ca="1" si="136"/>
        <v>0</v>
      </c>
      <c r="BD380" s="26">
        <f t="shared" ca="1" si="136"/>
        <v>-9.9999999999997868E-3</v>
      </c>
      <c r="BE380" s="26">
        <f t="shared" ca="1" si="136"/>
        <v>1.0000000000000231E-2</v>
      </c>
      <c r="BF380" s="26">
        <f t="shared" ca="1" si="136"/>
        <v>2.08</v>
      </c>
    </row>
    <row r="387" spans="2:58">
      <c r="B387" s="36" t="s">
        <v>174</v>
      </c>
      <c r="C387" s="26">
        <f>C105*4</f>
        <v>376</v>
      </c>
      <c r="D387" s="26">
        <f>D105*5</f>
        <v>365</v>
      </c>
      <c r="G387" s="26" t="s">
        <v>173</v>
      </c>
      <c r="H387" s="1" t="s">
        <v>386</v>
      </c>
      <c r="I387" s="1" t="s">
        <v>387</v>
      </c>
      <c r="J387" s="1" t="s">
        <v>388</v>
      </c>
      <c r="K387" s="1" t="s">
        <v>389</v>
      </c>
      <c r="L387" s="1" t="s">
        <v>390</v>
      </c>
      <c r="M387" s="1" t="s">
        <v>391</v>
      </c>
      <c r="N387" s="1" t="s">
        <v>392</v>
      </c>
      <c r="O387" s="1" t="s">
        <v>393</v>
      </c>
      <c r="P387" s="1" t="s">
        <v>394</v>
      </c>
      <c r="Q387" s="1" t="s">
        <v>395</v>
      </c>
      <c r="R387" s="1" t="s">
        <v>396</v>
      </c>
      <c r="S387" s="1" t="s">
        <v>397</v>
      </c>
      <c r="T387" s="1" t="s">
        <v>398</v>
      </c>
      <c r="U387" s="1" t="s">
        <v>399</v>
      </c>
      <c r="V387" s="1" t="s">
        <v>400</v>
      </c>
      <c r="W387" s="1" t="s">
        <v>401</v>
      </c>
      <c r="X387" s="1" t="s">
        <v>402</v>
      </c>
      <c r="Y387" s="1" t="s">
        <v>403</v>
      </c>
      <c r="Z387" s="1" t="s">
        <v>404</v>
      </c>
      <c r="AA387" s="1" t="s">
        <v>405</v>
      </c>
      <c r="AB387" s="1" t="s">
        <v>406</v>
      </c>
      <c r="AC387" s="1" t="s">
        <v>407</v>
      </c>
      <c r="AD387" s="1" t="s">
        <v>408</v>
      </c>
      <c r="AE387" s="1" t="s">
        <v>409</v>
      </c>
      <c r="AF387" s="1" t="s">
        <v>410</v>
      </c>
      <c r="AG387" s="1" t="s">
        <v>411</v>
      </c>
      <c r="AH387" s="1" t="s">
        <v>412</v>
      </c>
      <c r="AI387" s="1" t="s">
        <v>413</v>
      </c>
      <c r="AJ387" s="1" t="s">
        <v>414</v>
      </c>
      <c r="AK387" s="1" t="s">
        <v>415</v>
      </c>
      <c r="AL387" s="1" t="s">
        <v>416</v>
      </c>
      <c r="AM387" s="1" t="s">
        <v>417</v>
      </c>
      <c r="AN387" s="1" t="s">
        <v>418</v>
      </c>
      <c r="AO387" s="1" t="s">
        <v>419</v>
      </c>
      <c r="AP387" s="1" t="s">
        <v>420</v>
      </c>
      <c r="AQ387" s="1" t="s">
        <v>421</v>
      </c>
      <c r="AR387" s="1" t="s">
        <v>422</v>
      </c>
      <c r="AS387" s="1" t="s">
        <v>13</v>
      </c>
      <c r="AT387" s="1" t="s">
        <v>12</v>
      </c>
      <c r="AU387" s="1" t="s">
        <v>11</v>
      </c>
      <c r="AV387" s="1" t="s">
        <v>10</v>
      </c>
      <c r="AW387" s="1" t="s">
        <v>9</v>
      </c>
      <c r="AX387" s="1" t="s">
        <v>8</v>
      </c>
      <c r="AY387" s="1" t="s">
        <v>7</v>
      </c>
      <c r="AZ387" s="1" t="s">
        <v>6</v>
      </c>
      <c r="BA387" s="1" t="s">
        <v>5</v>
      </c>
      <c r="BB387" s="1" t="s">
        <v>4</v>
      </c>
      <c r="BC387" s="1" t="s">
        <v>3</v>
      </c>
      <c r="BD387" s="1" t="s">
        <v>2</v>
      </c>
      <c r="BE387" s="1" t="s">
        <v>1</v>
      </c>
      <c r="BF387" s="1" t="s">
        <v>423</v>
      </c>
    </row>
    <row r="388" spans="2:58">
      <c r="C388" s="26">
        <f>C13+$C$387</f>
        <v>378</v>
      </c>
      <c r="D388" s="26">
        <f>D13+$D$387</f>
        <v>407</v>
      </c>
      <c r="E388" s="26" t="str">
        <f t="shared" ref="E388:E435" si="140">$A$11&amp;$A$13&amp;C388</f>
        <v>历史新!C378</v>
      </c>
      <c r="F388" s="26" t="str">
        <f t="shared" ref="F388:F435" si="141">$B$11&amp;$B$13&amp;D388</f>
        <v>历史汇总!B407</v>
      </c>
      <c r="G388" s="1" t="s">
        <v>15</v>
      </c>
      <c r="H388" s="26">
        <f ca="1">OFFSET(INDIRECT($E388),0,H$11)-OFFSET(INDIRECT($F388),0,H$11)</f>
        <v>0</v>
      </c>
      <c r="I388" s="26">
        <f t="shared" ref="I388:BF393" ca="1" si="142">OFFSET(INDIRECT($E388),0,I$11)-OFFSET(INDIRECT($F388),0,I$11)</f>
        <v>0</v>
      </c>
      <c r="J388" s="26">
        <f t="shared" ca="1" si="142"/>
        <v>0</v>
      </c>
      <c r="K388" s="26">
        <f t="shared" ca="1" si="142"/>
        <v>0</v>
      </c>
      <c r="L388" s="26">
        <f t="shared" ca="1" si="142"/>
        <v>0</v>
      </c>
      <c r="M388" s="26">
        <f t="shared" ca="1" si="142"/>
        <v>0</v>
      </c>
      <c r="N388" s="26">
        <f t="shared" ca="1" si="142"/>
        <v>0</v>
      </c>
      <c r="O388" s="26">
        <f t="shared" ca="1" si="142"/>
        <v>0</v>
      </c>
      <c r="P388" s="26">
        <f t="shared" ca="1" si="142"/>
        <v>0</v>
      </c>
      <c r="Q388" s="26">
        <f t="shared" ca="1" si="142"/>
        <v>0</v>
      </c>
      <c r="R388" s="26">
        <f t="shared" ca="1" si="142"/>
        <v>0</v>
      </c>
      <c r="S388" s="26">
        <f t="shared" ca="1" si="142"/>
        <v>0</v>
      </c>
      <c r="T388" s="26">
        <f t="shared" ca="1" si="142"/>
        <v>0</v>
      </c>
      <c r="U388" s="26">
        <f t="shared" ca="1" si="142"/>
        <v>0</v>
      </c>
      <c r="V388" s="26">
        <f t="shared" ca="1" si="142"/>
        <v>0</v>
      </c>
      <c r="W388" s="26">
        <f t="shared" ca="1" si="142"/>
        <v>0</v>
      </c>
      <c r="X388" s="26">
        <f t="shared" ca="1" si="142"/>
        <v>0</v>
      </c>
      <c r="Y388" s="26">
        <f t="shared" ca="1" si="142"/>
        <v>0</v>
      </c>
      <c r="Z388" s="26">
        <f t="shared" ca="1" si="142"/>
        <v>0</v>
      </c>
      <c r="AA388" s="26">
        <f t="shared" ca="1" si="142"/>
        <v>0</v>
      </c>
      <c r="AB388" s="26">
        <f t="shared" ca="1" si="142"/>
        <v>0</v>
      </c>
      <c r="AC388" s="26">
        <f t="shared" ca="1" si="142"/>
        <v>0</v>
      </c>
      <c r="AD388" s="26">
        <f t="shared" ca="1" si="142"/>
        <v>0</v>
      </c>
      <c r="AE388" s="26">
        <f t="shared" ca="1" si="142"/>
        <v>0</v>
      </c>
      <c r="AF388" s="26">
        <f t="shared" ca="1" si="142"/>
        <v>0</v>
      </c>
      <c r="AG388" s="26">
        <f t="shared" ca="1" si="142"/>
        <v>0</v>
      </c>
      <c r="AH388" s="26">
        <f t="shared" ca="1" si="142"/>
        <v>0</v>
      </c>
      <c r="AI388" s="26">
        <f t="shared" ca="1" si="142"/>
        <v>0</v>
      </c>
      <c r="AJ388" s="26">
        <f t="shared" ca="1" si="142"/>
        <v>0</v>
      </c>
      <c r="AK388" s="26">
        <f t="shared" ca="1" si="142"/>
        <v>0</v>
      </c>
      <c r="AL388" s="26">
        <f t="shared" ca="1" si="142"/>
        <v>0</v>
      </c>
      <c r="AM388" s="26">
        <f t="shared" ca="1" si="142"/>
        <v>0</v>
      </c>
      <c r="AN388" s="26">
        <f t="shared" ca="1" si="142"/>
        <v>0</v>
      </c>
      <c r="AO388" s="26">
        <f t="shared" ca="1" si="142"/>
        <v>0</v>
      </c>
      <c r="AP388" s="26">
        <f t="shared" ca="1" si="142"/>
        <v>0</v>
      </c>
      <c r="AQ388" s="26">
        <f t="shared" ca="1" si="142"/>
        <v>0</v>
      </c>
      <c r="AR388" s="26">
        <f t="shared" ca="1" si="142"/>
        <v>0</v>
      </c>
      <c r="AS388" s="26">
        <f t="shared" ca="1" si="142"/>
        <v>0</v>
      </c>
      <c r="AT388" s="26">
        <f t="shared" ca="1" si="142"/>
        <v>0</v>
      </c>
      <c r="AU388" s="26">
        <f t="shared" ca="1" si="142"/>
        <v>0</v>
      </c>
      <c r="AV388" s="26">
        <f t="shared" ca="1" si="142"/>
        <v>0</v>
      </c>
      <c r="AW388" s="26">
        <f t="shared" ca="1" si="142"/>
        <v>0</v>
      </c>
      <c r="AX388" s="26">
        <f t="shared" ca="1" si="142"/>
        <v>0</v>
      </c>
      <c r="AY388" s="26">
        <f t="shared" ca="1" si="142"/>
        <v>0</v>
      </c>
      <c r="AZ388" s="26">
        <f t="shared" ca="1" si="142"/>
        <v>0</v>
      </c>
      <c r="BA388" s="26">
        <f t="shared" ca="1" si="142"/>
        <v>0</v>
      </c>
      <c r="BB388" s="26">
        <f t="shared" ca="1" si="142"/>
        <v>0</v>
      </c>
      <c r="BC388" s="26">
        <f t="shared" ca="1" si="142"/>
        <v>0</v>
      </c>
      <c r="BD388" s="26">
        <f t="shared" ca="1" si="142"/>
        <v>0</v>
      </c>
      <c r="BE388" s="26">
        <f t="shared" ca="1" si="142"/>
        <v>0</v>
      </c>
      <c r="BF388" s="26">
        <f t="shared" ca="1" si="142"/>
        <v>1377864</v>
      </c>
    </row>
    <row r="389" spans="2:58">
      <c r="C389" s="26">
        <f t="shared" ref="C389:C435" si="143">C14+$C$387</f>
        <v>379</v>
      </c>
      <c r="D389" s="26">
        <f t="shared" ref="D389:D435" si="144">D14+$D$387</f>
        <v>408</v>
      </c>
      <c r="E389" s="26" t="str">
        <f t="shared" si="140"/>
        <v>历史新!C379</v>
      </c>
      <c r="F389" s="26" t="str">
        <f t="shared" si="141"/>
        <v>历史汇总!B408</v>
      </c>
      <c r="G389" s="3" t="s">
        <v>16</v>
      </c>
      <c r="H389" s="26">
        <f t="shared" ref="H389:W409" ca="1" si="145">OFFSET(INDIRECT($E389),0,H$11)-OFFSET(INDIRECT($F389),0,H$11)</f>
        <v>0</v>
      </c>
      <c r="I389" s="26">
        <f t="shared" ca="1" si="142"/>
        <v>0</v>
      </c>
      <c r="J389" s="26">
        <f t="shared" ca="1" si="142"/>
        <v>0</v>
      </c>
      <c r="K389" s="26">
        <f t="shared" ca="1" si="142"/>
        <v>0</v>
      </c>
      <c r="L389" s="26">
        <f t="shared" ca="1" si="142"/>
        <v>0</v>
      </c>
      <c r="M389" s="26">
        <f t="shared" ca="1" si="142"/>
        <v>0</v>
      </c>
      <c r="N389" s="26">
        <f t="shared" ca="1" si="142"/>
        <v>0</v>
      </c>
      <c r="O389" s="26">
        <f t="shared" ca="1" si="142"/>
        <v>0</v>
      </c>
      <c r="P389" s="26">
        <f t="shared" ca="1" si="142"/>
        <v>0</v>
      </c>
      <c r="Q389" s="26">
        <f t="shared" ca="1" si="142"/>
        <v>0</v>
      </c>
      <c r="R389" s="26">
        <f t="shared" ca="1" si="142"/>
        <v>0</v>
      </c>
      <c r="S389" s="26">
        <f t="shared" ca="1" si="142"/>
        <v>0</v>
      </c>
      <c r="T389" s="26">
        <f t="shared" ca="1" si="142"/>
        <v>0</v>
      </c>
      <c r="U389" s="26">
        <f t="shared" ca="1" si="142"/>
        <v>0</v>
      </c>
      <c r="V389" s="26">
        <f t="shared" ca="1" si="142"/>
        <v>0</v>
      </c>
      <c r="W389" s="26">
        <f t="shared" ca="1" si="142"/>
        <v>0</v>
      </c>
      <c r="X389" s="26">
        <f t="shared" ca="1" si="142"/>
        <v>0</v>
      </c>
      <c r="Y389" s="26">
        <f t="shared" ca="1" si="142"/>
        <v>0</v>
      </c>
      <c r="Z389" s="26">
        <f t="shared" ca="1" si="142"/>
        <v>0</v>
      </c>
      <c r="AA389" s="26">
        <f t="shared" ca="1" si="142"/>
        <v>0</v>
      </c>
      <c r="AB389" s="26">
        <f t="shared" ca="1" si="142"/>
        <v>0</v>
      </c>
      <c r="AC389" s="26">
        <f t="shared" ca="1" si="142"/>
        <v>0</v>
      </c>
      <c r="AD389" s="26">
        <f t="shared" ca="1" si="142"/>
        <v>0</v>
      </c>
      <c r="AE389" s="26">
        <f t="shared" ca="1" si="142"/>
        <v>0</v>
      </c>
      <c r="AF389" s="26">
        <f t="shared" ca="1" si="142"/>
        <v>0</v>
      </c>
      <c r="AG389" s="26">
        <f t="shared" ca="1" si="142"/>
        <v>0</v>
      </c>
      <c r="AH389" s="26">
        <f t="shared" ca="1" si="142"/>
        <v>0</v>
      </c>
      <c r="AI389" s="26">
        <f t="shared" ca="1" si="142"/>
        <v>0</v>
      </c>
      <c r="AJ389" s="26">
        <f t="shared" ca="1" si="142"/>
        <v>0</v>
      </c>
      <c r="AK389" s="26">
        <f t="shared" ca="1" si="142"/>
        <v>0</v>
      </c>
      <c r="AL389" s="26">
        <f t="shared" ca="1" si="142"/>
        <v>0</v>
      </c>
      <c r="AM389" s="26">
        <f t="shared" ca="1" si="142"/>
        <v>0</v>
      </c>
      <c r="AN389" s="26">
        <f t="shared" ca="1" si="142"/>
        <v>0</v>
      </c>
      <c r="AO389" s="26">
        <f t="shared" ca="1" si="142"/>
        <v>0</v>
      </c>
      <c r="AP389" s="26">
        <f t="shared" ca="1" si="142"/>
        <v>0</v>
      </c>
      <c r="AQ389" s="26">
        <f t="shared" ca="1" si="142"/>
        <v>0</v>
      </c>
      <c r="AR389" s="26">
        <f t="shared" ca="1" si="142"/>
        <v>0</v>
      </c>
      <c r="AS389" s="26">
        <f t="shared" ca="1" si="142"/>
        <v>0</v>
      </c>
      <c r="AT389" s="26">
        <f t="shared" ca="1" si="142"/>
        <v>0</v>
      </c>
      <c r="AU389" s="26">
        <f t="shared" ca="1" si="142"/>
        <v>0</v>
      </c>
      <c r="AV389" s="26">
        <f t="shared" ca="1" si="142"/>
        <v>0</v>
      </c>
      <c r="AW389" s="26">
        <f t="shared" ca="1" si="142"/>
        <v>0</v>
      </c>
      <c r="AX389" s="26">
        <f t="shared" ca="1" si="142"/>
        <v>0</v>
      </c>
      <c r="AY389" s="26">
        <f t="shared" ca="1" si="142"/>
        <v>0</v>
      </c>
      <c r="AZ389" s="26">
        <f t="shared" ca="1" si="142"/>
        <v>0</v>
      </c>
      <c r="BA389" s="26">
        <f t="shared" ca="1" si="142"/>
        <v>0</v>
      </c>
      <c r="BB389" s="26">
        <f t="shared" ca="1" si="142"/>
        <v>0</v>
      </c>
      <c r="BC389" s="26">
        <f t="shared" ca="1" si="142"/>
        <v>0</v>
      </c>
      <c r="BD389" s="26">
        <f t="shared" ca="1" si="142"/>
        <v>0</v>
      </c>
      <c r="BE389" s="26">
        <f t="shared" ca="1" si="142"/>
        <v>0</v>
      </c>
      <c r="BF389" s="26">
        <f t="shared" ca="1" si="142"/>
        <v>-0.17660000000000001</v>
      </c>
    </row>
    <row r="390" spans="2:58">
      <c r="C390" s="26">
        <f t="shared" si="143"/>
        <v>380</v>
      </c>
      <c r="D390" s="26">
        <f t="shared" si="144"/>
        <v>409</v>
      </c>
      <c r="E390" s="26" t="str">
        <f t="shared" si="140"/>
        <v>历史新!C380</v>
      </c>
      <c r="F390" s="26" t="str">
        <f t="shared" si="141"/>
        <v>历史汇总!B409</v>
      </c>
      <c r="G390" s="1" t="s">
        <v>17</v>
      </c>
      <c r="H390" s="26">
        <f t="shared" ca="1" si="145"/>
        <v>0</v>
      </c>
      <c r="I390" s="26">
        <f t="shared" ca="1" si="142"/>
        <v>0</v>
      </c>
      <c r="J390" s="26">
        <f t="shared" ca="1" si="142"/>
        <v>0</v>
      </c>
      <c r="K390" s="26">
        <f t="shared" ca="1" si="142"/>
        <v>0</v>
      </c>
      <c r="L390" s="26">
        <f t="shared" ca="1" si="142"/>
        <v>0</v>
      </c>
      <c r="M390" s="26">
        <f t="shared" ca="1" si="142"/>
        <v>0</v>
      </c>
      <c r="N390" s="26">
        <f t="shared" ca="1" si="142"/>
        <v>0</v>
      </c>
      <c r="O390" s="26">
        <f t="shared" ca="1" si="142"/>
        <v>0</v>
      </c>
      <c r="P390" s="26">
        <f t="shared" ca="1" si="142"/>
        <v>0</v>
      </c>
      <c r="Q390" s="26">
        <f t="shared" ca="1" si="142"/>
        <v>0</v>
      </c>
      <c r="R390" s="26">
        <f t="shared" ca="1" si="142"/>
        <v>0</v>
      </c>
      <c r="S390" s="26">
        <f t="shared" ca="1" si="142"/>
        <v>0</v>
      </c>
      <c r="T390" s="26">
        <f t="shared" ca="1" si="142"/>
        <v>0</v>
      </c>
      <c r="U390" s="26">
        <f t="shared" ca="1" si="142"/>
        <v>0</v>
      </c>
      <c r="V390" s="26">
        <f t="shared" ca="1" si="142"/>
        <v>0</v>
      </c>
      <c r="W390" s="26">
        <f t="shared" ca="1" si="142"/>
        <v>0</v>
      </c>
      <c r="X390" s="26">
        <f t="shared" ca="1" si="142"/>
        <v>0</v>
      </c>
      <c r="Y390" s="26">
        <f t="shared" ca="1" si="142"/>
        <v>0</v>
      </c>
      <c r="Z390" s="26">
        <f t="shared" ca="1" si="142"/>
        <v>0</v>
      </c>
      <c r="AA390" s="26">
        <f t="shared" ca="1" si="142"/>
        <v>0</v>
      </c>
      <c r="AB390" s="26">
        <f t="shared" ca="1" si="142"/>
        <v>0</v>
      </c>
      <c r="AC390" s="26">
        <f t="shared" ca="1" si="142"/>
        <v>0</v>
      </c>
      <c r="AD390" s="26">
        <f t="shared" ca="1" si="142"/>
        <v>0</v>
      </c>
      <c r="AE390" s="26">
        <f t="shared" ca="1" si="142"/>
        <v>0</v>
      </c>
      <c r="AF390" s="26">
        <f t="shared" ca="1" si="142"/>
        <v>0</v>
      </c>
      <c r="AG390" s="26">
        <f t="shared" ca="1" si="142"/>
        <v>0</v>
      </c>
      <c r="AH390" s="26">
        <f t="shared" ca="1" si="142"/>
        <v>0</v>
      </c>
      <c r="AI390" s="26">
        <f t="shared" ca="1" si="142"/>
        <v>0</v>
      </c>
      <c r="AJ390" s="26">
        <f t="shared" ca="1" si="142"/>
        <v>0</v>
      </c>
      <c r="AK390" s="26">
        <f t="shared" ca="1" si="142"/>
        <v>0</v>
      </c>
      <c r="AL390" s="26">
        <f t="shared" ca="1" si="142"/>
        <v>0</v>
      </c>
      <c r="AM390" s="26">
        <f t="shared" ca="1" si="142"/>
        <v>0</v>
      </c>
      <c r="AN390" s="26">
        <f t="shared" ca="1" si="142"/>
        <v>0</v>
      </c>
      <c r="AO390" s="26">
        <f t="shared" ca="1" si="142"/>
        <v>0</v>
      </c>
      <c r="AP390" s="26">
        <f t="shared" ca="1" si="142"/>
        <v>0</v>
      </c>
      <c r="AQ390" s="26">
        <f t="shared" ca="1" si="142"/>
        <v>0</v>
      </c>
      <c r="AR390" s="26">
        <f t="shared" ca="1" si="142"/>
        <v>0</v>
      </c>
      <c r="AS390" s="26">
        <f t="shared" ca="1" si="142"/>
        <v>0</v>
      </c>
      <c r="AT390" s="26">
        <f t="shared" ca="1" si="142"/>
        <v>0</v>
      </c>
      <c r="AU390" s="26">
        <f t="shared" ca="1" si="142"/>
        <v>0</v>
      </c>
      <c r="AV390" s="26">
        <f t="shared" ca="1" si="142"/>
        <v>0</v>
      </c>
      <c r="AW390" s="26">
        <f t="shared" ca="1" si="142"/>
        <v>0</v>
      </c>
      <c r="AX390" s="26">
        <f t="shared" ca="1" si="142"/>
        <v>0</v>
      </c>
      <c r="AY390" s="26">
        <f t="shared" ca="1" si="142"/>
        <v>0</v>
      </c>
      <c r="AZ390" s="26">
        <f t="shared" ca="1" si="142"/>
        <v>0</v>
      </c>
      <c r="BA390" s="26">
        <f t="shared" ca="1" si="142"/>
        <v>0</v>
      </c>
      <c r="BB390" s="26">
        <f t="shared" ca="1" si="142"/>
        <v>0</v>
      </c>
      <c r="BC390" s="26">
        <f t="shared" ca="1" si="142"/>
        <v>0</v>
      </c>
      <c r="BD390" s="26">
        <f t="shared" ca="1" si="142"/>
        <v>0</v>
      </c>
      <c r="BE390" s="26">
        <f t="shared" ca="1" si="142"/>
        <v>0</v>
      </c>
      <c r="BF390" s="26">
        <f t="shared" ca="1" si="142"/>
        <v>23404</v>
      </c>
    </row>
    <row r="391" spans="2:58">
      <c r="C391" s="26">
        <f t="shared" si="143"/>
        <v>381</v>
      </c>
      <c r="D391" s="26">
        <f t="shared" si="144"/>
        <v>410</v>
      </c>
      <c r="E391" s="26" t="str">
        <f t="shared" si="140"/>
        <v>历史新!C381</v>
      </c>
      <c r="F391" s="26" t="str">
        <f t="shared" si="141"/>
        <v>历史汇总!B410</v>
      </c>
      <c r="G391" s="3" t="s">
        <v>18</v>
      </c>
      <c r="H391" s="26">
        <f t="shared" ca="1" si="145"/>
        <v>0</v>
      </c>
      <c r="I391" s="26">
        <f t="shared" ca="1" si="142"/>
        <v>0</v>
      </c>
      <c r="J391" s="26">
        <f t="shared" ca="1" si="142"/>
        <v>0</v>
      </c>
      <c r="K391" s="26">
        <f t="shared" ca="1" si="142"/>
        <v>0</v>
      </c>
      <c r="L391" s="26">
        <f t="shared" ca="1" si="142"/>
        <v>0</v>
      </c>
      <c r="M391" s="26">
        <f t="shared" ca="1" si="142"/>
        <v>0</v>
      </c>
      <c r="N391" s="26">
        <f t="shared" ca="1" si="142"/>
        <v>0</v>
      </c>
      <c r="O391" s="26">
        <f t="shared" ca="1" si="142"/>
        <v>0</v>
      </c>
      <c r="P391" s="26">
        <f t="shared" ca="1" si="142"/>
        <v>0</v>
      </c>
      <c r="Q391" s="26">
        <f t="shared" ca="1" si="142"/>
        <v>0</v>
      </c>
      <c r="R391" s="26">
        <f t="shared" ca="1" si="142"/>
        <v>0</v>
      </c>
      <c r="S391" s="26">
        <f t="shared" ca="1" si="142"/>
        <v>0</v>
      </c>
      <c r="T391" s="26">
        <f t="shared" ca="1" si="142"/>
        <v>0</v>
      </c>
      <c r="U391" s="26">
        <f t="shared" ca="1" si="142"/>
        <v>0</v>
      </c>
      <c r="V391" s="26">
        <f t="shared" ca="1" si="142"/>
        <v>0</v>
      </c>
      <c r="W391" s="26">
        <f t="shared" ca="1" si="142"/>
        <v>0</v>
      </c>
      <c r="X391" s="26">
        <f t="shared" ca="1" si="142"/>
        <v>0</v>
      </c>
      <c r="Y391" s="26">
        <f t="shared" ca="1" si="142"/>
        <v>0</v>
      </c>
      <c r="Z391" s="26">
        <f t="shared" ca="1" si="142"/>
        <v>0</v>
      </c>
      <c r="AA391" s="26">
        <f t="shared" ca="1" si="142"/>
        <v>0</v>
      </c>
      <c r="AB391" s="26">
        <f t="shared" ca="1" si="142"/>
        <v>0</v>
      </c>
      <c r="AC391" s="26">
        <f t="shared" ca="1" si="142"/>
        <v>0</v>
      </c>
      <c r="AD391" s="26">
        <f t="shared" ca="1" si="142"/>
        <v>0</v>
      </c>
      <c r="AE391" s="26">
        <f t="shared" ca="1" si="142"/>
        <v>0</v>
      </c>
      <c r="AF391" s="26">
        <f t="shared" ca="1" si="142"/>
        <v>0</v>
      </c>
      <c r="AG391" s="26">
        <f t="shared" ca="1" si="142"/>
        <v>0</v>
      </c>
      <c r="AH391" s="26">
        <f t="shared" ca="1" si="142"/>
        <v>0</v>
      </c>
      <c r="AI391" s="26">
        <f t="shared" ca="1" si="142"/>
        <v>0</v>
      </c>
      <c r="AJ391" s="26">
        <f t="shared" ca="1" si="142"/>
        <v>0</v>
      </c>
      <c r="AK391" s="26">
        <f t="shared" ca="1" si="142"/>
        <v>0</v>
      </c>
      <c r="AL391" s="26">
        <f t="shared" ca="1" si="142"/>
        <v>0</v>
      </c>
      <c r="AM391" s="26">
        <f t="shared" ca="1" si="142"/>
        <v>0</v>
      </c>
      <c r="AN391" s="26">
        <f t="shared" ca="1" si="142"/>
        <v>0</v>
      </c>
      <c r="AO391" s="26">
        <f t="shared" ca="1" si="142"/>
        <v>0</v>
      </c>
      <c r="AP391" s="26">
        <f t="shared" ca="1" si="142"/>
        <v>0</v>
      </c>
      <c r="AQ391" s="26">
        <f t="shared" ca="1" si="142"/>
        <v>0</v>
      </c>
      <c r="AR391" s="26">
        <f t="shared" ca="1" si="142"/>
        <v>0</v>
      </c>
      <c r="AS391" s="26">
        <f t="shared" ca="1" si="142"/>
        <v>0</v>
      </c>
      <c r="AT391" s="26">
        <f t="shared" ca="1" si="142"/>
        <v>0</v>
      </c>
      <c r="AU391" s="26">
        <f t="shared" ca="1" si="142"/>
        <v>0</v>
      </c>
      <c r="AV391" s="26">
        <f t="shared" ca="1" si="142"/>
        <v>0</v>
      </c>
      <c r="AW391" s="26">
        <f t="shared" ca="1" si="142"/>
        <v>0</v>
      </c>
      <c r="AX391" s="26">
        <f t="shared" ca="1" si="142"/>
        <v>0</v>
      </c>
      <c r="AY391" s="26">
        <f t="shared" ca="1" si="142"/>
        <v>0</v>
      </c>
      <c r="AZ391" s="26">
        <f t="shared" ca="1" si="142"/>
        <v>0</v>
      </c>
      <c r="BA391" s="26">
        <f t="shared" ca="1" si="142"/>
        <v>0</v>
      </c>
      <c r="BB391" s="26">
        <f t="shared" ca="1" si="142"/>
        <v>0</v>
      </c>
      <c r="BC391" s="26">
        <f t="shared" ca="1" si="142"/>
        <v>0</v>
      </c>
      <c r="BD391" s="26">
        <f t="shared" ca="1" si="142"/>
        <v>0</v>
      </c>
      <c r="BE391" s="26">
        <f t="shared" ca="1" si="142"/>
        <v>0</v>
      </c>
      <c r="BF391" s="26">
        <f t="shared" ca="1" si="142"/>
        <v>-2.3400000000000001E-2</v>
      </c>
    </row>
    <row r="392" spans="2:58">
      <c r="C392" s="26">
        <f t="shared" si="143"/>
        <v>382</v>
      </c>
      <c r="D392" s="26">
        <f t="shared" si="144"/>
        <v>421</v>
      </c>
      <c r="E392" s="26" t="str">
        <f t="shared" si="140"/>
        <v>历史新!C382</v>
      </c>
      <c r="F392" s="26" t="str">
        <f t="shared" si="141"/>
        <v>历史汇总!B421</v>
      </c>
      <c r="G392" s="1" t="s">
        <v>19</v>
      </c>
      <c r="H392" s="26">
        <f t="shared" ca="1" si="145"/>
        <v>0</v>
      </c>
      <c r="I392" s="26">
        <f t="shared" ca="1" si="142"/>
        <v>0</v>
      </c>
      <c r="J392" s="26">
        <f t="shared" ca="1" si="142"/>
        <v>0</v>
      </c>
      <c r="K392" s="26">
        <f t="shared" ca="1" si="142"/>
        <v>0</v>
      </c>
      <c r="L392" s="26">
        <f t="shared" ca="1" si="142"/>
        <v>0</v>
      </c>
      <c r="M392" s="26">
        <f t="shared" ca="1" si="142"/>
        <v>0</v>
      </c>
      <c r="N392" s="26">
        <f t="shared" ca="1" si="142"/>
        <v>0</v>
      </c>
      <c r="O392" s="26">
        <f t="shared" ca="1" si="142"/>
        <v>0</v>
      </c>
      <c r="P392" s="26">
        <f t="shared" ca="1" si="142"/>
        <v>0</v>
      </c>
      <c r="Q392" s="26">
        <f t="shared" ca="1" si="142"/>
        <v>0</v>
      </c>
      <c r="R392" s="26">
        <f t="shared" ca="1" si="142"/>
        <v>0</v>
      </c>
      <c r="S392" s="26">
        <f t="shared" ca="1" si="142"/>
        <v>0</v>
      </c>
      <c r="T392" s="26">
        <f t="shared" ca="1" si="142"/>
        <v>0</v>
      </c>
      <c r="U392" s="26">
        <f t="shared" ca="1" si="142"/>
        <v>0</v>
      </c>
      <c r="V392" s="26">
        <f t="shared" ca="1" si="142"/>
        <v>0</v>
      </c>
      <c r="W392" s="26">
        <f t="shared" ca="1" si="142"/>
        <v>0</v>
      </c>
      <c r="X392" s="26">
        <f t="shared" ca="1" si="142"/>
        <v>0</v>
      </c>
      <c r="Y392" s="26">
        <f t="shared" ca="1" si="142"/>
        <v>0</v>
      </c>
      <c r="Z392" s="26">
        <f t="shared" ca="1" si="142"/>
        <v>0</v>
      </c>
      <c r="AA392" s="26">
        <f t="shared" ca="1" si="142"/>
        <v>0</v>
      </c>
      <c r="AB392" s="26">
        <f t="shared" ca="1" si="142"/>
        <v>0</v>
      </c>
      <c r="AC392" s="26">
        <f t="shared" ca="1" si="142"/>
        <v>0</v>
      </c>
      <c r="AD392" s="26">
        <f t="shared" ca="1" si="142"/>
        <v>0</v>
      </c>
      <c r="AE392" s="26">
        <f t="shared" ca="1" si="142"/>
        <v>0</v>
      </c>
      <c r="AF392" s="26">
        <f t="shared" ca="1" si="142"/>
        <v>0</v>
      </c>
      <c r="AG392" s="26">
        <f t="shared" ca="1" si="142"/>
        <v>0</v>
      </c>
      <c r="AH392" s="26">
        <f t="shared" ca="1" si="142"/>
        <v>0</v>
      </c>
      <c r="AI392" s="26">
        <f t="shared" ca="1" si="142"/>
        <v>0</v>
      </c>
      <c r="AJ392" s="26">
        <f t="shared" ca="1" si="142"/>
        <v>0</v>
      </c>
      <c r="AK392" s="26">
        <f t="shared" ca="1" si="142"/>
        <v>0</v>
      </c>
      <c r="AL392" s="26">
        <f t="shared" ca="1" si="142"/>
        <v>0</v>
      </c>
      <c r="AM392" s="26">
        <f t="shared" ca="1" si="142"/>
        <v>0</v>
      </c>
      <c r="AN392" s="26">
        <f t="shared" ca="1" si="142"/>
        <v>0</v>
      </c>
      <c r="AO392" s="26">
        <f t="shared" ca="1" si="142"/>
        <v>4.9999999999883471E-4</v>
      </c>
      <c r="AP392" s="26">
        <f t="shared" ca="1" si="142"/>
        <v>4.8999999999992383E-3</v>
      </c>
      <c r="AQ392" s="26">
        <f t="shared" ca="1" si="142"/>
        <v>4.8000000000030241E-3</v>
      </c>
      <c r="AR392" s="26">
        <f t="shared" ca="1" si="142"/>
        <v>-4.3000000000006366E-3</v>
      </c>
      <c r="AS392" s="26">
        <f t="shared" ca="1" si="142"/>
        <v>-3.0000000000285354E-4</v>
      </c>
      <c r="AT392" s="26">
        <f t="shared" ca="1" si="142"/>
        <v>-4.8000000000030241E-3</v>
      </c>
      <c r="AU392" s="26">
        <f t="shared" ca="1" si="142"/>
        <v>-3.9999999999906777E-4</v>
      </c>
      <c r="AV392" s="26">
        <f t="shared" ca="1" si="142"/>
        <v>4.3000000000006366E-3</v>
      </c>
      <c r="AW392" s="26">
        <f t="shared" ca="1" si="142"/>
        <v>3.9999999999977831E-3</v>
      </c>
      <c r="AX392" s="26">
        <f t="shared" ca="1" si="142"/>
        <v>4.7999999999959186E-3</v>
      </c>
      <c r="AY392" s="26">
        <f t="shared" ca="1" si="142"/>
        <v>-3.0000000000001137E-3</v>
      </c>
      <c r="AZ392" s="26">
        <f t="shared" ca="1" si="142"/>
        <v>-2.400000000001512E-3</v>
      </c>
      <c r="BA392" s="26">
        <f t="shared" ca="1" si="142"/>
        <v>1.5999999999962711E-3</v>
      </c>
      <c r="BB392" s="26">
        <f t="shared" ca="1" si="142"/>
        <v>2.9999999999574811E-4</v>
      </c>
      <c r="BC392" s="26">
        <f t="shared" ca="1" si="142"/>
        <v>1.1000000000009891E-3</v>
      </c>
      <c r="BD392" s="26">
        <f t="shared" ca="1" si="142"/>
        <v>-4.6999999999997044E-3</v>
      </c>
      <c r="BE392" s="26">
        <f t="shared" ca="1" si="142"/>
        <v>-2.0000000000663931E-4</v>
      </c>
      <c r="BF392" s="26">
        <f t="shared" ca="1" si="142"/>
        <v>58.87</v>
      </c>
    </row>
    <row r="393" spans="2:58">
      <c r="C393" s="26">
        <f t="shared" si="143"/>
        <v>383</v>
      </c>
      <c r="D393" s="26">
        <f t="shared" si="144"/>
        <v>422</v>
      </c>
      <c r="E393" s="26" t="str">
        <f t="shared" si="140"/>
        <v>历史新!C383</v>
      </c>
      <c r="F393" s="26" t="str">
        <f t="shared" si="141"/>
        <v>历史汇总!B422</v>
      </c>
      <c r="G393" s="3" t="s">
        <v>20</v>
      </c>
      <c r="H393" s="26">
        <f t="shared" ca="1" si="145"/>
        <v>0</v>
      </c>
      <c r="I393" s="26">
        <f t="shared" ca="1" si="142"/>
        <v>0</v>
      </c>
      <c r="J393" s="26">
        <f t="shared" ca="1" si="142"/>
        <v>0</v>
      </c>
      <c r="K393" s="26">
        <f t="shared" ca="1" si="142"/>
        <v>0</v>
      </c>
      <c r="L393" s="26">
        <f t="shared" ca="1" si="142"/>
        <v>0</v>
      </c>
      <c r="M393" s="26">
        <f t="shared" ca="1" si="142"/>
        <v>0</v>
      </c>
      <c r="N393" s="26">
        <f t="shared" ref="N393:AC393" ca="1" si="146">OFFSET(INDIRECT($E393),0,N$11)-OFFSET(INDIRECT($F393),0,N$11)</f>
        <v>0</v>
      </c>
      <c r="O393" s="26">
        <f t="shared" ca="1" si="146"/>
        <v>0</v>
      </c>
      <c r="P393" s="26">
        <f t="shared" ca="1" si="146"/>
        <v>0</v>
      </c>
      <c r="Q393" s="26">
        <f t="shared" ca="1" si="146"/>
        <v>0</v>
      </c>
      <c r="R393" s="26">
        <f t="shared" ca="1" si="146"/>
        <v>0</v>
      </c>
      <c r="S393" s="26">
        <f t="shared" ca="1" si="146"/>
        <v>0</v>
      </c>
      <c r="T393" s="26">
        <f t="shared" ca="1" si="146"/>
        <v>0</v>
      </c>
      <c r="U393" s="26">
        <f t="shared" ca="1" si="146"/>
        <v>0</v>
      </c>
      <c r="V393" s="26">
        <f t="shared" ca="1" si="146"/>
        <v>0</v>
      </c>
      <c r="W393" s="26">
        <f t="shared" ca="1" si="146"/>
        <v>0</v>
      </c>
      <c r="X393" s="26">
        <f t="shared" ca="1" si="146"/>
        <v>0</v>
      </c>
      <c r="Y393" s="26">
        <f t="shared" ca="1" si="146"/>
        <v>0</v>
      </c>
      <c r="Z393" s="26">
        <f t="shared" ca="1" si="146"/>
        <v>0</v>
      </c>
      <c r="AA393" s="26">
        <f t="shared" ca="1" si="146"/>
        <v>0</v>
      </c>
      <c r="AB393" s="26">
        <f t="shared" ca="1" si="146"/>
        <v>0</v>
      </c>
      <c r="AC393" s="26">
        <f t="shared" ca="1" si="146"/>
        <v>0</v>
      </c>
      <c r="AD393" s="26">
        <f t="shared" ref="AD393:AS408" ca="1" si="147">OFFSET(INDIRECT($E393),0,AD$11)-OFFSET(INDIRECT($F393),0,AD$11)</f>
        <v>0</v>
      </c>
      <c r="AE393" s="26">
        <f t="shared" ca="1" si="147"/>
        <v>0</v>
      </c>
      <c r="AF393" s="26">
        <f t="shared" ca="1" si="147"/>
        <v>0</v>
      </c>
      <c r="AG393" s="26">
        <f t="shared" ca="1" si="147"/>
        <v>0</v>
      </c>
      <c r="AH393" s="26">
        <f t="shared" ca="1" si="147"/>
        <v>0</v>
      </c>
      <c r="AI393" s="26">
        <f t="shared" ca="1" si="147"/>
        <v>0</v>
      </c>
      <c r="AJ393" s="26">
        <f t="shared" ca="1" si="147"/>
        <v>0</v>
      </c>
      <c r="AK393" s="26">
        <f t="shared" ca="1" si="147"/>
        <v>0</v>
      </c>
      <c r="AL393" s="26">
        <f t="shared" ca="1" si="147"/>
        <v>0</v>
      </c>
      <c r="AM393" s="26">
        <f t="shared" ca="1" si="147"/>
        <v>0</v>
      </c>
      <c r="AN393" s="26">
        <f t="shared" ca="1" si="147"/>
        <v>0</v>
      </c>
      <c r="AO393" s="26">
        <f t="shared" ca="1" si="147"/>
        <v>0</v>
      </c>
      <c r="AP393" s="26">
        <f t="shared" ca="1" si="147"/>
        <v>9.9999999999988987E-5</v>
      </c>
      <c r="AQ393" s="26">
        <f t="shared" ca="1" si="147"/>
        <v>0</v>
      </c>
      <c r="AR393" s="26">
        <f t="shared" ca="1" si="147"/>
        <v>-2.0000000000003348E-4</v>
      </c>
      <c r="AS393" s="26">
        <f t="shared" ca="1" si="147"/>
        <v>1.0000000000000286E-4</v>
      </c>
      <c r="AT393" s="26">
        <f t="shared" ref="AT393:BF407" ca="1" si="148">OFFSET(INDIRECT($E393),0,AT$11)-OFFSET(INDIRECT($F393),0,AT$11)</f>
        <v>-1.0000000000000286E-4</v>
      </c>
      <c r="AU393" s="26">
        <f t="shared" ca="1" si="148"/>
        <v>0</v>
      </c>
      <c r="AV393" s="26">
        <f t="shared" ca="1" si="148"/>
        <v>1.0000000000000286E-4</v>
      </c>
      <c r="AW393" s="26">
        <f t="shared" ca="1" si="148"/>
        <v>0</v>
      </c>
      <c r="AX393" s="26">
        <f t="shared" ca="1" si="148"/>
        <v>0</v>
      </c>
      <c r="AY393" s="26">
        <f t="shared" ca="1" si="148"/>
        <v>-9.9999999999988987E-5</v>
      </c>
      <c r="AZ393" s="26">
        <f t="shared" ca="1" si="148"/>
        <v>0</v>
      </c>
      <c r="BA393" s="26">
        <f t="shared" ca="1" si="148"/>
        <v>0</v>
      </c>
      <c r="BB393" s="26">
        <f t="shared" ca="1" si="148"/>
        <v>0</v>
      </c>
      <c r="BC393" s="26">
        <f t="shared" ca="1" si="148"/>
        <v>0</v>
      </c>
      <c r="BD393" s="26">
        <f t="shared" ca="1" si="148"/>
        <v>-9.9999999999988987E-5</v>
      </c>
      <c r="BE393" s="26">
        <f t="shared" ca="1" si="148"/>
        <v>9.9999999999999395E-5</v>
      </c>
      <c r="BF393" s="26">
        <f t="shared" ca="1" si="148"/>
        <v>-0.157</v>
      </c>
    </row>
    <row r="394" spans="2:58">
      <c r="C394" s="26">
        <f t="shared" si="143"/>
        <v>384</v>
      </c>
      <c r="D394" s="26">
        <f t="shared" si="144"/>
        <v>424</v>
      </c>
      <c r="E394" s="26" t="str">
        <f t="shared" si="140"/>
        <v>历史新!C384</v>
      </c>
      <c r="F394" s="26" t="str">
        <f t="shared" si="141"/>
        <v>历史汇总!B424</v>
      </c>
      <c r="G394" s="1" t="s">
        <v>22</v>
      </c>
      <c r="H394" s="26">
        <f t="shared" ca="1" si="145"/>
        <v>0</v>
      </c>
      <c r="I394" s="26">
        <f t="shared" ca="1" si="145"/>
        <v>0</v>
      </c>
      <c r="J394" s="26">
        <f t="shared" ca="1" si="145"/>
        <v>0</v>
      </c>
      <c r="K394" s="26">
        <f t="shared" ca="1" si="145"/>
        <v>0</v>
      </c>
      <c r="L394" s="26">
        <f t="shared" ca="1" si="145"/>
        <v>0</v>
      </c>
      <c r="M394" s="26">
        <f t="shared" ca="1" si="145"/>
        <v>0</v>
      </c>
      <c r="N394" s="26">
        <f t="shared" ca="1" si="145"/>
        <v>0</v>
      </c>
      <c r="O394" s="26">
        <f t="shared" ca="1" si="145"/>
        <v>0</v>
      </c>
      <c r="P394" s="26">
        <f t="shared" ca="1" si="145"/>
        <v>0</v>
      </c>
      <c r="Q394" s="26">
        <f t="shared" ca="1" si="145"/>
        <v>0</v>
      </c>
      <c r="R394" s="26">
        <f t="shared" ca="1" si="145"/>
        <v>0</v>
      </c>
      <c r="S394" s="26">
        <f t="shared" ca="1" si="145"/>
        <v>0</v>
      </c>
      <c r="T394" s="26">
        <f t="shared" ca="1" si="145"/>
        <v>0</v>
      </c>
      <c r="U394" s="26">
        <f t="shared" ca="1" si="145"/>
        <v>0</v>
      </c>
      <c r="V394" s="26">
        <f t="shared" ca="1" si="145"/>
        <v>0</v>
      </c>
      <c r="W394" s="26">
        <f t="shared" ca="1" si="145"/>
        <v>0</v>
      </c>
      <c r="X394" s="26">
        <f t="shared" ref="X394:AC403" ca="1" si="149">OFFSET(INDIRECT($E394),0,X$11)-OFFSET(INDIRECT($F394),0,X$11)</f>
        <v>0</v>
      </c>
      <c r="Y394" s="26">
        <f t="shared" ca="1" si="149"/>
        <v>0</v>
      </c>
      <c r="Z394" s="26">
        <f t="shared" ca="1" si="149"/>
        <v>0</v>
      </c>
      <c r="AA394" s="26">
        <f t="shared" ca="1" si="149"/>
        <v>0</v>
      </c>
      <c r="AB394" s="26">
        <f t="shared" ca="1" si="149"/>
        <v>0</v>
      </c>
      <c r="AC394" s="26">
        <f t="shared" ca="1" si="149"/>
        <v>0</v>
      </c>
      <c r="AD394" s="26">
        <f t="shared" ca="1" si="147"/>
        <v>0</v>
      </c>
      <c r="AE394" s="26">
        <f t="shared" ca="1" si="147"/>
        <v>0</v>
      </c>
      <c r="AF394" s="26">
        <f t="shared" ca="1" si="147"/>
        <v>0</v>
      </c>
      <c r="AG394" s="26">
        <f t="shared" ca="1" si="147"/>
        <v>0</v>
      </c>
      <c r="AH394" s="26">
        <f t="shared" ca="1" si="147"/>
        <v>0</v>
      </c>
      <c r="AI394" s="26">
        <f t="shared" ca="1" si="147"/>
        <v>0</v>
      </c>
      <c r="AJ394" s="26">
        <f t="shared" ca="1" si="147"/>
        <v>0</v>
      </c>
      <c r="AK394" s="26">
        <f t="shared" ca="1" si="147"/>
        <v>0</v>
      </c>
      <c r="AL394" s="26">
        <f t="shared" ca="1" si="147"/>
        <v>0</v>
      </c>
      <c r="AM394" s="26">
        <f t="shared" ca="1" si="147"/>
        <v>0</v>
      </c>
      <c r="AN394" s="26">
        <f t="shared" ca="1" si="147"/>
        <v>0</v>
      </c>
      <c r="AO394" s="26">
        <f t="shared" ca="1" si="147"/>
        <v>0</v>
      </c>
      <c r="AP394" s="26">
        <f t="shared" ca="1" si="147"/>
        <v>0</v>
      </c>
      <c r="AQ394" s="26">
        <f t="shared" ca="1" si="147"/>
        <v>0</v>
      </c>
      <c r="AR394" s="26">
        <f t="shared" ca="1" si="147"/>
        <v>0</v>
      </c>
      <c r="AS394" s="26">
        <f t="shared" ca="1" si="147"/>
        <v>0</v>
      </c>
      <c r="AT394" s="26">
        <f t="shared" ca="1" si="148"/>
        <v>0</v>
      </c>
      <c r="AU394" s="26">
        <f t="shared" ca="1" si="148"/>
        <v>0</v>
      </c>
      <c r="AV394" s="26">
        <f t="shared" ca="1" si="148"/>
        <v>0</v>
      </c>
      <c r="AW394" s="26">
        <f t="shared" ca="1" si="148"/>
        <v>0</v>
      </c>
      <c r="AX394" s="26">
        <f t="shared" ca="1" si="148"/>
        <v>0</v>
      </c>
      <c r="AY394" s="26">
        <f t="shared" ca="1" si="148"/>
        <v>0</v>
      </c>
      <c r="AZ394" s="26">
        <f t="shared" ca="1" si="148"/>
        <v>0</v>
      </c>
      <c r="BA394" s="26">
        <f t="shared" ca="1" si="148"/>
        <v>0</v>
      </c>
      <c r="BB394" s="26">
        <f t="shared" ca="1" si="148"/>
        <v>0</v>
      </c>
      <c r="BC394" s="26">
        <f t="shared" ca="1" si="148"/>
        <v>0</v>
      </c>
      <c r="BD394" s="26">
        <f t="shared" ca="1" si="148"/>
        <v>0</v>
      </c>
      <c r="BE394" s="26">
        <f t="shared" ca="1" si="148"/>
        <v>0</v>
      </c>
      <c r="BF394" s="26">
        <f t="shared" ca="1" si="148"/>
        <v>307180</v>
      </c>
    </row>
    <row r="395" spans="2:58">
      <c r="C395" s="26">
        <f t="shared" si="143"/>
        <v>385</v>
      </c>
      <c r="D395" s="26">
        <f t="shared" si="144"/>
        <v>425</v>
      </c>
      <c r="E395" s="26" t="str">
        <f t="shared" si="140"/>
        <v>历史新!C385</v>
      </c>
      <c r="F395" s="26" t="str">
        <f t="shared" si="141"/>
        <v>历史汇总!B425</v>
      </c>
      <c r="G395" s="3" t="s">
        <v>23</v>
      </c>
      <c r="H395" s="26">
        <f t="shared" ca="1" si="145"/>
        <v>0</v>
      </c>
      <c r="I395" s="26">
        <f t="shared" ca="1" si="145"/>
        <v>0</v>
      </c>
      <c r="J395" s="26">
        <f t="shared" ca="1" si="145"/>
        <v>0</v>
      </c>
      <c r="K395" s="26">
        <f t="shared" ca="1" si="145"/>
        <v>0</v>
      </c>
      <c r="L395" s="26">
        <f t="shared" ca="1" si="145"/>
        <v>0</v>
      </c>
      <c r="M395" s="26">
        <f t="shared" ca="1" si="145"/>
        <v>0</v>
      </c>
      <c r="N395" s="26">
        <f t="shared" ca="1" si="145"/>
        <v>0</v>
      </c>
      <c r="O395" s="26">
        <f t="shared" ca="1" si="145"/>
        <v>0</v>
      </c>
      <c r="P395" s="26">
        <f t="shared" ca="1" si="145"/>
        <v>0</v>
      </c>
      <c r="Q395" s="26">
        <f t="shared" ca="1" si="145"/>
        <v>0</v>
      </c>
      <c r="R395" s="26">
        <f t="shared" ca="1" si="145"/>
        <v>0</v>
      </c>
      <c r="S395" s="26">
        <f t="shared" ca="1" si="145"/>
        <v>0</v>
      </c>
      <c r="T395" s="26">
        <f t="shared" ca="1" si="145"/>
        <v>0</v>
      </c>
      <c r="U395" s="26">
        <f t="shared" ca="1" si="145"/>
        <v>0</v>
      </c>
      <c r="V395" s="26">
        <f t="shared" ca="1" si="145"/>
        <v>0</v>
      </c>
      <c r="W395" s="26">
        <f t="shared" ca="1" si="145"/>
        <v>0</v>
      </c>
      <c r="X395" s="26">
        <f t="shared" ca="1" si="149"/>
        <v>0</v>
      </c>
      <c r="Y395" s="26">
        <f t="shared" ca="1" si="149"/>
        <v>0</v>
      </c>
      <c r="Z395" s="26">
        <f t="shared" ca="1" si="149"/>
        <v>0</v>
      </c>
      <c r="AA395" s="26">
        <f t="shared" ca="1" si="149"/>
        <v>0</v>
      </c>
      <c r="AB395" s="26">
        <f t="shared" ca="1" si="149"/>
        <v>0</v>
      </c>
      <c r="AC395" s="26">
        <f t="shared" ca="1" si="149"/>
        <v>0</v>
      </c>
      <c r="AD395" s="26">
        <f t="shared" ca="1" si="147"/>
        <v>0</v>
      </c>
      <c r="AE395" s="26">
        <f t="shared" ca="1" si="147"/>
        <v>0</v>
      </c>
      <c r="AF395" s="26">
        <f t="shared" ca="1" si="147"/>
        <v>0</v>
      </c>
      <c r="AG395" s="26">
        <f t="shared" ca="1" si="147"/>
        <v>0</v>
      </c>
      <c r="AH395" s="26">
        <f t="shared" ca="1" si="147"/>
        <v>0</v>
      </c>
      <c r="AI395" s="26">
        <f t="shared" ca="1" si="147"/>
        <v>0</v>
      </c>
      <c r="AJ395" s="26">
        <f t="shared" ca="1" si="147"/>
        <v>0</v>
      </c>
      <c r="AK395" s="26">
        <f t="shared" ca="1" si="147"/>
        <v>0</v>
      </c>
      <c r="AL395" s="26">
        <f t="shared" ca="1" si="147"/>
        <v>0</v>
      </c>
      <c r="AM395" s="26">
        <f t="shared" ca="1" si="147"/>
        <v>0</v>
      </c>
      <c r="AN395" s="26">
        <f t="shared" ca="1" si="147"/>
        <v>0</v>
      </c>
      <c r="AO395" s="26">
        <f t="shared" ca="1" si="147"/>
        <v>0</v>
      </c>
      <c r="AP395" s="26">
        <f t="shared" ca="1" si="147"/>
        <v>0</v>
      </c>
      <c r="AQ395" s="26">
        <f t="shared" ca="1" si="147"/>
        <v>0</v>
      </c>
      <c r="AR395" s="26">
        <f t="shared" ca="1" si="147"/>
        <v>0</v>
      </c>
      <c r="AS395" s="26">
        <f t="shared" ca="1" si="147"/>
        <v>0</v>
      </c>
      <c r="AT395" s="26">
        <f t="shared" ca="1" si="148"/>
        <v>0</v>
      </c>
      <c r="AU395" s="26">
        <f t="shared" ca="1" si="148"/>
        <v>0</v>
      </c>
      <c r="AV395" s="26">
        <f t="shared" ca="1" si="148"/>
        <v>0</v>
      </c>
      <c r="AW395" s="26">
        <f t="shared" ca="1" si="148"/>
        <v>0</v>
      </c>
      <c r="AX395" s="26">
        <f t="shared" ca="1" si="148"/>
        <v>0</v>
      </c>
      <c r="AY395" s="26">
        <f t="shared" ca="1" si="148"/>
        <v>0</v>
      </c>
      <c r="AZ395" s="26">
        <f t="shared" ca="1" si="148"/>
        <v>0</v>
      </c>
      <c r="BA395" s="26">
        <f t="shared" ca="1" si="148"/>
        <v>0</v>
      </c>
      <c r="BB395" s="26">
        <f t="shared" ca="1" si="148"/>
        <v>0</v>
      </c>
      <c r="BC395" s="26">
        <f t="shared" ca="1" si="148"/>
        <v>0</v>
      </c>
      <c r="BD395" s="26">
        <f t="shared" ca="1" si="148"/>
        <v>0</v>
      </c>
      <c r="BE395" s="26">
        <f t="shared" ca="1" si="148"/>
        <v>0</v>
      </c>
      <c r="BF395" s="26">
        <f t="shared" ca="1" si="148"/>
        <v>-0.45519999999999999</v>
      </c>
    </row>
    <row r="396" spans="2:58">
      <c r="C396" s="26">
        <f t="shared" si="143"/>
        <v>386</v>
      </c>
      <c r="D396" s="26">
        <f t="shared" si="144"/>
        <v>426</v>
      </c>
      <c r="E396" s="26" t="str">
        <f t="shared" si="140"/>
        <v>历史新!C386</v>
      </c>
      <c r="F396" s="26" t="str">
        <f t="shared" si="141"/>
        <v>历史汇总!B426</v>
      </c>
      <c r="G396" s="3" t="s">
        <v>24</v>
      </c>
      <c r="H396" s="26">
        <f t="shared" ca="1" si="145"/>
        <v>0</v>
      </c>
      <c r="I396" s="26">
        <f t="shared" ca="1" si="145"/>
        <v>0</v>
      </c>
      <c r="J396" s="26">
        <f t="shared" ca="1" si="145"/>
        <v>0</v>
      </c>
      <c r="K396" s="26">
        <f t="shared" ca="1" si="145"/>
        <v>0</v>
      </c>
      <c r="L396" s="26">
        <f t="shared" ca="1" si="145"/>
        <v>0</v>
      </c>
      <c r="M396" s="26">
        <f t="shared" ca="1" si="145"/>
        <v>0</v>
      </c>
      <c r="N396" s="26">
        <f t="shared" ca="1" si="145"/>
        <v>0</v>
      </c>
      <c r="O396" s="26">
        <f t="shared" ca="1" si="145"/>
        <v>0</v>
      </c>
      <c r="P396" s="26">
        <f t="shared" ca="1" si="145"/>
        <v>0</v>
      </c>
      <c r="Q396" s="26">
        <f t="shared" ca="1" si="145"/>
        <v>0</v>
      </c>
      <c r="R396" s="26">
        <f t="shared" ca="1" si="145"/>
        <v>0</v>
      </c>
      <c r="S396" s="26">
        <f t="shared" ca="1" si="145"/>
        <v>0</v>
      </c>
      <c r="T396" s="26">
        <f t="shared" ca="1" si="145"/>
        <v>0</v>
      </c>
      <c r="U396" s="26">
        <f t="shared" ca="1" si="145"/>
        <v>0</v>
      </c>
      <c r="V396" s="26">
        <f t="shared" ca="1" si="145"/>
        <v>0</v>
      </c>
      <c r="W396" s="26">
        <f t="shared" ca="1" si="145"/>
        <v>0</v>
      </c>
      <c r="X396" s="26">
        <f t="shared" ca="1" si="149"/>
        <v>0</v>
      </c>
      <c r="Y396" s="26">
        <f t="shared" ca="1" si="149"/>
        <v>0</v>
      </c>
      <c r="Z396" s="26">
        <f t="shared" ca="1" si="149"/>
        <v>0</v>
      </c>
      <c r="AA396" s="26">
        <f t="shared" ca="1" si="149"/>
        <v>0</v>
      </c>
      <c r="AB396" s="26">
        <f t="shared" ca="1" si="149"/>
        <v>0</v>
      </c>
      <c r="AC396" s="26">
        <f t="shared" ca="1" si="149"/>
        <v>0</v>
      </c>
      <c r="AD396" s="26">
        <f t="shared" ca="1" si="147"/>
        <v>0</v>
      </c>
      <c r="AE396" s="26">
        <f t="shared" ca="1" si="147"/>
        <v>0</v>
      </c>
      <c r="AF396" s="26">
        <f t="shared" ca="1" si="147"/>
        <v>0</v>
      </c>
      <c r="AG396" s="26">
        <f t="shared" ca="1" si="147"/>
        <v>0</v>
      </c>
      <c r="AH396" s="26">
        <f t="shared" ca="1" si="147"/>
        <v>0</v>
      </c>
      <c r="AI396" s="26">
        <f t="shared" ca="1" si="147"/>
        <v>0</v>
      </c>
      <c r="AJ396" s="26">
        <f t="shared" ca="1" si="147"/>
        <v>0</v>
      </c>
      <c r="AK396" s="26">
        <f t="shared" ca="1" si="147"/>
        <v>0</v>
      </c>
      <c r="AL396" s="26">
        <f t="shared" ca="1" si="147"/>
        <v>0</v>
      </c>
      <c r="AM396" s="26">
        <f t="shared" ca="1" si="147"/>
        <v>0</v>
      </c>
      <c r="AN396" s="26">
        <f t="shared" ca="1" si="147"/>
        <v>0</v>
      </c>
      <c r="AO396" s="26">
        <f t="shared" ca="1" si="147"/>
        <v>0</v>
      </c>
      <c r="AP396" s="26">
        <f t="shared" ca="1" si="147"/>
        <v>0</v>
      </c>
      <c r="AQ396" s="26">
        <f t="shared" ca="1" si="147"/>
        <v>0</v>
      </c>
      <c r="AR396" s="26">
        <f t="shared" ca="1" si="147"/>
        <v>0</v>
      </c>
      <c r="AS396" s="26">
        <f t="shared" ca="1" si="147"/>
        <v>0</v>
      </c>
      <c r="AT396" s="26">
        <f t="shared" ca="1" si="148"/>
        <v>0</v>
      </c>
      <c r="AU396" s="26">
        <f t="shared" ca="1" si="148"/>
        <v>0</v>
      </c>
      <c r="AV396" s="26">
        <f t="shared" ca="1" si="148"/>
        <v>0</v>
      </c>
      <c r="AW396" s="26">
        <f t="shared" ca="1" si="148"/>
        <v>0</v>
      </c>
      <c r="AX396" s="26">
        <f t="shared" ca="1" si="148"/>
        <v>0</v>
      </c>
      <c r="AY396" s="26">
        <f t="shared" ca="1" si="148"/>
        <v>0</v>
      </c>
      <c r="AZ396" s="26">
        <f t="shared" ca="1" si="148"/>
        <v>0</v>
      </c>
      <c r="BA396" s="26">
        <f t="shared" ca="1" si="148"/>
        <v>0</v>
      </c>
      <c r="BB396" s="26">
        <f t="shared" ca="1" si="148"/>
        <v>0</v>
      </c>
      <c r="BC396" s="26">
        <f t="shared" ca="1" si="148"/>
        <v>0</v>
      </c>
      <c r="BD396" s="26">
        <f t="shared" ca="1" si="148"/>
        <v>0</v>
      </c>
      <c r="BE396" s="26">
        <f t="shared" ca="1" si="148"/>
        <v>0</v>
      </c>
      <c r="BF396" s="26">
        <f t="shared" ca="1" si="148"/>
        <v>15493</v>
      </c>
    </row>
    <row r="397" spans="2:58">
      <c r="C397" s="26">
        <f t="shared" si="143"/>
        <v>387</v>
      </c>
      <c r="D397" s="26">
        <f t="shared" si="144"/>
        <v>427</v>
      </c>
      <c r="E397" s="26" t="str">
        <f t="shared" si="140"/>
        <v>历史新!C387</v>
      </c>
      <c r="F397" s="26" t="str">
        <f t="shared" si="141"/>
        <v>历史汇总!B427</v>
      </c>
      <c r="G397" s="3" t="s">
        <v>25</v>
      </c>
      <c r="H397" s="26">
        <f t="shared" ca="1" si="145"/>
        <v>0</v>
      </c>
      <c r="I397" s="26">
        <f t="shared" ca="1" si="145"/>
        <v>0</v>
      </c>
      <c r="J397" s="26">
        <f t="shared" ca="1" si="145"/>
        <v>0</v>
      </c>
      <c r="K397" s="26">
        <f t="shared" ca="1" si="145"/>
        <v>0</v>
      </c>
      <c r="L397" s="26">
        <f t="shared" ca="1" si="145"/>
        <v>0</v>
      </c>
      <c r="M397" s="26">
        <f t="shared" ca="1" si="145"/>
        <v>0</v>
      </c>
      <c r="N397" s="26">
        <f t="shared" ca="1" si="145"/>
        <v>0</v>
      </c>
      <c r="O397" s="26">
        <f t="shared" ca="1" si="145"/>
        <v>0</v>
      </c>
      <c r="P397" s="26">
        <f t="shared" ca="1" si="145"/>
        <v>0</v>
      </c>
      <c r="Q397" s="26">
        <f t="shared" ca="1" si="145"/>
        <v>0</v>
      </c>
      <c r="R397" s="26">
        <f t="shared" ca="1" si="145"/>
        <v>0</v>
      </c>
      <c r="S397" s="26">
        <f t="shared" ca="1" si="145"/>
        <v>0</v>
      </c>
      <c r="T397" s="26">
        <f t="shared" ca="1" si="145"/>
        <v>0</v>
      </c>
      <c r="U397" s="26">
        <f t="shared" ca="1" si="145"/>
        <v>0</v>
      </c>
      <c r="V397" s="26">
        <f t="shared" ca="1" si="145"/>
        <v>0</v>
      </c>
      <c r="W397" s="26">
        <f t="shared" ca="1" si="145"/>
        <v>0</v>
      </c>
      <c r="X397" s="26">
        <f t="shared" ca="1" si="149"/>
        <v>0</v>
      </c>
      <c r="Y397" s="26">
        <f t="shared" ca="1" si="149"/>
        <v>0</v>
      </c>
      <c r="Z397" s="26">
        <f t="shared" ca="1" si="149"/>
        <v>0</v>
      </c>
      <c r="AA397" s="26">
        <f t="shared" ca="1" si="149"/>
        <v>0</v>
      </c>
      <c r="AB397" s="26">
        <f t="shared" ca="1" si="149"/>
        <v>0</v>
      </c>
      <c r="AC397" s="26">
        <f t="shared" ca="1" si="149"/>
        <v>0</v>
      </c>
      <c r="AD397" s="26">
        <f t="shared" ca="1" si="147"/>
        <v>0</v>
      </c>
      <c r="AE397" s="26">
        <f t="shared" ca="1" si="147"/>
        <v>0</v>
      </c>
      <c r="AF397" s="26">
        <f t="shared" ca="1" si="147"/>
        <v>0</v>
      </c>
      <c r="AG397" s="26">
        <f t="shared" ca="1" si="147"/>
        <v>0</v>
      </c>
      <c r="AH397" s="26">
        <f t="shared" ca="1" si="147"/>
        <v>0</v>
      </c>
      <c r="AI397" s="26">
        <f t="shared" ca="1" si="147"/>
        <v>0</v>
      </c>
      <c r="AJ397" s="26">
        <f t="shared" ca="1" si="147"/>
        <v>0</v>
      </c>
      <c r="AK397" s="26">
        <f t="shared" ca="1" si="147"/>
        <v>0</v>
      </c>
      <c r="AL397" s="26">
        <f t="shared" ca="1" si="147"/>
        <v>0</v>
      </c>
      <c r="AM397" s="26">
        <f t="shared" ca="1" si="147"/>
        <v>0</v>
      </c>
      <c r="AN397" s="26">
        <f t="shared" ca="1" si="147"/>
        <v>0</v>
      </c>
      <c r="AO397" s="26">
        <f t="shared" ca="1" si="147"/>
        <v>0</v>
      </c>
      <c r="AP397" s="26">
        <f t="shared" ca="1" si="147"/>
        <v>0</v>
      </c>
      <c r="AQ397" s="26">
        <f t="shared" ca="1" si="147"/>
        <v>0</v>
      </c>
      <c r="AR397" s="26">
        <f t="shared" ca="1" si="147"/>
        <v>0</v>
      </c>
      <c r="AS397" s="26">
        <f t="shared" ca="1" si="147"/>
        <v>0</v>
      </c>
      <c r="AT397" s="26">
        <f t="shared" ca="1" si="148"/>
        <v>0</v>
      </c>
      <c r="AU397" s="26">
        <f t="shared" ca="1" si="148"/>
        <v>0</v>
      </c>
      <c r="AV397" s="26">
        <f t="shared" ca="1" si="148"/>
        <v>0</v>
      </c>
      <c r="AW397" s="26">
        <f t="shared" ca="1" si="148"/>
        <v>0</v>
      </c>
      <c r="AX397" s="26">
        <f t="shared" ca="1" si="148"/>
        <v>0</v>
      </c>
      <c r="AY397" s="26">
        <f t="shared" ca="1" si="148"/>
        <v>0</v>
      </c>
      <c r="AZ397" s="26">
        <f t="shared" ca="1" si="148"/>
        <v>0</v>
      </c>
      <c r="BA397" s="26">
        <f t="shared" ca="1" si="148"/>
        <v>0</v>
      </c>
      <c r="BB397" s="26">
        <f t="shared" ca="1" si="148"/>
        <v>0</v>
      </c>
      <c r="BC397" s="26">
        <f t="shared" ca="1" si="148"/>
        <v>0</v>
      </c>
      <c r="BD397" s="26">
        <f t="shared" ca="1" si="148"/>
        <v>0</v>
      </c>
      <c r="BE397" s="26">
        <f t="shared" ca="1" si="148"/>
        <v>0</v>
      </c>
      <c r="BF397" s="26">
        <f t="shared" ca="1" si="148"/>
        <v>-0.1673</v>
      </c>
    </row>
    <row r="398" spans="2:58">
      <c r="C398" s="26">
        <f t="shared" si="143"/>
        <v>388</v>
      </c>
      <c r="D398" s="26">
        <f t="shared" si="144"/>
        <v>428</v>
      </c>
      <c r="E398" s="26" t="str">
        <f t="shared" si="140"/>
        <v>历史新!C388</v>
      </c>
      <c r="F398" s="26" t="str">
        <f t="shared" si="141"/>
        <v>历史汇总!B428</v>
      </c>
      <c r="G398" s="3" t="s">
        <v>26</v>
      </c>
      <c r="H398" s="26">
        <f t="shared" ca="1" si="145"/>
        <v>0</v>
      </c>
      <c r="I398" s="26">
        <f t="shared" ca="1" si="145"/>
        <v>0</v>
      </c>
      <c r="J398" s="26">
        <f t="shared" ca="1" si="145"/>
        <v>0</v>
      </c>
      <c r="K398" s="26">
        <f t="shared" ca="1" si="145"/>
        <v>0</v>
      </c>
      <c r="L398" s="26">
        <f t="shared" ca="1" si="145"/>
        <v>0</v>
      </c>
      <c r="M398" s="26">
        <f t="shared" ca="1" si="145"/>
        <v>0</v>
      </c>
      <c r="N398" s="26">
        <f t="shared" ca="1" si="145"/>
        <v>0</v>
      </c>
      <c r="O398" s="26">
        <f t="shared" ca="1" si="145"/>
        <v>0</v>
      </c>
      <c r="P398" s="26">
        <f t="shared" ca="1" si="145"/>
        <v>0</v>
      </c>
      <c r="Q398" s="26">
        <f t="shared" ca="1" si="145"/>
        <v>0</v>
      </c>
      <c r="R398" s="26">
        <f t="shared" ca="1" si="145"/>
        <v>0</v>
      </c>
      <c r="S398" s="26">
        <f t="shared" ca="1" si="145"/>
        <v>0</v>
      </c>
      <c r="T398" s="26">
        <f t="shared" ca="1" si="145"/>
        <v>0</v>
      </c>
      <c r="U398" s="26">
        <f t="shared" ca="1" si="145"/>
        <v>0</v>
      </c>
      <c r="V398" s="26">
        <f t="shared" ca="1" si="145"/>
        <v>0</v>
      </c>
      <c r="W398" s="26">
        <f t="shared" ca="1" si="145"/>
        <v>0</v>
      </c>
      <c r="X398" s="26">
        <f t="shared" ca="1" si="149"/>
        <v>0</v>
      </c>
      <c r="Y398" s="26">
        <f t="shared" ca="1" si="149"/>
        <v>0</v>
      </c>
      <c r="Z398" s="26">
        <f t="shared" ca="1" si="149"/>
        <v>0</v>
      </c>
      <c r="AA398" s="26">
        <f t="shared" ca="1" si="149"/>
        <v>0</v>
      </c>
      <c r="AB398" s="26">
        <f t="shared" ca="1" si="149"/>
        <v>0</v>
      </c>
      <c r="AC398" s="26">
        <f t="shared" ca="1" si="149"/>
        <v>0</v>
      </c>
      <c r="AD398" s="26">
        <f t="shared" ca="1" si="147"/>
        <v>0</v>
      </c>
      <c r="AE398" s="26">
        <f t="shared" ca="1" si="147"/>
        <v>0</v>
      </c>
      <c r="AF398" s="26">
        <f t="shared" ca="1" si="147"/>
        <v>0</v>
      </c>
      <c r="AG398" s="26">
        <f t="shared" ca="1" si="147"/>
        <v>0</v>
      </c>
      <c r="AH398" s="26">
        <f t="shared" ca="1" si="147"/>
        <v>0</v>
      </c>
      <c r="AI398" s="26">
        <f t="shared" ca="1" si="147"/>
        <v>0</v>
      </c>
      <c r="AJ398" s="26">
        <f t="shared" ca="1" si="147"/>
        <v>0</v>
      </c>
      <c r="AK398" s="26">
        <f t="shared" ca="1" si="147"/>
        <v>0</v>
      </c>
      <c r="AL398" s="26">
        <f t="shared" ca="1" si="147"/>
        <v>0</v>
      </c>
      <c r="AM398" s="26">
        <f t="shared" ca="1" si="147"/>
        <v>0</v>
      </c>
      <c r="AN398" s="26">
        <f t="shared" ca="1" si="147"/>
        <v>0</v>
      </c>
      <c r="AO398" s="26">
        <f t="shared" ca="1" si="147"/>
        <v>0</v>
      </c>
      <c r="AP398" s="26">
        <f t="shared" ca="1" si="147"/>
        <v>0</v>
      </c>
      <c r="AQ398" s="26">
        <f t="shared" ca="1" si="147"/>
        <v>-1.7999999999993577E-3</v>
      </c>
      <c r="AR398" s="26">
        <f t="shared" ca="1" si="147"/>
        <v>-1.0000000000331966E-4</v>
      </c>
      <c r="AS398" s="26">
        <f t="shared" ca="1" si="147"/>
        <v>4.7999999999994714E-3</v>
      </c>
      <c r="AT398" s="26">
        <f t="shared" ca="1" si="148"/>
        <v>2.9000000000003467E-3</v>
      </c>
      <c r="AU398" s="26">
        <f t="shared" ca="1" si="148"/>
        <v>1.1000000000009891E-3</v>
      </c>
      <c r="AV398" s="26">
        <f t="shared" ca="1" si="148"/>
        <v>-4.2000000000008697E-3</v>
      </c>
      <c r="AW398" s="26">
        <f t="shared" ca="1" si="148"/>
        <v>4.4000000000004036E-3</v>
      </c>
      <c r="AX398" s="26">
        <f t="shared" ca="1" si="148"/>
        <v>1.5000000000000568E-3</v>
      </c>
      <c r="AY398" s="26">
        <f t="shared" ca="1" si="148"/>
        <v>1.7999999999993577E-3</v>
      </c>
      <c r="AZ398" s="26">
        <f t="shared" ca="1" si="148"/>
        <v>-3.5999999999987153E-3</v>
      </c>
      <c r="BA398" s="26">
        <f t="shared" ca="1" si="148"/>
        <v>-1.9999999999953388E-4</v>
      </c>
      <c r="BB398" s="26">
        <f t="shared" ca="1" si="148"/>
        <v>-5.0000000000238742E-4</v>
      </c>
      <c r="BC398" s="26">
        <f t="shared" ca="1" si="148"/>
        <v>3.4999999999989484E-3</v>
      </c>
      <c r="BD398" s="26">
        <f t="shared" ca="1" si="148"/>
        <v>3.700000000002035E-3</v>
      </c>
      <c r="BE398" s="26">
        <f t="shared" ca="1" si="148"/>
        <v>-2.6000000000010459E-3</v>
      </c>
      <c r="BF398" s="26">
        <f t="shared" ca="1" si="148"/>
        <v>19.829999999999998</v>
      </c>
    </row>
    <row r="399" spans="2:58">
      <c r="C399" s="26">
        <f t="shared" si="143"/>
        <v>389</v>
      </c>
      <c r="D399" s="26">
        <f t="shared" si="144"/>
        <v>429</v>
      </c>
      <c r="E399" s="26" t="str">
        <f t="shared" si="140"/>
        <v>历史新!C389</v>
      </c>
      <c r="F399" s="26" t="str">
        <f t="shared" si="141"/>
        <v>历史汇总!B429</v>
      </c>
      <c r="G399" s="3" t="s">
        <v>27</v>
      </c>
      <c r="H399" s="26">
        <f t="shared" ca="1" si="145"/>
        <v>0</v>
      </c>
      <c r="I399" s="26">
        <f t="shared" ca="1" si="145"/>
        <v>0</v>
      </c>
      <c r="J399" s="26">
        <f t="shared" ca="1" si="145"/>
        <v>0</v>
      </c>
      <c r="K399" s="26">
        <f t="shared" ca="1" si="145"/>
        <v>0</v>
      </c>
      <c r="L399" s="26">
        <f t="shared" ca="1" si="145"/>
        <v>0</v>
      </c>
      <c r="M399" s="26">
        <f t="shared" ca="1" si="145"/>
        <v>0</v>
      </c>
      <c r="N399" s="26">
        <f t="shared" ca="1" si="145"/>
        <v>0</v>
      </c>
      <c r="O399" s="26">
        <f t="shared" ca="1" si="145"/>
        <v>0</v>
      </c>
      <c r="P399" s="26">
        <f t="shared" ca="1" si="145"/>
        <v>0</v>
      </c>
      <c r="Q399" s="26">
        <f t="shared" ca="1" si="145"/>
        <v>0</v>
      </c>
      <c r="R399" s="26">
        <f t="shared" ca="1" si="145"/>
        <v>0</v>
      </c>
      <c r="S399" s="26">
        <f t="shared" ca="1" si="145"/>
        <v>0</v>
      </c>
      <c r="T399" s="26">
        <f t="shared" ca="1" si="145"/>
        <v>0</v>
      </c>
      <c r="U399" s="26">
        <f t="shared" ca="1" si="145"/>
        <v>0</v>
      </c>
      <c r="V399" s="26">
        <f t="shared" ca="1" si="145"/>
        <v>0</v>
      </c>
      <c r="W399" s="26">
        <f t="shared" ca="1" si="145"/>
        <v>0</v>
      </c>
      <c r="X399" s="26">
        <f t="shared" ca="1" si="149"/>
        <v>0</v>
      </c>
      <c r="Y399" s="26">
        <f t="shared" ca="1" si="149"/>
        <v>0</v>
      </c>
      <c r="Z399" s="26">
        <f t="shared" ca="1" si="149"/>
        <v>0</v>
      </c>
      <c r="AA399" s="26">
        <f t="shared" ca="1" si="149"/>
        <v>0</v>
      </c>
      <c r="AB399" s="26">
        <f t="shared" ca="1" si="149"/>
        <v>0</v>
      </c>
      <c r="AC399" s="26">
        <f t="shared" ca="1" si="149"/>
        <v>0</v>
      </c>
      <c r="AD399" s="26">
        <f t="shared" ca="1" si="147"/>
        <v>0</v>
      </c>
      <c r="AE399" s="26">
        <f t="shared" ca="1" si="147"/>
        <v>0</v>
      </c>
      <c r="AF399" s="26">
        <f t="shared" ca="1" si="147"/>
        <v>0</v>
      </c>
      <c r="AG399" s="26">
        <f t="shared" ca="1" si="147"/>
        <v>0</v>
      </c>
      <c r="AH399" s="26">
        <f t="shared" ca="1" si="147"/>
        <v>0</v>
      </c>
      <c r="AI399" s="26">
        <f t="shared" ca="1" si="147"/>
        <v>0</v>
      </c>
      <c r="AJ399" s="26">
        <f t="shared" ca="1" si="147"/>
        <v>0</v>
      </c>
      <c r="AK399" s="26">
        <f t="shared" ca="1" si="147"/>
        <v>0</v>
      </c>
      <c r="AL399" s="26">
        <f t="shared" ca="1" si="147"/>
        <v>0</v>
      </c>
      <c r="AM399" s="26">
        <f t="shared" ca="1" si="147"/>
        <v>0</v>
      </c>
      <c r="AN399" s="26">
        <f t="shared" ca="1" si="147"/>
        <v>0</v>
      </c>
      <c r="AO399" s="26">
        <f t="shared" ca="1" si="147"/>
        <v>0</v>
      </c>
      <c r="AP399" s="26">
        <f t="shared" ca="1" si="147"/>
        <v>0</v>
      </c>
      <c r="AQ399" s="26">
        <f t="shared" ca="1" si="147"/>
        <v>0</v>
      </c>
      <c r="AR399" s="26">
        <f t="shared" ca="1" si="147"/>
        <v>1.0000000000000286E-4</v>
      </c>
      <c r="AS399" s="26">
        <f t="shared" ca="1" si="147"/>
        <v>9.9999999999988987E-5</v>
      </c>
      <c r="AT399" s="26">
        <f t="shared" ca="1" si="148"/>
        <v>0</v>
      </c>
      <c r="AU399" s="26">
        <f t="shared" ca="1" si="148"/>
        <v>0</v>
      </c>
      <c r="AV399" s="26">
        <f t="shared" ca="1" si="148"/>
        <v>-2.9999999999999818E-4</v>
      </c>
      <c r="AW399" s="26">
        <f t="shared" ca="1" si="148"/>
        <v>4.0000000000000452E-4</v>
      </c>
      <c r="AX399" s="26">
        <f t="shared" ca="1" si="148"/>
        <v>-9.9999999999999395E-5</v>
      </c>
      <c r="AY399" s="26">
        <f t="shared" ca="1" si="148"/>
        <v>0</v>
      </c>
      <c r="AZ399" s="26">
        <f t="shared" ca="1" si="148"/>
        <v>-1.9999999999999879E-4</v>
      </c>
      <c r="BA399" s="26">
        <f t="shared" ca="1" si="148"/>
        <v>1.9999999999999966E-4</v>
      </c>
      <c r="BB399" s="26">
        <f t="shared" ca="1" si="148"/>
        <v>0</v>
      </c>
      <c r="BC399" s="26">
        <f t="shared" ca="1" si="148"/>
        <v>2.0000000000003348E-4</v>
      </c>
      <c r="BD399" s="26">
        <f t="shared" ca="1" si="148"/>
        <v>0</v>
      </c>
      <c r="BE399" s="26">
        <f t="shared" ca="1" si="148"/>
        <v>-2.9999999999999472E-4</v>
      </c>
      <c r="BF399" s="26">
        <f t="shared" ca="1" si="148"/>
        <v>-0.34549999999999997</v>
      </c>
    </row>
    <row r="400" spans="2:58">
      <c r="C400" s="26">
        <f t="shared" si="143"/>
        <v>390</v>
      </c>
      <c r="D400" s="26">
        <f t="shared" si="144"/>
        <v>431</v>
      </c>
      <c r="E400" s="26" t="str">
        <f t="shared" si="140"/>
        <v>历史新!C390</v>
      </c>
      <c r="F400" s="26" t="str">
        <f t="shared" si="141"/>
        <v>历史汇总!B431</v>
      </c>
      <c r="G400" s="1" t="s">
        <v>29</v>
      </c>
      <c r="H400" s="26">
        <f t="shared" ca="1" si="145"/>
        <v>0</v>
      </c>
      <c r="I400" s="26">
        <f t="shared" ca="1" si="145"/>
        <v>0</v>
      </c>
      <c r="J400" s="26">
        <f t="shared" ca="1" si="145"/>
        <v>0</v>
      </c>
      <c r="K400" s="26">
        <f t="shared" ca="1" si="145"/>
        <v>0</v>
      </c>
      <c r="L400" s="26">
        <f t="shared" ca="1" si="145"/>
        <v>0</v>
      </c>
      <c r="M400" s="26">
        <f t="shared" ca="1" si="145"/>
        <v>0</v>
      </c>
      <c r="N400" s="26">
        <f t="shared" ca="1" si="145"/>
        <v>0</v>
      </c>
      <c r="O400" s="26">
        <f t="shared" ca="1" si="145"/>
        <v>0</v>
      </c>
      <c r="P400" s="26">
        <f t="shared" ca="1" si="145"/>
        <v>0</v>
      </c>
      <c r="Q400" s="26">
        <f t="shared" ca="1" si="145"/>
        <v>0</v>
      </c>
      <c r="R400" s="26">
        <f t="shared" ca="1" si="145"/>
        <v>0</v>
      </c>
      <c r="S400" s="26">
        <f t="shared" ca="1" si="145"/>
        <v>0</v>
      </c>
      <c r="T400" s="26">
        <f t="shared" ca="1" si="145"/>
        <v>0</v>
      </c>
      <c r="U400" s="26">
        <f t="shared" ca="1" si="145"/>
        <v>0</v>
      </c>
      <c r="V400" s="26">
        <f t="shared" ca="1" si="145"/>
        <v>0</v>
      </c>
      <c r="W400" s="26">
        <f t="shared" ca="1" si="145"/>
        <v>0</v>
      </c>
      <c r="X400" s="26">
        <f t="shared" ca="1" si="149"/>
        <v>0</v>
      </c>
      <c r="Y400" s="26">
        <f t="shared" ca="1" si="149"/>
        <v>0</v>
      </c>
      <c r="Z400" s="26">
        <f t="shared" ca="1" si="149"/>
        <v>0</v>
      </c>
      <c r="AA400" s="26">
        <f t="shared" ca="1" si="149"/>
        <v>0</v>
      </c>
      <c r="AB400" s="26">
        <f t="shared" ca="1" si="149"/>
        <v>0</v>
      </c>
      <c r="AC400" s="26">
        <f t="shared" ca="1" si="149"/>
        <v>0</v>
      </c>
      <c r="AD400" s="26">
        <f t="shared" ca="1" si="147"/>
        <v>0</v>
      </c>
      <c r="AE400" s="26">
        <f t="shared" ca="1" si="147"/>
        <v>0</v>
      </c>
      <c r="AF400" s="26">
        <f t="shared" ca="1" si="147"/>
        <v>0</v>
      </c>
      <c r="AG400" s="26">
        <f t="shared" ca="1" si="147"/>
        <v>0</v>
      </c>
      <c r="AH400" s="26">
        <f t="shared" ca="1" si="147"/>
        <v>0</v>
      </c>
      <c r="AI400" s="26">
        <f t="shared" ca="1" si="147"/>
        <v>0</v>
      </c>
      <c r="AJ400" s="26">
        <f t="shared" ca="1" si="147"/>
        <v>0</v>
      </c>
      <c r="AK400" s="26">
        <f t="shared" ca="1" si="147"/>
        <v>0</v>
      </c>
      <c r="AL400" s="26">
        <f t="shared" ca="1" si="147"/>
        <v>0</v>
      </c>
      <c r="AM400" s="26">
        <f t="shared" ca="1" si="147"/>
        <v>0</v>
      </c>
      <c r="AN400" s="26">
        <f t="shared" ca="1" si="147"/>
        <v>0</v>
      </c>
      <c r="AO400" s="26">
        <f t="shared" ca="1" si="147"/>
        <v>0</v>
      </c>
      <c r="AP400" s="26">
        <f t="shared" ca="1" si="147"/>
        <v>0</v>
      </c>
      <c r="AQ400" s="26">
        <f t="shared" ca="1" si="147"/>
        <v>0</v>
      </c>
      <c r="AR400" s="26">
        <f t="shared" ca="1" si="147"/>
        <v>0</v>
      </c>
      <c r="AS400" s="26">
        <f t="shared" ca="1" si="147"/>
        <v>0</v>
      </c>
      <c r="AT400" s="26">
        <f t="shared" ca="1" si="148"/>
        <v>0</v>
      </c>
      <c r="AU400" s="26">
        <f t="shared" ca="1" si="148"/>
        <v>0</v>
      </c>
      <c r="AV400" s="26">
        <f t="shared" ca="1" si="148"/>
        <v>0</v>
      </c>
      <c r="AW400" s="26">
        <f t="shared" ca="1" si="148"/>
        <v>0</v>
      </c>
      <c r="AX400" s="26">
        <f t="shared" ca="1" si="148"/>
        <v>0</v>
      </c>
      <c r="AY400" s="26">
        <f t="shared" ca="1" si="148"/>
        <v>0</v>
      </c>
      <c r="AZ400" s="26">
        <f t="shared" ca="1" si="148"/>
        <v>0</v>
      </c>
      <c r="BA400" s="26">
        <f t="shared" ca="1" si="148"/>
        <v>0</v>
      </c>
      <c r="BB400" s="26">
        <f t="shared" ca="1" si="148"/>
        <v>0</v>
      </c>
      <c r="BC400" s="26">
        <f t="shared" ca="1" si="148"/>
        <v>0</v>
      </c>
      <c r="BD400" s="26">
        <f t="shared" ca="1" si="148"/>
        <v>0</v>
      </c>
      <c r="BE400" s="26">
        <f t="shared" ca="1" si="148"/>
        <v>0</v>
      </c>
      <c r="BF400" s="26">
        <f t="shared" ca="1" si="148"/>
        <v>1070684</v>
      </c>
    </row>
    <row r="401" spans="3:58">
      <c r="C401" s="26">
        <f t="shared" si="143"/>
        <v>391</v>
      </c>
      <c r="D401" s="26">
        <f t="shared" si="144"/>
        <v>432</v>
      </c>
      <c r="E401" s="26" t="str">
        <f t="shared" si="140"/>
        <v>历史新!C391</v>
      </c>
      <c r="F401" s="26" t="str">
        <f t="shared" si="141"/>
        <v>历史汇总!B432</v>
      </c>
      <c r="G401" s="3" t="s">
        <v>30</v>
      </c>
      <c r="H401" s="26">
        <f t="shared" ca="1" si="145"/>
        <v>0</v>
      </c>
      <c r="I401" s="26">
        <f t="shared" ca="1" si="145"/>
        <v>0</v>
      </c>
      <c r="J401" s="26">
        <f t="shared" ca="1" si="145"/>
        <v>0</v>
      </c>
      <c r="K401" s="26">
        <f t="shared" ca="1" si="145"/>
        <v>0</v>
      </c>
      <c r="L401" s="26">
        <f t="shared" ca="1" si="145"/>
        <v>0</v>
      </c>
      <c r="M401" s="26">
        <f t="shared" ca="1" si="145"/>
        <v>0</v>
      </c>
      <c r="N401" s="26">
        <f t="shared" ca="1" si="145"/>
        <v>0</v>
      </c>
      <c r="O401" s="26">
        <f t="shared" ca="1" si="145"/>
        <v>0</v>
      </c>
      <c r="P401" s="26">
        <f t="shared" ca="1" si="145"/>
        <v>0</v>
      </c>
      <c r="Q401" s="26">
        <f t="shared" ca="1" si="145"/>
        <v>0</v>
      </c>
      <c r="R401" s="26">
        <f t="shared" ca="1" si="145"/>
        <v>0</v>
      </c>
      <c r="S401" s="26">
        <f t="shared" ca="1" si="145"/>
        <v>0</v>
      </c>
      <c r="T401" s="26">
        <f t="shared" ca="1" si="145"/>
        <v>0</v>
      </c>
      <c r="U401" s="26">
        <f t="shared" ca="1" si="145"/>
        <v>0</v>
      </c>
      <c r="V401" s="26">
        <f t="shared" ca="1" si="145"/>
        <v>0</v>
      </c>
      <c r="W401" s="26">
        <f t="shared" ca="1" si="145"/>
        <v>0</v>
      </c>
      <c r="X401" s="26">
        <f t="shared" ca="1" si="149"/>
        <v>0</v>
      </c>
      <c r="Y401" s="26">
        <f t="shared" ca="1" si="149"/>
        <v>0</v>
      </c>
      <c r="Z401" s="26">
        <f t="shared" ca="1" si="149"/>
        <v>0</v>
      </c>
      <c r="AA401" s="26">
        <f t="shared" ca="1" si="149"/>
        <v>0</v>
      </c>
      <c r="AB401" s="26">
        <f t="shared" ca="1" si="149"/>
        <v>0</v>
      </c>
      <c r="AC401" s="26">
        <f t="shared" ca="1" si="149"/>
        <v>0</v>
      </c>
      <c r="AD401" s="26">
        <f t="shared" ca="1" si="147"/>
        <v>0</v>
      </c>
      <c r="AE401" s="26">
        <f t="shared" ca="1" si="147"/>
        <v>0</v>
      </c>
      <c r="AF401" s="26">
        <f t="shared" ca="1" si="147"/>
        <v>0</v>
      </c>
      <c r="AG401" s="26">
        <f t="shared" ca="1" si="147"/>
        <v>0</v>
      </c>
      <c r="AH401" s="26">
        <f t="shared" ca="1" si="147"/>
        <v>0</v>
      </c>
      <c r="AI401" s="26">
        <f t="shared" ca="1" si="147"/>
        <v>0</v>
      </c>
      <c r="AJ401" s="26">
        <f t="shared" ca="1" si="147"/>
        <v>0</v>
      </c>
      <c r="AK401" s="26">
        <f t="shared" ca="1" si="147"/>
        <v>0</v>
      </c>
      <c r="AL401" s="26">
        <f t="shared" ca="1" si="147"/>
        <v>0</v>
      </c>
      <c r="AM401" s="26">
        <f t="shared" ca="1" si="147"/>
        <v>0</v>
      </c>
      <c r="AN401" s="26">
        <f t="shared" ca="1" si="147"/>
        <v>0</v>
      </c>
      <c r="AO401" s="26">
        <f t="shared" ca="1" si="147"/>
        <v>0</v>
      </c>
      <c r="AP401" s="26">
        <f t="shared" ca="1" si="147"/>
        <v>0</v>
      </c>
      <c r="AQ401" s="26">
        <f t="shared" ca="1" si="147"/>
        <v>0</v>
      </c>
      <c r="AR401" s="26">
        <f t="shared" ca="1" si="147"/>
        <v>0</v>
      </c>
      <c r="AS401" s="26">
        <f t="shared" ca="1" si="147"/>
        <v>0</v>
      </c>
      <c r="AT401" s="26">
        <f t="shared" ca="1" si="148"/>
        <v>0</v>
      </c>
      <c r="AU401" s="26">
        <f t="shared" ca="1" si="148"/>
        <v>0</v>
      </c>
      <c r="AV401" s="26">
        <f t="shared" ca="1" si="148"/>
        <v>0</v>
      </c>
      <c r="AW401" s="26">
        <f t="shared" ca="1" si="148"/>
        <v>0</v>
      </c>
      <c r="AX401" s="26">
        <f t="shared" ca="1" si="148"/>
        <v>0</v>
      </c>
      <c r="AY401" s="26">
        <f t="shared" ca="1" si="148"/>
        <v>0</v>
      </c>
      <c r="AZ401" s="26">
        <f t="shared" ca="1" si="148"/>
        <v>0</v>
      </c>
      <c r="BA401" s="26">
        <f t="shared" ca="1" si="148"/>
        <v>0</v>
      </c>
      <c r="BB401" s="26">
        <f t="shared" ca="1" si="148"/>
        <v>0</v>
      </c>
      <c r="BC401" s="26">
        <f t="shared" ca="1" si="148"/>
        <v>0</v>
      </c>
      <c r="BD401" s="26">
        <f t="shared" ca="1" si="148"/>
        <v>0</v>
      </c>
      <c r="BE401" s="26">
        <f t="shared" ca="1" si="148"/>
        <v>0</v>
      </c>
      <c r="BF401" s="26">
        <f t="shared" ca="1" si="148"/>
        <v>-3.5099999999999999E-2</v>
      </c>
    </row>
    <row r="402" spans="3:58">
      <c r="C402" s="26">
        <f t="shared" si="143"/>
        <v>392</v>
      </c>
      <c r="D402" s="26">
        <f t="shared" si="144"/>
        <v>433</v>
      </c>
      <c r="E402" s="26" t="str">
        <f t="shared" si="140"/>
        <v>历史新!C392</v>
      </c>
      <c r="F402" s="26" t="str">
        <f t="shared" si="141"/>
        <v>历史汇总!B433</v>
      </c>
      <c r="G402" s="3" t="s">
        <v>31</v>
      </c>
      <c r="H402" s="26">
        <f t="shared" ca="1" si="145"/>
        <v>0</v>
      </c>
      <c r="I402" s="26">
        <f t="shared" ca="1" si="145"/>
        <v>0</v>
      </c>
      <c r="J402" s="26">
        <f t="shared" ca="1" si="145"/>
        <v>0</v>
      </c>
      <c r="K402" s="26">
        <f t="shared" ca="1" si="145"/>
        <v>0</v>
      </c>
      <c r="L402" s="26">
        <f t="shared" ca="1" si="145"/>
        <v>0</v>
      </c>
      <c r="M402" s="26">
        <f t="shared" ca="1" si="145"/>
        <v>0</v>
      </c>
      <c r="N402" s="26">
        <f t="shared" ca="1" si="145"/>
        <v>0</v>
      </c>
      <c r="O402" s="26">
        <f t="shared" ca="1" si="145"/>
        <v>0</v>
      </c>
      <c r="P402" s="26">
        <f t="shared" ca="1" si="145"/>
        <v>0</v>
      </c>
      <c r="Q402" s="26">
        <f t="shared" ca="1" si="145"/>
        <v>0</v>
      </c>
      <c r="R402" s="26">
        <f t="shared" ca="1" si="145"/>
        <v>0</v>
      </c>
      <c r="S402" s="26">
        <f t="shared" ca="1" si="145"/>
        <v>0</v>
      </c>
      <c r="T402" s="26">
        <f t="shared" ca="1" si="145"/>
        <v>0</v>
      </c>
      <c r="U402" s="26">
        <f t="shared" ca="1" si="145"/>
        <v>0</v>
      </c>
      <c r="V402" s="26">
        <f t="shared" ca="1" si="145"/>
        <v>0</v>
      </c>
      <c r="W402" s="26">
        <f t="shared" ca="1" si="145"/>
        <v>0</v>
      </c>
      <c r="X402" s="26">
        <f t="shared" ca="1" si="149"/>
        <v>0</v>
      </c>
      <c r="Y402" s="26">
        <f t="shared" ca="1" si="149"/>
        <v>0</v>
      </c>
      <c r="Z402" s="26">
        <f t="shared" ca="1" si="149"/>
        <v>0</v>
      </c>
      <c r="AA402" s="26">
        <f t="shared" ca="1" si="149"/>
        <v>0</v>
      </c>
      <c r="AB402" s="26">
        <f t="shared" ca="1" si="149"/>
        <v>0</v>
      </c>
      <c r="AC402" s="26">
        <f t="shared" ca="1" si="149"/>
        <v>0</v>
      </c>
      <c r="AD402" s="26">
        <f t="shared" ca="1" si="147"/>
        <v>0</v>
      </c>
      <c r="AE402" s="26">
        <f t="shared" ca="1" si="147"/>
        <v>0</v>
      </c>
      <c r="AF402" s="26">
        <f t="shared" ca="1" si="147"/>
        <v>0</v>
      </c>
      <c r="AG402" s="26">
        <f t="shared" ca="1" si="147"/>
        <v>0</v>
      </c>
      <c r="AH402" s="26">
        <f t="shared" ca="1" si="147"/>
        <v>0</v>
      </c>
      <c r="AI402" s="26">
        <f t="shared" ca="1" si="147"/>
        <v>0</v>
      </c>
      <c r="AJ402" s="26">
        <f t="shared" ca="1" si="147"/>
        <v>0</v>
      </c>
      <c r="AK402" s="26">
        <f t="shared" ca="1" si="147"/>
        <v>0</v>
      </c>
      <c r="AL402" s="26">
        <f t="shared" ca="1" si="147"/>
        <v>0</v>
      </c>
      <c r="AM402" s="26">
        <f t="shared" ca="1" si="147"/>
        <v>0</v>
      </c>
      <c r="AN402" s="26">
        <f t="shared" ca="1" si="147"/>
        <v>0</v>
      </c>
      <c r="AO402" s="26">
        <f t="shared" ca="1" si="147"/>
        <v>0</v>
      </c>
      <c r="AP402" s="26">
        <f t="shared" ca="1" si="147"/>
        <v>0</v>
      </c>
      <c r="AQ402" s="26">
        <f t="shared" ca="1" si="147"/>
        <v>0</v>
      </c>
      <c r="AR402" s="26">
        <f t="shared" ca="1" si="147"/>
        <v>0</v>
      </c>
      <c r="AS402" s="26">
        <f t="shared" ca="1" si="147"/>
        <v>0</v>
      </c>
      <c r="AT402" s="26">
        <f t="shared" ca="1" si="148"/>
        <v>0</v>
      </c>
      <c r="AU402" s="26">
        <f t="shared" ca="1" si="148"/>
        <v>0</v>
      </c>
      <c r="AV402" s="26">
        <f t="shared" ca="1" si="148"/>
        <v>0</v>
      </c>
      <c r="AW402" s="26">
        <f t="shared" ca="1" si="148"/>
        <v>0</v>
      </c>
      <c r="AX402" s="26">
        <f t="shared" ca="1" si="148"/>
        <v>0</v>
      </c>
      <c r="AY402" s="26">
        <f t="shared" ca="1" si="148"/>
        <v>0</v>
      </c>
      <c r="AZ402" s="26">
        <f t="shared" ca="1" si="148"/>
        <v>0</v>
      </c>
      <c r="BA402" s="26">
        <f t="shared" ca="1" si="148"/>
        <v>0</v>
      </c>
      <c r="BB402" s="26">
        <f t="shared" ca="1" si="148"/>
        <v>0</v>
      </c>
      <c r="BC402" s="26">
        <f t="shared" ca="1" si="148"/>
        <v>0</v>
      </c>
      <c r="BD402" s="26">
        <f t="shared" ca="1" si="148"/>
        <v>0</v>
      </c>
      <c r="BE402" s="26">
        <f t="shared" ca="1" si="148"/>
        <v>0</v>
      </c>
      <c r="BF402" s="26">
        <f t="shared" ca="1" si="148"/>
        <v>15325</v>
      </c>
    </row>
    <row r="403" spans="3:58">
      <c r="C403" s="26">
        <f t="shared" si="143"/>
        <v>393</v>
      </c>
      <c r="D403" s="26">
        <f t="shared" si="144"/>
        <v>434</v>
      </c>
      <c r="E403" s="26" t="str">
        <f t="shared" si="140"/>
        <v>历史新!C393</v>
      </c>
      <c r="F403" s="26" t="str">
        <f t="shared" si="141"/>
        <v>历史汇总!B434</v>
      </c>
      <c r="G403" s="3" t="s">
        <v>32</v>
      </c>
      <c r="H403" s="26">
        <f t="shared" ca="1" si="145"/>
        <v>0</v>
      </c>
      <c r="I403" s="26">
        <f t="shared" ca="1" si="145"/>
        <v>0</v>
      </c>
      <c r="J403" s="26">
        <f t="shared" ca="1" si="145"/>
        <v>0</v>
      </c>
      <c r="K403" s="26">
        <f t="shared" ca="1" si="145"/>
        <v>0</v>
      </c>
      <c r="L403" s="26">
        <f t="shared" ca="1" si="145"/>
        <v>0</v>
      </c>
      <c r="M403" s="26">
        <f t="shared" ca="1" si="145"/>
        <v>0</v>
      </c>
      <c r="N403" s="26">
        <f t="shared" ca="1" si="145"/>
        <v>0</v>
      </c>
      <c r="O403" s="26">
        <f t="shared" ca="1" si="145"/>
        <v>0</v>
      </c>
      <c r="P403" s="26">
        <f t="shared" ca="1" si="145"/>
        <v>0</v>
      </c>
      <c r="Q403" s="26">
        <f t="shared" ca="1" si="145"/>
        <v>0</v>
      </c>
      <c r="R403" s="26">
        <f t="shared" ca="1" si="145"/>
        <v>0</v>
      </c>
      <c r="S403" s="26">
        <f t="shared" ca="1" si="145"/>
        <v>0</v>
      </c>
      <c r="T403" s="26">
        <f t="shared" ca="1" si="145"/>
        <v>0</v>
      </c>
      <c r="U403" s="26">
        <f t="shared" ca="1" si="145"/>
        <v>0</v>
      </c>
      <c r="V403" s="26">
        <f t="shared" ca="1" si="145"/>
        <v>0</v>
      </c>
      <c r="W403" s="26">
        <f t="shared" ca="1" si="145"/>
        <v>0</v>
      </c>
      <c r="X403" s="26">
        <f t="shared" ca="1" si="149"/>
        <v>0</v>
      </c>
      <c r="Y403" s="26">
        <f t="shared" ca="1" si="149"/>
        <v>0</v>
      </c>
      <c r="Z403" s="26">
        <f t="shared" ca="1" si="149"/>
        <v>0</v>
      </c>
      <c r="AA403" s="26">
        <f t="shared" ca="1" si="149"/>
        <v>0</v>
      </c>
      <c r="AB403" s="26">
        <f t="shared" ca="1" si="149"/>
        <v>0</v>
      </c>
      <c r="AC403" s="26">
        <f t="shared" ca="1" si="149"/>
        <v>0</v>
      </c>
      <c r="AD403" s="26">
        <f t="shared" ca="1" si="147"/>
        <v>0</v>
      </c>
      <c r="AE403" s="26">
        <f t="shared" ca="1" si="147"/>
        <v>0</v>
      </c>
      <c r="AF403" s="26">
        <f t="shared" ca="1" si="147"/>
        <v>0</v>
      </c>
      <c r="AG403" s="26">
        <f t="shared" ca="1" si="147"/>
        <v>0</v>
      </c>
      <c r="AH403" s="26">
        <f t="shared" ca="1" si="147"/>
        <v>0</v>
      </c>
      <c r="AI403" s="26">
        <f t="shared" ca="1" si="147"/>
        <v>0</v>
      </c>
      <c r="AJ403" s="26">
        <f t="shared" ca="1" si="147"/>
        <v>0</v>
      </c>
      <c r="AK403" s="26">
        <f t="shared" ca="1" si="147"/>
        <v>0</v>
      </c>
      <c r="AL403" s="26">
        <f t="shared" ca="1" si="147"/>
        <v>0</v>
      </c>
      <c r="AM403" s="26">
        <f t="shared" ca="1" si="147"/>
        <v>0</v>
      </c>
      <c r="AN403" s="26">
        <f t="shared" ca="1" si="147"/>
        <v>0</v>
      </c>
      <c r="AO403" s="26">
        <f t="shared" ca="1" si="147"/>
        <v>0</v>
      </c>
      <c r="AP403" s="26">
        <f t="shared" ca="1" si="147"/>
        <v>0</v>
      </c>
      <c r="AQ403" s="26">
        <f t="shared" ca="1" si="147"/>
        <v>0</v>
      </c>
      <c r="AR403" s="26">
        <f t="shared" ca="1" si="147"/>
        <v>0</v>
      </c>
      <c r="AS403" s="26">
        <f t="shared" ca="1" si="147"/>
        <v>0</v>
      </c>
      <c r="AT403" s="26">
        <f t="shared" ca="1" si="148"/>
        <v>0</v>
      </c>
      <c r="AU403" s="26">
        <f t="shared" ca="1" si="148"/>
        <v>0</v>
      </c>
      <c r="AV403" s="26">
        <f t="shared" ca="1" si="148"/>
        <v>0</v>
      </c>
      <c r="AW403" s="26">
        <f t="shared" ca="1" si="148"/>
        <v>0</v>
      </c>
      <c r="AX403" s="26">
        <f t="shared" ca="1" si="148"/>
        <v>0</v>
      </c>
      <c r="AY403" s="26">
        <f t="shared" ca="1" si="148"/>
        <v>0</v>
      </c>
      <c r="AZ403" s="26">
        <f t="shared" ca="1" si="148"/>
        <v>0</v>
      </c>
      <c r="BA403" s="26">
        <f t="shared" ca="1" si="148"/>
        <v>0</v>
      </c>
      <c r="BB403" s="26">
        <f t="shared" ca="1" si="148"/>
        <v>0</v>
      </c>
      <c r="BC403" s="26">
        <f t="shared" ca="1" si="148"/>
        <v>0</v>
      </c>
      <c r="BD403" s="26">
        <f t="shared" ca="1" si="148"/>
        <v>0</v>
      </c>
      <c r="BE403" s="26">
        <f t="shared" ca="1" si="148"/>
        <v>0</v>
      </c>
      <c r="BF403" s="26">
        <f t="shared" ca="1" si="148"/>
        <v>5.4899999999999997E-2</v>
      </c>
    </row>
    <row r="404" spans="3:58">
      <c r="C404" s="26">
        <f t="shared" si="143"/>
        <v>394</v>
      </c>
      <c r="D404" s="26">
        <f t="shared" si="144"/>
        <v>435</v>
      </c>
      <c r="E404" s="26" t="str">
        <f t="shared" si="140"/>
        <v>历史新!C394</v>
      </c>
      <c r="F404" s="26" t="str">
        <f t="shared" si="141"/>
        <v>历史汇总!B435</v>
      </c>
      <c r="G404" s="3" t="s">
        <v>33</v>
      </c>
      <c r="H404" s="65">
        <f t="shared" ca="1" si="145"/>
        <v>0</v>
      </c>
      <c r="I404" s="65">
        <f t="shared" ca="1" si="145"/>
        <v>0</v>
      </c>
      <c r="J404" s="65">
        <f t="shared" ca="1" si="145"/>
        <v>0</v>
      </c>
      <c r="K404" s="65">
        <f t="shared" ca="1" si="145"/>
        <v>0</v>
      </c>
      <c r="L404" s="65">
        <f t="shared" ca="1" si="145"/>
        <v>0</v>
      </c>
      <c r="M404" s="65">
        <f t="shared" ca="1" si="145"/>
        <v>0</v>
      </c>
      <c r="N404" s="65">
        <f t="shared" ca="1" si="145"/>
        <v>0</v>
      </c>
      <c r="O404" s="65">
        <f t="shared" ca="1" si="145"/>
        <v>0</v>
      </c>
      <c r="P404" s="65">
        <f t="shared" ca="1" si="145"/>
        <v>0</v>
      </c>
      <c r="Q404" s="65">
        <f t="shared" ca="1" si="145"/>
        <v>0</v>
      </c>
      <c r="R404" s="65">
        <f t="shared" ca="1" si="145"/>
        <v>0</v>
      </c>
      <c r="S404" s="65">
        <f t="shared" ca="1" si="145"/>
        <v>0</v>
      </c>
      <c r="T404" s="65">
        <f t="shared" ca="1" si="145"/>
        <v>0</v>
      </c>
      <c r="U404" s="65">
        <f t="shared" ca="1" si="145"/>
        <v>0</v>
      </c>
      <c r="V404" s="65">
        <f t="shared" ca="1" si="145"/>
        <v>0</v>
      </c>
      <c r="W404" s="65">
        <f t="shared" ca="1" si="145"/>
        <v>0</v>
      </c>
      <c r="X404" s="65">
        <f t="shared" ref="X404:AC409" ca="1" si="150">OFFSET(INDIRECT($E404),0,X$11)-OFFSET(INDIRECT($F404),0,X$11)</f>
        <v>0</v>
      </c>
      <c r="Y404" s="65">
        <f t="shared" ca="1" si="150"/>
        <v>0</v>
      </c>
      <c r="Z404" s="65">
        <f t="shared" ca="1" si="150"/>
        <v>0</v>
      </c>
      <c r="AA404" s="65">
        <f t="shared" ca="1" si="150"/>
        <v>0</v>
      </c>
      <c r="AB404" s="65">
        <f t="shared" ca="1" si="150"/>
        <v>0</v>
      </c>
      <c r="AC404" s="65">
        <f t="shared" ca="1" si="150"/>
        <v>0</v>
      </c>
      <c r="AD404" s="65">
        <f t="shared" ca="1" si="147"/>
        <v>0</v>
      </c>
      <c r="AE404" s="65">
        <f t="shared" ca="1" si="147"/>
        <v>0</v>
      </c>
      <c r="AF404" s="65">
        <f t="shared" ca="1" si="147"/>
        <v>0</v>
      </c>
      <c r="AG404" s="65">
        <f t="shared" ca="1" si="147"/>
        <v>0</v>
      </c>
      <c r="AH404" s="65">
        <f t="shared" ca="1" si="147"/>
        <v>0</v>
      </c>
      <c r="AI404" s="65">
        <f t="shared" ca="1" si="147"/>
        <v>0</v>
      </c>
      <c r="AJ404" s="65">
        <f t="shared" ca="1" si="147"/>
        <v>0</v>
      </c>
      <c r="AK404" s="65">
        <f t="shared" ca="1" si="147"/>
        <v>0</v>
      </c>
      <c r="AL404" s="65">
        <f t="shared" ca="1" si="147"/>
        <v>0</v>
      </c>
      <c r="AM404" s="65">
        <f t="shared" ca="1" si="147"/>
        <v>0</v>
      </c>
      <c r="AN404" s="65">
        <f t="shared" ca="1" si="147"/>
        <v>0</v>
      </c>
      <c r="AO404" s="65">
        <f t="shared" ca="1" si="147"/>
        <v>4.9999999999883471E-4</v>
      </c>
      <c r="AP404" s="65">
        <f t="shared" ca="1" si="147"/>
        <v>4.8999999999992383E-3</v>
      </c>
      <c r="AQ404" s="65">
        <f t="shared" ca="1" si="147"/>
        <v>-2.9000000000038995E-3</v>
      </c>
      <c r="AR404" s="65">
        <f t="shared" ca="1" si="147"/>
        <v>-3.200000000006753E-3</v>
      </c>
      <c r="AS404" s="65">
        <f t="shared" ca="1" si="147"/>
        <v>-2.3000000000052978E-3</v>
      </c>
      <c r="AT404" s="65">
        <f t="shared" ca="1" si="148"/>
        <v>-4.9999999999954525E-3</v>
      </c>
      <c r="AU404" s="65">
        <f t="shared" ca="1" si="148"/>
        <v>3.700000000002035E-3</v>
      </c>
      <c r="AV404" s="65">
        <f t="shared" ca="1" si="148"/>
        <v>-3.7999999999982492E-3</v>
      </c>
      <c r="AW404" s="65">
        <f t="shared" ca="1" si="148"/>
        <v>3.7999999999982492E-3</v>
      </c>
      <c r="AX404" s="65">
        <f t="shared" ca="1" si="148"/>
        <v>-1.8000000000029104E-3</v>
      </c>
      <c r="AY404" s="65">
        <f t="shared" ca="1" si="148"/>
        <v>-4.7999999999888132E-3</v>
      </c>
      <c r="AZ404" s="65">
        <f t="shared" ca="1" si="148"/>
        <v>2.2000000000019782E-3</v>
      </c>
      <c r="BA404" s="65">
        <f t="shared" ca="1" si="148"/>
        <v>-1.4999999999929514E-3</v>
      </c>
      <c r="BB404" s="65">
        <f t="shared" ca="1" si="148"/>
        <v>2.4999999999977263E-3</v>
      </c>
      <c r="BC404" s="65">
        <f t="shared" ca="1" si="148"/>
        <v>-3.9000000000015689E-3</v>
      </c>
      <c r="BD404" s="65">
        <f t="shared" ca="1" si="148"/>
        <v>4.9000000000063437E-3</v>
      </c>
      <c r="BE404" s="65">
        <f t="shared" ca="1" si="148"/>
        <v>3.1999999999925421E-3</v>
      </c>
      <c r="BF404" s="65">
        <f t="shared" ca="1" si="148"/>
        <v>69.87</v>
      </c>
    </row>
    <row r="405" spans="3:58">
      <c r="C405" s="26">
        <f t="shared" si="143"/>
        <v>395</v>
      </c>
      <c r="D405" s="26">
        <f t="shared" si="144"/>
        <v>436</v>
      </c>
      <c r="E405" s="26" t="str">
        <f t="shared" si="140"/>
        <v>历史新!C395</v>
      </c>
      <c r="F405" s="26" t="str">
        <f t="shared" si="141"/>
        <v>历史汇总!B436</v>
      </c>
      <c r="G405" s="3" t="s">
        <v>34</v>
      </c>
      <c r="H405" s="65">
        <f t="shared" ca="1" si="145"/>
        <v>0</v>
      </c>
      <c r="I405" s="65">
        <f t="shared" ca="1" si="145"/>
        <v>0</v>
      </c>
      <c r="J405" s="65">
        <f t="shared" ca="1" si="145"/>
        <v>0</v>
      </c>
      <c r="K405" s="65">
        <f t="shared" ca="1" si="145"/>
        <v>0</v>
      </c>
      <c r="L405" s="65">
        <f t="shared" ca="1" si="145"/>
        <v>0</v>
      </c>
      <c r="M405" s="65">
        <f t="shared" ca="1" si="145"/>
        <v>0</v>
      </c>
      <c r="N405" s="65">
        <f t="shared" ca="1" si="145"/>
        <v>0</v>
      </c>
      <c r="O405" s="65">
        <f t="shared" ca="1" si="145"/>
        <v>0</v>
      </c>
      <c r="P405" s="65">
        <f t="shared" ca="1" si="145"/>
        <v>0</v>
      </c>
      <c r="Q405" s="65">
        <f t="shared" ca="1" si="145"/>
        <v>0</v>
      </c>
      <c r="R405" s="65">
        <f t="shared" ca="1" si="145"/>
        <v>0</v>
      </c>
      <c r="S405" s="65">
        <f t="shared" ca="1" si="145"/>
        <v>0</v>
      </c>
      <c r="T405" s="65">
        <f t="shared" ca="1" si="145"/>
        <v>0</v>
      </c>
      <c r="U405" s="65">
        <f t="shared" ca="1" si="145"/>
        <v>0</v>
      </c>
      <c r="V405" s="65">
        <f t="shared" ca="1" si="145"/>
        <v>0</v>
      </c>
      <c r="W405" s="65">
        <f t="shared" ca="1" si="145"/>
        <v>0</v>
      </c>
      <c r="X405" s="65">
        <f t="shared" ca="1" si="150"/>
        <v>0</v>
      </c>
      <c r="Y405" s="65">
        <f t="shared" ca="1" si="150"/>
        <v>0</v>
      </c>
      <c r="Z405" s="65">
        <f t="shared" ca="1" si="150"/>
        <v>0</v>
      </c>
      <c r="AA405" s="65">
        <f t="shared" ca="1" si="150"/>
        <v>0</v>
      </c>
      <c r="AB405" s="65">
        <f t="shared" ca="1" si="150"/>
        <v>0</v>
      </c>
      <c r="AC405" s="65">
        <f t="shared" ca="1" si="150"/>
        <v>0</v>
      </c>
      <c r="AD405" s="65">
        <f t="shared" ca="1" si="147"/>
        <v>0</v>
      </c>
      <c r="AE405" s="65">
        <f t="shared" ca="1" si="147"/>
        <v>0</v>
      </c>
      <c r="AF405" s="65">
        <f t="shared" ca="1" si="147"/>
        <v>0</v>
      </c>
      <c r="AG405" s="65">
        <f t="shared" ca="1" si="147"/>
        <v>0</v>
      </c>
      <c r="AH405" s="65">
        <f t="shared" ca="1" si="147"/>
        <v>0</v>
      </c>
      <c r="AI405" s="65">
        <f t="shared" ca="1" si="147"/>
        <v>0</v>
      </c>
      <c r="AJ405" s="65">
        <f t="shared" ca="1" si="147"/>
        <v>0</v>
      </c>
      <c r="AK405" s="65">
        <f t="shared" ca="1" si="147"/>
        <v>0</v>
      </c>
      <c r="AL405" s="65">
        <f t="shared" ca="1" si="147"/>
        <v>0</v>
      </c>
      <c r="AM405" s="65">
        <f t="shared" ca="1" si="147"/>
        <v>0</v>
      </c>
      <c r="AN405" s="65">
        <f t="shared" ca="1" si="147"/>
        <v>0</v>
      </c>
      <c r="AO405" s="65">
        <f t="shared" ca="1" si="147"/>
        <v>0</v>
      </c>
      <c r="AP405" s="65">
        <f t="shared" ca="1" si="147"/>
        <v>9.9999999999988987E-5</v>
      </c>
      <c r="AQ405" s="65">
        <f t="shared" ca="1" si="147"/>
        <v>-1.0000000000001674E-4</v>
      </c>
      <c r="AR405" s="65">
        <f t="shared" ca="1" si="147"/>
        <v>0</v>
      </c>
      <c r="AS405" s="65">
        <f t="shared" ca="1" si="147"/>
        <v>0</v>
      </c>
      <c r="AT405" s="65">
        <f t="shared" ca="1" si="148"/>
        <v>0</v>
      </c>
      <c r="AU405" s="65">
        <f t="shared" ca="1" si="148"/>
        <v>1.0000000000001674E-4</v>
      </c>
      <c r="AV405" s="65">
        <f t="shared" ca="1" si="148"/>
        <v>-1.000000000000445E-4</v>
      </c>
      <c r="AW405" s="65">
        <f t="shared" ca="1" si="148"/>
        <v>9.9999999999999395E-5</v>
      </c>
      <c r="AX405" s="65">
        <f t="shared" ca="1" si="148"/>
        <v>-9.9999999999995925E-5</v>
      </c>
      <c r="AY405" s="65">
        <f t="shared" ca="1" si="148"/>
        <v>0</v>
      </c>
      <c r="AZ405" s="65">
        <f t="shared" ca="1" si="148"/>
        <v>1.0000000000000286E-4</v>
      </c>
      <c r="BA405" s="65">
        <f t="shared" ca="1" si="148"/>
        <v>0</v>
      </c>
      <c r="BB405" s="65">
        <f t="shared" ca="1" si="148"/>
        <v>0</v>
      </c>
      <c r="BC405" s="65">
        <f t="shared" ca="1" si="148"/>
        <v>-2.0000000000000573E-4</v>
      </c>
      <c r="BD405" s="65">
        <f t="shared" ca="1" si="148"/>
        <v>9.9999999999988987E-5</v>
      </c>
      <c r="BE405" s="65">
        <f t="shared" ca="1" si="148"/>
        <v>0</v>
      </c>
      <c r="BF405" s="65">
        <f t="shared" ca="1" si="148"/>
        <v>-8.5199999999999998E-2</v>
      </c>
    </row>
    <row r="406" spans="3:58">
      <c r="C406" s="26">
        <f t="shared" si="143"/>
        <v>396</v>
      </c>
      <c r="D406" s="26">
        <f t="shared" si="144"/>
        <v>411</v>
      </c>
      <c r="E406" s="26" t="str">
        <f t="shared" si="140"/>
        <v>历史新!C396</v>
      </c>
      <c r="F406" s="26" t="str">
        <f t="shared" si="141"/>
        <v>历史汇总!B411</v>
      </c>
      <c r="G406" s="1" t="s">
        <v>36</v>
      </c>
      <c r="H406" s="26">
        <f t="shared" ca="1" si="145"/>
        <v>0</v>
      </c>
      <c r="I406" s="26">
        <f t="shared" ca="1" si="145"/>
        <v>0</v>
      </c>
      <c r="J406" s="26">
        <f t="shared" ca="1" si="145"/>
        <v>0</v>
      </c>
      <c r="K406" s="26">
        <f t="shared" ca="1" si="145"/>
        <v>0</v>
      </c>
      <c r="L406" s="26">
        <f t="shared" ca="1" si="145"/>
        <v>0</v>
      </c>
      <c r="M406" s="26">
        <f t="shared" ca="1" si="145"/>
        <v>0</v>
      </c>
      <c r="N406" s="26">
        <f t="shared" ca="1" si="145"/>
        <v>0</v>
      </c>
      <c r="O406" s="26">
        <f t="shared" ca="1" si="145"/>
        <v>0</v>
      </c>
      <c r="P406" s="26">
        <f t="shared" ca="1" si="145"/>
        <v>0</v>
      </c>
      <c r="Q406" s="26">
        <f t="shared" ca="1" si="145"/>
        <v>0</v>
      </c>
      <c r="R406" s="26">
        <f t="shared" ca="1" si="145"/>
        <v>0</v>
      </c>
      <c r="S406" s="26">
        <f t="shared" ca="1" si="145"/>
        <v>0</v>
      </c>
      <c r="T406" s="26">
        <f t="shared" ca="1" si="145"/>
        <v>0</v>
      </c>
      <c r="U406" s="26">
        <f t="shared" ca="1" si="145"/>
        <v>0</v>
      </c>
      <c r="V406" s="26">
        <f t="shared" ca="1" si="145"/>
        <v>0</v>
      </c>
      <c r="W406" s="26">
        <f t="shared" ca="1" si="145"/>
        <v>0</v>
      </c>
      <c r="X406" s="26">
        <f t="shared" ca="1" si="150"/>
        <v>0</v>
      </c>
      <c r="Y406" s="26">
        <f t="shared" ca="1" si="150"/>
        <v>0</v>
      </c>
      <c r="Z406" s="26">
        <f t="shared" ca="1" si="150"/>
        <v>0</v>
      </c>
      <c r="AA406" s="26">
        <f t="shared" ca="1" si="150"/>
        <v>0</v>
      </c>
      <c r="AB406" s="26">
        <f t="shared" ca="1" si="150"/>
        <v>0</v>
      </c>
      <c r="AC406" s="26">
        <f t="shared" ca="1" si="150"/>
        <v>0</v>
      </c>
      <c r="AD406" s="26">
        <f t="shared" ca="1" si="147"/>
        <v>0</v>
      </c>
      <c r="AE406" s="26">
        <f t="shared" ca="1" si="147"/>
        <v>0</v>
      </c>
      <c r="AF406" s="26">
        <f t="shared" ca="1" si="147"/>
        <v>0</v>
      </c>
      <c r="AG406" s="26">
        <f t="shared" ca="1" si="147"/>
        <v>0</v>
      </c>
      <c r="AH406" s="26">
        <f t="shared" ca="1" si="147"/>
        <v>0</v>
      </c>
      <c r="AI406" s="26">
        <f t="shared" ca="1" si="147"/>
        <v>0</v>
      </c>
      <c r="AJ406" s="26">
        <f t="shared" ca="1" si="147"/>
        <v>0</v>
      </c>
      <c r="AK406" s="26">
        <f t="shared" ca="1" si="147"/>
        <v>0</v>
      </c>
      <c r="AL406" s="26">
        <f t="shared" ca="1" si="147"/>
        <v>0</v>
      </c>
      <c r="AM406" s="26">
        <f t="shared" ca="1" si="147"/>
        <v>0</v>
      </c>
      <c r="AN406" s="26">
        <f t="shared" ca="1" si="147"/>
        <v>0</v>
      </c>
      <c r="AO406" s="26">
        <f t="shared" ca="1" si="147"/>
        <v>-239</v>
      </c>
      <c r="AP406" s="26">
        <f t="shared" ca="1" si="147"/>
        <v>21</v>
      </c>
      <c r="AQ406" s="26">
        <f t="shared" ca="1" si="147"/>
        <v>78</v>
      </c>
      <c r="AR406" s="26">
        <f t="shared" ca="1" si="147"/>
        <v>57</v>
      </c>
      <c r="AS406" s="26">
        <f t="shared" ca="1" si="147"/>
        <v>31</v>
      </c>
      <c r="AT406" s="26">
        <f t="shared" ca="1" si="148"/>
        <v>17</v>
      </c>
      <c r="AU406" s="26">
        <f t="shared" ca="1" si="148"/>
        <v>55</v>
      </c>
      <c r="AV406" s="26">
        <f t="shared" ca="1" si="148"/>
        <v>40</v>
      </c>
      <c r="AW406" s="26">
        <f t="shared" ca="1" si="148"/>
        <v>47</v>
      </c>
      <c r="AX406" s="26">
        <f t="shared" ca="1" si="148"/>
        <v>51</v>
      </c>
      <c r="AY406" s="26">
        <f t="shared" ca="1" si="148"/>
        <v>6</v>
      </c>
      <c r="AZ406" s="26">
        <f t="shared" ca="1" si="148"/>
        <v>14</v>
      </c>
      <c r="BA406" s="26">
        <f t="shared" ca="1" si="148"/>
        <v>7</v>
      </c>
      <c r="BB406" s="26">
        <f t="shared" ca="1" si="148"/>
        <v>13</v>
      </c>
      <c r="BC406" s="26">
        <f t="shared" ca="1" si="148"/>
        <v>6</v>
      </c>
      <c r="BD406" s="26">
        <f t="shared" ca="1" si="148"/>
        <v>14</v>
      </c>
      <c r="BE406" s="26">
        <f t="shared" ca="1" si="148"/>
        <v>9</v>
      </c>
      <c r="BF406" s="26">
        <f t="shared" ca="1" si="148"/>
        <v>6604</v>
      </c>
    </row>
    <row r="407" spans="3:58">
      <c r="C407" s="26">
        <f t="shared" si="143"/>
        <v>397</v>
      </c>
      <c r="D407" s="26">
        <f t="shared" si="144"/>
        <v>412</v>
      </c>
      <c r="E407" s="26" t="str">
        <f t="shared" si="140"/>
        <v>历史新!C397</v>
      </c>
      <c r="F407" s="26" t="str">
        <f t="shared" si="141"/>
        <v>历史汇总!B412</v>
      </c>
      <c r="G407" s="3" t="s">
        <v>37</v>
      </c>
      <c r="H407" s="26">
        <f t="shared" ca="1" si="145"/>
        <v>0</v>
      </c>
      <c r="I407" s="26">
        <f t="shared" ca="1" si="145"/>
        <v>0</v>
      </c>
      <c r="J407" s="26">
        <f t="shared" ca="1" si="145"/>
        <v>0</v>
      </c>
      <c r="K407" s="26">
        <f t="shared" ca="1" si="145"/>
        <v>0</v>
      </c>
      <c r="L407" s="26">
        <f t="shared" ca="1" si="145"/>
        <v>0</v>
      </c>
      <c r="M407" s="26">
        <f t="shared" ca="1" si="145"/>
        <v>0</v>
      </c>
      <c r="N407" s="26">
        <f t="shared" ca="1" si="145"/>
        <v>0</v>
      </c>
      <c r="O407" s="26">
        <f t="shared" ca="1" si="145"/>
        <v>0</v>
      </c>
      <c r="P407" s="26">
        <f t="shared" ca="1" si="145"/>
        <v>0</v>
      </c>
      <c r="Q407" s="26">
        <f t="shared" ca="1" si="145"/>
        <v>0</v>
      </c>
      <c r="R407" s="26">
        <f t="shared" ca="1" si="145"/>
        <v>0</v>
      </c>
      <c r="S407" s="26">
        <f t="shared" ca="1" si="145"/>
        <v>0</v>
      </c>
      <c r="T407" s="26">
        <f t="shared" ca="1" si="145"/>
        <v>0</v>
      </c>
      <c r="U407" s="26">
        <f t="shared" ca="1" si="145"/>
        <v>0</v>
      </c>
      <c r="V407" s="26">
        <f t="shared" ca="1" si="145"/>
        <v>0</v>
      </c>
      <c r="W407" s="26">
        <f t="shared" ca="1" si="145"/>
        <v>0</v>
      </c>
      <c r="X407" s="26">
        <f t="shared" ca="1" si="150"/>
        <v>0</v>
      </c>
      <c r="Y407" s="26">
        <f t="shared" ca="1" si="150"/>
        <v>0</v>
      </c>
      <c r="Z407" s="26">
        <f t="shared" ca="1" si="150"/>
        <v>0</v>
      </c>
      <c r="AA407" s="26">
        <f t="shared" ca="1" si="150"/>
        <v>0</v>
      </c>
      <c r="AB407" s="26">
        <f t="shared" ca="1" si="150"/>
        <v>0</v>
      </c>
      <c r="AC407" s="26">
        <f t="shared" ca="1" si="150"/>
        <v>0</v>
      </c>
      <c r="AD407" s="26">
        <f t="shared" ca="1" si="147"/>
        <v>0</v>
      </c>
      <c r="AE407" s="26">
        <f t="shared" ca="1" si="147"/>
        <v>0</v>
      </c>
      <c r="AF407" s="26">
        <f t="shared" ca="1" si="147"/>
        <v>0</v>
      </c>
      <c r="AG407" s="26">
        <f t="shared" ca="1" si="147"/>
        <v>0</v>
      </c>
      <c r="AH407" s="26">
        <f t="shared" ca="1" si="147"/>
        <v>0</v>
      </c>
      <c r="AI407" s="26">
        <f t="shared" ca="1" si="147"/>
        <v>0</v>
      </c>
      <c r="AJ407" s="26">
        <f t="shared" ca="1" si="147"/>
        <v>0</v>
      </c>
      <c r="AK407" s="26">
        <f t="shared" ca="1" si="147"/>
        <v>0</v>
      </c>
      <c r="AL407" s="26">
        <f t="shared" ca="1" si="147"/>
        <v>0</v>
      </c>
      <c r="AM407" s="26">
        <f t="shared" ca="1" si="147"/>
        <v>0</v>
      </c>
      <c r="AN407" s="26">
        <f t="shared" ca="1" si="147"/>
        <v>0</v>
      </c>
      <c r="AO407" s="26">
        <f t="shared" ca="1" si="147"/>
        <v>239</v>
      </c>
      <c r="AP407" s="26">
        <f t="shared" ca="1" si="147"/>
        <v>-4</v>
      </c>
      <c r="AQ407" s="26">
        <f t="shared" ca="1" si="147"/>
        <v>-30</v>
      </c>
      <c r="AR407" s="26">
        <f t="shared" ca="1" si="147"/>
        <v>6</v>
      </c>
      <c r="AS407" s="26">
        <f t="shared" ca="1" si="147"/>
        <v>14</v>
      </c>
      <c r="AT407" s="26">
        <f t="shared" ca="1" si="148"/>
        <v>24</v>
      </c>
      <c r="AU407" s="26">
        <f t="shared" ca="1" si="148"/>
        <v>-8</v>
      </c>
      <c r="AV407" s="26">
        <f t="shared" ca="1" si="148"/>
        <v>1</v>
      </c>
      <c r="AW407" s="26">
        <f t="shared" ca="1" si="148"/>
        <v>-9</v>
      </c>
      <c r="AX407" s="26">
        <f t="shared" ca="1" si="148"/>
        <v>-4</v>
      </c>
      <c r="AY407" s="26">
        <f t="shared" ca="1" si="148"/>
        <v>16</v>
      </c>
      <c r="AZ407" s="26">
        <f t="shared" ca="1" si="148"/>
        <v>57</v>
      </c>
      <c r="BA407" s="26">
        <f t="shared" ca="1" si="148"/>
        <v>19</v>
      </c>
      <c r="BB407" s="26">
        <f t="shared" ca="1" si="148"/>
        <v>16</v>
      </c>
      <c r="BC407" s="26">
        <f t="shared" ca="1" si="148"/>
        <v>23</v>
      </c>
      <c r="BD407" s="26">
        <f t="shared" ca="1" si="148"/>
        <v>7</v>
      </c>
      <c r="BE407" s="26">
        <f t="shared" ca="1" si="148"/>
        <v>19</v>
      </c>
      <c r="BF407" s="26">
        <f t="shared" ca="1" si="148"/>
        <v>6354</v>
      </c>
    </row>
    <row r="408" spans="3:58">
      <c r="C408" s="26">
        <f t="shared" si="143"/>
        <v>398</v>
      </c>
      <c r="D408" s="26">
        <f t="shared" si="144"/>
        <v>413</v>
      </c>
      <c r="E408" s="26" t="str">
        <f t="shared" si="140"/>
        <v>历史新!C398</v>
      </c>
      <c r="F408" s="26" t="str">
        <f t="shared" si="141"/>
        <v>历史汇总!B413</v>
      </c>
      <c r="G408" s="3" t="s">
        <v>38</v>
      </c>
      <c r="H408" s="26">
        <f t="shared" ca="1" si="145"/>
        <v>0</v>
      </c>
      <c r="I408" s="26">
        <f t="shared" ca="1" si="145"/>
        <v>0</v>
      </c>
      <c r="J408" s="26">
        <f t="shared" ca="1" si="145"/>
        <v>0</v>
      </c>
      <c r="K408" s="26">
        <f t="shared" ca="1" si="145"/>
        <v>0</v>
      </c>
      <c r="L408" s="26">
        <f t="shared" ca="1" si="145"/>
        <v>0</v>
      </c>
      <c r="M408" s="26">
        <f t="shared" ca="1" si="145"/>
        <v>0</v>
      </c>
      <c r="N408" s="26">
        <f t="shared" ca="1" si="145"/>
        <v>0</v>
      </c>
      <c r="O408" s="26">
        <f t="shared" ca="1" si="145"/>
        <v>0</v>
      </c>
      <c r="P408" s="26">
        <f t="shared" ca="1" si="145"/>
        <v>0</v>
      </c>
      <c r="Q408" s="26">
        <f t="shared" ca="1" si="145"/>
        <v>0</v>
      </c>
      <c r="R408" s="26">
        <f t="shared" ca="1" si="145"/>
        <v>0</v>
      </c>
      <c r="S408" s="26">
        <f t="shared" ca="1" si="145"/>
        <v>0</v>
      </c>
      <c r="T408" s="26">
        <f t="shared" ca="1" si="145"/>
        <v>0</v>
      </c>
      <c r="U408" s="26">
        <f t="shared" ca="1" si="145"/>
        <v>0</v>
      </c>
      <c r="V408" s="26">
        <f t="shared" ca="1" si="145"/>
        <v>0</v>
      </c>
      <c r="W408" s="26">
        <f t="shared" ca="1" si="145"/>
        <v>0</v>
      </c>
      <c r="X408" s="26">
        <f t="shared" ca="1" si="150"/>
        <v>0</v>
      </c>
      <c r="Y408" s="26">
        <f t="shared" ca="1" si="150"/>
        <v>0</v>
      </c>
      <c r="Z408" s="26">
        <f t="shared" ca="1" si="150"/>
        <v>0</v>
      </c>
      <c r="AA408" s="26">
        <f t="shared" ca="1" si="150"/>
        <v>0</v>
      </c>
      <c r="AB408" s="26">
        <f t="shared" ca="1" si="150"/>
        <v>0</v>
      </c>
      <c r="AC408" s="26">
        <f t="shared" ca="1" si="150"/>
        <v>0</v>
      </c>
      <c r="AD408" s="26">
        <f t="shared" ca="1" si="147"/>
        <v>0</v>
      </c>
      <c r="AE408" s="26">
        <f t="shared" ca="1" si="147"/>
        <v>0</v>
      </c>
      <c r="AF408" s="26">
        <f t="shared" ca="1" si="147"/>
        <v>0</v>
      </c>
      <c r="AG408" s="26">
        <f t="shared" ca="1" si="147"/>
        <v>0</v>
      </c>
      <c r="AH408" s="26">
        <f t="shared" ca="1" si="147"/>
        <v>0</v>
      </c>
      <c r="AI408" s="26">
        <f t="shared" ca="1" si="147"/>
        <v>0</v>
      </c>
      <c r="AJ408" s="26">
        <f t="shared" ca="1" si="147"/>
        <v>0</v>
      </c>
      <c r="AK408" s="26">
        <f t="shared" ca="1" si="147"/>
        <v>0</v>
      </c>
      <c r="AL408" s="26">
        <f t="shared" ca="1" si="147"/>
        <v>0</v>
      </c>
      <c r="AM408" s="26">
        <f t="shared" ca="1" si="147"/>
        <v>0</v>
      </c>
      <c r="AN408" s="26">
        <f t="shared" ca="1" si="147"/>
        <v>0</v>
      </c>
      <c r="AO408" s="26">
        <f t="shared" ca="1" si="147"/>
        <v>0</v>
      </c>
      <c r="AP408" s="26">
        <f t="shared" ca="1" si="147"/>
        <v>0</v>
      </c>
      <c r="AQ408" s="26">
        <f t="shared" ca="1" si="147"/>
        <v>0</v>
      </c>
      <c r="AR408" s="26">
        <f t="shared" ca="1" si="147"/>
        <v>0</v>
      </c>
      <c r="AS408" s="26">
        <f t="shared" ref="AS408:BF409" ca="1" si="151">OFFSET(INDIRECT($E408),0,AS$11)-OFFSET(INDIRECT($F408),0,AS$11)</f>
        <v>0</v>
      </c>
      <c r="AT408" s="26">
        <f t="shared" ca="1" si="151"/>
        <v>0</v>
      </c>
      <c r="AU408" s="26">
        <f t="shared" ca="1" si="151"/>
        <v>0</v>
      </c>
      <c r="AV408" s="26">
        <f t="shared" ca="1" si="151"/>
        <v>0</v>
      </c>
      <c r="AW408" s="26">
        <f t="shared" ca="1" si="151"/>
        <v>0</v>
      </c>
      <c r="AX408" s="26">
        <f t="shared" ca="1" si="151"/>
        <v>0</v>
      </c>
      <c r="AY408" s="26">
        <f t="shared" ca="1" si="151"/>
        <v>0</v>
      </c>
      <c r="AZ408" s="26">
        <f t="shared" ca="1" si="151"/>
        <v>0</v>
      </c>
      <c r="BA408" s="26">
        <f t="shared" ca="1" si="151"/>
        <v>0</v>
      </c>
      <c r="BB408" s="26">
        <f t="shared" ca="1" si="151"/>
        <v>0</v>
      </c>
      <c r="BC408" s="26">
        <f t="shared" ca="1" si="151"/>
        <v>0</v>
      </c>
      <c r="BD408" s="26">
        <f t="shared" ca="1" si="151"/>
        <v>0</v>
      </c>
      <c r="BE408" s="26">
        <f t="shared" ca="1" si="151"/>
        <v>0</v>
      </c>
      <c r="BF408" s="26">
        <f t="shared" ca="1" si="151"/>
        <v>6919</v>
      </c>
    </row>
    <row r="409" spans="3:58">
      <c r="C409" s="26">
        <f t="shared" si="143"/>
        <v>399</v>
      </c>
      <c r="D409" s="26">
        <f t="shared" si="144"/>
        <v>414</v>
      </c>
      <c r="E409" s="26" t="str">
        <f t="shared" si="140"/>
        <v>历史新!C399</v>
      </c>
      <c r="F409" s="26" t="str">
        <f t="shared" si="141"/>
        <v>历史汇总!B414</v>
      </c>
      <c r="G409" s="3" t="s">
        <v>39</v>
      </c>
      <c r="H409" s="26">
        <f t="shared" ca="1" si="145"/>
        <v>0</v>
      </c>
      <c r="I409" s="26">
        <f t="shared" ca="1" si="145"/>
        <v>0</v>
      </c>
      <c r="J409" s="26">
        <f t="shared" ca="1" si="145"/>
        <v>0</v>
      </c>
      <c r="K409" s="26">
        <f t="shared" ca="1" si="145"/>
        <v>0</v>
      </c>
      <c r="L409" s="26">
        <f t="shared" ca="1" si="145"/>
        <v>0</v>
      </c>
      <c r="M409" s="26">
        <f t="shared" ca="1" si="145"/>
        <v>0</v>
      </c>
      <c r="N409" s="26">
        <f t="shared" ca="1" si="145"/>
        <v>0</v>
      </c>
      <c r="O409" s="26">
        <f t="shared" ca="1" si="145"/>
        <v>0</v>
      </c>
      <c r="P409" s="26">
        <f t="shared" ca="1" si="145"/>
        <v>0</v>
      </c>
      <c r="Q409" s="26">
        <f t="shared" ca="1" si="145"/>
        <v>0</v>
      </c>
      <c r="R409" s="26">
        <f t="shared" ref="R409:W409" ca="1" si="152">OFFSET(INDIRECT($E409),0,R$11)-OFFSET(INDIRECT($F409),0,R$11)</f>
        <v>0</v>
      </c>
      <c r="S409" s="26">
        <f t="shared" ca="1" si="152"/>
        <v>0</v>
      </c>
      <c r="T409" s="26">
        <f t="shared" ca="1" si="152"/>
        <v>0</v>
      </c>
      <c r="U409" s="26">
        <f t="shared" ca="1" si="152"/>
        <v>0</v>
      </c>
      <c r="V409" s="26">
        <f t="shared" ca="1" si="152"/>
        <v>0</v>
      </c>
      <c r="W409" s="26">
        <f t="shared" ca="1" si="152"/>
        <v>0</v>
      </c>
      <c r="X409" s="26">
        <f t="shared" ca="1" si="150"/>
        <v>0</v>
      </c>
      <c r="Y409" s="26">
        <f t="shared" ca="1" si="150"/>
        <v>0</v>
      </c>
      <c r="Z409" s="26">
        <f t="shared" ca="1" si="150"/>
        <v>0</v>
      </c>
      <c r="AA409" s="26">
        <f t="shared" ca="1" si="150"/>
        <v>0</v>
      </c>
      <c r="AB409" s="26">
        <f t="shared" ca="1" si="150"/>
        <v>0</v>
      </c>
      <c r="AC409" s="26">
        <f t="shared" ca="1" si="150"/>
        <v>0</v>
      </c>
      <c r="AD409" s="26">
        <f t="shared" ref="AD409:AR409" ca="1" si="153">OFFSET(INDIRECT($E409),0,AD$11)-OFFSET(INDIRECT($F409),0,AD$11)</f>
        <v>0</v>
      </c>
      <c r="AE409" s="26">
        <f t="shared" ca="1" si="153"/>
        <v>0</v>
      </c>
      <c r="AF409" s="26">
        <f t="shared" ca="1" si="153"/>
        <v>0</v>
      </c>
      <c r="AG409" s="26">
        <f t="shared" ca="1" si="153"/>
        <v>0</v>
      </c>
      <c r="AH409" s="26">
        <f t="shared" ca="1" si="153"/>
        <v>0</v>
      </c>
      <c r="AI409" s="26">
        <f t="shared" ca="1" si="153"/>
        <v>0</v>
      </c>
      <c r="AJ409" s="26">
        <f t="shared" ca="1" si="153"/>
        <v>0</v>
      </c>
      <c r="AK409" s="26">
        <f t="shared" ca="1" si="153"/>
        <v>0</v>
      </c>
      <c r="AL409" s="26">
        <f t="shared" ca="1" si="153"/>
        <v>0</v>
      </c>
      <c r="AM409" s="26">
        <f t="shared" ca="1" si="153"/>
        <v>0</v>
      </c>
      <c r="AN409" s="26">
        <f t="shared" ca="1" si="153"/>
        <v>0</v>
      </c>
      <c r="AO409" s="26">
        <f t="shared" ca="1" si="153"/>
        <v>0</v>
      </c>
      <c r="AP409" s="26">
        <f t="shared" ca="1" si="153"/>
        <v>0</v>
      </c>
      <c r="AQ409" s="26">
        <f t="shared" ca="1" si="153"/>
        <v>0</v>
      </c>
      <c r="AR409" s="26">
        <f t="shared" ca="1" si="153"/>
        <v>1</v>
      </c>
      <c r="AS409" s="26">
        <f t="shared" ca="1" si="151"/>
        <v>1</v>
      </c>
      <c r="AT409" s="26">
        <f t="shared" ca="1" si="151"/>
        <v>-1</v>
      </c>
      <c r="AU409" s="26">
        <f t="shared" ca="1" si="151"/>
        <v>0</v>
      </c>
      <c r="AV409" s="26">
        <f t="shared" ca="1" si="151"/>
        <v>0</v>
      </c>
      <c r="AW409" s="26">
        <f t="shared" ca="1" si="151"/>
        <v>0</v>
      </c>
      <c r="AX409" s="26">
        <f t="shared" ca="1" si="151"/>
        <v>0</v>
      </c>
      <c r="AY409" s="26">
        <f t="shared" ca="1" si="151"/>
        <v>-1</v>
      </c>
      <c r="AZ409" s="26">
        <f t="shared" ca="1" si="151"/>
        <v>-1</v>
      </c>
      <c r="BA409" s="26">
        <f t="shared" ca="1" si="151"/>
        <v>-2</v>
      </c>
      <c r="BB409" s="26">
        <f t="shared" ca="1" si="151"/>
        <v>-1</v>
      </c>
      <c r="BC409" s="26">
        <f t="shared" ca="1" si="151"/>
        <v>-4</v>
      </c>
      <c r="BD409" s="26">
        <f t="shared" ca="1" si="151"/>
        <v>-1</v>
      </c>
      <c r="BE409" s="26">
        <f t="shared" ca="1" si="151"/>
        <v>-2</v>
      </c>
      <c r="BF409" s="26">
        <f t="shared" ca="1" si="151"/>
        <v>4096</v>
      </c>
    </row>
    <row r="410" spans="3:58">
      <c r="C410" s="26">
        <f t="shared" si="143"/>
        <v>400</v>
      </c>
      <c r="D410" s="26">
        <f t="shared" si="144"/>
        <v>365</v>
      </c>
      <c r="E410" s="26" t="str">
        <f t="shared" si="140"/>
        <v>历史新!C400</v>
      </c>
      <c r="F410" s="26" t="str">
        <f t="shared" si="141"/>
        <v>历史汇总!B365</v>
      </c>
      <c r="G410" s="1" t="s">
        <v>40</v>
      </c>
    </row>
    <row r="411" spans="3:58">
      <c r="C411" s="26">
        <f t="shared" si="143"/>
        <v>401</v>
      </c>
      <c r="D411" s="26">
        <f t="shared" si="144"/>
        <v>365</v>
      </c>
      <c r="E411" s="26" t="str">
        <f t="shared" si="140"/>
        <v>历史新!C401</v>
      </c>
      <c r="F411" s="26" t="str">
        <f t="shared" si="141"/>
        <v>历史汇总!B365</v>
      </c>
      <c r="G411" s="3" t="s">
        <v>41</v>
      </c>
    </row>
    <row r="412" spans="3:58">
      <c r="C412" s="26">
        <f t="shared" si="143"/>
        <v>402</v>
      </c>
      <c r="D412" s="26">
        <f t="shared" si="144"/>
        <v>365</v>
      </c>
      <c r="E412" s="26" t="str">
        <f t="shared" si="140"/>
        <v>历史新!C402</v>
      </c>
      <c r="F412" s="26" t="str">
        <f t="shared" si="141"/>
        <v>历史汇总!B365</v>
      </c>
      <c r="G412" s="3" t="s">
        <v>42</v>
      </c>
    </row>
    <row r="413" spans="3:58">
      <c r="C413" s="26">
        <f t="shared" si="143"/>
        <v>403</v>
      </c>
      <c r="D413" s="26">
        <f t="shared" si="144"/>
        <v>365</v>
      </c>
      <c r="E413" s="26" t="str">
        <f t="shared" si="140"/>
        <v>历史新!C403</v>
      </c>
      <c r="F413" s="26" t="str">
        <f t="shared" si="141"/>
        <v>历史汇总!B365</v>
      </c>
      <c r="G413" s="1" t="s">
        <v>43</v>
      </c>
    </row>
    <row r="414" spans="3:58">
      <c r="C414" s="26">
        <f t="shared" si="143"/>
        <v>404</v>
      </c>
      <c r="D414" s="26">
        <f t="shared" si="144"/>
        <v>365</v>
      </c>
      <c r="E414" s="26" t="str">
        <f t="shared" si="140"/>
        <v>历史新!C404</v>
      </c>
      <c r="F414" s="26" t="str">
        <f t="shared" si="141"/>
        <v>历史汇总!B365</v>
      </c>
      <c r="G414" s="3" t="s">
        <v>44</v>
      </c>
    </row>
    <row r="415" spans="3:58">
      <c r="C415" s="26">
        <f t="shared" si="143"/>
        <v>405</v>
      </c>
      <c r="D415" s="26">
        <f t="shared" si="144"/>
        <v>365</v>
      </c>
      <c r="E415" s="26" t="str">
        <f t="shared" si="140"/>
        <v>历史新!C405</v>
      </c>
      <c r="F415" s="26" t="str">
        <f t="shared" si="141"/>
        <v>历史汇总!B365</v>
      </c>
      <c r="G415" s="3" t="s">
        <v>45</v>
      </c>
    </row>
    <row r="416" spans="3:58">
      <c r="C416" s="26">
        <f t="shared" si="143"/>
        <v>406</v>
      </c>
      <c r="D416" s="26">
        <f t="shared" si="144"/>
        <v>365</v>
      </c>
      <c r="E416" s="26" t="str">
        <f t="shared" si="140"/>
        <v>历史新!C406</v>
      </c>
      <c r="F416" s="26" t="str">
        <f t="shared" si="141"/>
        <v>历史汇总!B365</v>
      </c>
      <c r="G416" s="3" t="s">
        <v>46</v>
      </c>
    </row>
    <row r="417" spans="3:58">
      <c r="C417" s="26">
        <f t="shared" si="143"/>
        <v>407</v>
      </c>
      <c r="D417" s="26">
        <f t="shared" si="144"/>
        <v>365</v>
      </c>
      <c r="E417" s="26" t="str">
        <f t="shared" si="140"/>
        <v>历史新!C407</v>
      </c>
      <c r="F417" s="26" t="str">
        <f t="shared" si="141"/>
        <v>历史汇总!B365</v>
      </c>
      <c r="G417" s="3" t="s">
        <v>47</v>
      </c>
    </row>
    <row r="418" spans="3:58">
      <c r="C418" s="26">
        <f t="shared" si="143"/>
        <v>408</v>
      </c>
      <c r="D418" s="26">
        <f t="shared" si="144"/>
        <v>415</v>
      </c>
      <c r="E418" s="26" t="str">
        <f t="shared" si="140"/>
        <v>历史新!C408</v>
      </c>
      <c r="F418" s="26" t="str">
        <f t="shared" si="141"/>
        <v>历史汇总!B415</v>
      </c>
      <c r="G418" s="1" t="s">
        <v>49</v>
      </c>
      <c r="H418" s="30">
        <f t="shared" ref="H418:W421" ca="1" si="154">OFFSET(INDIRECT($E418),0,H$11)-OFFSET(INDIRECT($F418),0,H$11)</f>
        <v>0</v>
      </c>
      <c r="I418" s="30">
        <f t="shared" ca="1" si="154"/>
        <v>0</v>
      </c>
      <c r="J418" s="30">
        <f t="shared" ca="1" si="154"/>
        <v>0</v>
      </c>
      <c r="K418" s="30">
        <f t="shared" ca="1" si="154"/>
        <v>0</v>
      </c>
      <c r="L418" s="30">
        <f t="shared" ca="1" si="154"/>
        <v>0</v>
      </c>
      <c r="M418" s="30">
        <f t="shared" ca="1" si="154"/>
        <v>0</v>
      </c>
      <c r="N418" s="30">
        <f t="shared" ca="1" si="154"/>
        <v>0</v>
      </c>
      <c r="O418" s="30">
        <f t="shared" ca="1" si="154"/>
        <v>0</v>
      </c>
      <c r="P418" s="30">
        <f t="shared" ca="1" si="154"/>
        <v>0</v>
      </c>
      <c r="Q418" s="30">
        <f t="shared" ca="1" si="154"/>
        <v>0</v>
      </c>
      <c r="R418" s="30">
        <f t="shared" ca="1" si="154"/>
        <v>0</v>
      </c>
      <c r="S418" s="30">
        <f t="shared" ca="1" si="154"/>
        <v>0</v>
      </c>
      <c r="T418" s="30">
        <f t="shared" ca="1" si="154"/>
        <v>0</v>
      </c>
      <c r="U418" s="30">
        <f t="shared" ca="1" si="154"/>
        <v>0</v>
      </c>
      <c r="V418" s="30">
        <f t="shared" ca="1" si="154"/>
        <v>0</v>
      </c>
      <c r="W418" s="30">
        <f t="shared" ca="1" si="154"/>
        <v>0</v>
      </c>
      <c r="X418" s="30">
        <f t="shared" ref="X418:AG421" ca="1" si="155">OFFSET(INDIRECT($E418),0,X$11)-OFFSET(INDIRECT($F418),0,X$11)</f>
        <v>0</v>
      </c>
      <c r="Y418" s="30">
        <f t="shared" ca="1" si="155"/>
        <v>0</v>
      </c>
      <c r="Z418" s="30">
        <f t="shared" ca="1" si="155"/>
        <v>0</v>
      </c>
      <c r="AA418" s="30">
        <f t="shared" ca="1" si="155"/>
        <v>0</v>
      </c>
      <c r="AB418" s="30">
        <f t="shared" ca="1" si="155"/>
        <v>0</v>
      </c>
      <c r="AC418" s="30">
        <f t="shared" ca="1" si="155"/>
        <v>0</v>
      </c>
      <c r="AD418" s="30">
        <f t="shared" ca="1" si="155"/>
        <v>0</v>
      </c>
      <c r="AE418" s="30">
        <f t="shared" ca="1" si="155"/>
        <v>0</v>
      </c>
      <c r="AF418" s="30">
        <f t="shared" ca="1" si="155"/>
        <v>0</v>
      </c>
      <c r="AG418" s="30">
        <f t="shared" ca="1" si="155"/>
        <v>0</v>
      </c>
      <c r="AH418" s="30">
        <f t="shared" ref="AH418:AQ421" ca="1" si="156">OFFSET(INDIRECT($E418),0,AH$11)-OFFSET(INDIRECT($F418),0,AH$11)</f>
        <v>0</v>
      </c>
      <c r="AI418" s="30">
        <f t="shared" ca="1" si="156"/>
        <v>0</v>
      </c>
      <c r="AJ418" s="30">
        <f t="shared" ca="1" si="156"/>
        <v>0</v>
      </c>
      <c r="AK418" s="30">
        <f t="shared" ca="1" si="156"/>
        <v>0</v>
      </c>
      <c r="AL418" s="30">
        <f t="shared" ca="1" si="156"/>
        <v>0</v>
      </c>
      <c r="AM418" s="30">
        <f t="shared" ca="1" si="156"/>
        <v>0</v>
      </c>
      <c r="AN418" s="30">
        <f t="shared" ca="1" si="156"/>
        <v>0</v>
      </c>
      <c r="AO418" s="30">
        <f t="shared" ca="1" si="156"/>
        <v>-0.68880000000000008</v>
      </c>
      <c r="AP418" s="30">
        <f t="shared" ca="1" si="156"/>
        <v>2.4000000000000687E-3</v>
      </c>
      <c r="AQ418" s="30">
        <f t="shared" ca="1" si="156"/>
        <v>1.9000000000000128E-3</v>
      </c>
      <c r="AR418" s="30">
        <f t="shared" ref="AR418:BF421" ca="1" si="157">OFFSET(INDIRECT($E418),0,AR$11)-OFFSET(INDIRECT($F418),0,AR$11)</f>
        <v>1.4000000000000123E-3</v>
      </c>
      <c r="AS418" s="30">
        <f t="shared" ca="1" si="157"/>
        <v>1.0000000000000009E-3</v>
      </c>
      <c r="AT418" s="30">
        <f t="shared" ca="1" si="157"/>
        <v>5.0000000000000044E-4</v>
      </c>
      <c r="AU418" s="30">
        <f t="shared" ca="1" si="157"/>
        <v>1.3999999999999568E-3</v>
      </c>
      <c r="AV418" s="30">
        <f t="shared" ca="1" si="157"/>
        <v>1.0000000000000009E-3</v>
      </c>
      <c r="AW418" s="30">
        <f t="shared" ca="1" si="157"/>
        <v>1.0000000000000009E-3</v>
      </c>
      <c r="AX418" s="30">
        <f t="shared" ca="1" si="157"/>
        <v>1.5999999999999903E-3</v>
      </c>
      <c r="AY418" s="30">
        <f t="shared" ca="1" si="157"/>
        <v>2.9999999999999472E-4</v>
      </c>
      <c r="AZ418" s="30">
        <f t="shared" ca="1" si="157"/>
        <v>5.0000000000000044E-4</v>
      </c>
      <c r="BA418" s="30">
        <f t="shared" ca="1" si="157"/>
        <v>2.9999999999996696E-4</v>
      </c>
      <c r="BB418" s="30">
        <f t="shared" ca="1" si="157"/>
        <v>5.0000000000000044E-4</v>
      </c>
      <c r="BC418" s="30">
        <f t="shared" ca="1" si="157"/>
        <v>2.0000000000000573E-4</v>
      </c>
      <c r="BD418" s="30">
        <f t="shared" ca="1" si="157"/>
        <v>5.9999999999998943E-4</v>
      </c>
      <c r="BE418" s="30">
        <f t="shared" ca="1" si="157"/>
        <v>4.0000000000001146E-4</v>
      </c>
      <c r="BF418" s="30">
        <f t="shared" ca="1" si="157"/>
        <v>0.28220000000000001</v>
      </c>
    </row>
    <row r="419" spans="3:58">
      <c r="C419" s="26">
        <f t="shared" si="143"/>
        <v>409</v>
      </c>
      <c r="D419" s="26">
        <f t="shared" si="144"/>
        <v>416</v>
      </c>
      <c r="E419" s="26" t="str">
        <f t="shared" si="140"/>
        <v>历史新!C409</v>
      </c>
      <c r="F419" s="26" t="str">
        <f t="shared" si="141"/>
        <v>历史汇总!B416</v>
      </c>
      <c r="G419" s="3" t="s">
        <v>50</v>
      </c>
      <c r="H419" s="30">
        <f t="shared" ca="1" si="154"/>
        <v>0</v>
      </c>
      <c r="I419" s="30">
        <f t="shared" ca="1" si="154"/>
        <v>0</v>
      </c>
      <c r="J419" s="30">
        <f t="shared" ca="1" si="154"/>
        <v>0</v>
      </c>
      <c r="K419" s="30">
        <f t="shared" ca="1" si="154"/>
        <v>0</v>
      </c>
      <c r="L419" s="30">
        <f t="shared" ca="1" si="154"/>
        <v>0</v>
      </c>
      <c r="M419" s="30">
        <f t="shared" ca="1" si="154"/>
        <v>0</v>
      </c>
      <c r="N419" s="30">
        <f t="shared" ca="1" si="154"/>
        <v>0</v>
      </c>
      <c r="O419" s="30">
        <f t="shared" ca="1" si="154"/>
        <v>0</v>
      </c>
      <c r="P419" s="30">
        <f t="shared" ca="1" si="154"/>
        <v>0</v>
      </c>
      <c r="Q419" s="30">
        <f t="shared" ca="1" si="154"/>
        <v>0</v>
      </c>
      <c r="R419" s="30">
        <f t="shared" ca="1" si="154"/>
        <v>0</v>
      </c>
      <c r="S419" s="30">
        <f t="shared" ca="1" si="154"/>
        <v>0</v>
      </c>
      <c r="T419" s="30">
        <f t="shared" ca="1" si="154"/>
        <v>0</v>
      </c>
      <c r="U419" s="30">
        <f t="shared" ca="1" si="154"/>
        <v>0</v>
      </c>
      <c r="V419" s="30">
        <f t="shared" ca="1" si="154"/>
        <v>0</v>
      </c>
      <c r="W419" s="30">
        <f t="shared" ca="1" si="154"/>
        <v>0</v>
      </c>
      <c r="X419" s="30">
        <f t="shared" ca="1" si="155"/>
        <v>0</v>
      </c>
      <c r="Y419" s="30">
        <f t="shared" ca="1" si="155"/>
        <v>0</v>
      </c>
      <c r="Z419" s="30">
        <f t="shared" ca="1" si="155"/>
        <v>0</v>
      </c>
      <c r="AA419" s="30">
        <f t="shared" ca="1" si="155"/>
        <v>0</v>
      </c>
      <c r="AB419" s="30">
        <f t="shared" ca="1" si="155"/>
        <v>0</v>
      </c>
      <c r="AC419" s="30">
        <f t="shared" ca="1" si="155"/>
        <v>0</v>
      </c>
      <c r="AD419" s="30">
        <f t="shared" ca="1" si="155"/>
        <v>0</v>
      </c>
      <c r="AE419" s="30">
        <f t="shared" ca="1" si="155"/>
        <v>0</v>
      </c>
      <c r="AF419" s="30">
        <f t="shared" ca="1" si="155"/>
        <v>0</v>
      </c>
      <c r="AG419" s="30">
        <f t="shared" ca="1" si="155"/>
        <v>0</v>
      </c>
      <c r="AH419" s="30">
        <f t="shared" ca="1" si="156"/>
        <v>0</v>
      </c>
      <c r="AI419" s="30">
        <f t="shared" ca="1" si="156"/>
        <v>0</v>
      </c>
      <c r="AJ419" s="30">
        <f t="shared" ca="1" si="156"/>
        <v>0</v>
      </c>
      <c r="AK419" s="30">
        <f t="shared" ca="1" si="156"/>
        <v>0</v>
      </c>
      <c r="AL419" s="30">
        <f t="shared" ca="1" si="156"/>
        <v>0</v>
      </c>
      <c r="AM419" s="30">
        <f t="shared" ca="1" si="156"/>
        <v>0</v>
      </c>
      <c r="AN419" s="30">
        <f t="shared" ca="1" si="156"/>
        <v>0</v>
      </c>
      <c r="AO419" s="30">
        <f t="shared" ca="1" si="156"/>
        <v>0.68879999999999997</v>
      </c>
      <c r="AP419" s="30">
        <f t="shared" ca="1" si="156"/>
        <v>-5.0000000000000044E-4</v>
      </c>
      <c r="AQ419" s="30">
        <f t="shared" ca="1" si="156"/>
        <v>-7.0000000000003393E-4</v>
      </c>
      <c r="AR419" s="30">
        <f t="shared" ca="1" si="157"/>
        <v>1.9999999999997797E-4</v>
      </c>
      <c r="AS419" s="30">
        <f t="shared" ca="1" si="157"/>
        <v>3.9999999999995595E-4</v>
      </c>
      <c r="AT419" s="30">
        <f t="shared" ca="1" si="157"/>
        <v>9.000000000000119E-4</v>
      </c>
      <c r="AU419" s="30">
        <f t="shared" ca="1" si="157"/>
        <v>-1.9999999999997797E-4</v>
      </c>
      <c r="AV419" s="30">
        <f t="shared" ca="1" si="157"/>
        <v>0</v>
      </c>
      <c r="AW419" s="30">
        <f t="shared" ca="1" si="157"/>
        <v>-1.9999999999997797E-4</v>
      </c>
      <c r="AX419" s="30">
        <f t="shared" ca="1" si="157"/>
        <v>-9.9999999999988987E-5</v>
      </c>
      <c r="AY419" s="30">
        <f t="shared" ca="1" si="157"/>
        <v>6.9999999999997842E-4</v>
      </c>
      <c r="AZ419" s="30">
        <f t="shared" ca="1" si="157"/>
        <v>2.0999999999999908E-3</v>
      </c>
      <c r="BA419" s="30">
        <f t="shared" ca="1" si="157"/>
        <v>9.000000000000119E-4</v>
      </c>
      <c r="BB419" s="30">
        <f t="shared" ca="1" si="157"/>
        <v>7.0000000000003393E-4</v>
      </c>
      <c r="BC419" s="30">
        <f t="shared" ca="1" si="157"/>
        <v>9.000000000000119E-4</v>
      </c>
      <c r="BD419" s="30">
        <f t="shared" ca="1" si="157"/>
        <v>3.0000000000002247E-4</v>
      </c>
      <c r="BE419" s="30">
        <f t="shared" ca="1" si="157"/>
        <v>7.999999999999674E-4</v>
      </c>
      <c r="BF419" s="30">
        <f t="shared" ca="1" si="157"/>
        <v>0.27150000000000002</v>
      </c>
    </row>
    <row r="420" spans="3:58">
      <c r="C420" s="26">
        <f t="shared" si="143"/>
        <v>410</v>
      </c>
      <c r="D420" s="26">
        <f t="shared" si="144"/>
        <v>417</v>
      </c>
      <c r="E420" s="26" t="str">
        <f t="shared" si="140"/>
        <v>历史新!C410</v>
      </c>
      <c r="F420" s="26" t="str">
        <f t="shared" si="141"/>
        <v>历史汇总!B417</v>
      </c>
      <c r="G420" s="3" t="s">
        <v>51</v>
      </c>
      <c r="H420" s="30">
        <f t="shared" ca="1" si="154"/>
        <v>0</v>
      </c>
      <c r="I420" s="30">
        <f t="shared" ca="1" si="154"/>
        <v>0</v>
      </c>
      <c r="J420" s="30">
        <f t="shared" ca="1" si="154"/>
        <v>0</v>
      </c>
      <c r="K420" s="30">
        <f t="shared" ca="1" si="154"/>
        <v>0</v>
      </c>
      <c r="L420" s="30">
        <f t="shared" ca="1" si="154"/>
        <v>0</v>
      </c>
      <c r="M420" s="30">
        <f t="shared" ca="1" si="154"/>
        <v>0</v>
      </c>
      <c r="N420" s="30">
        <f t="shared" ca="1" si="154"/>
        <v>0</v>
      </c>
      <c r="O420" s="30">
        <f t="shared" ca="1" si="154"/>
        <v>0</v>
      </c>
      <c r="P420" s="30">
        <f t="shared" ca="1" si="154"/>
        <v>0</v>
      </c>
      <c r="Q420" s="30">
        <f t="shared" ca="1" si="154"/>
        <v>0</v>
      </c>
      <c r="R420" s="30">
        <f t="shared" ca="1" si="154"/>
        <v>0</v>
      </c>
      <c r="S420" s="30">
        <f t="shared" ca="1" si="154"/>
        <v>0</v>
      </c>
      <c r="T420" s="30">
        <f t="shared" ca="1" si="154"/>
        <v>0</v>
      </c>
      <c r="U420" s="30">
        <f t="shared" ca="1" si="154"/>
        <v>0</v>
      </c>
      <c r="V420" s="30">
        <f t="shared" ca="1" si="154"/>
        <v>0</v>
      </c>
      <c r="W420" s="30">
        <f t="shared" ca="1" si="154"/>
        <v>0</v>
      </c>
      <c r="X420" s="30">
        <f t="shared" ca="1" si="155"/>
        <v>0</v>
      </c>
      <c r="Y420" s="30">
        <f t="shared" ca="1" si="155"/>
        <v>0</v>
      </c>
      <c r="Z420" s="30">
        <f t="shared" ca="1" si="155"/>
        <v>0</v>
      </c>
      <c r="AA420" s="30">
        <f t="shared" ca="1" si="155"/>
        <v>0</v>
      </c>
      <c r="AB420" s="30">
        <f t="shared" ca="1" si="155"/>
        <v>0</v>
      </c>
      <c r="AC420" s="30">
        <f t="shared" ca="1" si="155"/>
        <v>0</v>
      </c>
      <c r="AD420" s="30">
        <f t="shared" ca="1" si="155"/>
        <v>0</v>
      </c>
      <c r="AE420" s="30">
        <f t="shared" ca="1" si="155"/>
        <v>0</v>
      </c>
      <c r="AF420" s="30">
        <f t="shared" ca="1" si="155"/>
        <v>0</v>
      </c>
      <c r="AG420" s="30">
        <f t="shared" ca="1" si="155"/>
        <v>0</v>
      </c>
      <c r="AH420" s="30">
        <f t="shared" ca="1" si="156"/>
        <v>0</v>
      </c>
      <c r="AI420" s="30">
        <f t="shared" ca="1" si="156"/>
        <v>0</v>
      </c>
      <c r="AJ420" s="30">
        <f t="shared" ca="1" si="156"/>
        <v>0</v>
      </c>
      <c r="AK420" s="30">
        <f t="shared" ca="1" si="156"/>
        <v>0</v>
      </c>
      <c r="AL420" s="30">
        <f t="shared" ca="1" si="156"/>
        <v>0</v>
      </c>
      <c r="AM420" s="30">
        <f t="shared" ca="1" si="156"/>
        <v>0</v>
      </c>
      <c r="AN420" s="30">
        <f t="shared" ca="1" si="156"/>
        <v>0</v>
      </c>
      <c r="AO420" s="30">
        <f t="shared" ca="1" si="156"/>
        <v>0</v>
      </c>
      <c r="AP420" s="30">
        <f t="shared" ca="1" si="156"/>
        <v>0</v>
      </c>
      <c r="AQ420" s="30">
        <f t="shared" ca="1" si="156"/>
        <v>0</v>
      </c>
      <c r="AR420" s="30">
        <f t="shared" ca="1" si="157"/>
        <v>0</v>
      </c>
      <c r="AS420" s="30">
        <f t="shared" ca="1" si="157"/>
        <v>0</v>
      </c>
      <c r="AT420" s="30">
        <f t="shared" ca="1" si="157"/>
        <v>0</v>
      </c>
      <c r="AU420" s="30">
        <f t="shared" ca="1" si="157"/>
        <v>0</v>
      </c>
      <c r="AV420" s="30">
        <f t="shared" ca="1" si="157"/>
        <v>0</v>
      </c>
      <c r="AW420" s="30">
        <f t="shared" ca="1" si="157"/>
        <v>0</v>
      </c>
      <c r="AX420" s="30">
        <f t="shared" ca="1" si="157"/>
        <v>0</v>
      </c>
      <c r="AY420" s="30">
        <f t="shared" ca="1" si="157"/>
        <v>0</v>
      </c>
      <c r="AZ420" s="30">
        <f t="shared" ca="1" si="157"/>
        <v>0</v>
      </c>
      <c r="BA420" s="30">
        <f t="shared" ca="1" si="157"/>
        <v>0</v>
      </c>
      <c r="BB420" s="30">
        <f t="shared" ca="1" si="157"/>
        <v>0</v>
      </c>
      <c r="BC420" s="30">
        <f t="shared" ca="1" si="157"/>
        <v>0</v>
      </c>
      <c r="BD420" s="30">
        <f t="shared" ca="1" si="157"/>
        <v>0</v>
      </c>
      <c r="BE420" s="30">
        <f t="shared" ca="1" si="157"/>
        <v>0</v>
      </c>
      <c r="BF420" s="30">
        <f t="shared" ca="1" si="157"/>
        <v>0.29559999999999997</v>
      </c>
    </row>
    <row r="421" spans="3:58">
      <c r="C421" s="26">
        <f t="shared" si="143"/>
        <v>411</v>
      </c>
      <c r="D421" s="26">
        <f t="shared" si="144"/>
        <v>418</v>
      </c>
      <c r="E421" s="26" t="str">
        <f t="shared" si="140"/>
        <v>历史新!C411</v>
      </c>
      <c r="F421" s="26" t="str">
        <f t="shared" si="141"/>
        <v>历史汇总!B418</v>
      </c>
      <c r="G421" s="3" t="s">
        <v>52</v>
      </c>
      <c r="H421" s="30">
        <f t="shared" ca="1" si="154"/>
        <v>0</v>
      </c>
      <c r="I421" s="30">
        <f t="shared" ca="1" si="154"/>
        <v>0</v>
      </c>
      <c r="J421" s="30">
        <f t="shared" ca="1" si="154"/>
        <v>0</v>
      </c>
      <c r="K421" s="30">
        <f t="shared" ca="1" si="154"/>
        <v>0</v>
      </c>
      <c r="L421" s="30">
        <f t="shared" ca="1" si="154"/>
        <v>0</v>
      </c>
      <c r="M421" s="30">
        <f t="shared" ca="1" si="154"/>
        <v>0</v>
      </c>
      <c r="N421" s="30">
        <f t="shared" ca="1" si="154"/>
        <v>0</v>
      </c>
      <c r="O421" s="30">
        <f t="shared" ca="1" si="154"/>
        <v>0</v>
      </c>
      <c r="P421" s="30">
        <f t="shared" ca="1" si="154"/>
        <v>0</v>
      </c>
      <c r="Q421" s="30">
        <f t="shared" ca="1" si="154"/>
        <v>0</v>
      </c>
      <c r="R421" s="30">
        <f t="shared" ca="1" si="154"/>
        <v>0</v>
      </c>
      <c r="S421" s="30">
        <f t="shared" ca="1" si="154"/>
        <v>0</v>
      </c>
      <c r="T421" s="30">
        <f t="shared" ca="1" si="154"/>
        <v>0</v>
      </c>
      <c r="U421" s="30">
        <f t="shared" ca="1" si="154"/>
        <v>0</v>
      </c>
      <c r="V421" s="30">
        <f t="shared" ca="1" si="154"/>
        <v>0</v>
      </c>
      <c r="W421" s="30">
        <f t="shared" ca="1" si="154"/>
        <v>0</v>
      </c>
      <c r="X421" s="30">
        <f t="shared" ca="1" si="155"/>
        <v>0</v>
      </c>
      <c r="Y421" s="30">
        <f t="shared" ca="1" si="155"/>
        <v>0</v>
      </c>
      <c r="Z421" s="30">
        <f t="shared" ca="1" si="155"/>
        <v>0</v>
      </c>
      <c r="AA421" s="30">
        <f t="shared" ca="1" si="155"/>
        <v>0</v>
      </c>
      <c r="AB421" s="30">
        <f t="shared" ca="1" si="155"/>
        <v>0</v>
      </c>
      <c r="AC421" s="30">
        <f t="shared" ca="1" si="155"/>
        <v>0</v>
      </c>
      <c r="AD421" s="30">
        <f t="shared" ca="1" si="155"/>
        <v>0</v>
      </c>
      <c r="AE421" s="30">
        <f t="shared" ca="1" si="155"/>
        <v>0</v>
      </c>
      <c r="AF421" s="30">
        <f t="shared" ca="1" si="155"/>
        <v>0</v>
      </c>
      <c r="AG421" s="30">
        <f t="shared" ca="1" si="155"/>
        <v>0</v>
      </c>
      <c r="AH421" s="30">
        <f t="shared" ca="1" si="156"/>
        <v>0</v>
      </c>
      <c r="AI421" s="30">
        <f t="shared" ca="1" si="156"/>
        <v>0</v>
      </c>
      <c r="AJ421" s="30">
        <f t="shared" ca="1" si="156"/>
        <v>0</v>
      </c>
      <c r="AK421" s="30">
        <f t="shared" ca="1" si="156"/>
        <v>0</v>
      </c>
      <c r="AL421" s="30">
        <f t="shared" ca="1" si="156"/>
        <v>0</v>
      </c>
      <c r="AM421" s="30">
        <f t="shared" ca="1" si="156"/>
        <v>0</v>
      </c>
      <c r="AN421" s="30">
        <f t="shared" ca="1" si="156"/>
        <v>0</v>
      </c>
      <c r="AO421" s="30">
        <f t="shared" ca="1" si="156"/>
        <v>0</v>
      </c>
      <c r="AP421" s="30">
        <f t="shared" ca="1" si="156"/>
        <v>0</v>
      </c>
      <c r="AQ421" s="30">
        <f t="shared" ca="1" si="156"/>
        <v>0</v>
      </c>
      <c r="AR421" s="30">
        <f t="shared" ca="1" si="157"/>
        <v>0</v>
      </c>
      <c r="AS421" s="30">
        <f t="shared" ca="1" si="157"/>
        <v>9.9999999999995925E-5</v>
      </c>
      <c r="AT421" s="30">
        <f t="shared" ca="1" si="157"/>
        <v>-1.0000000000000286E-4</v>
      </c>
      <c r="AU421" s="30">
        <f t="shared" ca="1" si="157"/>
        <v>0</v>
      </c>
      <c r="AV421" s="30">
        <f t="shared" ca="1" si="157"/>
        <v>0</v>
      </c>
      <c r="AW421" s="30">
        <f t="shared" ca="1" si="157"/>
        <v>0</v>
      </c>
      <c r="AX421" s="30">
        <f t="shared" ca="1" si="157"/>
        <v>0</v>
      </c>
      <c r="AY421" s="30">
        <f t="shared" ca="1" si="157"/>
        <v>0</v>
      </c>
      <c r="AZ421" s="30">
        <f t="shared" ca="1" si="157"/>
        <v>0</v>
      </c>
      <c r="BA421" s="30">
        <f t="shared" ca="1" si="157"/>
        <v>-1.0000000000000286E-4</v>
      </c>
      <c r="BB421" s="30">
        <f t="shared" ca="1" si="157"/>
        <v>0</v>
      </c>
      <c r="BC421" s="30">
        <f t="shared" ca="1" si="157"/>
        <v>-1.9999999999997797E-4</v>
      </c>
      <c r="BD421" s="30">
        <f t="shared" ca="1" si="157"/>
        <v>-1.0000000000001674E-4</v>
      </c>
      <c r="BE421" s="30">
        <f t="shared" ca="1" si="157"/>
        <v>-1.0000000000001674E-4</v>
      </c>
      <c r="BF421" s="30">
        <f t="shared" ca="1" si="157"/>
        <v>0.17499999999999999</v>
      </c>
    </row>
    <row r="422" spans="3:58">
      <c r="C422" s="26">
        <f t="shared" si="143"/>
        <v>412</v>
      </c>
      <c r="D422" s="26">
        <f t="shared" si="144"/>
        <v>365</v>
      </c>
      <c r="E422" s="26" t="str">
        <f t="shared" si="140"/>
        <v>历史新!C412</v>
      </c>
      <c r="F422" s="26" t="str">
        <f t="shared" si="141"/>
        <v>历史汇总!B365</v>
      </c>
      <c r="G422" s="1" t="s">
        <v>54</v>
      </c>
    </row>
    <row r="423" spans="3:58">
      <c r="C423" s="26">
        <f t="shared" si="143"/>
        <v>413</v>
      </c>
      <c r="D423" s="26">
        <f t="shared" si="144"/>
        <v>365</v>
      </c>
      <c r="E423" s="26" t="str">
        <f t="shared" si="140"/>
        <v>历史新!C413</v>
      </c>
      <c r="F423" s="26" t="str">
        <f t="shared" si="141"/>
        <v>历史汇总!B365</v>
      </c>
      <c r="G423" s="3" t="s">
        <v>55</v>
      </c>
    </row>
    <row r="424" spans="3:58">
      <c r="C424" s="26">
        <f t="shared" si="143"/>
        <v>414</v>
      </c>
      <c r="D424" s="26">
        <f t="shared" si="144"/>
        <v>365</v>
      </c>
      <c r="E424" s="26" t="str">
        <f t="shared" si="140"/>
        <v>历史新!C414</v>
      </c>
      <c r="F424" s="26" t="str">
        <f t="shared" si="141"/>
        <v>历史汇总!B365</v>
      </c>
      <c r="G424" s="3" t="s">
        <v>56</v>
      </c>
    </row>
    <row r="425" spans="3:58">
      <c r="C425" s="26">
        <f t="shared" si="143"/>
        <v>415</v>
      </c>
      <c r="D425" s="26">
        <f t="shared" si="144"/>
        <v>365</v>
      </c>
      <c r="E425" s="26" t="str">
        <f t="shared" si="140"/>
        <v>历史新!C415</v>
      </c>
      <c r="F425" s="26" t="str">
        <f t="shared" si="141"/>
        <v>历史汇总!B365</v>
      </c>
      <c r="G425" s="3" t="s">
        <v>57</v>
      </c>
    </row>
    <row r="426" spans="3:58">
      <c r="C426" s="26">
        <f t="shared" si="143"/>
        <v>416</v>
      </c>
      <c r="D426" s="26">
        <f t="shared" si="144"/>
        <v>365</v>
      </c>
      <c r="E426" s="26" t="str">
        <f t="shared" si="140"/>
        <v>历史新!C416</v>
      </c>
      <c r="F426" s="26" t="str">
        <f t="shared" si="141"/>
        <v>历史汇总!B365</v>
      </c>
      <c r="G426" s="1" t="s">
        <v>58</v>
      </c>
    </row>
    <row r="427" spans="3:58">
      <c r="C427" s="26">
        <f t="shared" si="143"/>
        <v>417</v>
      </c>
      <c r="D427" s="26">
        <f t="shared" si="144"/>
        <v>365</v>
      </c>
      <c r="E427" s="26" t="str">
        <f t="shared" si="140"/>
        <v>历史新!C417</v>
      </c>
      <c r="F427" s="26" t="str">
        <f t="shared" si="141"/>
        <v>历史汇总!B365</v>
      </c>
      <c r="G427" s="3" t="s">
        <v>59</v>
      </c>
    </row>
    <row r="428" spans="3:58">
      <c r="C428" s="26">
        <f t="shared" si="143"/>
        <v>418</v>
      </c>
      <c r="D428" s="26">
        <f t="shared" si="144"/>
        <v>365</v>
      </c>
      <c r="E428" s="26" t="str">
        <f t="shared" si="140"/>
        <v>历史新!C418</v>
      </c>
      <c r="F428" s="26" t="str">
        <f t="shared" si="141"/>
        <v>历史汇总!B365</v>
      </c>
      <c r="G428" s="3" t="s">
        <v>60</v>
      </c>
    </row>
    <row r="429" spans="3:58">
      <c r="C429" s="26">
        <f t="shared" si="143"/>
        <v>419</v>
      </c>
      <c r="D429" s="26">
        <f t="shared" si="144"/>
        <v>365</v>
      </c>
      <c r="E429" s="26" t="str">
        <f t="shared" si="140"/>
        <v>历史新!C419</v>
      </c>
      <c r="F429" s="26" t="str">
        <f t="shared" si="141"/>
        <v>历史汇总!B365</v>
      </c>
      <c r="G429" s="1" t="s">
        <v>62</v>
      </c>
    </row>
    <row r="430" spans="3:58">
      <c r="C430" s="26">
        <f t="shared" si="143"/>
        <v>420</v>
      </c>
      <c r="D430" s="26">
        <f t="shared" si="144"/>
        <v>365</v>
      </c>
      <c r="E430" s="26" t="str">
        <f t="shared" si="140"/>
        <v>历史新!C420</v>
      </c>
      <c r="F430" s="26" t="str">
        <f t="shared" si="141"/>
        <v>历史汇总!B365</v>
      </c>
      <c r="G430" s="3" t="s">
        <v>63</v>
      </c>
    </row>
    <row r="431" spans="3:58">
      <c r="C431" s="26">
        <f t="shared" si="143"/>
        <v>421</v>
      </c>
      <c r="D431" s="26">
        <f t="shared" si="144"/>
        <v>365</v>
      </c>
      <c r="E431" s="26" t="str">
        <f t="shared" si="140"/>
        <v>历史新!C421</v>
      </c>
      <c r="F431" s="26" t="str">
        <f t="shared" si="141"/>
        <v>历史汇总!B365</v>
      </c>
      <c r="G431" s="3" t="s">
        <v>64</v>
      </c>
    </row>
    <row r="432" spans="3:58">
      <c r="C432" s="26">
        <f t="shared" si="143"/>
        <v>422</v>
      </c>
      <c r="D432" s="26">
        <f t="shared" si="144"/>
        <v>365</v>
      </c>
      <c r="E432" s="26" t="str">
        <f t="shared" si="140"/>
        <v>历史新!C422</v>
      </c>
      <c r="F432" s="26" t="str">
        <f t="shared" si="141"/>
        <v>历史汇总!B365</v>
      </c>
      <c r="G432" s="3" t="s">
        <v>65</v>
      </c>
    </row>
    <row r="433" spans="3:58">
      <c r="C433" s="26">
        <f t="shared" si="143"/>
        <v>423</v>
      </c>
      <c r="D433" s="26">
        <f t="shared" si="144"/>
        <v>365</v>
      </c>
      <c r="E433" s="26" t="str">
        <f t="shared" si="140"/>
        <v>历史新!C423</v>
      </c>
      <c r="F433" s="26" t="str">
        <f t="shared" si="141"/>
        <v>历史汇总!B365</v>
      </c>
      <c r="G433" s="1" t="s">
        <v>66</v>
      </c>
    </row>
    <row r="434" spans="3:58">
      <c r="C434" s="26">
        <f t="shared" si="143"/>
        <v>424</v>
      </c>
      <c r="D434" s="26">
        <f t="shared" si="144"/>
        <v>365</v>
      </c>
      <c r="E434" s="26" t="str">
        <f t="shared" si="140"/>
        <v>历史新!C424</v>
      </c>
      <c r="F434" s="26" t="str">
        <f t="shared" si="141"/>
        <v>历史汇总!B365</v>
      </c>
      <c r="G434" s="3" t="s">
        <v>67</v>
      </c>
    </row>
    <row r="435" spans="3:58">
      <c r="C435" s="26">
        <f t="shared" si="143"/>
        <v>425</v>
      </c>
      <c r="D435" s="26">
        <f t="shared" si="144"/>
        <v>365</v>
      </c>
      <c r="E435" s="26" t="str">
        <f t="shared" si="140"/>
        <v>历史新!C425</v>
      </c>
      <c r="F435" s="26" t="str">
        <f t="shared" si="141"/>
        <v>历史汇总!B365</v>
      </c>
      <c r="G435" s="3" t="s">
        <v>68</v>
      </c>
    </row>
    <row r="437" spans="3:58">
      <c r="AT437" s="26">
        <v>0</v>
      </c>
      <c r="AU437" s="26">
        <v>1</v>
      </c>
      <c r="AV437" s="26">
        <v>2</v>
      </c>
      <c r="AW437" s="26">
        <v>3</v>
      </c>
      <c r="AX437" s="26">
        <v>4</v>
      </c>
      <c r="AY437" s="26">
        <v>5</v>
      </c>
      <c r="AZ437" s="26">
        <v>6</v>
      </c>
      <c r="BA437" s="26">
        <v>7</v>
      </c>
      <c r="BB437" s="26">
        <v>8</v>
      </c>
      <c r="BC437" s="26">
        <v>9</v>
      </c>
      <c r="BD437" s="26">
        <v>10</v>
      </c>
      <c r="BE437" s="26">
        <v>11</v>
      </c>
      <c r="BF437" s="26">
        <v>12</v>
      </c>
    </row>
    <row r="438" spans="3:58">
      <c r="G438" s="26" t="s">
        <v>173</v>
      </c>
      <c r="H438" s="1" t="s">
        <v>386</v>
      </c>
      <c r="I438" s="1" t="s">
        <v>387</v>
      </c>
      <c r="J438" s="1" t="s">
        <v>388</v>
      </c>
      <c r="K438" s="1" t="s">
        <v>389</v>
      </c>
      <c r="L438" s="1" t="s">
        <v>390</v>
      </c>
      <c r="M438" s="1" t="s">
        <v>391</v>
      </c>
      <c r="N438" s="1" t="s">
        <v>392</v>
      </c>
      <c r="O438" s="1" t="s">
        <v>393</v>
      </c>
      <c r="P438" s="1" t="s">
        <v>394</v>
      </c>
      <c r="Q438" s="1" t="s">
        <v>395</v>
      </c>
      <c r="R438" s="1" t="s">
        <v>396</v>
      </c>
      <c r="S438" s="1" t="s">
        <v>397</v>
      </c>
      <c r="T438" s="1" t="s">
        <v>398</v>
      </c>
      <c r="U438" s="1" t="s">
        <v>399</v>
      </c>
      <c r="V438" s="1" t="s">
        <v>400</v>
      </c>
      <c r="W438" s="1" t="s">
        <v>401</v>
      </c>
      <c r="X438" s="1" t="s">
        <v>402</v>
      </c>
      <c r="Y438" s="1" t="s">
        <v>403</v>
      </c>
      <c r="Z438" s="1" t="s">
        <v>404</v>
      </c>
      <c r="AA438" s="1" t="s">
        <v>405</v>
      </c>
      <c r="AB438" s="1" t="s">
        <v>406</v>
      </c>
      <c r="AC438" s="1" t="s">
        <v>407</v>
      </c>
      <c r="AD438" s="1" t="s">
        <v>408</v>
      </c>
      <c r="AE438" s="1" t="s">
        <v>409</v>
      </c>
      <c r="AF438" s="1" t="s">
        <v>410</v>
      </c>
      <c r="AG438" s="1" t="s">
        <v>411</v>
      </c>
      <c r="AH438" s="1" t="s">
        <v>412</v>
      </c>
      <c r="AI438" s="1" t="s">
        <v>413</v>
      </c>
      <c r="AJ438" s="1" t="s">
        <v>414</v>
      </c>
      <c r="AK438" s="1" t="s">
        <v>415</v>
      </c>
      <c r="AL438" s="1" t="s">
        <v>416</v>
      </c>
      <c r="AM438" s="1" t="s">
        <v>417</v>
      </c>
      <c r="AN438" s="1" t="s">
        <v>418</v>
      </c>
      <c r="AO438" s="1" t="s">
        <v>419</v>
      </c>
      <c r="AP438" s="1" t="s">
        <v>420</v>
      </c>
      <c r="AQ438" s="1" t="s">
        <v>421</v>
      </c>
      <c r="AR438" s="1" t="s">
        <v>422</v>
      </c>
      <c r="AS438" s="1" t="s">
        <v>13</v>
      </c>
      <c r="AT438" s="1" t="s">
        <v>12</v>
      </c>
      <c r="AU438" s="1" t="s">
        <v>11</v>
      </c>
      <c r="AV438" s="1" t="s">
        <v>10</v>
      </c>
      <c r="AW438" s="1" t="s">
        <v>9</v>
      </c>
      <c r="AX438" s="1" t="s">
        <v>8</v>
      </c>
      <c r="AY438" s="1" t="s">
        <v>7</v>
      </c>
      <c r="AZ438" s="1" t="s">
        <v>6</v>
      </c>
      <c r="BA438" s="1" t="s">
        <v>5</v>
      </c>
      <c r="BB438" s="1" t="s">
        <v>4</v>
      </c>
      <c r="BC438" s="1" t="s">
        <v>3</v>
      </c>
      <c r="BD438" s="1" t="s">
        <v>2</v>
      </c>
      <c r="BE438" s="1" t="s">
        <v>1</v>
      </c>
      <c r="BF438" s="1" t="s">
        <v>423</v>
      </c>
    </row>
    <row r="439" spans="3:58">
      <c r="C439" s="26">
        <f>C64+$C$387</f>
        <v>429</v>
      </c>
      <c r="D439" s="26">
        <f>D64+$D$387</f>
        <v>368</v>
      </c>
      <c r="E439" s="26" t="str">
        <f>$A$11&amp;$A$13&amp;C439</f>
        <v>历史新!C429</v>
      </c>
      <c r="F439" s="26" t="str">
        <f>$B$11&amp;$B$13&amp;D439</f>
        <v>历史汇总!B368</v>
      </c>
      <c r="G439" s="1" t="s">
        <v>70</v>
      </c>
      <c r="H439" s="26">
        <f ca="1">OFFSET(INDIRECT($E439),0,H$11)-OFFSET(INDIRECT($F439),0,H$11)</f>
        <v>0</v>
      </c>
      <c r="I439" s="26">
        <f t="shared" ref="I439:BF444" ca="1" si="158">OFFSET(INDIRECT($E439),0,I$11)-OFFSET(INDIRECT($F439),0,I$11)</f>
        <v>0</v>
      </c>
      <c r="J439" s="26">
        <f t="shared" ca="1" si="158"/>
        <v>0</v>
      </c>
      <c r="K439" s="26">
        <f t="shared" ca="1" si="158"/>
        <v>0</v>
      </c>
      <c r="L439" s="26">
        <f t="shared" ca="1" si="158"/>
        <v>0</v>
      </c>
      <c r="M439" s="26">
        <f t="shared" ca="1" si="158"/>
        <v>0</v>
      </c>
      <c r="N439" s="26">
        <f t="shared" ca="1" si="158"/>
        <v>0</v>
      </c>
      <c r="O439" s="26">
        <f t="shared" ca="1" si="158"/>
        <v>0</v>
      </c>
      <c r="P439" s="26">
        <f t="shared" ca="1" si="158"/>
        <v>0</v>
      </c>
      <c r="Q439" s="26">
        <f t="shared" ca="1" si="158"/>
        <v>0</v>
      </c>
      <c r="R439" s="26">
        <f t="shared" ca="1" si="158"/>
        <v>0</v>
      </c>
      <c r="S439" s="26">
        <f t="shared" ca="1" si="158"/>
        <v>0</v>
      </c>
      <c r="T439" s="26">
        <f t="shared" ca="1" si="158"/>
        <v>0</v>
      </c>
      <c r="U439" s="26">
        <f t="shared" ca="1" si="158"/>
        <v>0</v>
      </c>
      <c r="V439" s="26">
        <f t="shared" ca="1" si="158"/>
        <v>0</v>
      </c>
      <c r="W439" s="26">
        <f t="shared" ca="1" si="158"/>
        <v>0</v>
      </c>
      <c r="X439" s="26">
        <f t="shared" ca="1" si="158"/>
        <v>0</v>
      </c>
      <c r="Y439" s="26">
        <f t="shared" ca="1" si="158"/>
        <v>0</v>
      </c>
      <c r="Z439" s="26">
        <f t="shared" ca="1" si="158"/>
        <v>0</v>
      </c>
      <c r="AA439" s="26">
        <f t="shared" ca="1" si="158"/>
        <v>0</v>
      </c>
      <c r="AB439" s="26">
        <f t="shared" ca="1" si="158"/>
        <v>0</v>
      </c>
      <c r="AC439" s="26">
        <f t="shared" ca="1" si="158"/>
        <v>0</v>
      </c>
      <c r="AD439" s="26">
        <f t="shared" ca="1" si="158"/>
        <v>0</v>
      </c>
      <c r="AE439" s="26">
        <f t="shared" ca="1" si="158"/>
        <v>0</v>
      </c>
      <c r="AF439" s="26">
        <f t="shared" ca="1" si="158"/>
        <v>0</v>
      </c>
      <c r="AG439" s="26">
        <f t="shared" ca="1" si="158"/>
        <v>0</v>
      </c>
      <c r="AH439" s="26">
        <f t="shared" ca="1" si="158"/>
        <v>0</v>
      </c>
      <c r="AI439" s="26">
        <f t="shared" ca="1" si="158"/>
        <v>0</v>
      </c>
      <c r="AJ439" s="26">
        <f t="shared" ca="1" si="158"/>
        <v>0</v>
      </c>
      <c r="AK439" s="26">
        <f t="shared" ca="1" si="158"/>
        <v>0</v>
      </c>
      <c r="AL439" s="26">
        <f t="shared" ca="1" si="158"/>
        <v>0</v>
      </c>
      <c r="AM439" s="26">
        <f t="shared" ca="1" si="158"/>
        <v>0</v>
      </c>
      <c r="AN439" s="26">
        <f t="shared" ca="1" si="158"/>
        <v>0</v>
      </c>
      <c r="AO439" s="26">
        <f t="shared" ca="1" si="158"/>
        <v>-242117</v>
      </c>
      <c r="AP439" s="26">
        <f t="shared" ca="1" si="158"/>
        <v>-18590</v>
      </c>
      <c r="AQ439" s="26">
        <f t="shared" ca="1" si="158"/>
        <v>-1008</v>
      </c>
      <c r="AR439" s="26">
        <f t="shared" ca="1" si="158"/>
        <v>-2792</v>
      </c>
      <c r="AS439" s="26">
        <f t="shared" ca="1" si="158"/>
        <v>-1742</v>
      </c>
      <c r="AT439" s="26">
        <f t="shared" ca="1" si="158"/>
        <v>-527</v>
      </c>
      <c r="AU439" s="26">
        <f t="shared" ca="1" si="158"/>
        <v>-875</v>
      </c>
      <c r="AV439" s="26">
        <f t="shared" ca="1" si="158"/>
        <v>-2432</v>
      </c>
      <c r="AW439" s="26">
        <f t="shared" ca="1" si="158"/>
        <v>-3372</v>
      </c>
      <c r="AX439" s="26">
        <f t="shared" ca="1" si="158"/>
        <v>1068</v>
      </c>
      <c r="AY439" s="26">
        <f t="shared" ca="1" si="158"/>
        <v>-1798</v>
      </c>
      <c r="AZ439" s="26">
        <f t="shared" ca="1" si="158"/>
        <v>-6774</v>
      </c>
      <c r="BA439" s="26">
        <f t="shared" ca="1" si="158"/>
        <v>-119912</v>
      </c>
      <c r="BB439" s="26">
        <f t="shared" ca="1" si="158"/>
        <v>-1001</v>
      </c>
      <c r="BC439" s="26">
        <f t="shared" ca="1" si="158"/>
        <v>-268</v>
      </c>
      <c r="BD439" s="26">
        <f t="shared" ca="1" si="158"/>
        <v>-439</v>
      </c>
      <c r="BE439" s="26">
        <f t="shared" ca="1" si="158"/>
        <v>-3135</v>
      </c>
      <c r="BF439" s="26">
        <f t="shared" ca="1" si="158"/>
        <v>1715059</v>
      </c>
    </row>
    <row r="440" spans="3:58">
      <c r="C440" s="26">
        <f t="shared" ref="C440:C474" si="159">C65+$C$387</f>
        <v>430</v>
      </c>
      <c r="D440" s="26">
        <f t="shared" ref="D440:D474" si="160">D65+$D$387</f>
        <v>369</v>
      </c>
      <c r="E440" s="26" t="str">
        <f t="shared" ref="E440:E474" si="161">$A$11&amp;$A$13&amp;C440</f>
        <v>历史新!C430</v>
      </c>
      <c r="F440" s="26" t="str">
        <f t="shared" ref="F440:F474" si="162">$B$11&amp;$B$13&amp;D440</f>
        <v>历史汇总!B369</v>
      </c>
      <c r="G440" s="3" t="s">
        <v>71</v>
      </c>
      <c r="H440" s="26">
        <f t="shared" ref="H440:W455" ca="1" si="163">OFFSET(INDIRECT($E440),0,H$11)-OFFSET(INDIRECT($F440),0,H$11)</f>
        <v>0</v>
      </c>
      <c r="I440" s="26">
        <f t="shared" ca="1" si="158"/>
        <v>0</v>
      </c>
      <c r="J440" s="26">
        <f t="shared" ca="1" si="158"/>
        <v>0</v>
      </c>
      <c r="K440" s="26">
        <f t="shared" ca="1" si="158"/>
        <v>0</v>
      </c>
      <c r="L440" s="26">
        <f t="shared" ca="1" si="158"/>
        <v>0</v>
      </c>
      <c r="M440" s="26">
        <f t="shared" ca="1" si="158"/>
        <v>0</v>
      </c>
      <c r="N440" s="26">
        <f t="shared" ca="1" si="158"/>
        <v>0</v>
      </c>
      <c r="O440" s="26">
        <f t="shared" ca="1" si="158"/>
        <v>0</v>
      </c>
      <c r="P440" s="26">
        <f t="shared" ca="1" si="158"/>
        <v>0</v>
      </c>
      <c r="Q440" s="26">
        <f t="shared" ca="1" si="158"/>
        <v>0</v>
      </c>
      <c r="R440" s="26">
        <f t="shared" ca="1" si="158"/>
        <v>0</v>
      </c>
      <c r="S440" s="26">
        <f t="shared" ca="1" si="158"/>
        <v>0</v>
      </c>
      <c r="T440" s="26">
        <f t="shared" ca="1" si="158"/>
        <v>0</v>
      </c>
      <c r="U440" s="26">
        <f t="shared" ca="1" si="158"/>
        <v>0</v>
      </c>
      <c r="V440" s="26">
        <f t="shared" ca="1" si="158"/>
        <v>0</v>
      </c>
      <c r="W440" s="26">
        <f t="shared" ca="1" si="158"/>
        <v>0</v>
      </c>
      <c r="X440" s="26">
        <f t="shared" ca="1" si="158"/>
        <v>0</v>
      </c>
      <c r="Y440" s="26">
        <f t="shared" ca="1" si="158"/>
        <v>0</v>
      </c>
      <c r="Z440" s="26">
        <f t="shared" ca="1" si="158"/>
        <v>0</v>
      </c>
      <c r="AA440" s="26">
        <f t="shared" ca="1" si="158"/>
        <v>0</v>
      </c>
      <c r="AB440" s="26">
        <f t="shared" ca="1" si="158"/>
        <v>0</v>
      </c>
      <c r="AC440" s="26">
        <f t="shared" ca="1" si="158"/>
        <v>0</v>
      </c>
      <c r="AD440" s="26">
        <f t="shared" ca="1" si="158"/>
        <v>0</v>
      </c>
      <c r="AE440" s="26">
        <f t="shared" ca="1" si="158"/>
        <v>0</v>
      </c>
      <c r="AF440" s="26">
        <f t="shared" ca="1" si="158"/>
        <v>0</v>
      </c>
      <c r="AG440" s="26">
        <f t="shared" ca="1" si="158"/>
        <v>0</v>
      </c>
      <c r="AH440" s="26">
        <f t="shared" ca="1" si="158"/>
        <v>0</v>
      </c>
      <c r="AI440" s="26">
        <f t="shared" ca="1" si="158"/>
        <v>0</v>
      </c>
      <c r="AJ440" s="26">
        <f t="shared" ca="1" si="158"/>
        <v>0</v>
      </c>
      <c r="AK440" s="26">
        <f t="shared" ca="1" si="158"/>
        <v>0</v>
      </c>
      <c r="AL440" s="26">
        <f t="shared" ca="1" si="158"/>
        <v>0</v>
      </c>
      <c r="AM440" s="26">
        <f t="shared" ca="1" si="158"/>
        <v>0</v>
      </c>
      <c r="AN440" s="26">
        <f t="shared" ca="1" si="158"/>
        <v>0</v>
      </c>
      <c r="AO440" s="26">
        <f t="shared" ca="1" si="158"/>
        <v>0</v>
      </c>
      <c r="AP440" s="26">
        <f t="shared" ca="1" si="158"/>
        <v>11.796099999999999</v>
      </c>
      <c r="AQ440" s="26">
        <f t="shared" ca="1" si="158"/>
        <v>1.0300000000000031E-2</v>
      </c>
      <c r="AR440" s="26">
        <f t="shared" ca="1" si="158"/>
        <v>-7.0000000000003393E-4</v>
      </c>
      <c r="AS440" s="26">
        <f t="shared" ca="1" si="158"/>
        <v>2.0000000000000573E-4</v>
      </c>
      <c r="AT440" s="26">
        <f t="shared" ca="1" si="158"/>
        <v>6.9999999999999923E-4</v>
      </c>
      <c r="AU440" s="26">
        <f t="shared" ca="1" si="158"/>
        <v>-9.9999999999988987E-5</v>
      </c>
      <c r="AV440" s="26">
        <f t="shared" ca="1" si="158"/>
        <v>-7.0000000000000617E-4</v>
      </c>
      <c r="AW440" s="26">
        <f t="shared" ca="1" si="158"/>
        <v>7.0000000000003393E-4</v>
      </c>
      <c r="AX440" s="26">
        <f t="shared" ca="1" si="158"/>
        <v>9.000000000000119E-4</v>
      </c>
      <c r="AY440" s="26">
        <f t="shared" ca="1" si="158"/>
        <v>-6.9999999999997842E-4</v>
      </c>
      <c r="AZ440" s="26">
        <f t="shared" ca="1" si="158"/>
        <v>-2.5000000000000022E-3</v>
      </c>
      <c r="BA440" s="26">
        <f t="shared" ca="1" si="158"/>
        <v>-4.8099999999999976E-2</v>
      </c>
      <c r="BB440" s="26">
        <f t="shared" ca="1" si="158"/>
        <v>7.7499999999999986E-2</v>
      </c>
      <c r="BC440" s="26">
        <f t="shared" ca="1" si="158"/>
        <v>4.0000000000000452E-4</v>
      </c>
      <c r="BD440" s="26">
        <f t="shared" ca="1" si="158"/>
        <v>0</v>
      </c>
      <c r="BE440" s="26">
        <f t="shared" ca="1" si="158"/>
        <v>-1.1999999999999789E-3</v>
      </c>
      <c r="BF440" s="26">
        <f t="shared" ca="1" si="158"/>
        <v>0.23569999999999999</v>
      </c>
    </row>
    <row r="441" spans="3:58">
      <c r="C441" s="26">
        <f t="shared" si="159"/>
        <v>431</v>
      </c>
      <c r="D441" s="26">
        <f t="shared" si="160"/>
        <v>370</v>
      </c>
      <c r="E441" s="26" t="str">
        <f t="shared" si="161"/>
        <v>历史新!C431</v>
      </c>
      <c r="F441" s="26" t="str">
        <f t="shared" si="162"/>
        <v>历史汇总!B370</v>
      </c>
      <c r="G441" s="1" t="s">
        <v>72</v>
      </c>
      <c r="H441" s="26">
        <f t="shared" ca="1" si="163"/>
        <v>0</v>
      </c>
      <c r="I441" s="26">
        <f t="shared" ca="1" si="158"/>
        <v>0</v>
      </c>
      <c r="J441" s="26">
        <f t="shared" ca="1" si="158"/>
        <v>0</v>
      </c>
      <c r="K441" s="26">
        <f t="shared" ca="1" si="158"/>
        <v>0</v>
      </c>
      <c r="L441" s="26">
        <f t="shared" ca="1" si="158"/>
        <v>0</v>
      </c>
      <c r="M441" s="26">
        <f t="shared" ca="1" si="158"/>
        <v>0</v>
      </c>
      <c r="N441" s="26">
        <f t="shared" ca="1" si="158"/>
        <v>0</v>
      </c>
      <c r="O441" s="26">
        <f t="shared" ca="1" si="158"/>
        <v>0</v>
      </c>
      <c r="P441" s="26">
        <f t="shared" ca="1" si="158"/>
        <v>0</v>
      </c>
      <c r="Q441" s="26">
        <f t="shared" ca="1" si="158"/>
        <v>0</v>
      </c>
      <c r="R441" s="26">
        <f t="shared" ca="1" si="158"/>
        <v>0</v>
      </c>
      <c r="S441" s="26">
        <f t="shared" ca="1" si="158"/>
        <v>0</v>
      </c>
      <c r="T441" s="26">
        <f t="shared" ca="1" si="158"/>
        <v>0</v>
      </c>
      <c r="U441" s="26">
        <f t="shared" ca="1" si="158"/>
        <v>0</v>
      </c>
      <c r="V441" s="26">
        <f t="shared" ca="1" si="158"/>
        <v>0</v>
      </c>
      <c r="W441" s="26">
        <f t="shared" ca="1" si="158"/>
        <v>0</v>
      </c>
      <c r="X441" s="26">
        <f t="shared" ca="1" si="158"/>
        <v>0</v>
      </c>
      <c r="Y441" s="26">
        <f t="shared" ca="1" si="158"/>
        <v>0</v>
      </c>
      <c r="Z441" s="26">
        <f t="shared" ca="1" si="158"/>
        <v>0</v>
      </c>
      <c r="AA441" s="26">
        <f t="shared" ca="1" si="158"/>
        <v>0</v>
      </c>
      <c r="AB441" s="26">
        <f t="shared" ca="1" si="158"/>
        <v>0</v>
      </c>
      <c r="AC441" s="26">
        <f t="shared" ca="1" si="158"/>
        <v>0</v>
      </c>
      <c r="AD441" s="26">
        <f t="shared" ca="1" si="158"/>
        <v>0</v>
      </c>
      <c r="AE441" s="26">
        <f t="shared" ca="1" si="158"/>
        <v>0</v>
      </c>
      <c r="AF441" s="26">
        <f t="shared" ca="1" si="158"/>
        <v>0</v>
      </c>
      <c r="AG441" s="26">
        <f t="shared" ca="1" si="158"/>
        <v>0</v>
      </c>
      <c r="AH441" s="26">
        <f t="shared" ca="1" si="158"/>
        <v>0</v>
      </c>
      <c r="AI441" s="26">
        <f t="shared" ca="1" si="158"/>
        <v>0</v>
      </c>
      <c r="AJ441" s="26">
        <f t="shared" ca="1" si="158"/>
        <v>0</v>
      </c>
      <c r="AK441" s="26">
        <f t="shared" ca="1" si="158"/>
        <v>0</v>
      </c>
      <c r="AL441" s="26">
        <f t="shared" ca="1" si="158"/>
        <v>0</v>
      </c>
      <c r="AM441" s="26">
        <f t="shared" ca="1" si="158"/>
        <v>0</v>
      </c>
      <c r="AN441" s="26">
        <f t="shared" ca="1" si="158"/>
        <v>0</v>
      </c>
      <c r="AO441" s="26">
        <f t="shared" ca="1" si="158"/>
        <v>-180369</v>
      </c>
      <c r="AP441" s="26">
        <f t="shared" ca="1" si="158"/>
        <v>-1373058</v>
      </c>
      <c r="AQ441" s="26">
        <f t="shared" ca="1" si="158"/>
        <v>6091</v>
      </c>
      <c r="AR441" s="26">
        <f t="shared" ca="1" si="158"/>
        <v>-622</v>
      </c>
      <c r="AS441" s="26">
        <f t="shared" ca="1" si="158"/>
        <v>-786</v>
      </c>
      <c r="AT441" s="26">
        <f t="shared" ca="1" si="158"/>
        <v>-173</v>
      </c>
      <c r="AU441" s="26">
        <f t="shared" ca="1" si="158"/>
        <v>-442</v>
      </c>
      <c r="AV441" s="26">
        <f t="shared" ca="1" si="158"/>
        <v>-819</v>
      </c>
      <c r="AW441" s="26">
        <f t="shared" ca="1" si="158"/>
        <v>-1957</v>
      </c>
      <c r="AX441" s="26">
        <f t="shared" ca="1" si="158"/>
        <v>1310</v>
      </c>
      <c r="AY441" s="26">
        <f t="shared" ca="1" si="158"/>
        <v>-732</v>
      </c>
      <c r="AZ441" s="26">
        <f t="shared" ca="1" si="158"/>
        <v>-3213</v>
      </c>
      <c r="BA441" s="26">
        <f t="shared" ca="1" si="158"/>
        <v>-1575</v>
      </c>
      <c r="BB441" s="26">
        <f t="shared" ca="1" si="158"/>
        <v>461</v>
      </c>
      <c r="BC441" s="26">
        <f t="shared" ca="1" si="158"/>
        <v>1068</v>
      </c>
      <c r="BD441" s="26">
        <f t="shared" ca="1" si="158"/>
        <v>-41</v>
      </c>
      <c r="BE441" s="26">
        <f t="shared" ca="1" si="158"/>
        <v>-742</v>
      </c>
      <c r="BF441" s="26">
        <f t="shared" ca="1" si="158"/>
        <v>614483</v>
      </c>
    </row>
    <row r="442" spans="3:58">
      <c r="C442" s="26">
        <f t="shared" si="159"/>
        <v>432</v>
      </c>
      <c r="D442" s="26">
        <f t="shared" si="160"/>
        <v>371</v>
      </c>
      <c r="E442" s="26" t="str">
        <f t="shared" si="161"/>
        <v>历史新!C432</v>
      </c>
      <c r="F442" s="26" t="str">
        <f t="shared" si="162"/>
        <v>历史汇总!B371</v>
      </c>
      <c r="G442" s="3" t="s">
        <v>73</v>
      </c>
      <c r="H442" s="26">
        <f t="shared" ca="1" si="163"/>
        <v>0</v>
      </c>
      <c r="I442" s="26">
        <f t="shared" ca="1" si="158"/>
        <v>0</v>
      </c>
      <c r="J442" s="26">
        <f t="shared" ca="1" si="158"/>
        <v>0</v>
      </c>
      <c r="K442" s="26">
        <f t="shared" ca="1" si="158"/>
        <v>0</v>
      </c>
      <c r="L442" s="26">
        <f t="shared" ca="1" si="158"/>
        <v>0</v>
      </c>
      <c r="M442" s="26">
        <f t="shared" ca="1" si="158"/>
        <v>0</v>
      </c>
      <c r="N442" s="26">
        <f t="shared" ca="1" si="158"/>
        <v>0</v>
      </c>
      <c r="O442" s="26">
        <f t="shared" ca="1" si="158"/>
        <v>0</v>
      </c>
      <c r="P442" s="26">
        <f t="shared" ca="1" si="158"/>
        <v>0</v>
      </c>
      <c r="Q442" s="26">
        <f t="shared" ca="1" si="158"/>
        <v>0</v>
      </c>
      <c r="R442" s="26">
        <f t="shared" ca="1" si="158"/>
        <v>0</v>
      </c>
      <c r="S442" s="26">
        <f t="shared" ca="1" si="158"/>
        <v>0</v>
      </c>
      <c r="T442" s="26">
        <f t="shared" ca="1" si="158"/>
        <v>0</v>
      </c>
      <c r="U442" s="26">
        <f t="shared" ca="1" si="158"/>
        <v>0</v>
      </c>
      <c r="V442" s="26">
        <f t="shared" ca="1" si="158"/>
        <v>0</v>
      </c>
      <c r="W442" s="26">
        <f t="shared" ca="1" si="158"/>
        <v>0</v>
      </c>
      <c r="X442" s="26">
        <f t="shared" ca="1" si="158"/>
        <v>0</v>
      </c>
      <c r="Y442" s="26">
        <f t="shared" ca="1" si="158"/>
        <v>0</v>
      </c>
      <c r="Z442" s="26">
        <f t="shared" ca="1" si="158"/>
        <v>0</v>
      </c>
      <c r="AA442" s="26">
        <f t="shared" ca="1" si="158"/>
        <v>0</v>
      </c>
      <c r="AB442" s="26">
        <f t="shared" ca="1" si="158"/>
        <v>0</v>
      </c>
      <c r="AC442" s="26">
        <f t="shared" ca="1" si="158"/>
        <v>0</v>
      </c>
      <c r="AD442" s="26">
        <f t="shared" ca="1" si="158"/>
        <v>0</v>
      </c>
      <c r="AE442" s="26">
        <f t="shared" ca="1" si="158"/>
        <v>0</v>
      </c>
      <c r="AF442" s="26">
        <f t="shared" ca="1" si="158"/>
        <v>0</v>
      </c>
      <c r="AG442" s="26">
        <f t="shared" ca="1" si="158"/>
        <v>0</v>
      </c>
      <c r="AH442" s="26">
        <f t="shared" ca="1" si="158"/>
        <v>0</v>
      </c>
      <c r="AI442" s="26">
        <f t="shared" ca="1" si="158"/>
        <v>0</v>
      </c>
      <c r="AJ442" s="26">
        <f t="shared" ca="1" si="158"/>
        <v>0</v>
      </c>
      <c r="AK442" s="26">
        <f t="shared" ca="1" si="158"/>
        <v>0</v>
      </c>
      <c r="AL442" s="26">
        <f t="shared" ca="1" si="158"/>
        <v>0</v>
      </c>
      <c r="AM442" s="26">
        <f t="shared" ca="1" si="158"/>
        <v>0</v>
      </c>
      <c r="AN442" s="26">
        <f t="shared" ca="1" si="158"/>
        <v>0</v>
      </c>
      <c r="AO442" s="26">
        <f t="shared" ca="1" si="158"/>
        <v>0</v>
      </c>
      <c r="AP442" s="26">
        <f t="shared" ca="1" si="158"/>
        <v>-6.6124999999999998</v>
      </c>
      <c r="AQ442" s="26">
        <f t="shared" ca="1" si="158"/>
        <v>-0.29859999999999998</v>
      </c>
      <c r="AR442" s="26">
        <f t="shared" ca="1" si="158"/>
        <v>-2.6000000000000467E-3</v>
      </c>
      <c r="AS442" s="26">
        <f t="shared" ca="1" si="158"/>
        <v>-2.9999999999999472E-4</v>
      </c>
      <c r="AT442" s="26">
        <f t="shared" ca="1" si="158"/>
        <v>6.9999999999999923E-4</v>
      </c>
      <c r="AU442" s="26">
        <f t="shared" ca="1" si="158"/>
        <v>-2.9999999999999472E-4</v>
      </c>
      <c r="AV442" s="26">
        <f t="shared" ca="1" si="158"/>
        <v>-3.9999999999999758E-4</v>
      </c>
      <c r="AW442" s="26">
        <f t="shared" ca="1" si="158"/>
        <v>-3.9999999999995595E-4</v>
      </c>
      <c r="AX442" s="26">
        <f t="shared" ca="1" si="158"/>
        <v>1.7000000000000071E-3</v>
      </c>
      <c r="AY442" s="26">
        <f t="shared" ca="1" si="158"/>
        <v>-1.0000000000000009E-3</v>
      </c>
      <c r="AZ442" s="26">
        <f t="shared" ca="1" si="158"/>
        <v>-3.2999999999999696E-3</v>
      </c>
      <c r="BA442" s="26">
        <f t="shared" ca="1" si="158"/>
        <v>8.0000000000002292E-4</v>
      </c>
      <c r="BB442" s="26">
        <f t="shared" ca="1" si="158"/>
        <v>3.4000000000000002E-3</v>
      </c>
      <c r="BC442" s="26">
        <f t="shared" ca="1" si="158"/>
        <v>8.9999999999999802E-4</v>
      </c>
      <c r="BD442" s="26">
        <f t="shared" ca="1" si="158"/>
        <v>-1.899999999999985E-3</v>
      </c>
      <c r="BE442" s="26">
        <f t="shared" ca="1" si="158"/>
        <v>-7.999999999999674E-4</v>
      </c>
      <c r="BF442" s="26">
        <f t="shared" ca="1" si="158"/>
        <v>0.12559999999999999</v>
      </c>
    </row>
    <row r="443" spans="3:58">
      <c r="C443" s="26">
        <f t="shared" si="159"/>
        <v>433</v>
      </c>
      <c r="D443" s="26">
        <f t="shared" si="160"/>
        <v>377</v>
      </c>
      <c r="E443" s="26" t="str">
        <f t="shared" si="161"/>
        <v>历史新!C433</v>
      </c>
      <c r="F443" s="26" t="str">
        <f t="shared" si="162"/>
        <v>历史汇总!B377</v>
      </c>
      <c r="G443" s="1" t="s">
        <v>74</v>
      </c>
      <c r="H443" s="26">
        <f t="shared" ca="1" si="163"/>
        <v>0</v>
      </c>
      <c r="I443" s="26">
        <f t="shared" ca="1" si="158"/>
        <v>0</v>
      </c>
      <c r="J443" s="26">
        <f t="shared" ca="1" si="158"/>
        <v>0</v>
      </c>
      <c r="K443" s="26">
        <f t="shared" ca="1" si="158"/>
        <v>0</v>
      </c>
      <c r="L443" s="26">
        <f t="shared" ca="1" si="158"/>
        <v>0</v>
      </c>
      <c r="M443" s="26">
        <f t="shared" ca="1" si="158"/>
        <v>0</v>
      </c>
      <c r="N443" s="26">
        <f t="shared" ca="1" si="158"/>
        <v>0</v>
      </c>
      <c r="O443" s="26">
        <f t="shared" ca="1" si="158"/>
        <v>0</v>
      </c>
      <c r="P443" s="26">
        <f t="shared" ca="1" si="158"/>
        <v>0</v>
      </c>
      <c r="Q443" s="26">
        <f t="shared" ca="1" si="158"/>
        <v>0</v>
      </c>
      <c r="R443" s="26">
        <f t="shared" ca="1" si="158"/>
        <v>0</v>
      </c>
      <c r="S443" s="26">
        <f t="shared" ca="1" si="158"/>
        <v>0</v>
      </c>
      <c r="T443" s="26">
        <f t="shared" ca="1" si="158"/>
        <v>0</v>
      </c>
      <c r="U443" s="26">
        <f t="shared" ca="1" si="158"/>
        <v>0</v>
      </c>
      <c r="V443" s="26">
        <f t="shared" ca="1" si="158"/>
        <v>0</v>
      </c>
      <c r="W443" s="26">
        <f t="shared" ca="1" si="158"/>
        <v>0</v>
      </c>
      <c r="X443" s="26">
        <f t="shared" ca="1" si="158"/>
        <v>0</v>
      </c>
      <c r="Y443" s="26">
        <f t="shared" ca="1" si="158"/>
        <v>0</v>
      </c>
      <c r="Z443" s="26">
        <f t="shared" ca="1" si="158"/>
        <v>0</v>
      </c>
      <c r="AA443" s="26">
        <f t="shared" ca="1" si="158"/>
        <v>0</v>
      </c>
      <c r="AB443" s="26">
        <f t="shared" ca="1" si="158"/>
        <v>0</v>
      </c>
      <c r="AC443" s="26">
        <f t="shared" ca="1" si="158"/>
        <v>0</v>
      </c>
      <c r="AD443" s="26">
        <f t="shared" ca="1" si="158"/>
        <v>0</v>
      </c>
      <c r="AE443" s="26">
        <f t="shared" ca="1" si="158"/>
        <v>0</v>
      </c>
      <c r="AF443" s="26">
        <f t="shared" ca="1" si="158"/>
        <v>0</v>
      </c>
      <c r="AG443" s="26">
        <f t="shared" ca="1" si="158"/>
        <v>0</v>
      </c>
      <c r="AH443" s="26">
        <f t="shared" ca="1" si="158"/>
        <v>0</v>
      </c>
      <c r="AI443" s="26">
        <f t="shared" ca="1" si="158"/>
        <v>0</v>
      </c>
      <c r="AJ443" s="26">
        <f t="shared" ca="1" si="158"/>
        <v>0</v>
      </c>
      <c r="AK443" s="26">
        <f t="shared" ca="1" si="158"/>
        <v>0</v>
      </c>
      <c r="AL443" s="26">
        <f t="shared" ca="1" si="158"/>
        <v>0</v>
      </c>
      <c r="AM443" s="26">
        <f t="shared" ca="1" si="158"/>
        <v>0</v>
      </c>
      <c r="AN443" s="26">
        <f t="shared" ca="1" si="158"/>
        <v>0</v>
      </c>
      <c r="AO443" s="26">
        <f t="shared" ca="1" si="158"/>
        <v>-135</v>
      </c>
      <c r="AP443" s="26">
        <f t="shared" ca="1" si="158"/>
        <v>-17572</v>
      </c>
      <c r="AQ443" s="26">
        <f t="shared" ca="1" si="158"/>
        <v>1698</v>
      </c>
      <c r="AR443" s="26">
        <f t="shared" ca="1" si="158"/>
        <v>260</v>
      </c>
      <c r="AS443" s="26">
        <f t="shared" ca="1" si="158"/>
        <v>151</v>
      </c>
      <c r="AT443" s="26">
        <f t="shared" ca="1" si="158"/>
        <v>192</v>
      </c>
      <c r="AU443" s="26">
        <f t="shared" ca="1" si="158"/>
        <v>4</v>
      </c>
      <c r="AV443" s="26">
        <f t="shared" ca="1" si="158"/>
        <v>-1209</v>
      </c>
      <c r="AW443" s="26">
        <f t="shared" ca="1" si="158"/>
        <v>-1632</v>
      </c>
      <c r="AX443" s="26">
        <f t="shared" ca="1" si="158"/>
        <v>1939</v>
      </c>
      <c r="AY443" s="26">
        <f t="shared" ca="1" si="158"/>
        <v>-500</v>
      </c>
      <c r="AZ443" s="26">
        <f t="shared" ca="1" si="158"/>
        <v>-3314</v>
      </c>
      <c r="BA443" s="26">
        <f t="shared" ca="1" si="158"/>
        <v>-75265</v>
      </c>
      <c r="BB443" s="26">
        <f t="shared" ca="1" si="158"/>
        <v>8741</v>
      </c>
      <c r="BC443" s="26">
        <f t="shared" ca="1" si="158"/>
        <v>582</v>
      </c>
      <c r="BD443" s="26">
        <f t="shared" ca="1" si="158"/>
        <v>1789</v>
      </c>
      <c r="BE443" s="26">
        <f t="shared" ca="1" si="158"/>
        <v>-1668</v>
      </c>
      <c r="BF443" s="26">
        <f t="shared" ca="1" si="158"/>
        <v>960283</v>
      </c>
    </row>
    <row r="444" spans="3:58">
      <c r="C444" s="26">
        <f t="shared" si="159"/>
        <v>434</v>
      </c>
      <c r="D444" s="26">
        <f t="shared" si="160"/>
        <v>378</v>
      </c>
      <c r="E444" s="26" t="str">
        <f t="shared" si="161"/>
        <v>历史新!C434</v>
      </c>
      <c r="F444" s="26" t="str">
        <f t="shared" si="162"/>
        <v>历史汇总!B378</v>
      </c>
      <c r="G444" s="3" t="s">
        <v>75</v>
      </c>
      <c r="H444" s="26">
        <f t="shared" ca="1" si="163"/>
        <v>0</v>
      </c>
      <c r="I444" s="26">
        <f t="shared" ca="1" si="158"/>
        <v>0</v>
      </c>
      <c r="J444" s="26">
        <f t="shared" ca="1" si="158"/>
        <v>0</v>
      </c>
      <c r="K444" s="26">
        <f t="shared" ca="1" si="158"/>
        <v>0</v>
      </c>
      <c r="L444" s="26">
        <f t="shared" ca="1" si="158"/>
        <v>0</v>
      </c>
      <c r="M444" s="26">
        <f t="shared" ca="1" si="158"/>
        <v>0</v>
      </c>
      <c r="N444" s="26">
        <f t="shared" ref="N444:AC444" ca="1" si="164">OFFSET(INDIRECT($E444),0,N$11)-OFFSET(INDIRECT($F444),0,N$11)</f>
        <v>0</v>
      </c>
      <c r="O444" s="26">
        <f t="shared" ca="1" si="164"/>
        <v>0</v>
      </c>
      <c r="P444" s="26">
        <f t="shared" ca="1" si="164"/>
        <v>0</v>
      </c>
      <c r="Q444" s="26">
        <f t="shared" ca="1" si="164"/>
        <v>0</v>
      </c>
      <c r="R444" s="26">
        <f t="shared" ca="1" si="164"/>
        <v>0</v>
      </c>
      <c r="S444" s="26">
        <f t="shared" ca="1" si="164"/>
        <v>0</v>
      </c>
      <c r="T444" s="26">
        <f t="shared" ca="1" si="164"/>
        <v>0</v>
      </c>
      <c r="U444" s="26">
        <f t="shared" ca="1" si="164"/>
        <v>0</v>
      </c>
      <c r="V444" s="26">
        <f t="shared" ca="1" si="164"/>
        <v>0</v>
      </c>
      <c r="W444" s="26">
        <f t="shared" ca="1" si="164"/>
        <v>0</v>
      </c>
      <c r="X444" s="26">
        <f t="shared" ca="1" si="164"/>
        <v>0</v>
      </c>
      <c r="Y444" s="26">
        <f t="shared" ca="1" si="164"/>
        <v>0</v>
      </c>
      <c r="Z444" s="26">
        <f t="shared" ca="1" si="164"/>
        <v>0</v>
      </c>
      <c r="AA444" s="26">
        <f t="shared" ca="1" si="164"/>
        <v>0</v>
      </c>
      <c r="AB444" s="26">
        <f t="shared" ca="1" si="164"/>
        <v>0</v>
      </c>
      <c r="AC444" s="26">
        <f t="shared" ca="1" si="164"/>
        <v>0</v>
      </c>
      <c r="AD444" s="26">
        <f t="shared" ref="AD444:AS457" ca="1" si="165">OFFSET(INDIRECT($E444),0,AD$11)-OFFSET(INDIRECT($F444),0,AD$11)</f>
        <v>0</v>
      </c>
      <c r="AE444" s="26">
        <f t="shared" ca="1" si="165"/>
        <v>0</v>
      </c>
      <c r="AF444" s="26">
        <f t="shared" ca="1" si="165"/>
        <v>0</v>
      </c>
      <c r="AG444" s="26">
        <f t="shared" ca="1" si="165"/>
        <v>0</v>
      </c>
      <c r="AH444" s="26">
        <f t="shared" ca="1" si="165"/>
        <v>0</v>
      </c>
      <c r="AI444" s="26">
        <f t="shared" ca="1" si="165"/>
        <v>0</v>
      </c>
      <c r="AJ444" s="26">
        <f t="shared" ca="1" si="165"/>
        <v>0</v>
      </c>
      <c r="AK444" s="26">
        <f t="shared" ca="1" si="165"/>
        <v>0</v>
      </c>
      <c r="AL444" s="26">
        <f t="shared" ca="1" si="165"/>
        <v>0</v>
      </c>
      <c r="AM444" s="26">
        <f t="shared" ca="1" si="165"/>
        <v>0</v>
      </c>
      <c r="AN444" s="26">
        <f t="shared" ca="1" si="165"/>
        <v>0</v>
      </c>
      <c r="AO444" s="26">
        <f t="shared" ca="1" si="165"/>
        <v>0</v>
      </c>
      <c r="AP444" s="26">
        <f t="shared" ca="1" si="165"/>
        <v>-4.5300000000000118E-2</v>
      </c>
      <c r="AQ444" s="26">
        <f t="shared" ca="1" si="165"/>
        <v>8.6E-3</v>
      </c>
      <c r="AR444" s="26">
        <f t="shared" ca="1" si="165"/>
        <v>-2.9999999999996696E-4</v>
      </c>
      <c r="AS444" s="26">
        <f t="shared" ca="1" si="165"/>
        <v>0</v>
      </c>
      <c r="AT444" s="26">
        <f t="shared" ref="AT444:BF457" ca="1" si="166">OFFSET(INDIRECT($E444),0,AT$11)-OFFSET(INDIRECT($F444),0,AT$11)</f>
        <v>0</v>
      </c>
      <c r="AU444" s="26">
        <f t="shared" ca="1" si="166"/>
        <v>-3.0000000000002247E-4</v>
      </c>
      <c r="AV444" s="26">
        <f t="shared" ca="1" si="166"/>
        <v>-8.9999999999998415E-4</v>
      </c>
      <c r="AW444" s="26">
        <f t="shared" ca="1" si="166"/>
        <v>1.1000000000001009E-3</v>
      </c>
      <c r="AX444" s="26">
        <f t="shared" ca="1" si="166"/>
        <v>1.0999999999999899E-3</v>
      </c>
      <c r="AY444" s="26">
        <f t="shared" ca="1" si="166"/>
        <v>-6.9999999999992291E-4</v>
      </c>
      <c r="AZ444" s="26">
        <f t="shared" ca="1" si="166"/>
        <v>-2.6999999999999802E-3</v>
      </c>
      <c r="BA444" s="26">
        <f t="shared" ca="1" si="166"/>
        <v>-5.3599999999999981E-2</v>
      </c>
      <c r="BB444" s="26">
        <f t="shared" ca="1" si="166"/>
        <v>0.1145</v>
      </c>
      <c r="BC444" s="26">
        <f t="shared" ca="1" si="166"/>
        <v>-7.6000000000000095E-3</v>
      </c>
      <c r="BD444" s="26">
        <f t="shared" ca="1" si="166"/>
        <v>1.0000000000000009E-3</v>
      </c>
      <c r="BE444" s="26">
        <f t="shared" ca="1" si="166"/>
        <v>-1.9000000000000128E-3</v>
      </c>
      <c r="BF444" s="26">
        <f t="shared" ca="1" si="166"/>
        <v>0.38369999999999999</v>
      </c>
    </row>
    <row r="445" spans="3:58">
      <c r="C445" s="26">
        <f t="shared" si="159"/>
        <v>435</v>
      </c>
      <c r="D445" s="26">
        <f t="shared" si="160"/>
        <v>379</v>
      </c>
      <c r="E445" s="26" t="str">
        <f t="shared" si="161"/>
        <v>历史新!C435</v>
      </c>
      <c r="F445" s="26" t="str">
        <f t="shared" si="162"/>
        <v>历史汇总!B379</v>
      </c>
      <c r="G445" s="1" t="s">
        <v>76</v>
      </c>
      <c r="H445" s="26">
        <f t="shared" ca="1" si="163"/>
        <v>0</v>
      </c>
      <c r="I445" s="26">
        <f t="shared" ca="1" si="163"/>
        <v>0</v>
      </c>
      <c r="J445" s="26">
        <f t="shared" ca="1" si="163"/>
        <v>0</v>
      </c>
      <c r="K445" s="26">
        <f t="shared" ca="1" si="163"/>
        <v>0</v>
      </c>
      <c r="L445" s="26">
        <f t="shared" ca="1" si="163"/>
        <v>0</v>
      </c>
      <c r="M445" s="26">
        <f t="shared" ca="1" si="163"/>
        <v>0</v>
      </c>
      <c r="N445" s="26">
        <f t="shared" ca="1" si="163"/>
        <v>0</v>
      </c>
      <c r="O445" s="26">
        <f t="shared" ca="1" si="163"/>
        <v>0</v>
      </c>
      <c r="P445" s="26">
        <f t="shared" ca="1" si="163"/>
        <v>0</v>
      </c>
      <c r="Q445" s="26">
        <f t="shared" ca="1" si="163"/>
        <v>0</v>
      </c>
      <c r="R445" s="26">
        <f t="shared" ca="1" si="163"/>
        <v>0</v>
      </c>
      <c r="S445" s="26">
        <f t="shared" ca="1" si="163"/>
        <v>0</v>
      </c>
      <c r="T445" s="26">
        <f t="shared" ca="1" si="163"/>
        <v>0</v>
      </c>
      <c r="U445" s="26">
        <f t="shared" ca="1" si="163"/>
        <v>0</v>
      </c>
      <c r="V445" s="26">
        <f t="shared" ca="1" si="163"/>
        <v>0</v>
      </c>
      <c r="W445" s="26">
        <f t="shared" ca="1" si="163"/>
        <v>0</v>
      </c>
      <c r="X445" s="26">
        <f t="shared" ref="X445:AC457" ca="1" si="167">OFFSET(INDIRECT($E445),0,X$11)-OFFSET(INDIRECT($F445),0,X$11)</f>
        <v>0</v>
      </c>
      <c r="Y445" s="26">
        <f t="shared" ca="1" si="167"/>
        <v>0</v>
      </c>
      <c r="Z445" s="26">
        <f t="shared" ca="1" si="167"/>
        <v>0</v>
      </c>
      <c r="AA445" s="26">
        <f t="shared" ca="1" si="167"/>
        <v>0</v>
      </c>
      <c r="AB445" s="26">
        <f t="shared" ca="1" si="167"/>
        <v>0</v>
      </c>
      <c r="AC445" s="26">
        <f t="shared" ca="1" si="167"/>
        <v>0</v>
      </c>
      <c r="AD445" s="26">
        <f t="shared" ca="1" si="165"/>
        <v>0</v>
      </c>
      <c r="AE445" s="26">
        <f t="shared" ca="1" si="165"/>
        <v>0</v>
      </c>
      <c r="AF445" s="26">
        <f t="shared" ca="1" si="165"/>
        <v>0</v>
      </c>
      <c r="AG445" s="26">
        <f t="shared" ca="1" si="165"/>
        <v>0</v>
      </c>
      <c r="AH445" s="26">
        <f t="shared" ca="1" si="165"/>
        <v>0</v>
      </c>
      <c r="AI445" s="26">
        <f t="shared" ca="1" si="165"/>
        <v>0</v>
      </c>
      <c r="AJ445" s="26">
        <f t="shared" ca="1" si="165"/>
        <v>0</v>
      </c>
      <c r="AK445" s="26">
        <f t="shared" ca="1" si="165"/>
        <v>0</v>
      </c>
      <c r="AL445" s="26">
        <f t="shared" ca="1" si="165"/>
        <v>0</v>
      </c>
      <c r="AM445" s="26">
        <f t="shared" ca="1" si="165"/>
        <v>0</v>
      </c>
      <c r="AN445" s="26">
        <f t="shared" ca="1" si="165"/>
        <v>0</v>
      </c>
      <c r="AO445" s="26">
        <f t="shared" ca="1" si="165"/>
        <v>0</v>
      </c>
      <c r="AP445" s="26">
        <f t="shared" ca="1" si="165"/>
        <v>-61497</v>
      </c>
      <c r="AQ445" s="26">
        <f t="shared" ca="1" si="165"/>
        <v>-2968</v>
      </c>
      <c r="AR445" s="26">
        <f t="shared" ca="1" si="165"/>
        <v>-2317</v>
      </c>
      <c r="AS445" s="26">
        <f t="shared" ca="1" si="165"/>
        <v>-1614</v>
      </c>
      <c r="AT445" s="26">
        <f t="shared" ca="1" si="166"/>
        <v>-570</v>
      </c>
      <c r="AU445" s="26">
        <f t="shared" ca="1" si="166"/>
        <v>-506</v>
      </c>
      <c r="AV445" s="26">
        <f t="shared" ca="1" si="166"/>
        <v>-834</v>
      </c>
      <c r="AW445" s="26">
        <f t="shared" ca="1" si="166"/>
        <v>-1265</v>
      </c>
      <c r="AX445" s="26">
        <f t="shared" ca="1" si="166"/>
        <v>-839</v>
      </c>
      <c r="AY445" s="26">
        <f t="shared" ca="1" si="166"/>
        <v>-874</v>
      </c>
      <c r="AZ445" s="26">
        <f t="shared" ca="1" si="166"/>
        <v>-1790</v>
      </c>
      <c r="BA445" s="26">
        <f t="shared" ca="1" si="166"/>
        <v>-17699</v>
      </c>
      <c r="BB445" s="26">
        <f t="shared" ca="1" si="166"/>
        <v>-18149</v>
      </c>
      <c r="BC445" s="26">
        <f t="shared" ca="1" si="166"/>
        <v>-219</v>
      </c>
      <c r="BD445" s="26">
        <f t="shared" ca="1" si="166"/>
        <v>-134</v>
      </c>
      <c r="BE445" s="26">
        <f t="shared" ca="1" si="166"/>
        <v>-880</v>
      </c>
      <c r="BF445" s="26">
        <f t="shared" ca="1" si="166"/>
        <v>510496</v>
      </c>
    </row>
    <row r="446" spans="3:58">
      <c r="C446" s="26">
        <f t="shared" si="159"/>
        <v>436</v>
      </c>
      <c r="D446" s="26">
        <f t="shared" si="160"/>
        <v>380</v>
      </c>
      <c r="E446" s="26" t="str">
        <f t="shared" si="161"/>
        <v>历史新!C436</v>
      </c>
      <c r="F446" s="26" t="str">
        <f t="shared" si="162"/>
        <v>历史汇总!B380</v>
      </c>
      <c r="G446" s="3" t="s">
        <v>77</v>
      </c>
      <c r="H446" s="26">
        <f t="shared" ca="1" si="163"/>
        <v>0</v>
      </c>
      <c r="I446" s="26">
        <f t="shared" ca="1" si="163"/>
        <v>0</v>
      </c>
      <c r="J446" s="26">
        <f t="shared" ca="1" si="163"/>
        <v>0</v>
      </c>
      <c r="K446" s="26">
        <f t="shared" ca="1" si="163"/>
        <v>0</v>
      </c>
      <c r="L446" s="26">
        <f t="shared" ca="1" si="163"/>
        <v>0</v>
      </c>
      <c r="M446" s="26">
        <f t="shared" ca="1" si="163"/>
        <v>0</v>
      </c>
      <c r="N446" s="26">
        <f t="shared" ca="1" si="163"/>
        <v>0</v>
      </c>
      <c r="O446" s="26">
        <f t="shared" ca="1" si="163"/>
        <v>0</v>
      </c>
      <c r="P446" s="26">
        <f t="shared" ca="1" si="163"/>
        <v>0</v>
      </c>
      <c r="Q446" s="26">
        <f t="shared" ca="1" si="163"/>
        <v>0</v>
      </c>
      <c r="R446" s="26">
        <f t="shared" ca="1" si="163"/>
        <v>0</v>
      </c>
      <c r="S446" s="26">
        <f t="shared" ca="1" si="163"/>
        <v>0</v>
      </c>
      <c r="T446" s="26">
        <f t="shared" ca="1" si="163"/>
        <v>0</v>
      </c>
      <c r="U446" s="26">
        <f t="shared" ca="1" si="163"/>
        <v>0</v>
      </c>
      <c r="V446" s="26">
        <f t="shared" ca="1" si="163"/>
        <v>0</v>
      </c>
      <c r="W446" s="26">
        <f t="shared" ca="1" si="163"/>
        <v>0</v>
      </c>
      <c r="X446" s="26">
        <f t="shared" ca="1" si="167"/>
        <v>0</v>
      </c>
      <c r="Y446" s="26">
        <f t="shared" ca="1" si="167"/>
        <v>0</v>
      </c>
      <c r="Z446" s="26">
        <f t="shared" ca="1" si="167"/>
        <v>0</v>
      </c>
      <c r="AA446" s="26">
        <f t="shared" ca="1" si="167"/>
        <v>0</v>
      </c>
      <c r="AB446" s="26">
        <f t="shared" ca="1" si="167"/>
        <v>0</v>
      </c>
      <c r="AC446" s="26">
        <f t="shared" ca="1" si="167"/>
        <v>0</v>
      </c>
      <c r="AD446" s="26">
        <f t="shared" ca="1" si="165"/>
        <v>0</v>
      </c>
      <c r="AE446" s="26">
        <f t="shared" ca="1" si="165"/>
        <v>0</v>
      </c>
      <c r="AF446" s="26">
        <f t="shared" ca="1" si="165"/>
        <v>0</v>
      </c>
      <c r="AG446" s="26">
        <f t="shared" ca="1" si="165"/>
        <v>0</v>
      </c>
      <c r="AH446" s="26">
        <f t="shared" ca="1" si="165"/>
        <v>0</v>
      </c>
      <c r="AI446" s="26">
        <f t="shared" ca="1" si="165"/>
        <v>0</v>
      </c>
      <c r="AJ446" s="26">
        <f t="shared" ca="1" si="165"/>
        <v>0</v>
      </c>
      <c r="AK446" s="26">
        <f t="shared" ca="1" si="165"/>
        <v>0</v>
      </c>
      <c r="AL446" s="26">
        <f t="shared" ca="1" si="165"/>
        <v>0</v>
      </c>
      <c r="AM446" s="26">
        <f t="shared" ca="1" si="165"/>
        <v>0</v>
      </c>
      <c r="AN446" s="26">
        <f t="shared" ca="1" si="165"/>
        <v>0</v>
      </c>
      <c r="AO446" s="26">
        <f t="shared" ca="1" si="165"/>
        <v>0</v>
      </c>
      <c r="AP446" s="26">
        <f t="shared" ca="1" si="165"/>
        <v>0</v>
      </c>
      <c r="AQ446" s="26">
        <f t="shared" ca="1" si="165"/>
        <v>4.3045999999999998</v>
      </c>
      <c r="AR446" s="26">
        <f t="shared" ca="1" si="165"/>
        <v>5.9999999999999637E-4</v>
      </c>
      <c r="AS446" s="26">
        <f t="shared" ca="1" si="165"/>
        <v>9.9999999999988987E-5</v>
      </c>
      <c r="AT446" s="26">
        <f t="shared" ca="1" si="166"/>
        <v>1.0999999999999899E-3</v>
      </c>
      <c r="AU446" s="26">
        <f t="shared" ca="1" si="166"/>
        <v>9.9999999999995925E-5</v>
      </c>
      <c r="AV446" s="26">
        <f t="shared" ca="1" si="166"/>
        <v>-5.0000000000000044E-4</v>
      </c>
      <c r="AW446" s="26">
        <f t="shared" ca="1" si="166"/>
        <v>-3.9999999999999758E-4</v>
      </c>
      <c r="AX446" s="26">
        <f t="shared" ca="1" si="166"/>
        <v>1.4000000000000123E-3</v>
      </c>
      <c r="AY446" s="26">
        <f t="shared" ca="1" si="166"/>
        <v>-2.9999999999996696E-4</v>
      </c>
      <c r="AZ446" s="26">
        <f t="shared" ca="1" si="166"/>
        <v>-1.3999999999999985E-3</v>
      </c>
      <c r="BA446" s="26">
        <f t="shared" ca="1" si="166"/>
        <v>-2.360000000000001E-2</v>
      </c>
      <c r="BB446" s="26">
        <f t="shared" ca="1" si="166"/>
        <v>-5.0000000000000044E-3</v>
      </c>
      <c r="BC446" s="26">
        <f t="shared" ca="1" si="166"/>
        <v>3.6899999999999995E-2</v>
      </c>
      <c r="BD446" s="26">
        <f t="shared" ca="1" si="166"/>
        <v>1.9999999999999879E-4</v>
      </c>
      <c r="BE446" s="26">
        <f t="shared" ca="1" si="166"/>
        <v>-1.3000000000000025E-3</v>
      </c>
      <c r="BF446" s="26">
        <f t="shared" ca="1" si="166"/>
        <v>-6.3700000000000007E-2</v>
      </c>
    </row>
    <row r="447" spans="3:58">
      <c r="C447" s="26">
        <f t="shared" si="159"/>
        <v>437</v>
      </c>
      <c r="D447" s="26">
        <f t="shared" si="160"/>
        <v>381</v>
      </c>
      <c r="E447" s="26" t="str">
        <f t="shared" si="161"/>
        <v>历史新!C437</v>
      </c>
      <c r="F447" s="26" t="str">
        <f t="shared" si="162"/>
        <v>历史汇总!B381</v>
      </c>
      <c r="G447" s="1" t="s">
        <v>78</v>
      </c>
      <c r="H447" s="26">
        <f t="shared" ca="1" si="163"/>
        <v>0</v>
      </c>
      <c r="I447" s="26">
        <f t="shared" ca="1" si="163"/>
        <v>0</v>
      </c>
      <c r="J447" s="26">
        <f t="shared" ca="1" si="163"/>
        <v>0</v>
      </c>
      <c r="K447" s="26">
        <f t="shared" ca="1" si="163"/>
        <v>0</v>
      </c>
      <c r="L447" s="26">
        <f t="shared" ca="1" si="163"/>
        <v>0</v>
      </c>
      <c r="M447" s="26">
        <f t="shared" ca="1" si="163"/>
        <v>0</v>
      </c>
      <c r="N447" s="26">
        <f t="shared" ca="1" si="163"/>
        <v>0</v>
      </c>
      <c r="O447" s="26">
        <f t="shared" ca="1" si="163"/>
        <v>0</v>
      </c>
      <c r="P447" s="26">
        <f t="shared" ca="1" si="163"/>
        <v>0</v>
      </c>
      <c r="Q447" s="26">
        <f t="shared" ca="1" si="163"/>
        <v>0</v>
      </c>
      <c r="R447" s="26">
        <f t="shared" ca="1" si="163"/>
        <v>0</v>
      </c>
      <c r="S447" s="26">
        <f t="shared" ca="1" si="163"/>
        <v>0</v>
      </c>
      <c r="T447" s="26">
        <f t="shared" ca="1" si="163"/>
        <v>0</v>
      </c>
      <c r="U447" s="26">
        <f t="shared" ca="1" si="163"/>
        <v>0</v>
      </c>
      <c r="V447" s="26">
        <f t="shared" ca="1" si="163"/>
        <v>0</v>
      </c>
      <c r="W447" s="26">
        <f t="shared" ca="1" si="163"/>
        <v>0</v>
      </c>
      <c r="X447" s="26">
        <f t="shared" ca="1" si="167"/>
        <v>0</v>
      </c>
      <c r="Y447" s="26">
        <f t="shared" ca="1" si="167"/>
        <v>0</v>
      </c>
      <c r="Z447" s="26">
        <f t="shared" ca="1" si="167"/>
        <v>0</v>
      </c>
      <c r="AA447" s="26">
        <f t="shared" ca="1" si="167"/>
        <v>0</v>
      </c>
      <c r="AB447" s="26">
        <f t="shared" ca="1" si="167"/>
        <v>0</v>
      </c>
      <c r="AC447" s="26">
        <f t="shared" ca="1" si="167"/>
        <v>0</v>
      </c>
      <c r="AD447" s="26">
        <f t="shared" ca="1" si="165"/>
        <v>0</v>
      </c>
      <c r="AE447" s="26">
        <f t="shared" ca="1" si="165"/>
        <v>0</v>
      </c>
      <c r="AF447" s="26">
        <f t="shared" ca="1" si="165"/>
        <v>0</v>
      </c>
      <c r="AG447" s="26">
        <f t="shared" ca="1" si="165"/>
        <v>0</v>
      </c>
      <c r="AH447" s="26">
        <f t="shared" ca="1" si="165"/>
        <v>0</v>
      </c>
      <c r="AI447" s="26">
        <f t="shared" ca="1" si="165"/>
        <v>0</v>
      </c>
      <c r="AJ447" s="26">
        <f t="shared" ca="1" si="165"/>
        <v>0</v>
      </c>
      <c r="AK447" s="26">
        <f t="shared" ca="1" si="165"/>
        <v>0</v>
      </c>
      <c r="AL447" s="26">
        <f t="shared" ca="1" si="165"/>
        <v>0</v>
      </c>
      <c r="AM447" s="26">
        <f t="shared" ca="1" si="165"/>
        <v>0</v>
      </c>
      <c r="AN447" s="26">
        <f t="shared" ca="1" si="165"/>
        <v>0</v>
      </c>
      <c r="AO447" s="26">
        <f t="shared" ca="1" si="165"/>
        <v>0</v>
      </c>
      <c r="AP447" s="26">
        <f t="shared" ca="1" si="165"/>
        <v>0</v>
      </c>
      <c r="AQ447" s="26">
        <f t="shared" ca="1" si="165"/>
        <v>262</v>
      </c>
      <c r="AR447" s="26">
        <f t="shared" ca="1" si="165"/>
        <v>-735</v>
      </c>
      <c r="AS447" s="26">
        <f t="shared" ca="1" si="165"/>
        <v>-279</v>
      </c>
      <c r="AT447" s="26">
        <f t="shared" ca="1" si="166"/>
        <v>-149</v>
      </c>
      <c r="AU447" s="26">
        <f t="shared" ca="1" si="166"/>
        <v>-373</v>
      </c>
      <c r="AV447" s="26">
        <f t="shared" ca="1" si="166"/>
        <v>-389</v>
      </c>
      <c r="AW447" s="26">
        <f t="shared" ca="1" si="166"/>
        <v>-478</v>
      </c>
      <c r="AX447" s="26">
        <f t="shared" ca="1" si="166"/>
        <v>-32</v>
      </c>
      <c r="AY447" s="26">
        <f t="shared" ca="1" si="166"/>
        <v>-424</v>
      </c>
      <c r="AZ447" s="26">
        <f t="shared" ca="1" si="166"/>
        <v>-1670</v>
      </c>
      <c r="BA447" s="26">
        <f t="shared" ca="1" si="166"/>
        <v>-26947</v>
      </c>
      <c r="BB447" s="26">
        <f t="shared" ca="1" si="166"/>
        <v>8407</v>
      </c>
      <c r="BC447" s="26">
        <f t="shared" ca="1" si="166"/>
        <v>-631</v>
      </c>
      <c r="BD447" s="26">
        <f t="shared" ca="1" si="166"/>
        <v>-2094</v>
      </c>
      <c r="BE447" s="26">
        <f t="shared" ca="1" si="166"/>
        <v>-587</v>
      </c>
      <c r="BF447" s="26">
        <f t="shared" ca="1" si="166"/>
        <v>244280</v>
      </c>
    </row>
    <row r="448" spans="3:58">
      <c r="C448" s="26">
        <f t="shared" si="159"/>
        <v>438</v>
      </c>
      <c r="D448" s="26">
        <f t="shared" si="160"/>
        <v>382</v>
      </c>
      <c r="E448" s="26" t="str">
        <f t="shared" si="161"/>
        <v>历史新!C438</v>
      </c>
      <c r="F448" s="26" t="str">
        <f t="shared" si="162"/>
        <v>历史汇总!B382</v>
      </c>
      <c r="G448" s="3" t="s">
        <v>79</v>
      </c>
      <c r="H448" s="26">
        <f t="shared" ca="1" si="163"/>
        <v>0</v>
      </c>
      <c r="I448" s="26">
        <f t="shared" ca="1" si="163"/>
        <v>0</v>
      </c>
      <c r="J448" s="26">
        <f t="shared" ca="1" si="163"/>
        <v>0</v>
      </c>
      <c r="K448" s="26">
        <f t="shared" ca="1" si="163"/>
        <v>0</v>
      </c>
      <c r="L448" s="26">
        <f t="shared" ca="1" si="163"/>
        <v>0</v>
      </c>
      <c r="M448" s="26">
        <f t="shared" ca="1" si="163"/>
        <v>0</v>
      </c>
      <c r="N448" s="26">
        <f t="shared" ca="1" si="163"/>
        <v>0</v>
      </c>
      <c r="O448" s="26">
        <f t="shared" ca="1" si="163"/>
        <v>0</v>
      </c>
      <c r="P448" s="26">
        <f t="shared" ca="1" si="163"/>
        <v>0</v>
      </c>
      <c r="Q448" s="26">
        <f t="shared" ca="1" si="163"/>
        <v>0</v>
      </c>
      <c r="R448" s="26">
        <f t="shared" ca="1" si="163"/>
        <v>0</v>
      </c>
      <c r="S448" s="26">
        <f t="shared" ca="1" si="163"/>
        <v>0</v>
      </c>
      <c r="T448" s="26">
        <f t="shared" ca="1" si="163"/>
        <v>0</v>
      </c>
      <c r="U448" s="26">
        <f t="shared" ca="1" si="163"/>
        <v>0</v>
      </c>
      <c r="V448" s="26">
        <f t="shared" ca="1" si="163"/>
        <v>0</v>
      </c>
      <c r="W448" s="26">
        <f t="shared" ca="1" si="163"/>
        <v>0</v>
      </c>
      <c r="X448" s="26">
        <f t="shared" ca="1" si="167"/>
        <v>0</v>
      </c>
      <c r="Y448" s="26">
        <f t="shared" ca="1" si="167"/>
        <v>0</v>
      </c>
      <c r="Z448" s="26">
        <f t="shared" ca="1" si="167"/>
        <v>0</v>
      </c>
      <c r="AA448" s="26">
        <f t="shared" ca="1" si="167"/>
        <v>0</v>
      </c>
      <c r="AB448" s="26">
        <f t="shared" ca="1" si="167"/>
        <v>0</v>
      </c>
      <c r="AC448" s="26">
        <f t="shared" ca="1" si="167"/>
        <v>0</v>
      </c>
      <c r="AD448" s="26">
        <f t="shared" ca="1" si="165"/>
        <v>0</v>
      </c>
      <c r="AE448" s="26">
        <f t="shared" ca="1" si="165"/>
        <v>0</v>
      </c>
      <c r="AF448" s="26">
        <f t="shared" ca="1" si="165"/>
        <v>0</v>
      </c>
      <c r="AG448" s="26">
        <f t="shared" ca="1" si="165"/>
        <v>0</v>
      </c>
      <c r="AH448" s="26">
        <f t="shared" ca="1" si="165"/>
        <v>0</v>
      </c>
      <c r="AI448" s="26">
        <f t="shared" ca="1" si="165"/>
        <v>0</v>
      </c>
      <c r="AJ448" s="26">
        <f t="shared" ca="1" si="165"/>
        <v>0</v>
      </c>
      <c r="AK448" s="26">
        <f t="shared" ca="1" si="165"/>
        <v>0</v>
      </c>
      <c r="AL448" s="26">
        <f t="shared" ca="1" si="165"/>
        <v>0</v>
      </c>
      <c r="AM448" s="26">
        <f t="shared" ca="1" si="165"/>
        <v>0</v>
      </c>
      <c r="AN448" s="26">
        <f t="shared" ca="1" si="165"/>
        <v>0</v>
      </c>
      <c r="AO448" s="26">
        <f t="shared" ca="1" si="165"/>
        <v>0</v>
      </c>
      <c r="AP448" s="26">
        <f t="shared" ca="1" si="165"/>
        <v>0</v>
      </c>
      <c r="AQ448" s="26">
        <f t="shared" ca="1" si="165"/>
        <v>0</v>
      </c>
      <c r="AR448" s="26">
        <f t="shared" ca="1" si="165"/>
        <v>-9.6200000000000063E-2</v>
      </c>
      <c r="AS448" s="26">
        <f t="shared" ca="1" si="165"/>
        <v>1.5500000000000069E-2</v>
      </c>
      <c r="AT448" s="26">
        <f t="shared" ca="1" si="166"/>
        <v>1.2000000000000066E-3</v>
      </c>
      <c r="AU448" s="26">
        <f t="shared" ca="1" si="166"/>
        <v>-1.1000000000000038E-3</v>
      </c>
      <c r="AV448" s="26">
        <f t="shared" ca="1" si="166"/>
        <v>-1.9999999999999185E-4</v>
      </c>
      <c r="AW448" s="26">
        <f t="shared" ca="1" si="166"/>
        <v>1.8000000000000238E-3</v>
      </c>
      <c r="AX448" s="26">
        <f t="shared" ca="1" si="166"/>
        <v>5.0000000000000044E-4</v>
      </c>
      <c r="AY448" s="26">
        <f t="shared" ca="1" si="166"/>
        <v>-2.0000000000000018E-3</v>
      </c>
      <c r="AZ448" s="26">
        <f t="shared" ca="1" si="166"/>
        <v>-4.6999999999999265E-3</v>
      </c>
      <c r="BA448" s="26">
        <f t="shared" ca="1" si="166"/>
        <v>-7.4700000000000044E-2</v>
      </c>
      <c r="BB448" s="26">
        <f t="shared" ca="1" si="166"/>
        <v>0.25039999999999996</v>
      </c>
      <c r="BC448" s="26">
        <f t="shared" ca="1" si="166"/>
        <v>-3.0200000000000005E-2</v>
      </c>
      <c r="BD448" s="26">
        <f t="shared" ca="1" si="166"/>
        <v>-5.3999999999999604E-3</v>
      </c>
      <c r="BE448" s="26">
        <f t="shared" ca="1" si="166"/>
        <v>1.2999999999999678E-3</v>
      </c>
      <c r="BF448" s="26">
        <f t="shared" ca="1" si="166"/>
        <v>0.64190000000000003</v>
      </c>
    </row>
    <row r="449" spans="3:58">
      <c r="C449" s="26">
        <f t="shared" si="159"/>
        <v>439</v>
      </c>
      <c r="D449" s="26">
        <f t="shared" si="160"/>
        <v>372</v>
      </c>
      <c r="E449" s="26" t="str">
        <f t="shared" si="161"/>
        <v>历史新!C439</v>
      </c>
      <c r="F449" s="26" t="str">
        <f t="shared" si="162"/>
        <v>历史汇总!B372</v>
      </c>
      <c r="G449" s="3" t="s">
        <v>81</v>
      </c>
      <c r="H449" s="26">
        <f t="shared" ca="1" si="163"/>
        <v>0</v>
      </c>
      <c r="I449" s="26">
        <f t="shared" ca="1" si="163"/>
        <v>0</v>
      </c>
      <c r="J449" s="26">
        <f t="shared" ca="1" si="163"/>
        <v>0</v>
      </c>
      <c r="K449" s="26">
        <f t="shared" ca="1" si="163"/>
        <v>0</v>
      </c>
      <c r="L449" s="26">
        <f t="shared" ca="1" si="163"/>
        <v>0</v>
      </c>
      <c r="M449" s="26">
        <f t="shared" ca="1" si="163"/>
        <v>0</v>
      </c>
      <c r="N449" s="26">
        <f t="shared" ca="1" si="163"/>
        <v>0</v>
      </c>
      <c r="O449" s="26">
        <f t="shared" ca="1" si="163"/>
        <v>0</v>
      </c>
      <c r="P449" s="26">
        <f t="shared" ca="1" si="163"/>
        <v>0</v>
      </c>
      <c r="Q449" s="26">
        <f t="shared" ca="1" si="163"/>
        <v>0</v>
      </c>
      <c r="R449" s="26">
        <f t="shared" ca="1" si="163"/>
        <v>0</v>
      </c>
      <c r="S449" s="26">
        <f t="shared" ca="1" si="163"/>
        <v>0</v>
      </c>
      <c r="T449" s="26">
        <f t="shared" ca="1" si="163"/>
        <v>0</v>
      </c>
      <c r="U449" s="26">
        <f t="shared" ca="1" si="163"/>
        <v>0</v>
      </c>
      <c r="V449" s="26">
        <f t="shared" ca="1" si="163"/>
        <v>0</v>
      </c>
      <c r="W449" s="26">
        <f t="shared" ca="1" si="163"/>
        <v>0</v>
      </c>
      <c r="X449" s="26">
        <f t="shared" ca="1" si="167"/>
        <v>0</v>
      </c>
      <c r="Y449" s="26">
        <f t="shared" ca="1" si="167"/>
        <v>0</v>
      </c>
      <c r="Z449" s="26">
        <f t="shared" ca="1" si="167"/>
        <v>0</v>
      </c>
      <c r="AA449" s="26">
        <f t="shared" ca="1" si="167"/>
        <v>0</v>
      </c>
      <c r="AB449" s="26">
        <f t="shared" ca="1" si="167"/>
        <v>0</v>
      </c>
      <c r="AC449" s="26">
        <f t="shared" ca="1" si="167"/>
        <v>0</v>
      </c>
      <c r="AD449" s="26">
        <f t="shared" ca="1" si="165"/>
        <v>0</v>
      </c>
      <c r="AE449" s="26">
        <f t="shared" ca="1" si="165"/>
        <v>0</v>
      </c>
      <c r="AF449" s="26">
        <f t="shared" ca="1" si="165"/>
        <v>0</v>
      </c>
      <c r="AG449" s="26">
        <f t="shared" ca="1" si="165"/>
        <v>0</v>
      </c>
      <c r="AH449" s="26">
        <f t="shared" ca="1" si="165"/>
        <v>0</v>
      </c>
      <c r="AI449" s="26">
        <f t="shared" ca="1" si="165"/>
        <v>0</v>
      </c>
      <c r="AJ449" s="26">
        <f t="shared" ca="1" si="165"/>
        <v>0</v>
      </c>
      <c r="AK449" s="26">
        <f t="shared" ca="1" si="165"/>
        <v>0</v>
      </c>
      <c r="AL449" s="26">
        <f t="shared" ca="1" si="165"/>
        <v>0</v>
      </c>
      <c r="AM449" s="26">
        <f t="shared" ca="1" si="165"/>
        <v>0</v>
      </c>
      <c r="AN449" s="26">
        <f t="shared" ca="1" si="165"/>
        <v>0</v>
      </c>
      <c r="AO449" s="26">
        <f t="shared" ca="1" si="165"/>
        <v>1.8818000000000001</v>
      </c>
      <c r="AP449" s="26">
        <f t="shared" ca="1" si="165"/>
        <v>0</v>
      </c>
      <c r="AQ449" s="26">
        <f t="shared" ca="1" si="165"/>
        <v>7.0000000000003393E-4</v>
      </c>
      <c r="AR449" s="26">
        <f t="shared" ca="1" si="165"/>
        <v>8.0000000000002292E-4</v>
      </c>
      <c r="AS449" s="26">
        <f t="shared" ca="1" si="165"/>
        <v>5.0000000000005596E-4</v>
      </c>
      <c r="AT449" s="26">
        <f t="shared" ca="1" si="166"/>
        <v>1.9999999999997797E-4</v>
      </c>
      <c r="AU449" s="26">
        <f t="shared" ca="1" si="166"/>
        <v>1.9999999999997797E-4</v>
      </c>
      <c r="AV449" s="26">
        <f t="shared" ca="1" si="166"/>
        <v>0</v>
      </c>
      <c r="AW449" s="26">
        <f t="shared" ca="1" si="166"/>
        <v>9.9999999999988987E-5</v>
      </c>
      <c r="AX449" s="26">
        <f t="shared" ca="1" si="166"/>
        <v>3.9999999999995595E-4</v>
      </c>
      <c r="AY449" s="26">
        <f t="shared" ca="1" si="166"/>
        <v>1.9999999999997797E-4</v>
      </c>
      <c r="AZ449" s="26">
        <f t="shared" ca="1" si="166"/>
        <v>1.9999999999997797E-4</v>
      </c>
      <c r="BA449" s="26">
        <f t="shared" ca="1" si="166"/>
        <v>-8.5000000000000631E-3</v>
      </c>
      <c r="BB449" s="26">
        <f t="shared" ca="1" si="166"/>
        <v>5.2999999999999714E-3</v>
      </c>
      <c r="BC449" s="26">
        <f t="shared" ca="1" si="166"/>
        <v>3.9999999999995595E-4</v>
      </c>
      <c r="BD449" s="26">
        <f t="shared" ca="1" si="166"/>
        <v>9.000000000000119E-4</v>
      </c>
      <c r="BE449" s="26">
        <f t="shared" ca="1" si="166"/>
        <v>-9.9999999999988987E-5</v>
      </c>
      <c r="BF449" s="26">
        <f t="shared" ca="1" si="166"/>
        <v>0.55989999999999995</v>
      </c>
    </row>
    <row r="450" spans="3:58">
      <c r="C450" s="26">
        <f t="shared" si="159"/>
        <v>440</v>
      </c>
      <c r="D450" s="26">
        <f t="shared" si="160"/>
        <v>373</v>
      </c>
      <c r="E450" s="26" t="str">
        <f t="shared" si="161"/>
        <v>历史新!C440</v>
      </c>
      <c r="F450" s="26" t="str">
        <f t="shared" si="162"/>
        <v>历史汇总!B373</v>
      </c>
      <c r="G450" s="3" t="s">
        <v>82</v>
      </c>
      <c r="H450" s="26">
        <f t="shared" ca="1" si="163"/>
        <v>0</v>
      </c>
      <c r="I450" s="26">
        <f t="shared" ca="1" si="163"/>
        <v>0</v>
      </c>
      <c r="J450" s="26">
        <f t="shared" ca="1" si="163"/>
        <v>0</v>
      </c>
      <c r="K450" s="26">
        <f t="shared" ca="1" si="163"/>
        <v>0</v>
      </c>
      <c r="L450" s="26">
        <f t="shared" ca="1" si="163"/>
        <v>0</v>
      </c>
      <c r="M450" s="26">
        <f t="shared" ca="1" si="163"/>
        <v>0</v>
      </c>
      <c r="N450" s="26">
        <f t="shared" ca="1" si="163"/>
        <v>0</v>
      </c>
      <c r="O450" s="26">
        <f t="shared" ca="1" si="163"/>
        <v>0</v>
      </c>
      <c r="P450" s="26">
        <f t="shared" ca="1" si="163"/>
        <v>0</v>
      </c>
      <c r="Q450" s="26">
        <f t="shared" ca="1" si="163"/>
        <v>0</v>
      </c>
      <c r="R450" s="26">
        <f t="shared" ca="1" si="163"/>
        <v>0</v>
      </c>
      <c r="S450" s="26">
        <f t="shared" ca="1" si="163"/>
        <v>0</v>
      </c>
      <c r="T450" s="26">
        <f t="shared" ca="1" si="163"/>
        <v>0</v>
      </c>
      <c r="U450" s="26">
        <f t="shared" ca="1" si="163"/>
        <v>0</v>
      </c>
      <c r="V450" s="26">
        <f t="shared" ca="1" si="163"/>
        <v>0</v>
      </c>
      <c r="W450" s="26">
        <f t="shared" ca="1" si="163"/>
        <v>0</v>
      </c>
      <c r="X450" s="26">
        <f t="shared" ca="1" si="167"/>
        <v>0</v>
      </c>
      <c r="Y450" s="26">
        <f t="shared" ca="1" si="167"/>
        <v>0</v>
      </c>
      <c r="Z450" s="26">
        <f t="shared" ca="1" si="167"/>
        <v>0</v>
      </c>
      <c r="AA450" s="26">
        <f t="shared" ca="1" si="167"/>
        <v>0</v>
      </c>
      <c r="AB450" s="26">
        <f t="shared" ca="1" si="167"/>
        <v>0</v>
      </c>
      <c r="AC450" s="26">
        <f t="shared" ca="1" si="167"/>
        <v>0</v>
      </c>
      <c r="AD450" s="26">
        <f t="shared" ca="1" si="165"/>
        <v>0</v>
      </c>
      <c r="AE450" s="26">
        <f t="shared" ca="1" si="165"/>
        <v>0</v>
      </c>
      <c r="AF450" s="26">
        <f t="shared" ca="1" si="165"/>
        <v>0</v>
      </c>
      <c r="AG450" s="26">
        <f t="shared" ca="1" si="165"/>
        <v>0</v>
      </c>
      <c r="AH450" s="26">
        <f t="shared" ca="1" si="165"/>
        <v>0</v>
      </c>
      <c r="AI450" s="26">
        <f t="shared" ca="1" si="165"/>
        <v>0</v>
      </c>
      <c r="AJ450" s="26">
        <f t="shared" ca="1" si="165"/>
        <v>0</v>
      </c>
      <c r="AK450" s="26">
        <f t="shared" ca="1" si="165"/>
        <v>0</v>
      </c>
      <c r="AL450" s="26">
        <f t="shared" ca="1" si="165"/>
        <v>0</v>
      </c>
      <c r="AM450" s="26">
        <f t="shared" ca="1" si="165"/>
        <v>0</v>
      </c>
      <c r="AN450" s="26">
        <f t="shared" ca="1" si="165"/>
        <v>0</v>
      </c>
      <c r="AO450" s="26">
        <f t="shared" ca="1" si="165"/>
        <v>0</v>
      </c>
      <c r="AP450" s="26">
        <f t="shared" ca="1" si="165"/>
        <v>-2.5899999999999999E-2</v>
      </c>
      <c r="AQ450" s="26">
        <f t="shared" ca="1" si="165"/>
        <v>-7.999999999999674E-4</v>
      </c>
      <c r="AR450" s="26">
        <f t="shared" ca="1" si="165"/>
        <v>-5.0000000000000044E-4</v>
      </c>
      <c r="AS450" s="26">
        <f t="shared" ca="1" si="165"/>
        <v>-4.0000000000001146E-4</v>
      </c>
      <c r="AT450" s="26">
        <f t="shared" ca="1" si="166"/>
        <v>-1.9999999999997797E-4</v>
      </c>
      <c r="AU450" s="26">
        <f t="shared" ca="1" si="166"/>
        <v>-9.9999999999988987E-5</v>
      </c>
      <c r="AV450" s="26">
        <f t="shared" ca="1" si="166"/>
        <v>0</v>
      </c>
      <c r="AW450" s="26">
        <f t="shared" ca="1" si="166"/>
        <v>-1.9999999999997797E-4</v>
      </c>
      <c r="AX450" s="26">
        <f t="shared" ca="1" si="166"/>
        <v>-3.9999999999995595E-4</v>
      </c>
      <c r="AY450" s="26">
        <f t="shared" ca="1" si="166"/>
        <v>-1.000000000000445E-4</v>
      </c>
      <c r="AZ450" s="26">
        <f t="shared" ca="1" si="166"/>
        <v>9.9999999999988987E-5</v>
      </c>
      <c r="BA450" s="26">
        <f t="shared" ca="1" si="166"/>
        <v>1.6699999999999993E-2</v>
      </c>
      <c r="BB450" s="26">
        <f t="shared" ca="1" si="166"/>
        <v>-1.0099999999999998E-2</v>
      </c>
      <c r="BC450" s="26">
        <f t="shared" ca="1" si="166"/>
        <v>-1.000000000000445E-4</v>
      </c>
      <c r="BD450" s="26">
        <f t="shared" ca="1" si="166"/>
        <v>0</v>
      </c>
      <c r="BE450" s="26">
        <f t="shared" ca="1" si="166"/>
        <v>1.9999999999997797E-4</v>
      </c>
      <c r="BF450" s="26">
        <f t="shared" ca="1" si="166"/>
        <v>0.29770000000000002</v>
      </c>
    </row>
    <row r="451" spans="3:58">
      <c r="C451" s="26">
        <f t="shared" si="159"/>
        <v>441</v>
      </c>
      <c r="D451" s="26">
        <f t="shared" si="160"/>
        <v>374</v>
      </c>
      <c r="E451" s="26" t="str">
        <f t="shared" si="161"/>
        <v>历史新!C441</v>
      </c>
      <c r="F451" s="26" t="str">
        <f t="shared" si="162"/>
        <v>历史汇总!B374</v>
      </c>
      <c r="G451" s="3" t="s">
        <v>83</v>
      </c>
      <c r="H451" s="26">
        <f t="shared" ca="1" si="163"/>
        <v>0</v>
      </c>
      <c r="I451" s="26">
        <f t="shared" ca="1" si="163"/>
        <v>0</v>
      </c>
      <c r="J451" s="26">
        <f t="shared" ca="1" si="163"/>
        <v>0</v>
      </c>
      <c r="K451" s="26">
        <f t="shared" ca="1" si="163"/>
        <v>0</v>
      </c>
      <c r="L451" s="26">
        <f t="shared" ca="1" si="163"/>
        <v>0</v>
      </c>
      <c r="M451" s="26">
        <f t="shared" ca="1" si="163"/>
        <v>0</v>
      </c>
      <c r="N451" s="26">
        <f t="shared" ca="1" si="163"/>
        <v>0</v>
      </c>
      <c r="O451" s="26">
        <f t="shared" ca="1" si="163"/>
        <v>0</v>
      </c>
      <c r="P451" s="26">
        <f t="shared" ca="1" si="163"/>
        <v>0</v>
      </c>
      <c r="Q451" s="26">
        <f t="shared" ca="1" si="163"/>
        <v>0</v>
      </c>
      <c r="R451" s="26">
        <f t="shared" ca="1" si="163"/>
        <v>0</v>
      </c>
      <c r="S451" s="26">
        <f t="shared" ca="1" si="163"/>
        <v>0</v>
      </c>
      <c r="T451" s="26">
        <f t="shared" ca="1" si="163"/>
        <v>0</v>
      </c>
      <c r="U451" s="26">
        <f t="shared" ca="1" si="163"/>
        <v>0</v>
      </c>
      <c r="V451" s="26">
        <f t="shared" ca="1" si="163"/>
        <v>0</v>
      </c>
      <c r="W451" s="26">
        <f t="shared" ca="1" si="163"/>
        <v>0</v>
      </c>
      <c r="X451" s="26">
        <f t="shared" ca="1" si="167"/>
        <v>0</v>
      </c>
      <c r="Y451" s="26">
        <f t="shared" ca="1" si="167"/>
        <v>0</v>
      </c>
      <c r="Z451" s="26">
        <f t="shared" ca="1" si="167"/>
        <v>0</v>
      </c>
      <c r="AA451" s="26">
        <f t="shared" ca="1" si="167"/>
        <v>0</v>
      </c>
      <c r="AB451" s="26">
        <f t="shared" ca="1" si="167"/>
        <v>0</v>
      </c>
      <c r="AC451" s="26">
        <f t="shared" ca="1" si="167"/>
        <v>0</v>
      </c>
      <c r="AD451" s="26">
        <f t="shared" ca="1" si="165"/>
        <v>0</v>
      </c>
      <c r="AE451" s="26">
        <f t="shared" ca="1" si="165"/>
        <v>0</v>
      </c>
      <c r="AF451" s="26">
        <f t="shared" ca="1" si="165"/>
        <v>0</v>
      </c>
      <c r="AG451" s="26">
        <f t="shared" ca="1" si="165"/>
        <v>0</v>
      </c>
      <c r="AH451" s="26">
        <f t="shared" ca="1" si="165"/>
        <v>0</v>
      </c>
      <c r="AI451" s="26">
        <f t="shared" ca="1" si="165"/>
        <v>0</v>
      </c>
      <c r="AJ451" s="26">
        <f t="shared" ca="1" si="165"/>
        <v>0</v>
      </c>
      <c r="AK451" s="26">
        <f t="shared" ca="1" si="165"/>
        <v>0</v>
      </c>
      <c r="AL451" s="26">
        <f t="shared" ca="1" si="165"/>
        <v>0</v>
      </c>
      <c r="AM451" s="26">
        <f t="shared" ca="1" si="165"/>
        <v>0</v>
      </c>
      <c r="AN451" s="26">
        <f t="shared" ca="1" si="165"/>
        <v>0</v>
      </c>
      <c r="AO451" s="26">
        <f t="shared" ca="1" si="165"/>
        <v>0</v>
      </c>
      <c r="AP451" s="26">
        <f t="shared" ca="1" si="165"/>
        <v>0</v>
      </c>
      <c r="AQ451" s="26">
        <f t="shared" ca="1" si="165"/>
        <v>1.0000000000000026E-4</v>
      </c>
      <c r="AR451" s="26">
        <f t="shared" ca="1" si="165"/>
        <v>-3.0000000000000165E-4</v>
      </c>
      <c r="AS451" s="26">
        <f t="shared" ca="1" si="165"/>
        <v>-1.0000000000000286E-4</v>
      </c>
      <c r="AT451" s="26">
        <f t="shared" ca="1" si="166"/>
        <v>0</v>
      </c>
      <c r="AU451" s="26">
        <f t="shared" ca="1" si="166"/>
        <v>-1.9999999999999185E-4</v>
      </c>
      <c r="AV451" s="26">
        <f t="shared" ca="1" si="166"/>
        <v>-1.0000000000000286E-4</v>
      </c>
      <c r="AW451" s="26">
        <f t="shared" ca="1" si="166"/>
        <v>-9.9999999999988987E-5</v>
      </c>
      <c r="AX451" s="26">
        <f t="shared" ca="1" si="166"/>
        <v>0</v>
      </c>
      <c r="AY451" s="26">
        <f t="shared" ca="1" si="166"/>
        <v>-1.0000000000000286E-4</v>
      </c>
      <c r="AZ451" s="26">
        <f t="shared" ca="1" si="166"/>
        <v>-3.0000000000002247E-4</v>
      </c>
      <c r="BA451" s="26">
        <f t="shared" ca="1" si="166"/>
        <v>-8.199999999999999E-3</v>
      </c>
      <c r="BB451" s="26">
        <f t="shared" ca="1" si="166"/>
        <v>4.9000000000000155E-3</v>
      </c>
      <c r="BC451" s="26">
        <f t="shared" ca="1" si="166"/>
        <v>-4.0000000000001146E-4</v>
      </c>
      <c r="BD451" s="26">
        <f t="shared" ca="1" si="166"/>
        <v>-8.9999999999998415E-4</v>
      </c>
      <c r="BE451" s="26">
        <f t="shared" ca="1" si="166"/>
        <v>-1.9999999999999185E-4</v>
      </c>
      <c r="BF451" s="26">
        <f t="shared" ca="1" si="166"/>
        <v>0.1424</v>
      </c>
    </row>
    <row r="452" spans="3:58">
      <c r="C452" s="26">
        <f t="shared" si="159"/>
        <v>442</v>
      </c>
      <c r="D452" s="26">
        <f t="shared" si="160"/>
        <v>383</v>
      </c>
      <c r="E452" s="26" t="str">
        <f t="shared" si="161"/>
        <v>历史新!C442</v>
      </c>
      <c r="F452" s="26" t="str">
        <f t="shared" si="162"/>
        <v>历史汇总!B383</v>
      </c>
      <c r="G452" s="1" t="s">
        <v>84</v>
      </c>
      <c r="H452" s="26">
        <f t="shared" ca="1" si="163"/>
        <v>0</v>
      </c>
      <c r="I452" s="26">
        <f t="shared" ca="1" si="163"/>
        <v>0</v>
      </c>
      <c r="J452" s="26">
        <f t="shared" ca="1" si="163"/>
        <v>0</v>
      </c>
      <c r="K452" s="26">
        <f t="shared" ca="1" si="163"/>
        <v>0</v>
      </c>
      <c r="L452" s="26">
        <f t="shared" ca="1" si="163"/>
        <v>0</v>
      </c>
      <c r="M452" s="26">
        <f t="shared" ca="1" si="163"/>
        <v>0</v>
      </c>
      <c r="N452" s="26">
        <f t="shared" ca="1" si="163"/>
        <v>0</v>
      </c>
      <c r="O452" s="26">
        <f t="shared" ca="1" si="163"/>
        <v>0</v>
      </c>
      <c r="P452" s="26">
        <f t="shared" ca="1" si="163"/>
        <v>0</v>
      </c>
      <c r="Q452" s="26">
        <f t="shared" ca="1" si="163"/>
        <v>0</v>
      </c>
      <c r="R452" s="26">
        <f t="shared" ca="1" si="163"/>
        <v>0</v>
      </c>
      <c r="S452" s="26">
        <f t="shared" ca="1" si="163"/>
        <v>0</v>
      </c>
      <c r="T452" s="26">
        <f t="shared" ca="1" si="163"/>
        <v>0</v>
      </c>
      <c r="U452" s="26">
        <f t="shared" ca="1" si="163"/>
        <v>0</v>
      </c>
      <c r="V452" s="26">
        <f t="shared" ca="1" si="163"/>
        <v>0</v>
      </c>
      <c r="W452" s="26">
        <f t="shared" ca="1" si="163"/>
        <v>0</v>
      </c>
      <c r="X452" s="26">
        <f t="shared" ca="1" si="167"/>
        <v>0</v>
      </c>
      <c r="Y452" s="26">
        <f t="shared" ca="1" si="167"/>
        <v>0</v>
      </c>
      <c r="Z452" s="26">
        <f t="shared" ca="1" si="167"/>
        <v>0</v>
      </c>
      <c r="AA452" s="26">
        <f t="shared" ca="1" si="167"/>
        <v>0</v>
      </c>
      <c r="AB452" s="26">
        <f t="shared" ca="1" si="167"/>
        <v>0</v>
      </c>
      <c r="AC452" s="26">
        <f t="shared" ca="1" si="167"/>
        <v>0</v>
      </c>
      <c r="AD452" s="26">
        <f t="shared" ca="1" si="165"/>
        <v>0</v>
      </c>
      <c r="AE452" s="26">
        <f t="shared" ca="1" si="165"/>
        <v>0</v>
      </c>
      <c r="AF452" s="26">
        <f t="shared" ca="1" si="165"/>
        <v>0</v>
      </c>
      <c r="AG452" s="26">
        <f t="shared" ca="1" si="165"/>
        <v>0</v>
      </c>
      <c r="AH452" s="26">
        <f t="shared" ca="1" si="165"/>
        <v>0</v>
      </c>
      <c r="AI452" s="26">
        <f t="shared" ca="1" si="165"/>
        <v>0</v>
      </c>
      <c r="AJ452" s="26">
        <f t="shared" ca="1" si="165"/>
        <v>0</v>
      </c>
      <c r="AK452" s="26">
        <f t="shared" ca="1" si="165"/>
        <v>0</v>
      </c>
      <c r="AL452" s="26">
        <f t="shared" ca="1" si="165"/>
        <v>0</v>
      </c>
      <c r="AM452" s="26">
        <f t="shared" ca="1" si="165"/>
        <v>0</v>
      </c>
      <c r="AN452" s="26">
        <f t="shared" ca="1" si="165"/>
        <v>0</v>
      </c>
      <c r="AO452" s="26">
        <f t="shared" ca="1" si="165"/>
        <v>0</v>
      </c>
      <c r="AP452" s="26">
        <f t="shared" ca="1" si="165"/>
        <v>128774</v>
      </c>
      <c r="AQ452" s="26">
        <f t="shared" ca="1" si="165"/>
        <v>-15622</v>
      </c>
      <c r="AR452" s="26">
        <f t="shared" ca="1" si="165"/>
        <v>1309</v>
      </c>
      <c r="AS452" s="26">
        <f t="shared" ca="1" si="165"/>
        <v>-1178</v>
      </c>
      <c r="AT452" s="26">
        <f t="shared" ca="1" si="166"/>
        <v>-1172</v>
      </c>
      <c r="AU452" s="26">
        <f t="shared" ca="1" si="166"/>
        <v>-21</v>
      </c>
      <c r="AV452" s="26">
        <f t="shared" ca="1" si="166"/>
        <v>-41</v>
      </c>
      <c r="AW452" s="26">
        <f t="shared" ca="1" si="166"/>
        <v>-1167</v>
      </c>
      <c r="AX452" s="26">
        <f t="shared" ca="1" si="166"/>
        <v>-2533</v>
      </c>
      <c r="AY452" s="26">
        <f t="shared" ca="1" si="166"/>
        <v>1942</v>
      </c>
      <c r="AZ452" s="26">
        <f t="shared" ca="1" si="166"/>
        <v>-8</v>
      </c>
      <c r="BA452" s="26">
        <f t="shared" ca="1" si="166"/>
        <v>10925</v>
      </c>
      <c r="BB452" s="26">
        <f t="shared" ca="1" si="166"/>
        <v>-101763</v>
      </c>
      <c r="BC452" s="26">
        <f t="shared" ca="1" si="166"/>
        <v>-782</v>
      </c>
      <c r="BD452" s="26">
        <f t="shared" ca="1" si="166"/>
        <v>-134</v>
      </c>
      <c r="BE452" s="26">
        <f t="shared" ca="1" si="166"/>
        <v>441</v>
      </c>
      <c r="BF452" s="26">
        <f t="shared" ca="1" si="166"/>
        <v>877467</v>
      </c>
    </row>
    <row r="453" spans="3:58">
      <c r="C453" s="26">
        <f t="shared" si="159"/>
        <v>443</v>
      </c>
      <c r="D453" s="26">
        <f t="shared" si="160"/>
        <v>384</v>
      </c>
      <c r="E453" s="26" t="str">
        <f t="shared" si="161"/>
        <v>历史新!C443</v>
      </c>
      <c r="F453" s="26" t="str">
        <f t="shared" si="162"/>
        <v>历史汇总!B384</v>
      </c>
      <c r="G453" s="3" t="s">
        <v>85</v>
      </c>
      <c r="H453" s="26">
        <f t="shared" ca="1" si="163"/>
        <v>0</v>
      </c>
      <c r="I453" s="26">
        <f t="shared" ca="1" si="163"/>
        <v>0</v>
      </c>
      <c r="J453" s="26">
        <f t="shared" ca="1" si="163"/>
        <v>0</v>
      </c>
      <c r="K453" s="26">
        <f t="shared" ca="1" si="163"/>
        <v>0</v>
      </c>
      <c r="L453" s="26">
        <f t="shared" ca="1" si="163"/>
        <v>0</v>
      </c>
      <c r="M453" s="26">
        <f t="shared" ca="1" si="163"/>
        <v>0</v>
      </c>
      <c r="N453" s="26">
        <f t="shared" ca="1" si="163"/>
        <v>0</v>
      </c>
      <c r="O453" s="26">
        <f t="shared" ca="1" si="163"/>
        <v>0</v>
      </c>
      <c r="P453" s="26">
        <f t="shared" ca="1" si="163"/>
        <v>0</v>
      </c>
      <c r="Q453" s="26">
        <f t="shared" ca="1" si="163"/>
        <v>0</v>
      </c>
      <c r="R453" s="26">
        <f t="shared" ca="1" si="163"/>
        <v>0</v>
      </c>
      <c r="S453" s="26">
        <f t="shared" ca="1" si="163"/>
        <v>0</v>
      </c>
      <c r="T453" s="26">
        <f t="shared" ca="1" si="163"/>
        <v>0</v>
      </c>
      <c r="U453" s="26">
        <f t="shared" ca="1" si="163"/>
        <v>0</v>
      </c>
      <c r="V453" s="26">
        <f t="shared" ca="1" si="163"/>
        <v>0</v>
      </c>
      <c r="W453" s="26">
        <f t="shared" ca="1" si="163"/>
        <v>0</v>
      </c>
      <c r="X453" s="26">
        <f t="shared" ca="1" si="167"/>
        <v>0</v>
      </c>
      <c r="Y453" s="26">
        <f t="shared" ca="1" si="167"/>
        <v>0</v>
      </c>
      <c r="Z453" s="26">
        <f t="shared" ca="1" si="167"/>
        <v>0</v>
      </c>
      <c r="AA453" s="26">
        <f t="shared" ca="1" si="167"/>
        <v>0</v>
      </c>
      <c r="AB453" s="26">
        <f t="shared" ca="1" si="167"/>
        <v>0</v>
      </c>
      <c r="AC453" s="26">
        <f t="shared" ca="1" si="167"/>
        <v>0</v>
      </c>
      <c r="AD453" s="26">
        <f t="shared" ca="1" si="165"/>
        <v>0</v>
      </c>
      <c r="AE453" s="26">
        <f t="shared" ca="1" si="165"/>
        <v>0</v>
      </c>
      <c r="AF453" s="26">
        <f t="shared" ca="1" si="165"/>
        <v>0</v>
      </c>
      <c r="AG453" s="26">
        <f t="shared" ca="1" si="165"/>
        <v>0</v>
      </c>
      <c r="AH453" s="26">
        <f t="shared" ca="1" si="165"/>
        <v>0</v>
      </c>
      <c r="AI453" s="26">
        <f t="shared" ca="1" si="165"/>
        <v>0</v>
      </c>
      <c r="AJ453" s="26">
        <f t="shared" ca="1" si="165"/>
        <v>0</v>
      </c>
      <c r="AK453" s="26">
        <f t="shared" ca="1" si="165"/>
        <v>0</v>
      </c>
      <c r="AL453" s="26">
        <f t="shared" ca="1" si="165"/>
        <v>0</v>
      </c>
      <c r="AM453" s="26">
        <f t="shared" ca="1" si="165"/>
        <v>0</v>
      </c>
      <c r="AN453" s="26">
        <f t="shared" ca="1" si="165"/>
        <v>0</v>
      </c>
      <c r="AO453" s="26">
        <f t="shared" ca="1" si="165"/>
        <v>0</v>
      </c>
      <c r="AP453" s="26">
        <f t="shared" ca="1" si="165"/>
        <v>0</v>
      </c>
      <c r="AQ453" s="26">
        <f t="shared" ca="1" si="165"/>
        <v>-2.3386000000000005</v>
      </c>
      <c r="AR453" s="26">
        <f t="shared" ca="1" si="165"/>
        <v>2.090000000000003E-2</v>
      </c>
      <c r="AS453" s="26">
        <f t="shared" ca="1" si="165"/>
        <v>-1.0000000000000009E-3</v>
      </c>
      <c r="AT453" s="26">
        <f t="shared" ca="1" si="166"/>
        <v>-1.0000000000001674E-4</v>
      </c>
      <c r="AU453" s="26">
        <f t="shared" ca="1" si="166"/>
        <v>8.9999999999999802E-4</v>
      </c>
      <c r="AV453" s="26">
        <f t="shared" ca="1" si="166"/>
        <v>0</v>
      </c>
      <c r="AW453" s="26">
        <f t="shared" ca="1" si="166"/>
        <v>-7.0000000000000617E-4</v>
      </c>
      <c r="AX453" s="26">
        <f t="shared" ca="1" si="166"/>
        <v>9.9999999999988987E-5</v>
      </c>
      <c r="AY453" s="26">
        <f t="shared" ca="1" si="166"/>
        <v>1.5999999999999973E-3</v>
      </c>
      <c r="AZ453" s="26">
        <f t="shared" ca="1" si="166"/>
        <v>-4.0000000000006697E-4</v>
      </c>
      <c r="BA453" s="26">
        <f t="shared" ca="1" si="166"/>
        <v>9.6000000000000529E-3</v>
      </c>
      <c r="BB453" s="26">
        <f t="shared" ca="1" si="166"/>
        <v>-6.1199999999999977E-2</v>
      </c>
      <c r="BC453" s="26">
        <f t="shared" ca="1" si="166"/>
        <v>9.64E-2</v>
      </c>
      <c r="BD453" s="26">
        <f t="shared" ca="1" si="166"/>
        <v>4.0000000000001146E-4</v>
      </c>
      <c r="BE453" s="26">
        <f t="shared" ca="1" si="166"/>
        <v>5.9999999999993392E-4</v>
      </c>
      <c r="BF453" s="26">
        <f t="shared" ca="1" si="166"/>
        <v>-0.48099999999999998</v>
      </c>
    </row>
    <row r="454" spans="3:58">
      <c r="C454" s="26">
        <f t="shared" si="159"/>
        <v>444</v>
      </c>
      <c r="D454" s="26">
        <f t="shared" si="160"/>
        <v>386</v>
      </c>
      <c r="E454" s="26" t="str">
        <f t="shared" si="161"/>
        <v>历史新!C444</v>
      </c>
      <c r="F454" s="26" t="str">
        <f t="shared" si="162"/>
        <v>历史汇总!B386</v>
      </c>
      <c r="G454" s="1" t="s">
        <v>86</v>
      </c>
      <c r="H454" s="26">
        <f ca="1">OFFSET(INDIRECT($E454),0,H$11)-OFFSET(INDIRECT($F454),0,H$11)</f>
        <v>0</v>
      </c>
      <c r="I454" s="26">
        <f t="shared" ca="1" si="163"/>
        <v>0</v>
      </c>
      <c r="J454" s="26">
        <f t="shared" ca="1" si="163"/>
        <v>0</v>
      </c>
      <c r="K454" s="26">
        <f t="shared" ca="1" si="163"/>
        <v>0</v>
      </c>
      <c r="L454" s="26">
        <f t="shared" ca="1" si="163"/>
        <v>0</v>
      </c>
      <c r="M454" s="26">
        <f t="shared" ca="1" si="163"/>
        <v>0</v>
      </c>
      <c r="N454" s="26">
        <f t="shared" ca="1" si="163"/>
        <v>0</v>
      </c>
      <c r="O454" s="26">
        <f t="shared" ca="1" si="163"/>
        <v>0</v>
      </c>
      <c r="P454" s="26">
        <f t="shared" ca="1" si="163"/>
        <v>0</v>
      </c>
      <c r="Q454" s="26">
        <f t="shared" ca="1" si="163"/>
        <v>0</v>
      </c>
      <c r="R454" s="26">
        <f t="shared" ca="1" si="163"/>
        <v>0</v>
      </c>
      <c r="S454" s="26">
        <f t="shared" ca="1" si="163"/>
        <v>0</v>
      </c>
      <c r="T454" s="26">
        <f t="shared" ca="1" si="163"/>
        <v>0</v>
      </c>
      <c r="U454" s="26">
        <f t="shared" ca="1" si="163"/>
        <v>0</v>
      </c>
      <c r="V454" s="26">
        <f t="shared" ca="1" si="163"/>
        <v>0</v>
      </c>
      <c r="W454" s="26">
        <f t="shared" ca="1" si="163"/>
        <v>0</v>
      </c>
      <c r="X454" s="26">
        <f t="shared" ca="1" si="167"/>
        <v>0</v>
      </c>
      <c r="Y454" s="26">
        <f t="shared" ca="1" si="167"/>
        <v>0</v>
      </c>
      <c r="Z454" s="26">
        <f t="shared" ca="1" si="167"/>
        <v>0</v>
      </c>
      <c r="AA454" s="26">
        <f t="shared" ca="1" si="167"/>
        <v>0</v>
      </c>
      <c r="AB454" s="26">
        <f t="shared" ca="1" si="167"/>
        <v>0</v>
      </c>
      <c r="AC454" s="26">
        <f t="shared" ca="1" si="167"/>
        <v>0</v>
      </c>
      <c r="AD454" s="26">
        <f t="shared" ca="1" si="165"/>
        <v>0</v>
      </c>
      <c r="AE454" s="26">
        <f t="shared" ca="1" si="165"/>
        <v>0</v>
      </c>
      <c r="AF454" s="26">
        <f t="shared" ca="1" si="165"/>
        <v>0</v>
      </c>
      <c r="AG454" s="26">
        <f t="shared" ca="1" si="165"/>
        <v>0</v>
      </c>
      <c r="AH454" s="26">
        <f t="shared" ca="1" si="165"/>
        <v>0</v>
      </c>
      <c r="AI454" s="26">
        <f t="shared" ca="1" si="165"/>
        <v>0</v>
      </c>
      <c r="AJ454" s="26">
        <f t="shared" ca="1" si="165"/>
        <v>0</v>
      </c>
      <c r="AK454" s="26">
        <f t="shared" ca="1" si="165"/>
        <v>0</v>
      </c>
      <c r="AL454" s="26">
        <f t="shared" ca="1" si="165"/>
        <v>0</v>
      </c>
      <c r="AM454" s="26">
        <f t="shared" ca="1" si="165"/>
        <v>0</v>
      </c>
      <c r="AN454" s="26">
        <f t="shared" ca="1" si="165"/>
        <v>0</v>
      </c>
      <c r="AO454" s="26">
        <f t="shared" ca="1" si="165"/>
        <v>0</v>
      </c>
      <c r="AP454" s="26">
        <f t="shared" ca="1" si="165"/>
        <v>-214949</v>
      </c>
      <c r="AQ454" s="26">
        <f t="shared" ca="1" si="165"/>
        <v>-15018</v>
      </c>
      <c r="AR454" s="26">
        <f t="shared" ca="1" si="165"/>
        <v>2351</v>
      </c>
      <c r="AS454" s="26">
        <f t="shared" ca="1" si="165"/>
        <v>555</v>
      </c>
      <c r="AT454" s="26">
        <f t="shared" ca="1" si="166"/>
        <v>190</v>
      </c>
      <c r="AU454" s="26">
        <f t="shared" ca="1" si="166"/>
        <v>332</v>
      </c>
      <c r="AV454" s="26">
        <f t="shared" ca="1" si="166"/>
        <v>306</v>
      </c>
      <c r="AW454" s="26">
        <f t="shared" ca="1" si="166"/>
        <v>-701</v>
      </c>
      <c r="AX454" s="26">
        <f t="shared" ca="1" si="166"/>
        <v>-1330</v>
      </c>
      <c r="AY454" s="26">
        <f t="shared" ca="1" si="166"/>
        <v>2196</v>
      </c>
      <c r="AZ454" s="26">
        <f t="shared" ca="1" si="166"/>
        <v>81</v>
      </c>
      <c r="BA454" s="26">
        <f t="shared" ca="1" si="166"/>
        <v>3828</v>
      </c>
      <c r="BB454" s="26">
        <f t="shared" ca="1" si="166"/>
        <v>-66078</v>
      </c>
      <c r="BC454" s="26">
        <f t="shared" ca="1" si="166"/>
        <v>6880</v>
      </c>
      <c r="BD454" s="26">
        <f t="shared" ca="1" si="166"/>
        <v>377</v>
      </c>
      <c r="BE454" s="26">
        <f t="shared" ca="1" si="166"/>
        <v>1822</v>
      </c>
      <c r="BF454" s="26">
        <f t="shared" ca="1" si="166"/>
        <v>516156</v>
      </c>
    </row>
    <row r="455" spans="3:58">
      <c r="C455" s="26">
        <f t="shared" si="159"/>
        <v>445</v>
      </c>
      <c r="D455" s="26">
        <f t="shared" si="160"/>
        <v>387</v>
      </c>
      <c r="E455" s="26" t="str">
        <f t="shared" si="161"/>
        <v>历史新!C445</v>
      </c>
      <c r="F455" s="26" t="str">
        <f t="shared" si="162"/>
        <v>历史汇总!B387</v>
      </c>
      <c r="G455" s="3" t="s">
        <v>87</v>
      </c>
      <c r="H455" s="26">
        <f t="shared" ca="1" si="163"/>
        <v>0</v>
      </c>
      <c r="I455" s="26">
        <f t="shared" ca="1" si="163"/>
        <v>0</v>
      </c>
      <c r="J455" s="26">
        <f t="shared" ca="1" si="163"/>
        <v>0</v>
      </c>
      <c r="K455" s="26">
        <f t="shared" ca="1" si="163"/>
        <v>0</v>
      </c>
      <c r="L455" s="26">
        <f t="shared" ca="1" si="163"/>
        <v>0</v>
      </c>
      <c r="M455" s="26">
        <f t="shared" ca="1" si="163"/>
        <v>0</v>
      </c>
      <c r="N455" s="26">
        <f t="shared" ca="1" si="163"/>
        <v>0</v>
      </c>
      <c r="O455" s="26">
        <f t="shared" ca="1" si="163"/>
        <v>0</v>
      </c>
      <c r="P455" s="26">
        <f t="shared" ca="1" si="163"/>
        <v>0</v>
      </c>
      <c r="Q455" s="26">
        <f t="shared" ca="1" si="163"/>
        <v>0</v>
      </c>
      <c r="R455" s="26">
        <f t="shared" ca="1" si="163"/>
        <v>0</v>
      </c>
      <c r="S455" s="26">
        <f t="shared" ca="1" si="163"/>
        <v>0</v>
      </c>
      <c r="T455" s="26">
        <f t="shared" ca="1" si="163"/>
        <v>0</v>
      </c>
      <c r="U455" s="26">
        <f t="shared" ca="1" si="163"/>
        <v>0</v>
      </c>
      <c r="V455" s="26">
        <f t="shared" ca="1" si="163"/>
        <v>0</v>
      </c>
      <c r="W455" s="26">
        <f t="shared" ca="1" si="163"/>
        <v>0</v>
      </c>
      <c r="X455" s="26">
        <f t="shared" ca="1" si="167"/>
        <v>0</v>
      </c>
      <c r="Y455" s="26">
        <f t="shared" ca="1" si="167"/>
        <v>0</v>
      </c>
      <c r="Z455" s="26">
        <f t="shared" ca="1" si="167"/>
        <v>0</v>
      </c>
      <c r="AA455" s="26">
        <f t="shared" ca="1" si="167"/>
        <v>0</v>
      </c>
      <c r="AB455" s="26">
        <f t="shared" ca="1" si="167"/>
        <v>0</v>
      </c>
      <c r="AC455" s="26">
        <f t="shared" ca="1" si="167"/>
        <v>0</v>
      </c>
      <c r="AD455" s="26">
        <f t="shared" ca="1" si="165"/>
        <v>0</v>
      </c>
      <c r="AE455" s="26">
        <f t="shared" ca="1" si="165"/>
        <v>0</v>
      </c>
      <c r="AF455" s="26">
        <f t="shared" ca="1" si="165"/>
        <v>0</v>
      </c>
      <c r="AG455" s="26">
        <f t="shared" ca="1" si="165"/>
        <v>0</v>
      </c>
      <c r="AH455" s="26">
        <f t="shared" ca="1" si="165"/>
        <v>0</v>
      </c>
      <c r="AI455" s="26">
        <f t="shared" ca="1" si="165"/>
        <v>0</v>
      </c>
      <c r="AJ455" s="26">
        <f t="shared" ca="1" si="165"/>
        <v>0</v>
      </c>
      <c r="AK455" s="26">
        <f t="shared" ca="1" si="165"/>
        <v>0</v>
      </c>
      <c r="AL455" s="26">
        <f t="shared" ca="1" si="165"/>
        <v>0</v>
      </c>
      <c r="AM455" s="26">
        <f t="shared" ca="1" si="165"/>
        <v>0</v>
      </c>
      <c r="AN455" s="26">
        <f t="shared" ca="1" si="165"/>
        <v>0</v>
      </c>
      <c r="AO455" s="26">
        <f t="shared" ca="1" si="165"/>
        <v>0</v>
      </c>
      <c r="AP455" s="26">
        <f t="shared" ca="1" si="165"/>
        <v>0</v>
      </c>
      <c r="AQ455" s="26">
        <f t="shared" ca="1" si="165"/>
        <v>-30432</v>
      </c>
      <c r="AR455" s="26">
        <f t="shared" ca="1" si="165"/>
        <v>-1205</v>
      </c>
      <c r="AS455" s="26">
        <f t="shared" ca="1" si="165"/>
        <v>-1213</v>
      </c>
      <c r="AT455" s="26">
        <f t="shared" ca="1" si="166"/>
        <v>-1087</v>
      </c>
      <c r="AU455" s="26">
        <f t="shared" ca="1" si="166"/>
        <v>-263</v>
      </c>
      <c r="AV455" s="26">
        <f t="shared" ca="1" si="166"/>
        <v>-132</v>
      </c>
      <c r="AW455" s="26">
        <f t="shared" ca="1" si="166"/>
        <v>-286</v>
      </c>
      <c r="AX455" s="26">
        <f t="shared" ca="1" si="166"/>
        <v>-839</v>
      </c>
      <c r="AY455" s="26">
        <f t="shared" ca="1" si="166"/>
        <v>-280</v>
      </c>
      <c r="AZ455" s="26">
        <f t="shared" ca="1" si="166"/>
        <v>77</v>
      </c>
      <c r="BA455" s="26">
        <f t="shared" ca="1" si="166"/>
        <v>2527</v>
      </c>
      <c r="BB455" s="26">
        <f t="shared" ca="1" si="166"/>
        <v>-12423</v>
      </c>
      <c r="BC455" s="26">
        <f t="shared" ca="1" si="166"/>
        <v>-14067</v>
      </c>
      <c r="BD455" s="26">
        <f t="shared" ca="1" si="166"/>
        <v>-112</v>
      </c>
      <c r="BE455" s="26">
        <f t="shared" ca="1" si="166"/>
        <v>231</v>
      </c>
      <c r="BF455" s="26">
        <f t="shared" ca="1" si="166"/>
        <v>615572</v>
      </c>
    </row>
    <row r="456" spans="3:58">
      <c r="C456" s="26">
        <f t="shared" si="159"/>
        <v>446</v>
      </c>
      <c r="D456" s="26">
        <f t="shared" si="160"/>
        <v>388</v>
      </c>
      <c r="E456" s="26" t="str">
        <f t="shared" si="161"/>
        <v>历史新!C446</v>
      </c>
      <c r="F456" s="26" t="str">
        <f t="shared" si="162"/>
        <v>历史汇总!B388</v>
      </c>
      <c r="G456" s="3" t="s">
        <v>88</v>
      </c>
      <c r="H456" s="26">
        <f t="shared" ref="H456:W463" ca="1" si="168">OFFSET(INDIRECT($E456),0,H$11)-OFFSET(INDIRECT($F456),0,H$11)</f>
        <v>0</v>
      </c>
      <c r="I456" s="26">
        <f t="shared" ca="1" si="168"/>
        <v>0</v>
      </c>
      <c r="J456" s="26">
        <f t="shared" ca="1" si="168"/>
        <v>0</v>
      </c>
      <c r="K456" s="26">
        <f t="shared" ca="1" si="168"/>
        <v>0</v>
      </c>
      <c r="L456" s="26">
        <f t="shared" ca="1" si="168"/>
        <v>0</v>
      </c>
      <c r="M456" s="26">
        <f t="shared" ca="1" si="168"/>
        <v>0</v>
      </c>
      <c r="N456" s="26">
        <f t="shared" ca="1" si="168"/>
        <v>0</v>
      </c>
      <c r="O456" s="26">
        <f t="shared" ca="1" si="168"/>
        <v>0</v>
      </c>
      <c r="P456" s="26">
        <f t="shared" ca="1" si="168"/>
        <v>0</v>
      </c>
      <c r="Q456" s="26">
        <f t="shared" ca="1" si="168"/>
        <v>0</v>
      </c>
      <c r="R456" s="26">
        <f t="shared" ca="1" si="168"/>
        <v>0</v>
      </c>
      <c r="S456" s="26">
        <f t="shared" ca="1" si="168"/>
        <v>0</v>
      </c>
      <c r="T456" s="26">
        <f t="shared" ca="1" si="168"/>
        <v>0</v>
      </c>
      <c r="U456" s="26">
        <f t="shared" ca="1" si="168"/>
        <v>0</v>
      </c>
      <c r="V456" s="26">
        <f t="shared" ca="1" si="168"/>
        <v>0</v>
      </c>
      <c r="W456" s="26">
        <f t="shared" ca="1" si="168"/>
        <v>0</v>
      </c>
      <c r="X456" s="26">
        <f t="shared" ca="1" si="167"/>
        <v>0</v>
      </c>
      <c r="Y456" s="26">
        <f t="shared" ca="1" si="167"/>
        <v>0</v>
      </c>
      <c r="Z456" s="26">
        <f t="shared" ca="1" si="167"/>
        <v>0</v>
      </c>
      <c r="AA456" s="26">
        <f t="shared" ca="1" si="167"/>
        <v>0</v>
      </c>
      <c r="AB456" s="26">
        <f t="shared" ca="1" si="167"/>
        <v>0</v>
      </c>
      <c r="AC456" s="26">
        <f t="shared" ca="1" si="167"/>
        <v>0</v>
      </c>
      <c r="AD456" s="26">
        <f t="shared" ca="1" si="165"/>
        <v>0</v>
      </c>
      <c r="AE456" s="26">
        <f t="shared" ca="1" si="165"/>
        <v>0</v>
      </c>
      <c r="AF456" s="26">
        <f t="shared" ca="1" si="165"/>
        <v>0</v>
      </c>
      <c r="AG456" s="26">
        <f t="shared" ca="1" si="165"/>
        <v>0</v>
      </c>
      <c r="AH456" s="26">
        <f t="shared" ca="1" si="165"/>
        <v>0</v>
      </c>
      <c r="AI456" s="26">
        <f t="shared" ca="1" si="165"/>
        <v>0</v>
      </c>
      <c r="AJ456" s="26">
        <f t="shared" ca="1" si="165"/>
        <v>0</v>
      </c>
      <c r="AK456" s="26">
        <f t="shared" ca="1" si="165"/>
        <v>0</v>
      </c>
      <c r="AL456" s="26">
        <f t="shared" ca="1" si="165"/>
        <v>0</v>
      </c>
      <c r="AM456" s="26">
        <f t="shared" ca="1" si="165"/>
        <v>0</v>
      </c>
      <c r="AN456" s="26">
        <f t="shared" ca="1" si="165"/>
        <v>0</v>
      </c>
      <c r="AO456" s="26">
        <f t="shared" ca="1" si="165"/>
        <v>0</v>
      </c>
      <c r="AP456" s="26">
        <f t="shared" ca="1" si="165"/>
        <v>0</v>
      </c>
      <c r="AQ456" s="26">
        <f t="shared" ca="1" si="165"/>
        <v>0</v>
      </c>
      <c r="AR456" s="26">
        <f t="shared" ca="1" si="165"/>
        <v>163</v>
      </c>
      <c r="AS456" s="26">
        <f t="shared" ca="1" si="165"/>
        <v>-520</v>
      </c>
      <c r="AT456" s="26">
        <f t="shared" ca="1" si="166"/>
        <v>-275</v>
      </c>
      <c r="AU456" s="26">
        <f t="shared" ca="1" si="166"/>
        <v>-90</v>
      </c>
      <c r="AV456" s="26">
        <f t="shared" ca="1" si="166"/>
        <v>-215</v>
      </c>
      <c r="AW456" s="26">
        <f t="shared" ca="1" si="166"/>
        <v>-180</v>
      </c>
      <c r="AX456" s="26">
        <f t="shared" ca="1" si="166"/>
        <v>-366</v>
      </c>
      <c r="AY456" s="26">
        <f t="shared" ca="1" si="166"/>
        <v>26</v>
      </c>
      <c r="AZ456" s="26">
        <f t="shared" ca="1" si="166"/>
        <v>-166</v>
      </c>
      <c r="BA456" s="26">
        <f t="shared" ca="1" si="166"/>
        <v>4570</v>
      </c>
      <c r="BB456" s="26">
        <f t="shared" ca="1" si="166"/>
        <v>-23261</v>
      </c>
      <c r="BC456" s="26">
        <f t="shared" ca="1" si="166"/>
        <v>6405</v>
      </c>
      <c r="BD456" s="26">
        <f t="shared" ca="1" si="166"/>
        <v>-399</v>
      </c>
      <c r="BE456" s="26">
        <f t="shared" ca="1" si="166"/>
        <v>-1612</v>
      </c>
      <c r="BF456" s="26">
        <f t="shared" ca="1" si="166"/>
        <v>99416</v>
      </c>
    </row>
    <row r="457" spans="3:58">
      <c r="C457" s="26">
        <f t="shared" si="159"/>
        <v>447</v>
      </c>
      <c r="D457" s="26">
        <f t="shared" si="160"/>
        <v>385</v>
      </c>
      <c r="E457" s="26" t="str">
        <f t="shared" si="161"/>
        <v>历史新!C447</v>
      </c>
      <c r="F457" s="26" t="str">
        <f t="shared" si="162"/>
        <v>历史汇总!B385</v>
      </c>
      <c r="G457" s="1" t="s">
        <v>89</v>
      </c>
      <c r="H457" s="26">
        <f t="shared" ca="1" si="168"/>
        <v>0</v>
      </c>
      <c r="I457" s="26">
        <f t="shared" ca="1" si="168"/>
        <v>0</v>
      </c>
      <c r="J457" s="26">
        <f t="shared" ca="1" si="168"/>
        <v>0</v>
      </c>
      <c r="K457" s="26">
        <f t="shared" ca="1" si="168"/>
        <v>0</v>
      </c>
      <c r="L457" s="26">
        <f t="shared" ca="1" si="168"/>
        <v>0</v>
      </c>
      <c r="M457" s="26">
        <f t="shared" ca="1" si="168"/>
        <v>0</v>
      </c>
      <c r="N457" s="26">
        <f t="shared" ca="1" si="168"/>
        <v>0</v>
      </c>
      <c r="O457" s="26">
        <f t="shared" ca="1" si="168"/>
        <v>0</v>
      </c>
      <c r="P457" s="26">
        <f t="shared" ca="1" si="168"/>
        <v>0</v>
      </c>
      <c r="Q457" s="26">
        <f t="shared" ca="1" si="168"/>
        <v>0</v>
      </c>
      <c r="R457" s="26">
        <f t="shared" ca="1" si="168"/>
        <v>0</v>
      </c>
      <c r="S457" s="26">
        <f t="shared" ca="1" si="168"/>
        <v>0</v>
      </c>
      <c r="T457" s="26">
        <f t="shared" ca="1" si="168"/>
        <v>0</v>
      </c>
      <c r="U457" s="26">
        <f t="shared" ca="1" si="168"/>
        <v>0</v>
      </c>
      <c r="V457" s="26">
        <f t="shared" ca="1" si="168"/>
        <v>0</v>
      </c>
      <c r="W457" s="26">
        <f t="shared" ca="1" si="168"/>
        <v>0</v>
      </c>
      <c r="X457" s="26">
        <f t="shared" ca="1" si="167"/>
        <v>0</v>
      </c>
      <c r="Y457" s="26">
        <f t="shared" ca="1" si="167"/>
        <v>0</v>
      </c>
      <c r="Z457" s="26">
        <f t="shared" ca="1" si="167"/>
        <v>0</v>
      </c>
      <c r="AA457" s="26">
        <f t="shared" ca="1" si="167"/>
        <v>0</v>
      </c>
      <c r="AB457" s="26">
        <f t="shared" ca="1" si="167"/>
        <v>0</v>
      </c>
      <c r="AC457" s="26">
        <f t="shared" ca="1" si="167"/>
        <v>0</v>
      </c>
      <c r="AD457" s="26">
        <f t="shared" ca="1" si="165"/>
        <v>0</v>
      </c>
      <c r="AE457" s="26">
        <f t="shared" ca="1" si="165"/>
        <v>0</v>
      </c>
      <c r="AF457" s="26">
        <f t="shared" ca="1" si="165"/>
        <v>0</v>
      </c>
      <c r="AG457" s="26">
        <f t="shared" ca="1" si="165"/>
        <v>0</v>
      </c>
      <c r="AH457" s="26">
        <f t="shared" ca="1" si="165"/>
        <v>0</v>
      </c>
      <c r="AI457" s="26">
        <f t="shared" ca="1" si="165"/>
        <v>0</v>
      </c>
      <c r="AJ457" s="26">
        <f t="shared" ca="1" si="165"/>
        <v>0</v>
      </c>
      <c r="AK457" s="26">
        <f t="shared" ca="1" si="165"/>
        <v>0</v>
      </c>
      <c r="AL457" s="26">
        <f t="shared" ca="1" si="165"/>
        <v>0</v>
      </c>
      <c r="AM457" s="26">
        <f t="shared" ca="1" si="165"/>
        <v>0</v>
      </c>
      <c r="AN457" s="26">
        <f t="shared" ca="1" si="165"/>
        <v>0</v>
      </c>
      <c r="AO457" s="26">
        <f t="shared" ca="1" si="165"/>
        <v>0</v>
      </c>
      <c r="AP457" s="26">
        <f t="shared" ca="1" si="165"/>
        <v>2.0932999999999997</v>
      </c>
      <c r="AQ457" s="26">
        <f t="shared" ca="1" si="165"/>
        <v>-2.2999999999999687E-3</v>
      </c>
      <c r="AR457" s="26">
        <f t="shared" ca="1" si="165"/>
        <v>7.0000000000003393E-4</v>
      </c>
      <c r="AS457" s="26">
        <f t="shared" ca="1" si="165"/>
        <v>2.9999999999996696E-4</v>
      </c>
      <c r="AT457" s="26">
        <f t="shared" ca="1" si="166"/>
        <v>0</v>
      </c>
      <c r="AU457" s="26">
        <f t="shared" ca="1" si="166"/>
        <v>1.9999999999997797E-4</v>
      </c>
      <c r="AV457" s="26">
        <f t="shared" ca="1" si="166"/>
        <v>1.9999999999997797E-4</v>
      </c>
      <c r="AW457" s="26">
        <f t="shared" ca="1" si="166"/>
        <v>1.9999999999997797E-4</v>
      </c>
      <c r="AX457" s="26">
        <f t="shared" ca="1" si="166"/>
        <v>0</v>
      </c>
      <c r="AY457" s="26">
        <f t="shared" ca="1" si="166"/>
        <v>2.9999999999996696E-4</v>
      </c>
      <c r="AZ457" s="26">
        <f t="shared" ca="1" si="166"/>
        <v>5.9999999999993392E-4</v>
      </c>
      <c r="BA457" s="26">
        <f t="shared" ca="1" si="166"/>
        <v>6.6999999999999282E-3</v>
      </c>
      <c r="BB457" s="26">
        <f t="shared" ca="1" si="166"/>
        <v>-1.2299999999999978E-2</v>
      </c>
      <c r="BC457" s="26">
        <f t="shared" ca="1" si="166"/>
        <v>-9.9999999999988987E-5</v>
      </c>
      <c r="BD457" s="26">
        <f t="shared" ca="1" si="166"/>
        <v>9.9999999999988987E-5</v>
      </c>
      <c r="BE457" s="26">
        <f t="shared" ca="1" si="166"/>
        <v>3.9999999999995595E-4</v>
      </c>
      <c r="BF457" s="26">
        <f t="shared" ca="1" si="166"/>
        <v>0.63219999999999998</v>
      </c>
    </row>
    <row r="458" spans="3:58">
      <c r="C458" s="26">
        <f t="shared" si="159"/>
        <v>448</v>
      </c>
      <c r="D458" s="26">
        <f t="shared" si="160"/>
        <v>365</v>
      </c>
      <c r="E458" s="26" t="str">
        <f t="shared" si="161"/>
        <v>历史新!C448</v>
      </c>
      <c r="F458" s="26" t="str">
        <f t="shared" si="162"/>
        <v>历史汇总!B365</v>
      </c>
      <c r="G458" s="3" t="s">
        <v>90</v>
      </c>
    </row>
    <row r="459" spans="3:58">
      <c r="C459" s="26">
        <f t="shared" si="159"/>
        <v>449</v>
      </c>
      <c r="D459" s="26">
        <f t="shared" si="160"/>
        <v>365</v>
      </c>
      <c r="E459" s="26" t="str">
        <f t="shared" si="161"/>
        <v>历史新!C449</v>
      </c>
      <c r="F459" s="26" t="str">
        <f t="shared" si="162"/>
        <v>历史汇总!B365</v>
      </c>
      <c r="G459" s="3" t="s">
        <v>91</v>
      </c>
    </row>
    <row r="460" spans="3:58">
      <c r="C460" s="26">
        <f t="shared" si="159"/>
        <v>450</v>
      </c>
      <c r="D460" s="26">
        <f t="shared" si="160"/>
        <v>365</v>
      </c>
      <c r="E460" s="26" t="str">
        <f t="shared" si="161"/>
        <v>历史新!C450</v>
      </c>
      <c r="F460" s="26" t="str">
        <f t="shared" si="162"/>
        <v>历史汇总!B365</v>
      </c>
      <c r="G460" s="3" t="s">
        <v>92</v>
      </c>
    </row>
    <row r="461" spans="3:58">
      <c r="C461" s="26">
        <f t="shared" si="159"/>
        <v>451</v>
      </c>
      <c r="D461" s="26">
        <f t="shared" si="160"/>
        <v>393</v>
      </c>
      <c r="E461" s="26" t="str">
        <f t="shared" si="161"/>
        <v>历史新!C451</v>
      </c>
      <c r="F461" s="26" t="str">
        <f t="shared" si="162"/>
        <v>历史汇总!B393</v>
      </c>
      <c r="G461" s="1" t="s">
        <v>94</v>
      </c>
      <c r="H461" s="26">
        <f t="shared" ref="H461:W474" ca="1" si="169">OFFSET(INDIRECT($E461),0,H$11)-OFFSET(INDIRECT($F461),0,H$11)</f>
        <v>0</v>
      </c>
      <c r="I461" s="26">
        <f t="shared" ca="1" si="168"/>
        <v>0</v>
      </c>
      <c r="J461" s="26">
        <f t="shared" ca="1" si="168"/>
        <v>0</v>
      </c>
      <c r="K461" s="26">
        <f t="shared" ca="1" si="168"/>
        <v>0</v>
      </c>
      <c r="L461" s="26">
        <f t="shared" ca="1" si="168"/>
        <v>0</v>
      </c>
      <c r="M461" s="26">
        <f t="shared" ca="1" si="168"/>
        <v>0</v>
      </c>
      <c r="N461" s="26">
        <f t="shared" ca="1" si="168"/>
        <v>0</v>
      </c>
      <c r="O461" s="26">
        <f t="shared" ca="1" si="168"/>
        <v>0</v>
      </c>
      <c r="P461" s="26">
        <f t="shared" ca="1" si="168"/>
        <v>0</v>
      </c>
      <c r="Q461" s="26">
        <f t="shared" ca="1" si="168"/>
        <v>0</v>
      </c>
      <c r="R461" s="26">
        <f t="shared" ca="1" si="168"/>
        <v>0</v>
      </c>
      <c r="S461" s="26">
        <f t="shared" ca="1" si="168"/>
        <v>0</v>
      </c>
      <c r="T461" s="26">
        <f t="shared" ca="1" si="168"/>
        <v>0</v>
      </c>
      <c r="U461" s="26">
        <f t="shared" ca="1" si="168"/>
        <v>0</v>
      </c>
      <c r="V461" s="26">
        <f t="shared" ca="1" si="168"/>
        <v>0</v>
      </c>
      <c r="W461" s="26">
        <f t="shared" ca="1" si="168"/>
        <v>0</v>
      </c>
      <c r="X461" s="26">
        <f t="shared" ref="X461:BF469" ca="1" si="170">OFFSET(INDIRECT($E461),0,X$11)-OFFSET(INDIRECT($F461),0,X$11)</f>
        <v>0</v>
      </c>
      <c r="Y461" s="26">
        <f t="shared" ca="1" si="170"/>
        <v>0</v>
      </c>
      <c r="Z461" s="26">
        <f t="shared" ca="1" si="170"/>
        <v>0</v>
      </c>
      <c r="AA461" s="26">
        <f t="shared" ca="1" si="170"/>
        <v>0</v>
      </c>
      <c r="AB461" s="26">
        <f t="shared" ca="1" si="170"/>
        <v>0</v>
      </c>
      <c r="AC461" s="26">
        <f t="shared" ca="1" si="170"/>
        <v>0</v>
      </c>
      <c r="AD461" s="26">
        <f t="shared" ca="1" si="170"/>
        <v>0</v>
      </c>
      <c r="AE461" s="26">
        <f t="shared" ca="1" si="170"/>
        <v>0</v>
      </c>
      <c r="AF461" s="26">
        <f t="shared" ca="1" si="170"/>
        <v>0</v>
      </c>
      <c r="AG461" s="26">
        <f t="shared" ca="1" si="170"/>
        <v>0</v>
      </c>
      <c r="AH461" s="26">
        <f t="shared" ca="1" si="170"/>
        <v>0</v>
      </c>
      <c r="AI461" s="26">
        <f t="shared" ca="1" si="170"/>
        <v>0</v>
      </c>
      <c r="AJ461" s="26">
        <f t="shared" ca="1" si="170"/>
        <v>0</v>
      </c>
      <c r="AK461" s="26">
        <f t="shared" ca="1" si="170"/>
        <v>0</v>
      </c>
      <c r="AL461" s="26">
        <f t="shared" ca="1" si="170"/>
        <v>0</v>
      </c>
      <c r="AM461" s="26">
        <f t="shared" ca="1" si="170"/>
        <v>0</v>
      </c>
      <c r="AN461" s="26">
        <f t="shared" ca="1" si="170"/>
        <v>0</v>
      </c>
      <c r="AO461" s="26">
        <f t="shared" ca="1" si="170"/>
        <v>12361</v>
      </c>
      <c r="AP461" s="26">
        <f t="shared" ca="1" si="170"/>
        <v>0</v>
      </c>
      <c r="AQ461" s="26">
        <f t="shared" ca="1" si="170"/>
        <v>-66609</v>
      </c>
      <c r="AR461" s="26">
        <f t="shared" ca="1" si="170"/>
        <v>0</v>
      </c>
      <c r="AS461" s="26">
        <f t="shared" ca="1" si="170"/>
        <v>0</v>
      </c>
      <c r="AT461" s="26">
        <f t="shared" ca="1" si="170"/>
        <v>0</v>
      </c>
      <c r="AU461" s="26">
        <f t="shared" ca="1" si="170"/>
        <v>-1</v>
      </c>
      <c r="AV461" s="26">
        <f t="shared" ca="1" si="170"/>
        <v>0</v>
      </c>
      <c r="AW461" s="26">
        <f t="shared" ca="1" si="170"/>
        <v>0</v>
      </c>
      <c r="AX461" s="26">
        <f t="shared" ca="1" si="170"/>
        <v>-5742</v>
      </c>
      <c r="AY461" s="26">
        <f t="shared" ca="1" si="170"/>
        <v>0</v>
      </c>
      <c r="AZ461" s="26">
        <f t="shared" ca="1" si="170"/>
        <v>0</v>
      </c>
      <c r="BA461" s="26">
        <f t="shared" ca="1" si="170"/>
        <v>0</v>
      </c>
      <c r="BB461" s="26">
        <f t="shared" ca="1" si="170"/>
        <v>0</v>
      </c>
      <c r="BC461" s="26">
        <f t="shared" ca="1" si="170"/>
        <v>0</v>
      </c>
      <c r="BD461" s="26">
        <f t="shared" ca="1" si="170"/>
        <v>0</v>
      </c>
      <c r="BE461" s="26">
        <f t="shared" ca="1" si="170"/>
        <v>0</v>
      </c>
      <c r="BF461" s="26">
        <f t="shared" ca="1" si="170"/>
        <v>26057</v>
      </c>
    </row>
    <row r="462" spans="3:58">
      <c r="C462" s="26">
        <f t="shared" si="159"/>
        <v>452</v>
      </c>
      <c r="D462" s="26">
        <f t="shared" si="160"/>
        <v>394</v>
      </c>
      <c r="E462" s="26" t="str">
        <f t="shared" si="161"/>
        <v>历史新!C452</v>
      </c>
      <c r="F462" s="26" t="str">
        <f t="shared" si="162"/>
        <v>历史汇总!B394</v>
      </c>
      <c r="G462" s="3" t="s">
        <v>95</v>
      </c>
      <c r="H462" s="26">
        <f t="shared" ca="1" si="169"/>
        <v>0</v>
      </c>
      <c r="I462" s="26">
        <f t="shared" ca="1" si="168"/>
        <v>0</v>
      </c>
      <c r="J462" s="26">
        <f t="shared" ca="1" si="168"/>
        <v>0</v>
      </c>
      <c r="K462" s="26">
        <f t="shared" ca="1" si="168"/>
        <v>0</v>
      </c>
      <c r="L462" s="26">
        <f t="shared" ca="1" si="168"/>
        <v>0</v>
      </c>
      <c r="M462" s="26">
        <f t="shared" ca="1" si="168"/>
        <v>0</v>
      </c>
      <c r="N462" s="26">
        <f t="shared" ca="1" si="168"/>
        <v>0</v>
      </c>
      <c r="O462" s="26">
        <f t="shared" ca="1" si="168"/>
        <v>0</v>
      </c>
      <c r="P462" s="26">
        <f t="shared" ca="1" si="168"/>
        <v>0</v>
      </c>
      <c r="Q462" s="26">
        <f t="shared" ca="1" si="168"/>
        <v>0</v>
      </c>
      <c r="R462" s="26">
        <f t="shared" ca="1" si="168"/>
        <v>0</v>
      </c>
      <c r="S462" s="26">
        <f t="shared" ca="1" si="168"/>
        <v>0</v>
      </c>
      <c r="T462" s="26">
        <f t="shared" ca="1" si="168"/>
        <v>0</v>
      </c>
      <c r="U462" s="26">
        <f t="shared" ca="1" si="168"/>
        <v>0</v>
      </c>
      <c r="V462" s="26">
        <f t="shared" ca="1" si="168"/>
        <v>0</v>
      </c>
      <c r="W462" s="26">
        <f t="shared" ca="1" si="168"/>
        <v>0</v>
      </c>
      <c r="X462" s="26">
        <f t="shared" ca="1" si="170"/>
        <v>0</v>
      </c>
      <c r="Y462" s="26">
        <f t="shared" ca="1" si="170"/>
        <v>0</v>
      </c>
      <c r="Z462" s="26">
        <f t="shared" ca="1" si="170"/>
        <v>0</v>
      </c>
      <c r="AA462" s="26">
        <f t="shared" ca="1" si="170"/>
        <v>0</v>
      </c>
      <c r="AB462" s="26">
        <f t="shared" ca="1" si="170"/>
        <v>0</v>
      </c>
      <c r="AC462" s="26">
        <f t="shared" ca="1" si="170"/>
        <v>0</v>
      </c>
      <c r="AD462" s="26">
        <f t="shared" ca="1" si="170"/>
        <v>0</v>
      </c>
      <c r="AE462" s="26">
        <f t="shared" ca="1" si="170"/>
        <v>0</v>
      </c>
      <c r="AF462" s="26">
        <f t="shared" ca="1" si="170"/>
        <v>0</v>
      </c>
      <c r="AG462" s="26">
        <f t="shared" ca="1" si="170"/>
        <v>0</v>
      </c>
      <c r="AH462" s="26">
        <f t="shared" ca="1" si="170"/>
        <v>0</v>
      </c>
      <c r="AI462" s="26">
        <f t="shared" ca="1" si="170"/>
        <v>0</v>
      </c>
      <c r="AJ462" s="26">
        <f t="shared" ca="1" si="170"/>
        <v>0</v>
      </c>
      <c r="AK462" s="26">
        <f t="shared" ca="1" si="170"/>
        <v>0</v>
      </c>
      <c r="AL462" s="26">
        <f t="shared" ca="1" si="170"/>
        <v>0</v>
      </c>
      <c r="AM462" s="26">
        <f t="shared" ca="1" si="170"/>
        <v>0</v>
      </c>
      <c r="AN462" s="26">
        <f t="shared" ca="1" si="170"/>
        <v>0</v>
      </c>
      <c r="AO462" s="26">
        <f t="shared" ca="1" si="170"/>
        <v>0</v>
      </c>
      <c r="AP462" s="26">
        <f t="shared" ca="1" si="170"/>
        <v>5.8914999999999997</v>
      </c>
      <c r="AQ462" s="26">
        <f t="shared" ca="1" si="170"/>
        <v>0.21809999999999999</v>
      </c>
      <c r="AR462" s="26">
        <f t="shared" ca="1" si="170"/>
        <v>0</v>
      </c>
      <c r="AS462" s="26">
        <f t="shared" ca="1" si="170"/>
        <v>0</v>
      </c>
      <c r="AT462" s="26">
        <f t="shared" ca="1" si="170"/>
        <v>0</v>
      </c>
      <c r="AU462" s="26">
        <f t="shared" ca="1" si="170"/>
        <v>-1.0000000000000286E-4</v>
      </c>
      <c r="AV462" s="26">
        <f t="shared" ca="1" si="170"/>
        <v>0</v>
      </c>
      <c r="AW462" s="26">
        <f t="shared" ca="1" si="170"/>
        <v>0</v>
      </c>
      <c r="AX462" s="26">
        <f t="shared" ca="1" si="170"/>
        <v>-0.1265</v>
      </c>
      <c r="AY462" s="26">
        <f t="shared" ca="1" si="170"/>
        <v>0.1207</v>
      </c>
      <c r="AZ462" s="26">
        <f t="shared" ca="1" si="170"/>
        <v>0</v>
      </c>
      <c r="BA462" s="26">
        <f t="shared" ca="1" si="170"/>
        <v>0</v>
      </c>
      <c r="BB462" s="26">
        <f t="shared" ca="1" si="170"/>
        <v>0</v>
      </c>
      <c r="BC462" s="26">
        <f t="shared" ca="1" si="170"/>
        <v>0</v>
      </c>
      <c r="BD462" s="26">
        <f t="shared" ca="1" si="170"/>
        <v>0</v>
      </c>
      <c r="BE462" s="26">
        <f t="shared" ca="1" si="170"/>
        <v>0</v>
      </c>
      <c r="BF462" s="26">
        <f t="shared" ca="1" si="170"/>
        <v>0.28220000000000001</v>
      </c>
    </row>
    <row r="463" spans="3:58">
      <c r="C463" s="26">
        <f t="shared" si="159"/>
        <v>453</v>
      </c>
      <c r="D463" s="26">
        <f t="shared" si="160"/>
        <v>395</v>
      </c>
      <c r="E463" s="26" t="str">
        <f t="shared" si="161"/>
        <v>历史新!C453</v>
      </c>
      <c r="F463" s="26" t="str">
        <f t="shared" si="162"/>
        <v>历史汇总!B395</v>
      </c>
      <c r="G463" s="1" t="s">
        <v>96</v>
      </c>
      <c r="H463" s="26">
        <f t="shared" ca="1" si="169"/>
        <v>0</v>
      </c>
      <c r="I463" s="26">
        <f t="shared" ca="1" si="168"/>
        <v>0</v>
      </c>
      <c r="J463" s="26">
        <f t="shared" ca="1" si="168"/>
        <v>0</v>
      </c>
      <c r="K463" s="26">
        <f t="shared" ca="1" si="168"/>
        <v>0</v>
      </c>
      <c r="L463" s="26">
        <f t="shared" ca="1" si="168"/>
        <v>0</v>
      </c>
      <c r="M463" s="26">
        <f t="shared" ca="1" si="168"/>
        <v>0</v>
      </c>
      <c r="N463" s="26">
        <f t="shared" ca="1" si="168"/>
        <v>0</v>
      </c>
      <c r="O463" s="26">
        <f t="shared" ca="1" si="168"/>
        <v>0</v>
      </c>
      <c r="P463" s="26">
        <f t="shared" ca="1" si="168"/>
        <v>0</v>
      </c>
      <c r="Q463" s="26">
        <f t="shared" ca="1" si="168"/>
        <v>0</v>
      </c>
      <c r="R463" s="26">
        <f t="shared" ca="1" si="168"/>
        <v>0</v>
      </c>
      <c r="S463" s="26">
        <f t="shared" ca="1" si="168"/>
        <v>0</v>
      </c>
      <c r="T463" s="26">
        <f t="shared" ca="1" si="168"/>
        <v>0</v>
      </c>
      <c r="U463" s="26">
        <f t="shared" ca="1" si="168"/>
        <v>0</v>
      </c>
      <c r="V463" s="26">
        <f t="shared" ca="1" si="168"/>
        <v>0</v>
      </c>
      <c r="W463" s="26">
        <f t="shared" ca="1" si="168"/>
        <v>0</v>
      </c>
      <c r="X463" s="26">
        <f t="shared" ca="1" si="170"/>
        <v>0</v>
      </c>
      <c r="Y463" s="26">
        <f t="shared" ca="1" si="170"/>
        <v>0</v>
      </c>
      <c r="Z463" s="26">
        <f t="shared" ca="1" si="170"/>
        <v>0</v>
      </c>
      <c r="AA463" s="26">
        <f t="shared" ca="1" si="170"/>
        <v>0</v>
      </c>
      <c r="AB463" s="26">
        <f t="shared" ca="1" si="170"/>
        <v>0</v>
      </c>
      <c r="AC463" s="26">
        <f t="shared" ca="1" si="170"/>
        <v>0</v>
      </c>
      <c r="AD463" s="26">
        <f t="shared" ca="1" si="170"/>
        <v>0</v>
      </c>
      <c r="AE463" s="26">
        <f t="shared" ca="1" si="170"/>
        <v>0</v>
      </c>
      <c r="AF463" s="26">
        <f t="shared" ca="1" si="170"/>
        <v>0</v>
      </c>
      <c r="AG463" s="26">
        <f t="shared" ca="1" si="170"/>
        <v>0</v>
      </c>
      <c r="AH463" s="26">
        <f t="shared" ca="1" si="170"/>
        <v>0</v>
      </c>
      <c r="AI463" s="26">
        <f t="shared" ca="1" si="170"/>
        <v>0</v>
      </c>
      <c r="AJ463" s="26">
        <f t="shared" ca="1" si="170"/>
        <v>0</v>
      </c>
      <c r="AK463" s="26">
        <f t="shared" ca="1" si="170"/>
        <v>0</v>
      </c>
      <c r="AL463" s="26">
        <f t="shared" ca="1" si="170"/>
        <v>0</v>
      </c>
      <c r="AM463" s="26">
        <f t="shared" ca="1" si="170"/>
        <v>0</v>
      </c>
      <c r="AN463" s="26">
        <f t="shared" ca="1" si="170"/>
        <v>0</v>
      </c>
      <c r="AO463" s="26">
        <f t="shared" ca="1" si="170"/>
        <v>0</v>
      </c>
      <c r="AP463" s="26">
        <f t="shared" ca="1" si="170"/>
        <v>-14670</v>
      </c>
      <c r="AQ463" s="26">
        <f t="shared" ca="1" si="170"/>
        <v>-1.4700000000011642</v>
      </c>
      <c r="AR463" s="26">
        <f t="shared" ca="1" si="170"/>
        <v>-1.0900000000001455</v>
      </c>
      <c r="AS463" s="26">
        <f t="shared" ca="1" si="170"/>
        <v>-0.62000000000080036</v>
      </c>
      <c r="AT463" s="26">
        <f t="shared" ca="1" si="170"/>
        <v>-1.1299999999991996</v>
      </c>
      <c r="AU463" s="26">
        <f t="shared" ca="1" si="170"/>
        <v>-3.3899999999994179</v>
      </c>
      <c r="AV463" s="26">
        <f t="shared" ca="1" si="170"/>
        <v>-1.0799999999999272</v>
      </c>
      <c r="AW463" s="26">
        <f t="shared" ca="1" si="170"/>
        <v>-17.669999999998254</v>
      </c>
      <c r="AX463" s="26">
        <f t="shared" ca="1" si="170"/>
        <v>-11194.45</v>
      </c>
      <c r="AY463" s="26">
        <f t="shared" ca="1" si="170"/>
        <v>-5.319999999999709</v>
      </c>
      <c r="AZ463" s="26">
        <f t="shared" ca="1" si="170"/>
        <v>-90.270000000000437</v>
      </c>
      <c r="BA463" s="26">
        <f t="shared" ca="1" si="170"/>
        <v>-21.760000000000218</v>
      </c>
      <c r="BB463" s="26">
        <f t="shared" ca="1" si="170"/>
        <v>-11.6299999999992</v>
      </c>
      <c r="BC463" s="26">
        <f t="shared" ca="1" si="170"/>
        <v>0.48999999999978172</v>
      </c>
      <c r="BD463" s="26">
        <f t="shared" ca="1" si="170"/>
        <v>3.4400000000005093</v>
      </c>
      <c r="BE463" s="26">
        <f t="shared" ca="1" si="170"/>
        <v>-0.13000000000010914</v>
      </c>
      <c r="BF463" s="26">
        <f t="shared" ca="1" si="170"/>
        <v>8263.9500000000007</v>
      </c>
    </row>
    <row r="464" spans="3:58">
      <c r="C464" s="26">
        <f t="shared" si="159"/>
        <v>454</v>
      </c>
      <c r="D464" s="26">
        <f t="shared" si="160"/>
        <v>396</v>
      </c>
      <c r="E464" s="26" t="str">
        <f t="shared" si="161"/>
        <v>历史新!C454</v>
      </c>
      <c r="F464" s="26" t="str">
        <f t="shared" si="162"/>
        <v>历史汇总!B396</v>
      </c>
      <c r="G464" s="3" t="s">
        <v>97</v>
      </c>
      <c r="H464" s="26">
        <f t="shared" ca="1" si="169"/>
        <v>0</v>
      </c>
      <c r="I464" s="26">
        <f t="shared" ca="1" si="169"/>
        <v>0</v>
      </c>
      <c r="J464" s="26">
        <f t="shared" ca="1" si="169"/>
        <v>0</v>
      </c>
      <c r="K464" s="26">
        <f t="shared" ca="1" si="169"/>
        <v>0</v>
      </c>
      <c r="L464" s="26">
        <f t="shared" ca="1" si="169"/>
        <v>0</v>
      </c>
      <c r="M464" s="26">
        <f t="shared" ca="1" si="169"/>
        <v>0</v>
      </c>
      <c r="N464" s="26">
        <f t="shared" ca="1" si="169"/>
        <v>0</v>
      </c>
      <c r="O464" s="26">
        <f t="shared" ca="1" si="169"/>
        <v>0</v>
      </c>
      <c r="P464" s="26">
        <f t="shared" ca="1" si="169"/>
        <v>0</v>
      </c>
      <c r="Q464" s="26">
        <f t="shared" ca="1" si="169"/>
        <v>0</v>
      </c>
      <c r="R464" s="26">
        <f t="shared" ca="1" si="169"/>
        <v>0</v>
      </c>
      <c r="S464" s="26">
        <f t="shared" ca="1" si="169"/>
        <v>0</v>
      </c>
      <c r="T464" s="26">
        <f t="shared" ca="1" si="169"/>
        <v>0</v>
      </c>
      <c r="U464" s="26">
        <f t="shared" ca="1" si="169"/>
        <v>0</v>
      </c>
      <c r="V464" s="26">
        <f t="shared" ca="1" si="169"/>
        <v>0</v>
      </c>
      <c r="W464" s="26">
        <f t="shared" ca="1" si="169"/>
        <v>0</v>
      </c>
      <c r="X464" s="26">
        <f t="shared" ca="1" si="170"/>
        <v>0</v>
      </c>
      <c r="Y464" s="26">
        <f t="shared" ca="1" si="170"/>
        <v>0</v>
      </c>
      <c r="Z464" s="26">
        <f t="shared" ca="1" si="170"/>
        <v>0</v>
      </c>
      <c r="AA464" s="26">
        <f t="shared" ca="1" si="170"/>
        <v>0</v>
      </c>
      <c r="AB464" s="26">
        <f t="shared" ca="1" si="170"/>
        <v>0</v>
      </c>
      <c r="AC464" s="26">
        <f t="shared" ca="1" si="170"/>
        <v>0</v>
      </c>
      <c r="AD464" s="26">
        <f t="shared" ca="1" si="170"/>
        <v>0</v>
      </c>
      <c r="AE464" s="26">
        <f t="shared" ca="1" si="170"/>
        <v>0</v>
      </c>
      <c r="AF464" s="26">
        <f t="shared" ca="1" si="170"/>
        <v>0</v>
      </c>
      <c r="AG464" s="26">
        <f t="shared" ca="1" si="170"/>
        <v>0</v>
      </c>
      <c r="AH464" s="26">
        <f t="shared" ca="1" si="170"/>
        <v>0</v>
      </c>
      <c r="AI464" s="26">
        <f t="shared" ca="1" si="170"/>
        <v>0</v>
      </c>
      <c r="AJ464" s="26">
        <f t="shared" ca="1" si="170"/>
        <v>0</v>
      </c>
      <c r="AK464" s="26">
        <f t="shared" ca="1" si="170"/>
        <v>0</v>
      </c>
      <c r="AL464" s="26">
        <f t="shared" ca="1" si="170"/>
        <v>0</v>
      </c>
      <c r="AM464" s="26">
        <f t="shared" ca="1" si="170"/>
        <v>0</v>
      </c>
      <c r="AN464" s="26">
        <f t="shared" ca="1" si="170"/>
        <v>0</v>
      </c>
      <c r="AO464" s="26">
        <f t="shared" ca="1" si="170"/>
        <v>0</v>
      </c>
      <c r="AP464" s="26">
        <f t="shared" ca="1" si="170"/>
        <v>0</v>
      </c>
      <c r="AQ464" s="26">
        <f t="shared" ca="1" si="170"/>
        <v>-0.76290000000000002</v>
      </c>
      <c r="AR464" s="26">
        <f t="shared" ca="1" si="170"/>
        <v>0</v>
      </c>
      <c r="AS464" s="26">
        <f t="shared" ca="1" si="170"/>
        <v>0</v>
      </c>
      <c r="AT464" s="26">
        <f t="shared" ca="1" si="170"/>
        <v>0</v>
      </c>
      <c r="AU464" s="26">
        <f t="shared" ca="1" si="170"/>
        <v>-1.9999999999997797E-4</v>
      </c>
      <c r="AV464" s="26">
        <f t="shared" ca="1" si="170"/>
        <v>1.0000000000000286E-4</v>
      </c>
      <c r="AW464" s="26">
        <f t="shared" ca="1" si="170"/>
        <v>-1.1999999999998678E-3</v>
      </c>
      <c r="AX464" s="26">
        <f t="shared" ca="1" si="170"/>
        <v>-0.41620000000000001</v>
      </c>
      <c r="AY464" s="26">
        <f t="shared" ca="1" si="170"/>
        <v>0.42559999999999998</v>
      </c>
      <c r="AZ464" s="26">
        <f t="shared" ca="1" si="170"/>
        <v>-9.5000000000000084E-3</v>
      </c>
      <c r="BA464" s="26">
        <f t="shared" ca="1" si="170"/>
        <v>4.300000000000026E-3</v>
      </c>
      <c r="BB464" s="26">
        <f t="shared" ca="1" si="170"/>
        <v>1.6999999999999793E-3</v>
      </c>
      <c r="BC464" s="26">
        <f t="shared" ca="1" si="170"/>
        <v>1.5999999999999903E-3</v>
      </c>
      <c r="BD464" s="26">
        <f t="shared" ca="1" si="170"/>
        <v>2.0000000000000573E-4</v>
      </c>
      <c r="BE464" s="26">
        <f t="shared" ca="1" si="170"/>
        <v>-9.9999999999988987E-5</v>
      </c>
      <c r="BF464" s="26">
        <f t="shared" ca="1" si="170"/>
        <v>0.1865</v>
      </c>
    </row>
    <row r="465" spans="3:58">
      <c r="C465" s="26">
        <f t="shared" si="159"/>
        <v>455</v>
      </c>
      <c r="D465" s="26">
        <f t="shared" si="160"/>
        <v>397</v>
      </c>
      <c r="E465" s="26" t="str">
        <f t="shared" si="161"/>
        <v>历史新!C455</v>
      </c>
      <c r="F465" s="26" t="str">
        <f t="shared" si="162"/>
        <v>历史汇总!B397</v>
      </c>
      <c r="G465" s="1" t="s">
        <v>99</v>
      </c>
      <c r="H465" s="26">
        <f t="shared" ca="1" si="169"/>
        <v>0</v>
      </c>
      <c r="I465" s="26">
        <f t="shared" ca="1" si="169"/>
        <v>0</v>
      </c>
      <c r="J465" s="26">
        <f t="shared" ca="1" si="169"/>
        <v>0</v>
      </c>
      <c r="K465" s="26">
        <f t="shared" ca="1" si="169"/>
        <v>0</v>
      </c>
      <c r="L465" s="26">
        <f t="shared" ca="1" si="169"/>
        <v>0</v>
      </c>
      <c r="M465" s="26">
        <f t="shared" ca="1" si="169"/>
        <v>0</v>
      </c>
      <c r="N465" s="26">
        <f t="shared" ca="1" si="169"/>
        <v>0</v>
      </c>
      <c r="O465" s="26">
        <f t="shared" ca="1" si="169"/>
        <v>0</v>
      </c>
      <c r="P465" s="26">
        <f t="shared" ca="1" si="169"/>
        <v>0</v>
      </c>
      <c r="Q465" s="26">
        <f t="shared" ca="1" si="169"/>
        <v>0</v>
      </c>
      <c r="R465" s="26">
        <f t="shared" ca="1" si="169"/>
        <v>0</v>
      </c>
      <c r="S465" s="26">
        <f t="shared" ca="1" si="169"/>
        <v>0</v>
      </c>
      <c r="T465" s="26">
        <f t="shared" ca="1" si="169"/>
        <v>0</v>
      </c>
      <c r="U465" s="26">
        <f t="shared" ca="1" si="169"/>
        <v>0</v>
      </c>
      <c r="V465" s="26">
        <f t="shared" ca="1" si="169"/>
        <v>0</v>
      </c>
      <c r="W465" s="26">
        <f t="shared" ca="1" si="169"/>
        <v>0</v>
      </c>
      <c r="X465" s="26">
        <f t="shared" ca="1" si="170"/>
        <v>0</v>
      </c>
      <c r="Y465" s="26">
        <f t="shared" ca="1" si="170"/>
        <v>0</v>
      </c>
      <c r="Z465" s="26">
        <f t="shared" ca="1" si="170"/>
        <v>0</v>
      </c>
      <c r="AA465" s="26">
        <f t="shared" ca="1" si="170"/>
        <v>0</v>
      </c>
      <c r="AB465" s="26">
        <f t="shared" ca="1" si="170"/>
        <v>0</v>
      </c>
      <c r="AC465" s="26">
        <f t="shared" ca="1" si="170"/>
        <v>0</v>
      </c>
      <c r="AD465" s="26">
        <f t="shared" ca="1" si="170"/>
        <v>0</v>
      </c>
      <c r="AE465" s="26">
        <f t="shared" ca="1" si="170"/>
        <v>0</v>
      </c>
      <c r="AF465" s="26">
        <f t="shared" ca="1" si="170"/>
        <v>0</v>
      </c>
      <c r="AG465" s="26">
        <f t="shared" ca="1" si="170"/>
        <v>0</v>
      </c>
      <c r="AH465" s="26">
        <f t="shared" ca="1" si="170"/>
        <v>0</v>
      </c>
      <c r="AI465" s="26">
        <f t="shared" ca="1" si="170"/>
        <v>0</v>
      </c>
      <c r="AJ465" s="26">
        <f t="shared" ca="1" si="170"/>
        <v>0</v>
      </c>
      <c r="AK465" s="26">
        <f t="shared" ca="1" si="170"/>
        <v>0</v>
      </c>
      <c r="AL465" s="26">
        <f t="shared" ca="1" si="170"/>
        <v>0</v>
      </c>
      <c r="AM465" s="26">
        <f t="shared" ca="1" si="170"/>
        <v>0</v>
      </c>
      <c r="AN465" s="26">
        <f t="shared" ca="1" si="170"/>
        <v>0</v>
      </c>
      <c r="AO465" s="26">
        <f t="shared" ca="1" si="170"/>
        <v>-3893</v>
      </c>
      <c r="AP465" s="26">
        <f t="shared" ca="1" si="170"/>
        <v>-3868</v>
      </c>
      <c r="AQ465" s="26">
        <f t="shared" ca="1" si="170"/>
        <v>150.59999999999991</v>
      </c>
      <c r="AR465" s="26">
        <f t="shared" ca="1" si="170"/>
        <v>113.63000000000011</v>
      </c>
      <c r="AS465" s="26">
        <f t="shared" ca="1" si="170"/>
        <v>76.809999999999945</v>
      </c>
      <c r="AT465" s="26">
        <f t="shared" ca="1" si="170"/>
        <v>73.539999999999964</v>
      </c>
      <c r="AU465" s="26">
        <f t="shared" ca="1" si="170"/>
        <v>85.139999999999873</v>
      </c>
      <c r="AV465" s="26">
        <f t="shared" ca="1" si="170"/>
        <v>79.829999999999927</v>
      </c>
      <c r="AW465" s="26">
        <f t="shared" ca="1" si="170"/>
        <v>73.949999999999818</v>
      </c>
      <c r="AX465" s="26">
        <f t="shared" ca="1" si="170"/>
        <v>82.480000000000018</v>
      </c>
      <c r="AY465" s="26">
        <f t="shared" ca="1" si="170"/>
        <v>69.159999999999854</v>
      </c>
      <c r="AZ465" s="26">
        <f t="shared" ca="1" si="170"/>
        <v>53.400000000000091</v>
      </c>
      <c r="BA465" s="26">
        <f t="shared" ca="1" si="170"/>
        <v>156.86999999999989</v>
      </c>
      <c r="BB465" s="26">
        <f t="shared" ca="1" si="170"/>
        <v>89.070000000000164</v>
      </c>
      <c r="BC465" s="26">
        <f t="shared" ca="1" si="170"/>
        <v>102.25</v>
      </c>
      <c r="BD465" s="26">
        <f t="shared" ca="1" si="170"/>
        <v>108.21000000000004</v>
      </c>
      <c r="BE465" s="26">
        <f t="shared" ca="1" si="170"/>
        <v>86.699999999999818</v>
      </c>
      <c r="BF465" s="26">
        <f t="shared" ca="1" si="170"/>
        <v>2879.92</v>
      </c>
    </row>
    <row r="466" spans="3:58">
      <c r="C466" s="26">
        <f t="shared" si="159"/>
        <v>456</v>
      </c>
      <c r="D466" s="26">
        <f t="shared" si="160"/>
        <v>365</v>
      </c>
      <c r="E466" s="26" t="str">
        <f t="shared" si="161"/>
        <v>历史新!C456</v>
      </c>
      <c r="F466" s="26" t="str">
        <f t="shared" si="162"/>
        <v>历史汇总!B365</v>
      </c>
      <c r="G466" s="3" t="s">
        <v>100</v>
      </c>
    </row>
    <row r="467" spans="3:58">
      <c r="C467" s="26">
        <f t="shared" si="159"/>
        <v>457</v>
      </c>
      <c r="D467" s="26">
        <f t="shared" si="160"/>
        <v>398</v>
      </c>
      <c r="E467" s="26" t="str">
        <f t="shared" si="161"/>
        <v>历史新!C457</v>
      </c>
      <c r="F467" s="26" t="str">
        <f t="shared" si="162"/>
        <v>历史汇总!B398</v>
      </c>
      <c r="G467" s="3" t="s">
        <v>101</v>
      </c>
      <c r="H467" s="26">
        <f t="shared" ca="1" si="169"/>
        <v>0</v>
      </c>
      <c r="I467" s="26">
        <f t="shared" ca="1" si="169"/>
        <v>0</v>
      </c>
      <c r="J467" s="26">
        <f t="shared" ca="1" si="169"/>
        <v>0</v>
      </c>
      <c r="K467" s="26">
        <f t="shared" ca="1" si="169"/>
        <v>0</v>
      </c>
      <c r="L467" s="26">
        <f t="shared" ca="1" si="169"/>
        <v>0</v>
      </c>
      <c r="M467" s="26">
        <f t="shared" ca="1" si="169"/>
        <v>0</v>
      </c>
      <c r="N467" s="26">
        <f t="shared" ca="1" si="169"/>
        <v>0</v>
      </c>
      <c r="O467" s="26">
        <f t="shared" ca="1" si="169"/>
        <v>0</v>
      </c>
      <c r="P467" s="26">
        <f t="shared" ca="1" si="169"/>
        <v>0</v>
      </c>
      <c r="Q467" s="26">
        <f t="shared" ca="1" si="169"/>
        <v>0</v>
      </c>
      <c r="R467" s="26">
        <f t="shared" ca="1" si="169"/>
        <v>0</v>
      </c>
      <c r="S467" s="26">
        <f t="shared" ca="1" si="169"/>
        <v>0</v>
      </c>
      <c r="T467" s="26">
        <f t="shared" ca="1" si="169"/>
        <v>0</v>
      </c>
      <c r="U467" s="26">
        <f t="shared" ca="1" si="169"/>
        <v>0</v>
      </c>
      <c r="V467" s="26">
        <f t="shared" ca="1" si="169"/>
        <v>0</v>
      </c>
      <c r="W467" s="26">
        <f t="shared" ca="1" si="169"/>
        <v>0</v>
      </c>
      <c r="X467" s="26">
        <f t="shared" ca="1" si="170"/>
        <v>0</v>
      </c>
      <c r="Y467" s="26">
        <f t="shared" ca="1" si="170"/>
        <v>0</v>
      </c>
      <c r="Z467" s="26">
        <f t="shared" ca="1" si="170"/>
        <v>0</v>
      </c>
      <c r="AA467" s="26">
        <f t="shared" ca="1" si="170"/>
        <v>0</v>
      </c>
      <c r="AB467" s="26">
        <f t="shared" ca="1" si="170"/>
        <v>0</v>
      </c>
      <c r="AC467" s="26">
        <f t="shared" ca="1" si="170"/>
        <v>0</v>
      </c>
      <c r="AD467" s="26">
        <f t="shared" ca="1" si="170"/>
        <v>0</v>
      </c>
      <c r="AE467" s="26">
        <f t="shared" ca="1" si="170"/>
        <v>0</v>
      </c>
      <c r="AF467" s="26">
        <f t="shared" ca="1" si="170"/>
        <v>0</v>
      </c>
      <c r="AG467" s="26">
        <f t="shared" ca="1" si="170"/>
        <v>0</v>
      </c>
      <c r="AH467" s="26">
        <f t="shared" ca="1" si="170"/>
        <v>0</v>
      </c>
      <c r="AI467" s="26">
        <f t="shared" ca="1" si="170"/>
        <v>0</v>
      </c>
      <c r="AJ467" s="26">
        <f t="shared" ca="1" si="170"/>
        <v>0</v>
      </c>
      <c r="AK467" s="26">
        <f t="shared" ca="1" si="170"/>
        <v>0</v>
      </c>
      <c r="AL467" s="26">
        <f t="shared" ca="1" si="170"/>
        <v>0</v>
      </c>
      <c r="AM467" s="26">
        <f t="shared" ca="1" si="170"/>
        <v>0</v>
      </c>
      <c r="AN467" s="26">
        <f t="shared" ca="1" si="170"/>
        <v>0</v>
      </c>
      <c r="AO467" s="26">
        <f t="shared" ca="1" si="170"/>
        <v>-3893</v>
      </c>
      <c r="AP467" s="26">
        <f t="shared" ca="1" si="170"/>
        <v>-3904</v>
      </c>
      <c r="AQ467" s="26">
        <f t="shared" ca="1" si="170"/>
        <v>170.65999999999985</v>
      </c>
      <c r="AR467" s="26">
        <f t="shared" ca="1" si="170"/>
        <v>109.42000000000007</v>
      </c>
      <c r="AS467" s="26">
        <f t="shared" ca="1" si="170"/>
        <v>76.340000000000146</v>
      </c>
      <c r="AT467" s="26">
        <f t="shared" ca="1" si="170"/>
        <v>77.090000000000146</v>
      </c>
      <c r="AU467" s="26">
        <f t="shared" ca="1" si="170"/>
        <v>89.75</v>
      </c>
      <c r="AV467" s="26">
        <f t="shared" ca="1" si="170"/>
        <v>78.230000000000018</v>
      </c>
      <c r="AW467" s="26">
        <f t="shared" ca="1" si="170"/>
        <v>77.639999999999873</v>
      </c>
      <c r="AX467" s="26">
        <f t="shared" ca="1" si="170"/>
        <v>75.050000000000182</v>
      </c>
      <c r="AY467" s="26">
        <f t="shared" ca="1" si="170"/>
        <v>62.409999999999854</v>
      </c>
      <c r="AZ467" s="26">
        <f t="shared" ca="1" si="170"/>
        <v>49.539999999999964</v>
      </c>
      <c r="BA467" s="26">
        <f t="shared" ca="1" si="170"/>
        <v>188.71000000000004</v>
      </c>
      <c r="BB467" s="26">
        <f t="shared" ca="1" si="170"/>
        <v>90.4699999999998</v>
      </c>
      <c r="BC467" s="26">
        <f t="shared" ca="1" si="170"/>
        <v>100.09000000000015</v>
      </c>
      <c r="BD467" s="26">
        <f t="shared" ca="1" si="170"/>
        <v>91.869999999999891</v>
      </c>
      <c r="BE467" s="26">
        <f t="shared" ca="1" si="170"/>
        <v>74.25</v>
      </c>
      <c r="BF467" s="26">
        <f t="shared" ca="1" si="170"/>
        <v>2817.91</v>
      </c>
    </row>
    <row r="468" spans="3:58">
      <c r="C468" s="26">
        <f t="shared" si="159"/>
        <v>458</v>
      </c>
      <c r="D468" s="26">
        <f t="shared" si="160"/>
        <v>399</v>
      </c>
      <c r="E468" s="26" t="str">
        <f t="shared" si="161"/>
        <v>历史新!C458</v>
      </c>
      <c r="F468" s="26" t="str">
        <f t="shared" si="162"/>
        <v>历史汇总!B399</v>
      </c>
      <c r="G468" s="3" t="s">
        <v>102</v>
      </c>
      <c r="H468" s="26">
        <f t="shared" ca="1" si="169"/>
        <v>0</v>
      </c>
      <c r="I468" s="26">
        <f t="shared" ca="1" si="169"/>
        <v>0</v>
      </c>
      <c r="J468" s="26">
        <f t="shared" ca="1" si="169"/>
        <v>0</v>
      </c>
      <c r="K468" s="26">
        <f t="shared" ca="1" si="169"/>
        <v>0</v>
      </c>
      <c r="L468" s="26">
        <f t="shared" ca="1" si="169"/>
        <v>0</v>
      </c>
      <c r="M468" s="26">
        <f t="shared" ca="1" si="169"/>
        <v>0</v>
      </c>
      <c r="N468" s="26">
        <f t="shared" ca="1" si="169"/>
        <v>0</v>
      </c>
      <c r="O468" s="26">
        <f t="shared" ca="1" si="169"/>
        <v>0</v>
      </c>
      <c r="P468" s="26">
        <f t="shared" ca="1" si="169"/>
        <v>0</v>
      </c>
      <c r="Q468" s="26">
        <f t="shared" ca="1" si="169"/>
        <v>0</v>
      </c>
      <c r="R468" s="26">
        <f t="shared" ca="1" si="169"/>
        <v>0</v>
      </c>
      <c r="S468" s="26">
        <f t="shared" ca="1" si="169"/>
        <v>0</v>
      </c>
      <c r="T468" s="26">
        <f t="shared" ca="1" si="169"/>
        <v>0</v>
      </c>
      <c r="U468" s="26">
        <f t="shared" ca="1" si="169"/>
        <v>0</v>
      </c>
      <c r="V468" s="26">
        <f t="shared" ca="1" si="169"/>
        <v>0</v>
      </c>
      <c r="W468" s="26">
        <f t="shared" ca="1" si="169"/>
        <v>0</v>
      </c>
      <c r="X468" s="26">
        <f t="shared" ca="1" si="170"/>
        <v>0</v>
      </c>
      <c r="Y468" s="26">
        <f t="shared" ca="1" si="170"/>
        <v>0</v>
      </c>
      <c r="Z468" s="26">
        <f t="shared" ca="1" si="170"/>
        <v>0</v>
      </c>
      <c r="AA468" s="26">
        <f t="shared" ca="1" si="170"/>
        <v>0</v>
      </c>
      <c r="AB468" s="26">
        <f t="shared" ca="1" si="170"/>
        <v>0</v>
      </c>
      <c r="AC468" s="26">
        <f t="shared" ca="1" si="170"/>
        <v>0</v>
      </c>
      <c r="AD468" s="26">
        <f t="shared" ca="1" si="170"/>
        <v>0</v>
      </c>
      <c r="AE468" s="26">
        <f t="shared" ca="1" si="170"/>
        <v>0</v>
      </c>
      <c r="AF468" s="26">
        <f t="shared" ca="1" si="170"/>
        <v>0</v>
      </c>
      <c r="AG468" s="26">
        <f t="shared" ca="1" si="170"/>
        <v>0</v>
      </c>
      <c r="AH468" s="26">
        <f t="shared" ca="1" si="170"/>
        <v>0</v>
      </c>
      <c r="AI468" s="26">
        <f t="shared" ca="1" si="170"/>
        <v>0</v>
      </c>
      <c r="AJ468" s="26">
        <f t="shared" ca="1" si="170"/>
        <v>0</v>
      </c>
      <c r="AK468" s="26">
        <f t="shared" ca="1" si="170"/>
        <v>0</v>
      </c>
      <c r="AL468" s="26">
        <f t="shared" ca="1" si="170"/>
        <v>0</v>
      </c>
      <c r="AM468" s="26">
        <f t="shared" ca="1" si="170"/>
        <v>0</v>
      </c>
      <c r="AN468" s="26">
        <f t="shared" ca="1" si="170"/>
        <v>0</v>
      </c>
      <c r="AO468" s="26">
        <f t="shared" ca="1" si="170"/>
        <v>0</v>
      </c>
      <c r="AP468" s="26">
        <f t="shared" ca="1" si="170"/>
        <v>-3579</v>
      </c>
      <c r="AQ468" s="26">
        <f t="shared" ca="1" si="170"/>
        <v>137.38000000000011</v>
      </c>
      <c r="AR468" s="26">
        <f t="shared" ca="1" si="170"/>
        <v>119.57000000000016</v>
      </c>
      <c r="AS468" s="26">
        <f t="shared" ca="1" si="170"/>
        <v>81.460000000000036</v>
      </c>
      <c r="AT468" s="26">
        <f t="shared" ca="1" si="170"/>
        <v>84.880000000000109</v>
      </c>
      <c r="AU468" s="26">
        <f t="shared" ca="1" si="170"/>
        <v>101.2800000000002</v>
      </c>
      <c r="AV468" s="26">
        <f t="shared" ca="1" si="170"/>
        <v>93.130000000000109</v>
      </c>
      <c r="AW468" s="26">
        <f t="shared" ca="1" si="170"/>
        <v>94.5300000000002</v>
      </c>
      <c r="AX468" s="26">
        <f t="shared" ca="1" si="170"/>
        <v>96.630000000000109</v>
      </c>
      <c r="AY468" s="26">
        <f t="shared" ca="1" si="170"/>
        <v>77.090000000000146</v>
      </c>
      <c r="AZ468" s="26">
        <f t="shared" ca="1" si="170"/>
        <v>58.880000000000109</v>
      </c>
      <c r="BA468" s="26">
        <f t="shared" ca="1" si="170"/>
        <v>109.0300000000002</v>
      </c>
      <c r="BB468" s="26">
        <f t="shared" ca="1" si="170"/>
        <v>117.09000000000015</v>
      </c>
      <c r="BC468" s="26">
        <f t="shared" ca="1" si="170"/>
        <v>107.23999999999978</v>
      </c>
      <c r="BD468" s="26">
        <f t="shared" ca="1" si="170"/>
        <v>119.84999999999991</v>
      </c>
      <c r="BE468" s="26">
        <f t="shared" ca="1" si="170"/>
        <v>91</v>
      </c>
      <c r="BF468" s="26">
        <f t="shared" ca="1" si="170"/>
        <v>3114.99</v>
      </c>
    </row>
    <row r="469" spans="3:58">
      <c r="C469" s="26">
        <f t="shared" si="159"/>
        <v>459</v>
      </c>
      <c r="D469" s="26">
        <f t="shared" si="160"/>
        <v>400</v>
      </c>
      <c r="E469" s="26" t="str">
        <f t="shared" si="161"/>
        <v>历史新!C459</v>
      </c>
      <c r="F469" s="26" t="str">
        <f t="shared" si="162"/>
        <v>历史汇总!B400</v>
      </c>
      <c r="G469" s="3" t="s">
        <v>103</v>
      </c>
      <c r="H469" s="26">
        <f t="shared" ca="1" si="169"/>
        <v>0</v>
      </c>
      <c r="I469" s="26">
        <f t="shared" ca="1" si="169"/>
        <v>0</v>
      </c>
      <c r="J469" s="26">
        <f t="shared" ca="1" si="169"/>
        <v>0</v>
      </c>
      <c r="K469" s="26">
        <f t="shared" ca="1" si="169"/>
        <v>0</v>
      </c>
      <c r="L469" s="26">
        <f t="shared" ca="1" si="169"/>
        <v>0</v>
      </c>
      <c r="M469" s="26">
        <f t="shared" ca="1" si="169"/>
        <v>0</v>
      </c>
      <c r="N469" s="26">
        <f t="shared" ca="1" si="169"/>
        <v>0</v>
      </c>
      <c r="O469" s="26">
        <f t="shared" ca="1" si="169"/>
        <v>0</v>
      </c>
      <c r="P469" s="26">
        <f t="shared" ca="1" si="169"/>
        <v>0</v>
      </c>
      <c r="Q469" s="26">
        <f t="shared" ca="1" si="169"/>
        <v>0</v>
      </c>
      <c r="R469" s="26">
        <f t="shared" ca="1" si="169"/>
        <v>0</v>
      </c>
      <c r="S469" s="26">
        <f t="shared" ca="1" si="169"/>
        <v>0</v>
      </c>
      <c r="T469" s="26">
        <f t="shared" ca="1" si="169"/>
        <v>0</v>
      </c>
      <c r="U469" s="26">
        <f t="shared" ca="1" si="169"/>
        <v>0</v>
      </c>
      <c r="V469" s="26">
        <f t="shared" ca="1" si="169"/>
        <v>0</v>
      </c>
      <c r="W469" s="26">
        <f t="shared" ca="1" si="169"/>
        <v>0</v>
      </c>
      <c r="X469" s="26">
        <f t="shared" ca="1" si="170"/>
        <v>0</v>
      </c>
      <c r="Y469" s="26">
        <f t="shared" ca="1" si="170"/>
        <v>0</v>
      </c>
      <c r="Z469" s="26">
        <f t="shared" ca="1" si="170"/>
        <v>0</v>
      </c>
      <c r="AA469" s="26">
        <f t="shared" ca="1" si="170"/>
        <v>0</v>
      </c>
      <c r="AB469" s="26">
        <f t="shared" ca="1" si="170"/>
        <v>0</v>
      </c>
      <c r="AC469" s="26">
        <f t="shared" ca="1" si="170"/>
        <v>0</v>
      </c>
      <c r="AD469" s="26">
        <f t="shared" ca="1" si="170"/>
        <v>0</v>
      </c>
      <c r="AE469" s="26">
        <f t="shared" ca="1" si="170"/>
        <v>0</v>
      </c>
      <c r="AF469" s="26">
        <f t="shared" ca="1" si="170"/>
        <v>0</v>
      </c>
      <c r="AG469" s="26">
        <f t="shared" ca="1" si="170"/>
        <v>0</v>
      </c>
      <c r="AH469" s="26">
        <f t="shared" ref="AH469:AW469" ca="1" si="171">OFFSET(INDIRECT($E469),0,AH$11)-OFFSET(INDIRECT($F469),0,AH$11)</f>
        <v>0</v>
      </c>
      <c r="AI469" s="26">
        <f t="shared" ca="1" si="171"/>
        <v>0</v>
      </c>
      <c r="AJ469" s="26">
        <f t="shared" ca="1" si="171"/>
        <v>0</v>
      </c>
      <c r="AK469" s="26">
        <f t="shared" ca="1" si="171"/>
        <v>0</v>
      </c>
      <c r="AL469" s="26">
        <f t="shared" ca="1" si="171"/>
        <v>0</v>
      </c>
      <c r="AM469" s="26">
        <f t="shared" ca="1" si="171"/>
        <v>0</v>
      </c>
      <c r="AN469" s="26">
        <f t="shared" ca="1" si="171"/>
        <v>0</v>
      </c>
      <c r="AO469" s="26">
        <f t="shared" ca="1" si="171"/>
        <v>0</v>
      </c>
      <c r="AP469" s="26">
        <f t="shared" ca="1" si="171"/>
        <v>0</v>
      </c>
      <c r="AQ469" s="26">
        <f t="shared" ca="1" si="171"/>
        <v>222.13999999999987</v>
      </c>
      <c r="AR469" s="26">
        <f t="shared" ca="1" si="171"/>
        <v>100.03999999999996</v>
      </c>
      <c r="AS469" s="26">
        <f t="shared" ca="1" si="171"/>
        <v>67.2199999999998</v>
      </c>
      <c r="AT469" s="26">
        <f t="shared" ca="1" si="171"/>
        <v>55.820000000000164</v>
      </c>
      <c r="AU469" s="26">
        <f t="shared" ca="1" si="171"/>
        <v>148.55000000000018</v>
      </c>
      <c r="AV469" s="26">
        <f t="shared" ca="1" si="171"/>
        <v>67.25</v>
      </c>
      <c r="AW469" s="26">
        <f t="shared" ca="1" si="171"/>
        <v>73.7199999999998</v>
      </c>
      <c r="AX469" s="26">
        <f t="shared" ref="AT469:BF474" ca="1" si="172">OFFSET(INDIRECT($E469),0,AX$11)-OFFSET(INDIRECT($F469),0,AX$11)</f>
        <v>71.659999999999854</v>
      </c>
      <c r="AY469" s="26">
        <f t="shared" ca="1" si="172"/>
        <v>47.6400000000001</v>
      </c>
      <c r="AZ469" s="26">
        <f t="shared" ca="1" si="172"/>
        <v>58.799999999999955</v>
      </c>
      <c r="BA469" s="26">
        <f t="shared" ca="1" si="172"/>
        <v>267.7800000000002</v>
      </c>
      <c r="BB469" s="26">
        <f t="shared" ca="1" si="172"/>
        <v>52.619999999999891</v>
      </c>
      <c r="BC469" s="26">
        <f t="shared" ca="1" si="172"/>
        <v>59.25</v>
      </c>
      <c r="BD469" s="26">
        <f t="shared" ca="1" si="172"/>
        <v>61.679999999999836</v>
      </c>
      <c r="BE469" s="26">
        <f t="shared" ca="1" si="172"/>
        <v>52.079999999999927</v>
      </c>
      <c r="BF469" s="26">
        <f t="shared" ca="1" si="172"/>
        <v>2022.99</v>
      </c>
    </row>
    <row r="470" spans="3:58">
      <c r="C470" s="26">
        <f t="shared" si="159"/>
        <v>460</v>
      </c>
      <c r="D470" s="26">
        <f t="shared" si="160"/>
        <v>401</v>
      </c>
      <c r="E470" s="26" t="str">
        <f t="shared" si="161"/>
        <v>历史新!C460</v>
      </c>
      <c r="F470" s="26" t="str">
        <f t="shared" si="162"/>
        <v>历史汇总!B401</v>
      </c>
      <c r="G470" s="1" t="s">
        <v>105</v>
      </c>
      <c r="H470" s="26">
        <f t="shared" ca="1" si="169"/>
        <v>0</v>
      </c>
      <c r="I470" s="26">
        <f t="shared" ca="1" si="169"/>
        <v>0</v>
      </c>
      <c r="J470" s="26">
        <f t="shared" ca="1" si="169"/>
        <v>0</v>
      </c>
      <c r="K470" s="26">
        <f t="shared" ca="1" si="169"/>
        <v>0</v>
      </c>
      <c r="L470" s="26">
        <f t="shared" ca="1" si="169"/>
        <v>0</v>
      </c>
      <c r="M470" s="26">
        <f t="shared" ca="1" si="169"/>
        <v>0</v>
      </c>
      <c r="N470" s="26">
        <f t="shared" ca="1" si="169"/>
        <v>0</v>
      </c>
      <c r="O470" s="26">
        <f t="shared" ca="1" si="169"/>
        <v>0</v>
      </c>
      <c r="P470" s="26">
        <f t="shared" ca="1" si="169"/>
        <v>0</v>
      </c>
      <c r="Q470" s="26">
        <f t="shared" ca="1" si="169"/>
        <v>0</v>
      </c>
      <c r="R470" s="26">
        <f t="shared" ca="1" si="169"/>
        <v>0</v>
      </c>
      <c r="S470" s="26">
        <f t="shared" ca="1" si="169"/>
        <v>0</v>
      </c>
      <c r="T470" s="26">
        <f t="shared" ca="1" si="169"/>
        <v>0</v>
      </c>
      <c r="U470" s="26">
        <f t="shared" ca="1" si="169"/>
        <v>0</v>
      </c>
      <c r="V470" s="26">
        <f t="shared" ca="1" si="169"/>
        <v>0</v>
      </c>
      <c r="W470" s="26">
        <f t="shared" ca="1" si="169"/>
        <v>0</v>
      </c>
      <c r="X470" s="26">
        <f t="shared" ref="X470:AM474" ca="1" si="173">OFFSET(INDIRECT($E470),0,X$11)-OFFSET(INDIRECT($F470),0,X$11)</f>
        <v>0</v>
      </c>
      <c r="Y470" s="26">
        <f t="shared" ca="1" si="173"/>
        <v>0</v>
      </c>
      <c r="Z470" s="26">
        <f t="shared" ca="1" si="173"/>
        <v>0</v>
      </c>
      <c r="AA470" s="26">
        <f t="shared" ca="1" si="173"/>
        <v>0</v>
      </c>
      <c r="AB470" s="26">
        <f t="shared" ca="1" si="173"/>
        <v>0</v>
      </c>
      <c r="AC470" s="26">
        <f t="shared" ca="1" si="173"/>
        <v>0</v>
      </c>
      <c r="AD470" s="26">
        <f t="shared" ca="1" si="173"/>
        <v>0</v>
      </c>
      <c r="AE470" s="26">
        <f t="shared" ca="1" si="173"/>
        <v>0</v>
      </c>
      <c r="AF470" s="26">
        <f t="shared" ca="1" si="173"/>
        <v>0</v>
      </c>
      <c r="AG470" s="26">
        <f t="shared" ca="1" si="173"/>
        <v>0</v>
      </c>
      <c r="AH470" s="26">
        <f t="shared" ca="1" si="173"/>
        <v>0</v>
      </c>
      <c r="AI470" s="26">
        <f t="shared" ca="1" si="173"/>
        <v>0</v>
      </c>
      <c r="AJ470" s="26">
        <f t="shared" ca="1" si="173"/>
        <v>0</v>
      </c>
      <c r="AK470" s="26">
        <f t="shared" ca="1" si="173"/>
        <v>0</v>
      </c>
      <c r="AL470" s="26">
        <f t="shared" ca="1" si="173"/>
        <v>0</v>
      </c>
      <c r="AM470" s="26">
        <f t="shared" ca="1" si="173"/>
        <v>0</v>
      </c>
      <c r="AN470" s="26">
        <f t="shared" ref="AN470:AS470" ca="1" si="174">OFFSET(INDIRECT($E470),0,AN$11)-OFFSET(INDIRECT($F470),0,AN$11)</f>
        <v>0</v>
      </c>
      <c r="AO470" s="26">
        <f t="shared" ca="1" si="174"/>
        <v>-2.59</v>
      </c>
      <c r="AP470" s="26">
        <f t="shared" ca="1" si="174"/>
        <v>-3.18</v>
      </c>
      <c r="AQ470" s="26">
        <f t="shared" ca="1" si="174"/>
        <v>-4.0000000000000036E-2</v>
      </c>
      <c r="AR470" s="26">
        <f t="shared" ca="1" si="174"/>
        <v>-2.9999999999999805E-2</v>
      </c>
      <c r="AS470" s="26">
        <f t="shared" ca="1" si="174"/>
        <v>-2.0000000000000018E-2</v>
      </c>
      <c r="AT470" s="26">
        <f t="shared" ca="1" si="172"/>
        <v>-2.0000000000000018E-2</v>
      </c>
      <c r="AU470" s="26">
        <f t="shared" ca="1" si="172"/>
        <v>-3.0000000000000249E-2</v>
      </c>
      <c r="AV470" s="26">
        <f t="shared" ca="1" si="172"/>
        <v>-4.0000000000000036E-2</v>
      </c>
      <c r="AW470" s="26">
        <f t="shared" ca="1" si="172"/>
        <v>-2.9999999999999805E-2</v>
      </c>
      <c r="AX470" s="26">
        <f t="shared" ca="1" si="172"/>
        <v>-2.9999999999999805E-2</v>
      </c>
      <c r="AY470" s="26">
        <f t="shared" ca="1" si="172"/>
        <v>-2.9999999999999805E-2</v>
      </c>
      <c r="AZ470" s="26">
        <f t="shared" ca="1" si="172"/>
        <v>-3.0000000000000249E-2</v>
      </c>
      <c r="BA470" s="26">
        <f t="shared" ca="1" si="172"/>
        <v>0.10000000000000009</v>
      </c>
      <c r="BB470" s="26">
        <f t="shared" ca="1" si="172"/>
        <v>-2.9999999999999805E-2</v>
      </c>
      <c r="BC470" s="26">
        <f t="shared" ca="1" si="172"/>
        <v>-4.0000000000000036E-2</v>
      </c>
      <c r="BD470" s="26">
        <f t="shared" ca="1" si="172"/>
        <v>-4.9999999999999822E-2</v>
      </c>
      <c r="BE470" s="26">
        <f t="shared" ca="1" si="172"/>
        <v>-5.0000000000000266E-2</v>
      </c>
      <c r="BF470" s="26">
        <f t="shared" ca="1" si="172"/>
        <v>3.23</v>
      </c>
    </row>
    <row r="471" spans="3:58">
      <c r="C471" s="26">
        <f t="shared" si="159"/>
        <v>461</v>
      </c>
      <c r="D471" s="26">
        <f t="shared" si="160"/>
        <v>365</v>
      </c>
      <c r="E471" s="26" t="str">
        <f t="shared" si="161"/>
        <v>历史新!C461</v>
      </c>
      <c r="F471" s="26" t="str">
        <f t="shared" si="162"/>
        <v>历史汇总!B365</v>
      </c>
      <c r="G471" s="3" t="s">
        <v>106</v>
      </c>
    </row>
    <row r="472" spans="3:58">
      <c r="C472" s="26">
        <f t="shared" si="159"/>
        <v>462</v>
      </c>
      <c r="D472" s="26">
        <f t="shared" si="160"/>
        <v>402</v>
      </c>
      <c r="E472" s="26" t="str">
        <f t="shared" si="161"/>
        <v>历史新!C462</v>
      </c>
      <c r="F472" s="26" t="str">
        <f t="shared" si="162"/>
        <v>历史汇总!B402</v>
      </c>
      <c r="G472" s="3" t="s">
        <v>107</v>
      </c>
      <c r="H472" s="26">
        <f t="shared" ca="1" si="169"/>
        <v>0</v>
      </c>
      <c r="I472" s="26">
        <f t="shared" ca="1" si="169"/>
        <v>0</v>
      </c>
      <c r="J472" s="26">
        <f t="shared" ca="1" si="169"/>
        <v>0</v>
      </c>
      <c r="K472" s="26">
        <f t="shared" ca="1" si="169"/>
        <v>0</v>
      </c>
      <c r="L472" s="26">
        <f t="shared" ca="1" si="169"/>
        <v>0</v>
      </c>
      <c r="M472" s="26">
        <f t="shared" ca="1" si="169"/>
        <v>0</v>
      </c>
      <c r="N472" s="26">
        <f t="shared" ca="1" si="169"/>
        <v>0</v>
      </c>
      <c r="O472" s="26">
        <f t="shared" ca="1" si="169"/>
        <v>0</v>
      </c>
      <c r="P472" s="26">
        <f t="shared" ca="1" si="169"/>
        <v>0</v>
      </c>
      <c r="Q472" s="26">
        <f t="shared" ca="1" si="169"/>
        <v>0</v>
      </c>
      <c r="R472" s="26">
        <f t="shared" ca="1" si="169"/>
        <v>0</v>
      </c>
      <c r="S472" s="26">
        <f t="shared" ca="1" si="169"/>
        <v>0</v>
      </c>
      <c r="T472" s="26">
        <f t="shared" ca="1" si="169"/>
        <v>0</v>
      </c>
      <c r="U472" s="26">
        <f t="shared" ca="1" si="169"/>
        <v>0</v>
      </c>
      <c r="V472" s="26">
        <f t="shared" ca="1" si="169"/>
        <v>0</v>
      </c>
      <c r="W472" s="26">
        <f t="shared" ca="1" si="169"/>
        <v>0</v>
      </c>
      <c r="X472" s="26">
        <f t="shared" ca="1" si="173"/>
        <v>0</v>
      </c>
      <c r="Y472" s="26">
        <f t="shared" ca="1" si="173"/>
        <v>0</v>
      </c>
      <c r="Z472" s="26">
        <f t="shared" ca="1" si="173"/>
        <v>0</v>
      </c>
      <c r="AA472" s="26">
        <f t="shared" ca="1" si="173"/>
        <v>0</v>
      </c>
      <c r="AB472" s="26">
        <f t="shared" ca="1" si="173"/>
        <v>0</v>
      </c>
      <c r="AC472" s="26">
        <f t="shared" ca="1" si="173"/>
        <v>0</v>
      </c>
      <c r="AD472" s="26">
        <f t="shared" ca="1" si="173"/>
        <v>0</v>
      </c>
      <c r="AE472" s="26">
        <f t="shared" ca="1" si="173"/>
        <v>0</v>
      </c>
      <c r="AF472" s="26">
        <f t="shared" ca="1" si="173"/>
        <v>0</v>
      </c>
      <c r="AG472" s="26">
        <f t="shared" ca="1" si="173"/>
        <v>0</v>
      </c>
      <c r="AH472" s="26">
        <f t="shared" ca="1" si="173"/>
        <v>0</v>
      </c>
      <c r="AI472" s="26">
        <f t="shared" ca="1" si="173"/>
        <v>0</v>
      </c>
      <c r="AJ472" s="26">
        <f t="shared" ca="1" si="173"/>
        <v>0</v>
      </c>
      <c r="AK472" s="26">
        <f t="shared" ca="1" si="173"/>
        <v>0</v>
      </c>
      <c r="AL472" s="26">
        <f t="shared" ca="1" si="173"/>
        <v>0</v>
      </c>
      <c r="AM472" s="26">
        <f t="shared" ca="1" si="173"/>
        <v>0</v>
      </c>
      <c r="AN472" s="26">
        <f t="shared" ref="AN472:AS474" ca="1" si="175">OFFSET(INDIRECT($E472),0,AN$11)-OFFSET(INDIRECT($F472),0,AN$11)</f>
        <v>0</v>
      </c>
      <c r="AO472" s="26">
        <f t="shared" ca="1" si="175"/>
        <v>-2.59</v>
      </c>
      <c r="AP472" s="26">
        <f t="shared" ca="1" si="175"/>
        <v>-3.02</v>
      </c>
      <c r="AQ472" s="26">
        <f t="shared" ca="1" si="175"/>
        <v>-6.0000000000000053E-2</v>
      </c>
      <c r="AR472" s="26">
        <f t="shared" ca="1" si="175"/>
        <v>-3.9999999999999591E-2</v>
      </c>
      <c r="AS472" s="26">
        <f t="shared" ca="1" si="175"/>
        <v>-3.0000000000000249E-2</v>
      </c>
      <c r="AT472" s="26">
        <f t="shared" ca="1" si="172"/>
        <v>-2.9999999999999805E-2</v>
      </c>
      <c r="AU472" s="26">
        <f t="shared" ca="1" si="172"/>
        <v>-9.9999999999997868E-3</v>
      </c>
      <c r="AV472" s="26">
        <f t="shared" ca="1" si="172"/>
        <v>-4.9999999999999822E-2</v>
      </c>
      <c r="AW472" s="26">
        <f t="shared" ca="1" si="172"/>
        <v>-5.0000000000000266E-2</v>
      </c>
      <c r="AX472" s="26">
        <f t="shared" ca="1" si="172"/>
        <v>-4.0000000000000036E-2</v>
      </c>
      <c r="AY472" s="26">
        <f t="shared" ca="1" si="172"/>
        <v>-4.9999999999999822E-2</v>
      </c>
      <c r="AZ472" s="26">
        <f t="shared" ca="1" si="172"/>
        <v>-3.9999999999999591E-2</v>
      </c>
      <c r="BA472" s="26">
        <f t="shared" ca="1" si="172"/>
        <v>6.999999999999984E-2</v>
      </c>
      <c r="BB472" s="26">
        <f t="shared" ca="1" si="172"/>
        <v>-4.0000000000000036E-2</v>
      </c>
      <c r="BC472" s="26">
        <f t="shared" ca="1" si="172"/>
        <v>-4.9999999999999822E-2</v>
      </c>
      <c r="BD472" s="26">
        <f t="shared" ca="1" si="172"/>
        <v>-4.9999999999999822E-2</v>
      </c>
      <c r="BE472" s="26">
        <f t="shared" ca="1" si="172"/>
        <v>-6.0000000000000053E-2</v>
      </c>
      <c r="BF472" s="26">
        <f t="shared" ca="1" si="172"/>
        <v>2.5</v>
      </c>
    </row>
    <row r="473" spans="3:58">
      <c r="C473" s="26">
        <f t="shared" si="159"/>
        <v>463</v>
      </c>
      <c r="D473" s="26">
        <f t="shared" si="160"/>
        <v>403</v>
      </c>
      <c r="E473" s="26" t="str">
        <f t="shared" si="161"/>
        <v>历史新!C463</v>
      </c>
      <c r="F473" s="26" t="str">
        <f t="shared" si="162"/>
        <v>历史汇总!B403</v>
      </c>
      <c r="G473" s="3" t="s">
        <v>108</v>
      </c>
      <c r="H473" s="26">
        <f ca="1">OFFSET(INDIRECT($E473),0,H$11)-OFFSET(INDIRECT($F473),0,H$11)</f>
        <v>0</v>
      </c>
      <c r="I473" s="26">
        <f t="shared" ca="1" si="169"/>
        <v>0</v>
      </c>
      <c r="J473" s="26">
        <f t="shared" ca="1" si="169"/>
        <v>0</v>
      </c>
      <c r="K473" s="26">
        <f t="shared" ca="1" si="169"/>
        <v>0</v>
      </c>
      <c r="L473" s="26">
        <f t="shared" ca="1" si="169"/>
        <v>0</v>
      </c>
      <c r="M473" s="26">
        <f t="shared" ca="1" si="169"/>
        <v>0</v>
      </c>
      <c r="N473" s="26">
        <f t="shared" ca="1" si="169"/>
        <v>0</v>
      </c>
      <c r="O473" s="26">
        <f t="shared" ca="1" si="169"/>
        <v>0</v>
      </c>
      <c r="P473" s="26">
        <f t="shared" ca="1" si="169"/>
        <v>0</v>
      </c>
      <c r="Q473" s="26">
        <f t="shared" ca="1" si="169"/>
        <v>0</v>
      </c>
      <c r="R473" s="26">
        <f t="shared" ca="1" si="169"/>
        <v>0</v>
      </c>
      <c r="S473" s="26">
        <f t="shared" ca="1" si="169"/>
        <v>0</v>
      </c>
      <c r="T473" s="26">
        <f t="shared" ca="1" si="169"/>
        <v>0</v>
      </c>
      <c r="U473" s="26">
        <f t="shared" ca="1" si="169"/>
        <v>0</v>
      </c>
      <c r="V473" s="26">
        <f t="shared" ca="1" si="169"/>
        <v>0</v>
      </c>
      <c r="W473" s="26">
        <f t="shared" ca="1" si="169"/>
        <v>0</v>
      </c>
      <c r="X473" s="26">
        <f t="shared" ca="1" si="173"/>
        <v>0</v>
      </c>
      <c r="Y473" s="26">
        <f t="shared" ca="1" si="173"/>
        <v>0</v>
      </c>
      <c r="Z473" s="26">
        <f t="shared" ca="1" si="173"/>
        <v>0</v>
      </c>
      <c r="AA473" s="26">
        <f t="shared" ca="1" si="173"/>
        <v>0</v>
      </c>
      <c r="AB473" s="26">
        <f t="shared" ca="1" si="173"/>
        <v>0</v>
      </c>
      <c r="AC473" s="26">
        <f t="shared" ca="1" si="173"/>
        <v>0</v>
      </c>
      <c r="AD473" s="26">
        <f t="shared" ca="1" si="173"/>
        <v>0</v>
      </c>
      <c r="AE473" s="26">
        <f t="shared" ca="1" si="173"/>
        <v>0</v>
      </c>
      <c r="AF473" s="26">
        <f t="shared" ca="1" si="173"/>
        <v>0</v>
      </c>
      <c r="AG473" s="26">
        <f t="shared" ca="1" si="173"/>
        <v>0</v>
      </c>
      <c r="AH473" s="26">
        <f t="shared" ca="1" si="173"/>
        <v>0</v>
      </c>
      <c r="AI473" s="26">
        <f t="shared" ca="1" si="173"/>
        <v>0</v>
      </c>
      <c r="AJ473" s="26">
        <f t="shared" ca="1" si="173"/>
        <v>0</v>
      </c>
      <c r="AK473" s="26">
        <f t="shared" ca="1" si="173"/>
        <v>0</v>
      </c>
      <c r="AL473" s="26">
        <f t="shared" ca="1" si="173"/>
        <v>0</v>
      </c>
      <c r="AM473" s="26">
        <f t="shared" ca="1" si="173"/>
        <v>0</v>
      </c>
      <c r="AN473" s="26">
        <f t="shared" ca="1" si="175"/>
        <v>0</v>
      </c>
      <c r="AO473" s="26">
        <f t="shared" ca="1" si="175"/>
        <v>0</v>
      </c>
      <c r="AP473" s="26">
        <f t="shared" ca="1" si="175"/>
        <v>-5.45</v>
      </c>
      <c r="AQ473" s="26">
        <f t="shared" ca="1" si="175"/>
        <v>9.9999999999997868E-3</v>
      </c>
      <c r="AR473" s="26">
        <f t="shared" ca="1" si="175"/>
        <v>1.0000000000000675E-2</v>
      </c>
      <c r="AS473" s="26">
        <f t="shared" ca="1" si="175"/>
        <v>9.9999999999997868E-3</v>
      </c>
      <c r="AT473" s="26">
        <f t="shared" ca="1" si="172"/>
        <v>0</v>
      </c>
      <c r="AU473" s="26">
        <f t="shared" ca="1" si="172"/>
        <v>0</v>
      </c>
      <c r="AV473" s="26">
        <f t="shared" ca="1" si="172"/>
        <v>0</v>
      </c>
      <c r="AW473" s="26">
        <f t="shared" ca="1" si="172"/>
        <v>0</v>
      </c>
      <c r="AX473" s="26">
        <f t="shared" ca="1" si="172"/>
        <v>0</v>
      </c>
      <c r="AY473" s="26">
        <f t="shared" ca="1" si="172"/>
        <v>0</v>
      </c>
      <c r="AZ473" s="26">
        <f t="shared" ca="1" si="172"/>
        <v>0</v>
      </c>
      <c r="BA473" s="26">
        <f t="shared" ca="1" si="172"/>
        <v>5.9999999999999609E-2</v>
      </c>
      <c r="BB473" s="26">
        <f t="shared" ca="1" si="172"/>
        <v>6.0000000000000497E-2</v>
      </c>
      <c r="BC473" s="26">
        <f t="shared" ca="1" si="172"/>
        <v>0</v>
      </c>
      <c r="BD473" s="26">
        <f t="shared" ca="1" si="172"/>
        <v>0</v>
      </c>
      <c r="BE473" s="26">
        <f t="shared" ca="1" si="172"/>
        <v>-9.9999999999997868E-3</v>
      </c>
      <c r="BF473" s="26">
        <f t="shared" ca="1" si="172"/>
        <v>5.14</v>
      </c>
    </row>
    <row r="474" spans="3:58">
      <c r="C474" s="26">
        <f t="shared" si="159"/>
        <v>464</v>
      </c>
      <c r="D474" s="26">
        <f t="shared" si="160"/>
        <v>404</v>
      </c>
      <c r="E474" s="26" t="str">
        <f t="shared" si="161"/>
        <v>历史新!C464</v>
      </c>
      <c r="F474" s="26" t="str">
        <f t="shared" si="162"/>
        <v>历史汇总!B404</v>
      </c>
      <c r="G474" s="3" t="s">
        <v>109</v>
      </c>
      <c r="H474" s="26">
        <f t="shared" ca="1" si="169"/>
        <v>0</v>
      </c>
      <c r="I474" s="26">
        <f t="shared" ca="1" si="169"/>
        <v>0</v>
      </c>
      <c r="J474" s="26">
        <f t="shared" ca="1" si="169"/>
        <v>0</v>
      </c>
      <c r="K474" s="26">
        <f t="shared" ca="1" si="169"/>
        <v>0</v>
      </c>
      <c r="L474" s="26">
        <f t="shared" ca="1" si="169"/>
        <v>0</v>
      </c>
      <c r="M474" s="26">
        <f t="shared" ca="1" si="169"/>
        <v>0</v>
      </c>
      <c r="N474" s="26">
        <f t="shared" ca="1" si="169"/>
        <v>0</v>
      </c>
      <c r="O474" s="26">
        <f t="shared" ca="1" si="169"/>
        <v>0</v>
      </c>
      <c r="P474" s="26">
        <f t="shared" ca="1" si="169"/>
        <v>0</v>
      </c>
      <c r="Q474" s="26">
        <f t="shared" ca="1" si="169"/>
        <v>0</v>
      </c>
      <c r="R474" s="26">
        <f t="shared" ca="1" si="169"/>
        <v>0</v>
      </c>
      <c r="S474" s="26">
        <f t="shared" ca="1" si="169"/>
        <v>0</v>
      </c>
      <c r="T474" s="26">
        <f t="shared" ca="1" si="169"/>
        <v>0</v>
      </c>
      <c r="U474" s="26">
        <f t="shared" ca="1" si="169"/>
        <v>0</v>
      </c>
      <c r="V474" s="26">
        <f t="shared" ca="1" si="169"/>
        <v>0</v>
      </c>
      <c r="W474" s="26">
        <f t="shared" ca="1" si="169"/>
        <v>0</v>
      </c>
      <c r="X474" s="26">
        <f t="shared" ca="1" si="173"/>
        <v>0</v>
      </c>
      <c r="Y474" s="26">
        <f t="shared" ca="1" si="173"/>
        <v>0</v>
      </c>
      <c r="Z474" s="26">
        <f t="shared" ca="1" si="173"/>
        <v>0</v>
      </c>
      <c r="AA474" s="26">
        <f t="shared" ca="1" si="173"/>
        <v>0</v>
      </c>
      <c r="AB474" s="26">
        <f t="shared" ca="1" si="173"/>
        <v>0</v>
      </c>
      <c r="AC474" s="26">
        <f t="shared" ca="1" si="173"/>
        <v>0</v>
      </c>
      <c r="AD474" s="26">
        <f t="shared" ca="1" si="173"/>
        <v>0</v>
      </c>
      <c r="AE474" s="26">
        <f t="shared" ca="1" si="173"/>
        <v>0</v>
      </c>
      <c r="AF474" s="26">
        <f t="shared" ca="1" si="173"/>
        <v>0</v>
      </c>
      <c r="AG474" s="26">
        <f t="shared" ca="1" si="173"/>
        <v>0</v>
      </c>
      <c r="AH474" s="26">
        <f t="shared" ca="1" si="173"/>
        <v>0</v>
      </c>
      <c r="AI474" s="26">
        <f t="shared" ca="1" si="173"/>
        <v>0</v>
      </c>
      <c r="AJ474" s="26">
        <f t="shared" ca="1" si="173"/>
        <v>0</v>
      </c>
      <c r="AK474" s="26">
        <f t="shared" ca="1" si="173"/>
        <v>0</v>
      </c>
      <c r="AL474" s="26">
        <f t="shared" ca="1" si="173"/>
        <v>0</v>
      </c>
      <c r="AM474" s="26">
        <f t="shared" ca="1" si="173"/>
        <v>0</v>
      </c>
      <c r="AN474" s="26">
        <f t="shared" ca="1" si="175"/>
        <v>0</v>
      </c>
      <c r="AO474" s="26">
        <f t="shared" ca="1" si="175"/>
        <v>0</v>
      </c>
      <c r="AP474" s="26">
        <f t="shared" ca="1" si="175"/>
        <v>0</v>
      </c>
      <c r="AQ474" s="26">
        <f t="shared" ca="1" si="175"/>
        <v>0.12000000000000011</v>
      </c>
      <c r="AR474" s="26">
        <f t="shared" ca="1" si="175"/>
        <v>2.0000000000000018E-2</v>
      </c>
      <c r="AS474" s="26">
        <f t="shared" ca="1" si="175"/>
        <v>9.9999999999997868E-3</v>
      </c>
      <c r="AT474" s="26">
        <f t="shared" ca="1" si="172"/>
        <v>1.0000000000000009E-2</v>
      </c>
      <c r="AU474" s="26">
        <f t="shared" ca="1" si="172"/>
        <v>-4.0000000000000036E-2</v>
      </c>
      <c r="AV474" s="26">
        <f t="shared" ca="1" si="172"/>
        <v>1.0000000000000009E-2</v>
      </c>
      <c r="AW474" s="26">
        <f t="shared" ca="1" si="172"/>
        <v>9.9999999999997868E-3</v>
      </c>
      <c r="AX474" s="26">
        <f t="shared" ca="1" si="172"/>
        <v>2.9999999999999805E-2</v>
      </c>
      <c r="AY474" s="26">
        <f t="shared" ca="1" si="172"/>
        <v>1.0000000000000009E-2</v>
      </c>
      <c r="AZ474" s="26">
        <f t="shared" ca="1" si="172"/>
        <v>2.0000000000000018E-2</v>
      </c>
      <c r="BA474" s="26">
        <f t="shared" ca="1" si="172"/>
        <v>9.000000000000008E-2</v>
      </c>
      <c r="BB474" s="26">
        <f t="shared" ca="1" si="172"/>
        <v>1.0000000000000009E-2</v>
      </c>
      <c r="BC474" s="26">
        <f t="shared" ca="1" si="172"/>
        <v>0</v>
      </c>
      <c r="BD474" s="26">
        <f t="shared" ca="1" si="172"/>
        <v>0</v>
      </c>
      <c r="BE474" s="26">
        <f t="shared" ca="1" si="172"/>
        <v>0</v>
      </c>
      <c r="BF474" s="26">
        <f t="shared" ca="1" si="172"/>
        <v>2.19</v>
      </c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F447"/>
  <sheetViews>
    <sheetView workbookViewId="0">
      <pane xSplit="1" ySplit="2" topLeftCell="AO12" activePane="bottomRight" state="frozen"/>
      <selection pane="topRight" activeCell="B1" sqref="B1"/>
      <selection pane="bottomLeft" activeCell="A3" sqref="A3"/>
      <selection pane="bottomRight" activeCell="AU38" sqref="AU38"/>
    </sheetView>
  </sheetViews>
  <sheetFormatPr defaultRowHeight="13.5"/>
  <cols>
    <col min="1" max="1" width="27.625" bestFit="1" customWidth="1"/>
    <col min="2" max="34" width="12.5" bestFit="1" customWidth="1"/>
    <col min="35" max="35" width="13.5" bestFit="1" customWidth="1"/>
    <col min="38" max="49" width="12.5" bestFit="1" customWidth="1"/>
    <col min="50" max="51" width="10" bestFit="1" customWidth="1"/>
    <col min="52" max="52" width="14.75" bestFit="1" customWidth="1"/>
    <col min="53" max="55" width="10" bestFit="1" customWidth="1"/>
  </cols>
  <sheetData>
    <row r="1" spans="1:55" ht="21">
      <c r="A1" s="14" t="s">
        <v>148</v>
      </c>
      <c r="B1" s="25" t="str">
        <f t="shared" ref="B1:AG1" si="0">TEXT(DATE(LEFT(B2,4),RIGHT(B2,2),1),"yyyymm")</f>
        <v>201101</v>
      </c>
      <c r="C1" s="25" t="str">
        <f t="shared" si="0"/>
        <v>201102</v>
      </c>
      <c r="D1" s="25" t="str">
        <f t="shared" si="0"/>
        <v>201103</v>
      </c>
      <c r="E1" s="25" t="str">
        <f t="shared" si="0"/>
        <v>201104</v>
      </c>
      <c r="F1" s="25" t="str">
        <f t="shared" si="0"/>
        <v>201105</v>
      </c>
      <c r="G1" s="25" t="str">
        <f t="shared" si="0"/>
        <v>201106</v>
      </c>
      <c r="H1" s="25" t="str">
        <f t="shared" si="0"/>
        <v>201107</v>
      </c>
      <c r="I1" s="25" t="str">
        <f t="shared" si="0"/>
        <v>201108</v>
      </c>
      <c r="J1" s="25" t="str">
        <f t="shared" si="0"/>
        <v>201109</v>
      </c>
      <c r="K1" s="25" t="str">
        <f t="shared" si="0"/>
        <v>201110</v>
      </c>
      <c r="L1" s="25" t="str">
        <f t="shared" si="0"/>
        <v>201111</v>
      </c>
      <c r="M1" s="25" t="str">
        <f t="shared" si="0"/>
        <v>201112</v>
      </c>
      <c r="N1" s="25" t="str">
        <f t="shared" si="0"/>
        <v>201201</v>
      </c>
      <c r="O1" s="25" t="str">
        <f t="shared" si="0"/>
        <v>201202</v>
      </c>
      <c r="P1" s="25" t="str">
        <f t="shared" si="0"/>
        <v>201203</v>
      </c>
      <c r="Q1" s="25" t="str">
        <f t="shared" si="0"/>
        <v>201204</v>
      </c>
      <c r="R1" s="25" t="str">
        <f t="shared" si="0"/>
        <v>201205</v>
      </c>
      <c r="S1" s="25" t="str">
        <f t="shared" si="0"/>
        <v>201206</v>
      </c>
      <c r="T1" s="25" t="str">
        <f t="shared" si="0"/>
        <v>201207</v>
      </c>
      <c r="U1" s="25" t="str">
        <f t="shared" si="0"/>
        <v>201208</v>
      </c>
      <c r="V1" s="25" t="str">
        <f t="shared" si="0"/>
        <v>201209</v>
      </c>
      <c r="W1" s="25" t="str">
        <f t="shared" si="0"/>
        <v>201210</v>
      </c>
      <c r="X1" s="25" t="str">
        <f t="shared" si="0"/>
        <v>201211</v>
      </c>
      <c r="Y1" s="25" t="str">
        <f t="shared" si="0"/>
        <v>201212</v>
      </c>
      <c r="Z1" s="25" t="str">
        <f t="shared" si="0"/>
        <v>201301</v>
      </c>
      <c r="AA1" s="25" t="str">
        <f t="shared" si="0"/>
        <v>201302</v>
      </c>
      <c r="AB1" s="25" t="str">
        <f t="shared" si="0"/>
        <v>201303</v>
      </c>
      <c r="AC1" s="25" t="str">
        <f t="shared" si="0"/>
        <v>201304</v>
      </c>
      <c r="AD1" s="25" t="str">
        <f t="shared" si="0"/>
        <v>201305</v>
      </c>
      <c r="AE1" s="25" t="str">
        <f t="shared" si="0"/>
        <v>201306</v>
      </c>
      <c r="AF1" s="25" t="str">
        <f t="shared" si="0"/>
        <v>201307</v>
      </c>
      <c r="AG1" s="25" t="str">
        <f t="shared" si="0"/>
        <v>201308</v>
      </c>
      <c r="AH1" s="25" t="str">
        <f t="shared" ref="AH1:BC1" si="1">TEXT(DATE(LEFT(AH2,4),RIGHT(AH2,2),1),"yyyymm")</f>
        <v>201309</v>
      </c>
      <c r="AI1" s="25" t="str">
        <f t="shared" si="1"/>
        <v>201310</v>
      </c>
      <c r="AJ1" s="25" t="str">
        <f t="shared" si="1"/>
        <v>201311</v>
      </c>
      <c r="AK1" s="25" t="str">
        <f t="shared" si="1"/>
        <v>201312</v>
      </c>
      <c r="AL1" s="25" t="str">
        <f t="shared" si="1"/>
        <v>201401</v>
      </c>
      <c r="AM1" s="25" t="str">
        <f t="shared" si="1"/>
        <v>201402</v>
      </c>
      <c r="AN1" s="25" t="str">
        <f t="shared" si="1"/>
        <v>201403</v>
      </c>
      <c r="AO1" s="25" t="str">
        <f t="shared" si="1"/>
        <v>201404</v>
      </c>
      <c r="AP1" s="25" t="str">
        <f t="shared" si="1"/>
        <v>201405</v>
      </c>
      <c r="AQ1" s="25" t="str">
        <f t="shared" si="1"/>
        <v>201406</v>
      </c>
      <c r="AR1" s="25" t="str">
        <f t="shared" si="1"/>
        <v>201407</v>
      </c>
      <c r="AS1" s="25" t="str">
        <f t="shared" si="1"/>
        <v>201408</v>
      </c>
      <c r="AT1" s="25" t="str">
        <f t="shared" si="1"/>
        <v>201409</v>
      </c>
      <c r="AU1" s="25" t="str">
        <f t="shared" si="1"/>
        <v>201410</v>
      </c>
      <c r="AV1" s="25" t="str">
        <f t="shared" si="1"/>
        <v>201411</v>
      </c>
      <c r="AW1" s="25" t="str">
        <f t="shared" si="1"/>
        <v>201412</v>
      </c>
      <c r="AX1" s="25" t="str">
        <f t="shared" si="1"/>
        <v>201501</v>
      </c>
      <c r="AY1" s="25" t="str">
        <f t="shared" si="1"/>
        <v>201502</v>
      </c>
      <c r="AZ1" s="25" t="str">
        <f t="shared" si="1"/>
        <v>201503</v>
      </c>
      <c r="BA1" s="25" t="str">
        <f t="shared" si="1"/>
        <v>201504</v>
      </c>
      <c r="BB1" s="25" t="str">
        <f t="shared" si="1"/>
        <v>201505</v>
      </c>
      <c r="BC1" s="25" t="str">
        <f t="shared" si="1"/>
        <v>201506</v>
      </c>
    </row>
    <row r="2" spans="1:55" ht="18">
      <c r="A2" s="13" t="s">
        <v>142</v>
      </c>
      <c r="B2" s="15">
        <v>201101</v>
      </c>
      <c r="C2" s="15">
        <v>201102</v>
      </c>
      <c r="D2" s="15">
        <v>201103</v>
      </c>
      <c r="E2" s="15">
        <v>201104</v>
      </c>
      <c r="F2" s="15">
        <v>201105</v>
      </c>
      <c r="G2" s="15">
        <v>201106</v>
      </c>
      <c r="H2" s="15">
        <v>201107</v>
      </c>
      <c r="I2" s="15">
        <v>201108</v>
      </c>
      <c r="J2" s="15">
        <v>201109</v>
      </c>
      <c r="K2" s="15">
        <v>201110</v>
      </c>
      <c r="L2" s="15">
        <v>201111</v>
      </c>
      <c r="M2" s="15">
        <v>201112</v>
      </c>
      <c r="N2" s="15">
        <v>201201</v>
      </c>
      <c r="O2" s="11">
        <v>201202</v>
      </c>
      <c r="P2" s="11">
        <v>201203</v>
      </c>
      <c r="Q2" s="11">
        <v>201204</v>
      </c>
      <c r="R2" s="11">
        <v>201205</v>
      </c>
      <c r="S2" s="11">
        <v>201206</v>
      </c>
      <c r="T2" s="11">
        <v>201207</v>
      </c>
      <c r="U2" s="11">
        <v>201208</v>
      </c>
      <c r="V2" s="11">
        <v>201209</v>
      </c>
      <c r="W2" s="11">
        <v>201210</v>
      </c>
      <c r="X2" s="11">
        <v>201211</v>
      </c>
      <c r="Y2" s="11">
        <v>201212</v>
      </c>
      <c r="Z2" s="11">
        <v>201301</v>
      </c>
      <c r="AA2" s="11">
        <v>201302</v>
      </c>
      <c r="AB2" s="11">
        <v>201303</v>
      </c>
      <c r="AC2" s="11">
        <v>201304</v>
      </c>
      <c r="AD2" s="11">
        <v>201305</v>
      </c>
      <c r="AE2" s="11">
        <v>201306</v>
      </c>
      <c r="AF2" s="11">
        <v>201307</v>
      </c>
      <c r="AG2" s="11">
        <v>201308</v>
      </c>
      <c r="AH2" s="11">
        <v>201309</v>
      </c>
      <c r="AI2" s="11">
        <v>201310</v>
      </c>
      <c r="AJ2" s="11">
        <v>201311</v>
      </c>
      <c r="AK2" s="11">
        <v>201312</v>
      </c>
      <c r="AL2" s="11">
        <v>201401</v>
      </c>
      <c r="AM2" s="11">
        <v>201402</v>
      </c>
      <c r="AN2" s="11">
        <v>201403</v>
      </c>
      <c r="AO2" s="23">
        <v>201404</v>
      </c>
      <c r="AP2" s="11">
        <v>201405</v>
      </c>
      <c r="AQ2" s="11">
        <v>201406</v>
      </c>
      <c r="AR2" s="11">
        <v>201407</v>
      </c>
      <c r="AS2" s="12">
        <v>201408</v>
      </c>
      <c r="AT2" s="24">
        <v>201409</v>
      </c>
      <c r="AU2" s="12">
        <v>201410</v>
      </c>
      <c r="AV2" s="11">
        <v>201411</v>
      </c>
      <c r="AW2" s="11">
        <v>201412</v>
      </c>
      <c r="AX2" s="11">
        <v>201501</v>
      </c>
      <c r="AY2" s="11">
        <v>201502</v>
      </c>
      <c r="AZ2" s="11">
        <v>201503</v>
      </c>
      <c r="BA2" s="23">
        <v>201504</v>
      </c>
      <c r="BB2" s="11">
        <v>201505</v>
      </c>
      <c r="BC2" s="23">
        <v>201506</v>
      </c>
    </row>
    <row r="3" spans="1:55" ht="16.5">
      <c r="A3" s="11" t="s">
        <v>70</v>
      </c>
      <c r="B3" s="9">
        <v>10679060</v>
      </c>
      <c r="C3" s="9">
        <v>9880147</v>
      </c>
      <c r="D3" s="9">
        <v>8087431</v>
      </c>
      <c r="E3" s="9">
        <v>8271173</v>
      </c>
      <c r="F3" s="9">
        <v>7580424</v>
      </c>
      <c r="G3" s="9">
        <v>7591640</v>
      </c>
      <c r="H3" s="9">
        <v>8898732</v>
      </c>
      <c r="I3" s="9">
        <v>8913903</v>
      </c>
      <c r="J3" s="9">
        <v>7176807</v>
      </c>
      <c r="K3" s="9">
        <v>7341309</v>
      </c>
      <c r="L3" s="9">
        <v>5816303</v>
      </c>
      <c r="M3" s="9">
        <v>6110993</v>
      </c>
      <c r="N3" s="9">
        <v>11032476</v>
      </c>
      <c r="O3" s="9">
        <v>9009967</v>
      </c>
      <c r="P3" s="9">
        <v>8269799</v>
      </c>
      <c r="Q3" s="9">
        <v>9729462</v>
      </c>
      <c r="R3" s="9">
        <v>8214876</v>
      </c>
      <c r="S3" s="9">
        <v>9116872</v>
      </c>
      <c r="T3" s="9">
        <v>10387046</v>
      </c>
      <c r="U3" s="9">
        <v>10301822</v>
      </c>
      <c r="V3" s="9">
        <v>7158214</v>
      </c>
      <c r="W3" s="9">
        <v>7540606</v>
      </c>
      <c r="X3" s="9">
        <v>5833153</v>
      </c>
      <c r="Y3" s="9">
        <v>6523281</v>
      </c>
      <c r="Z3" s="9">
        <v>7494097</v>
      </c>
      <c r="AA3" s="9">
        <v>9061604</v>
      </c>
      <c r="AB3" s="9">
        <v>7759770</v>
      </c>
      <c r="AC3" s="9">
        <v>7398010</v>
      </c>
      <c r="AD3" s="9">
        <v>7579863</v>
      </c>
      <c r="AE3" s="9">
        <v>9377764</v>
      </c>
      <c r="AF3" s="9">
        <v>13230360</v>
      </c>
      <c r="AG3" s="9">
        <v>11903660</v>
      </c>
      <c r="AH3" s="9">
        <v>8291649</v>
      </c>
      <c r="AI3" s="9">
        <v>8623420</v>
      </c>
      <c r="AJ3" s="9">
        <v>7117115</v>
      </c>
      <c r="AK3" s="9">
        <v>6022014</v>
      </c>
      <c r="AL3" s="9">
        <v>8290643</v>
      </c>
      <c r="AM3" s="9">
        <v>7034277</v>
      </c>
      <c r="AN3" s="9">
        <v>6390210</v>
      </c>
      <c r="AO3" s="9">
        <v>6110147</v>
      </c>
      <c r="AP3" s="9">
        <v>6648997</v>
      </c>
      <c r="AQ3" s="9">
        <v>9035146</v>
      </c>
      <c r="AR3" s="9">
        <v>12920754</v>
      </c>
      <c r="AS3" s="10">
        <v>11016505</v>
      </c>
      <c r="AT3" s="21">
        <v>6952463</v>
      </c>
      <c r="AU3" s="10">
        <v>7600303</v>
      </c>
      <c r="AV3" s="9">
        <v>6260587</v>
      </c>
      <c r="AW3" s="9">
        <v>5351572</v>
      </c>
      <c r="AX3" s="9">
        <v>6044284</v>
      </c>
      <c r="AY3" s="9">
        <v>7797767</v>
      </c>
      <c r="AZ3" s="9">
        <v>5673575</v>
      </c>
    </row>
    <row r="4" spans="1:55" ht="16.5">
      <c r="A4" s="8" t="s">
        <v>71</v>
      </c>
      <c r="B4" s="6">
        <v>0.27650000000000002</v>
      </c>
      <c r="C4" s="6">
        <v>-7.4800000000000005E-2</v>
      </c>
      <c r="D4" s="6">
        <v>-0.18140000000000001</v>
      </c>
      <c r="E4" s="6">
        <v>2.2700000000000001E-2</v>
      </c>
      <c r="F4" s="6">
        <v>-8.3500000000000005E-2</v>
      </c>
      <c r="G4" s="6">
        <v>1.5E-3</v>
      </c>
      <c r="H4" s="6">
        <v>0.17219999999999999</v>
      </c>
      <c r="I4" s="6">
        <v>1.6999999999999999E-3</v>
      </c>
      <c r="J4" s="6">
        <v>-0.19489999999999999</v>
      </c>
      <c r="K4" s="6">
        <v>2.29E-2</v>
      </c>
      <c r="L4" s="6">
        <v>-0.2077</v>
      </c>
      <c r="M4" s="6">
        <v>5.0700000000000002E-2</v>
      </c>
      <c r="N4" s="6">
        <v>0</v>
      </c>
      <c r="O4" s="6">
        <v>-0.18329999999999999</v>
      </c>
      <c r="P4" s="6">
        <v>-8.2100000000000006E-2</v>
      </c>
      <c r="Q4" s="6">
        <v>0.17649999999999999</v>
      </c>
      <c r="R4" s="6">
        <v>-0.15570000000000001</v>
      </c>
      <c r="S4" s="6">
        <v>0.10979999999999999</v>
      </c>
      <c r="T4" s="6">
        <v>0.13930000000000001</v>
      </c>
      <c r="U4" s="6">
        <v>-8.2000000000000007E-3</v>
      </c>
      <c r="V4" s="6">
        <v>-0.30520000000000003</v>
      </c>
      <c r="W4" s="6">
        <v>5.3400000000000003E-2</v>
      </c>
      <c r="X4" s="6">
        <v>-0.22639999999999999</v>
      </c>
      <c r="Y4" s="6">
        <v>0.1183</v>
      </c>
      <c r="Z4" s="6">
        <v>0.14879999999999999</v>
      </c>
      <c r="AA4" s="6">
        <v>0.2092</v>
      </c>
      <c r="AB4" s="6">
        <v>-0.14369999999999999</v>
      </c>
      <c r="AC4" s="6">
        <v>-4.6600000000000003E-2</v>
      </c>
      <c r="AD4" s="6">
        <v>2.46E-2</v>
      </c>
      <c r="AE4" s="6">
        <v>0.23719999999999999</v>
      </c>
      <c r="AF4" s="6">
        <v>0.4108</v>
      </c>
      <c r="AG4" s="6">
        <v>-0.1003</v>
      </c>
      <c r="AH4" s="6">
        <v>-0.3034</v>
      </c>
      <c r="AI4" s="6">
        <v>0.04</v>
      </c>
      <c r="AJ4" s="6">
        <v>-0.17469999999999999</v>
      </c>
      <c r="AK4" s="6">
        <v>-0.15390000000000001</v>
      </c>
      <c r="AL4" s="6">
        <v>0.37669999999999998</v>
      </c>
      <c r="AM4" s="6">
        <v>-0.1515</v>
      </c>
      <c r="AN4" s="6">
        <v>-9.1600000000000001E-2</v>
      </c>
      <c r="AO4" s="6">
        <v>-4.3799999999999999E-2</v>
      </c>
      <c r="AP4" s="6">
        <v>8.8200000000000001E-2</v>
      </c>
      <c r="AQ4" s="6">
        <v>0.3589</v>
      </c>
      <c r="AR4" s="6">
        <v>0.43009999999999998</v>
      </c>
      <c r="AS4" s="7">
        <v>-0.1474</v>
      </c>
      <c r="AT4" s="22">
        <v>-0.36890000000000001</v>
      </c>
      <c r="AU4" s="7">
        <v>9.3200000000000005E-2</v>
      </c>
      <c r="AV4" s="6">
        <v>-0.17630000000000001</v>
      </c>
      <c r="AW4" s="6">
        <v>-0.1452</v>
      </c>
      <c r="AX4" s="6">
        <v>0.12939999999999999</v>
      </c>
      <c r="AY4" s="6">
        <v>0.29010000000000002</v>
      </c>
      <c r="AZ4" s="6">
        <v>-0.27239999999999998</v>
      </c>
    </row>
    <row r="5" spans="1:55" ht="16.5">
      <c r="A5" s="11" t="s">
        <v>72</v>
      </c>
      <c r="B5" s="9">
        <v>0</v>
      </c>
      <c r="C5" s="9">
        <v>6015987</v>
      </c>
      <c r="D5" s="9">
        <v>4729044</v>
      </c>
      <c r="E5" s="9">
        <v>4816678</v>
      </c>
      <c r="F5" s="9">
        <v>4523249</v>
      </c>
      <c r="G5" s="9">
        <v>4370334</v>
      </c>
      <c r="H5" s="9">
        <v>5247085</v>
      </c>
      <c r="I5" s="9">
        <v>5061189</v>
      </c>
      <c r="J5" s="9">
        <v>3893732</v>
      </c>
      <c r="K5" s="9">
        <v>3871730</v>
      </c>
      <c r="L5" s="9">
        <v>2871527</v>
      </c>
      <c r="M5" s="9">
        <v>2938432</v>
      </c>
      <c r="N5" s="9">
        <v>5600910</v>
      </c>
      <c r="O5" s="9">
        <v>4411513</v>
      </c>
      <c r="P5" s="9">
        <v>3908241</v>
      </c>
      <c r="Q5" s="9">
        <v>4658527</v>
      </c>
      <c r="R5" s="9">
        <v>3969112</v>
      </c>
      <c r="S5" s="9">
        <v>4665221</v>
      </c>
      <c r="T5" s="9">
        <v>5669060</v>
      </c>
      <c r="U5" s="9">
        <v>5265849</v>
      </c>
      <c r="V5" s="9">
        <v>3438885</v>
      </c>
      <c r="W5" s="9">
        <v>3617068</v>
      </c>
      <c r="X5" s="9">
        <v>2715457</v>
      </c>
      <c r="Y5" s="9">
        <v>3203918</v>
      </c>
      <c r="Z5" s="9">
        <v>3707141</v>
      </c>
      <c r="AA5" s="9">
        <v>4676058</v>
      </c>
      <c r="AB5" s="9">
        <v>3691747</v>
      </c>
      <c r="AC5" s="9">
        <v>3606194</v>
      </c>
      <c r="AD5" s="9">
        <v>3783049</v>
      </c>
      <c r="AE5" s="9">
        <v>4826590</v>
      </c>
      <c r="AF5" s="9">
        <v>7060016</v>
      </c>
      <c r="AG5" s="9">
        <v>5992233</v>
      </c>
      <c r="AH5" s="9">
        <v>3839386</v>
      </c>
      <c r="AI5" s="9">
        <v>3906883</v>
      </c>
      <c r="AJ5" s="9">
        <v>3130482</v>
      </c>
      <c r="AK5" s="9">
        <v>2706326</v>
      </c>
      <c r="AL5" s="9">
        <v>3838640</v>
      </c>
      <c r="AM5" s="9">
        <v>3157635</v>
      </c>
      <c r="AN5" s="9">
        <v>2838728</v>
      </c>
      <c r="AO5" s="9">
        <v>2566242</v>
      </c>
      <c r="AP5" s="9">
        <v>2824955</v>
      </c>
      <c r="AQ5" s="9">
        <v>4402011</v>
      </c>
      <c r="AR5" s="9">
        <v>6475739</v>
      </c>
      <c r="AS5" s="10">
        <v>4936778</v>
      </c>
      <c r="AT5" s="21">
        <v>2664554</v>
      </c>
      <c r="AU5" s="10">
        <v>2805731</v>
      </c>
      <c r="AV5" s="9">
        <v>2351833</v>
      </c>
      <c r="AW5" s="9">
        <v>2013640</v>
      </c>
      <c r="AX5" s="9">
        <v>2294364</v>
      </c>
      <c r="AY5" s="9">
        <v>2920420</v>
      </c>
      <c r="AZ5" s="9">
        <v>2193193</v>
      </c>
      <c r="BA5" s="18"/>
    </row>
    <row r="6" spans="1:55" ht="16.5">
      <c r="A6" s="8" t="s">
        <v>73</v>
      </c>
      <c r="B6" s="6">
        <v>0</v>
      </c>
      <c r="C6" s="6">
        <v>0</v>
      </c>
      <c r="D6" s="6">
        <v>-0.21390000000000001</v>
      </c>
      <c r="E6" s="6">
        <v>1.8499999999999999E-2</v>
      </c>
      <c r="F6" s="6">
        <v>-6.0900000000000003E-2</v>
      </c>
      <c r="G6" s="6">
        <v>-3.3799999999999997E-2</v>
      </c>
      <c r="H6" s="6">
        <v>0.2006</v>
      </c>
      <c r="I6" s="6">
        <v>-3.5400000000000001E-2</v>
      </c>
      <c r="J6" s="6">
        <v>-0.23069999999999999</v>
      </c>
      <c r="K6" s="6">
        <v>-5.7000000000000002E-3</v>
      </c>
      <c r="L6" s="6">
        <v>-0.25829999999999997</v>
      </c>
      <c r="M6" s="6">
        <v>2.3300000000000001E-2</v>
      </c>
      <c r="N6" s="6">
        <v>0</v>
      </c>
      <c r="O6" s="6">
        <v>-0.21240000000000001</v>
      </c>
      <c r="P6" s="6">
        <v>-0.11409999999999999</v>
      </c>
      <c r="Q6" s="6">
        <v>0.192</v>
      </c>
      <c r="R6" s="6">
        <v>-0.14799999999999999</v>
      </c>
      <c r="S6" s="6">
        <v>0.1754</v>
      </c>
      <c r="T6" s="6">
        <v>0.2152</v>
      </c>
      <c r="U6" s="6">
        <v>-7.1099999999999997E-2</v>
      </c>
      <c r="V6" s="6">
        <v>-0.34689999999999999</v>
      </c>
      <c r="W6" s="6">
        <v>5.1799999999999999E-2</v>
      </c>
      <c r="X6" s="6">
        <v>-0.24929999999999999</v>
      </c>
      <c r="Y6" s="6">
        <v>0.1799</v>
      </c>
      <c r="Z6" s="6">
        <v>0.15709999999999999</v>
      </c>
      <c r="AA6" s="6">
        <v>0.26140000000000002</v>
      </c>
      <c r="AB6" s="6">
        <v>-0.21049999999999999</v>
      </c>
      <c r="AC6" s="6">
        <v>-2.3199999999999998E-2</v>
      </c>
      <c r="AD6" s="6">
        <v>4.9000000000000002E-2</v>
      </c>
      <c r="AE6" s="6">
        <v>0.27579999999999999</v>
      </c>
      <c r="AF6" s="6">
        <v>0.4627</v>
      </c>
      <c r="AG6" s="6">
        <v>-0.1512</v>
      </c>
      <c r="AH6" s="6">
        <v>-0.35930000000000001</v>
      </c>
      <c r="AI6" s="6">
        <v>1.7600000000000001E-2</v>
      </c>
      <c r="AJ6" s="6">
        <v>-0.19869999999999999</v>
      </c>
      <c r="AK6" s="6">
        <v>-0.13550000000000001</v>
      </c>
      <c r="AL6" s="6">
        <v>0.41839999999999999</v>
      </c>
      <c r="AM6" s="6">
        <v>-0.1774</v>
      </c>
      <c r="AN6" s="6">
        <v>-0.10100000000000001</v>
      </c>
      <c r="AO6" s="6">
        <v>-9.6000000000000002E-2</v>
      </c>
      <c r="AP6" s="6">
        <v>0.1008</v>
      </c>
      <c r="AQ6" s="6">
        <v>0.55830000000000002</v>
      </c>
      <c r="AR6" s="6">
        <v>0.47110000000000002</v>
      </c>
      <c r="AS6" s="7">
        <v>-0.23769999999999999</v>
      </c>
      <c r="AT6" s="22">
        <v>-0.46029999999999999</v>
      </c>
      <c r="AU6" s="7">
        <v>5.2999999999999999E-2</v>
      </c>
      <c r="AV6" s="6">
        <v>-0.1618</v>
      </c>
      <c r="AW6" s="6">
        <v>-0.14380000000000001</v>
      </c>
      <c r="AX6" s="6">
        <v>0.1394</v>
      </c>
      <c r="AY6" s="6">
        <v>0.27289999999999998</v>
      </c>
      <c r="AZ6" s="6">
        <v>-0.249</v>
      </c>
    </row>
    <row r="7" spans="1:55" ht="16.5">
      <c r="A7" s="8" t="s">
        <v>81</v>
      </c>
      <c r="B7" s="6">
        <v>0.29549999999999998</v>
      </c>
      <c r="C7" s="6">
        <v>0.25190000000000001</v>
      </c>
      <c r="D7" s="6">
        <v>0.2089</v>
      </c>
      <c r="E7" s="6">
        <v>0.20680000000000001</v>
      </c>
      <c r="F7" s="6">
        <v>0.19439999999999999</v>
      </c>
      <c r="G7" s="6">
        <v>0.19969999999999999</v>
      </c>
      <c r="H7" s="6">
        <v>0.26179999999999998</v>
      </c>
      <c r="I7" s="6">
        <v>0.29039999999999999</v>
      </c>
      <c r="J7" s="6">
        <v>0.2475</v>
      </c>
      <c r="K7" s="6">
        <v>0.2412</v>
      </c>
      <c r="L7" s="6">
        <v>0.16300000000000001</v>
      </c>
      <c r="M7" s="6">
        <v>0.24249999999999999</v>
      </c>
      <c r="N7" s="6">
        <v>0.43469999999999998</v>
      </c>
      <c r="O7" s="6">
        <v>0.3664</v>
      </c>
      <c r="P7" s="6">
        <v>0.3695</v>
      </c>
      <c r="Q7" s="6">
        <v>0.42509999999999998</v>
      </c>
      <c r="R7" s="6">
        <v>0.36199999999999999</v>
      </c>
      <c r="S7" s="6">
        <v>0.37269999999999998</v>
      </c>
      <c r="T7" s="6">
        <v>0.4446</v>
      </c>
      <c r="U7" s="6">
        <v>0.45519999999999999</v>
      </c>
      <c r="V7" s="6">
        <v>0.37190000000000001</v>
      </c>
      <c r="W7" s="6">
        <v>0.39410000000000001</v>
      </c>
      <c r="X7" s="6">
        <v>0.35659999999999997</v>
      </c>
      <c r="Y7" s="6">
        <v>0.38629999999999998</v>
      </c>
      <c r="Z7" s="6">
        <v>0.40939999999999999</v>
      </c>
      <c r="AA7" s="6">
        <v>0.45369999999999999</v>
      </c>
      <c r="AB7" s="6">
        <v>0.4153</v>
      </c>
      <c r="AC7" s="6">
        <v>0.39750000000000002</v>
      </c>
      <c r="AD7" s="6">
        <v>0.38419999999999999</v>
      </c>
      <c r="AE7" s="6">
        <v>0.43430000000000002</v>
      </c>
      <c r="AF7" s="6">
        <v>0.50260000000000005</v>
      </c>
      <c r="AG7" s="6">
        <v>0.44340000000000002</v>
      </c>
      <c r="AH7" s="6">
        <v>0.3901</v>
      </c>
      <c r="AI7" s="6">
        <v>0.40620000000000001</v>
      </c>
      <c r="AJ7" s="6">
        <v>0.37940000000000002</v>
      </c>
      <c r="AK7" s="6">
        <v>0.37669999999999998</v>
      </c>
      <c r="AL7" s="6">
        <v>0.45240000000000002</v>
      </c>
      <c r="AM7" s="6">
        <v>0.4249</v>
      </c>
      <c r="AN7" s="6">
        <v>0.43009999999999998</v>
      </c>
      <c r="AO7" s="6">
        <v>0.43219999999999997</v>
      </c>
      <c r="AP7" s="6">
        <v>0.46029999999999999</v>
      </c>
      <c r="AQ7" s="6">
        <v>0.54849999999999999</v>
      </c>
      <c r="AR7" s="6">
        <v>0.57030000000000003</v>
      </c>
      <c r="AS7" s="7">
        <v>0.52249999999999996</v>
      </c>
      <c r="AT7" s="22">
        <v>0.46650000000000003</v>
      </c>
      <c r="AU7" s="7">
        <v>0.49059999999999998</v>
      </c>
      <c r="AV7" s="6">
        <v>0.4642</v>
      </c>
      <c r="AW7" s="6">
        <v>0.44879999999999998</v>
      </c>
      <c r="AX7" s="6">
        <v>0.48230000000000001</v>
      </c>
      <c r="AY7" s="6">
        <v>0.54410000000000003</v>
      </c>
      <c r="AZ7" s="6">
        <v>0.49909999999999999</v>
      </c>
    </row>
    <row r="8" spans="1:55" ht="16.5">
      <c r="A8" s="8" t="s">
        <v>82</v>
      </c>
      <c r="B8" s="6">
        <v>0.54090000000000005</v>
      </c>
      <c r="C8" s="6">
        <v>0.64029999999999998</v>
      </c>
      <c r="D8" s="6">
        <v>0.68459999999999999</v>
      </c>
      <c r="E8" s="6">
        <v>0.63949999999999996</v>
      </c>
      <c r="F8" s="6">
        <v>0.67479999999999996</v>
      </c>
      <c r="G8" s="6">
        <v>0.64949999999999997</v>
      </c>
      <c r="H8" s="6">
        <v>0.56689999999999996</v>
      </c>
      <c r="I8" s="6">
        <v>0.58819999999999995</v>
      </c>
      <c r="J8" s="6">
        <v>0.63260000000000005</v>
      </c>
      <c r="K8" s="6">
        <v>0.59470000000000001</v>
      </c>
      <c r="L8" s="6">
        <v>0.6573</v>
      </c>
      <c r="M8" s="6">
        <v>0.55710000000000004</v>
      </c>
      <c r="N8" s="6">
        <v>0.36270000000000002</v>
      </c>
      <c r="O8" s="6">
        <v>0.53259999999999996</v>
      </c>
      <c r="P8" s="6">
        <v>0.50019999999999998</v>
      </c>
      <c r="Q8" s="6">
        <v>0.436</v>
      </c>
      <c r="R8" s="6">
        <v>0.52290000000000003</v>
      </c>
      <c r="S8" s="6">
        <v>0.4657</v>
      </c>
      <c r="T8" s="6">
        <v>0.42720000000000002</v>
      </c>
      <c r="U8" s="6">
        <v>0.4299</v>
      </c>
      <c r="V8" s="6">
        <v>0.51270000000000004</v>
      </c>
      <c r="W8" s="6">
        <v>0.4425</v>
      </c>
      <c r="X8" s="6">
        <v>0.49509999999999998</v>
      </c>
      <c r="Y8" s="6">
        <v>0.41349999999999998</v>
      </c>
      <c r="Z8" s="6">
        <v>0.3987</v>
      </c>
      <c r="AA8" s="6">
        <v>0.37690000000000001</v>
      </c>
      <c r="AB8" s="6">
        <v>0.43269999999999997</v>
      </c>
      <c r="AC8" s="6">
        <v>0.44</v>
      </c>
      <c r="AD8" s="6">
        <v>0.44729999999999998</v>
      </c>
      <c r="AE8" s="6">
        <v>0.38579999999999998</v>
      </c>
      <c r="AF8" s="6">
        <v>0.34710000000000002</v>
      </c>
      <c r="AG8" s="6">
        <v>0.44840000000000002</v>
      </c>
      <c r="AH8" s="6">
        <v>0.4859</v>
      </c>
      <c r="AI8" s="6">
        <v>0.43109999999999998</v>
      </c>
      <c r="AJ8" s="6">
        <v>0.46610000000000001</v>
      </c>
      <c r="AK8" s="6">
        <v>0.45219999999999999</v>
      </c>
      <c r="AL8" s="6">
        <v>0.3377</v>
      </c>
      <c r="AM8" s="6">
        <v>0.42859999999999998</v>
      </c>
      <c r="AN8" s="6">
        <v>0.39629999999999999</v>
      </c>
      <c r="AO8" s="6">
        <v>0.4027</v>
      </c>
      <c r="AP8" s="6">
        <v>0.37080000000000002</v>
      </c>
      <c r="AQ8" s="6">
        <v>0.30520000000000003</v>
      </c>
      <c r="AR8" s="6">
        <v>0.30449999999999999</v>
      </c>
      <c r="AS8" s="7">
        <v>0.38269999999999998</v>
      </c>
      <c r="AT8" s="22">
        <v>0.4194</v>
      </c>
      <c r="AU8" s="7">
        <v>0.34899999999999998</v>
      </c>
      <c r="AV8" s="6">
        <v>0.38869999999999999</v>
      </c>
      <c r="AW8" s="6">
        <v>0.38600000000000001</v>
      </c>
      <c r="AX8" s="6">
        <v>0.33040000000000003</v>
      </c>
      <c r="AY8" s="6">
        <v>0.28370000000000001</v>
      </c>
      <c r="AZ8" s="6">
        <v>0.3574</v>
      </c>
    </row>
    <row r="9" spans="1:55" ht="16.5">
      <c r="A9" s="8" t="s">
        <v>83</v>
      </c>
      <c r="B9" s="6">
        <v>0.1636</v>
      </c>
      <c r="C9" s="6">
        <v>0.1077</v>
      </c>
      <c r="D9" s="6">
        <v>0.1065</v>
      </c>
      <c r="E9" s="6">
        <v>0.1537</v>
      </c>
      <c r="F9" s="6">
        <v>0.13089999999999999</v>
      </c>
      <c r="G9" s="6">
        <v>0.15079999999999999</v>
      </c>
      <c r="H9" s="6">
        <v>0.17130000000000001</v>
      </c>
      <c r="I9" s="6">
        <v>0.12139999999999999</v>
      </c>
      <c r="J9" s="6">
        <v>0.11990000000000001</v>
      </c>
      <c r="K9" s="6">
        <v>0.1641</v>
      </c>
      <c r="L9" s="6">
        <v>0.17979999999999999</v>
      </c>
      <c r="M9" s="6">
        <v>0.20039999999999999</v>
      </c>
      <c r="N9" s="6">
        <v>0.2026</v>
      </c>
      <c r="O9" s="6">
        <v>0.10100000000000001</v>
      </c>
      <c r="P9" s="6">
        <v>0.1303</v>
      </c>
      <c r="Q9" s="6">
        <v>0.1389</v>
      </c>
      <c r="R9" s="6">
        <v>0.11509999999999999</v>
      </c>
      <c r="S9" s="6">
        <v>0.16159999999999999</v>
      </c>
      <c r="T9" s="6">
        <v>0.12820000000000001</v>
      </c>
      <c r="U9" s="6">
        <v>0.1149</v>
      </c>
      <c r="V9" s="6">
        <v>0.1154</v>
      </c>
      <c r="W9" s="6">
        <v>0.16339999999999999</v>
      </c>
      <c r="X9" s="6">
        <v>0.1482</v>
      </c>
      <c r="Y9" s="6">
        <v>0.20019999999999999</v>
      </c>
      <c r="Z9" s="6">
        <v>0.192</v>
      </c>
      <c r="AA9" s="6">
        <v>0.1694</v>
      </c>
      <c r="AB9" s="6">
        <v>0.152</v>
      </c>
      <c r="AC9" s="6">
        <v>0.16259999999999999</v>
      </c>
      <c r="AD9" s="6">
        <v>0.16839999999999999</v>
      </c>
      <c r="AE9" s="6">
        <v>0.1799</v>
      </c>
      <c r="AF9" s="6">
        <v>0.15029999999999999</v>
      </c>
      <c r="AG9" s="6">
        <v>0.1082</v>
      </c>
      <c r="AH9" s="6">
        <v>0.124</v>
      </c>
      <c r="AI9" s="6">
        <v>0.16259999999999999</v>
      </c>
      <c r="AJ9" s="6">
        <v>0.1545</v>
      </c>
      <c r="AK9" s="6">
        <v>0.1711</v>
      </c>
      <c r="AL9" s="6">
        <v>0.2099</v>
      </c>
      <c r="AM9" s="6">
        <v>0.14649999999999999</v>
      </c>
      <c r="AN9" s="6">
        <v>0.17369999999999999</v>
      </c>
      <c r="AO9" s="6">
        <v>0.16520000000000001</v>
      </c>
      <c r="AP9" s="6">
        <v>0.16889999999999999</v>
      </c>
      <c r="AQ9" s="6">
        <v>0.14630000000000001</v>
      </c>
      <c r="AR9" s="6">
        <v>0.12520000000000001</v>
      </c>
      <c r="AS9" s="7">
        <v>9.4799999999999995E-2</v>
      </c>
      <c r="AT9" s="22">
        <v>0.11409999999999999</v>
      </c>
      <c r="AU9" s="7">
        <v>0.16039999999999999</v>
      </c>
      <c r="AV9" s="6">
        <v>0.14699999999999999</v>
      </c>
      <c r="AW9" s="6">
        <v>0.1651</v>
      </c>
      <c r="AX9" s="6">
        <v>0.18740000000000001</v>
      </c>
      <c r="AY9" s="6">
        <v>0.1721</v>
      </c>
      <c r="AZ9" s="6">
        <v>0.14349999999999999</v>
      </c>
    </row>
    <row r="10" spans="1:55" ht="16.5">
      <c r="A10" s="11" t="s">
        <v>141</v>
      </c>
      <c r="B10" s="9">
        <v>3192473</v>
      </c>
      <c r="C10" s="9">
        <v>2519319</v>
      </c>
      <c r="D10" s="9">
        <v>1739098</v>
      </c>
      <c r="E10" s="9">
        <v>1779321</v>
      </c>
      <c r="F10" s="9">
        <v>1530699</v>
      </c>
      <c r="G10" s="9">
        <v>1672478</v>
      </c>
      <c r="H10" s="9">
        <v>2774404</v>
      </c>
      <c r="I10" s="9">
        <v>3142565</v>
      </c>
      <c r="J10" s="9">
        <v>1957442</v>
      </c>
      <c r="K10" s="9">
        <v>1887215</v>
      </c>
      <c r="L10" s="9">
        <v>1016575</v>
      </c>
      <c r="M10" s="9">
        <v>1552450</v>
      </c>
      <c r="N10" s="9">
        <v>5002855</v>
      </c>
      <c r="O10" s="9">
        <v>3492692</v>
      </c>
      <c r="P10" s="9">
        <v>3231128</v>
      </c>
      <c r="Q10" s="9">
        <v>4369968</v>
      </c>
      <c r="R10" s="9">
        <v>3111683</v>
      </c>
      <c r="S10" s="9">
        <v>3581861</v>
      </c>
      <c r="T10" s="9">
        <v>4863476</v>
      </c>
      <c r="U10" s="9">
        <v>5119148</v>
      </c>
      <c r="V10" s="9">
        <v>2811126</v>
      </c>
      <c r="W10" s="9">
        <v>3126329</v>
      </c>
      <c r="X10" s="9">
        <v>2206898</v>
      </c>
      <c r="Y10" s="9">
        <v>2672310</v>
      </c>
      <c r="Z10" s="9">
        <v>3234314</v>
      </c>
      <c r="AA10" s="9">
        <v>4344818</v>
      </c>
      <c r="AB10" s="9">
        <v>3393467</v>
      </c>
      <c r="AC10" s="9">
        <v>3094448</v>
      </c>
      <c r="AD10" s="9">
        <v>3156133</v>
      </c>
      <c r="AE10" s="9">
        <v>4618774</v>
      </c>
      <c r="AF10" s="9">
        <v>7112200</v>
      </c>
      <c r="AG10" s="9">
        <v>5657495</v>
      </c>
      <c r="AH10" s="9">
        <v>3437761</v>
      </c>
      <c r="AI10" s="9">
        <v>3695571</v>
      </c>
      <c r="AJ10" s="9">
        <v>2844144</v>
      </c>
      <c r="AK10" s="9">
        <v>2396264</v>
      </c>
      <c r="AL10" s="9">
        <v>3934858</v>
      </c>
      <c r="AM10" s="9">
        <v>3110718</v>
      </c>
      <c r="AN10" s="9">
        <v>2820780</v>
      </c>
      <c r="AO10" s="9">
        <v>2722369</v>
      </c>
      <c r="AP10" s="9">
        <v>3140861</v>
      </c>
      <c r="AQ10" s="9">
        <v>5037306</v>
      </c>
      <c r="AR10" s="9">
        <v>7607893</v>
      </c>
      <c r="AS10" s="10">
        <v>5862209</v>
      </c>
      <c r="AT10" s="21">
        <v>3299965</v>
      </c>
      <c r="AU10" s="10">
        <v>3793363</v>
      </c>
      <c r="AV10" s="9">
        <v>2967853</v>
      </c>
      <c r="AW10" s="9">
        <v>2446637</v>
      </c>
      <c r="AX10" s="9">
        <v>2968260</v>
      </c>
      <c r="AY10" s="9">
        <v>4332823</v>
      </c>
      <c r="AZ10" s="9">
        <v>2894494</v>
      </c>
    </row>
    <row r="11" spans="1:55" ht="16.5">
      <c r="A11" s="8" t="s">
        <v>140</v>
      </c>
      <c r="B11" s="6">
        <v>0.78080000000000005</v>
      </c>
      <c r="C11" s="6">
        <v>-0.2109</v>
      </c>
      <c r="D11" s="6">
        <v>-0.30969999999999998</v>
      </c>
      <c r="E11" s="6">
        <v>2.3099999999999999E-2</v>
      </c>
      <c r="F11" s="6">
        <v>-0.13969999999999999</v>
      </c>
      <c r="G11" s="6">
        <v>9.2600000000000002E-2</v>
      </c>
      <c r="H11" s="6">
        <v>0.65890000000000004</v>
      </c>
      <c r="I11" s="6">
        <v>0.13270000000000001</v>
      </c>
      <c r="J11" s="6">
        <v>-0.37709999999999999</v>
      </c>
      <c r="K11" s="6">
        <v>-3.5900000000000001E-2</v>
      </c>
      <c r="L11" s="6">
        <v>-0.46129999999999999</v>
      </c>
      <c r="M11" s="6">
        <v>0.52710000000000001</v>
      </c>
      <c r="N11" s="6">
        <v>0</v>
      </c>
      <c r="O11" s="6">
        <v>-0.3019</v>
      </c>
      <c r="P11" s="6">
        <v>-7.4899999999999994E-2</v>
      </c>
      <c r="Q11" s="6">
        <v>0.35249999999999998</v>
      </c>
      <c r="R11" s="6">
        <v>-0.28789999999999999</v>
      </c>
      <c r="S11" s="6">
        <v>0.15110000000000001</v>
      </c>
      <c r="T11" s="6">
        <v>0.35780000000000001</v>
      </c>
      <c r="U11" s="6">
        <v>5.2600000000000001E-2</v>
      </c>
      <c r="V11" s="6">
        <v>-0.45090000000000002</v>
      </c>
      <c r="W11" s="6">
        <v>0.11210000000000001</v>
      </c>
      <c r="X11" s="6">
        <v>-0.29409999999999997</v>
      </c>
      <c r="Y11" s="6">
        <v>0.2109</v>
      </c>
      <c r="Z11" s="6">
        <v>0.21029999999999999</v>
      </c>
      <c r="AA11" s="6">
        <v>0.34339999999999998</v>
      </c>
      <c r="AB11" s="6">
        <v>-0.219</v>
      </c>
      <c r="AC11" s="6">
        <v>-8.8099999999999998E-2</v>
      </c>
      <c r="AD11" s="6">
        <v>1.9900000000000001E-2</v>
      </c>
      <c r="AE11" s="6">
        <v>0.46339999999999998</v>
      </c>
      <c r="AF11" s="6">
        <v>0.53979999999999995</v>
      </c>
      <c r="AG11" s="6">
        <v>-0.20449999999999999</v>
      </c>
      <c r="AH11" s="6">
        <v>-0.39240000000000003</v>
      </c>
      <c r="AI11" s="6">
        <v>7.4999999999999997E-2</v>
      </c>
      <c r="AJ11" s="6">
        <v>-0.23039999999999999</v>
      </c>
      <c r="AK11" s="6">
        <v>-0.1575</v>
      </c>
      <c r="AL11" s="6">
        <v>0.6421</v>
      </c>
      <c r="AM11" s="6">
        <v>-0.2094</v>
      </c>
      <c r="AN11" s="6">
        <v>-9.3200000000000005E-2</v>
      </c>
      <c r="AO11" s="6">
        <v>-3.49E-2</v>
      </c>
      <c r="AP11" s="6">
        <v>0.1537</v>
      </c>
      <c r="AQ11" s="6">
        <v>0.6038</v>
      </c>
      <c r="AR11" s="6">
        <v>0.51029999999999998</v>
      </c>
      <c r="AS11" s="7">
        <v>-0.22950000000000001</v>
      </c>
      <c r="AT11" s="22">
        <v>-0.43709999999999999</v>
      </c>
      <c r="AU11" s="7">
        <v>0.14949999999999999</v>
      </c>
      <c r="AV11" s="6">
        <v>-0.21759999999999999</v>
      </c>
      <c r="AW11" s="6">
        <v>-0.17560000000000001</v>
      </c>
      <c r="AX11" s="6">
        <v>0.2132</v>
      </c>
      <c r="AY11" s="6">
        <v>0.4597</v>
      </c>
      <c r="AZ11" s="6">
        <v>-0.33200000000000002</v>
      </c>
    </row>
    <row r="12" spans="1:55" ht="16.5">
      <c r="A12" s="11" t="s">
        <v>74</v>
      </c>
      <c r="B12" s="9">
        <v>3155576</v>
      </c>
      <c r="C12" s="9">
        <v>2488946</v>
      </c>
      <c r="D12" s="9">
        <v>1689276</v>
      </c>
      <c r="E12" s="9">
        <v>1710364</v>
      </c>
      <c r="F12" s="9">
        <v>1473349</v>
      </c>
      <c r="G12" s="9">
        <v>1516254</v>
      </c>
      <c r="H12" s="9">
        <v>2329659</v>
      </c>
      <c r="I12" s="9">
        <v>2588471</v>
      </c>
      <c r="J12" s="9">
        <v>1775970</v>
      </c>
      <c r="K12" s="9">
        <v>1770642</v>
      </c>
      <c r="L12" s="9">
        <v>947781</v>
      </c>
      <c r="M12" s="9">
        <v>1481695</v>
      </c>
      <c r="N12" s="9">
        <v>4795627</v>
      </c>
      <c r="O12" s="9">
        <v>3301068</v>
      </c>
      <c r="P12" s="9">
        <v>3055786</v>
      </c>
      <c r="Q12" s="9">
        <v>4135725</v>
      </c>
      <c r="R12" s="9">
        <v>2973836</v>
      </c>
      <c r="S12" s="9">
        <v>3397470</v>
      </c>
      <c r="T12" s="9">
        <v>4618319</v>
      </c>
      <c r="U12" s="9">
        <v>4689397</v>
      </c>
      <c r="V12" s="9">
        <v>2662247</v>
      </c>
      <c r="W12" s="9">
        <v>2971545</v>
      </c>
      <c r="X12" s="9">
        <v>2080247</v>
      </c>
      <c r="Y12" s="9">
        <v>2519752</v>
      </c>
      <c r="Z12" s="9">
        <v>3067810</v>
      </c>
      <c r="AA12" s="9">
        <v>4111216</v>
      </c>
      <c r="AB12" s="9">
        <v>3222777</v>
      </c>
      <c r="AC12" s="9">
        <v>2940423</v>
      </c>
      <c r="AD12" s="9">
        <v>2912558</v>
      </c>
      <c r="AE12" s="9">
        <v>4072682</v>
      </c>
      <c r="AF12" s="9">
        <v>6650218</v>
      </c>
      <c r="AG12" s="9">
        <v>5278612</v>
      </c>
      <c r="AH12" s="9">
        <v>3234445</v>
      </c>
      <c r="AI12" s="9">
        <v>3503160</v>
      </c>
      <c r="AJ12" s="9">
        <v>2700279</v>
      </c>
      <c r="AK12" s="9">
        <v>2268308</v>
      </c>
      <c r="AL12" s="9">
        <v>3750790</v>
      </c>
      <c r="AM12" s="9">
        <v>2988686</v>
      </c>
      <c r="AN12" s="9">
        <v>2748117</v>
      </c>
      <c r="AO12" s="9">
        <v>2640594</v>
      </c>
      <c r="AP12" s="9">
        <v>3060654</v>
      </c>
      <c r="AQ12" s="9">
        <v>4955585</v>
      </c>
      <c r="AR12" s="9">
        <v>7369052</v>
      </c>
      <c r="AS12" s="10">
        <v>5755969</v>
      </c>
      <c r="AT12" s="21">
        <v>3243214</v>
      </c>
      <c r="AU12" s="10">
        <v>3729035</v>
      </c>
      <c r="AV12" s="9">
        <v>2906373</v>
      </c>
      <c r="AW12" s="9">
        <v>2402005</v>
      </c>
      <c r="AX12" s="9">
        <v>2914885</v>
      </c>
      <c r="AY12" s="9">
        <v>4243154</v>
      </c>
      <c r="AZ12" s="9">
        <v>2831607</v>
      </c>
    </row>
    <row r="13" spans="1:55" ht="16.5">
      <c r="A13" s="8" t="s">
        <v>75</v>
      </c>
      <c r="B13" s="6">
        <v>0.79269999999999996</v>
      </c>
      <c r="C13" s="6">
        <v>-0.21129999999999999</v>
      </c>
      <c r="D13" s="6">
        <v>-0.32129999999999997</v>
      </c>
      <c r="E13" s="6">
        <v>1.2500000000000001E-2</v>
      </c>
      <c r="F13" s="6">
        <v>-0.1386</v>
      </c>
      <c r="G13" s="6">
        <v>2.9100000000000001E-2</v>
      </c>
      <c r="H13" s="6">
        <v>0.53649999999999998</v>
      </c>
      <c r="I13" s="6">
        <v>0.1111</v>
      </c>
      <c r="J13" s="6">
        <v>-0.31390000000000001</v>
      </c>
      <c r="K13" s="6">
        <v>-3.0000000000000001E-3</v>
      </c>
      <c r="L13" s="6">
        <v>-0.4647</v>
      </c>
      <c r="M13" s="6">
        <v>0.56330000000000002</v>
      </c>
      <c r="N13" s="6">
        <v>0</v>
      </c>
      <c r="O13" s="6">
        <v>-0.31169999999999998</v>
      </c>
      <c r="P13" s="6">
        <v>-7.4300000000000005E-2</v>
      </c>
      <c r="Q13" s="6">
        <v>0.35339999999999999</v>
      </c>
      <c r="R13" s="6">
        <v>-0.28089999999999998</v>
      </c>
      <c r="S13" s="6">
        <v>0.14249999999999999</v>
      </c>
      <c r="T13" s="6">
        <v>0.35930000000000001</v>
      </c>
      <c r="U13" s="6">
        <v>1.54E-2</v>
      </c>
      <c r="V13" s="6">
        <v>-0.43230000000000002</v>
      </c>
      <c r="W13" s="6">
        <v>0.1162</v>
      </c>
      <c r="X13" s="6">
        <v>-0.2999</v>
      </c>
      <c r="Y13" s="6">
        <v>0.21129999999999999</v>
      </c>
      <c r="Z13" s="6">
        <v>0.2175</v>
      </c>
      <c r="AA13" s="6">
        <v>0.34010000000000001</v>
      </c>
      <c r="AB13" s="6">
        <v>-0.21609999999999999</v>
      </c>
      <c r="AC13" s="6">
        <v>-8.7599999999999997E-2</v>
      </c>
      <c r="AD13" s="6">
        <v>-9.4999999999999998E-3</v>
      </c>
      <c r="AE13" s="6">
        <v>0.39829999999999999</v>
      </c>
      <c r="AF13" s="6">
        <v>0.63290000000000002</v>
      </c>
      <c r="AG13" s="6">
        <v>-0.20619999999999999</v>
      </c>
      <c r="AH13" s="6">
        <v>-0.38729999999999998</v>
      </c>
      <c r="AI13" s="6">
        <v>8.3099999999999993E-2</v>
      </c>
      <c r="AJ13" s="6">
        <v>-0.22919999999999999</v>
      </c>
      <c r="AK13" s="6">
        <v>-0.16</v>
      </c>
      <c r="AL13" s="6">
        <v>0.65359999999999996</v>
      </c>
      <c r="AM13" s="6">
        <v>-0.20319999999999999</v>
      </c>
      <c r="AN13" s="6">
        <v>-8.0500000000000002E-2</v>
      </c>
      <c r="AO13" s="6">
        <v>-3.9100000000000003E-2</v>
      </c>
      <c r="AP13" s="6">
        <v>0.15909999999999999</v>
      </c>
      <c r="AQ13" s="6">
        <v>0.61909999999999998</v>
      </c>
      <c r="AR13" s="6">
        <v>0.48699999999999999</v>
      </c>
      <c r="AS13" s="7">
        <v>-0.21890000000000001</v>
      </c>
      <c r="AT13" s="22">
        <v>-0.4365</v>
      </c>
      <c r="AU13" s="7">
        <v>0.14979999999999999</v>
      </c>
      <c r="AV13" s="6">
        <v>-0.22059999999999999</v>
      </c>
      <c r="AW13" s="6">
        <v>-0.17349999999999999</v>
      </c>
      <c r="AX13" s="6">
        <v>0.2135</v>
      </c>
      <c r="AY13" s="6">
        <v>0.45569999999999999</v>
      </c>
      <c r="AZ13" s="6">
        <v>-0.3327</v>
      </c>
    </row>
    <row r="14" spans="1:55" ht="16.5">
      <c r="A14" s="11" t="s">
        <v>76</v>
      </c>
      <c r="B14" s="9">
        <v>5776495</v>
      </c>
      <c r="C14" s="9">
        <v>6326681</v>
      </c>
      <c r="D14" s="9">
        <v>5536522</v>
      </c>
      <c r="E14" s="9">
        <v>5289541</v>
      </c>
      <c r="F14" s="9">
        <v>5115106</v>
      </c>
      <c r="G14" s="9">
        <v>4930833</v>
      </c>
      <c r="H14" s="9">
        <v>5045004</v>
      </c>
      <c r="I14" s="9">
        <v>5243039</v>
      </c>
      <c r="J14" s="9">
        <v>4540015</v>
      </c>
      <c r="K14" s="9">
        <v>4365701</v>
      </c>
      <c r="L14" s="9">
        <v>3823037</v>
      </c>
      <c r="M14" s="9">
        <v>3404515</v>
      </c>
      <c r="N14" s="9">
        <v>4001514</v>
      </c>
      <c r="O14" s="9">
        <v>4799052</v>
      </c>
      <c r="P14" s="9">
        <v>4136685</v>
      </c>
      <c r="Q14" s="9">
        <v>4241897</v>
      </c>
      <c r="R14" s="9">
        <v>4295907</v>
      </c>
      <c r="S14" s="9">
        <v>4245764</v>
      </c>
      <c r="T14" s="9">
        <v>4436957</v>
      </c>
      <c r="U14" s="9">
        <v>4428364</v>
      </c>
      <c r="V14" s="9">
        <v>3669796</v>
      </c>
      <c r="W14" s="9">
        <v>3337015</v>
      </c>
      <c r="X14" s="9">
        <v>2888205</v>
      </c>
      <c r="Y14" s="9">
        <v>2697631</v>
      </c>
      <c r="Z14" s="9">
        <v>2987522</v>
      </c>
      <c r="AA14" s="9">
        <v>3415111</v>
      </c>
      <c r="AB14" s="9">
        <v>3357664</v>
      </c>
      <c r="AC14" s="9">
        <v>3254923</v>
      </c>
      <c r="AD14" s="9">
        <v>3390546</v>
      </c>
      <c r="AE14" s="9">
        <v>3617997</v>
      </c>
      <c r="AF14" s="9">
        <v>4592252</v>
      </c>
      <c r="AG14" s="9">
        <v>5337305</v>
      </c>
      <c r="AH14" s="9">
        <v>4029299</v>
      </c>
      <c r="AI14" s="9">
        <v>3717872</v>
      </c>
      <c r="AJ14" s="9">
        <v>3317431</v>
      </c>
      <c r="AK14" s="9">
        <v>2723435</v>
      </c>
      <c r="AL14" s="9">
        <v>2799551</v>
      </c>
      <c r="AM14" s="9">
        <v>3014921</v>
      </c>
      <c r="AN14" s="9">
        <v>2532262</v>
      </c>
      <c r="AO14" s="9">
        <v>2460391</v>
      </c>
      <c r="AP14" s="9">
        <v>2465288</v>
      </c>
      <c r="AQ14" s="9">
        <v>2757892</v>
      </c>
      <c r="AR14" s="9">
        <v>3934538</v>
      </c>
      <c r="AS14" s="10">
        <v>4215649</v>
      </c>
      <c r="AT14" s="21">
        <v>2915708</v>
      </c>
      <c r="AU14" s="10">
        <v>2652519</v>
      </c>
      <c r="AV14" s="9">
        <v>2433677</v>
      </c>
      <c r="AW14" s="9">
        <v>2065766</v>
      </c>
      <c r="AX14" s="9">
        <v>1996875</v>
      </c>
      <c r="AY14" s="9">
        <v>2212499</v>
      </c>
      <c r="AZ14" s="9">
        <v>2027795</v>
      </c>
    </row>
    <row r="15" spans="1:55" ht="16.5">
      <c r="A15" s="8" t="s">
        <v>77</v>
      </c>
      <c r="B15" s="6">
        <v>3.3700000000000001E-2</v>
      </c>
      <c r="C15" s="6">
        <v>9.5200000000000007E-2</v>
      </c>
      <c r="D15" s="6">
        <v>-0.1249</v>
      </c>
      <c r="E15" s="6">
        <v>-4.4600000000000001E-2</v>
      </c>
      <c r="F15" s="6">
        <v>-3.3000000000000002E-2</v>
      </c>
      <c r="G15" s="6">
        <v>-3.5999999999999997E-2</v>
      </c>
      <c r="H15" s="6">
        <v>2.3199999999999998E-2</v>
      </c>
      <c r="I15" s="6">
        <v>3.9300000000000002E-2</v>
      </c>
      <c r="J15" s="6">
        <v>-0.1341</v>
      </c>
      <c r="K15" s="6">
        <v>-3.8399999999999997E-2</v>
      </c>
      <c r="L15" s="6">
        <v>-0.12429999999999999</v>
      </c>
      <c r="M15" s="6">
        <v>-0.1095</v>
      </c>
      <c r="N15" s="6">
        <v>0</v>
      </c>
      <c r="O15" s="6">
        <v>0.1993</v>
      </c>
      <c r="P15" s="6">
        <v>-0.13800000000000001</v>
      </c>
      <c r="Q15" s="6">
        <v>2.5399999999999999E-2</v>
      </c>
      <c r="R15" s="6">
        <v>1.2699999999999999E-2</v>
      </c>
      <c r="S15" s="6">
        <v>-1.17E-2</v>
      </c>
      <c r="T15" s="6">
        <v>4.4999999999999998E-2</v>
      </c>
      <c r="U15" s="6">
        <v>-1.9E-3</v>
      </c>
      <c r="V15" s="6">
        <v>-0.17130000000000001</v>
      </c>
      <c r="W15" s="6">
        <v>-9.0700000000000003E-2</v>
      </c>
      <c r="X15" s="6">
        <v>-0.13450000000000001</v>
      </c>
      <c r="Y15" s="6">
        <v>-6.6000000000000003E-2</v>
      </c>
      <c r="Z15" s="6">
        <v>0.1075</v>
      </c>
      <c r="AA15" s="6">
        <v>0.1431</v>
      </c>
      <c r="AB15" s="6">
        <v>-1.6799999999999999E-2</v>
      </c>
      <c r="AC15" s="6">
        <v>-3.0599999999999999E-2</v>
      </c>
      <c r="AD15" s="6">
        <v>4.1700000000000001E-2</v>
      </c>
      <c r="AE15" s="6">
        <v>6.7100000000000007E-2</v>
      </c>
      <c r="AF15" s="6">
        <v>0.26929999999999998</v>
      </c>
      <c r="AG15" s="6">
        <v>0.16220000000000001</v>
      </c>
      <c r="AH15" s="6">
        <v>-0.24510000000000001</v>
      </c>
      <c r="AI15" s="6">
        <v>-7.7299999999999994E-2</v>
      </c>
      <c r="AJ15" s="6">
        <v>-0.1077</v>
      </c>
      <c r="AK15" s="6">
        <v>-0.17910000000000001</v>
      </c>
      <c r="AL15" s="6">
        <v>2.7900000000000001E-2</v>
      </c>
      <c r="AM15" s="6">
        <v>7.6899999999999996E-2</v>
      </c>
      <c r="AN15" s="6">
        <v>-0.16009999999999999</v>
      </c>
      <c r="AO15" s="6">
        <v>-2.8400000000000002E-2</v>
      </c>
      <c r="AP15" s="6">
        <v>2E-3</v>
      </c>
      <c r="AQ15" s="6">
        <v>0.1187</v>
      </c>
      <c r="AR15" s="6">
        <v>0.42659999999999998</v>
      </c>
      <c r="AS15" s="7">
        <v>7.1400000000000005E-2</v>
      </c>
      <c r="AT15" s="22">
        <v>-0.30840000000000001</v>
      </c>
      <c r="AU15" s="7">
        <v>-9.0300000000000005E-2</v>
      </c>
      <c r="AV15" s="6">
        <v>-8.2500000000000004E-2</v>
      </c>
      <c r="AW15" s="6">
        <v>-0.1512</v>
      </c>
      <c r="AX15" s="6">
        <v>-3.3300000000000003E-2</v>
      </c>
      <c r="AY15" s="6">
        <v>0.108</v>
      </c>
      <c r="AZ15" s="6">
        <v>-8.3500000000000005E-2</v>
      </c>
    </row>
    <row r="16" spans="1:55" ht="16.5">
      <c r="A16" s="11" t="s">
        <v>78</v>
      </c>
      <c r="B16" s="9">
        <v>1746990</v>
      </c>
      <c r="C16" s="9">
        <v>1064520</v>
      </c>
      <c r="D16" s="9">
        <v>861633</v>
      </c>
      <c r="E16" s="9">
        <v>1271268</v>
      </c>
      <c r="F16" s="9">
        <v>991969</v>
      </c>
      <c r="G16" s="9">
        <v>1144553</v>
      </c>
      <c r="H16" s="9">
        <v>1524070</v>
      </c>
      <c r="I16" s="9">
        <v>1082393</v>
      </c>
      <c r="J16" s="9">
        <v>860822</v>
      </c>
      <c r="K16" s="9">
        <v>1204966</v>
      </c>
      <c r="L16" s="9">
        <v>1045485</v>
      </c>
      <c r="M16" s="9">
        <v>1224783</v>
      </c>
      <c r="N16" s="9">
        <v>2235335</v>
      </c>
      <c r="O16" s="9">
        <v>909847</v>
      </c>
      <c r="P16" s="9">
        <v>1077328</v>
      </c>
      <c r="Q16" s="9">
        <v>1351840</v>
      </c>
      <c r="R16" s="9">
        <v>945133</v>
      </c>
      <c r="S16" s="9">
        <v>1473638</v>
      </c>
      <c r="T16" s="9">
        <v>1331770</v>
      </c>
      <c r="U16" s="9">
        <v>1184061</v>
      </c>
      <c r="V16" s="9">
        <v>826171</v>
      </c>
      <c r="W16" s="9">
        <v>1232046</v>
      </c>
      <c r="X16" s="9">
        <v>864701</v>
      </c>
      <c r="Y16" s="9">
        <v>1305898</v>
      </c>
      <c r="Z16" s="9">
        <v>1438765</v>
      </c>
      <c r="AA16" s="9">
        <v>1535277</v>
      </c>
      <c r="AB16" s="9">
        <v>1179329</v>
      </c>
      <c r="AC16" s="9">
        <v>1202664</v>
      </c>
      <c r="AD16" s="9">
        <v>1276759</v>
      </c>
      <c r="AE16" s="9">
        <v>1687085</v>
      </c>
      <c r="AF16" s="9">
        <v>1987890</v>
      </c>
      <c r="AG16" s="9">
        <v>1287743</v>
      </c>
      <c r="AH16" s="9">
        <v>1027905</v>
      </c>
      <c r="AI16" s="9">
        <v>1402388</v>
      </c>
      <c r="AJ16" s="9">
        <v>1099405</v>
      </c>
      <c r="AK16" s="9">
        <v>1030271</v>
      </c>
      <c r="AL16" s="9">
        <v>1740302</v>
      </c>
      <c r="AM16" s="9">
        <v>1030670</v>
      </c>
      <c r="AN16" s="9">
        <v>1109831</v>
      </c>
      <c r="AO16" s="9">
        <v>1009162</v>
      </c>
      <c r="AP16" s="9">
        <v>1123055</v>
      </c>
      <c r="AQ16" s="9">
        <v>1321669</v>
      </c>
      <c r="AR16" s="9">
        <v>1617164</v>
      </c>
      <c r="AS16" s="10">
        <v>1044887</v>
      </c>
      <c r="AT16" s="21">
        <v>793541</v>
      </c>
      <c r="AU16" s="10">
        <v>1218749</v>
      </c>
      <c r="AV16" s="9">
        <v>920537</v>
      </c>
      <c r="AW16" s="9">
        <v>883801</v>
      </c>
      <c r="AX16" s="9">
        <v>1132524</v>
      </c>
      <c r="AY16" s="9">
        <v>1342114</v>
      </c>
      <c r="AZ16" s="9">
        <v>814173</v>
      </c>
    </row>
    <row r="17" spans="1:52" ht="16.5">
      <c r="A17" s="8" t="s">
        <v>79</v>
      </c>
      <c r="B17" s="6">
        <v>0.71779999999999999</v>
      </c>
      <c r="C17" s="6">
        <v>-0.39069999999999999</v>
      </c>
      <c r="D17" s="6">
        <v>-0.19059999999999999</v>
      </c>
      <c r="E17" s="6">
        <v>0.47539999999999999</v>
      </c>
      <c r="F17" s="6">
        <v>-0.21970000000000001</v>
      </c>
      <c r="G17" s="6">
        <v>0.15379999999999999</v>
      </c>
      <c r="H17" s="6">
        <v>0.33160000000000001</v>
      </c>
      <c r="I17" s="6">
        <v>-0.2898</v>
      </c>
      <c r="J17" s="6">
        <v>-0.20469999999999999</v>
      </c>
      <c r="K17" s="6">
        <v>0.39979999999999999</v>
      </c>
      <c r="L17" s="6">
        <v>-0.13239999999999999</v>
      </c>
      <c r="M17" s="6">
        <v>0.17150000000000001</v>
      </c>
      <c r="N17" s="6">
        <v>0</v>
      </c>
      <c r="O17" s="6">
        <v>-0.59299999999999997</v>
      </c>
      <c r="P17" s="6">
        <v>0.18410000000000001</v>
      </c>
      <c r="Q17" s="6">
        <v>0.25480000000000003</v>
      </c>
      <c r="R17" s="6">
        <v>-0.3009</v>
      </c>
      <c r="S17" s="6">
        <v>0.55920000000000003</v>
      </c>
      <c r="T17" s="6">
        <v>-9.6299999999999997E-2</v>
      </c>
      <c r="U17" s="6">
        <v>-0.1109</v>
      </c>
      <c r="V17" s="6">
        <v>-0.30230000000000001</v>
      </c>
      <c r="W17" s="6">
        <v>0.49130000000000001</v>
      </c>
      <c r="X17" s="6">
        <v>-0.29820000000000002</v>
      </c>
      <c r="Y17" s="6">
        <v>0.51019999999999999</v>
      </c>
      <c r="Z17" s="6">
        <v>0.1017</v>
      </c>
      <c r="AA17" s="6">
        <v>6.7100000000000007E-2</v>
      </c>
      <c r="AB17" s="6">
        <v>-0.23180000000000001</v>
      </c>
      <c r="AC17" s="6">
        <v>1.9800000000000002E-2</v>
      </c>
      <c r="AD17" s="6">
        <v>6.1600000000000002E-2</v>
      </c>
      <c r="AE17" s="6">
        <v>0.32140000000000002</v>
      </c>
      <c r="AF17" s="6">
        <v>0.17829999999999999</v>
      </c>
      <c r="AG17" s="6">
        <v>-0.35220000000000001</v>
      </c>
      <c r="AH17" s="6">
        <v>-0.20180000000000001</v>
      </c>
      <c r="AI17" s="6">
        <v>0.36430000000000001</v>
      </c>
      <c r="AJ17" s="6">
        <v>-0.216</v>
      </c>
      <c r="AK17" s="6">
        <v>-6.2899999999999998E-2</v>
      </c>
      <c r="AL17" s="6">
        <v>0.68920000000000003</v>
      </c>
      <c r="AM17" s="6">
        <v>-0.4078</v>
      </c>
      <c r="AN17" s="6">
        <v>7.6799999999999993E-2</v>
      </c>
      <c r="AO17" s="6">
        <v>-9.0700000000000003E-2</v>
      </c>
      <c r="AP17" s="6">
        <v>0.1129</v>
      </c>
      <c r="AQ17" s="6">
        <v>0.1769</v>
      </c>
      <c r="AR17" s="6">
        <v>0.22359999999999999</v>
      </c>
      <c r="AS17" s="7">
        <v>-0.35389999999999999</v>
      </c>
      <c r="AT17" s="22">
        <v>-0.24049999999999999</v>
      </c>
      <c r="AU17" s="7">
        <v>0.53580000000000005</v>
      </c>
      <c r="AV17" s="6">
        <v>-0.2447</v>
      </c>
      <c r="AW17" s="6">
        <v>-3.9899999999999998E-2</v>
      </c>
      <c r="AX17" s="6">
        <v>0.28139999999999998</v>
      </c>
      <c r="AY17" s="6">
        <v>0.18509999999999999</v>
      </c>
      <c r="AZ17" s="6">
        <v>-0.39340000000000003</v>
      </c>
    </row>
    <row r="18" spans="1:52" ht="16.5">
      <c r="A18" s="11" t="s">
        <v>84</v>
      </c>
      <c r="B18" s="9">
        <v>2589142</v>
      </c>
      <c r="C18" s="9">
        <v>4352379</v>
      </c>
      <c r="D18" s="9">
        <v>4343625</v>
      </c>
      <c r="E18" s="9">
        <v>2797890</v>
      </c>
      <c r="F18" s="9">
        <v>3156067</v>
      </c>
      <c r="G18" s="9">
        <v>2649591</v>
      </c>
      <c r="H18" s="9">
        <v>2546636</v>
      </c>
      <c r="I18" s="9">
        <v>3655693</v>
      </c>
      <c r="J18" s="9">
        <v>4373888</v>
      </c>
      <c r="K18" s="9">
        <v>2811106</v>
      </c>
      <c r="L18" s="9">
        <v>3518272</v>
      </c>
      <c r="M18" s="9">
        <v>2411788</v>
      </c>
      <c r="N18" s="9">
        <v>2109479</v>
      </c>
      <c r="O18" s="9">
        <v>6233424</v>
      </c>
      <c r="P18" s="9">
        <v>4873282</v>
      </c>
      <c r="Q18" s="9">
        <v>4027902</v>
      </c>
      <c r="R18" s="9">
        <v>5433555</v>
      </c>
      <c r="S18" s="9">
        <v>3969112</v>
      </c>
      <c r="T18" s="9">
        <v>4679915</v>
      </c>
      <c r="U18" s="9">
        <v>5958682</v>
      </c>
      <c r="V18" s="9">
        <v>6632026</v>
      </c>
      <c r="W18" s="9">
        <v>3821199</v>
      </c>
      <c r="X18" s="9">
        <v>4652401</v>
      </c>
      <c r="Y18" s="9">
        <v>3135522</v>
      </c>
      <c r="Z18" s="9">
        <v>3535759</v>
      </c>
      <c r="AA18" s="9">
        <v>4078986</v>
      </c>
      <c r="AB18" s="9">
        <v>5703940</v>
      </c>
      <c r="AC18" s="9">
        <v>4504847</v>
      </c>
      <c r="AD18" s="9">
        <v>4007464</v>
      </c>
      <c r="AE18" s="9">
        <v>3961866</v>
      </c>
      <c r="AF18" s="9">
        <v>4785512</v>
      </c>
      <c r="AG18" s="9">
        <v>7893055</v>
      </c>
      <c r="AH18" s="9">
        <v>7874361</v>
      </c>
      <c r="AI18" s="9">
        <v>4634018</v>
      </c>
      <c r="AJ18" s="9">
        <v>5305989</v>
      </c>
      <c r="AK18" s="9">
        <v>4393680</v>
      </c>
      <c r="AL18" s="9">
        <v>3222463</v>
      </c>
      <c r="AM18" s="9">
        <v>5275722</v>
      </c>
      <c r="AN18" s="9">
        <v>4502015</v>
      </c>
      <c r="AO18" s="9">
        <v>3929819</v>
      </c>
      <c r="AP18" s="9">
        <v>3644859</v>
      </c>
      <c r="AQ18" s="9">
        <v>3891105</v>
      </c>
      <c r="AR18" s="9">
        <v>5100608</v>
      </c>
      <c r="AS18" s="10">
        <v>8705105</v>
      </c>
      <c r="AT18" s="21">
        <v>8100797</v>
      </c>
      <c r="AU18" s="10">
        <v>4299944</v>
      </c>
      <c r="AV18" s="9">
        <v>5166626</v>
      </c>
      <c r="AW18" s="9">
        <v>4194821</v>
      </c>
      <c r="AX18" s="9">
        <v>3354697</v>
      </c>
      <c r="AY18" s="9">
        <v>3831785</v>
      </c>
      <c r="AZ18" s="9">
        <v>5769972</v>
      </c>
    </row>
    <row r="19" spans="1:52" ht="16.5">
      <c r="A19" s="8" t="s">
        <v>85</v>
      </c>
      <c r="B19" s="6">
        <v>-0.23769999999999999</v>
      </c>
      <c r="C19" s="6">
        <v>0.68100000000000005</v>
      </c>
      <c r="D19" s="6">
        <v>-2E-3</v>
      </c>
      <c r="E19" s="6">
        <v>-0.35589999999999999</v>
      </c>
      <c r="F19" s="6">
        <v>0.128</v>
      </c>
      <c r="G19" s="6">
        <v>-0.1605</v>
      </c>
      <c r="H19" s="6">
        <v>-3.8899999999999997E-2</v>
      </c>
      <c r="I19" s="6">
        <v>0.4355</v>
      </c>
      <c r="J19" s="6">
        <v>0.19650000000000001</v>
      </c>
      <c r="K19" s="6">
        <v>-0.35730000000000001</v>
      </c>
      <c r="L19" s="6">
        <v>0.25159999999999999</v>
      </c>
      <c r="M19" s="6">
        <v>-0.3145</v>
      </c>
      <c r="N19" s="6">
        <v>0</v>
      </c>
      <c r="O19" s="6">
        <v>1.9550000000000001</v>
      </c>
      <c r="P19" s="6">
        <v>-0.21820000000000001</v>
      </c>
      <c r="Q19" s="6">
        <v>-0.17349999999999999</v>
      </c>
      <c r="R19" s="6">
        <v>0.34899999999999998</v>
      </c>
      <c r="S19" s="6">
        <v>-0.26950000000000002</v>
      </c>
      <c r="T19" s="6">
        <v>0.17910000000000001</v>
      </c>
      <c r="U19" s="6">
        <v>0.2732</v>
      </c>
      <c r="V19" s="6">
        <v>0.113</v>
      </c>
      <c r="W19" s="6">
        <v>-0.42380000000000001</v>
      </c>
      <c r="X19" s="6">
        <v>0.2175</v>
      </c>
      <c r="Y19" s="6">
        <v>-0.32600000000000001</v>
      </c>
      <c r="Z19" s="6">
        <v>0.12759999999999999</v>
      </c>
      <c r="AA19" s="6">
        <v>0.15359999999999999</v>
      </c>
      <c r="AB19" s="6">
        <v>0.39839999999999998</v>
      </c>
      <c r="AC19" s="6">
        <v>-0.2102</v>
      </c>
      <c r="AD19" s="6">
        <v>-0.1104</v>
      </c>
      <c r="AE19" s="6">
        <v>-1.14E-2</v>
      </c>
      <c r="AF19" s="6">
        <v>0.2079</v>
      </c>
      <c r="AG19" s="6">
        <v>0.64939999999999998</v>
      </c>
      <c r="AH19" s="6">
        <v>-2.3999999999999998E-3</v>
      </c>
      <c r="AI19" s="6">
        <v>-0.41149999999999998</v>
      </c>
      <c r="AJ19" s="6">
        <v>0.14499999999999999</v>
      </c>
      <c r="AK19" s="6">
        <v>-0.1719</v>
      </c>
      <c r="AL19" s="6">
        <v>-0.2666</v>
      </c>
      <c r="AM19" s="6">
        <v>0.63719999999999999</v>
      </c>
      <c r="AN19" s="6">
        <v>-0.1467</v>
      </c>
      <c r="AO19" s="6">
        <v>-0.12709999999999999</v>
      </c>
      <c r="AP19" s="6">
        <v>-7.2499999999999995E-2</v>
      </c>
      <c r="AQ19" s="6">
        <v>6.7599999999999993E-2</v>
      </c>
      <c r="AR19" s="6">
        <v>0.31080000000000002</v>
      </c>
      <c r="AS19" s="7">
        <v>0.70669999999999999</v>
      </c>
      <c r="AT19" s="22">
        <v>-6.9400000000000003E-2</v>
      </c>
      <c r="AU19" s="7">
        <v>-0.46920000000000001</v>
      </c>
      <c r="AV19" s="6">
        <v>0.2016</v>
      </c>
      <c r="AW19" s="6">
        <v>-0.18809999999999999</v>
      </c>
      <c r="AX19" s="6">
        <v>-0.20030000000000001</v>
      </c>
      <c r="AY19" s="6">
        <v>0.14219999999999999</v>
      </c>
      <c r="AZ19" s="6">
        <v>0.50580000000000003</v>
      </c>
    </row>
    <row r="20" spans="1:52" ht="16.5">
      <c r="A20" s="8" t="s">
        <v>89</v>
      </c>
      <c r="B20" s="6">
        <v>0.3095</v>
      </c>
      <c r="C20" s="6">
        <v>0.40760000000000002</v>
      </c>
      <c r="D20" s="6">
        <v>0.43959999999999999</v>
      </c>
      <c r="E20" s="6">
        <v>0.34599999999999997</v>
      </c>
      <c r="F20" s="6">
        <v>0.38159999999999999</v>
      </c>
      <c r="G20" s="6">
        <v>0.34949999999999998</v>
      </c>
      <c r="H20" s="6">
        <v>0.33550000000000002</v>
      </c>
      <c r="I20" s="6">
        <v>0.4108</v>
      </c>
      <c r="J20" s="6">
        <v>0.49070000000000003</v>
      </c>
      <c r="K20" s="6">
        <v>0.39169999999999999</v>
      </c>
      <c r="L20" s="6">
        <v>0.47920000000000001</v>
      </c>
      <c r="M20" s="6">
        <v>0.41470000000000001</v>
      </c>
      <c r="N20" s="6">
        <v>0</v>
      </c>
      <c r="O20" s="6">
        <v>0.56499999999999995</v>
      </c>
      <c r="P20" s="6">
        <v>0.54090000000000005</v>
      </c>
      <c r="Q20" s="6">
        <v>0.48709999999999998</v>
      </c>
      <c r="R20" s="6">
        <v>0.5585</v>
      </c>
      <c r="S20" s="6">
        <v>0.48320000000000002</v>
      </c>
      <c r="T20" s="6">
        <v>0.51329999999999998</v>
      </c>
      <c r="U20" s="6">
        <v>0.57369999999999999</v>
      </c>
      <c r="V20" s="6">
        <v>0.64380000000000004</v>
      </c>
      <c r="W20" s="6">
        <v>0.53380000000000005</v>
      </c>
      <c r="X20" s="6">
        <v>0.61699999999999999</v>
      </c>
      <c r="Y20" s="6">
        <v>0.53749999999999998</v>
      </c>
      <c r="Z20" s="6">
        <v>0.54200000000000004</v>
      </c>
      <c r="AA20" s="6">
        <v>0.54430000000000001</v>
      </c>
      <c r="AB20" s="6">
        <v>0.62949999999999995</v>
      </c>
      <c r="AC20" s="6">
        <v>0.58050000000000002</v>
      </c>
      <c r="AD20" s="6">
        <v>0.54169999999999996</v>
      </c>
      <c r="AE20" s="6">
        <v>0.52270000000000005</v>
      </c>
      <c r="AF20" s="6">
        <v>0.51029999999999998</v>
      </c>
      <c r="AG20" s="6">
        <v>0.59660000000000002</v>
      </c>
      <c r="AH20" s="6">
        <v>0.66149999999999998</v>
      </c>
      <c r="AI20" s="6">
        <v>0.55889999999999995</v>
      </c>
      <c r="AJ20" s="6">
        <v>0.61529999999999996</v>
      </c>
      <c r="AK20" s="6">
        <v>0.61729999999999996</v>
      </c>
      <c r="AL20" s="6">
        <v>0.53510000000000002</v>
      </c>
      <c r="AM20" s="6">
        <v>0.63629999999999998</v>
      </c>
      <c r="AN20" s="6">
        <v>0.64</v>
      </c>
      <c r="AO20" s="6">
        <v>0.61499999999999999</v>
      </c>
      <c r="AP20" s="6">
        <v>0.59650000000000003</v>
      </c>
      <c r="AQ20" s="6">
        <v>0.58520000000000005</v>
      </c>
      <c r="AR20" s="6">
        <v>0.5645</v>
      </c>
      <c r="AS20" s="7">
        <v>0.67369999999999997</v>
      </c>
      <c r="AT20" s="22">
        <v>0.73529999999999995</v>
      </c>
      <c r="AU20" s="7">
        <v>0.61850000000000005</v>
      </c>
      <c r="AV20" s="6">
        <v>0.67979999999999996</v>
      </c>
      <c r="AW20" s="6">
        <v>0.67</v>
      </c>
      <c r="AX20" s="6">
        <v>0.62690000000000001</v>
      </c>
      <c r="AY20" s="6">
        <v>0.63400000000000001</v>
      </c>
      <c r="AZ20" s="6">
        <v>0.74</v>
      </c>
    </row>
    <row r="21" spans="1:52" ht="16.5">
      <c r="A21" s="8" t="s">
        <v>86</v>
      </c>
      <c r="B21" s="9">
        <v>1144833</v>
      </c>
      <c r="C21" s="9">
        <v>2253009</v>
      </c>
      <c r="D21" s="9">
        <v>1908463</v>
      </c>
      <c r="E21" s="9">
        <v>1134373</v>
      </c>
      <c r="F21" s="9">
        <v>1194397</v>
      </c>
      <c r="G21" s="9">
        <v>988743</v>
      </c>
      <c r="H21" s="9">
        <v>1038094</v>
      </c>
      <c r="I21" s="9">
        <v>1641945</v>
      </c>
      <c r="J21" s="9">
        <v>1958749</v>
      </c>
      <c r="K21" s="9">
        <v>1238439</v>
      </c>
      <c r="L21" s="9">
        <v>1330042</v>
      </c>
      <c r="M21" s="9">
        <v>685412</v>
      </c>
      <c r="N21" s="9">
        <v>0</v>
      </c>
      <c r="O21" s="9">
        <v>3803758</v>
      </c>
      <c r="P21" s="9">
        <v>2642419</v>
      </c>
      <c r="Q21" s="9">
        <v>2337317</v>
      </c>
      <c r="R21" s="9">
        <v>3260326</v>
      </c>
      <c r="S21" s="9">
        <v>2244542</v>
      </c>
      <c r="T21" s="9">
        <v>2569697</v>
      </c>
      <c r="U21" s="9">
        <v>3616701</v>
      </c>
      <c r="V21" s="9">
        <v>3816226</v>
      </c>
      <c r="W21" s="9">
        <v>1989575</v>
      </c>
      <c r="X21" s="9">
        <v>2374178</v>
      </c>
      <c r="Y21" s="9">
        <v>1569830</v>
      </c>
      <c r="Z21" s="9">
        <v>1890281</v>
      </c>
      <c r="AA21" s="9">
        <v>2276485</v>
      </c>
      <c r="AB21" s="9">
        <v>3297145</v>
      </c>
      <c r="AC21" s="9">
        <v>2440174</v>
      </c>
      <c r="AD21" s="9">
        <v>2137783</v>
      </c>
      <c r="AE21" s="9">
        <v>2116862</v>
      </c>
      <c r="AF21" s="9">
        <v>2822518</v>
      </c>
      <c r="AG21" s="9">
        <v>4936563</v>
      </c>
      <c r="AH21" s="9">
        <v>4314548</v>
      </c>
      <c r="AI21" s="9">
        <v>2406613</v>
      </c>
      <c r="AJ21" s="9">
        <v>2743435</v>
      </c>
      <c r="AK21" s="9">
        <v>2094239</v>
      </c>
      <c r="AL21" s="9">
        <v>1673969</v>
      </c>
      <c r="AM21" s="9">
        <v>2942011</v>
      </c>
      <c r="AN21" s="9">
        <v>2421989</v>
      </c>
      <c r="AO21" s="9">
        <v>2142435</v>
      </c>
      <c r="AP21" s="9">
        <v>2031864</v>
      </c>
      <c r="AQ21" s="9">
        <v>2250788</v>
      </c>
      <c r="AR21" s="9">
        <v>3313711</v>
      </c>
      <c r="AS21" s="10">
        <v>5679318</v>
      </c>
      <c r="AT21" s="21">
        <v>4800825</v>
      </c>
      <c r="AU21" s="10">
        <v>2470048</v>
      </c>
      <c r="AV21" s="9">
        <v>2994010</v>
      </c>
      <c r="AW21" s="9">
        <v>2328631</v>
      </c>
      <c r="AX21" s="9">
        <v>1890190</v>
      </c>
      <c r="AY21" s="9">
        <v>2307649</v>
      </c>
      <c r="AZ21" s="9">
        <v>3610094</v>
      </c>
    </row>
    <row r="22" spans="1:52" ht="16.5">
      <c r="A22" s="8" t="s">
        <v>87</v>
      </c>
      <c r="B22" s="9">
        <v>987220</v>
      </c>
      <c r="C22" s="9">
        <v>1245949</v>
      </c>
      <c r="D22" s="9">
        <v>1774708</v>
      </c>
      <c r="E22" s="9">
        <v>1185566</v>
      </c>
      <c r="F22" s="9">
        <v>1243186</v>
      </c>
      <c r="G22" s="9">
        <v>1139120</v>
      </c>
      <c r="H22" s="9">
        <v>973319</v>
      </c>
      <c r="I22" s="9">
        <v>1204940</v>
      </c>
      <c r="J22" s="9">
        <v>1712248</v>
      </c>
      <c r="K22" s="9">
        <v>1104019</v>
      </c>
      <c r="L22" s="9">
        <v>1419560</v>
      </c>
      <c r="M22" s="9">
        <v>1072185</v>
      </c>
      <c r="N22" s="9">
        <v>0</v>
      </c>
      <c r="O22" s="9">
        <v>1172747</v>
      </c>
      <c r="P22" s="9">
        <v>1671617</v>
      </c>
      <c r="Q22" s="9">
        <v>1126851</v>
      </c>
      <c r="R22" s="9">
        <v>1376104</v>
      </c>
      <c r="S22" s="9">
        <v>1213379</v>
      </c>
      <c r="T22" s="9">
        <v>1325680</v>
      </c>
      <c r="U22" s="9">
        <v>1541335</v>
      </c>
      <c r="V22" s="9">
        <v>1991924</v>
      </c>
      <c r="W22" s="9">
        <v>1338198</v>
      </c>
      <c r="X22" s="9">
        <v>1439086</v>
      </c>
      <c r="Y22" s="9">
        <v>1045381</v>
      </c>
      <c r="Z22" s="9">
        <v>921175</v>
      </c>
      <c r="AA22" s="9">
        <v>1024539</v>
      </c>
      <c r="AB22" s="9">
        <v>1395108</v>
      </c>
      <c r="AC22" s="9">
        <v>1317690</v>
      </c>
      <c r="AD22" s="9">
        <v>1147961</v>
      </c>
      <c r="AE22" s="9">
        <v>1138743</v>
      </c>
      <c r="AF22" s="9">
        <v>1138664</v>
      </c>
      <c r="AG22" s="9">
        <v>1759921</v>
      </c>
      <c r="AH22" s="9">
        <v>2614302</v>
      </c>
      <c r="AI22" s="9">
        <v>1553770</v>
      </c>
      <c r="AJ22" s="9">
        <v>1578561</v>
      </c>
      <c r="AK22" s="9">
        <v>1520666</v>
      </c>
      <c r="AL22" s="9">
        <v>946757</v>
      </c>
      <c r="AM22" s="9">
        <v>1196175</v>
      </c>
      <c r="AN22" s="9">
        <v>1350091</v>
      </c>
      <c r="AO22" s="9">
        <v>1060133</v>
      </c>
      <c r="AP22" s="9">
        <v>972759</v>
      </c>
      <c r="AQ22" s="9">
        <v>977476</v>
      </c>
      <c r="AR22" s="9">
        <v>1070710</v>
      </c>
      <c r="AS22" s="10">
        <v>1967713</v>
      </c>
      <c r="AT22" s="21">
        <v>2491270</v>
      </c>
      <c r="AU22" s="10">
        <v>1322821</v>
      </c>
      <c r="AV22" s="9">
        <v>1331365</v>
      </c>
      <c r="AW22" s="9">
        <v>1225141</v>
      </c>
      <c r="AX22" s="9">
        <v>901475</v>
      </c>
      <c r="AY22" s="9">
        <v>842518</v>
      </c>
      <c r="AZ22" s="9">
        <v>1157687</v>
      </c>
    </row>
    <row r="23" spans="1:52" ht="16.5">
      <c r="A23" s="8" t="s">
        <v>139</v>
      </c>
      <c r="B23" s="9">
        <v>457089</v>
      </c>
      <c r="C23" s="9">
        <v>853421</v>
      </c>
      <c r="D23" s="9">
        <v>660454</v>
      </c>
      <c r="E23" s="9">
        <v>477951</v>
      </c>
      <c r="F23" s="9">
        <v>718484</v>
      </c>
      <c r="G23" s="9">
        <v>521728</v>
      </c>
      <c r="H23" s="9">
        <v>535223</v>
      </c>
      <c r="I23" s="9">
        <v>808808</v>
      </c>
      <c r="J23" s="9">
        <v>702891</v>
      </c>
      <c r="K23" s="9">
        <v>468648</v>
      </c>
      <c r="L23" s="9">
        <v>768670</v>
      </c>
      <c r="M23" s="9">
        <v>654191</v>
      </c>
      <c r="N23" s="9">
        <v>0</v>
      </c>
      <c r="O23" s="9">
        <v>1256919</v>
      </c>
      <c r="P23" s="9">
        <v>559246</v>
      </c>
      <c r="Q23" s="9">
        <v>563734</v>
      </c>
      <c r="R23" s="9">
        <v>797125</v>
      </c>
      <c r="S23" s="9">
        <v>511191</v>
      </c>
      <c r="T23" s="9">
        <v>784538</v>
      </c>
      <c r="U23" s="9">
        <v>800646</v>
      </c>
      <c r="V23" s="9">
        <v>823876</v>
      </c>
      <c r="W23" s="9">
        <v>493426</v>
      </c>
      <c r="X23" s="9">
        <v>839137</v>
      </c>
      <c r="Y23" s="9">
        <v>520311</v>
      </c>
      <c r="Z23" s="9">
        <v>724303</v>
      </c>
      <c r="AA23" s="9">
        <v>777962</v>
      </c>
      <c r="AB23" s="9">
        <v>1011687</v>
      </c>
      <c r="AC23" s="9">
        <v>746983</v>
      </c>
      <c r="AD23" s="9">
        <v>721720</v>
      </c>
      <c r="AE23" s="9">
        <v>706261</v>
      </c>
      <c r="AF23" s="9">
        <v>824330</v>
      </c>
      <c r="AG23" s="9">
        <v>1196571</v>
      </c>
      <c r="AH23" s="9">
        <v>945511</v>
      </c>
      <c r="AI23" s="9">
        <v>673635</v>
      </c>
      <c r="AJ23" s="9">
        <v>983993</v>
      </c>
      <c r="AK23" s="9">
        <v>778775</v>
      </c>
      <c r="AL23" s="9">
        <v>601737</v>
      </c>
      <c r="AM23" s="9">
        <v>1137536</v>
      </c>
      <c r="AN23" s="9">
        <v>729935</v>
      </c>
      <c r="AO23" s="9">
        <v>727251</v>
      </c>
      <c r="AP23" s="9">
        <v>640236</v>
      </c>
      <c r="AQ23" s="9">
        <v>662841</v>
      </c>
      <c r="AR23" s="9">
        <v>716187</v>
      </c>
      <c r="AS23" s="10">
        <v>1058074</v>
      </c>
      <c r="AT23" s="21">
        <v>808702</v>
      </c>
      <c r="AU23" s="10">
        <v>507075</v>
      </c>
      <c r="AV23" s="9">
        <v>841251</v>
      </c>
      <c r="AW23" s="9">
        <v>641049</v>
      </c>
      <c r="AX23" s="9">
        <v>563032</v>
      </c>
      <c r="AY23" s="9">
        <v>681618</v>
      </c>
      <c r="AZ23" s="9">
        <v>1002191</v>
      </c>
    </row>
    <row r="24" spans="1:52" ht="16.5">
      <c r="A24" s="8" t="s">
        <v>138</v>
      </c>
      <c r="B24" s="9">
        <v>0</v>
      </c>
      <c r="C24" s="9">
        <v>302454</v>
      </c>
      <c r="D24" s="9">
        <v>193644</v>
      </c>
      <c r="E24" s="9">
        <v>226744</v>
      </c>
      <c r="F24" s="9">
        <v>315110</v>
      </c>
      <c r="G24" s="9">
        <v>190799</v>
      </c>
      <c r="H24" s="9">
        <v>209060</v>
      </c>
      <c r="I24" s="9">
        <v>267070</v>
      </c>
      <c r="J24" s="9">
        <v>236679</v>
      </c>
      <c r="K24" s="9">
        <v>215361</v>
      </c>
      <c r="L24" s="9">
        <v>401035</v>
      </c>
      <c r="M24" s="9">
        <v>184182</v>
      </c>
      <c r="N24" s="9">
        <v>0</v>
      </c>
      <c r="O24" s="9">
        <v>337555</v>
      </c>
      <c r="P24" s="9">
        <v>141294</v>
      </c>
      <c r="Q24" s="9">
        <v>289637</v>
      </c>
      <c r="R24" s="9">
        <v>333855</v>
      </c>
      <c r="S24" s="9">
        <v>184897</v>
      </c>
      <c r="T24" s="9">
        <v>335194</v>
      </c>
      <c r="U24" s="9">
        <v>254797</v>
      </c>
      <c r="V24" s="9">
        <v>348727</v>
      </c>
      <c r="W24" s="9">
        <v>239583</v>
      </c>
      <c r="X24" s="9">
        <v>456493</v>
      </c>
      <c r="Y24" s="9">
        <v>193176</v>
      </c>
      <c r="Z24" s="9">
        <v>292579</v>
      </c>
      <c r="AA24" s="9">
        <v>221395</v>
      </c>
      <c r="AB24" s="9">
        <v>298618</v>
      </c>
      <c r="AC24" s="9">
        <v>286111</v>
      </c>
      <c r="AD24" s="9">
        <v>326266</v>
      </c>
      <c r="AE24" s="9">
        <v>264693</v>
      </c>
      <c r="AF24" s="9">
        <v>253250</v>
      </c>
      <c r="AG24" s="9">
        <v>330261</v>
      </c>
      <c r="AH24" s="9">
        <v>323290</v>
      </c>
      <c r="AI24" s="9">
        <v>329639</v>
      </c>
      <c r="AJ24" s="9">
        <v>494300</v>
      </c>
      <c r="AK24" s="9">
        <v>285719</v>
      </c>
      <c r="AL24" s="9">
        <v>232299</v>
      </c>
      <c r="AM24" s="9">
        <v>351255</v>
      </c>
      <c r="AN24" s="9">
        <v>183800</v>
      </c>
      <c r="AO24" s="9">
        <v>305987</v>
      </c>
      <c r="AP24" s="9">
        <v>228292</v>
      </c>
      <c r="AQ24" s="9">
        <v>222693</v>
      </c>
      <c r="AR24" s="9">
        <v>209815</v>
      </c>
      <c r="AS24" s="10">
        <v>297217</v>
      </c>
      <c r="AT24" s="21">
        <v>264569</v>
      </c>
      <c r="AU24" s="10">
        <v>241424</v>
      </c>
      <c r="AV24" s="9">
        <v>431081</v>
      </c>
      <c r="AW24" s="9">
        <v>213559</v>
      </c>
      <c r="AX24" s="9">
        <v>214393</v>
      </c>
      <c r="AY24" s="9">
        <v>220349</v>
      </c>
      <c r="AZ24" s="9">
        <v>240725</v>
      </c>
    </row>
    <row r="25" spans="1:52" ht="16.5">
      <c r="A25" s="8" t="s">
        <v>137</v>
      </c>
      <c r="B25" s="6">
        <v>0.44219999999999998</v>
      </c>
      <c r="C25" s="6">
        <v>0.51770000000000005</v>
      </c>
      <c r="D25" s="6">
        <v>0.43940000000000001</v>
      </c>
      <c r="E25" s="6">
        <v>0.40539999999999998</v>
      </c>
      <c r="F25" s="6">
        <v>0.37840000000000001</v>
      </c>
      <c r="G25" s="6">
        <v>0.37319999999999998</v>
      </c>
      <c r="H25" s="6">
        <v>0.40760000000000002</v>
      </c>
      <c r="I25" s="6">
        <v>0.4491</v>
      </c>
      <c r="J25" s="6">
        <v>0.44779999999999998</v>
      </c>
      <c r="K25" s="6">
        <v>0.44059999999999999</v>
      </c>
      <c r="L25" s="6">
        <v>0.378</v>
      </c>
      <c r="M25" s="6">
        <v>0.28420000000000001</v>
      </c>
      <c r="N25" s="6">
        <v>0</v>
      </c>
      <c r="O25" s="6">
        <v>0.61019999999999996</v>
      </c>
      <c r="P25" s="6">
        <v>0.54220000000000002</v>
      </c>
      <c r="Q25" s="6">
        <v>0.58030000000000004</v>
      </c>
      <c r="R25" s="6">
        <v>0.6</v>
      </c>
      <c r="S25" s="6">
        <v>0.5655</v>
      </c>
      <c r="T25" s="6">
        <v>0.54910000000000003</v>
      </c>
      <c r="U25" s="6">
        <v>0.60699999999999998</v>
      </c>
      <c r="V25" s="6">
        <v>0.57540000000000002</v>
      </c>
      <c r="W25" s="6">
        <v>0.52070000000000005</v>
      </c>
      <c r="X25" s="6">
        <v>0.51029999999999998</v>
      </c>
      <c r="Y25" s="6">
        <v>0.50070000000000003</v>
      </c>
      <c r="Z25" s="6">
        <v>0.53459999999999996</v>
      </c>
      <c r="AA25" s="6">
        <v>0.55810000000000004</v>
      </c>
      <c r="AB25" s="6">
        <v>0.57799999999999996</v>
      </c>
      <c r="AC25" s="6">
        <v>0.54169999999999996</v>
      </c>
      <c r="AD25" s="6">
        <v>0.53349999999999997</v>
      </c>
      <c r="AE25" s="6">
        <v>0.5343</v>
      </c>
      <c r="AF25" s="6">
        <v>0.58979999999999999</v>
      </c>
      <c r="AG25" s="6">
        <v>0.62539999999999996</v>
      </c>
      <c r="AH25" s="6">
        <v>0.54790000000000005</v>
      </c>
      <c r="AI25" s="6">
        <v>0.51929999999999998</v>
      </c>
      <c r="AJ25" s="6">
        <v>0.51700000000000002</v>
      </c>
      <c r="AK25" s="6">
        <v>0.47660000000000002</v>
      </c>
      <c r="AL25" s="6">
        <v>0.51949999999999996</v>
      </c>
      <c r="AM25" s="6">
        <v>0.55769999999999997</v>
      </c>
      <c r="AN25" s="6">
        <v>0.53800000000000003</v>
      </c>
      <c r="AO25" s="6">
        <v>0.54520000000000002</v>
      </c>
      <c r="AP25" s="6">
        <v>0.5575</v>
      </c>
      <c r="AQ25" s="6">
        <v>0.57840000000000003</v>
      </c>
      <c r="AR25" s="6">
        <v>0.64970000000000006</v>
      </c>
      <c r="AS25" s="7">
        <v>0.65239999999999998</v>
      </c>
      <c r="AT25" s="22">
        <v>0.59260000000000002</v>
      </c>
      <c r="AU25" s="7">
        <v>0.57440000000000002</v>
      </c>
      <c r="AV25" s="6">
        <v>0.57950000000000002</v>
      </c>
      <c r="AW25" s="6">
        <v>0.55510000000000004</v>
      </c>
      <c r="AX25" s="6">
        <v>0.56340000000000001</v>
      </c>
      <c r="AY25" s="6">
        <v>0.60219999999999996</v>
      </c>
      <c r="AZ25" s="6">
        <v>0.62570000000000003</v>
      </c>
    </row>
    <row r="26" spans="1:52" ht="16.5">
      <c r="A26" s="8" t="s">
        <v>136</v>
      </c>
      <c r="B26" s="6">
        <v>0.38129999999999997</v>
      </c>
      <c r="C26" s="6">
        <v>0.2863</v>
      </c>
      <c r="D26" s="6">
        <v>0.40860000000000002</v>
      </c>
      <c r="E26" s="6">
        <v>0.42370000000000002</v>
      </c>
      <c r="F26" s="6">
        <v>0.39389999999999997</v>
      </c>
      <c r="G26" s="6">
        <v>0.4299</v>
      </c>
      <c r="H26" s="6">
        <v>0.38219999999999998</v>
      </c>
      <c r="I26" s="6">
        <v>0.3296</v>
      </c>
      <c r="J26" s="6">
        <v>0.39150000000000001</v>
      </c>
      <c r="K26" s="6">
        <v>0.39269999999999999</v>
      </c>
      <c r="L26" s="6">
        <v>0.40350000000000003</v>
      </c>
      <c r="M26" s="6">
        <v>0.4446</v>
      </c>
      <c r="N26" s="6">
        <v>0</v>
      </c>
      <c r="O26" s="6">
        <v>0.18809999999999999</v>
      </c>
      <c r="P26" s="6">
        <v>0.34300000000000003</v>
      </c>
      <c r="Q26" s="6">
        <v>0.27979999999999999</v>
      </c>
      <c r="R26" s="6">
        <v>0.25330000000000003</v>
      </c>
      <c r="S26" s="6">
        <v>0.30570000000000003</v>
      </c>
      <c r="T26" s="6">
        <v>0.2833</v>
      </c>
      <c r="U26" s="6">
        <v>0.25869999999999999</v>
      </c>
      <c r="V26" s="6">
        <v>0.30030000000000001</v>
      </c>
      <c r="W26" s="6">
        <v>0.35020000000000001</v>
      </c>
      <c r="X26" s="6">
        <v>0.30930000000000002</v>
      </c>
      <c r="Y26" s="6">
        <v>0.33339999999999997</v>
      </c>
      <c r="Z26" s="6">
        <v>0.26050000000000001</v>
      </c>
      <c r="AA26" s="6">
        <v>0.25119999999999998</v>
      </c>
      <c r="AB26" s="6">
        <v>0.24460000000000001</v>
      </c>
      <c r="AC26" s="6">
        <v>0.29249999999999998</v>
      </c>
      <c r="AD26" s="6">
        <v>0.28649999999999998</v>
      </c>
      <c r="AE26" s="6">
        <v>0.28739999999999999</v>
      </c>
      <c r="AF26" s="6">
        <v>0.2379</v>
      </c>
      <c r="AG26" s="6">
        <v>0.223</v>
      </c>
      <c r="AH26" s="6">
        <v>0.33200000000000002</v>
      </c>
      <c r="AI26" s="6">
        <v>0.33529999999999999</v>
      </c>
      <c r="AJ26" s="6">
        <v>0.29749999999999999</v>
      </c>
      <c r="AK26" s="6">
        <v>0.34610000000000002</v>
      </c>
      <c r="AL26" s="6">
        <v>0.29380000000000001</v>
      </c>
      <c r="AM26" s="6">
        <v>0.22670000000000001</v>
      </c>
      <c r="AN26" s="6">
        <v>0.2999</v>
      </c>
      <c r="AO26" s="6">
        <v>0.26979999999999998</v>
      </c>
      <c r="AP26" s="6">
        <v>0.26690000000000003</v>
      </c>
      <c r="AQ26" s="6">
        <v>0.25119999999999998</v>
      </c>
      <c r="AR26" s="6">
        <v>0.2099</v>
      </c>
      <c r="AS26" s="7">
        <v>0.22600000000000001</v>
      </c>
      <c r="AT26" s="22">
        <v>0.3075</v>
      </c>
      <c r="AU26" s="7">
        <v>0.30759999999999998</v>
      </c>
      <c r="AV26" s="6">
        <v>0.25769999999999998</v>
      </c>
      <c r="AW26" s="6">
        <v>0.29210000000000003</v>
      </c>
      <c r="AX26" s="6">
        <v>0.26869999999999999</v>
      </c>
      <c r="AY26" s="6">
        <v>0.21990000000000001</v>
      </c>
      <c r="AZ26" s="6">
        <v>0.2006</v>
      </c>
    </row>
    <row r="27" spans="1:52" ht="16.5">
      <c r="A27" s="8" t="s">
        <v>135</v>
      </c>
      <c r="B27" s="6">
        <v>0.17649999999999999</v>
      </c>
      <c r="C27" s="6">
        <v>0.1961</v>
      </c>
      <c r="D27" s="6">
        <v>0.15210000000000001</v>
      </c>
      <c r="E27" s="6">
        <v>0.17080000000000001</v>
      </c>
      <c r="F27" s="6">
        <v>0.22770000000000001</v>
      </c>
      <c r="G27" s="6">
        <v>0.19689999999999999</v>
      </c>
      <c r="H27" s="6">
        <v>0.2102</v>
      </c>
      <c r="I27" s="6">
        <v>0.22120000000000001</v>
      </c>
      <c r="J27" s="6">
        <v>0.16070000000000001</v>
      </c>
      <c r="K27" s="6">
        <v>0.16669999999999999</v>
      </c>
      <c r="L27" s="6">
        <v>0.2185</v>
      </c>
      <c r="M27" s="6">
        <v>0.2712</v>
      </c>
      <c r="N27" s="6">
        <v>0</v>
      </c>
      <c r="O27" s="6">
        <v>0.2016</v>
      </c>
      <c r="P27" s="6">
        <v>0.1148</v>
      </c>
      <c r="Q27" s="6">
        <v>0.14000000000000001</v>
      </c>
      <c r="R27" s="6">
        <v>0.1467</v>
      </c>
      <c r="S27" s="6">
        <v>0.1288</v>
      </c>
      <c r="T27" s="6">
        <v>0.1676</v>
      </c>
      <c r="U27" s="6">
        <v>0.13439999999999999</v>
      </c>
      <c r="V27" s="6">
        <v>0.1242</v>
      </c>
      <c r="W27" s="6">
        <v>0.12909999999999999</v>
      </c>
      <c r="X27" s="6">
        <v>0.1804</v>
      </c>
      <c r="Y27" s="6">
        <v>0.16589999999999999</v>
      </c>
      <c r="Z27" s="6">
        <v>0.2049</v>
      </c>
      <c r="AA27" s="6">
        <v>0.19070000000000001</v>
      </c>
      <c r="AB27" s="6">
        <v>0.1774</v>
      </c>
      <c r="AC27" s="6">
        <v>0.1658</v>
      </c>
      <c r="AD27" s="6">
        <v>0.18010000000000001</v>
      </c>
      <c r="AE27" s="6">
        <v>0.17829999999999999</v>
      </c>
      <c r="AF27" s="6">
        <v>0.17230000000000001</v>
      </c>
      <c r="AG27" s="6">
        <v>0.15160000000000001</v>
      </c>
      <c r="AH27" s="6">
        <v>0.1201</v>
      </c>
      <c r="AI27" s="6">
        <v>0.1454</v>
      </c>
      <c r="AJ27" s="6">
        <v>0.18540000000000001</v>
      </c>
      <c r="AK27" s="6">
        <v>0.1772</v>
      </c>
      <c r="AL27" s="6">
        <v>0.1867</v>
      </c>
      <c r="AM27" s="6">
        <v>0.21560000000000001</v>
      </c>
      <c r="AN27" s="6">
        <v>0.16209999999999999</v>
      </c>
      <c r="AO27" s="6">
        <v>0.18509999999999999</v>
      </c>
      <c r="AP27" s="6">
        <v>0.1757</v>
      </c>
      <c r="AQ27" s="6">
        <v>0.17030000000000001</v>
      </c>
      <c r="AR27" s="6">
        <v>0.1404</v>
      </c>
      <c r="AS27" s="7">
        <v>0.1215</v>
      </c>
      <c r="AT27" s="22">
        <v>9.98E-2</v>
      </c>
      <c r="AU27" s="7">
        <v>0.1179</v>
      </c>
      <c r="AV27" s="6">
        <v>0.1628</v>
      </c>
      <c r="AW27" s="6">
        <v>0.15279999999999999</v>
      </c>
      <c r="AX27" s="6">
        <v>0.1678</v>
      </c>
      <c r="AY27" s="6">
        <v>0.1779</v>
      </c>
      <c r="AZ27" s="6">
        <v>0.17369999999999999</v>
      </c>
    </row>
    <row r="28" spans="1:52" ht="16.5">
      <c r="A28" s="11" t="s">
        <v>94</v>
      </c>
      <c r="B28" s="9">
        <v>341348</v>
      </c>
      <c r="C28" s="9">
        <v>315843</v>
      </c>
      <c r="D28" s="9">
        <v>282440</v>
      </c>
      <c r="E28" s="9">
        <v>257814</v>
      </c>
      <c r="F28" s="9">
        <v>236282</v>
      </c>
      <c r="G28" s="9">
        <v>195304</v>
      </c>
      <c r="H28" s="9">
        <v>170131</v>
      </c>
      <c r="I28" s="9">
        <v>213757</v>
      </c>
      <c r="J28" s="9">
        <v>205567</v>
      </c>
      <c r="K28" s="9">
        <v>194359</v>
      </c>
      <c r="L28" s="9">
        <v>142565</v>
      </c>
      <c r="M28" s="9">
        <v>206215</v>
      </c>
      <c r="N28" s="9">
        <v>265729</v>
      </c>
      <c r="O28" s="9">
        <v>205260</v>
      </c>
      <c r="P28" s="9">
        <v>327556</v>
      </c>
      <c r="Q28" s="9">
        <v>427212</v>
      </c>
      <c r="R28" s="9">
        <v>341413</v>
      </c>
      <c r="S28" s="9">
        <v>765780</v>
      </c>
      <c r="T28" s="9">
        <v>387269</v>
      </c>
      <c r="U28" s="9">
        <v>422465</v>
      </c>
      <c r="V28" s="9">
        <v>442059</v>
      </c>
      <c r="W28" s="9">
        <v>224577</v>
      </c>
      <c r="X28" s="9">
        <v>276568</v>
      </c>
      <c r="Y28" s="9">
        <v>245376</v>
      </c>
      <c r="Z28" s="9">
        <v>260111</v>
      </c>
      <c r="AA28" s="9">
        <v>224241</v>
      </c>
      <c r="AB28" s="9">
        <v>200966</v>
      </c>
      <c r="AC28" s="9">
        <v>251050</v>
      </c>
      <c r="AD28" s="9">
        <v>227492</v>
      </c>
      <c r="AE28" s="9">
        <v>293215</v>
      </c>
      <c r="AF28" s="9">
        <v>522763</v>
      </c>
      <c r="AG28" s="9">
        <v>383066</v>
      </c>
      <c r="AH28" s="9">
        <v>368447</v>
      </c>
      <c r="AI28" s="9">
        <v>329964</v>
      </c>
      <c r="AJ28" s="9">
        <v>210376</v>
      </c>
      <c r="AK28" s="9">
        <v>196451</v>
      </c>
      <c r="AL28" s="9">
        <v>237512</v>
      </c>
      <c r="AM28" s="9">
        <v>160826</v>
      </c>
      <c r="AN28" s="9">
        <v>173244</v>
      </c>
      <c r="AO28" s="9">
        <v>153846</v>
      </c>
      <c r="AP28" s="9">
        <v>158421</v>
      </c>
      <c r="AQ28" s="9">
        <v>173376</v>
      </c>
      <c r="AR28" s="9">
        <v>188822</v>
      </c>
      <c r="AS28" s="10">
        <v>134506</v>
      </c>
      <c r="AT28" s="21">
        <v>112962</v>
      </c>
      <c r="AU28" s="10">
        <v>97193</v>
      </c>
      <c r="AV28" s="9">
        <v>102063</v>
      </c>
      <c r="AW28" s="9">
        <v>122951</v>
      </c>
      <c r="AX28" s="9">
        <v>116436</v>
      </c>
      <c r="AY28" s="9">
        <v>85855</v>
      </c>
      <c r="AZ28" s="9">
        <v>176580</v>
      </c>
    </row>
    <row r="29" spans="1:52" ht="16.5">
      <c r="A29" s="8" t="s">
        <v>95</v>
      </c>
      <c r="B29" s="6">
        <v>-0.1178</v>
      </c>
      <c r="C29" s="6">
        <v>-7.4700000000000003E-2</v>
      </c>
      <c r="D29" s="6">
        <v>-0.10580000000000001</v>
      </c>
      <c r="E29" s="6">
        <v>-8.72E-2</v>
      </c>
      <c r="F29" s="6">
        <v>-8.3500000000000005E-2</v>
      </c>
      <c r="G29" s="6">
        <v>-0.1734</v>
      </c>
      <c r="H29" s="6">
        <v>-0.12889999999999999</v>
      </c>
      <c r="I29" s="6">
        <v>0.25640000000000002</v>
      </c>
      <c r="J29" s="6">
        <v>-3.8300000000000001E-2</v>
      </c>
      <c r="K29" s="6">
        <v>-5.45E-2</v>
      </c>
      <c r="L29" s="6">
        <v>-0.26650000000000001</v>
      </c>
      <c r="M29" s="6">
        <v>0.44650000000000001</v>
      </c>
      <c r="N29" s="6">
        <v>0.28860000000000002</v>
      </c>
      <c r="O29" s="6">
        <v>-0.2276</v>
      </c>
      <c r="P29" s="6">
        <v>0.5958</v>
      </c>
      <c r="Q29" s="6">
        <v>0.30420000000000003</v>
      </c>
      <c r="R29" s="6">
        <v>-0.20080000000000001</v>
      </c>
      <c r="S29" s="6">
        <v>1.2430000000000001</v>
      </c>
      <c r="T29" s="6">
        <v>-0.49430000000000002</v>
      </c>
      <c r="U29" s="6">
        <v>9.0899999999999995E-2</v>
      </c>
      <c r="V29" s="6">
        <v>4.6399999999999997E-2</v>
      </c>
      <c r="W29" s="6">
        <v>-0.49199999999999999</v>
      </c>
      <c r="X29" s="6">
        <v>0.23150000000000001</v>
      </c>
      <c r="Y29" s="6">
        <v>-0.1128</v>
      </c>
      <c r="Z29" s="6">
        <v>6.0100000000000001E-2</v>
      </c>
      <c r="AA29" s="6">
        <v>-0.13789999999999999</v>
      </c>
      <c r="AB29" s="6">
        <v>-0.1038</v>
      </c>
      <c r="AC29" s="6">
        <v>0.2492</v>
      </c>
      <c r="AD29" s="6">
        <v>-9.3799999999999994E-2</v>
      </c>
      <c r="AE29" s="6">
        <v>0.28889999999999999</v>
      </c>
      <c r="AF29" s="6">
        <v>0.78290000000000004</v>
      </c>
      <c r="AG29" s="6">
        <v>-0.26719999999999999</v>
      </c>
      <c r="AH29" s="6">
        <v>-3.8199999999999998E-2</v>
      </c>
      <c r="AI29" s="6">
        <v>-0.10440000000000001</v>
      </c>
      <c r="AJ29" s="6">
        <v>-0.3624</v>
      </c>
      <c r="AK29" s="6">
        <v>-6.6199999999999995E-2</v>
      </c>
      <c r="AL29" s="6">
        <v>0.20899999999999999</v>
      </c>
      <c r="AM29" s="6">
        <v>-0.32290000000000002</v>
      </c>
      <c r="AN29" s="6">
        <v>7.7200000000000005E-2</v>
      </c>
      <c r="AO29" s="6">
        <v>-0.112</v>
      </c>
      <c r="AP29" s="6">
        <v>2.9700000000000001E-2</v>
      </c>
      <c r="AQ29" s="6">
        <v>9.4399999999999998E-2</v>
      </c>
      <c r="AR29" s="6">
        <v>8.9099999999999999E-2</v>
      </c>
      <c r="AS29" s="7">
        <v>-0.28770000000000001</v>
      </c>
      <c r="AT29" s="22">
        <v>-0.16020000000000001</v>
      </c>
      <c r="AU29" s="7">
        <v>-0.1396</v>
      </c>
      <c r="AV29" s="6">
        <v>5.0099999999999999E-2</v>
      </c>
      <c r="AW29" s="6">
        <v>0.20469999999999999</v>
      </c>
      <c r="AX29" s="6">
        <v>-5.2999999999999999E-2</v>
      </c>
      <c r="AY29" s="6">
        <v>-0.2626</v>
      </c>
      <c r="AZ29" s="6">
        <v>1.0567</v>
      </c>
    </row>
    <row r="30" spans="1:52" ht="16.5">
      <c r="A30" s="11" t="s">
        <v>96</v>
      </c>
      <c r="B30" s="9">
        <v>137670</v>
      </c>
      <c r="C30" s="9">
        <v>125071</v>
      </c>
      <c r="D30" s="9">
        <v>70689</v>
      </c>
      <c r="E30" s="9">
        <v>76164</v>
      </c>
      <c r="F30" s="9">
        <v>69229</v>
      </c>
      <c r="G30" s="9">
        <v>68161</v>
      </c>
      <c r="H30" s="9">
        <v>100753</v>
      </c>
      <c r="I30" s="9">
        <v>99684</v>
      </c>
      <c r="J30" s="9">
        <v>55226</v>
      </c>
      <c r="K30" s="9">
        <v>52443</v>
      </c>
      <c r="L30" s="9">
        <v>36472</v>
      </c>
      <c r="M30" s="9">
        <v>36921</v>
      </c>
      <c r="N30" s="9">
        <v>90864</v>
      </c>
      <c r="O30" s="9">
        <v>66715</v>
      </c>
      <c r="P30" s="9">
        <v>56210</v>
      </c>
      <c r="Q30" s="9">
        <v>76212</v>
      </c>
      <c r="R30" s="9">
        <v>57929</v>
      </c>
      <c r="S30" s="9">
        <v>79031</v>
      </c>
      <c r="T30" s="9">
        <v>107891</v>
      </c>
      <c r="U30" s="9">
        <v>98449</v>
      </c>
      <c r="V30" s="9">
        <v>48693</v>
      </c>
      <c r="W30" s="9">
        <v>51238</v>
      </c>
      <c r="X30" s="9">
        <v>36643</v>
      </c>
      <c r="Y30" s="9">
        <v>42286</v>
      </c>
      <c r="Z30" s="9">
        <v>54319</v>
      </c>
      <c r="AA30" s="9">
        <v>77859</v>
      </c>
      <c r="AB30" s="9">
        <v>49729</v>
      </c>
      <c r="AC30" s="9">
        <v>51428</v>
      </c>
      <c r="AD30" s="9">
        <v>53399</v>
      </c>
      <c r="AE30" s="9">
        <v>72970</v>
      </c>
      <c r="AF30" s="9">
        <v>133531</v>
      </c>
      <c r="AG30" s="9">
        <v>113924</v>
      </c>
      <c r="AH30" s="9">
        <v>53216</v>
      </c>
      <c r="AI30" s="9">
        <v>51656</v>
      </c>
      <c r="AJ30" s="9">
        <v>40702</v>
      </c>
      <c r="AK30" s="9">
        <v>38518</v>
      </c>
      <c r="AL30" s="9">
        <v>60418</v>
      </c>
      <c r="AM30" s="9">
        <v>49954</v>
      </c>
      <c r="AN30" s="9">
        <v>39075</v>
      </c>
      <c r="AO30" s="9">
        <v>35859</v>
      </c>
      <c r="AP30" s="9">
        <v>35798</v>
      </c>
      <c r="AQ30" s="9">
        <v>55856</v>
      </c>
      <c r="AR30" s="9">
        <v>102020</v>
      </c>
      <c r="AS30" s="10">
        <v>69523</v>
      </c>
      <c r="AT30" s="21">
        <v>30492</v>
      </c>
      <c r="AU30" s="10">
        <v>31077</v>
      </c>
      <c r="AV30" s="9">
        <v>28164</v>
      </c>
      <c r="AW30" s="9">
        <v>25416</v>
      </c>
      <c r="AX30" s="9">
        <v>29700</v>
      </c>
      <c r="AY30" s="9">
        <v>42404</v>
      </c>
      <c r="AZ30" s="9">
        <v>28560</v>
      </c>
    </row>
    <row r="31" spans="1:52" ht="16.5">
      <c r="A31" s="8" t="s">
        <v>97</v>
      </c>
      <c r="B31" s="6">
        <v>0.69979999999999998</v>
      </c>
      <c r="C31" s="6">
        <v>-9.1499999999999998E-2</v>
      </c>
      <c r="D31" s="6">
        <v>-0.43480000000000002</v>
      </c>
      <c r="E31" s="6">
        <v>7.7499999999999999E-2</v>
      </c>
      <c r="F31" s="6">
        <v>-9.11E-2</v>
      </c>
      <c r="G31" s="6">
        <v>-1.54E-2</v>
      </c>
      <c r="H31" s="6">
        <v>0.47820000000000001</v>
      </c>
      <c r="I31" s="6">
        <v>-1.06E-2</v>
      </c>
      <c r="J31" s="6">
        <v>-0.44600000000000001</v>
      </c>
      <c r="K31" s="6">
        <v>-5.04E-2</v>
      </c>
      <c r="L31" s="6">
        <v>-0.30449999999999999</v>
      </c>
      <c r="M31" s="6">
        <v>1.23E-2</v>
      </c>
      <c r="N31" s="6">
        <v>1.4610000000000001</v>
      </c>
      <c r="O31" s="6">
        <v>-0.26579999999999998</v>
      </c>
      <c r="P31" s="6">
        <v>-0.1575</v>
      </c>
      <c r="Q31" s="6">
        <v>0.35580000000000001</v>
      </c>
      <c r="R31" s="6">
        <v>-0.2399</v>
      </c>
      <c r="S31" s="6">
        <v>0.36430000000000001</v>
      </c>
      <c r="T31" s="6">
        <v>0.36520000000000002</v>
      </c>
      <c r="U31" s="6">
        <v>-8.7499999999999994E-2</v>
      </c>
      <c r="V31" s="6">
        <v>-0.50539999999999996</v>
      </c>
      <c r="W31" s="6">
        <v>5.2299999999999999E-2</v>
      </c>
      <c r="X31" s="6">
        <v>-0.2848</v>
      </c>
      <c r="Y31" s="6">
        <v>0.154</v>
      </c>
      <c r="Z31" s="6">
        <v>0.28460000000000002</v>
      </c>
      <c r="AA31" s="6">
        <v>0.43340000000000001</v>
      </c>
      <c r="AB31" s="6">
        <v>-0.36130000000000001</v>
      </c>
      <c r="AC31" s="6">
        <v>3.4200000000000001E-2</v>
      </c>
      <c r="AD31" s="6">
        <v>3.8300000000000001E-2</v>
      </c>
      <c r="AE31" s="6">
        <v>0.36649999999999999</v>
      </c>
      <c r="AF31" s="6">
        <v>0.82989999999999997</v>
      </c>
      <c r="AG31" s="6">
        <v>-0.14680000000000001</v>
      </c>
      <c r="AH31" s="6">
        <v>-0.53290000000000004</v>
      </c>
      <c r="AI31" s="6">
        <v>-2.93E-2</v>
      </c>
      <c r="AJ31" s="6">
        <v>-0.21210000000000001</v>
      </c>
      <c r="AK31" s="6">
        <v>-5.3699999999999998E-2</v>
      </c>
      <c r="AL31" s="6">
        <v>0.56859999999999999</v>
      </c>
      <c r="AM31" s="6">
        <v>-0.17319999999999999</v>
      </c>
      <c r="AN31" s="6">
        <v>-0.21779999999999999</v>
      </c>
      <c r="AO31" s="6">
        <v>-8.2299999999999998E-2</v>
      </c>
      <c r="AP31" s="6">
        <v>-1.6999999999999999E-3</v>
      </c>
      <c r="AQ31" s="6">
        <v>0.56030000000000002</v>
      </c>
      <c r="AR31" s="6">
        <v>0.82650000000000001</v>
      </c>
      <c r="AS31" s="7">
        <v>-0.31850000000000001</v>
      </c>
      <c r="AT31" s="22">
        <v>-0.56140000000000001</v>
      </c>
      <c r="AU31" s="7">
        <v>1.9199999999999998E-2</v>
      </c>
      <c r="AV31" s="6">
        <v>-9.3700000000000006E-2</v>
      </c>
      <c r="AW31" s="6">
        <v>-9.7600000000000006E-2</v>
      </c>
      <c r="AX31" s="6">
        <v>0.1686</v>
      </c>
      <c r="AY31" s="6">
        <v>0.42770000000000002</v>
      </c>
      <c r="AZ31" s="6">
        <v>-0.32650000000000001</v>
      </c>
    </row>
    <row r="32" spans="1:52" ht="16.5">
      <c r="A32" s="8" t="s">
        <v>99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6">
        <v>3601.9052000000001</v>
      </c>
      <c r="O32" s="9">
        <v>3287</v>
      </c>
      <c r="P32" s="9">
        <v>3201</v>
      </c>
      <c r="Q32" s="9">
        <v>3540</v>
      </c>
      <c r="R32" s="9">
        <v>3260</v>
      </c>
      <c r="S32" s="9">
        <v>3760</v>
      </c>
      <c r="T32" s="9">
        <v>4122</v>
      </c>
      <c r="U32" s="9">
        <v>4016</v>
      </c>
      <c r="V32" s="9">
        <v>3389</v>
      </c>
      <c r="W32" s="9">
        <v>3457</v>
      </c>
      <c r="X32" s="9">
        <v>3316</v>
      </c>
      <c r="Y32" s="9">
        <v>3577</v>
      </c>
      <c r="Z32" s="9">
        <v>3856</v>
      </c>
      <c r="AA32" s="9">
        <v>3852</v>
      </c>
      <c r="AB32" s="9">
        <v>3334</v>
      </c>
      <c r="AC32" s="9">
        <v>3466</v>
      </c>
      <c r="AD32" s="9">
        <v>3412</v>
      </c>
      <c r="AE32" s="9">
        <v>3742</v>
      </c>
      <c r="AF32" s="9">
        <v>4165</v>
      </c>
      <c r="AG32" s="9">
        <v>3936</v>
      </c>
      <c r="AH32" s="9">
        <v>3164</v>
      </c>
      <c r="AI32" s="9">
        <v>3199</v>
      </c>
      <c r="AJ32" s="9">
        <v>3114</v>
      </c>
      <c r="AK32" s="9">
        <v>3342</v>
      </c>
      <c r="AL32" s="9">
        <v>3751</v>
      </c>
      <c r="AM32" s="9">
        <v>3630</v>
      </c>
      <c r="AN32" s="9">
        <v>3330</v>
      </c>
      <c r="AO32" s="9">
        <v>3170</v>
      </c>
      <c r="AP32" s="9">
        <v>3148</v>
      </c>
      <c r="AQ32" s="9">
        <v>3192</v>
      </c>
      <c r="AR32" s="9">
        <v>3560</v>
      </c>
      <c r="AS32" s="10">
        <v>3270</v>
      </c>
      <c r="AT32" s="21">
        <v>2676</v>
      </c>
      <c r="AU32" s="10">
        <v>2691</v>
      </c>
      <c r="AV32" s="9">
        <v>2794</v>
      </c>
      <c r="AW32" s="9">
        <v>2900</v>
      </c>
      <c r="AX32" s="9">
        <v>3059</v>
      </c>
      <c r="AY32" s="9">
        <v>3116</v>
      </c>
      <c r="AZ32" s="9">
        <v>2893</v>
      </c>
    </row>
    <row r="33" spans="1:53" ht="16.5">
      <c r="A33" s="8" t="s">
        <v>101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16">
        <v>3528.0832999999998</v>
      </c>
      <c r="O33" s="9">
        <v>3189</v>
      </c>
      <c r="P33" s="9">
        <v>2997</v>
      </c>
      <c r="Q33" s="9">
        <v>3247</v>
      </c>
      <c r="R33" s="9">
        <v>3066</v>
      </c>
      <c r="S33" s="9">
        <v>3645</v>
      </c>
      <c r="T33" s="9">
        <v>4094</v>
      </c>
      <c r="U33" s="9">
        <v>3947</v>
      </c>
      <c r="V33" s="9">
        <v>3056</v>
      </c>
      <c r="W33" s="9">
        <v>3211</v>
      </c>
      <c r="X33" s="9">
        <v>3162</v>
      </c>
      <c r="Y33" s="9">
        <v>3550</v>
      </c>
      <c r="Z33" s="9">
        <v>3871</v>
      </c>
      <c r="AA33" s="9">
        <v>3950</v>
      </c>
      <c r="AB33" s="9">
        <v>3412</v>
      </c>
      <c r="AC33" s="9">
        <v>3507</v>
      </c>
      <c r="AD33" s="9">
        <v>3413</v>
      </c>
      <c r="AE33" s="9">
        <v>3885</v>
      </c>
      <c r="AF33" s="9">
        <v>4160</v>
      </c>
      <c r="AG33" s="9">
        <v>3697</v>
      </c>
      <c r="AH33" s="9">
        <v>3052</v>
      </c>
      <c r="AI33" s="9">
        <v>3075</v>
      </c>
      <c r="AJ33" s="9">
        <v>3111</v>
      </c>
      <c r="AK33" s="9">
        <v>3172</v>
      </c>
      <c r="AL33" s="9">
        <v>3520</v>
      </c>
      <c r="AM33" s="9">
        <v>3408</v>
      </c>
      <c r="AN33" s="9">
        <v>3128</v>
      </c>
      <c r="AO33" s="9">
        <v>2945</v>
      </c>
      <c r="AP33" s="9">
        <v>2959</v>
      </c>
      <c r="AQ33" s="9">
        <v>3103</v>
      </c>
      <c r="AR33" s="9">
        <v>3394</v>
      </c>
      <c r="AS33" s="10">
        <v>3055</v>
      </c>
      <c r="AT33" s="21">
        <v>2580</v>
      </c>
      <c r="AU33" s="10">
        <v>2534</v>
      </c>
      <c r="AV33" s="9">
        <v>2639</v>
      </c>
      <c r="AW33" s="9">
        <v>2619</v>
      </c>
      <c r="AX33" s="9">
        <v>2768</v>
      </c>
      <c r="AY33" s="9">
        <v>2839</v>
      </c>
      <c r="AZ33" s="9">
        <v>2711</v>
      </c>
    </row>
    <row r="34" spans="1:53" ht="16.5">
      <c r="A34" s="8" t="s">
        <v>102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16">
        <v>3738.165</v>
      </c>
      <c r="O34" s="9">
        <v>3348</v>
      </c>
      <c r="P34" s="9">
        <v>3328</v>
      </c>
      <c r="Q34" s="9">
        <v>3719</v>
      </c>
      <c r="R34" s="9">
        <v>3367</v>
      </c>
      <c r="S34" s="9">
        <v>3889</v>
      </c>
      <c r="T34" s="9">
        <v>4207</v>
      </c>
      <c r="U34" s="9">
        <v>4104</v>
      </c>
      <c r="V34" s="9">
        <v>3550</v>
      </c>
      <c r="W34" s="9">
        <v>3650</v>
      </c>
      <c r="X34" s="9">
        <v>3453</v>
      </c>
      <c r="Y34" s="9">
        <v>3717</v>
      </c>
      <c r="Z34" s="9">
        <v>4001</v>
      </c>
      <c r="AA34" s="9">
        <v>3922</v>
      </c>
      <c r="AB34" s="9">
        <v>3387</v>
      </c>
      <c r="AC34" s="9">
        <v>3555</v>
      </c>
      <c r="AD34" s="9">
        <v>3500</v>
      </c>
      <c r="AE34" s="9">
        <v>3778</v>
      </c>
      <c r="AF34" s="9">
        <v>4259</v>
      </c>
      <c r="AG34" s="9">
        <v>4069</v>
      </c>
      <c r="AH34" s="9">
        <v>3257</v>
      </c>
      <c r="AI34" s="9">
        <v>3352</v>
      </c>
      <c r="AJ34" s="9">
        <v>3206</v>
      </c>
      <c r="AK34" s="9">
        <v>3511</v>
      </c>
      <c r="AL34" s="9">
        <v>4041</v>
      </c>
      <c r="AM34" s="9">
        <v>3827</v>
      </c>
      <c r="AN34" s="9">
        <v>3534</v>
      </c>
      <c r="AO34" s="9">
        <v>3381</v>
      </c>
      <c r="AP34" s="9">
        <v>3371</v>
      </c>
      <c r="AQ34" s="9">
        <v>3371</v>
      </c>
      <c r="AR34" s="9">
        <v>3742</v>
      </c>
      <c r="AS34" s="10">
        <v>3455</v>
      </c>
      <c r="AT34" s="21">
        <v>2783</v>
      </c>
      <c r="AU34" s="10">
        <v>2911</v>
      </c>
      <c r="AV34" s="9">
        <v>2986</v>
      </c>
      <c r="AW34" s="9">
        <v>3160</v>
      </c>
      <c r="AX34" s="9">
        <v>3398</v>
      </c>
      <c r="AY34" s="9">
        <v>3487</v>
      </c>
      <c r="AZ34" s="9">
        <v>3141</v>
      </c>
    </row>
    <row r="35" spans="1:53" ht="16.5">
      <c r="A35" s="8" t="s">
        <v>103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6">
        <v>3100.2212</v>
      </c>
      <c r="O35" s="9">
        <v>2807</v>
      </c>
      <c r="P35" s="9">
        <v>2514</v>
      </c>
      <c r="Q35" s="9">
        <v>2749</v>
      </c>
      <c r="R35" s="9">
        <v>2445</v>
      </c>
      <c r="S35" s="9">
        <v>3017</v>
      </c>
      <c r="T35" s="9">
        <v>3511</v>
      </c>
      <c r="U35" s="9">
        <v>3408</v>
      </c>
      <c r="V35" s="9">
        <v>2718</v>
      </c>
      <c r="W35" s="9">
        <v>2707</v>
      </c>
      <c r="X35" s="9">
        <v>2590</v>
      </c>
      <c r="Y35" s="9">
        <v>2877</v>
      </c>
      <c r="Z35" s="9">
        <v>3161</v>
      </c>
      <c r="AA35" s="9">
        <v>3272</v>
      </c>
      <c r="AB35" s="9">
        <v>2798</v>
      </c>
      <c r="AC35" s="9">
        <v>2820</v>
      </c>
      <c r="AD35" s="9">
        <v>2755</v>
      </c>
      <c r="AE35" s="9">
        <v>3246</v>
      </c>
      <c r="AF35" s="9">
        <v>3625</v>
      </c>
      <c r="AG35" s="9">
        <v>3250</v>
      </c>
      <c r="AH35" s="9">
        <v>2584</v>
      </c>
      <c r="AI35" s="9">
        <v>2394</v>
      </c>
      <c r="AJ35" s="9">
        <v>2365</v>
      </c>
      <c r="AK35" s="9">
        <v>2505</v>
      </c>
      <c r="AL35" s="9">
        <v>2987</v>
      </c>
      <c r="AM35" s="9">
        <v>2865</v>
      </c>
      <c r="AN35" s="9">
        <v>2622</v>
      </c>
      <c r="AO35" s="9">
        <v>2407</v>
      </c>
      <c r="AP35" s="9">
        <v>2419</v>
      </c>
      <c r="AQ35" s="9">
        <v>2774</v>
      </c>
      <c r="AR35" s="9">
        <v>3328</v>
      </c>
      <c r="AS35" s="10">
        <v>2877</v>
      </c>
      <c r="AT35" s="21">
        <v>2249</v>
      </c>
      <c r="AU35" s="10">
        <v>2116</v>
      </c>
      <c r="AV35" s="9">
        <v>2169</v>
      </c>
      <c r="AW35" s="9">
        <v>2219</v>
      </c>
      <c r="AX35" s="9">
        <v>2367</v>
      </c>
      <c r="AY35" s="9">
        <v>2481</v>
      </c>
      <c r="AZ35" s="9">
        <v>2223</v>
      </c>
    </row>
    <row r="36" spans="1:53" ht="16.5">
      <c r="A36" s="8" t="s">
        <v>105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>
        <v>4.43</v>
      </c>
      <c r="O36" s="9">
        <v>4.13</v>
      </c>
      <c r="P36" s="9">
        <v>4.17</v>
      </c>
      <c r="Q36" s="9">
        <v>4.07</v>
      </c>
      <c r="R36" s="9">
        <v>4.21</v>
      </c>
      <c r="S36" s="9">
        <v>4.3</v>
      </c>
      <c r="T36" s="9">
        <v>4.66</v>
      </c>
      <c r="U36" s="9">
        <v>4.24</v>
      </c>
      <c r="V36" s="9">
        <v>3.62</v>
      </c>
      <c r="W36" s="9">
        <v>3.59</v>
      </c>
      <c r="X36" s="9">
        <v>3.36</v>
      </c>
      <c r="Y36" s="9">
        <v>3.33</v>
      </c>
      <c r="Z36" s="9">
        <v>3.48</v>
      </c>
      <c r="AA36" s="9">
        <v>3.72</v>
      </c>
      <c r="AB36" s="9">
        <v>3.6</v>
      </c>
      <c r="AC36" s="9">
        <v>3.63</v>
      </c>
      <c r="AD36" s="9">
        <v>3.86</v>
      </c>
      <c r="AE36" s="9">
        <v>3.78</v>
      </c>
      <c r="AF36" s="9">
        <v>4.5599999999999996</v>
      </c>
      <c r="AG36" s="9">
        <v>4.62</v>
      </c>
      <c r="AH36" s="9">
        <v>3.72</v>
      </c>
      <c r="AI36" s="9">
        <v>3.54</v>
      </c>
      <c r="AJ36" s="9">
        <v>3.36</v>
      </c>
      <c r="AK36" s="9">
        <v>3.6</v>
      </c>
      <c r="AL36" s="9">
        <v>3.65</v>
      </c>
      <c r="AM36" s="9">
        <v>3.31</v>
      </c>
      <c r="AN36" s="9">
        <v>3.46</v>
      </c>
      <c r="AO36" s="9">
        <v>3.37</v>
      </c>
      <c r="AP36" s="9">
        <v>3.23</v>
      </c>
      <c r="AQ36" s="9">
        <v>3.55</v>
      </c>
      <c r="AR36" s="9">
        <v>4.17</v>
      </c>
      <c r="AS36" s="10">
        <v>3.67</v>
      </c>
      <c r="AT36" s="21">
        <v>3</v>
      </c>
      <c r="AU36" s="10">
        <v>2.87</v>
      </c>
      <c r="AV36" s="9">
        <v>2.96</v>
      </c>
      <c r="AW36" s="9">
        <v>3.1</v>
      </c>
      <c r="AX36" s="9">
        <v>3.04</v>
      </c>
      <c r="AY36" s="9">
        <v>2.99</v>
      </c>
      <c r="AZ36" s="9">
        <v>3.11</v>
      </c>
    </row>
    <row r="37" spans="1:53" ht="16.5">
      <c r="A37" s="8" t="s">
        <v>107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>
        <v>2.16</v>
      </c>
      <c r="O37" s="9">
        <v>2.09</v>
      </c>
      <c r="P37" s="9">
        <v>2.09</v>
      </c>
      <c r="Q37" s="9">
        <v>2.09</v>
      </c>
      <c r="R37" s="9">
        <v>2.13</v>
      </c>
      <c r="S37" s="9">
        <v>2.21</v>
      </c>
      <c r="T37" s="9">
        <v>2.52</v>
      </c>
      <c r="U37" s="9">
        <v>2.34</v>
      </c>
      <c r="V37" s="9">
        <v>2.04</v>
      </c>
      <c r="W37" s="9">
        <v>2.12</v>
      </c>
      <c r="X37" s="9">
        <v>2.0499999999999998</v>
      </c>
      <c r="Y37" s="9">
        <v>2.12</v>
      </c>
      <c r="Z37" s="9">
        <v>2.1800000000000002</v>
      </c>
      <c r="AA37" s="9">
        <v>2.2200000000000002</v>
      </c>
      <c r="AB37" s="9">
        <v>2.2200000000000002</v>
      </c>
      <c r="AC37" s="9">
        <v>2.15</v>
      </c>
      <c r="AD37" s="9">
        <v>2.2599999999999998</v>
      </c>
      <c r="AE37" s="9">
        <v>2.33</v>
      </c>
      <c r="AF37" s="9">
        <v>2.84</v>
      </c>
      <c r="AG37" s="9">
        <v>2.5</v>
      </c>
      <c r="AH37" s="9">
        <v>2.1</v>
      </c>
      <c r="AI37" s="9">
        <v>2.13</v>
      </c>
      <c r="AJ37" s="9">
        <v>2.0699999999999998</v>
      </c>
      <c r="AK37" s="9">
        <v>2.13</v>
      </c>
      <c r="AL37" s="9">
        <v>2.2000000000000002</v>
      </c>
      <c r="AM37" s="9">
        <v>2.02</v>
      </c>
      <c r="AN37" s="9">
        <v>2.14</v>
      </c>
      <c r="AO37" s="9">
        <v>2</v>
      </c>
      <c r="AP37" s="9">
        <v>2</v>
      </c>
      <c r="AQ37" s="9">
        <v>2.81</v>
      </c>
      <c r="AR37" s="9">
        <v>3</v>
      </c>
      <c r="AS37" s="10">
        <v>2.5499999999999998</v>
      </c>
      <c r="AT37" s="21">
        <v>2.19</v>
      </c>
      <c r="AU37" s="10">
        <v>2.13</v>
      </c>
      <c r="AV37" s="9">
        <v>2.13</v>
      </c>
      <c r="AW37" s="9">
        <v>2.0699999999999998</v>
      </c>
      <c r="AX37" s="9">
        <v>2.08</v>
      </c>
      <c r="AY37" s="9">
        <v>2.11</v>
      </c>
      <c r="AZ37" s="9">
        <v>2.2999999999999998</v>
      </c>
    </row>
    <row r="38" spans="1:53" ht="16.5">
      <c r="A38" s="8" t="s">
        <v>108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>
        <v>7.88</v>
      </c>
      <c r="O38" s="9">
        <v>5.85</v>
      </c>
      <c r="P38" s="9">
        <v>6.16</v>
      </c>
      <c r="Q38" s="9">
        <v>6.54</v>
      </c>
      <c r="R38" s="9">
        <v>6.1</v>
      </c>
      <c r="S38" s="9">
        <v>6.61</v>
      </c>
      <c r="T38" s="9">
        <v>7.42</v>
      </c>
      <c r="U38" s="9">
        <v>6.71</v>
      </c>
      <c r="V38" s="9">
        <v>5.08</v>
      </c>
      <c r="W38" s="9">
        <v>5.45</v>
      </c>
      <c r="X38" s="9">
        <v>4.7300000000000004</v>
      </c>
      <c r="Y38" s="9">
        <v>5.07</v>
      </c>
      <c r="Z38" s="9">
        <v>5.38</v>
      </c>
      <c r="AA38" s="9">
        <v>6.09</v>
      </c>
      <c r="AB38" s="9">
        <v>5.37</v>
      </c>
      <c r="AC38" s="9">
        <v>5.51</v>
      </c>
      <c r="AD38" s="9">
        <v>5.86</v>
      </c>
      <c r="AE38" s="9">
        <v>5.97</v>
      </c>
      <c r="AF38" s="9">
        <v>7.7</v>
      </c>
      <c r="AG38" s="9">
        <v>7.24</v>
      </c>
      <c r="AH38" s="9">
        <v>5.43</v>
      </c>
      <c r="AI38" s="9">
        <v>5.48</v>
      </c>
      <c r="AJ38" s="9">
        <v>4.91</v>
      </c>
      <c r="AK38" s="9">
        <v>5.45</v>
      </c>
      <c r="AL38" s="9">
        <v>6.4</v>
      </c>
      <c r="AM38" s="9">
        <v>5.04</v>
      </c>
      <c r="AN38" s="9">
        <v>5.46</v>
      </c>
      <c r="AO38" s="9">
        <v>5.37</v>
      </c>
      <c r="AP38" s="9">
        <v>5.26</v>
      </c>
      <c r="AQ38" s="9">
        <v>5.43</v>
      </c>
      <c r="AR38" s="9">
        <v>6.82</v>
      </c>
      <c r="AS38" s="10">
        <v>5.52</v>
      </c>
      <c r="AT38" s="21">
        <v>4.1399999999999997</v>
      </c>
      <c r="AU38" s="10">
        <v>4.34</v>
      </c>
      <c r="AV38" s="9">
        <v>4.34</v>
      </c>
      <c r="AW38" s="9">
        <v>4.78</v>
      </c>
      <c r="AX38" s="9">
        <v>5.01</v>
      </c>
      <c r="AY38" s="9">
        <v>5.19</v>
      </c>
      <c r="AZ38" s="9">
        <v>4.6399999999999997</v>
      </c>
    </row>
    <row r="39" spans="1:53" ht="16.5">
      <c r="A39" s="8" t="s">
        <v>109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v>3.12</v>
      </c>
      <c r="O39" s="9">
        <v>2.4700000000000002</v>
      </c>
      <c r="P39" s="9">
        <v>2.38</v>
      </c>
      <c r="Q39" s="9">
        <v>2.41</v>
      </c>
      <c r="R39" s="9">
        <v>2.2000000000000002</v>
      </c>
      <c r="S39" s="9">
        <v>2.4500000000000002</v>
      </c>
      <c r="T39" s="9">
        <v>2.86</v>
      </c>
      <c r="U39" s="9">
        <v>2.52</v>
      </c>
      <c r="V39" s="9">
        <v>2.2400000000000002</v>
      </c>
      <c r="W39" s="9">
        <v>2.09</v>
      </c>
      <c r="X39" s="9">
        <v>1.94</v>
      </c>
      <c r="Y39" s="9">
        <v>2.1</v>
      </c>
      <c r="Z39" s="9">
        <v>2.2799999999999998</v>
      </c>
      <c r="AA39" s="9">
        <v>2.4300000000000002</v>
      </c>
      <c r="AB39" s="9">
        <v>2.3199999999999998</v>
      </c>
      <c r="AC39" s="9">
        <v>2.11</v>
      </c>
      <c r="AD39" s="9">
        <v>2.2200000000000002</v>
      </c>
      <c r="AE39" s="9">
        <v>2.59</v>
      </c>
      <c r="AF39" s="9">
        <v>3.07</v>
      </c>
      <c r="AG39" s="9">
        <v>2.4900000000000002</v>
      </c>
      <c r="AH39" s="9">
        <v>2.11</v>
      </c>
      <c r="AI39" s="9">
        <v>1.91</v>
      </c>
      <c r="AJ39" s="9">
        <v>1.87</v>
      </c>
      <c r="AK39" s="9">
        <v>1.94</v>
      </c>
      <c r="AL39" s="9">
        <v>2.3199999999999998</v>
      </c>
      <c r="AM39" s="9">
        <v>1.96</v>
      </c>
      <c r="AN39" s="9">
        <v>2.19</v>
      </c>
      <c r="AO39" s="9">
        <v>2.08</v>
      </c>
      <c r="AP39" s="9">
        <v>2.13</v>
      </c>
      <c r="AQ39" s="9">
        <v>2.37</v>
      </c>
      <c r="AR39" s="9">
        <v>3.04</v>
      </c>
      <c r="AS39" s="10">
        <v>2.3199999999999998</v>
      </c>
      <c r="AT39" s="21">
        <v>2.1800000000000002</v>
      </c>
      <c r="AU39" s="10">
        <v>1.96</v>
      </c>
      <c r="AV39" s="9">
        <v>1.96</v>
      </c>
      <c r="AW39" s="9">
        <v>1.98</v>
      </c>
      <c r="AX39" s="9">
        <v>2.0299999999999998</v>
      </c>
      <c r="AY39" s="9">
        <v>2.16</v>
      </c>
      <c r="AZ39" s="9">
        <v>2.12</v>
      </c>
    </row>
    <row r="41" spans="1:53" ht="18">
      <c r="A41" s="13" t="s">
        <v>134</v>
      </c>
      <c r="B41" s="15">
        <v>201101</v>
      </c>
      <c r="C41" s="15">
        <v>201102</v>
      </c>
      <c r="D41" s="15">
        <v>201103</v>
      </c>
      <c r="E41" s="15">
        <v>201104</v>
      </c>
      <c r="F41" s="15">
        <v>201105</v>
      </c>
      <c r="G41" s="15">
        <v>201106</v>
      </c>
      <c r="H41" s="15">
        <v>201107</v>
      </c>
      <c r="I41" s="15">
        <v>201108</v>
      </c>
      <c r="J41" s="15">
        <v>201109</v>
      </c>
      <c r="K41" s="15">
        <v>201110</v>
      </c>
      <c r="L41" s="15">
        <v>201111</v>
      </c>
      <c r="M41" s="15">
        <v>201112</v>
      </c>
      <c r="N41" s="15">
        <v>201201</v>
      </c>
      <c r="O41" s="11">
        <v>201202</v>
      </c>
      <c r="P41" s="11">
        <v>201203</v>
      </c>
      <c r="Q41" s="11">
        <v>201204</v>
      </c>
      <c r="R41" s="11">
        <v>201205</v>
      </c>
      <c r="S41" s="11">
        <v>201206</v>
      </c>
      <c r="T41" s="11">
        <v>201207</v>
      </c>
      <c r="U41" s="11">
        <v>201208</v>
      </c>
      <c r="V41" s="11">
        <v>201209</v>
      </c>
      <c r="W41" s="11">
        <v>201210</v>
      </c>
      <c r="X41" s="11">
        <v>201211</v>
      </c>
      <c r="Y41" s="11">
        <v>201212</v>
      </c>
      <c r="Z41" s="11">
        <v>201301</v>
      </c>
      <c r="AA41" s="11">
        <v>201302</v>
      </c>
      <c r="AB41" s="11">
        <v>201303</v>
      </c>
      <c r="AC41" s="11">
        <v>201304</v>
      </c>
      <c r="AD41" s="11">
        <v>201305</v>
      </c>
      <c r="AE41" s="11">
        <v>201306</v>
      </c>
      <c r="AF41" s="11">
        <v>201307</v>
      </c>
      <c r="AG41" s="11">
        <v>201308</v>
      </c>
      <c r="AH41" s="11">
        <v>201309</v>
      </c>
      <c r="AI41" s="11">
        <v>201310</v>
      </c>
      <c r="AJ41" s="11">
        <v>201311</v>
      </c>
      <c r="AK41" s="11">
        <v>201312</v>
      </c>
      <c r="AL41" s="11">
        <v>201401</v>
      </c>
      <c r="AM41" s="11">
        <v>201402</v>
      </c>
      <c r="AN41" s="11">
        <v>201403</v>
      </c>
      <c r="AO41" s="11">
        <v>201404</v>
      </c>
      <c r="AP41" s="11">
        <v>201405</v>
      </c>
      <c r="AQ41" s="11">
        <v>201406</v>
      </c>
      <c r="AR41" s="11">
        <v>201407</v>
      </c>
      <c r="AS41" s="12">
        <v>201408</v>
      </c>
      <c r="AT41" s="12">
        <v>201409</v>
      </c>
      <c r="AU41" s="12">
        <v>201410</v>
      </c>
      <c r="AV41" s="11">
        <v>201411</v>
      </c>
      <c r="AW41" s="11">
        <v>201412</v>
      </c>
      <c r="AX41" s="11">
        <v>201501</v>
      </c>
      <c r="AY41" s="11">
        <v>201502</v>
      </c>
      <c r="AZ41" s="11">
        <v>201503</v>
      </c>
      <c r="BA41" s="20"/>
    </row>
    <row r="42" spans="1:53" ht="16.5">
      <c r="A42" s="11" t="s">
        <v>133</v>
      </c>
      <c r="B42" s="9">
        <v>32123598.699999999</v>
      </c>
      <c r="C42" s="9">
        <v>36894505.5</v>
      </c>
      <c r="D42" s="9">
        <v>23967438.600000001</v>
      </c>
      <c r="E42" s="9">
        <v>25757499.399999999</v>
      </c>
      <c r="F42" s="9">
        <v>21695812.199999999</v>
      </c>
      <c r="G42" s="9">
        <v>19546260.899999999</v>
      </c>
      <c r="H42" s="9">
        <v>18555169.100000001</v>
      </c>
      <c r="I42" s="9">
        <v>18883212.5</v>
      </c>
      <c r="J42" s="9">
        <v>12327201.6</v>
      </c>
      <c r="K42" s="9">
        <v>11273181.300000001</v>
      </c>
      <c r="L42" s="9">
        <v>9352357.5999999996</v>
      </c>
      <c r="M42" s="9">
        <v>10672723.300000001</v>
      </c>
      <c r="N42" s="9">
        <v>15107847.300000001</v>
      </c>
      <c r="O42" s="9">
        <v>17229892.699999999</v>
      </c>
      <c r="P42" s="9">
        <v>12579458</v>
      </c>
      <c r="Q42" s="9">
        <v>12110075.9</v>
      </c>
      <c r="R42" s="9">
        <v>13887055.1</v>
      </c>
      <c r="S42" s="9">
        <v>15231927.1</v>
      </c>
      <c r="T42" s="9">
        <v>13945912.699999999</v>
      </c>
      <c r="U42" s="9">
        <v>10252351.300000001</v>
      </c>
      <c r="V42" s="9">
        <v>7147410.5</v>
      </c>
      <c r="W42" s="9">
        <v>6010753</v>
      </c>
      <c r="X42" s="9">
        <v>6607620.2999999998</v>
      </c>
      <c r="Y42" s="9">
        <v>7330241.2000000002</v>
      </c>
      <c r="Z42" s="9">
        <v>7951642.9000000004</v>
      </c>
      <c r="AA42" s="9">
        <v>14174713.199999999</v>
      </c>
      <c r="AB42" s="9">
        <v>12715790.699999999</v>
      </c>
      <c r="AC42" s="9">
        <v>10381786.9</v>
      </c>
      <c r="AD42" s="9">
        <v>11472832.699999999</v>
      </c>
      <c r="AE42" s="9">
        <v>13837516.6</v>
      </c>
      <c r="AF42" s="9">
        <v>17639903.800000001</v>
      </c>
      <c r="AG42" s="9">
        <v>18855919.199999999</v>
      </c>
      <c r="AH42" s="9">
        <v>13175382.699999999</v>
      </c>
      <c r="AI42" s="9">
        <v>11418264.4</v>
      </c>
      <c r="AJ42" s="9">
        <v>9723287</v>
      </c>
      <c r="AK42" s="9">
        <v>9048428.8000000007</v>
      </c>
      <c r="AL42" s="9">
        <v>12083996.800000001</v>
      </c>
      <c r="AM42" s="9">
        <v>13695893.1</v>
      </c>
      <c r="AN42" s="9">
        <v>9289421</v>
      </c>
      <c r="AO42" s="9">
        <v>7855976.5999999996</v>
      </c>
      <c r="AP42" s="9">
        <v>8733128.6999999993</v>
      </c>
      <c r="AQ42" s="9">
        <v>10963147.4</v>
      </c>
      <c r="AR42" s="9">
        <v>14526362.699999999</v>
      </c>
      <c r="AS42" s="10">
        <v>11163793.699999999</v>
      </c>
      <c r="AT42" s="10">
        <v>8917664.0999999996</v>
      </c>
      <c r="AU42" s="10">
        <v>8006488.2999999998</v>
      </c>
      <c r="AV42" s="9">
        <v>7076763.9000000004</v>
      </c>
      <c r="AW42" s="9">
        <v>7449044.5999999996</v>
      </c>
      <c r="AX42" s="9">
        <v>8069678.0999999996</v>
      </c>
      <c r="AY42" s="9">
        <v>10724107.6</v>
      </c>
      <c r="AZ42" s="9">
        <v>9691534</v>
      </c>
      <c r="BA42" s="19"/>
    </row>
    <row r="43" spans="1:53" ht="16.5">
      <c r="A43" s="8" t="s">
        <v>132</v>
      </c>
      <c r="B43" s="6">
        <v>0.43219999999999997</v>
      </c>
      <c r="C43" s="6">
        <v>0.14849999999999999</v>
      </c>
      <c r="D43" s="6">
        <v>-0.35039999999999999</v>
      </c>
      <c r="E43" s="6">
        <v>7.4700000000000003E-2</v>
      </c>
      <c r="F43" s="6">
        <v>-0.15770000000000001</v>
      </c>
      <c r="G43" s="6">
        <v>-9.9099999999999994E-2</v>
      </c>
      <c r="H43" s="6">
        <v>-5.0700000000000002E-2</v>
      </c>
      <c r="I43" s="6">
        <v>1.77E-2</v>
      </c>
      <c r="J43" s="6">
        <v>-0.34720000000000001</v>
      </c>
      <c r="K43" s="6">
        <v>-8.5500000000000007E-2</v>
      </c>
      <c r="L43" s="6">
        <v>-0.1704</v>
      </c>
      <c r="M43" s="6">
        <v>0.14119999999999999</v>
      </c>
      <c r="N43" s="6">
        <v>0</v>
      </c>
      <c r="O43" s="6">
        <v>0.14050000000000001</v>
      </c>
      <c r="P43" s="6">
        <v>-0.26989999999999997</v>
      </c>
      <c r="Q43" s="6">
        <v>-3.73E-2</v>
      </c>
      <c r="R43" s="6">
        <v>0.1467</v>
      </c>
      <c r="S43" s="6">
        <v>9.6799999999999997E-2</v>
      </c>
      <c r="T43" s="6">
        <v>-8.4400000000000003E-2</v>
      </c>
      <c r="U43" s="6">
        <v>-0.26479999999999998</v>
      </c>
      <c r="V43" s="6">
        <v>-0.3029</v>
      </c>
      <c r="W43" s="6">
        <v>-0.159</v>
      </c>
      <c r="X43" s="6">
        <v>9.9299999999999999E-2</v>
      </c>
      <c r="Y43" s="6">
        <v>0.1094</v>
      </c>
      <c r="Z43" s="6">
        <v>8.48E-2</v>
      </c>
      <c r="AA43" s="6">
        <v>0.78259999999999996</v>
      </c>
      <c r="AB43" s="6">
        <v>-0.10290000000000001</v>
      </c>
      <c r="AC43" s="6">
        <v>-0.18360000000000001</v>
      </c>
      <c r="AD43" s="6">
        <v>0.1051</v>
      </c>
      <c r="AE43" s="6">
        <v>0.20610000000000001</v>
      </c>
      <c r="AF43" s="6">
        <v>0.27479999999999999</v>
      </c>
      <c r="AG43" s="6">
        <v>6.8900000000000003E-2</v>
      </c>
      <c r="AH43" s="6">
        <v>-0.30130000000000001</v>
      </c>
      <c r="AI43" s="6">
        <v>-0.13339999999999999</v>
      </c>
      <c r="AJ43" s="6">
        <v>-0.1484</v>
      </c>
      <c r="AK43" s="6">
        <v>-6.9400000000000003E-2</v>
      </c>
      <c r="AL43" s="6">
        <v>0.33550000000000002</v>
      </c>
      <c r="AM43" s="6">
        <v>0.13339999999999999</v>
      </c>
      <c r="AN43" s="6">
        <v>-0.32169999999999999</v>
      </c>
      <c r="AO43" s="6">
        <v>-0.15429999999999999</v>
      </c>
      <c r="AP43" s="6">
        <v>0.11169999999999999</v>
      </c>
      <c r="AQ43" s="6">
        <v>0.25540000000000002</v>
      </c>
      <c r="AR43" s="6">
        <v>0.32500000000000001</v>
      </c>
      <c r="AS43" s="7">
        <v>-0.23150000000000001</v>
      </c>
      <c r="AT43" s="7">
        <v>-0.20119999999999999</v>
      </c>
      <c r="AU43" s="7">
        <v>-0.1022</v>
      </c>
      <c r="AV43" s="6">
        <v>-0.11609999999999999</v>
      </c>
      <c r="AW43" s="6">
        <v>5.2600000000000001E-2</v>
      </c>
      <c r="AX43" s="6">
        <v>8.3299999999999999E-2</v>
      </c>
      <c r="AY43" s="6">
        <v>0.32890000000000003</v>
      </c>
      <c r="AZ43" s="6">
        <v>-9.6299999999999997E-2</v>
      </c>
      <c r="BA43" s="18"/>
    </row>
    <row r="44" spans="1:53" ht="16.5">
      <c r="A44" s="11" t="s">
        <v>17</v>
      </c>
      <c r="B44" s="9">
        <v>951556</v>
      </c>
      <c r="C44" s="9">
        <v>930502</v>
      </c>
      <c r="D44" s="9">
        <v>715065</v>
      </c>
      <c r="E44" s="9">
        <v>672335</v>
      </c>
      <c r="F44" s="9">
        <v>609372</v>
      </c>
      <c r="G44" s="9">
        <v>555646</v>
      </c>
      <c r="H44" s="9">
        <v>555608</v>
      </c>
      <c r="I44" s="9">
        <v>525022</v>
      </c>
      <c r="J44" s="9">
        <v>407203</v>
      </c>
      <c r="K44" s="9">
        <v>402263</v>
      </c>
      <c r="L44" s="9">
        <v>331276</v>
      </c>
      <c r="M44" s="9">
        <v>377444</v>
      </c>
      <c r="N44" s="9">
        <v>468933</v>
      </c>
      <c r="O44" s="9">
        <v>450339</v>
      </c>
      <c r="P44" s="9">
        <v>430161</v>
      </c>
      <c r="Q44" s="9">
        <v>426599</v>
      </c>
      <c r="R44" s="9">
        <v>409281</v>
      </c>
      <c r="S44" s="9">
        <v>458968</v>
      </c>
      <c r="T44" s="9">
        <v>424785</v>
      </c>
      <c r="U44" s="9">
        <v>306266</v>
      </c>
      <c r="V44" s="9">
        <v>240381</v>
      </c>
      <c r="W44" s="9">
        <v>230387</v>
      </c>
      <c r="X44" s="9">
        <v>201997</v>
      </c>
      <c r="Y44" s="9">
        <v>216266</v>
      </c>
      <c r="Z44" s="9">
        <v>276391</v>
      </c>
      <c r="AA44" s="9">
        <v>345462</v>
      </c>
      <c r="AB44" s="9">
        <v>310129</v>
      </c>
      <c r="AC44" s="9">
        <v>268003</v>
      </c>
      <c r="AD44" s="9">
        <v>288628</v>
      </c>
      <c r="AE44" s="9">
        <v>333925</v>
      </c>
      <c r="AF44" s="9">
        <v>442268</v>
      </c>
      <c r="AG44" s="9">
        <v>404959</v>
      </c>
      <c r="AH44" s="9">
        <v>333829</v>
      </c>
      <c r="AI44" s="9">
        <v>309436</v>
      </c>
      <c r="AJ44" s="9">
        <v>256210</v>
      </c>
      <c r="AK44" s="9">
        <v>251817</v>
      </c>
      <c r="AL44" s="9">
        <v>304621</v>
      </c>
      <c r="AM44" s="9">
        <v>267265</v>
      </c>
      <c r="AN44" s="9">
        <v>231139</v>
      </c>
      <c r="AO44" s="9">
        <v>212478</v>
      </c>
      <c r="AP44" s="9">
        <v>199994</v>
      </c>
      <c r="AQ44" s="9">
        <v>234415</v>
      </c>
      <c r="AR44" s="9">
        <v>307104</v>
      </c>
      <c r="AS44" s="10">
        <v>210059</v>
      </c>
      <c r="AT44" s="10">
        <v>165359</v>
      </c>
      <c r="AU44" s="10">
        <v>149868</v>
      </c>
      <c r="AV44" s="9">
        <v>139102</v>
      </c>
      <c r="AW44" s="9">
        <v>146569</v>
      </c>
      <c r="AX44" s="9">
        <v>143817</v>
      </c>
      <c r="AY44" s="9">
        <v>162018</v>
      </c>
      <c r="AZ44" s="9">
        <v>162360</v>
      </c>
    </row>
    <row r="45" spans="1:53" ht="16.5">
      <c r="A45" s="8" t="s">
        <v>131</v>
      </c>
      <c r="B45" s="6">
        <v>0.29499999999999998</v>
      </c>
      <c r="C45" s="6">
        <v>-2.2100000000000002E-2</v>
      </c>
      <c r="D45" s="6">
        <v>-0.23150000000000001</v>
      </c>
      <c r="E45" s="6">
        <v>-5.9799999999999999E-2</v>
      </c>
      <c r="F45" s="6">
        <v>-9.3600000000000003E-2</v>
      </c>
      <c r="G45" s="6">
        <v>-8.8200000000000001E-2</v>
      </c>
      <c r="H45" s="6">
        <v>-1E-4</v>
      </c>
      <c r="I45" s="6">
        <v>-5.5E-2</v>
      </c>
      <c r="J45" s="6">
        <v>-0.22439999999999999</v>
      </c>
      <c r="K45" s="6">
        <v>-1.21E-2</v>
      </c>
      <c r="L45" s="6">
        <v>-0.17649999999999999</v>
      </c>
      <c r="M45" s="6">
        <v>0.1394</v>
      </c>
      <c r="N45" s="6">
        <v>0</v>
      </c>
      <c r="O45" s="6">
        <v>-3.9699999999999999E-2</v>
      </c>
      <c r="P45" s="6">
        <v>-4.48E-2</v>
      </c>
      <c r="Q45" s="6">
        <v>-8.3000000000000001E-3</v>
      </c>
      <c r="R45" s="6">
        <v>-4.0599999999999997E-2</v>
      </c>
      <c r="S45" s="6">
        <v>0.12139999999999999</v>
      </c>
      <c r="T45" s="6">
        <v>-7.4499999999999997E-2</v>
      </c>
      <c r="U45" s="6">
        <v>-0.27900000000000003</v>
      </c>
      <c r="V45" s="6">
        <v>-0.21510000000000001</v>
      </c>
      <c r="W45" s="6">
        <v>-4.1599999999999998E-2</v>
      </c>
      <c r="X45" s="6">
        <v>-0.1232</v>
      </c>
      <c r="Y45" s="6">
        <v>7.0599999999999996E-2</v>
      </c>
      <c r="Z45" s="6">
        <v>0.27800000000000002</v>
      </c>
      <c r="AA45" s="6">
        <v>0.24990000000000001</v>
      </c>
      <c r="AB45" s="6">
        <v>-0.1023</v>
      </c>
      <c r="AC45" s="6">
        <v>-0.1358</v>
      </c>
      <c r="AD45" s="6">
        <v>7.6999999999999999E-2</v>
      </c>
      <c r="AE45" s="6">
        <v>0.15690000000000001</v>
      </c>
      <c r="AF45" s="6">
        <v>0.32450000000000001</v>
      </c>
      <c r="AG45" s="6">
        <v>-8.4400000000000003E-2</v>
      </c>
      <c r="AH45" s="6">
        <v>-0.17560000000000001</v>
      </c>
      <c r="AI45" s="6">
        <v>-7.3099999999999998E-2</v>
      </c>
      <c r="AJ45" s="6">
        <v>-0.17199999999999999</v>
      </c>
      <c r="AK45" s="6">
        <v>-1.7100000000000001E-2</v>
      </c>
      <c r="AL45" s="6">
        <v>0.2097</v>
      </c>
      <c r="AM45" s="6">
        <v>-0.1226</v>
      </c>
      <c r="AN45" s="6">
        <v>-0.13519999999999999</v>
      </c>
      <c r="AO45" s="6">
        <v>-8.0699999999999994E-2</v>
      </c>
      <c r="AP45" s="6">
        <v>-5.8799999999999998E-2</v>
      </c>
      <c r="AQ45" s="6">
        <v>0.1721</v>
      </c>
      <c r="AR45" s="6">
        <v>0.31009999999999999</v>
      </c>
      <c r="AS45" s="7">
        <v>-0.316</v>
      </c>
      <c r="AT45" s="7">
        <v>-0.21279999999999999</v>
      </c>
      <c r="AU45" s="7">
        <v>-9.3700000000000006E-2</v>
      </c>
      <c r="AV45" s="6">
        <v>-7.1800000000000003E-2</v>
      </c>
      <c r="AW45" s="6">
        <v>5.3699999999999998E-2</v>
      </c>
      <c r="AX45" s="6">
        <v>-1.8800000000000001E-2</v>
      </c>
      <c r="AY45" s="6">
        <v>0.12659999999999999</v>
      </c>
      <c r="AZ45" s="6">
        <v>2.0999999999999999E-3</v>
      </c>
    </row>
    <row r="46" spans="1:53" ht="16.5">
      <c r="A46" s="8" t="s">
        <v>36</v>
      </c>
      <c r="B46" s="9">
        <v>43067</v>
      </c>
      <c r="C46" s="9">
        <v>36829</v>
      </c>
      <c r="D46" s="9">
        <v>27252</v>
      </c>
      <c r="E46" s="9">
        <v>23442</v>
      </c>
      <c r="F46" s="9">
        <v>20277</v>
      </c>
      <c r="G46" s="9">
        <v>19694</v>
      </c>
      <c r="H46" s="9">
        <v>28788</v>
      </c>
      <c r="I46" s="9">
        <v>24346</v>
      </c>
      <c r="J46" s="9">
        <v>15667</v>
      </c>
      <c r="K46" s="9">
        <v>14916</v>
      </c>
      <c r="L46" s="9">
        <v>8230</v>
      </c>
      <c r="M46" s="9">
        <v>12811</v>
      </c>
      <c r="N46" s="9">
        <v>31307</v>
      </c>
      <c r="O46" s="9">
        <v>27961</v>
      </c>
      <c r="P46" s="9">
        <v>24032</v>
      </c>
      <c r="Q46" s="9">
        <v>27957</v>
      </c>
      <c r="R46" s="9">
        <v>21667</v>
      </c>
      <c r="S46" s="9">
        <v>31815</v>
      </c>
      <c r="T46" s="9">
        <v>33939</v>
      </c>
      <c r="U46" s="9">
        <v>19633</v>
      </c>
      <c r="V46" s="9">
        <v>12417</v>
      </c>
      <c r="W46" s="9">
        <v>13524</v>
      </c>
      <c r="X46" s="9">
        <v>10564</v>
      </c>
      <c r="Y46" s="9">
        <v>14320</v>
      </c>
      <c r="Z46" s="9">
        <v>19716</v>
      </c>
      <c r="AA46" s="9">
        <v>30180</v>
      </c>
      <c r="AB46" s="9">
        <v>25505</v>
      </c>
      <c r="AC46" s="9">
        <v>19300</v>
      </c>
      <c r="AD46" s="9">
        <v>22278</v>
      </c>
      <c r="AE46" s="9">
        <v>35265</v>
      </c>
      <c r="AF46" s="9">
        <v>58167</v>
      </c>
      <c r="AG46" s="9">
        <v>33024</v>
      </c>
      <c r="AH46" s="9">
        <v>21092</v>
      </c>
      <c r="AI46" s="9">
        <v>22137</v>
      </c>
      <c r="AJ46" s="9">
        <v>19689</v>
      </c>
      <c r="AK46" s="9">
        <v>17843</v>
      </c>
      <c r="AL46" s="9">
        <v>26441</v>
      </c>
      <c r="AM46" s="9">
        <v>20155</v>
      </c>
      <c r="AN46" s="9">
        <v>20243</v>
      </c>
      <c r="AO46" s="9">
        <v>16045</v>
      </c>
      <c r="AP46" s="9">
        <v>18813</v>
      </c>
      <c r="AQ46" s="9">
        <v>43367</v>
      </c>
      <c r="AR46" s="9">
        <v>54035</v>
      </c>
      <c r="AS46" s="10">
        <v>24234</v>
      </c>
      <c r="AT46" s="10">
        <v>16921</v>
      </c>
      <c r="AU46" s="10">
        <v>16812</v>
      </c>
      <c r="AV46" s="9">
        <v>14916</v>
      </c>
      <c r="AW46" s="9">
        <v>12328</v>
      </c>
      <c r="AX46" s="9">
        <v>14817</v>
      </c>
      <c r="AY46" s="9">
        <v>19290</v>
      </c>
      <c r="AZ46" s="9">
        <v>20987</v>
      </c>
    </row>
    <row r="47" spans="1:53" ht="16.5">
      <c r="A47" s="8" t="s">
        <v>37</v>
      </c>
      <c r="B47" s="9">
        <v>162095</v>
      </c>
      <c r="C47" s="9">
        <v>168689</v>
      </c>
      <c r="D47" s="9">
        <v>110646</v>
      </c>
      <c r="E47" s="9">
        <v>94132</v>
      </c>
      <c r="F47" s="9">
        <v>76878</v>
      </c>
      <c r="G47" s="9">
        <v>70649</v>
      </c>
      <c r="H47" s="9">
        <v>75385</v>
      </c>
      <c r="I47" s="9">
        <v>70196</v>
      </c>
      <c r="J47" s="9">
        <v>54682</v>
      </c>
      <c r="K47" s="9">
        <v>53808</v>
      </c>
      <c r="L47" s="9">
        <v>40788</v>
      </c>
      <c r="M47" s="9">
        <v>42231</v>
      </c>
      <c r="N47" s="9">
        <v>62548</v>
      </c>
      <c r="O47" s="9">
        <v>67805</v>
      </c>
      <c r="P47" s="9">
        <v>60603</v>
      </c>
      <c r="Q47" s="9">
        <v>61088</v>
      </c>
      <c r="R47" s="9">
        <v>56116</v>
      </c>
      <c r="S47" s="9">
        <v>65587</v>
      </c>
      <c r="T47" s="9">
        <v>62951</v>
      </c>
      <c r="U47" s="9">
        <v>39028</v>
      </c>
      <c r="V47" s="9">
        <v>31229</v>
      </c>
      <c r="W47" s="9">
        <v>29811</v>
      </c>
      <c r="X47" s="9">
        <v>24707</v>
      </c>
      <c r="Y47" s="9">
        <v>27135</v>
      </c>
      <c r="Z47" s="9">
        <v>42244</v>
      </c>
      <c r="AA47" s="9">
        <v>62650</v>
      </c>
      <c r="AB47" s="9">
        <v>58129</v>
      </c>
      <c r="AC47" s="9">
        <v>47882</v>
      </c>
      <c r="AD47" s="9">
        <v>52285</v>
      </c>
      <c r="AE47" s="9">
        <v>60850</v>
      </c>
      <c r="AF47" s="9">
        <v>87222</v>
      </c>
      <c r="AG47" s="9">
        <v>88886</v>
      </c>
      <c r="AH47" s="9">
        <v>73813</v>
      </c>
      <c r="AI47" s="9">
        <v>65750</v>
      </c>
      <c r="AJ47" s="9">
        <v>41795</v>
      </c>
      <c r="AK47" s="9">
        <v>40412</v>
      </c>
      <c r="AL47" s="9">
        <v>56339</v>
      </c>
      <c r="AM47" s="9">
        <v>47201</v>
      </c>
      <c r="AN47" s="9">
        <v>38528</v>
      </c>
      <c r="AO47" s="9">
        <v>35646</v>
      </c>
      <c r="AP47" s="9">
        <v>27128</v>
      </c>
      <c r="AQ47" s="9">
        <v>31989</v>
      </c>
      <c r="AR47" s="9">
        <v>55051</v>
      </c>
      <c r="AS47" s="10">
        <v>33682</v>
      </c>
      <c r="AT47" s="10">
        <v>26381</v>
      </c>
      <c r="AU47" s="10">
        <v>21233</v>
      </c>
      <c r="AV47" s="9">
        <v>20231</v>
      </c>
      <c r="AW47" s="9">
        <v>25669</v>
      </c>
      <c r="AX47" s="9">
        <v>21400</v>
      </c>
      <c r="AY47" s="9">
        <v>24493</v>
      </c>
      <c r="AZ47" s="9">
        <v>27668</v>
      </c>
    </row>
    <row r="48" spans="1:53" ht="16.5">
      <c r="A48" s="8" t="s">
        <v>130</v>
      </c>
      <c r="B48" s="9">
        <v>423016</v>
      </c>
      <c r="C48" s="9">
        <v>453254</v>
      </c>
      <c r="D48" s="9">
        <v>391050</v>
      </c>
      <c r="E48" s="9">
        <v>348444</v>
      </c>
      <c r="F48" s="9">
        <v>331969</v>
      </c>
      <c r="G48" s="9">
        <v>293660</v>
      </c>
      <c r="H48" s="9">
        <v>252102</v>
      </c>
      <c r="I48" s="9">
        <v>252519</v>
      </c>
      <c r="J48" s="9">
        <v>208774</v>
      </c>
      <c r="K48" s="9">
        <v>197632</v>
      </c>
      <c r="L48" s="9">
        <v>181502</v>
      </c>
      <c r="M48" s="9">
        <v>179282</v>
      </c>
      <c r="N48" s="9">
        <v>192581</v>
      </c>
      <c r="O48" s="9">
        <v>206961</v>
      </c>
      <c r="P48" s="9">
        <v>217899</v>
      </c>
      <c r="Q48" s="9">
        <v>217064</v>
      </c>
      <c r="R48" s="9">
        <v>213491</v>
      </c>
      <c r="S48" s="9">
        <v>215028</v>
      </c>
      <c r="T48" s="9">
        <v>203066</v>
      </c>
      <c r="U48" s="9">
        <v>164179</v>
      </c>
      <c r="V48" s="9">
        <v>126077</v>
      </c>
      <c r="W48" s="9">
        <v>119387</v>
      </c>
      <c r="X48" s="9">
        <v>113396</v>
      </c>
      <c r="Y48" s="9">
        <v>111737</v>
      </c>
      <c r="Z48" s="9">
        <v>114769</v>
      </c>
      <c r="AA48" s="9">
        <v>118261</v>
      </c>
      <c r="AB48" s="9">
        <v>131720</v>
      </c>
      <c r="AC48" s="9">
        <v>127341</v>
      </c>
      <c r="AD48" s="9">
        <v>127041</v>
      </c>
      <c r="AE48" s="9">
        <v>130822</v>
      </c>
      <c r="AF48" s="9">
        <v>150875</v>
      </c>
      <c r="AG48" s="9">
        <v>173104</v>
      </c>
      <c r="AH48" s="9">
        <v>156273</v>
      </c>
      <c r="AI48" s="9">
        <v>148962</v>
      </c>
      <c r="AJ48" s="9">
        <v>130010</v>
      </c>
      <c r="AK48" s="9">
        <v>123540</v>
      </c>
      <c r="AL48" s="9">
        <v>124301</v>
      </c>
      <c r="AM48" s="9">
        <v>124720</v>
      </c>
      <c r="AN48" s="9">
        <v>109865</v>
      </c>
      <c r="AO48" s="9">
        <v>102686</v>
      </c>
      <c r="AP48" s="9">
        <v>97580</v>
      </c>
      <c r="AQ48" s="9">
        <v>87745</v>
      </c>
      <c r="AR48" s="9">
        <v>100503</v>
      </c>
      <c r="AS48" s="10">
        <v>92441</v>
      </c>
      <c r="AT48" s="10">
        <v>75096</v>
      </c>
      <c r="AU48" s="10">
        <v>71973</v>
      </c>
      <c r="AV48" s="9">
        <v>67964</v>
      </c>
      <c r="AW48" s="9">
        <v>68554</v>
      </c>
      <c r="AX48" s="9">
        <v>64837</v>
      </c>
      <c r="AY48" s="9">
        <v>63745</v>
      </c>
      <c r="AZ48" s="9">
        <v>67412</v>
      </c>
    </row>
    <row r="49" spans="1:58" ht="16.5">
      <c r="A49" s="8" t="s">
        <v>39</v>
      </c>
      <c r="B49" s="9">
        <v>323379</v>
      </c>
      <c r="C49" s="9">
        <v>271730</v>
      </c>
      <c r="D49" s="9">
        <v>186117</v>
      </c>
      <c r="E49" s="9">
        <v>206317</v>
      </c>
      <c r="F49" s="9">
        <v>180248</v>
      </c>
      <c r="G49" s="9">
        <v>171643</v>
      </c>
      <c r="H49" s="9">
        <v>199333</v>
      </c>
      <c r="I49" s="9">
        <v>177961</v>
      </c>
      <c r="J49" s="9">
        <v>128080</v>
      </c>
      <c r="K49" s="9">
        <v>135907</v>
      </c>
      <c r="L49" s="9">
        <v>100756</v>
      </c>
      <c r="M49" s="9">
        <v>143120</v>
      </c>
      <c r="N49" s="9">
        <v>183819</v>
      </c>
      <c r="O49" s="9">
        <v>147089</v>
      </c>
      <c r="P49" s="9">
        <v>127221</v>
      </c>
      <c r="Q49" s="9">
        <v>120127</v>
      </c>
      <c r="R49" s="9">
        <v>117584</v>
      </c>
      <c r="S49" s="9">
        <v>146223</v>
      </c>
      <c r="T49" s="9">
        <v>124598</v>
      </c>
      <c r="U49" s="9">
        <v>83285</v>
      </c>
      <c r="V49" s="9">
        <v>70563</v>
      </c>
      <c r="W49" s="9">
        <v>67591</v>
      </c>
      <c r="X49" s="9">
        <v>53260</v>
      </c>
      <c r="Y49" s="9">
        <v>63001</v>
      </c>
      <c r="Z49" s="9">
        <v>99551</v>
      </c>
      <c r="AA49" s="9">
        <v>134235</v>
      </c>
      <c r="AB49" s="9">
        <v>94666</v>
      </c>
      <c r="AC49" s="9">
        <v>73388</v>
      </c>
      <c r="AD49" s="9">
        <v>86918</v>
      </c>
      <c r="AE49" s="9">
        <v>106708</v>
      </c>
      <c r="AF49" s="9">
        <v>145686</v>
      </c>
      <c r="AG49" s="9">
        <v>109765</v>
      </c>
      <c r="AH49" s="9">
        <v>82489</v>
      </c>
      <c r="AI49" s="9">
        <v>72482</v>
      </c>
      <c r="AJ49" s="9">
        <v>60093</v>
      </c>
      <c r="AK49" s="9">
        <v>66634</v>
      </c>
      <c r="AL49" s="9">
        <v>93066</v>
      </c>
      <c r="AM49" s="9">
        <v>71892</v>
      </c>
      <c r="AN49" s="9">
        <v>59935</v>
      </c>
      <c r="AO49" s="9">
        <v>55994</v>
      </c>
      <c r="AP49" s="9">
        <v>54852</v>
      </c>
      <c r="AQ49" s="9">
        <v>69465</v>
      </c>
      <c r="AR49" s="9">
        <v>95015</v>
      </c>
      <c r="AS49" s="10">
        <v>58380</v>
      </c>
      <c r="AT49" s="10">
        <v>46020</v>
      </c>
      <c r="AU49" s="10">
        <v>39148</v>
      </c>
      <c r="AV49" s="9">
        <v>35389</v>
      </c>
      <c r="AW49" s="9">
        <v>39311</v>
      </c>
      <c r="AX49" s="9">
        <v>42135</v>
      </c>
      <c r="AY49" s="9">
        <v>53734</v>
      </c>
      <c r="AZ49" s="9">
        <v>45568</v>
      </c>
    </row>
    <row r="50" spans="1:58" ht="16.5">
      <c r="A50" s="8" t="s">
        <v>49</v>
      </c>
      <c r="B50" s="6">
        <v>4.53E-2</v>
      </c>
      <c r="C50" s="6">
        <v>3.9600000000000003E-2</v>
      </c>
      <c r="D50" s="6">
        <v>3.8100000000000002E-2</v>
      </c>
      <c r="E50" s="6">
        <v>3.49E-2</v>
      </c>
      <c r="F50" s="6">
        <v>3.3300000000000003E-2</v>
      </c>
      <c r="G50" s="6">
        <v>3.5400000000000001E-2</v>
      </c>
      <c r="H50" s="6">
        <v>5.1799999999999999E-2</v>
      </c>
      <c r="I50" s="6">
        <v>4.6399999999999997E-2</v>
      </c>
      <c r="J50" s="6">
        <v>3.85E-2</v>
      </c>
      <c r="K50" s="6">
        <v>3.7100000000000001E-2</v>
      </c>
      <c r="L50" s="6">
        <v>2.4799999999999999E-2</v>
      </c>
      <c r="M50" s="6">
        <v>3.39E-2</v>
      </c>
      <c r="N50" s="6">
        <v>6.6799999999999998E-2</v>
      </c>
      <c r="O50" s="6">
        <v>6.2100000000000002E-2</v>
      </c>
      <c r="P50" s="6">
        <v>5.5899999999999998E-2</v>
      </c>
      <c r="Q50" s="6">
        <v>6.5500000000000003E-2</v>
      </c>
      <c r="R50" s="6">
        <v>5.2900000000000003E-2</v>
      </c>
      <c r="S50" s="6">
        <v>6.93E-2</v>
      </c>
      <c r="T50" s="6">
        <v>7.9899999999999999E-2</v>
      </c>
      <c r="U50" s="6">
        <v>6.4100000000000004E-2</v>
      </c>
      <c r="V50" s="6">
        <v>5.1700000000000003E-2</v>
      </c>
      <c r="W50" s="6">
        <v>5.8700000000000002E-2</v>
      </c>
      <c r="X50" s="6">
        <v>5.2299999999999999E-2</v>
      </c>
      <c r="Y50" s="6">
        <v>6.6199999999999995E-2</v>
      </c>
      <c r="Z50" s="6">
        <v>7.1300000000000002E-2</v>
      </c>
      <c r="AA50" s="6">
        <v>8.7400000000000005E-2</v>
      </c>
      <c r="AB50" s="6">
        <v>8.2199999999999995E-2</v>
      </c>
      <c r="AC50" s="6">
        <v>7.1999999999999995E-2</v>
      </c>
      <c r="AD50" s="6">
        <v>7.7200000000000005E-2</v>
      </c>
      <c r="AE50" s="6">
        <v>0.1056</v>
      </c>
      <c r="AF50" s="6">
        <v>0.13150000000000001</v>
      </c>
      <c r="AG50" s="6">
        <v>8.1500000000000003E-2</v>
      </c>
      <c r="AH50" s="6">
        <v>6.3200000000000006E-2</v>
      </c>
      <c r="AI50" s="6">
        <v>7.1499999999999994E-2</v>
      </c>
      <c r="AJ50" s="6">
        <v>7.6799999999999993E-2</v>
      </c>
      <c r="AK50" s="6">
        <v>7.0900000000000005E-2</v>
      </c>
      <c r="AL50" s="6">
        <v>8.6800000000000002E-2</v>
      </c>
      <c r="AM50" s="6">
        <v>7.5399999999999995E-2</v>
      </c>
      <c r="AN50" s="6">
        <v>8.7599999999999997E-2</v>
      </c>
      <c r="AO50" s="6">
        <v>7.5499999999999998E-2</v>
      </c>
      <c r="AP50" s="6">
        <v>9.4100000000000003E-2</v>
      </c>
      <c r="AQ50" s="6">
        <v>0.185</v>
      </c>
      <c r="AR50" s="6">
        <v>0.17599999999999999</v>
      </c>
      <c r="AS50" s="7">
        <v>0.1154</v>
      </c>
      <c r="AT50" s="7">
        <v>0.1023</v>
      </c>
      <c r="AU50" s="7">
        <v>0.11219999999999999</v>
      </c>
      <c r="AV50" s="6">
        <v>0.1072</v>
      </c>
      <c r="AW50" s="6">
        <v>8.4099999999999994E-2</v>
      </c>
      <c r="AX50" s="6">
        <v>0.10299999999999999</v>
      </c>
      <c r="AY50" s="6">
        <v>0.1191</v>
      </c>
      <c r="AZ50" s="6">
        <v>0.1293</v>
      </c>
    </row>
    <row r="51" spans="1:58" ht="16.5">
      <c r="A51" s="8" t="s">
        <v>50</v>
      </c>
      <c r="B51" s="6">
        <v>0.17030000000000001</v>
      </c>
      <c r="C51" s="6">
        <v>0.18129999999999999</v>
      </c>
      <c r="D51" s="6">
        <v>0.1547</v>
      </c>
      <c r="E51" s="6">
        <v>0.14000000000000001</v>
      </c>
      <c r="F51" s="6">
        <v>0.12620000000000001</v>
      </c>
      <c r="G51" s="6">
        <v>0.12709999999999999</v>
      </c>
      <c r="H51" s="6">
        <v>0.13569999999999999</v>
      </c>
      <c r="I51" s="6">
        <v>0.13370000000000001</v>
      </c>
      <c r="J51" s="6">
        <v>0.1343</v>
      </c>
      <c r="K51" s="6">
        <v>0.1338</v>
      </c>
      <c r="L51" s="6">
        <v>0.1231</v>
      </c>
      <c r="M51" s="6">
        <v>0.1119</v>
      </c>
      <c r="N51" s="6">
        <v>0.13339999999999999</v>
      </c>
      <c r="O51" s="6">
        <v>0.15060000000000001</v>
      </c>
      <c r="P51" s="6">
        <v>0.1409</v>
      </c>
      <c r="Q51" s="6">
        <v>0.14319999999999999</v>
      </c>
      <c r="R51" s="6">
        <v>0.1371</v>
      </c>
      <c r="S51" s="6">
        <v>0.1429</v>
      </c>
      <c r="T51" s="6">
        <v>0.1482</v>
      </c>
      <c r="U51" s="6">
        <v>0.12740000000000001</v>
      </c>
      <c r="V51" s="6">
        <v>0.12989999999999999</v>
      </c>
      <c r="W51" s="6">
        <v>0.12939999999999999</v>
      </c>
      <c r="X51" s="6">
        <v>0.12230000000000001</v>
      </c>
      <c r="Y51" s="6">
        <v>0.1255</v>
      </c>
      <c r="Z51" s="6">
        <v>0.15279999999999999</v>
      </c>
      <c r="AA51" s="6">
        <v>0.18140000000000001</v>
      </c>
      <c r="AB51" s="6">
        <v>0.18740000000000001</v>
      </c>
      <c r="AC51" s="6">
        <v>0.1787</v>
      </c>
      <c r="AD51" s="6">
        <v>0.1812</v>
      </c>
      <c r="AE51" s="6">
        <v>0.1822</v>
      </c>
      <c r="AF51" s="6">
        <v>0.19719999999999999</v>
      </c>
      <c r="AG51" s="6">
        <v>0.2195</v>
      </c>
      <c r="AH51" s="6">
        <v>0.22109999999999999</v>
      </c>
      <c r="AI51" s="6">
        <v>0.21249999999999999</v>
      </c>
      <c r="AJ51" s="6">
        <v>0.16309999999999999</v>
      </c>
      <c r="AK51" s="6">
        <v>0.1605</v>
      </c>
      <c r="AL51" s="6">
        <v>0.18490000000000001</v>
      </c>
      <c r="AM51" s="6">
        <v>0.17660000000000001</v>
      </c>
      <c r="AN51" s="6">
        <v>0.16669999999999999</v>
      </c>
      <c r="AO51" s="6">
        <v>0.1678</v>
      </c>
      <c r="AP51" s="6">
        <v>0.1356</v>
      </c>
      <c r="AQ51" s="6">
        <v>0.13650000000000001</v>
      </c>
      <c r="AR51" s="6">
        <v>0.17929999999999999</v>
      </c>
      <c r="AS51" s="7">
        <v>0.1603</v>
      </c>
      <c r="AT51" s="7">
        <v>0.1595</v>
      </c>
      <c r="AU51" s="7">
        <v>0.14169999999999999</v>
      </c>
      <c r="AV51" s="6">
        <v>0.1454</v>
      </c>
      <c r="AW51" s="6">
        <v>0.17510000000000001</v>
      </c>
      <c r="AX51" s="6">
        <v>0.14879999999999999</v>
      </c>
      <c r="AY51" s="6">
        <v>0.1512</v>
      </c>
      <c r="AZ51" s="6">
        <v>0.1704</v>
      </c>
    </row>
    <row r="52" spans="1:58" ht="16.5">
      <c r="A52" s="8" t="s">
        <v>129</v>
      </c>
      <c r="B52" s="6">
        <v>0.4446</v>
      </c>
      <c r="C52" s="6">
        <v>0.48709999999999998</v>
      </c>
      <c r="D52" s="6">
        <v>0.54690000000000005</v>
      </c>
      <c r="E52" s="6">
        <v>0.51829999999999998</v>
      </c>
      <c r="F52" s="6">
        <v>0.54479999999999995</v>
      </c>
      <c r="G52" s="6">
        <v>0.52849999999999997</v>
      </c>
      <c r="H52" s="6">
        <v>0.45369999999999999</v>
      </c>
      <c r="I52" s="6">
        <v>0.48099999999999998</v>
      </c>
      <c r="J52" s="6">
        <v>0.51270000000000004</v>
      </c>
      <c r="K52" s="6">
        <v>0.49130000000000001</v>
      </c>
      <c r="L52" s="6">
        <v>0.54790000000000005</v>
      </c>
      <c r="M52" s="6">
        <v>0.47499999999999998</v>
      </c>
      <c r="N52" s="6">
        <v>0.41070000000000001</v>
      </c>
      <c r="O52" s="6">
        <v>0.45960000000000001</v>
      </c>
      <c r="P52" s="6">
        <v>0.50660000000000005</v>
      </c>
      <c r="Q52" s="6">
        <v>0.50880000000000003</v>
      </c>
      <c r="R52" s="6">
        <v>0.52159999999999995</v>
      </c>
      <c r="S52" s="6">
        <v>0.46850000000000003</v>
      </c>
      <c r="T52" s="6">
        <v>0.47799999999999998</v>
      </c>
      <c r="U52" s="6">
        <v>0.53610000000000002</v>
      </c>
      <c r="V52" s="6">
        <v>0.52449999999999997</v>
      </c>
      <c r="W52" s="6">
        <v>0.51819999999999999</v>
      </c>
      <c r="X52" s="6">
        <v>0.56140000000000001</v>
      </c>
      <c r="Y52" s="6">
        <v>0.51670000000000005</v>
      </c>
      <c r="Z52" s="6">
        <v>0.41520000000000001</v>
      </c>
      <c r="AA52" s="6">
        <v>0.34229999999999999</v>
      </c>
      <c r="AB52" s="6">
        <v>0.42470000000000002</v>
      </c>
      <c r="AC52" s="6">
        <v>0.47510000000000002</v>
      </c>
      <c r="AD52" s="6">
        <v>0.44019999999999998</v>
      </c>
      <c r="AE52" s="6">
        <v>0.39179999999999998</v>
      </c>
      <c r="AF52" s="6">
        <v>0.34110000000000001</v>
      </c>
      <c r="AG52" s="6">
        <v>0.42749999999999999</v>
      </c>
      <c r="AH52" s="6">
        <v>0.46810000000000002</v>
      </c>
      <c r="AI52" s="6">
        <v>0.48139999999999999</v>
      </c>
      <c r="AJ52" s="6">
        <v>0.50739999999999996</v>
      </c>
      <c r="AK52" s="6">
        <v>0.49059999999999998</v>
      </c>
      <c r="AL52" s="6">
        <v>0.40810000000000002</v>
      </c>
      <c r="AM52" s="6">
        <v>0.4667</v>
      </c>
      <c r="AN52" s="6">
        <v>0.4753</v>
      </c>
      <c r="AO52" s="6">
        <v>0.48330000000000001</v>
      </c>
      <c r="AP52" s="6">
        <v>0.4879</v>
      </c>
      <c r="AQ52" s="6">
        <v>0.37430000000000002</v>
      </c>
      <c r="AR52" s="6">
        <v>0.32729999999999998</v>
      </c>
      <c r="AS52" s="7">
        <v>0.44009999999999999</v>
      </c>
      <c r="AT52" s="7">
        <v>0.4541</v>
      </c>
      <c r="AU52" s="7">
        <v>0.48020000000000002</v>
      </c>
      <c r="AV52" s="6">
        <v>0.48859999999999998</v>
      </c>
      <c r="AW52" s="6">
        <v>0.4677</v>
      </c>
      <c r="AX52" s="6">
        <v>0.45079999999999998</v>
      </c>
      <c r="AY52" s="6">
        <v>0.39340000000000003</v>
      </c>
      <c r="AZ52" s="6">
        <v>0.41520000000000001</v>
      </c>
    </row>
    <row r="53" spans="1:58" ht="16.5">
      <c r="A53" s="8" t="s">
        <v>52</v>
      </c>
      <c r="B53" s="6">
        <v>0.33979999999999999</v>
      </c>
      <c r="C53" s="6">
        <v>0.29199999999999998</v>
      </c>
      <c r="D53" s="6">
        <v>0.26029999999999998</v>
      </c>
      <c r="E53" s="6">
        <v>0.30690000000000001</v>
      </c>
      <c r="F53" s="6">
        <v>0.29580000000000001</v>
      </c>
      <c r="G53" s="6">
        <v>0.30890000000000001</v>
      </c>
      <c r="H53" s="6">
        <v>0.35880000000000001</v>
      </c>
      <c r="I53" s="6">
        <v>0.33900000000000002</v>
      </c>
      <c r="J53" s="6">
        <v>0.3145</v>
      </c>
      <c r="K53" s="6">
        <v>0.33789999999999998</v>
      </c>
      <c r="L53" s="6">
        <v>0.30409999999999998</v>
      </c>
      <c r="M53" s="6">
        <v>0.37919999999999998</v>
      </c>
      <c r="N53" s="6">
        <v>0.39200000000000002</v>
      </c>
      <c r="O53" s="6">
        <v>0.3266</v>
      </c>
      <c r="P53" s="6">
        <v>0.29580000000000001</v>
      </c>
      <c r="Q53" s="6">
        <v>0.28160000000000002</v>
      </c>
      <c r="R53" s="6">
        <v>0.2873</v>
      </c>
      <c r="S53" s="6">
        <v>0.31859999999999999</v>
      </c>
      <c r="T53" s="6">
        <v>0.29330000000000001</v>
      </c>
      <c r="U53" s="6">
        <v>0.27189999999999998</v>
      </c>
      <c r="V53" s="6">
        <v>0.29349999999999998</v>
      </c>
      <c r="W53" s="6">
        <v>0.29339999999999999</v>
      </c>
      <c r="X53" s="6">
        <v>0.26369999999999999</v>
      </c>
      <c r="Y53" s="6">
        <v>0.2913</v>
      </c>
      <c r="Z53" s="6">
        <v>0.36020000000000002</v>
      </c>
      <c r="AA53" s="6">
        <v>0.3886</v>
      </c>
      <c r="AB53" s="6">
        <v>0.30520000000000003</v>
      </c>
      <c r="AC53" s="6">
        <v>0.27379999999999999</v>
      </c>
      <c r="AD53" s="6">
        <v>0.30109999999999998</v>
      </c>
      <c r="AE53" s="6">
        <v>0.3196</v>
      </c>
      <c r="AF53" s="6">
        <v>0.32940000000000003</v>
      </c>
      <c r="AG53" s="6">
        <v>0.27110000000000001</v>
      </c>
      <c r="AH53" s="6">
        <v>0.24709999999999999</v>
      </c>
      <c r="AI53" s="6">
        <v>0.23419999999999999</v>
      </c>
      <c r="AJ53" s="6">
        <v>0.23449999999999999</v>
      </c>
      <c r="AK53" s="6">
        <v>0.2646</v>
      </c>
      <c r="AL53" s="6">
        <v>0.30549999999999999</v>
      </c>
      <c r="AM53" s="6">
        <v>0.26900000000000002</v>
      </c>
      <c r="AN53" s="6">
        <v>0.25929999999999997</v>
      </c>
      <c r="AO53" s="6">
        <v>0.26350000000000001</v>
      </c>
      <c r="AP53" s="6">
        <v>0.27429999999999999</v>
      </c>
      <c r="AQ53" s="6">
        <v>0.29630000000000001</v>
      </c>
      <c r="AR53" s="6">
        <v>0.30940000000000001</v>
      </c>
      <c r="AS53" s="7">
        <v>0.27789999999999998</v>
      </c>
      <c r="AT53" s="7">
        <v>0.27829999999999999</v>
      </c>
      <c r="AU53" s="7">
        <v>0.26119999999999999</v>
      </c>
      <c r="AV53" s="6">
        <v>0.25440000000000002</v>
      </c>
      <c r="AW53" s="6">
        <v>0.26819999999999999</v>
      </c>
      <c r="AX53" s="6">
        <v>0.29299999999999998</v>
      </c>
      <c r="AY53" s="6">
        <v>0.33169999999999999</v>
      </c>
      <c r="AZ53" s="6">
        <v>0.28070000000000001</v>
      </c>
    </row>
    <row r="54" spans="1:58" ht="16.5">
      <c r="A54" s="11" t="s">
        <v>128</v>
      </c>
      <c r="B54" s="6">
        <v>8.9099999999999999E-2</v>
      </c>
      <c r="C54" s="6">
        <v>9.4200000000000006E-2</v>
      </c>
      <c r="D54" s="6">
        <v>8.8400000000000006E-2</v>
      </c>
      <c r="E54" s="6">
        <v>8.1299999999999997E-2</v>
      </c>
      <c r="F54" s="6">
        <v>8.0399999999999999E-2</v>
      </c>
      <c r="G54" s="6">
        <v>7.3200000000000001E-2</v>
      </c>
      <c r="H54" s="6">
        <v>6.2399999999999997E-2</v>
      </c>
      <c r="I54" s="6">
        <v>5.8900000000000001E-2</v>
      </c>
      <c r="J54" s="6">
        <v>5.67E-2</v>
      </c>
      <c r="K54" s="6">
        <v>5.4800000000000001E-2</v>
      </c>
      <c r="L54" s="6">
        <v>5.7000000000000002E-2</v>
      </c>
      <c r="M54" s="6">
        <v>6.1800000000000001E-2</v>
      </c>
      <c r="N54" s="6">
        <v>4.2500000000000003E-2</v>
      </c>
      <c r="O54" s="6">
        <v>0.05</v>
      </c>
      <c r="P54" s="6">
        <v>5.1999999999999998E-2</v>
      </c>
      <c r="Q54" s="6">
        <v>4.3799999999999999E-2</v>
      </c>
      <c r="R54" s="6">
        <v>4.9799999999999997E-2</v>
      </c>
      <c r="S54" s="6">
        <v>5.0299999999999997E-2</v>
      </c>
      <c r="T54" s="6">
        <v>4.0899999999999999E-2</v>
      </c>
      <c r="U54" s="6">
        <v>2.9700000000000001E-2</v>
      </c>
      <c r="V54" s="6">
        <v>3.3599999999999998E-2</v>
      </c>
      <c r="W54" s="6">
        <v>3.0599999999999999E-2</v>
      </c>
      <c r="X54" s="6">
        <v>3.4599999999999999E-2</v>
      </c>
      <c r="Y54" s="6">
        <v>3.32E-2</v>
      </c>
      <c r="Z54" s="6">
        <v>3.6900000000000002E-2</v>
      </c>
      <c r="AA54" s="6">
        <v>3.8100000000000002E-2</v>
      </c>
      <c r="AB54" s="6">
        <v>0.04</v>
      </c>
      <c r="AC54" s="6">
        <v>3.6200000000000003E-2</v>
      </c>
      <c r="AD54" s="6">
        <v>3.8100000000000002E-2</v>
      </c>
      <c r="AE54" s="6">
        <v>3.56E-2</v>
      </c>
      <c r="AF54" s="6">
        <v>3.3399999999999999E-2</v>
      </c>
      <c r="AG54" s="6">
        <v>3.4000000000000002E-2</v>
      </c>
      <c r="AH54" s="6">
        <v>4.0300000000000002E-2</v>
      </c>
      <c r="AI54" s="6">
        <v>3.5900000000000001E-2</v>
      </c>
      <c r="AJ54" s="6">
        <v>3.5999999999999997E-2</v>
      </c>
      <c r="AK54" s="6">
        <v>4.1799999999999997E-2</v>
      </c>
      <c r="AL54" s="6">
        <v>3.6700000000000003E-2</v>
      </c>
      <c r="AM54" s="6">
        <v>3.7999999999999999E-2</v>
      </c>
      <c r="AN54" s="6">
        <v>3.6200000000000003E-2</v>
      </c>
      <c r="AO54" s="6">
        <v>3.4799999999999998E-2</v>
      </c>
      <c r="AP54" s="6">
        <v>3.0099999999999998E-2</v>
      </c>
      <c r="AQ54" s="6">
        <v>2.5899999999999999E-2</v>
      </c>
      <c r="AR54" s="6">
        <v>2.3800000000000002E-2</v>
      </c>
      <c r="AS54" s="7">
        <v>1.9099999999999999E-2</v>
      </c>
      <c r="AT54" s="7">
        <v>2.3800000000000002E-2</v>
      </c>
      <c r="AU54" s="7">
        <v>1.9699999999999999E-2</v>
      </c>
      <c r="AV54" s="6">
        <v>2.2200000000000001E-2</v>
      </c>
      <c r="AW54" s="6">
        <v>2.7400000000000001E-2</v>
      </c>
      <c r="AX54" s="6">
        <v>2.3800000000000002E-2</v>
      </c>
      <c r="AY54" s="6">
        <v>2.0799999999999999E-2</v>
      </c>
      <c r="AZ54" s="6">
        <v>2.86E-2</v>
      </c>
    </row>
    <row r="55" spans="1:58" ht="16.5">
      <c r="A55" s="8" t="s">
        <v>127</v>
      </c>
      <c r="B55" s="6">
        <v>1.4800000000000001E-2</v>
      </c>
      <c r="C55" s="6">
        <v>5.7200000000000001E-2</v>
      </c>
      <c r="D55" s="6">
        <v>-6.1600000000000002E-2</v>
      </c>
      <c r="E55" s="6">
        <v>-8.0299999999999996E-2</v>
      </c>
      <c r="F55" s="6">
        <v>-1.11E-2</v>
      </c>
      <c r="G55" s="6">
        <v>-8.9599999999999999E-2</v>
      </c>
      <c r="H55" s="6">
        <v>-0.14749999999999999</v>
      </c>
      <c r="I55" s="6">
        <v>-5.6099999999999997E-2</v>
      </c>
      <c r="J55" s="6">
        <v>-3.7400000000000003E-2</v>
      </c>
      <c r="K55" s="6">
        <v>-3.3500000000000002E-2</v>
      </c>
      <c r="L55" s="6">
        <v>4.0099999999999997E-2</v>
      </c>
      <c r="M55" s="6">
        <v>8.4199999999999997E-2</v>
      </c>
      <c r="N55" s="6">
        <v>0</v>
      </c>
      <c r="O55" s="6">
        <v>0.17649999999999999</v>
      </c>
      <c r="P55" s="6">
        <v>0.04</v>
      </c>
      <c r="Q55" s="6">
        <v>-0.15770000000000001</v>
      </c>
      <c r="R55" s="6">
        <v>0.13700000000000001</v>
      </c>
      <c r="S55" s="6">
        <v>0.01</v>
      </c>
      <c r="T55" s="6">
        <v>-0.18690000000000001</v>
      </c>
      <c r="U55" s="6">
        <v>-0.27379999999999999</v>
      </c>
      <c r="V55" s="6">
        <v>0.1313</v>
      </c>
      <c r="W55" s="6">
        <v>-8.9300000000000004E-2</v>
      </c>
      <c r="X55" s="6">
        <v>0.13070000000000001</v>
      </c>
      <c r="Y55" s="6">
        <v>-4.0500000000000001E-2</v>
      </c>
      <c r="Z55" s="6">
        <v>0.1114</v>
      </c>
      <c r="AA55" s="6">
        <v>3.2500000000000001E-2</v>
      </c>
      <c r="AB55" s="6">
        <v>4.99E-2</v>
      </c>
      <c r="AC55" s="6">
        <v>-9.5000000000000001E-2</v>
      </c>
      <c r="AD55" s="6">
        <v>5.2499999999999998E-2</v>
      </c>
      <c r="AE55" s="6">
        <v>-6.5600000000000006E-2</v>
      </c>
      <c r="AF55" s="6">
        <v>-6.1800000000000001E-2</v>
      </c>
      <c r="AG55" s="6">
        <v>1.7999999999999999E-2</v>
      </c>
      <c r="AH55" s="6">
        <v>0.18529999999999999</v>
      </c>
      <c r="AI55" s="6">
        <v>-0.10920000000000001</v>
      </c>
      <c r="AJ55" s="6">
        <v>2.8E-3</v>
      </c>
      <c r="AK55" s="6">
        <v>0.16109999999999999</v>
      </c>
      <c r="AL55" s="6">
        <v>-0.122</v>
      </c>
      <c r="AM55" s="6">
        <v>3.5400000000000001E-2</v>
      </c>
      <c r="AN55" s="6">
        <v>-4.7399999999999998E-2</v>
      </c>
      <c r="AO55" s="6">
        <v>-3.8699999999999998E-2</v>
      </c>
      <c r="AP55" s="6">
        <v>-0.1351</v>
      </c>
      <c r="AQ55" s="6">
        <v>-0.13950000000000001</v>
      </c>
      <c r="AR55" s="6">
        <v>-8.1100000000000005E-2</v>
      </c>
      <c r="AS55" s="7">
        <v>-0.19750000000000001</v>
      </c>
      <c r="AT55" s="7">
        <v>0.24610000000000001</v>
      </c>
      <c r="AU55" s="7">
        <v>-0.17230000000000001</v>
      </c>
      <c r="AV55" s="6">
        <v>0.12690000000000001</v>
      </c>
      <c r="AW55" s="6">
        <v>0.23419999999999999</v>
      </c>
      <c r="AX55" s="6">
        <v>-0.13139999999999999</v>
      </c>
      <c r="AY55" s="6">
        <v>-0.12609999999999999</v>
      </c>
      <c r="AZ55" s="6">
        <v>0.375</v>
      </c>
    </row>
    <row r="56" spans="1:58" ht="16.5">
      <c r="A56" s="11" t="s">
        <v>126</v>
      </c>
      <c r="B56" s="9">
        <v>33.759</v>
      </c>
      <c r="C56" s="9">
        <v>39.650100000000002</v>
      </c>
      <c r="D56" s="9">
        <v>33.517800000000001</v>
      </c>
      <c r="E56" s="9">
        <v>38.310499999999998</v>
      </c>
      <c r="F56" s="9">
        <v>35.6036</v>
      </c>
      <c r="G56" s="9">
        <v>35.177500000000002</v>
      </c>
      <c r="H56" s="9">
        <v>33.3962</v>
      </c>
      <c r="I56" s="9">
        <v>35.966500000000003</v>
      </c>
      <c r="J56" s="9">
        <v>30.2729</v>
      </c>
      <c r="K56" s="9">
        <v>28.0244</v>
      </c>
      <c r="L56" s="9">
        <v>28.231300000000001</v>
      </c>
      <c r="M56" s="9">
        <v>28.276299999999999</v>
      </c>
      <c r="N56" s="9">
        <v>32.217500000000001</v>
      </c>
      <c r="O56" s="9">
        <v>38.259799999999998</v>
      </c>
      <c r="P56" s="9">
        <v>29.243600000000001</v>
      </c>
      <c r="Q56" s="9">
        <v>28.387499999999999</v>
      </c>
      <c r="R56" s="9">
        <v>33.930399999999999</v>
      </c>
      <c r="S56" s="9">
        <v>33.1873</v>
      </c>
      <c r="T56" s="9">
        <v>32.830500000000001</v>
      </c>
      <c r="U56" s="9">
        <v>33.475299999999997</v>
      </c>
      <c r="V56" s="9">
        <v>29.733699999999999</v>
      </c>
      <c r="W56" s="9">
        <v>26.0898</v>
      </c>
      <c r="X56" s="9">
        <v>32.711500000000001</v>
      </c>
      <c r="Y56" s="9">
        <v>33.894599999999997</v>
      </c>
      <c r="Z56" s="9">
        <v>28.769500000000001</v>
      </c>
      <c r="AA56" s="9">
        <v>41.031199999999998</v>
      </c>
      <c r="AB56" s="9">
        <v>41.001600000000003</v>
      </c>
      <c r="AC56" s="9">
        <v>38.7376</v>
      </c>
      <c r="AD56" s="9">
        <v>39.749499999999998</v>
      </c>
      <c r="AE56" s="9">
        <v>41.439</v>
      </c>
      <c r="AF56" s="9">
        <v>39.885100000000001</v>
      </c>
      <c r="AG56" s="9">
        <v>46.5625</v>
      </c>
      <c r="AH56" s="9">
        <v>39.467500000000001</v>
      </c>
      <c r="AI56" s="9">
        <v>36.900199999999998</v>
      </c>
      <c r="AJ56" s="9">
        <v>37.950499999999998</v>
      </c>
      <c r="AK56" s="9">
        <v>35.932600000000001</v>
      </c>
      <c r="AL56" s="9">
        <v>39.668999999999997</v>
      </c>
      <c r="AM56" s="9">
        <v>51.244599999999998</v>
      </c>
      <c r="AN56" s="9">
        <v>40.189799999999998</v>
      </c>
      <c r="AO56" s="9">
        <v>36.973100000000002</v>
      </c>
      <c r="AP56" s="9">
        <v>43.667000000000002</v>
      </c>
      <c r="AQ56" s="9">
        <v>46.768099999999997</v>
      </c>
      <c r="AR56" s="9">
        <v>47.301099999999998</v>
      </c>
      <c r="AS56" s="10">
        <v>53.146000000000001</v>
      </c>
      <c r="AT56" s="10">
        <v>53.929099999999998</v>
      </c>
      <c r="AU56" s="10">
        <v>53.4236</v>
      </c>
      <c r="AV56" s="9">
        <v>50.874600000000001</v>
      </c>
      <c r="AW56" s="9">
        <v>50.822800000000001</v>
      </c>
      <c r="AX56" s="9">
        <v>56.110700000000001</v>
      </c>
      <c r="AY56" s="9">
        <v>66.190799999999996</v>
      </c>
      <c r="AZ56" s="9">
        <v>59.691600000000001</v>
      </c>
    </row>
    <row r="57" spans="1:58" ht="16.5">
      <c r="A57" s="8" t="s">
        <v>125</v>
      </c>
      <c r="B57" s="6">
        <v>0.106</v>
      </c>
      <c r="C57" s="6">
        <v>0.17449999999999999</v>
      </c>
      <c r="D57" s="6">
        <v>-0.1547</v>
      </c>
      <c r="E57" s="6">
        <v>0.14299999999999999</v>
      </c>
      <c r="F57" s="6">
        <v>-7.0699999999999999E-2</v>
      </c>
      <c r="G57" s="6">
        <v>-1.2E-2</v>
      </c>
      <c r="H57" s="6">
        <v>-5.0599999999999999E-2</v>
      </c>
      <c r="I57" s="6">
        <v>7.6999999999999999E-2</v>
      </c>
      <c r="J57" s="6">
        <v>-0.1583</v>
      </c>
      <c r="K57" s="6">
        <v>-7.4300000000000005E-2</v>
      </c>
      <c r="L57" s="6">
        <v>7.4000000000000003E-3</v>
      </c>
      <c r="M57" s="6">
        <v>1.6000000000000001E-3</v>
      </c>
      <c r="N57" s="6">
        <v>0</v>
      </c>
      <c r="O57" s="6">
        <v>0.1875</v>
      </c>
      <c r="P57" s="6">
        <v>-0.23569999999999999</v>
      </c>
      <c r="Q57" s="6">
        <v>-2.93E-2</v>
      </c>
      <c r="R57" s="6">
        <v>0.1953</v>
      </c>
      <c r="S57" s="6">
        <v>-2.1899999999999999E-2</v>
      </c>
      <c r="T57" s="6">
        <v>-1.0800000000000001E-2</v>
      </c>
      <c r="U57" s="6">
        <v>1.9599999999999999E-2</v>
      </c>
      <c r="V57" s="6">
        <v>-0.1118</v>
      </c>
      <c r="W57" s="6">
        <v>-0.1226</v>
      </c>
      <c r="X57" s="6">
        <v>0.25380000000000003</v>
      </c>
      <c r="Y57" s="6">
        <v>3.6200000000000003E-2</v>
      </c>
      <c r="Z57" s="6">
        <v>-0.1512</v>
      </c>
      <c r="AA57" s="6">
        <v>0.42620000000000002</v>
      </c>
      <c r="AB57" s="6">
        <v>-6.9999999999999999E-4</v>
      </c>
      <c r="AC57" s="6">
        <v>-5.5199999999999999E-2</v>
      </c>
      <c r="AD57" s="6">
        <v>2.6100000000000002E-2</v>
      </c>
      <c r="AE57" s="6">
        <v>4.2500000000000003E-2</v>
      </c>
      <c r="AF57" s="6">
        <v>-3.7499999999999999E-2</v>
      </c>
      <c r="AG57" s="6">
        <v>0.16739999999999999</v>
      </c>
      <c r="AH57" s="6">
        <v>-0.15240000000000001</v>
      </c>
      <c r="AI57" s="6">
        <v>-6.5000000000000002E-2</v>
      </c>
      <c r="AJ57" s="6">
        <v>2.8500000000000001E-2</v>
      </c>
      <c r="AK57" s="6">
        <v>-5.3199999999999997E-2</v>
      </c>
      <c r="AL57" s="6">
        <v>0.104</v>
      </c>
      <c r="AM57" s="6">
        <v>0.2918</v>
      </c>
      <c r="AN57" s="6">
        <v>-0.2157</v>
      </c>
      <c r="AO57" s="6">
        <v>-0.08</v>
      </c>
      <c r="AP57" s="6">
        <v>0.18099999999999999</v>
      </c>
      <c r="AQ57" s="6">
        <v>7.0999999999999994E-2</v>
      </c>
      <c r="AR57" s="6">
        <v>1.14E-2</v>
      </c>
      <c r="AS57" s="7">
        <v>0.1236</v>
      </c>
      <c r="AT57" s="7">
        <v>1.47E-2</v>
      </c>
      <c r="AU57" s="7">
        <v>-9.4000000000000004E-3</v>
      </c>
      <c r="AV57" s="6">
        <v>-4.7699999999999999E-2</v>
      </c>
      <c r="AW57" s="6">
        <v>-1E-3</v>
      </c>
      <c r="AX57" s="6">
        <v>0.104</v>
      </c>
      <c r="AY57" s="6">
        <v>0.17960000000000001</v>
      </c>
      <c r="AZ57" s="6">
        <v>-9.8199999999999996E-2</v>
      </c>
    </row>
    <row r="58" spans="1:58" ht="18">
      <c r="A58" s="13" t="s">
        <v>124</v>
      </c>
      <c r="B58" s="11">
        <v>201101</v>
      </c>
      <c r="C58" s="11">
        <v>201102</v>
      </c>
      <c r="D58" s="11">
        <v>201103</v>
      </c>
      <c r="E58" s="11">
        <v>201104</v>
      </c>
      <c r="F58" s="11">
        <v>201105</v>
      </c>
      <c r="G58" s="11">
        <v>201106</v>
      </c>
      <c r="H58" s="11">
        <v>201107</v>
      </c>
      <c r="I58" s="11">
        <v>201108</v>
      </c>
      <c r="J58" s="11">
        <v>201109</v>
      </c>
      <c r="K58" s="11">
        <v>201110</v>
      </c>
      <c r="L58" s="11">
        <v>201111</v>
      </c>
      <c r="M58" s="11">
        <v>201112</v>
      </c>
      <c r="N58" s="11">
        <v>201201</v>
      </c>
      <c r="O58" s="11">
        <v>201202</v>
      </c>
      <c r="P58" s="11">
        <v>201203</v>
      </c>
      <c r="Q58" s="11">
        <v>201204</v>
      </c>
      <c r="R58" s="11">
        <v>201205</v>
      </c>
      <c r="S58" s="11">
        <v>201206</v>
      </c>
      <c r="T58" s="11">
        <v>201207</v>
      </c>
      <c r="U58" s="11">
        <v>201208</v>
      </c>
      <c r="V58" s="11">
        <v>201209</v>
      </c>
      <c r="W58" s="11">
        <v>201210</v>
      </c>
      <c r="X58" s="11">
        <v>201211</v>
      </c>
      <c r="Y58" s="11">
        <v>201212</v>
      </c>
      <c r="Z58" s="11">
        <v>201301</v>
      </c>
      <c r="AA58" s="11">
        <v>201302</v>
      </c>
      <c r="AB58" s="11">
        <v>201303</v>
      </c>
      <c r="AC58" s="11">
        <v>201304</v>
      </c>
      <c r="AD58" s="11">
        <v>201305</v>
      </c>
      <c r="AE58" s="11">
        <v>201306</v>
      </c>
      <c r="AF58" s="11">
        <v>201307</v>
      </c>
      <c r="AG58" s="11">
        <v>201308</v>
      </c>
      <c r="AH58" s="11">
        <v>201309</v>
      </c>
      <c r="AI58" s="11">
        <v>201310</v>
      </c>
      <c r="AJ58" s="11">
        <v>201311</v>
      </c>
      <c r="AK58" s="11">
        <v>201312</v>
      </c>
      <c r="AL58" s="11">
        <v>201401</v>
      </c>
      <c r="AM58" s="11">
        <v>201402</v>
      </c>
      <c r="AN58" s="11">
        <v>201403</v>
      </c>
      <c r="AO58" s="11">
        <v>201404</v>
      </c>
      <c r="AP58" s="11">
        <v>201405</v>
      </c>
      <c r="AQ58" s="11">
        <v>201406</v>
      </c>
      <c r="AR58" s="11">
        <v>201407</v>
      </c>
      <c r="AS58" s="12">
        <v>201408</v>
      </c>
      <c r="AT58" s="12">
        <v>201409</v>
      </c>
      <c r="AU58" s="12">
        <v>201410</v>
      </c>
      <c r="AV58" s="11">
        <v>201411</v>
      </c>
      <c r="AW58" s="11">
        <v>201412</v>
      </c>
      <c r="AX58" s="11">
        <v>201501</v>
      </c>
      <c r="AY58" s="11">
        <v>201502</v>
      </c>
      <c r="AZ58" s="11">
        <v>201503</v>
      </c>
      <c r="BA58" s="11"/>
      <c r="BB58" s="11"/>
      <c r="BC58" s="11"/>
      <c r="BE58" s="11"/>
      <c r="BF58" s="11"/>
    </row>
    <row r="59" spans="1:58" ht="16.5">
      <c r="A59" s="11" t="s">
        <v>123</v>
      </c>
      <c r="B59" s="9">
        <v>14356650</v>
      </c>
      <c r="C59" s="9">
        <v>14488650</v>
      </c>
      <c r="D59" s="9">
        <v>10755380</v>
      </c>
      <c r="E59" s="9">
        <v>7243730</v>
      </c>
      <c r="F59" s="9">
        <v>8883210</v>
      </c>
      <c r="G59" s="9">
        <v>7590000</v>
      </c>
      <c r="H59" s="9">
        <v>6791710</v>
      </c>
      <c r="I59" s="9">
        <v>6951950</v>
      </c>
      <c r="J59" s="9">
        <v>5385760</v>
      </c>
      <c r="K59" s="9">
        <v>4656170</v>
      </c>
      <c r="L59" s="9">
        <v>3774110</v>
      </c>
      <c r="M59" s="9">
        <v>4110970</v>
      </c>
      <c r="N59" s="9">
        <v>6223660</v>
      </c>
      <c r="O59" s="9">
        <v>7072530</v>
      </c>
      <c r="P59" s="9">
        <v>5388500</v>
      </c>
      <c r="Q59" s="9">
        <v>5517670</v>
      </c>
      <c r="R59" s="9">
        <v>5462690</v>
      </c>
      <c r="S59" s="9">
        <v>4680980</v>
      </c>
      <c r="T59" s="9">
        <v>5042810</v>
      </c>
      <c r="U59" s="9">
        <v>3041480</v>
      </c>
      <c r="V59" s="9">
        <v>2736180</v>
      </c>
      <c r="W59" s="9">
        <v>2327440</v>
      </c>
      <c r="X59" s="9">
        <v>2384440</v>
      </c>
      <c r="Y59" s="9">
        <v>2459750</v>
      </c>
      <c r="Z59" s="9">
        <v>2696230</v>
      </c>
      <c r="AA59" s="9">
        <v>5051730</v>
      </c>
      <c r="AB59" s="9">
        <v>3918180</v>
      </c>
      <c r="AC59" s="9">
        <v>2739060</v>
      </c>
      <c r="AD59" s="9">
        <v>3081840</v>
      </c>
      <c r="AE59" s="9">
        <v>4353450</v>
      </c>
      <c r="AF59" s="9">
        <v>5792440</v>
      </c>
      <c r="AG59" s="9">
        <v>4722720</v>
      </c>
      <c r="AH59" s="9">
        <v>4759840</v>
      </c>
      <c r="AI59" s="9">
        <v>3212550</v>
      </c>
      <c r="AJ59" s="9">
        <v>2865950</v>
      </c>
      <c r="AK59" s="9">
        <v>2826690</v>
      </c>
      <c r="AL59" s="9">
        <v>3460130</v>
      </c>
      <c r="AM59" s="9">
        <v>5171870</v>
      </c>
      <c r="AN59" s="9">
        <v>3159730</v>
      </c>
      <c r="AO59" s="9">
        <v>2247110</v>
      </c>
      <c r="AP59" s="9">
        <v>2467240</v>
      </c>
      <c r="AQ59" s="9">
        <v>2355640</v>
      </c>
      <c r="AR59" s="9">
        <v>4119680</v>
      </c>
      <c r="AS59" s="10">
        <v>2194250</v>
      </c>
      <c r="AT59" s="10">
        <v>2068160</v>
      </c>
      <c r="AU59" s="10">
        <v>1872690</v>
      </c>
      <c r="AV59" s="9">
        <v>1581800</v>
      </c>
      <c r="AW59" s="9">
        <v>2285970</v>
      </c>
      <c r="AX59" s="9">
        <v>2576250</v>
      </c>
      <c r="AY59" s="9">
        <v>2346000</v>
      </c>
      <c r="AZ59" s="9">
        <v>2121530</v>
      </c>
      <c r="BA59" s="9"/>
      <c r="BB59" s="9"/>
      <c r="BC59" s="9"/>
      <c r="BE59" s="9"/>
      <c r="BF59" s="9"/>
    </row>
    <row r="60" spans="1:58" ht="16.5">
      <c r="A60" s="8" t="s">
        <v>122</v>
      </c>
      <c r="B60" s="6">
        <v>0.33950000000000002</v>
      </c>
      <c r="C60" s="6">
        <v>9.1999999999999998E-3</v>
      </c>
      <c r="D60" s="6">
        <v>-0.25769999999999998</v>
      </c>
      <c r="E60" s="6">
        <v>-0.32650000000000001</v>
      </c>
      <c r="F60" s="6">
        <v>0.2263</v>
      </c>
      <c r="G60" s="6">
        <v>-0.14560000000000001</v>
      </c>
      <c r="H60" s="6">
        <v>-0.1052</v>
      </c>
      <c r="I60" s="6">
        <v>2.3599999999999999E-2</v>
      </c>
      <c r="J60" s="6">
        <v>-0.2253</v>
      </c>
      <c r="K60" s="6">
        <v>-0.13550000000000001</v>
      </c>
      <c r="L60" s="6">
        <v>-0.18940000000000001</v>
      </c>
      <c r="M60" s="6">
        <v>8.9300000000000004E-2</v>
      </c>
      <c r="N60" s="6">
        <v>0</v>
      </c>
      <c r="O60" s="6">
        <v>0.13639999999999999</v>
      </c>
      <c r="P60" s="6">
        <v>-0.23810000000000001</v>
      </c>
      <c r="Q60" s="6">
        <v>2.4E-2</v>
      </c>
      <c r="R60" s="6">
        <v>-0.01</v>
      </c>
      <c r="S60" s="6">
        <v>-0.1431</v>
      </c>
      <c r="T60" s="6">
        <v>7.7299999999999994E-2</v>
      </c>
      <c r="U60" s="6">
        <v>-0.39689999999999998</v>
      </c>
      <c r="V60" s="6">
        <v>-0.1004</v>
      </c>
      <c r="W60" s="6">
        <v>-0.14940000000000001</v>
      </c>
      <c r="X60" s="6">
        <v>2.4500000000000001E-2</v>
      </c>
      <c r="Y60" s="6">
        <v>3.1600000000000003E-2</v>
      </c>
      <c r="Z60" s="6">
        <v>9.6100000000000005E-2</v>
      </c>
      <c r="AA60" s="6">
        <v>0.87360000000000004</v>
      </c>
      <c r="AB60" s="6">
        <v>-0.22439999999999999</v>
      </c>
      <c r="AC60" s="6">
        <v>-0.3009</v>
      </c>
      <c r="AD60" s="6">
        <v>0.12509999999999999</v>
      </c>
      <c r="AE60" s="6">
        <v>0.41260000000000002</v>
      </c>
      <c r="AF60" s="6">
        <v>0.33050000000000002</v>
      </c>
      <c r="AG60" s="6">
        <v>-0.1847</v>
      </c>
      <c r="AH60" s="6">
        <v>7.9000000000000008E-3</v>
      </c>
      <c r="AI60" s="6">
        <v>-0.3251</v>
      </c>
      <c r="AJ60" s="6">
        <v>-0.1079</v>
      </c>
      <c r="AK60" s="6">
        <v>-1.37E-2</v>
      </c>
      <c r="AL60" s="6">
        <v>0.22409999999999999</v>
      </c>
      <c r="AM60" s="6">
        <v>0.49469999999999997</v>
      </c>
      <c r="AN60" s="6">
        <v>-0.3891</v>
      </c>
      <c r="AO60" s="6">
        <v>-0.2888</v>
      </c>
      <c r="AP60" s="6">
        <v>9.8000000000000004E-2</v>
      </c>
      <c r="AQ60" s="6">
        <v>-4.5199999999999997E-2</v>
      </c>
      <c r="AR60" s="6">
        <v>0.74890000000000001</v>
      </c>
      <c r="AS60" s="7">
        <v>-0.46739999999999998</v>
      </c>
      <c r="AT60" s="7">
        <v>-5.7500000000000002E-2</v>
      </c>
      <c r="AU60" s="7">
        <v>-9.4500000000000001E-2</v>
      </c>
      <c r="AV60" s="6">
        <v>-0.15529999999999999</v>
      </c>
      <c r="AW60" s="6">
        <v>0.44519999999999998</v>
      </c>
      <c r="AX60" s="6">
        <v>0.127</v>
      </c>
      <c r="AY60" s="6">
        <v>-8.9399999999999993E-2</v>
      </c>
      <c r="AZ60" s="6">
        <v>-9.5699999999999993E-2</v>
      </c>
      <c r="BA60" s="9"/>
      <c r="BB60" s="9"/>
      <c r="BC60" s="9"/>
      <c r="BE60" s="9"/>
      <c r="BF60" s="9"/>
    </row>
    <row r="61" spans="1:58" ht="16.5">
      <c r="A61" s="11" t="s">
        <v>121</v>
      </c>
      <c r="B61" s="9">
        <v>789424</v>
      </c>
      <c r="C61" s="9">
        <v>706101</v>
      </c>
      <c r="D61" s="9">
        <v>567022</v>
      </c>
      <c r="E61" s="9">
        <v>449315</v>
      </c>
      <c r="F61" s="9">
        <v>446538</v>
      </c>
      <c r="G61" s="9">
        <v>395479</v>
      </c>
      <c r="H61" s="9">
        <v>411101</v>
      </c>
      <c r="I61" s="9">
        <v>398957</v>
      </c>
      <c r="J61" s="9">
        <v>317935</v>
      </c>
      <c r="K61" s="9">
        <v>315249</v>
      </c>
      <c r="L61" s="9">
        <v>263479</v>
      </c>
      <c r="M61" s="9">
        <v>277741</v>
      </c>
      <c r="N61" s="9">
        <v>324089</v>
      </c>
      <c r="O61" s="9">
        <v>332911</v>
      </c>
      <c r="P61" s="9">
        <v>337699</v>
      </c>
      <c r="Q61" s="9">
        <v>327635</v>
      </c>
      <c r="R61" s="9">
        <v>275773</v>
      </c>
      <c r="S61" s="9">
        <v>306535</v>
      </c>
      <c r="T61" s="9">
        <v>285003</v>
      </c>
      <c r="U61" s="9">
        <v>199863</v>
      </c>
      <c r="V61" s="9">
        <v>164213</v>
      </c>
      <c r="W61" s="9">
        <v>161751</v>
      </c>
      <c r="X61" s="9">
        <v>146271</v>
      </c>
      <c r="Y61" s="9">
        <v>167641</v>
      </c>
      <c r="Z61" s="9">
        <v>175524</v>
      </c>
      <c r="AA61" s="9">
        <v>212917</v>
      </c>
      <c r="AB61" s="9">
        <v>191679</v>
      </c>
      <c r="AC61" s="9">
        <v>164437</v>
      </c>
      <c r="AD61" s="9">
        <v>176441</v>
      </c>
      <c r="AE61" s="9">
        <v>225454</v>
      </c>
      <c r="AF61" s="9">
        <v>300289</v>
      </c>
      <c r="AG61" s="9">
        <v>235982</v>
      </c>
      <c r="AH61" s="9">
        <v>209431</v>
      </c>
      <c r="AI61" s="9">
        <v>170748</v>
      </c>
      <c r="AJ61" s="9">
        <v>156961</v>
      </c>
      <c r="AK61" s="9">
        <v>163579</v>
      </c>
      <c r="AL61" s="9">
        <v>170446</v>
      </c>
      <c r="AM61" s="9">
        <v>162788</v>
      </c>
      <c r="AN61" s="9">
        <v>145104</v>
      </c>
      <c r="AO61" s="9">
        <v>121321</v>
      </c>
      <c r="AP61" s="9">
        <v>135297</v>
      </c>
      <c r="AQ61" s="9">
        <v>151277</v>
      </c>
      <c r="AR61" s="9">
        <v>215462</v>
      </c>
      <c r="AS61" s="10">
        <v>128339</v>
      </c>
      <c r="AT61" s="10">
        <v>115459</v>
      </c>
      <c r="AU61" s="10">
        <v>108196</v>
      </c>
      <c r="AV61" s="9">
        <v>96189</v>
      </c>
      <c r="AW61" s="9">
        <v>87079</v>
      </c>
      <c r="AX61" s="9">
        <v>93877</v>
      </c>
      <c r="AY61" s="9">
        <v>94214</v>
      </c>
      <c r="AZ61" s="9">
        <v>92674</v>
      </c>
    </row>
    <row r="62" spans="1:58" ht="16.5">
      <c r="A62" s="8" t="s">
        <v>120</v>
      </c>
      <c r="B62" s="6">
        <v>0.36199999999999999</v>
      </c>
      <c r="C62" s="6">
        <v>-0.1055</v>
      </c>
      <c r="D62" s="6">
        <v>-0.19700000000000001</v>
      </c>
      <c r="E62" s="6">
        <v>-0.20760000000000001</v>
      </c>
      <c r="F62" s="6">
        <v>-6.1999999999999998E-3</v>
      </c>
      <c r="G62" s="6">
        <v>-0.1143</v>
      </c>
      <c r="H62" s="6">
        <v>3.95E-2</v>
      </c>
      <c r="I62" s="6">
        <v>-2.9499999999999998E-2</v>
      </c>
      <c r="J62" s="6">
        <v>-0.2031</v>
      </c>
      <c r="K62" s="6">
        <v>-8.3999999999999995E-3</v>
      </c>
      <c r="L62" s="6">
        <v>-0.16420000000000001</v>
      </c>
      <c r="M62" s="6">
        <v>5.4100000000000002E-2</v>
      </c>
      <c r="N62" s="6">
        <v>0</v>
      </c>
      <c r="O62" s="6">
        <v>2.7199999999999998E-2</v>
      </c>
      <c r="P62" s="6">
        <v>1.44E-2</v>
      </c>
      <c r="Q62" s="6">
        <v>-2.98E-2</v>
      </c>
      <c r="R62" s="6">
        <v>-0.1583</v>
      </c>
      <c r="S62" s="6">
        <v>0.1115</v>
      </c>
      <c r="T62" s="6">
        <v>-7.0199999999999999E-2</v>
      </c>
      <c r="U62" s="6">
        <v>-0.29870000000000002</v>
      </c>
      <c r="V62" s="6">
        <v>-0.1784</v>
      </c>
      <c r="W62" s="6">
        <v>-1.4999999999999999E-2</v>
      </c>
      <c r="X62" s="6">
        <v>-9.5699999999999993E-2</v>
      </c>
      <c r="Y62" s="6">
        <v>0.14610000000000001</v>
      </c>
      <c r="Z62" s="6">
        <v>4.7E-2</v>
      </c>
      <c r="AA62" s="6">
        <v>0.21299999999999999</v>
      </c>
      <c r="AB62" s="6">
        <v>-9.9699999999999997E-2</v>
      </c>
      <c r="AC62" s="6">
        <v>-0.1421</v>
      </c>
      <c r="AD62" s="6">
        <v>7.2999999999999995E-2</v>
      </c>
      <c r="AE62" s="6">
        <v>0.27779999999999999</v>
      </c>
      <c r="AF62" s="6">
        <v>0.33189999999999997</v>
      </c>
      <c r="AG62" s="6">
        <v>-0.2142</v>
      </c>
      <c r="AH62" s="6">
        <v>-0.1125</v>
      </c>
      <c r="AI62" s="6">
        <v>-0.1847</v>
      </c>
      <c r="AJ62" s="6">
        <v>-8.0699999999999994E-2</v>
      </c>
      <c r="AK62" s="6">
        <v>4.2200000000000001E-2</v>
      </c>
      <c r="AL62" s="6">
        <v>4.2000000000000003E-2</v>
      </c>
      <c r="AM62" s="6">
        <v>-4.4900000000000002E-2</v>
      </c>
      <c r="AN62" s="6">
        <v>-0.1086</v>
      </c>
      <c r="AO62" s="6">
        <v>-0.16389999999999999</v>
      </c>
      <c r="AP62" s="6">
        <v>0.1152</v>
      </c>
      <c r="AQ62" s="6">
        <v>0.1181</v>
      </c>
      <c r="AR62" s="6">
        <v>0.42430000000000001</v>
      </c>
      <c r="AS62" s="7">
        <v>-0.40439999999999998</v>
      </c>
      <c r="AT62" s="7">
        <v>-0.1004</v>
      </c>
      <c r="AU62" s="7">
        <v>-6.2899999999999998E-2</v>
      </c>
      <c r="AV62" s="6">
        <v>-0.111</v>
      </c>
      <c r="AW62" s="6">
        <v>-9.4700000000000006E-2</v>
      </c>
      <c r="AX62" s="6">
        <v>7.8100000000000003E-2</v>
      </c>
      <c r="AY62" s="6">
        <v>3.5999999999999999E-3</v>
      </c>
      <c r="AZ62" s="6">
        <v>-1.6299999999999999E-2</v>
      </c>
    </row>
    <row r="63" spans="1:58" ht="16.5">
      <c r="A63" s="11" t="s">
        <v>26</v>
      </c>
      <c r="B63" s="9">
        <v>18.186199999999999</v>
      </c>
      <c r="C63" s="9">
        <v>20.519200000000001</v>
      </c>
      <c r="D63" s="9">
        <v>18.9682</v>
      </c>
      <c r="E63" s="9">
        <v>16.121700000000001</v>
      </c>
      <c r="F63" s="9">
        <v>19.8935</v>
      </c>
      <c r="G63" s="9">
        <v>19.1919</v>
      </c>
      <c r="H63" s="9">
        <v>16.520800000000001</v>
      </c>
      <c r="I63" s="9">
        <v>17.4253</v>
      </c>
      <c r="J63" s="9">
        <v>16.939800000000002</v>
      </c>
      <c r="K63" s="9">
        <v>14.7698</v>
      </c>
      <c r="L63" s="9">
        <v>14.3241</v>
      </c>
      <c r="M63" s="9">
        <v>14.801500000000001</v>
      </c>
      <c r="N63" s="9">
        <v>19.203600000000002</v>
      </c>
      <c r="O63" s="9">
        <v>21.244499999999999</v>
      </c>
      <c r="P63" s="9">
        <v>15.9565</v>
      </c>
      <c r="Q63" s="9">
        <v>16.840900000000001</v>
      </c>
      <c r="R63" s="9">
        <v>19.808599999999998</v>
      </c>
      <c r="S63" s="9">
        <v>15.2706</v>
      </c>
      <c r="T63" s="9">
        <v>17.693899999999999</v>
      </c>
      <c r="U63" s="9">
        <v>15.2178</v>
      </c>
      <c r="V63" s="9">
        <v>16.662400000000002</v>
      </c>
      <c r="W63" s="9">
        <v>14.388999999999999</v>
      </c>
      <c r="X63" s="9">
        <v>16.301500000000001</v>
      </c>
      <c r="Y63" s="9">
        <v>14.672700000000001</v>
      </c>
      <c r="Z63" s="9">
        <v>15.361000000000001</v>
      </c>
      <c r="AA63" s="9">
        <v>23.726299999999998</v>
      </c>
      <c r="AB63" s="9">
        <v>20.441400000000002</v>
      </c>
      <c r="AC63" s="9">
        <v>16.6572</v>
      </c>
      <c r="AD63" s="9">
        <v>17.466699999999999</v>
      </c>
      <c r="AE63" s="9">
        <v>19.309699999999999</v>
      </c>
      <c r="AF63" s="9">
        <v>19.2896</v>
      </c>
      <c r="AG63" s="9">
        <v>20.013100000000001</v>
      </c>
      <c r="AH63" s="9">
        <v>22.727499999999999</v>
      </c>
      <c r="AI63" s="9">
        <v>18.814599999999999</v>
      </c>
      <c r="AJ63" s="9">
        <v>18.259</v>
      </c>
      <c r="AK63" s="9">
        <v>17.2803</v>
      </c>
      <c r="AL63" s="9">
        <v>20.3004</v>
      </c>
      <c r="AM63" s="9">
        <v>31.770600000000002</v>
      </c>
      <c r="AN63" s="9">
        <v>21.775600000000001</v>
      </c>
      <c r="AO63" s="9">
        <v>18.521999999999998</v>
      </c>
      <c r="AP63" s="9">
        <v>18.235700000000001</v>
      </c>
      <c r="AQ63" s="9">
        <v>15.5717</v>
      </c>
      <c r="AR63" s="9">
        <v>19.120200000000001</v>
      </c>
      <c r="AS63" s="10">
        <v>17.097300000000001</v>
      </c>
      <c r="AT63" s="10">
        <v>17.912500000000001</v>
      </c>
      <c r="AU63" s="10">
        <v>17.308299999999999</v>
      </c>
      <c r="AV63" s="9">
        <v>16.444700000000001</v>
      </c>
      <c r="AW63" s="9">
        <v>26.2517</v>
      </c>
      <c r="AX63" s="9">
        <v>27.442799999999998</v>
      </c>
      <c r="AY63" s="9">
        <v>24.9008</v>
      </c>
      <c r="AZ63" s="9">
        <v>22.892399999999999</v>
      </c>
    </row>
    <row r="64" spans="1:58" ht="16.5">
      <c r="A64" s="8" t="s">
        <v>27</v>
      </c>
      <c r="B64" s="6">
        <v>-1.6500000000000001E-2</v>
      </c>
      <c r="C64" s="6">
        <v>0.1283</v>
      </c>
      <c r="D64" s="6">
        <v>-7.5600000000000001E-2</v>
      </c>
      <c r="E64" s="6">
        <v>-0.15010000000000001</v>
      </c>
      <c r="F64" s="6">
        <v>0.23400000000000001</v>
      </c>
      <c r="G64" s="6">
        <v>-3.5299999999999998E-2</v>
      </c>
      <c r="H64" s="6">
        <v>-0.13919999999999999</v>
      </c>
      <c r="I64" s="6">
        <v>5.4699999999999999E-2</v>
      </c>
      <c r="J64" s="6">
        <v>-2.7900000000000001E-2</v>
      </c>
      <c r="K64" s="6">
        <v>-0.12809999999999999</v>
      </c>
      <c r="L64" s="6">
        <v>-3.0200000000000001E-2</v>
      </c>
      <c r="M64" s="6">
        <v>3.3300000000000003E-2</v>
      </c>
      <c r="N64" s="6">
        <v>0</v>
      </c>
      <c r="O64" s="6">
        <v>0.10630000000000001</v>
      </c>
      <c r="P64" s="6">
        <v>-0.24890000000000001</v>
      </c>
      <c r="Q64" s="6">
        <v>5.5399999999999998E-2</v>
      </c>
      <c r="R64" s="6">
        <v>0.1762</v>
      </c>
      <c r="S64" s="6">
        <v>-0.2291</v>
      </c>
      <c r="T64" s="6">
        <v>0.15870000000000001</v>
      </c>
      <c r="U64" s="6">
        <v>-0.1399</v>
      </c>
      <c r="V64" s="6">
        <v>9.4899999999999998E-2</v>
      </c>
      <c r="W64" s="6">
        <v>-0.13639999999999999</v>
      </c>
      <c r="X64" s="6">
        <v>0.13289999999999999</v>
      </c>
      <c r="Y64" s="6">
        <v>-9.9900000000000003E-2</v>
      </c>
      <c r="Z64" s="6">
        <v>4.6899999999999997E-2</v>
      </c>
      <c r="AA64" s="6">
        <v>0.54459999999999997</v>
      </c>
      <c r="AB64" s="6">
        <v>-0.1384</v>
      </c>
      <c r="AC64" s="6">
        <v>-0.18509999999999999</v>
      </c>
      <c r="AD64" s="6">
        <v>4.8599999999999997E-2</v>
      </c>
      <c r="AE64" s="6">
        <v>0.1055</v>
      </c>
      <c r="AF64" s="6">
        <v>-1E-3</v>
      </c>
      <c r="AG64" s="6">
        <v>3.7499999999999999E-2</v>
      </c>
      <c r="AH64" s="6">
        <v>0.1356</v>
      </c>
      <c r="AI64" s="6">
        <v>-0.17219999999999999</v>
      </c>
      <c r="AJ64" s="6">
        <v>-2.9499999999999998E-2</v>
      </c>
      <c r="AK64" s="6">
        <v>-5.3600000000000002E-2</v>
      </c>
      <c r="AL64" s="6">
        <v>0.17480000000000001</v>
      </c>
      <c r="AM64" s="6">
        <v>0.56499999999999995</v>
      </c>
      <c r="AN64" s="6">
        <v>-0.31459999999999999</v>
      </c>
      <c r="AO64" s="6">
        <v>-0.14940000000000001</v>
      </c>
      <c r="AP64" s="6">
        <v>-1.55E-2</v>
      </c>
      <c r="AQ64" s="6">
        <v>-0.14610000000000001</v>
      </c>
      <c r="AR64" s="6">
        <v>0.22789999999999999</v>
      </c>
      <c r="AS64" s="7">
        <v>-0.10580000000000001</v>
      </c>
      <c r="AT64" s="7">
        <v>4.7699999999999999E-2</v>
      </c>
      <c r="AU64" s="7">
        <v>-3.3700000000000001E-2</v>
      </c>
      <c r="AV64" s="6">
        <v>-4.99E-2</v>
      </c>
      <c r="AW64" s="6">
        <v>0.59640000000000004</v>
      </c>
      <c r="AX64" s="6">
        <v>4.5400000000000003E-2</v>
      </c>
      <c r="AY64" s="6">
        <v>-9.2600000000000002E-2</v>
      </c>
      <c r="AZ64" s="6">
        <v>-8.0699999999999994E-2</v>
      </c>
    </row>
    <row r="65" spans="1:52" ht="18">
      <c r="A65" s="13" t="s">
        <v>119</v>
      </c>
      <c r="B65" s="11">
        <v>201101</v>
      </c>
      <c r="C65" s="11">
        <v>201102</v>
      </c>
      <c r="D65" s="11">
        <v>201103</v>
      </c>
      <c r="E65" s="11">
        <v>201104</v>
      </c>
      <c r="F65" s="11">
        <v>201105</v>
      </c>
      <c r="G65" s="11">
        <v>201106</v>
      </c>
      <c r="H65" s="11">
        <v>201107</v>
      </c>
      <c r="I65" s="11">
        <v>201108</v>
      </c>
      <c r="J65" s="11">
        <v>201109</v>
      </c>
      <c r="K65" s="11">
        <v>201110</v>
      </c>
      <c r="L65" s="11">
        <v>201111</v>
      </c>
      <c r="M65" s="11">
        <v>201112</v>
      </c>
      <c r="N65" s="11">
        <v>201201</v>
      </c>
      <c r="O65" s="11">
        <v>201202</v>
      </c>
      <c r="P65" s="11">
        <v>201203</v>
      </c>
      <c r="Q65" s="11">
        <v>201204</v>
      </c>
      <c r="R65" s="11">
        <v>201205</v>
      </c>
      <c r="S65" s="11">
        <v>201206</v>
      </c>
      <c r="T65" s="11">
        <v>201207</v>
      </c>
      <c r="U65" s="11">
        <v>201208</v>
      </c>
      <c r="V65" s="11">
        <v>201209</v>
      </c>
      <c r="W65" s="11">
        <v>201210</v>
      </c>
      <c r="X65" s="11">
        <v>201211</v>
      </c>
      <c r="Y65" s="11">
        <v>201212</v>
      </c>
      <c r="Z65" s="11">
        <v>201301</v>
      </c>
      <c r="AA65" s="11">
        <v>201302</v>
      </c>
      <c r="AB65" s="11">
        <v>201303</v>
      </c>
      <c r="AC65" s="11">
        <v>201304</v>
      </c>
      <c r="AD65" s="11">
        <v>201305</v>
      </c>
      <c r="AE65" s="11">
        <v>201306</v>
      </c>
      <c r="AF65" s="11">
        <v>201307</v>
      </c>
      <c r="AG65" s="11">
        <v>201308</v>
      </c>
      <c r="AH65" s="11">
        <v>201309</v>
      </c>
      <c r="AI65" s="11">
        <v>201310</v>
      </c>
      <c r="AJ65" s="11">
        <v>201311</v>
      </c>
      <c r="AK65" s="11">
        <v>201312</v>
      </c>
      <c r="AL65" s="11">
        <v>201401</v>
      </c>
      <c r="AM65" s="11">
        <v>201402</v>
      </c>
      <c r="AN65" s="11">
        <v>201403</v>
      </c>
      <c r="AO65" s="11">
        <v>201404</v>
      </c>
      <c r="AP65" s="11">
        <v>201405</v>
      </c>
      <c r="AQ65" s="11">
        <v>201406</v>
      </c>
      <c r="AR65" s="11">
        <v>201407</v>
      </c>
      <c r="AS65" s="12">
        <v>201408</v>
      </c>
      <c r="AT65" s="12">
        <v>201409</v>
      </c>
      <c r="AU65" s="12">
        <v>201410</v>
      </c>
      <c r="AV65" s="11">
        <v>201411</v>
      </c>
      <c r="AW65" s="11">
        <v>201412</v>
      </c>
      <c r="AX65" s="11">
        <v>201501</v>
      </c>
      <c r="AY65" s="11">
        <v>201502</v>
      </c>
      <c r="AZ65" s="11">
        <v>201503</v>
      </c>
    </row>
    <row r="66" spans="1:52" ht="16.5">
      <c r="A66" s="11" t="s">
        <v>29</v>
      </c>
      <c r="B66" s="9">
        <v>17766948.699999999</v>
      </c>
      <c r="C66" s="9">
        <v>22405855.5</v>
      </c>
      <c r="D66" s="9">
        <v>13212058.6</v>
      </c>
      <c r="E66" s="9">
        <v>18513769.399999999</v>
      </c>
      <c r="F66" s="9">
        <v>12812602.199999999</v>
      </c>
      <c r="G66" s="9">
        <v>11956260.9</v>
      </c>
      <c r="H66" s="9">
        <v>11763459.1</v>
      </c>
      <c r="I66" s="9">
        <v>11931262.5</v>
      </c>
      <c r="J66" s="9">
        <v>6941441.5999999996</v>
      </c>
      <c r="K66" s="9">
        <v>6617011.2999999998</v>
      </c>
      <c r="L66" s="9">
        <v>5578247.5999999996</v>
      </c>
      <c r="M66" s="9">
        <v>6561753.2999999998</v>
      </c>
      <c r="N66" s="9">
        <v>8884187.3000000007</v>
      </c>
      <c r="O66" s="9">
        <v>10157362.699999999</v>
      </c>
      <c r="P66" s="9">
        <v>7190958</v>
      </c>
      <c r="Q66" s="9">
        <v>6592405.9000000004</v>
      </c>
      <c r="R66" s="9">
        <v>8424365.0999999996</v>
      </c>
      <c r="S66" s="9">
        <v>10550947.1</v>
      </c>
      <c r="T66" s="9">
        <v>8903102.6999999993</v>
      </c>
      <c r="U66" s="9">
        <v>7210871.2999999998</v>
      </c>
      <c r="V66" s="9">
        <v>4411230.5</v>
      </c>
      <c r="W66" s="9">
        <v>3683313</v>
      </c>
      <c r="X66" s="9">
        <v>4223180.3</v>
      </c>
      <c r="Y66" s="9">
        <v>4870491.2</v>
      </c>
      <c r="Z66" s="9">
        <v>5255412.9000000004</v>
      </c>
      <c r="AA66" s="9">
        <v>9122983.1999999993</v>
      </c>
      <c r="AB66" s="9">
        <v>8797610.6999999993</v>
      </c>
      <c r="AC66" s="9">
        <v>7642726.9000000004</v>
      </c>
      <c r="AD66" s="9">
        <v>8390992.6999999993</v>
      </c>
      <c r="AE66" s="9">
        <v>9484066.5999999996</v>
      </c>
      <c r="AF66" s="9">
        <v>11847463.800000001</v>
      </c>
      <c r="AG66" s="9">
        <v>14133199.199999999</v>
      </c>
      <c r="AH66" s="9">
        <v>8415542.6999999993</v>
      </c>
      <c r="AI66" s="9">
        <v>8205714.4000000004</v>
      </c>
      <c r="AJ66" s="9">
        <v>6857337</v>
      </c>
      <c r="AK66" s="9">
        <v>6221738.7999999998</v>
      </c>
      <c r="AL66" s="9">
        <v>8623866.8000000007</v>
      </c>
      <c r="AM66" s="9">
        <v>8524023.0999999996</v>
      </c>
      <c r="AN66" s="9">
        <v>6129691</v>
      </c>
      <c r="AO66" s="9">
        <v>5608866.5999999996</v>
      </c>
      <c r="AP66" s="9">
        <v>6265888.7000000002</v>
      </c>
      <c r="AQ66" s="9">
        <v>8607507.4000000004</v>
      </c>
      <c r="AR66" s="9">
        <v>10406682.699999999</v>
      </c>
      <c r="AS66" s="10">
        <v>8969543.6999999993</v>
      </c>
      <c r="AT66" s="10">
        <v>6849504.0999999996</v>
      </c>
      <c r="AU66" s="10">
        <v>6133798.2999999998</v>
      </c>
      <c r="AV66" s="9">
        <v>5494963.9000000004</v>
      </c>
      <c r="AW66" s="9">
        <v>5163074.5999999996</v>
      </c>
      <c r="AX66" s="9">
        <v>5493428.0999999996</v>
      </c>
      <c r="AY66" s="9">
        <v>8378107.5999999996</v>
      </c>
      <c r="AZ66" s="9">
        <v>7570004</v>
      </c>
    </row>
    <row r="67" spans="1:52" ht="16.5">
      <c r="A67" s="8" t="s">
        <v>30</v>
      </c>
      <c r="B67" s="6">
        <v>0.5171</v>
      </c>
      <c r="C67" s="6">
        <v>0.2611</v>
      </c>
      <c r="D67" s="6">
        <v>-0.4103</v>
      </c>
      <c r="E67" s="6">
        <v>0.40129999999999999</v>
      </c>
      <c r="F67" s="6">
        <v>-0.30790000000000001</v>
      </c>
      <c r="G67" s="6">
        <v>-6.6799999999999998E-2</v>
      </c>
      <c r="H67" s="6">
        <v>-1.61E-2</v>
      </c>
      <c r="I67" s="6">
        <v>1.43E-2</v>
      </c>
      <c r="J67" s="6">
        <v>-0.41820000000000002</v>
      </c>
      <c r="K67" s="6">
        <v>-4.6699999999999998E-2</v>
      </c>
      <c r="L67" s="6">
        <v>-0.157</v>
      </c>
      <c r="M67" s="6">
        <v>0.17630000000000001</v>
      </c>
      <c r="N67" s="6">
        <v>0</v>
      </c>
      <c r="O67" s="6">
        <v>0.14330000000000001</v>
      </c>
      <c r="P67" s="6">
        <v>-0.29199999999999998</v>
      </c>
      <c r="Q67" s="6">
        <v>-8.3199999999999996E-2</v>
      </c>
      <c r="R67" s="6">
        <v>0.27789999999999998</v>
      </c>
      <c r="S67" s="6">
        <v>0.25240000000000001</v>
      </c>
      <c r="T67" s="6">
        <v>-0.15620000000000001</v>
      </c>
      <c r="U67" s="6">
        <v>-0.19009999999999999</v>
      </c>
      <c r="V67" s="6">
        <v>-0.38829999999999998</v>
      </c>
      <c r="W67" s="6">
        <v>-0.16500000000000001</v>
      </c>
      <c r="X67" s="6">
        <v>0.14660000000000001</v>
      </c>
      <c r="Y67" s="6">
        <v>0.15329999999999999</v>
      </c>
      <c r="Z67" s="6">
        <v>7.9000000000000001E-2</v>
      </c>
      <c r="AA67" s="6">
        <v>0.7359</v>
      </c>
      <c r="AB67" s="6">
        <v>-3.5700000000000003E-2</v>
      </c>
      <c r="AC67" s="6">
        <v>-0.1313</v>
      </c>
      <c r="AD67" s="6">
        <v>9.7900000000000001E-2</v>
      </c>
      <c r="AE67" s="6">
        <v>0.1303</v>
      </c>
      <c r="AF67" s="6">
        <v>0.2492</v>
      </c>
      <c r="AG67" s="6">
        <v>0.19289999999999999</v>
      </c>
      <c r="AH67" s="6">
        <v>-0.40460000000000002</v>
      </c>
      <c r="AI67" s="6">
        <v>-2.4899999999999999E-2</v>
      </c>
      <c r="AJ67" s="6">
        <v>-0.1643</v>
      </c>
      <c r="AK67" s="6">
        <v>-9.2700000000000005E-2</v>
      </c>
      <c r="AL67" s="6">
        <v>0.3861</v>
      </c>
      <c r="AM67" s="6">
        <v>-1.1599999999999999E-2</v>
      </c>
      <c r="AN67" s="6">
        <v>-0.28089999999999998</v>
      </c>
      <c r="AO67" s="6">
        <v>-8.5000000000000006E-2</v>
      </c>
      <c r="AP67" s="6">
        <v>0.1171</v>
      </c>
      <c r="AQ67" s="6">
        <v>0.37369999999999998</v>
      </c>
      <c r="AR67" s="6">
        <v>0.20899999999999999</v>
      </c>
      <c r="AS67" s="7">
        <v>-0.1381</v>
      </c>
      <c r="AT67" s="7">
        <v>-0.2364</v>
      </c>
      <c r="AU67" s="7">
        <v>-0.1045</v>
      </c>
      <c r="AV67" s="6">
        <v>-0.1041</v>
      </c>
      <c r="AW67" s="6">
        <v>-6.0400000000000002E-2</v>
      </c>
      <c r="AX67" s="6">
        <v>6.4000000000000001E-2</v>
      </c>
      <c r="AY67" s="6">
        <v>0.52510000000000001</v>
      </c>
      <c r="AZ67" s="6">
        <v>-9.6500000000000002E-2</v>
      </c>
    </row>
    <row r="68" spans="1:52" ht="16.5">
      <c r="A68" s="11" t="s">
        <v>31</v>
      </c>
      <c r="B68" s="9">
        <v>459600</v>
      </c>
      <c r="C68" s="9">
        <v>502099</v>
      </c>
      <c r="D68" s="9">
        <v>347330</v>
      </c>
      <c r="E68" s="9">
        <v>387499</v>
      </c>
      <c r="F68" s="9">
        <v>336992</v>
      </c>
      <c r="G68" s="9">
        <v>300789</v>
      </c>
      <c r="H68" s="9">
        <v>285884</v>
      </c>
      <c r="I68" s="9">
        <v>271362</v>
      </c>
      <c r="J68" s="9">
        <v>195927</v>
      </c>
      <c r="K68" s="9">
        <v>185822</v>
      </c>
      <c r="L68" s="9">
        <v>157180</v>
      </c>
      <c r="M68" s="9">
        <v>209547</v>
      </c>
      <c r="N68" s="9">
        <v>265166</v>
      </c>
      <c r="O68" s="9">
        <v>243960</v>
      </c>
      <c r="P68" s="9">
        <v>211902</v>
      </c>
      <c r="Q68" s="9">
        <v>211656</v>
      </c>
      <c r="R68" s="9">
        <v>236455</v>
      </c>
      <c r="S68" s="9">
        <v>280136</v>
      </c>
      <c r="T68" s="9">
        <v>242851</v>
      </c>
      <c r="U68" s="9">
        <v>176301</v>
      </c>
      <c r="V68" s="9">
        <v>121442</v>
      </c>
      <c r="W68" s="9">
        <v>114226</v>
      </c>
      <c r="X68" s="9">
        <v>99610</v>
      </c>
      <c r="Y68" s="9">
        <v>101409</v>
      </c>
      <c r="Z68" s="9">
        <v>161901</v>
      </c>
      <c r="AA68" s="9">
        <v>228154</v>
      </c>
      <c r="AB68" s="9">
        <v>200426</v>
      </c>
      <c r="AC68" s="9">
        <v>168131</v>
      </c>
      <c r="AD68" s="9">
        <v>184190</v>
      </c>
      <c r="AE68" s="9">
        <v>205177</v>
      </c>
      <c r="AF68" s="9">
        <v>273511</v>
      </c>
      <c r="AG68" s="9">
        <v>284825</v>
      </c>
      <c r="AH68" s="9">
        <v>217206</v>
      </c>
      <c r="AI68" s="9">
        <v>209945</v>
      </c>
      <c r="AJ68" s="9">
        <v>159670</v>
      </c>
      <c r="AK68" s="9">
        <v>151158</v>
      </c>
      <c r="AL68" s="9">
        <v>209509</v>
      </c>
      <c r="AM68" s="9">
        <v>177024</v>
      </c>
      <c r="AN68" s="9">
        <v>139472</v>
      </c>
      <c r="AO68" s="9">
        <v>131292</v>
      </c>
      <c r="AP68" s="9">
        <v>107909</v>
      </c>
      <c r="AQ68" s="9">
        <v>136046</v>
      </c>
      <c r="AR68" s="9">
        <v>175424</v>
      </c>
      <c r="AS68" s="10">
        <v>128016</v>
      </c>
      <c r="AT68" s="10">
        <v>90731</v>
      </c>
      <c r="AU68" s="10">
        <v>78270</v>
      </c>
      <c r="AV68" s="9">
        <v>78533</v>
      </c>
      <c r="AW68" s="9">
        <v>92884</v>
      </c>
      <c r="AX68" s="9">
        <v>83265</v>
      </c>
      <c r="AY68" s="9">
        <v>103962</v>
      </c>
      <c r="AZ68" s="9">
        <v>104656</v>
      </c>
    </row>
    <row r="69" spans="1:52" ht="16.5">
      <c r="A69" s="8" t="s">
        <v>32</v>
      </c>
      <c r="B69" s="6">
        <v>0.2656</v>
      </c>
      <c r="C69" s="6">
        <v>9.2499999999999999E-2</v>
      </c>
      <c r="D69" s="6">
        <v>-0.30819999999999997</v>
      </c>
      <c r="E69" s="6">
        <v>0.1157</v>
      </c>
      <c r="F69" s="6">
        <v>-0.1303</v>
      </c>
      <c r="G69" s="6">
        <v>-0.1074</v>
      </c>
      <c r="H69" s="6">
        <v>-4.9599999999999998E-2</v>
      </c>
      <c r="I69" s="6">
        <v>-5.0799999999999998E-2</v>
      </c>
      <c r="J69" s="6">
        <v>-0.27800000000000002</v>
      </c>
      <c r="K69" s="6">
        <v>-5.16E-2</v>
      </c>
      <c r="L69" s="6">
        <v>-0.15409999999999999</v>
      </c>
      <c r="M69" s="6">
        <v>0.3332</v>
      </c>
      <c r="N69" s="6">
        <v>0</v>
      </c>
      <c r="O69" s="6">
        <v>-0.08</v>
      </c>
      <c r="P69" s="6">
        <v>-0.13139999999999999</v>
      </c>
      <c r="Q69" s="6">
        <v>-1.1999999999999999E-3</v>
      </c>
      <c r="R69" s="6">
        <v>0.1172</v>
      </c>
      <c r="S69" s="6">
        <v>0.1847</v>
      </c>
      <c r="T69" s="6">
        <v>-0.1331</v>
      </c>
      <c r="U69" s="6">
        <v>-0.27400000000000002</v>
      </c>
      <c r="V69" s="6">
        <v>-0.31119999999999998</v>
      </c>
      <c r="W69" s="6">
        <v>-5.9400000000000001E-2</v>
      </c>
      <c r="X69" s="6">
        <v>-0.128</v>
      </c>
      <c r="Y69" s="6">
        <v>1.8100000000000002E-2</v>
      </c>
      <c r="Z69" s="6">
        <v>0.59650000000000003</v>
      </c>
      <c r="AA69" s="6">
        <v>0.40920000000000001</v>
      </c>
      <c r="AB69" s="6">
        <v>-0.1215</v>
      </c>
      <c r="AC69" s="6">
        <v>-0.16109999999999999</v>
      </c>
      <c r="AD69" s="6">
        <v>9.5500000000000002E-2</v>
      </c>
      <c r="AE69" s="6">
        <v>0.1139</v>
      </c>
      <c r="AF69" s="6">
        <v>0.33300000000000002</v>
      </c>
      <c r="AG69" s="6">
        <v>4.1399999999999999E-2</v>
      </c>
      <c r="AH69" s="6">
        <v>-0.2374</v>
      </c>
      <c r="AI69" s="6">
        <v>-3.3399999999999999E-2</v>
      </c>
      <c r="AJ69" s="6">
        <v>-0.23949999999999999</v>
      </c>
      <c r="AK69" s="6">
        <v>-5.33E-2</v>
      </c>
      <c r="AL69" s="6">
        <v>0.38600000000000001</v>
      </c>
      <c r="AM69" s="6">
        <v>-0.15509999999999999</v>
      </c>
      <c r="AN69" s="6">
        <v>-0.21210000000000001</v>
      </c>
      <c r="AO69" s="6">
        <v>-5.8599999999999999E-2</v>
      </c>
      <c r="AP69" s="6">
        <v>-0.17810000000000001</v>
      </c>
      <c r="AQ69" s="6">
        <v>0.26069999999999999</v>
      </c>
      <c r="AR69" s="6">
        <v>0.28939999999999999</v>
      </c>
      <c r="AS69" s="7">
        <v>-0.2702</v>
      </c>
      <c r="AT69" s="7">
        <v>-0.2913</v>
      </c>
      <c r="AU69" s="7">
        <v>-0.13730000000000001</v>
      </c>
      <c r="AV69" s="6">
        <v>3.3999999999999998E-3</v>
      </c>
      <c r="AW69" s="6">
        <v>0.1827</v>
      </c>
      <c r="AX69" s="6">
        <v>-0.1036</v>
      </c>
      <c r="AY69" s="6">
        <v>0.24859999999999999</v>
      </c>
      <c r="AZ69" s="6">
        <v>6.7000000000000002E-3</v>
      </c>
    </row>
    <row r="70" spans="1:52" ht="16.5">
      <c r="A70" s="11" t="s">
        <v>33</v>
      </c>
      <c r="B70" s="9">
        <v>38.657400000000003</v>
      </c>
      <c r="C70" s="9">
        <v>44.624400000000001</v>
      </c>
      <c r="D70" s="9">
        <v>38.038899999999998</v>
      </c>
      <c r="E70" s="9">
        <v>47.7776</v>
      </c>
      <c r="F70" s="9">
        <v>38.020499999999998</v>
      </c>
      <c r="G70" s="9">
        <v>39.749699999999997</v>
      </c>
      <c r="H70" s="9">
        <v>41.1477</v>
      </c>
      <c r="I70" s="9">
        <v>43.9681</v>
      </c>
      <c r="J70" s="9">
        <v>35.428699999999999</v>
      </c>
      <c r="K70" s="9">
        <v>35.609400000000001</v>
      </c>
      <c r="L70" s="9">
        <v>35.489600000000003</v>
      </c>
      <c r="M70" s="9">
        <v>31.314</v>
      </c>
      <c r="N70" s="9">
        <v>33.504199999999997</v>
      </c>
      <c r="O70" s="9">
        <v>41.635399999999997</v>
      </c>
      <c r="P70" s="9">
        <v>33.935299999999998</v>
      </c>
      <c r="Q70" s="9">
        <v>31.146799999999999</v>
      </c>
      <c r="R70" s="9">
        <v>35.627800000000001</v>
      </c>
      <c r="S70" s="9">
        <v>37.663699999999999</v>
      </c>
      <c r="T70" s="9">
        <v>36.660800000000002</v>
      </c>
      <c r="U70" s="9">
        <v>40.9009</v>
      </c>
      <c r="V70" s="9">
        <v>36.323799999999999</v>
      </c>
      <c r="W70" s="9">
        <v>32.245800000000003</v>
      </c>
      <c r="X70" s="9">
        <v>42.397199999999998</v>
      </c>
      <c r="Y70" s="9">
        <v>48.028199999999998</v>
      </c>
      <c r="Z70" s="9">
        <v>32.460700000000003</v>
      </c>
      <c r="AA70" s="9">
        <v>39.9861</v>
      </c>
      <c r="AB70" s="9">
        <v>43.894599999999997</v>
      </c>
      <c r="AC70" s="9">
        <v>45.457000000000001</v>
      </c>
      <c r="AD70" s="9">
        <v>45.556199999999997</v>
      </c>
      <c r="AE70" s="9">
        <v>46.223799999999997</v>
      </c>
      <c r="AF70" s="9">
        <v>43.316200000000002</v>
      </c>
      <c r="AG70" s="9">
        <v>49.620600000000003</v>
      </c>
      <c r="AH70" s="9">
        <v>38.744500000000002</v>
      </c>
      <c r="AI70" s="9">
        <v>39.085099999999997</v>
      </c>
      <c r="AJ70" s="9">
        <v>42.946899999999999</v>
      </c>
      <c r="AK70" s="9">
        <v>41.160499999999999</v>
      </c>
      <c r="AL70" s="9">
        <v>41.162300000000002</v>
      </c>
      <c r="AM70" s="9">
        <v>48.151800000000001</v>
      </c>
      <c r="AN70" s="9">
        <v>43.949300000000001</v>
      </c>
      <c r="AO70" s="9">
        <v>42.720599999999997</v>
      </c>
      <c r="AP70" s="9">
        <v>58.066400000000002</v>
      </c>
      <c r="AQ70" s="9">
        <v>63.269100000000002</v>
      </c>
      <c r="AR70" s="9">
        <v>59.323</v>
      </c>
      <c r="AS70" s="10">
        <v>70.065799999999996</v>
      </c>
      <c r="AT70" s="10">
        <v>75.492400000000004</v>
      </c>
      <c r="AU70" s="10">
        <v>78.367199999999997</v>
      </c>
      <c r="AV70" s="9">
        <v>69.970100000000002</v>
      </c>
      <c r="AW70" s="9">
        <v>55.586300000000001</v>
      </c>
      <c r="AX70" s="9">
        <v>65.975200000000001</v>
      </c>
      <c r="AY70" s="9">
        <v>80.588200000000001</v>
      </c>
      <c r="AZ70" s="9">
        <v>72.332300000000004</v>
      </c>
    </row>
    <row r="71" spans="1:52" ht="16.5">
      <c r="A71" s="8" t="s">
        <v>34</v>
      </c>
      <c r="B71" s="6">
        <v>0.1986</v>
      </c>
      <c r="C71" s="6">
        <v>0.15440000000000001</v>
      </c>
      <c r="D71" s="6">
        <v>-0.14760000000000001</v>
      </c>
      <c r="E71" s="6">
        <v>0.25600000000000001</v>
      </c>
      <c r="F71" s="6">
        <v>-0.20419999999999999</v>
      </c>
      <c r="G71" s="6">
        <v>4.5499999999999999E-2</v>
      </c>
      <c r="H71" s="6">
        <v>3.5200000000000002E-2</v>
      </c>
      <c r="I71" s="6">
        <v>6.8500000000000005E-2</v>
      </c>
      <c r="J71" s="6">
        <v>-0.19420000000000001</v>
      </c>
      <c r="K71" s="6">
        <v>5.1000000000000004E-3</v>
      </c>
      <c r="L71" s="6">
        <v>-3.3999999999999998E-3</v>
      </c>
      <c r="M71" s="6">
        <v>-0.1177</v>
      </c>
      <c r="N71" s="6">
        <v>0</v>
      </c>
      <c r="O71" s="6">
        <v>0.2427</v>
      </c>
      <c r="P71" s="6">
        <v>-0.18490000000000001</v>
      </c>
      <c r="Q71" s="6">
        <v>-8.2199999999999995E-2</v>
      </c>
      <c r="R71" s="6">
        <v>0.1439</v>
      </c>
      <c r="S71" s="6">
        <v>5.7099999999999998E-2</v>
      </c>
      <c r="T71" s="6">
        <v>-2.6599999999999999E-2</v>
      </c>
      <c r="U71" s="6">
        <v>0.1157</v>
      </c>
      <c r="V71" s="6">
        <v>-0.1119</v>
      </c>
      <c r="W71" s="6">
        <v>-0.1123</v>
      </c>
      <c r="X71" s="6">
        <v>0.31480000000000002</v>
      </c>
      <c r="Y71" s="6">
        <v>0.1328</v>
      </c>
      <c r="Z71" s="6">
        <v>-0.3241</v>
      </c>
      <c r="AA71" s="6">
        <v>0.23180000000000001</v>
      </c>
      <c r="AB71" s="6">
        <v>9.7699999999999995E-2</v>
      </c>
      <c r="AC71" s="6">
        <v>3.56E-2</v>
      </c>
      <c r="AD71" s="6">
        <v>2.2000000000000001E-3</v>
      </c>
      <c r="AE71" s="6">
        <v>1.47E-2</v>
      </c>
      <c r="AF71" s="6">
        <v>-6.2899999999999998E-2</v>
      </c>
      <c r="AG71" s="6">
        <v>0.14549999999999999</v>
      </c>
      <c r="AH71" s="6">
        <v>-0.21920000000000001</v>
      </c>
      <c r="AI71" s="6">
        <v>8.8000000000000005E-3</v>
      </c>
      <c r="AJ71" s="6">
        <v>9.8799999999999999E-2</v>
      </c>
      <c r="AK71" s="6">
        <v>-4.1599999999999998E-2</v>
      </c>
      <c r="AL71" s="6">
        <v>0</v>
      </c>
      <c r="AM71" s="6">
        <v>0.16980000000000001</v>
      </c>
      <c r="AN71" s="6">
        <v>-8.7300000000000003E-2</v>
      </c>
      <c r="AO71" s="6">
        <v>-2.8000000000000001E-2</v>
      </c>
      <c r="AP71" s="6">
        <v>0.35920000000000002</v>
      </c>
      <c r="AQ71" s="6">
        <v>8.9599999999999999E-2</v>
      </c>
      <c r="AR71" s="6">
        <v>-6.2399999999999997E-2</v>
      </c>
      <c r="AS71" s="7">
        <v>0.18110000000000001</v>
      </c>
      <c r="AT71" s="7">
        <v>7.7499999999999999E-2</v>
      </c>
      <c r="AU71" s="7">
        <v>3.8100000000000002E-2</v>
      </c>
      <c r="AV71" s="6">
        <v>-0.1072</v>
      </c>
      <c r="AW71" s="6">
        <v>-0.2056</v>
      </c>
      <c r="AX71" s="6">
        <v>0.18690000000000001</v>
      </c>
      <c r="AY71" s="6">
        <v>0.2215</v>
      </c>
      <c r="AZ71" s="6">
        <v>-0.1024</v>
      </c>
    </row>
    <row r="74" spans="1:52" ht="21">
      <c r="A74" s="14" t="s">
        <v>147</v>
      </c>
    </row>
    <row r="75" spans="1:52" ht="18">
      <c r="A75" s="13" t="s">
        <v>142</v>
      </c>
      <c r="B75" s="15">
        <v>201101</v>
      </c>
      <c r="C75" s="15">
        <v>201102</v>
      </c>
      <c r="D75" s="15">
        <v>201103</v>
      </c>
      <c r="E75" s="15">
        <v>201104</v>
      </c>
      <c r="F75" s="15">
        <v>201105</v>
      </c>
      <c r="G75" s="15">
        <v>201106</v>
      </c>
      <c r="H75" s="15">
        <v>201107</v>
      </c>
      <c r="I75" s="15">
        <v>201108</v>
      </c>
      <c r="J75" s="15">
        <v>201109</v>
      </c>
      <c r="K75" s="15">
        <v>201110</v>
      </c>
      <c r="L75" s="15">
        <v>201111</v>
      </c>
      <c r="M75" s="15">
        <v>201112</v>
      </c>
      <c r="N75" s="15">
        <v>201201</v>
      </c>
      <c r="O75" s="11">
        <v>201202</v>
      </c>
      <c r="P75" s="11">
        <v>201203</v>
      </c>
      <c r="Q75" s="11">
        <v>201204</v>
      </c>
      <c r="R75" s="11">
        <v>201205</v>
      </c>
      <c r="S75" s="11">
        <v>201206</v>
      </c>
      <c r="T75" s="11">
        <v>201207</v>
      </c>
      <c r="U75" s="11">
        <v>201208</v>
      </c>
      <c r="V75" s="11">
        <v>201209</v>
      </c>
      <c r="W75" s="11">
        <v>201210</v>
      </c>
      <c r="X75" s="11">
        <v>201211</v>
      </c>
      <c r="Y75" s="11">
        <v>201212</v>
      </c>
      <c r="Z75" s="11">
        <v>201301</v>
      </c>
      <c r="AA75" s="11">
        <v>201302</v>
      </c>
      <c r="AB75" s="11">
        <v>201303</v>
      </c>
      <c r="AC75" s="11">
        <v>201304</v>
      </c>
      <c r="AD75" s="11">
        <v>201305</v>
      </c>
      <c r="AE75" s="11">
        <v>201306</v>
      </c>
      <c r="AF75" s="11">
        <v>201307</v>
      </c>
      <c r="AG75" s="11">
        <v>201308</v>
      </c>
      <c r="AH75" s="11">
        <v>201309</v>
      </c>
      <c r="AI75" s="11">
        <v>201310</v>
      </c>
      <c r="AJ75" s="11">
        <v>201311</v>
      </c>
      <c r="AK75" s="11">
        <v>201312</v>
      </c>
      <c r="AL75" s="11">
        <v>201401</v>
      </c>
      <c r="AM75" s="11">
        <v>201402</v>
      </c>
      <c r="AN75" s="11">
        <v>201403</v>
      </c>
      <c r="AO75" s="12">
        <v>201404</v>
      </c>
      <c r="AP75" s="11">
        <v>201405</v>
      </c>
      <c r="AQ75" s="11">
        <v>201406</v>
      </c>
      <c r="AR75" s="11">
        <v>201407</v>
      </c>
      <c r="AS75" s="12">
        <v>201408</v>
      </c>
      <c r="AT75" s="12">
        <v>201409</v>
      </c>
      <c r="AU75" s="12">
        <v>201410</v>
      </c>
      <c r="AV75" s="11">
        <v>201411</v>
      </c>
      <c r="AW75" s="11">
        <v>201412</v>
      </c>
      <c r="AX75" s="11">
        <v>201501</v>
      </c>
      <c r="AY75" s="11">
        <v>201502</v>
      </c>
      <c r="AZ75" s="11">
        <v>201503</v>
      </c>
    </row>
    <row r="76" spans="1:52" ht="16.5">
      <c r="A76" s="11" t="s">
        <v>70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4243041</v>
      </c>
      <c r="I76" s="9">
        <v>4605577</v>
      </c>
      <c r="J76" s="9">
        <v>2423211</v>
      </c>
      <c r="K76" s="9">
        <v>2534908</v>
      </c>
      <c r="L76" s="9">
        <v>1794138</v>
      </c>
      <c r="M76" s="9">
        <v>1665484</v>
      </c>
      <c r="N76" s="9">
        <v>3006820</v>
      </c>
      <c r="O76" s="9">
        <v>2541497</v>
      </c>
      <c r="P76" s="9">
        <v>2348413</v>
      </c>
      <c r="Q76" s="9">
        <v>3535012</v>
      </c>
      <c r="R76" s="9">
        <v>3115068</v>
      </c>
      <c r="S76" s="9">
        <v>3374948</v>
      </c>
      <c r="T76" s="9">
        <v>3895428</v>
      </c>
      <c r="U76" s="9">
        <v>4008431</v>
      </c>
      <c r="V76" s="9">
        <v>2435229</v>
      </c>
      <c r="W76" s="9">
        <v>2444548</v>
      </c>
      <c r="X76" s="9">
        <v>1730399</v>
      </c>
      <c r="Y76" s="9">
        <v>1897657</v>
      </c>
      <c r="Z76" s="9">
        <v>2947368</v>
      </c>
      <c r="AA76" s="9">
        <v>3079738</v>
      </c>
      <c r="AB76" s="9">
        <v>2308778</v>
      </c>
      <c r="AC76" s="9">
        <v>2268731</v>
      </c>
      <c r="AD76" s="9">
        <v>2089460</v>
      </c>
      <c r="AE76" s="9">
        <v>2387729</v>
      </c>
      <c r="AF76" s="9">
        <v>3979432</v>
      </c>
      <c r="AG76" s="9">
        <v>3531009</v>
      </c>
      <c r="AH76" s="9">
        <v>2056121</v>
      </c>
      <c r="AI76" s="9">
        <v>2132995</v>
      </c>
      <c r="AJ76" s="9">
        <v>1664045</v>
      </c>
      <c r="AK76" s="9">
        <v>1336817</v>
      </c>
      <c r="AL76" s="9">
        <v>2061577</v>
      </c>
      <c r="AM76" s="9">
        <v>2060237</v>
      </c>
      <c r="AN76" s="9">
        <v>1936115</v>
      </c>
      <c r="AO76" s="10">
        <v>1932187</v>
      </c>
      <c r="AP76" s="9">
        <v>2155426</v>
      </c>
      <c r="AQ76" s="9">
        <v>2507040</v>
      </c>
      <c r="AR76" s="9">
        <v>3475928</v>
      </c>
      <c r="AS76" s="10">
        <v>3150670</v>
      </c>
      <c r="AT76" s="10">
        <v>1529678</v>
      </c>
      <c r="AU76" s="10">
        <v>1858434</v>
      </c>
      <c r="AV76" s="9">
        <v>1652894</v>
      </c>
      <c r="AW76" s="9">
        <v>1394709</v>
      </c>
      <c r="AX76" s="9">
        <v>1589817</v>
      </c>
      <c r="AY76" s="9">
        <v>2132994</v>
      </c>
      <c r="AZ76" s="9">
        <v>1426820</v>
      </c>
    </row>
    <row r="77" spans="1:52" ht="16.5">
      <c r="A77" s="8" t="s">
        <v>71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8.5400000000000004E-2</v>
      </c>
      <c r="J77" s="6">
        <v>-0.47389999999999999</v>
      </c>
      <c r="K77" s="6">
        <v>4.6100000000000002E-2</v>
      </c>
      <c r="L77" s="6">
        <v>-0.29220000000000002</v>
      </c>
      <c r="M77" s="6">
        <v>-7.17E-2</v>
      </c>
      <c r="N77" s="6">
        <f>N76/M76-1</f>
        <v>0.80537309274661295</v>
      </c>
      <c r="O77" s="6">
        <v>-0.15479999999999999</v>
      </c>
      <c r="P77" s="6">
        <v>-7.5999999999999998E-2</v>
      </c>
      <c r="Q77" s="6">
        <v>0.50529999999999997</v>
      </c>
      <c r="R77" s="6">
        <v>-0.1188</v>
      </c>
      <c r="S77" s="6">
        <v>8.3400000000000002E-2</v>
      </c>
      <c r="T77" s="6">
        <v>0.1542</v>
      </c>
      <c r="U77" s="6">
        <v>2.9000000000000001E-2</v>
      </c>
      <c r="V77" s="6">
        <v>-0.39250000000000002</v>
      </c>
      <c r="W77" s="6">
        <v>3.8E-3</v>
      </c>
      <c r="X77" s="6">
        <v>-0.29210000000000003</v>
      </c>
      <c r="Y77" s="6">
        <v>9.6699999999999994E-2</v>
      </c>
      <c r="Z77" s="6">
        <v>0.55320000000000003</v>
      </c>
      <c r="AA77" s="6">
        <v>4.4900000000000002E-2</v>
      </c>
      <c r="AB77" s="6">
        <v>-0.25030000000000002</v>
      </c>
      <c r="AC77" s="6">
        <v>-1.7299999999999999E-2</v>
      </c>
      <c r="AD77" s="6">
        <v>-7.9000000000000001E-2</v>
      </c>
      <c r="AE77" s="6">
        <v>0.14269999999999999</v>
      </c>
      <c r="AF77" s="6">
        <v>0.66659999999999997</v>
      </c>
      <c r="AG77" s="6">
        <v>-0.11269999999999999</v>
      </c>
      <c r="AH77" s="6">
        <v>-0.41770000000000002</v>
      </c>
      <c r="AI77" s="6">
        <v>3.7400000000000003E-2</v>
      </c>
      <c r="AJ77" s="6">
        <v>-0.21990000000000001</v>
      </c>
      <c r="AK77" s="6">
        <v>-0.1966</v>
      </c>
      <c r="AL77" s="6">
        <v>0.54220000000000002</v>
      </c>
      <c r="AM77" s="6">
        <v>-5.9999999999999995E-4</v>
      </c>
      <c r="AN77" s="6">
        <v>-6.0199999999999997E-2</v>
      </c>
      <c r="AO77" s="7">
        <v>-2E-3</v>
      </c>
      <c r="AP77" s="6">
        <v>0.11550000000000001</v>
      </c>
      <c r="AQ77" s="6">
        <v>0.16309999999999999</v>
      </c>
      <c r="AR77" s="6">
        <v>0.38650000000000001</v>
      </c>
      <c r="AS77" s="7">
        <v>-9.3600000000000003E-2</v>
      </c>
      <c r="AT77" s="7">
        <v>-0.51449999999999996</v>
      </c>
      <c r="AU77" s="7">
        <v>0.21490000000000001</v>
      </c>
      <c r="AV77" s="6">
        <v>-0.1106</v>
      </c>
      <c r="AW77" s="6">
        <v>-0.15620000000000001</v>
      </c>
      <c r="AX77" s="6">
        <v>0.1399</v>
      </c>
      <c r="AY77" s="6">
        <v>0.3417</v>
      </c>
      <c r="AZ77" s="6">
        <v>-0.33110000000000001</v>
      </c>
    </row>
    <row r="78" spans="1:52" ht="16.5">
      <c r="A78" s="11" t="s">
        <v>72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1615584</v>
      </c>
      <c r="I78" s="9">
        <v>1901898</v>
      </c>
      <c r="J78" s="9">
        <v>899502</v>
      </c>
      <c r="K78" s="9">
        <v>934459</v>
      </c>
      <c r="L78" s="9">
        <v>691778</v>
      </c>
      <c r="M78" s="9">
        <v>630651</v>
      </c>
      <c r="N78" s="17">
        <v>1066</v>
      </c>
      <c r="O78" s="9">
        <v>493</v>
      </c>
      <c r="P78" s="9">
        <v>592750</v>
      </c>
      <c r="Q78" s="9">
        <v>1374986</v>
      </c>
      <c r="R78" s="9">
        <v>1244311</v>
      </c>
      <c r="S78" s="9">
        <v>1419263</v>
      </c>
      <c r="T78" s="9">
        <v>1782889</v>
      </c>
      <c r="U78" s="9">
        <v>1534539</v>
      </c>
      <c r="V78" s="9">
        <v>401358</v>
      </c>
      <c r="W78" s="9">
        <v>677435</v>
      </c>
      <c r="X78" s="9">
        <v>668480</v>
      </c>
      <c r="Y78" s="9">
        <v>756073</v>
      </c>
      <c r="Z78" s="9">
        <v>1118565</v>
      </c>
      <c r="AA78" s="9">
        <v>1109676</v>
      </c>
      <c r="AB78" s="9">
        <v>782812</v>
      </c>
      <c r="AC78" s="9">
        <v>747039</v>
      </c>
      <c r="AD78" s="9">
        <v>708557</v>
      </c>
      <c r="AE78" s="9">
        <v>797583</v>
      </c>
      <c r="AF78" s="9">
        <v>1353575</v>
      </c>
      <c r="AG78" s="9">
        <v>1182107</v>
      </c>
      <c r="AH78" s="9">
        <v>666239</v>
      </c>
      <c r="AI78" s="9">
        <v>711291</v>
      </c>
      <c r="AJ78" s="9">
        <v>535287</v>
      </c>
      <c r="AK78" s="9">
        <v>460885</v>
      </c>
      <c r="AL78" s="9">
        <v>737319</v>
      </c>
      <c r="AM78" s="9">
        <v>750843</v>
      </c>
      <c r="AN78" s="9">
        <v>705283</v>
      </c>
      <c r="AO78" s="10">
        <v>706584</v>
      </c>
      <c r="AP78" s="9">
        <v>754423</v>
      </c>
      <c r="AQ78" s="9">
        <v>862607</v>
      </c>
      <c r="AR78" s="9">
        <v>969710</v>
      </c>
      <c r="AS78" s="10">
        <v>822794</v>
      </c>
      <c r="AT78" s="10">
        <v>375606</v>
      </c>
      <c r="AU78" s="10">
        <v>557784</v>
      </c>
      <c r="AV78" s="9">
        <v>484786</v>
      </c>
      <c r="AW78" s="9">
        <v>414348</v>
      </c>
      <c r="AX78" s="9">
        <v>481421</v>
      </c>
      <c r="AY78" s="9">
        <v>610315</v>
      </c>
      <c r="AZ78" s="9">
        <v>378625</v>
      </c>
    </row>
    <row r="79" spans="1:52" ht="16.5">
      <c r="A79" s="8" t="s">
        <v>73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0.1772</v>
      </c>
      <c r="J79" s="6">
        <v>-0.52710000000000001</v>
      </c>
      <c r="K79" s="6">
        <v>3.8899999999999997E-2</v>
      </c>
      <c r="L79" s="6">
        <v>-0.25969999999999999</v>
      </c>
      <c r="M79" s="6">
        <v>-8.8400000000000006E-2</v>
      </c>
      <c r="N79" s="6">
        <f>N78/M78-1</f>
        <v>-0.9983096831686622</v>
      </c>
      <c r="O79" s="6">
        <v>-0.53749999999999998</v>
      </c>
      <c r="P79" s="6">
        <v>1201.3326999999999</v>
      </c>
      <c r="Q79" s="6">
        <v>1.3197000000000001</v>
      </c>
      <c r="R79" s="6">
        <v>-9.5000000000000001E-2</v>
      </c>
      <c r="S79" s="6">
        <v>0.1406</v>
      </c>
      <c r="T79" s="6">
        <v>0.25619999999999998</v>
      </c>
      <c r="U79" s="6">
        <v>-0.13930000000000001</v>
      </c>
      <c r="V79" s="6">
        <v>-0.73850000000000005</v>
      </c>
      <c r="W79" s="6">
        <v>0.68789999999999996</v>
      </c>
      <c r="X79" s="6">
        <v>-1.32E-2</v>
      </c>
      <c r="Y79" s="6">
        <v>0.13100000000000001</v>
      </c>
      <c r="Z79" s="6">
        <v>0.47939999999999999</v>
      </c>
      <c r="AA79" s="6">
        <v>-7.9000000000000008E-3</v>
      </c>
      <c r="AB79" s="6">
        <v>-0.29459999999999997</v>
      </c>
      <c r="AC79" s="6">
        <v>-4.5699999999999998E-2</v>
      </c>
      <c r="AD79" s="6">
        <v>-5.1499999999999997E-2</v>
      </c>
      <c r="AE79" s="6">
        <v>0.12559999999999999</v>
      </c>
      <c r="AF79" s="6">
        <v>0.69710000000000005</v>
      </c>
      <c r="AG79" s="6">
        <v>-0.12670000000000001</v>
      </c>
      <c r="AH79" s="6">
        <v>-0.43640000000000001</v>
      </c>
      <c r="AI79" s="6">
        <v>6.7599999999999993E-2</v>
      </c>
      <c r="AJ79" s="6">
        <v>-0.24740000000000001</v>
      </c>
      <c r="AK79" s="6">
        <v>-0.13900000000000001</v>
      </c>
      <c r="AL79" s="6">
        <v>0.5998</v>
      </c>
      <c r="AM79" s="6">
        <v>1.83E-2</v>
      </c>
      <c r="AN79" s="6">
        <v>-6.0699999999999997E-2</v>
      </c>
      <c r="AO79" s="7">
        <v>1.8E-3</v>
      </c>
      <c r="AP79" s="6">
        <v>6.7699999999999996E-2</v>
      </c>
      <c r="AQ79" s="6">
        <v>0.1434</v>
      </c>
      <c r="AR79" s="6">
        <v>0.1242</v>
      </c>
      <c r="AS79" s="7">
        <v>-0.1515</v>
      </c>
      <c r="AT79" s="7">
        <v>-0.54349999999999998</v>
      </c>
      <c r="AU79" s="7">
        <v>0.48499999999999999</v>
      </c>
      <c r="AV79" s="6">
        <v>-0.13089999999999999</v>
      </c>
      <c r="AW79" s="6">
        <v>-0.14530000000000001</v>
      </c>
      <c r="AX79" s="6">
        <v>0.16189999999999999</v>
      </c>
      <c r="AY79" s="6">
        <v>0.26769999999999999</v>
      </c>
      <c r="AZ79" s="6">
        <v>-0.37959999999999999</v>
      </c>
    </row>
    <row r="80" spans="1:52" ht="16.5">
      <c r="A80" s="8" t="s">
        <v>81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1</v>
      </c>
      <c r="I80" s="6">
        <v>0.64580000000000004</v>
      </c>
      <c r="J80" s="6">
        <v>0.46589999999999998</v>
      </c>
      <c r="K80" s="6">
        <v>0.4647</v>
      </c>
      <c r="L80" s="6">
        <v>0.39410000000000001</v>
      </c>
      <c r="M80" s="6">
        <v>0.42059999999999997</v>
      </c>
      <c r="N80" s="6">
        <v>0.55289999999999995</v>
      </c>
      <c r="O80" s="6">
        <v>0.50419999999999998</v>
      </c>
      <c r="P80" s="6">
        <v>0.50829999999999997</v>
      </c>
      <c r="Q80" s="6">
        <v>0.60419999999999996</v>
      </c>
      <c r="R80" s="6">
        <v>0.53520000000000001</v>
      </c>
      <c r="S80" s="6">
        <v>0.5101</v>
      </c>
      <c r="T80" s="6">
        <v>0.56000000000000005</v>
      </c>
      <c r="U80" s="6">
        <v>0.57709999999999995</v>
      </c>
      <c r="V80" s="6">
        <v>0.496</v>
      </c>
      <c r="W80" s="6">
        <v>0.50480000000000003</v>
      </c>
      <c r="X80" s="6">
        <v>0.47460000000000002</v>
      </c>
      <c r="Y80" s="6">
        <v>0.4929</v>
      </c>
      <c r="Z80" s="6">
        <v>0.56540000000000001</v>
      </c>
      <c r="AA80" s="6">
        <v>0.55469999999999997</v>
      </c>
      <c r="AB80" s="6">
        <v>0.5363</v>
      </c>
      <c r="AC80" s="6">
        <v>0.5232</v>
      </c>
      <c r="AD80" s="6">
        <v>0.51959999999999995</v>
      </c>
      <c r="AE80" s="6">
        <v>0.5524</v>
      </c>
      <c r="AF80" s="6">
        <v>0.64180000000000004</v>
      </c>
      <c r="AG80" s="6">
        <v>0.61539999999999995</v>
      </c>
      <c r="AH80" s="6">
        <v>0.5444</v>
      </c>
      <c r="AI80" s="6">
        <v>0.55079999999999996</v>
      </c>
      <c r="AJ80" s="6">
        <v>0.52559999999999996</v>
      </c>
      <c r="AK80" s="6">
        <v>0.53</v>
      </c>
      <c r="AL80" s="6">
        <v>0.59389999999999998</v>
      </c>
      <c r="AM80" s="6">
        <v>0.58740000000000003</v>
      </c>
      <c r="AN80" s="6">
        <v>0.58599999999999997</v>
      </c>
      <c r="AO80" s="7">
        <v>0.58860000000000001</v>
      </c>
      <c r="AP80" s="6">
        <v>0.6149</v>
      </c>
      <c r="AQ80" s="6">
        <v>0.63</v>
      </c>
      <c r="AR80" s="6">
        <v>0.67359999999999998</v>
      </c>
      <c r="AS80" s="7">
        <v>0.67900000000000005</v>
      </c>
      <c r="AT80" s="7">
        <v>0.61729999999999996</v>
      </c>
      <c r="AU80" s="7">
        <v>0.6552</v>
      </c>
      <c r="AV80" s="6">
        <v>0.6169</v>
      </c>
      <c r="AW80" s="6">
        <v>0.58760000000000001</v>
      </c>
      <c r="AX80" s="6">
        <v>0.61160000000000003</v>
      </c>
      <c r="AY80" s="6">
        <v>0.65369999999999995</v>
      </c>
      <c r="AZ80" s="6">
        <v>0.61250000000000004</v>
      </c>
    </row>
    <row r="81" spans="1:52" ht="16.5">
      <c r="A81" s="8" t="s">
        <v>82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0.37619999999999998</v>
      </c>
      <c r="J81" s="6">
        <v>0.48780000000000001</v>
      </c>
      <c r="K81" s="6">
        <v>0.38469999999999999</v>
      </c>
      <c r="L81" s="6">
        <v>0.48010000000000003</v>
      </c>
      <c r="M81" s="6">
        <v>0.42120000000000002</v>
      </c>
      <c r="N81" s="6">
        <v>0.24199999999999999</v>
      </c>
      <c r="O81" s="6">
        <v>0.3584</v>
      </c>
      <c r="P81" s="6">
        <v>0.34079999999999999</v>
      </c>
      <c r="Q81" s="6">
        <v>0.25509999999999999</v>
      </c>
      <c r="R81" s="6">
        <v>0.3488</v>
      </c>
      <c r="S81" s="6">
        <v>0.3392</v>
      </c>
      <c r="T81" s="6">
        <v>0.30520000000000003</v>
      </c>
      <c r="U81" s="6">
        <v>0.30559999999999998</v>
      </c>
      <c r="V81" s="6">
        <v>0.37740000000000001</v>
      </c>
      <c r="W81" s="6">
        <v>0.31919999999999998</v>
      </c>
      <c r="X81" s="6">
        <v>0.3538</v>
      </c>
      <c r="Y81" s="6">
        <v>0.29299999999999998</v>
      </c>
      <c r="Z81" s="6">
        <v>0.22439999999999999</v>
      </c>
      <c r="AA81" s="6">
        <v>0.2651</v>
      </c>
      <c r="AB81" s="6">
        <v>0.28689999999999999</v>
      </c>
      <c r="AC81" s="6">
        <v>0.27660000000000001</v>
      </c>
      <c r="AD81" s="6">
        <v>0.29010000000000002</v>
      </c>
      <c r="AE81" s="6">
        <v>0.24679999999999999</v>
      </c>
      <c r="AF81" s="6">
        <v>0.18379999999999999</v>
      </c>
      <c r="AG81" s="6">
        <v>0.25740000000000002</v>
      </c>
      <c r="AH81" s="6">
        <v>0.31380000000000002</v>
      </c>
      <c r="AI81" s="6">
        <v>0.27400000000000002</v>
      </c>
      <c r="AJ81" s="6">
        <v>0.30790000000000001</v>
      </c>
      <c r="AK81" s="6">
        <v>0.29239999999999999</v>
      </c>
      <c r="AL81" s="6">
        <v>0.2016</v>
      </c>
      <c r="AM81" s="6">
        <v>0.26329999999999998</v>
      </c>
      <c r="AN81" s="6">
        <v>0.2757</v>
      </c>
      <c r="AO81" s="7">
        <v>0.27010000000000001</v>
      </c>
      <c r="AP81" s="6">
        <v>0.25259999999999999</v>
      </c>
      <c r="AQ81" s="6">
        <v>0.2429</v>
      </c>
      <c r="AR81" s="6">
        <v>0.20399999999999999</v>
      </c>
      <c r="AS81" s="7">
        <v>0.21709999999999999</v>
      </c>
      <c r="AT81" s="7">
        <v>0.2717</v>
      </c>
      <c r="AU81" s="7">
        <v>0.19980000000000001</v>
      </c>
      <c r="AV81" s="6">
        <v>0.25180000000000002</v>
      </c>
      <c r="AW81" s="6">
        <v>0.27600000000000002</v>
      </c>
      <c r="AX81" s="6">
        <v>0.23860000000000001</v>
      </c>
      <c r="AY81" s="6">
        <v>0.1988</v>
      </c>
      <c r="AZ81" s="6">
        <v>0.26829999999999998</v>
      </c>
    </row>
    <row r="82" spans="1:52" ht="16.5">
      <c r="A82" s="8" t="s">
        <v>83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9.5999999999999992E-3</v>
      </c>
      <c r="J82" s="6">
        <v>7.2400000000000006E-2</v>
      </c>
      <c r="K82" s="6">
        <v>0.16889999999999999</v>
      </c>
      <c r="L82" s="6">
        <v>0.1457</v>
      </c>
      <c r="M82" s="6">
        <v>0.17299999999999999</v>
      </c>
      <c r="N82" s="6">
        <v>0.2051</v>
      </c>
      <c r="O82" s="6">
        <v>0.13739999999999999</v>
      </c>
      <c r="P82" s="6">
        <v>0.151</v>
      </c>
      <c r="Q82" s="6">
        <v>0.14069999999999999</v>
      </c>
      <c r="R82" s="6">
        <v>0.11600000000000001</v>
      </c>
      <c r="S82" s="6">
        <v>0.1507</v>
      </c>
      <c r="T82" s="6">
        <v>0.1348</v>
      </c>
      <c r="U82" s="6">
        <v>0.1174</v>
      </c>
      <c r="V82" s="6">
        <v>0.1265</v>
      </c>
      <c r="W82" s="6">
        <v>0.17599999999999999</v>
      </c>
      <c r="X82" s="6">
        <v>0.17169999999999999</v>
      </c>
      <c r="Y82" s="6">
        <v>0.21410000000000001</v>
      </c>
      <c r="Z82" s="6">
        <v>0.2102</v>
      </c>
      <c r="AA82" s="6">
        <v>0.1802</v>
      </c>
      <c r="AB82" s="6">
        <v>0.17680000000000001</v>
      </c>
      <c r="AC82" s="6">
        <v>0.20019999999999999</v>
      </c>
      <c r="AD82" s="6">
        <v>0.1903</v>
      </c>
      <c r="AE82" s="6">
        <v>0.20080000000000001</v>
      </c>
      <c r="AF82" s="6">
        <v>0.1744</v>
      </c>
      <c r="AG82" s="6">
        <v>0.12720000000000001</v>
      </c>
      <c r="AH82" s="6">
        <v>0.14180000000000001</v>
      </c>
      <c r="AI82" s="6">
        <v>0.17530000000000001</v>
      </c>
      <c r="AJ82" s="6">
        <v>0.16650000000000001</v>
      </c>
      <c r="AK82" s="6">
        <v>0.17760000000000001</v>
      </c>
      <c r="AL82" s="6">
        <v>0.20449999999999999</v>
      </c>
      <c r="AM82" s="6">
        <v>0.14929999999999999</v>
      </c>
      <c r="AN82" s="6">
        <v>0.13819999999999999</v>
      </c>
      <c r="AO82" s="7">
        <v>0.14130000000000001</v>
      </c>
      <c r="AP82" s="6">
        <v>0.13250000000000001</v>
      </c>
      <c r="AQ82" s="6">
        <v>0.12709999999999999</v>
      </c>
      <c r="AR82" s="6">
        <v>0.1225</v>
      </c>
      <c r="AS82" s="7">
        <v>0.10390000000000001</v>
      </c>
      <c r="AT82" s="7">
        <v>0.111</v>
      </c>
      <c r="AU82" s="7">
        <v>0.14499999999999999</v>
      </c>
      <c r="AV82" s="6">
        <v>0.1313</v>
      </c>
      <c r="AW82" s="6">
        <v>0.13639999999999999</v>
      </c>
      <c r="AX82" s="6">
        <v>0.1497</v>
      </c>
      <c r="AY82" s="6">
        <v>0.14749999999999999</v>
      </c>
      <c r="AZ82" s="6">
        <v>0.1192</v>
      </c>
    </row>
    <row r="83" spans="1:52" ht="16.5">
      <c r="A83" s="11" t="s">
        <v>141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4475043</v>
      </c>
      <c r="I83" s="9">
        <v>3005179</v>
      </c>
      <c r="J83" s="9">
        <v>1136820</v>
      </c>
      <c r="K83" s="9">
        <v>1186994</v>
      </c>
      <c r="L83" s="9">
        <v>718025</v>
      </c>
      <c r="M83" s="9">
        <v>706542</v>
      </c>
      <c r="N83" s="9">
        <v>1822899</v>
      </c>
      <c r="O83" s="9">
        <v>1412911</v>
      </c>
      <c r="P83" s="9">
        <v>1306380</v>
      </c>
      <c r="Q83" s="9">
        <v>2307024</v>
      </c>
      <c r="R83" s="9">
        <v>1792123</v>
      </c>
      <c r="S83" s="9">
        <v>1908662</v>
      </c>
      <c r="T83" s="9">
        <v>2406698</v>
      </c>
      <c r="U83" s="9">
        <v>2032886</v>
      </c>
      <c r="V83" s="9">
        <v>1338255</v>
      </c>
      <c r="W83" s="9">
        <v>1367726</v>
      </c>
      <c r="X83" s="9">
        <v>906534</v>
      </c>
      <c r="Y83" s="9">
        <v>1044249</v>
      </c>
      <c r="Z83" s="9">
        <v>1804322</v>
      </c>
      <c r="AA83" s="9">
        <v>1878905</v>
      </c>
      <c r="AB83" s="9">
        <v>1359699</v>
      </c>
      <c r="AC83" s="9">
        <v>1294983</v>
      </c>
      <c r="AD83" s="9">
        <v>1189462</v>
      </c>
      <c r="AE83" s="9">
        <v>1441340</v>
      </c>
      <c r="AF83" s="9">
        <v>2755309</v>
      </c>
      <c r="AG83" s="9">
        <v>2354967</v>
      </c>
      <c r="AH83" s="9">
        <v>1228218</v>
      </c>
      <c r="AI83" s="9">
        <v>1280481</v>
      </c>
      <c r="AJ83" s="9">
        <v>961570</v>
      </c>
      <c r="AK83" s="9">
        <v>772125</v>
      </c>
      <c r="AL83" s="9">
        <v>1314890</v>
      </c>
      <c r="AM83" s="9">
        <v>1301764</v>
      </c>
      <c r="AN83" s="9">
        <v>1240218</v>
      </c>
      <c r="AO83" s="10">
        <v>1230213</v>
      </c>
      <c r="AP83" s="9">
        <v>1426855</v>
      </c>
      <c r="AQ83" s="9">
        <v>1694630</v>
      </c>
      <c r="AR83" s="9">
        <v>2540337</v>
      </c>
      <c r="AS83" s="10">
        <v>2256545</v>
      </c>
      <c r="AT83" s="10">
        <v>1025527</v>
      </c>
      <c r="AU83" s="10">
        <v>1302851</v>
      </c>
      <c r="AV83" s="9">
        <v>1102219</v>
      </c>
      <c r="AW83" s="9">
        <v>891165</v>
      </c>
      <c r="AX83" s="9">
        <v>1051355</v>
      </c>
      <c r="AY83" s="9">
        <v>1499558</v>
      </c>
      <c r="AZ83" s="9">
        <v>947063</v>
      </c>
    </row>
    <row r="84" spans="1:52" ht="16.5">
      <c r="A84" s="8" t="s">
        <v>140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-0.32850000000000001</v>
      </c>
      <c r="J84" s="6">
        <v>-0.62170000000000003</v>
      </c>
      <c r="K84" s="6">
        <v>4.41E-2</v>
      </c>
      <c r="L84" s="6">
        <v>-0.39510000000000001</v>
      </c>
      <c r="M84" s="6">
        <v>-1.6E-2</v>
      </c>
      <c r="N84" s="6">
        <v>0</v>
      </c>
      <c r="O84" s="6">
        <v>-0.22489999999999999</v>
      </c>
      <c r="P84" s="6">
        <v>-7.5399999999999995E-2</v>
      </c>
      <c r="Q84" s="6">
        <v>0.76600000000000001</v>
      </c>
      <c r="R84" s="6">
        <v>-0.22320000000000001</v>
      </c>
      <c r="S84" s="6">
        <v>6.5000000000000002E-2</v>
      </c>
      <c r="T84" s="6">
        <v>0.26090000000000002</v>
      </c>
      <c r="U84" s="6">
        <v>-0.15529999999999999</v>
      </c>
      <c r="V84" s="6">
        <v>-0.3417</v>
      </c>
      <c r="W84" s="6">
        <v>2.1999999999999999E-2</v>
      </c>
      <c r="X84" s="6">
        <v>-0.3372</v>
      </c>
      <c r="Y84" s="6">
        <v>0.15190000000000001</v>
      </c>
      <c r="Z84" s="6">
        <v>0.72789999999999999</v>
      </c>
      <c r="AA84" s="6">
        <v>4.1300000000000003E-2</v>
      </c>
      <c r="AB84" s="6">
        <v>-0.27629999999999999</v>
      </c>
      <c r="AC84" s="6">
        <v>-4.7600000000000003E-2</v>
      </c>
      <c r="AD84" s="6">
        <v>-8.1500000000000003E-2</v>
      </c>
      <c r="AE84" s="6">
        <v>0.21179999999999999</v>
      </c>
      <c r="AF84" s="6">
        <v>0.91159999999999997</v>
      </c>
      <c r="AG84" s="6">
        <v>-0.14530000000000001</v>
      </c>
      <c r="AH84" s="6">
        <v>-0.47849999999999998</v>
      </c>
      <c r="AI84" s="6">
        <v>4.2599999999999999E-2</v>
      </c>
      <c r="AJ84" s="6">
        <v>-0.24909999999999999</v>
      </c>
      <c r="AK84" s="6">
        <v>-0.19700000000000001</v>
      </c>
      <c r="AL84" s="6">
        <v>0.70289999999999997</v>
      </c>
      <c r="AM84" s="6">
        <v>-0.01</v>
      </c>
      <c r="AN84" s="6">
        <v>-4.7300000000000002E-2</v>
      </c>
      <c r="AO84" s="7">
        <v>-8.0999999999999996E-3</v>
      </c>
      <c r="AP84" s="6">
        <v>0.1598</v>
      </c>
      <c r="AQ84" s="6">
        <v>0.18770000000000001</v>
      </c>
      <c r="AR84" s="6">
        <v>0.49909999999999999</v>
      </c>
      <c r="AS84" s="7">
        <v>-0.11169999999999999</v>
      </c>
      <c r="AT84" s="7">
        <v>-0.54549999999999998</v>
      </c>
      <c r="AU84" s="7">
        <v>0.27039999999999997</v>
      </c>
      <c r="AV84" s="6">
        <v>-0.154</v>
      </c>
      <c r="AW84" s="6">
        <v>-0.1915</v>
      </c>
      <c r="AX84" s="6">
        <v>0.17979999999999999</v>
      </c>
      <c r="AY84" s="6">
        <v>0.42630000000000001</v>
      </c>
      <c r="AZ84" s="6">
        <v>-0.36840000000000001</v>
      </c>
    </row>
    <row r="85" spans="1:52" ht="16.5">
      <c r="A85" s="11" t="s">
        <v>74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4243008</v>
      </c>
      <c r="I85" s="9">
        <v>2974413</v>
      </c>
      <c r="J85" s="9">
        <v>1128939</v>
      </c>
      <c r="K85" s="9">
        <v>1178061</v>
      </c>
      <c r="L85" s="9">
        <v>707148</v>
      </c>
      <c r="M85" s="9">
        <v>700534</v>
      </c>
      <c r="N85" s="9">
        <v>1662590</v>
      </c>
      <c r="O85" s="9">
        <v>1281365</v>
      </c>
      <c r="P85" s="9">
        <v>1193637</v>
      </c>
      <c r="Q85" s="9">
        <v>2136017</v>
      </c>
      <c r="R85" s="9">
        <v>1667149</v>
      </c>
      <c r="S85" s="9">
        <v>1721589</v>
      </c>
      <c r="T85" s="9">
        <v>2181331</v>
      </c>
      <c r="U85" s="9">
        <v>2313149</v>
      </c>
      <c r="V85" s="9">
        <v>1207944</v>
      </c>
      <c r="W85" s="9">
        <v>1234009</v>
      </c>
      <c r="X85" s="9">
        <v>821174</v>
      </c>
      <c r="Y85" s="9">
        <v>935392</v>
      </c>
      <c r="Z85" s="9">
        <v>1666562</v>
      </c>
      <c r="AA85" s="9">
        <v>1708248</v>
      </c>
      <c r="AB85" s="9">
        <v>1238214</v>
      </c>
      <c r="AC85" s="9">
        <v>1187059</v>
      </c>
      <c r="AD85" s="9">
        <v>1085663</v>
      </c>
      <c r="AE85" s="9">
        <v>1319024</v>
      </c>
      <c r="AF85" s="9">
        <v>2553952</v>
      </c>
      <c r="AG85" s="9">
        <v>2173158</v>
      </c>
      <c r="AH85" s="9">
        <v>1119309</v>
      </c>
      <c r="AI85" s="9">
        <v>1174788</v>
      </c>
      <c r="AJ85" s="9">
        <v>874703</v>
      </c>
      <c r="AK85" s="9">
        <v>708476</v>
      </c>
      <c r="AL85" s="9">
        <v>1224369</v>
      </c>
      <c r="AM85" s="9">
        <v>1210181</v>
      </c>
      <c r="AN85" s="9">
        <v>1134637</v>
      </c>
      <c r="AO85" s="10">
        <v>1137241</v>
      </c>
      <c r="AP85" s="9">
        <v>1325370</v>
      </c>
      <c r="AQ85" s="9">
        <v>1579536</v>
      </c>
      <c r="AR85" s="9">
        <v>2341218</v>
      </c>
      <c r="AS85" s="10">
        <v>2139268</v>
      </c>
      <c r="AT85" s="10">
        <v>944285</v>
      </c>
      <c r="AU85" s="10">
        <v>1217695</v>
      </c>
      <c r="AV85" s="9">
        <v>1019593</v>
      </c>
      <c r="AW85" s="9">
        <v>819536</v>
      </c>
      <c r="AX85" s="9">
        <v>972391</v>
      </c>
      <c r="AY85" s="9">
        <v>1394299</v>
      </c>
      <c r="AZ85" s="9">
        <v>873944</v>
      </c>
    </row>
    <row r="86" spans="1:52" ht="16.5">
      <c r="A86" s="8" t="s">
        <v>75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-0.29899999999999999</v>
      </c>
      <c r="J86" s="6">
        <v>-0.62039999999999995</v>
      </c>
      <c r="K86" s="6">
        <v>4.3499999999999997E-2</v>
      </c>
      <c r="L86" s="6">
        <v>-0.3997</v>
      </c>
      <c r="M86" s="6">
        <v>-9.4000000000000004E-3</v>
      </c>
      <c r="N86" s="6">
        <v>0</v>
      </c>
      <c r="O86" s="6">
        <v>-0.2293</v>
      </c>
      <c r="P86" s="6">
        <v>-6.8500000000000005E-2</v>
      </c>
      <c r="Q86" s="6">
        <v>0.78949999999999998</v>
      </c>
      <c r="R86" s="6">
        <v>-0.2195</v>
      </c>
      <c r="S86" s="6">
        <v>3.27E-2</v>
      </c>
      <c r="T86" s="6">
        <v>0.26700000000000002</v>
      </c>
      <c r="U86" s="6">
        <v>6.0400000000000002E-2</v>
      </c>
      <c r="V86" s="6">
        <v>-0.4778</v>
      </c>
      <c r="W86" s="6">
        <v>2.1600000000000001E-2</v>
      </c>
      <c r="X86" s="6">
        <v>-0.33450000000000002</v>
      </c>
      <c r="Y86" s="6">
        <v>0.1391</v>
      </c>
      <c r="Z86" s="6">
        <v>0.78169999999999995</v>
      </c>
      <c r="AA86" s="6">
        <v>2.5000000000000001E-2</v>
      </c>
      <c r="AB86" s="6">
        <v>-0.2752</v>
      </c>
      <c r="AC86" s="6">
        <v>-4.1300000000000003E-2</v>
      </c>
      <c r="AD86" s="6">
        <v>-8.5400000000000004E-2</v>
      </c>
      <c r="AE86" s="6">
        <v>0.21490000000000001</v>
      </c>
      <c r="AF86" s="6">
        <v>0.93620000000000003</v>
      </c>
      <c r="AG86" s="6">
        <v>-0.14910000000000001</v>
      </c>
      <c r="AH86" s="6">
        <v>-0.4849</v>
      </c>
      <c r="AI86" s="6">
        <v>4.9599999999999998E-2</v>
      </c>
      <c r="AJ86" s="6">
        <v>-0.25540000000000002</v>
      </c>
      <c r="AK86" s="6">
        <v>-0.19</v>
      </c>
      <c r="AL86" s="6">
        <v>0.72819999999999996</v>
      </c>
      <c r="AM86" s="6">
        <v>-1.1599999999999999E-2</v>
      </c>
      <c r="AN86" s="6">
        <v>-6.2399999999999997E-2</v>
      </c>
      <c r="AO86" s="7">
        <v>2.3E-3</v>
      </c>
      <c r="AP86" s="6">
        <v>0.16539999999999999</v>
      </c>
      <c r="AQ86" s="6">
        <v>0.1918</v>
      </c>
      <c r="AR86" s="6">
        <v>0.48220000000000002</v>
      </c>
      <c r="AS86" s="7">
        <v>-8.6300000000000002E-2</v>
      </c>
      <c r="AT86" s="7">
        <v>-0.55859999999999999</v>
      </c>
      <c r="AU86" s="7">
        <v>0.28949999999999998</v>
      </c>
      <c r="AV86" s="6">
        <v>-0.16270000000000001</v>
      </c>
      <c r="AW86" s="6">
        <v>-0.19620000000000001</v>
      </c>
      <c r="AX86" s="6">
        <v>0.1865</v>
      </c>
      <c r="AY86" s="6">
        <v>0.43390000000000001</v>
      </c>
      <c r="AZ86" s="6">
        <v>-0.37319999999999998</v>
      </c>
    </row>
    <row r="87" spans="1:52" ht="16.5">
      <c r="A87" s="11" t="s">
        <v>76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1732410</v>
      </c>
      <c r="J87" s="9">
        <v>1182117</v>
      </c>
      <c r="K87" s="9">
        <v>975163</v>
      </c>
      <c r="L87" s="9">
        <v>861428</v>
      </c>
      <c r="M87" s="9">
        <v>701430</v>
      </c>
      <c r="N87" s="9">
        <v>727605</v>
      </c>
      <c r="O87" s="9">
        <v>910992</v>
      </c>
      <c r="P87" s="9">
        <v>800280</v>
      </c>
      <c r="Q87" s="9">
        <v>901788</v>
      </c>
      <c r="R87" s="9">
        <v>1086427</v>
      </c>
      <c r="S87" s="9">
        <v>1144818</v>
      </c>
      <c r="T87" s="9">
        <v>1188961</v>
      </c>
      <c r="U87" s="9">
        <v>1224824</v>
      </c>
      <c r="V87" s="9">
        <v>919144</v>
      </c>
      <c r="W87" s="9">
        <v>780209</v>
      </c>
      <c r="X87" s="9">
        <v>612156</v>
      </c>
      <c r="Y87" s="9">
        <v>556042</v>
      </c>
      <c r="Z87" s="9">
        <v>661260</v>
      </c>
      <c r="AA87" s="9">
        <v>816371</v>
      </c>
      <c r="AB87" s="9">
        <v>662425</v>
      </c>
      <c r="AC87" s="9">
        <v>627499</v>
      </c>
      <c r="AD87" s="9">
        <v>606146</v>
      </c>
      <c r="AE87" s="9">
        <v>589321</v>
      </c>
      <c r="AF87" s="9">
        <v>731518</v>
      </c>
      <c r="AG87" s="9">
        <v>908788</v>
      </c>
      <c r="AH87" s="9">
        <v>645302</v>
      </c>
      <c r="AI87" s="9">
        <v>584397</v>
      </c>
      <c r="AJ87" s="9">
        <v>512337</v>
      </c>
      <c r="AK87" s="9">
        <v>390900</v>
      </c>
      <c r="AL87" s="9">
        <v>415535</v>
      </c>
      <c r="AM87" s="9">
        <v>542436</v>
      </c>
      <c r="AN87" s="9">
        <v>533882</v>
      </c>
      <c r="AO87" s="10">
        <v>521863</v>
      </c>
      <c r="AP87" s="9">
        <v>544517</v>
      </c>
      <c r="AQ87" s="9">
        <v>608939</v>
      </c>
      <c r="AR87" s="9">
        <v>709043</v>
      </c>
      <c r="AS87" s="10">
        <v>683991</v>
      </c>
      <c r="AT87" s="10">
        <v>415549</v>
      </c>
      <c r="AU87" s="10">
        <v>371259</v>
      </c>
      <c r="AV87" s="9">
        <v>416275</v>
      </c>
      <c r="AW87" s="9">
        <v>384895</v>
      </c>
      <c r="AX87" s="9">
        <v>379403</v>
      </c>
      <c r="AY87" s="9">
        <v>424040</v>
      </c>
      <c r="AZ87" s="9">
        <v>382774</v>
      </c>
    </row>
    <row r="88" spans="1:52" ht="16.5">
      <c r="A88" s="8" t="s">
        <v>77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-0.31759999999999999</v>
      </c>
      <c r="K88" s="6">
        <v>-0.17510000000000001</v>
      </c>
      <c r="L88" s="6">
        <v>-0.1166</v>
      </c>
      <c r="M88" s="6">
        <v>-0.1857</v>
      </c>
      <c r="N88" s="6">
        <v>0</v>
      </c>
      <c r="O88" s="6">
        <v>0.252</v>
      </c>
      <c r="P88" s="6">
        <v>-0.1215</v>
      </c>
      <c r="Q88" s="6">
        <v>0.1268</v>
      </c>
      <c r="R88" s="6">
        <v>0.20469999999999999</v>
      </c>
      <c r="S88" s="6">
        <v>5.3699999999999998E-2</v>
      </c>
      <c r="T88" s="6">
        <v>3.8600000000000002E-2</v>
      </c>
      <c r="U88" s="6">
        <v>3.0200000000000001E-2</v>
      </c>
      <c r="V88" s="6">
        <v>-0.24959999999999999</v>
      </c>
      <c r="W88" s="6">
        <v>-0.1512</v>
      </c>
      <c r="X88" s="6">
        <v>-0.21540000000000001</v>
      </c>
      <c r="Y88" s="6">
        <v>-9.1700000000000004E-2</v>
      </c>
      <c r="Z88" s="6">
        <v>0.18920000000000001</v>
      </c>
      <c r="AA88" s="6">
        <v>0.2346</v>
      </c>
      <c r="AB88" s="6">
        <v>-0.18859999999999999</v>
      </c>
      <c r="AC88" s="6">
        <v>-5.2699999999999997E-2</v>
      </c>
      <c r="AD88" s="6">
        <v>-3.4000000000000002E-2</v>
      </c>
      <c r="AE88" s="6">
        <v>-2.7799999999999998E-2</v>
      </c>
      <c r="AF88" s="6">
        <v>0.24129999999999999</v>
      </c>
      <c r="AG88" s="6">
        <v>0.24229999999999999</v>
      </c>
      <c r="AH88" s="6">
        <v>-0.28989999999999999</v>
      </c>
      <c r="AI88" s="6">
        <v>-9.4399999999999998E-2</v>
      </c>
      <c r="AJ88" s="6">
        <v>-0.12330000000000001</v>
      </c>
      <c r="AK88" s="6">
        <v>-0.23699999999999999</v>
      </c>
      <c r="AL88" s="6">
        <v>6.3E-2</v>
      </c>
      <c r="AM88" s="6">
        <v>0.3054</v>
      </c>
      <c r="AN88" s="6">
        <v>-1.5800000000000002E-2</v>
      </c>
      <c r="AO88" s="7">
        <v>-2.2499999999999999E-2</v>
      </c>
      <c r="AP88" s="6">
        <v>4.3400000000000001E-2</v>
      </c>
      <c r="AQ88" s="6">
        <v>0.1183</v>
      </c>
      <c r="AR88" s="6">
        <v>0.16439999999999999</v>
      </c>
      <c r="AS88" s="7">
        <v>-3.5299999999999998E-2</v>
      </c>
      <c r="AT88" s="7">
        <v>-0.39250000000000002</v>
      </c>
      <c r="AU88" s="7">
        <v>-0.1066</v>
      </c>
      <c r="AV88" s="6">
        <v>0.12130000000000001</v>
      </c>
      <c r="AW88" s="6">
        <v>-7.5399999999999995E-2</v>
      </c>
      <c r="AX88" s="6">
        <v>-1.43E-2</v>
      </c>
      <c r="AY88" s="6">
        <v>0.1177</v>
      </c>
      <c r="AZ88" s="6">
        <v>-9.7299999999999998E-2</v>
      </c>
    </row>
    <row r="89" spans="1:52" ht="16.5">
      <c r="A89" s="11" t="s">
        <v>78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33</v>
      </c>
      <c r="I89" s="9">
        <v>43992</v>
      </c>
      <c r="J89" s="9">
        <v>175394</v>
      </c>
      <c r="K89" s="9">
        <v>428076</v>
      </c>
      <c r="L89" s="9">
        <v>261399</v>
      </c>
      <c r="M89" s="9">
        <v>288179</v>
      </c>
      <c r="N89" s="9">
        <v>616625</v>
      </c>
      <c r="O89" s="9">
        <v>349140</v>
      </c>
      <c r="P89" s="9">
        <v>354496</v>
      </c>
      <c r="Q89" s="9">
        <v>497207</v>
      </c>
      <c r="R89" s="9">
        <v>361492</v>
      </c>
      <c r="S89" s="9">
        <v>508541</v>
      </c>
      <c r="T89" s="9">
        <v>525136</v>
      </c>
      <c r="U89" s="9">
        <v>470458</v>
      </c>
      <c r="V89" s="9">
        <v>308141</v>
      </c>
      <c r="W89" s="9">
        <v>430330</v>
      </c>
      <c r="X89" s="9">
        <v>297069</v>
      </c>
      <c r="Y89" s="9">
        <v>406223</v>
      </c>
      <c r="Z89" s="9">
        <v>619546</v>
      </c>
      <c r="AA89" s="9">
        <v>555119</v>
      </c>
      <c r="AB89" s="9">
        <v>408139</v>
      </c>
      <c r="AC89" s="9">
        <v>454173</v>
      </c>
      <c r="AD89" s="9">
        <v>397651</v>
      </c>
      <c r="AE89" s="9">
        <v>479384</v>
      </c>
      <c r="AF89" s="9">
        <v>693962</v>
      </c>
      <c r="AG89" s="9">
        <v>449063</v>
      </c>
      <c r="AH89" s="9">
        <v>291510</v>
      </c>
      <c r="AI89" s="9">
        <v>373810</v>
      </c>
      <c r="AJ89" s="9">
        <v>277005</v>
      </c>
      <c r="AK89" s="9">
        <v>237441</v>
      </c>
      <c r="AL89" s="9">
        <v>421673</v>
      </c>
      <c r="AM89" s="9">
        <v>307620</v>
      </c>
      <c r="AN89" s="9">
        <v>267596</v>
      </c>
      <c r="AO89" s="10">
        <v>273083</v>
      </c>
      <c r="AP89" s="9">
        <v>285539</v>
      </c>
      <c r="AQ89" s="9">
        <v>318565</v>
      </c>
      <c r="AR89" s="9">
        <v>425667</v>
      </c>
      <c r="AS89" s="10">
        <v>327411</v>
      </c>
      <c r="AT89" s="10">
        <v>169844</v>
      </c>
      <c r="AU89" s="10">
        <v>269480</v>
      </c>
      <c r="AV89" s="9">
        <v>217026</v>
      </c>
      <c r="AW89" s="9">
        <v>190278</v>
      </c>
      <c r="AX89" s="9">
        <v>238023</v>
      </c>
      <c r="AY89" s="9">
        <v>314655</v>
      </c>
      <c r="AZ89" s="9">
        <v>170102</v>
      </c>
    </row>
    <row r="90" spans="1:52" ht="16.5">
      <c r="A90" s="8" t="s">
        <v>79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1332.0908999999999</v>
      </c>
      <c r="J90" s="6">
        <v>2.9870000000000001</v>
      </c>
      <c r="K90" s="6">
        <v>1.4407000000000001</v>
      </c>
      <c r="L90" s="6">
        <v>-0.38940000000000002</v>
      </c>
      <c r="M90" s="6">
        <v>0.1024</v>
      </c>
      <c r="N90" s="6">
        <v>0</v>
      </c>
      <c r="O90" s="6">
        <v>-0.43380000000000002</v>
      </c>
      <c r="P90" s="6">
        <v>1.5299999999999999E-2</v>
      </c>
      <c r="Q90" s="6">
        <v>0.40260000000000001</v>
      </c>
      <c r="R90" s="6">
        <v>-0.27300000000000002</v>
      </c>
      <c r="S90" s="6">
        <v>0.40679999999999999</v>
      </c>
      <c r="T90" s="6">
        <v>3.2599999999999997E-2</v>
      </c>
      <c r="U90" s="6">
        <v>-0.1041</v>
      </c>
      <c r="V90" s="6">
        <v>-0.34499999999999997</v>
      </c>
      <c r="W90" s="6">
        <v>0.39650000000000002</v>
      </c>
      <c r="X90" s="6">
        <v>-0.30969999999999998</v>
      </c>
      <c r="Y90" s="6">
        <v>0.3674</v>
      </c>
      <c r="Z90" s="6">
        <v>0.52510000000000001</v>
      </c>
      <c r="AA90" s="6">
        <v>-0.104</v>
      </c>
      <c r="AB90" s="6">
        <v>-0.26479999999999998</v>
      </c>
      <c r="AC90" s="6">
        <v>0.1128</v>
      </c>
      <c r="AD90" s="6">
        <v>-0.1245</v>
      </c>
      <c r="AE90" s="6">
        <v>0.20549999999999999</v>
      </c>
      <c r="AF90" s="6">
        <v>0.4476</v>
      </c>
      <c r="AG90" s="6">
        <v>-0.35289999999999999</v>
      </c>
      <c r="AH90" s="6">
        <v>-0.3508</v>
      </c>
      <c r="AI90" s="6">
        <v>0.2823</v>
      </c>
      <c r="AJ90" s="6">
        <v>-0.25900000000000001</v>
      </c>
      <c r="AK90" s="6">
        <v>-0.14280000000000001</v>
      </c>
      <c r="AL90" s="6">
        <v>0.77590000000000003</v>
      </c>
      <c r="AM90" s="6">
        <v>-0.27050000000000002</v>
      </c>
      <c r="AN90" s="6">
        <v>-0.13009999999999999</v>
      </c>
      <c r="AO90" s="7">
        <v>2.0500000000000001E-2</v>
      </c>
      <c r="AP90" s="6">
        <v>4.5600000000000002E-2</v>
      </c>
      <c r="AQ90" s="6">
        <v>0.1157</v>
      </c>
      <c r="AR90" s="6">
        <v>0.3362</v>
      </c>
      <c r="AS90" s="7">
        <v>-0.23080000000000001</v>
      </c>
      <c r="AT90" s="7">
        <v>-0.48130000000000001</v>
      </c>
      <c r="AU90" s="7">
        <v>0.58660000000000001</v>
      </c>
      <c r="AV90" s="6">
        <v>-0.1946</v>
      </c>
      <c r="AW90" s="6">
        <v>-0.1232</v>
      </c>
      <c r="AX90" s="6">
        <v>0.25090000000000001</v>
      </c>
      <c r="AY90" s="6">
        <v>0.32200000000000001</v>
      </c>
      <c r="AZ90" s="6">
        <v>-0.45939999999999998</v>
      </c>
    </row>
    <row r="91" spans="1:52" ht="16.5">
      <c r="A91" s="11" t="s">
        <v>84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2510631</v>
      </c>
      <c r="J91" s="9">
        <v>3423460</v>
      </c>
      <c r="K91" s="9">
        <v>1448048</v>
      </c>
      <c r="L91" s="9">
        <v>1673480</v>
      </c>
      <c r="M91" s="9">
        <v>1092708</v>
      </c>
      <c r="N91" s="9">
        <v>937879</v>
      </c>
      <c r="O91" s="9">
        <v>2095828</v>
      </c>
      <c r="P91" s="9">
        <v>1741217</v>
      </c>
      <c r="Q91" s="9">
        <v>1446625</v>
      </c>
      <c r="R91" s="9">
        <v>2448585</v>
      </c>
      <c r="S91" s="9">
        <v>1970250</v>
      </c>
      <c r="T91" s="9">
        <v>2185987</v>
      </c>
      <c r="U91" s="9">
        <v>2670604</v>
      </c>
      <c r="V91" s="9">
        <v>3089287</v>
      </c>
      <c r="W91" s="9">
        <v>1655020</v>
      </c>
      <c r="X91" s="9">
        <v>1832392</v>
      </c>
      <c r="Y91" s="9">
        <v>1174357</v>
      </c>
      <c r="Z91" s="9">
        <v>1236397</v>
      </c>
      <c r="AA91" s="9">
        <v>2130997</v>
      </c>
      <c r="AB91" s="9">
        <v>2417313</v>
      </c>
      <c r="AC91" s="9">
        <v>1681279</v>
      </c>
      <c r="AD91" s="9">
        <v>1662585</v>
      </c>
      <c r="AE91" s="9">
        <v>1500139</v>
      </c>
      <c r="AF91" s="9">
        <v>1656211</v>
      </c>
      <c r="AG91" s="9">
        <v>3070644</v>
      </c>
      <c r="AH91" s="9">
        <v>2885707</v>
      </c>
      <c r="AI91" s="9">
        <v>1485116</v>
      </c>
      <c r="AJ91" s="9">
        <v>1620658</v>
      </c>
      <c r="AK91" s="9">
        <v>1273145</v>
      </c>
      <c r="AL91" s="9">
        <v>921282</v>
      </c>
      <c r="AM91" s="9">
        <v>1519141</v>
      </c>
      <c r="AN91" s="9">
        <v>1526355</v>
      </c>
      <c r="AO91" s="10">
        <v>1414252</v>
      </c>
      <c r="AP91" s="9">
        <v>1387670</v>
      </c>
      <c r="AQ91" s="9">
        <v>1546487</v>
      </c>
      <c r="AR91" s="9">
        <v>1797997</v>
      </c>
      <c r="AS91" s="10">
        <v>2791937</v>
      </c>
      <c r="AT91" s="10">
        <v>2735121</v>
      </c>
      <c r="AU91" s="10">
        <v>1158419</v>
      </c>
      <c r="AV91" s="9">
        <v>1442159</v>
      </c>
      <c r="AW91" s="9">
        <v>1267999</v>
      </c>
      <c r="AX91" s="9">
        <v>1015306</v>
      </c>
      <c r="AY91" s="9">
        <v>1165777</v>
      </c>
      <c r="AZ91" s="9">
        <v>1750220</v>
      </c>
    </row>
    <row r="92" spans="1:52" ht="16.5">
      <c r="A92" s="8" t="s">
        <v>85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0.36359999999999998</v>
      </c>
      <c r="K92" s="6">
        <v>-0.57699999999999996</v>
      </c>
      <c r="L92" s="6">
        <v>0.15570000000000001</v>
      </c>
      <c r="M92" s="6">
        <v>-0.34699999999999998</v>
      </c>
      <c r="N92" s="6">
        <v>0</v>
      </c>
      <c r="O92" s="6">
        <v>1.2345999999999999</v>
      </c>
      <c r="P92" s="6">
        <v>-0.16919999999999999</v>
      </c>
      <c r="Q92" s="6">
        <v>-0.16919999999999999</v>
      </c>
      <c r="R92" s="6">
        <v>0.69259999999999999</v>
      </c>
      <c r="S92" s="6">
        <v>-0.19539999999999999</v>
      </c>
      <c r="T92" s="6">
        <v>0.1095</v>
      </c>
      <c r="U92" s="6">
        <v>0.22170000000000001</v>
      </c>
      <c r="V92" s="6">
        <v>0.15679999999999999</v>
      </c>
      <c r="W92" s="6">
        <v>-0.46429999999999999</v>
      </c>
      <c r="X92" s="6">
        <v>0.1072</v>
      </c>
      <c r="Y92" s="6">
        <v>-0.35909999999999997</v>
      </c>
      <c r="Z92" s="6">
        <v>5.28E-2</v>
      </c>
      <c r="AA92" s="6">
        <v>0.72360000000000002</v>
      </c>
      <c r="AB92" s="6">
        <v>0.13439999999999999</v>
      </c>
      <c r="AC92" s="6">
        <v>-0.30449999999999999</v>
      </c>
      <c r="AD92" s="6">
        <v>-1.11E-2</v>
      </c>
      <c r="AE92" s="6">
        <v>-9.7699999999999995E-2</v>
      </c>
      <c r="AF92" s="6">
        <v>0.104</v>
      </c>
      <c r="AG92" s="6">
        <v>0.85399999999999998</v>
      </c>
      <c r="AH92" s="6">
        <v>-6.0199999999999997E-2</v>
      </c>
      <c r="AI92" s="6">
        <v>-0.4854</v>
      </c>
      <c r="AJ92" s="6">
        <v>9.1300000000000006E-2</v>
      </c>
      <c r="AK92" s="6">
        <v>-0.21440000000000001</v>
      </c>
      <c r="AL92" s="6">
        <v>-0.27639999999999998</v>
      </c>
      <c r="AM92" s="6">
        <v>0.64890000000000003</v>
      </c>
      <c r="AN92" s="6">
        <v>4.7000000000000002E-3</v>
      </c>
      <c r="AO92" s="7">
        <v>-7.3400000000000007E-2</v>
      </c>
      <c r="AP92" s="6">
        <v>-1.8800000000000001E-2</v>
      </c>
      <c r="AQ92" s="6">
        <v>0.1144</v>
      </c>
      <c r="AR92" s="6">
        <v>0.16259999999999999</v>
      </c>
      <c r="AS92" s="7">
        <v>0.55279999999999996</v>
      </c>
      <c r="AT92" s="7">
        <v>-2.0400000000000001E-2</v>
      </c>
      <c r="AU92" s="7">
        <v>-0.57650000000000001</v>
      </c>
      <c r="AV92" s="6">
        <v>0.24490000000000001</v>
      </c>
      <c r="AW92" s="6">
        <v>-0.1208</v>
      </c>
      <c r="AX92" s="6">
        <v>-0.1993</v>
      </c>
      <c r="AY92" s="6">
        <v>0.1482</v>
      </c>
      <c r="AZ92" s="6">
        <v>0.50129999999999997</v>
      </c>
    </row>
    <row r="93" spans="1:52" ht="16.5">
      <c r="A93" s="8" t="s">
        <v>89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0.5917</v>
      </c>
      <c r="J93" s="6">
        <v>0.74329999999999996</v>
      </c>
      <c r="K93" s="6">
        <v>0.59760000000000002</v>
      </c>
      <c r="L93" s="6">
        <v>0.66020000000000001</v>
      </c>
      <c r="M93" s="6">
        <v>0.60899999999999999</v>
      </c>
      <c r="N93" s="6">
        <v>0</v>
      </c>
      <c r="O93" s="6">
        <v>0.69699999999999995</v>
      </c>
      <c r="P93" s="6">
        <v>0.68510000000000004</v>
      </c>
      <c r="Q93" s="6">
        <v>0.61599999999999999</v>
      </c>
      <c r="R93" s="6">
        <v>0.69269999999999998</v>
      </c>
      <c r="S93" s="6">
        <v>0.63249999999999995</v>
      </c>
      <c r="T93" s="6">
        <v>0.64770000000000005</v>
      </c>
      <c r="U93" s="6">
        <v>0.68559999999999999</v>
      </c>
      <c r="V93" s="6">
        <v>0.77070000000000005</v>
      </c>
      <c r="W93" s="6">
        <v>0.67959999999999998</v>
      </c>
      <c r="X93" s="6">
        <v>0.74960000000000004</v>
      </c>
      <c r="Y93" s="6">
        <v>0.67869999999999997</v>
      </c>
      <c r="Z93" s="6">
        <v>0.65149999999999997</v>
      </c>
      <c r="AA93" s="6">
        <v>0.72299999999999998</v>
      </c>
      <c r="AB93" s="6">
        <v>0.78490000000000004</v>
      </c>
      <c r="AC93" s="6">
        <v>0.72819999999999996</v>
      </c>
      <c r="AD93" s="6">
        <v>0.73280000000000001</v>
      </c>
      <c r="AE93" s="6">
        <v>0.71799999999999997</v>
      </c>
      <c r="AF93" s="6">
        <v>0.69359999999999999</v>
      </c>
      <c r="AG93" s="6">
        <v>0.77159999999999995</v>
      </c>
      <c r="AH93" s="6">
        <v>0.81720000000000004</v>
      </c>
      <c r="AI93" s="6">
        <v>0.72230000000000005</v>
      </c>
      <c r="AJ93" s="6">
        <v>0.75980000000000003</v>
      </c>
      <c r="AK93" s="6">
        <v>0.7651</v>
      </c>
      <c r="AL93" s="6">
        <v>0.68920000000000003</v>
      </c>
      <c r="AM93" s="6">
        <v>0.7369</v>
      </c>
      <c r="AN93" s="6">
        <v>0.7409</v>
      </c>
      <c r="AO93" s="7">
        <v>0.73050000000000004</v>
      </c>
      <c r="AP93" s="6">
        <v>0.71819999999999995</v>
      </c>
      <c r="AQ93" s="6">
        <v>0.71750000000000003</v>
      </c>
      <c r="AR93" s="6">
        <v>0.71719999999999995</v>
      </c>
      <c r="AS93" s="7">
        <v>0.80320000000000003</v>
      </c>
      <c r="AT93" s="7">
        <v>0.86809999999999998</v>
      </c>
      <c r="AU93" s="7">
        <v>0.75729999999999997</v>
      </c>
      <c r="AV93" s="6">
        <v>0.77600000000000002</v>
      </c>
      <c r="AW93" s="6">
        <v>0.7671</v>
      </c>
      <c r="AX93" s="6">
        <v>0.72799999999999998</v>
      </c>
      <c r="AY93" s="6">
        <v>0.73329999999999995</v>
      </c>
      <c r="AZ93" s="6">
        <v>0.82050000000000001</v>
      </c>
    </row>
    <row r="94" spans="1:52" ht="16.5">
      <c r="A94" s="8" t="s">
        <v>86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2510607</v>
      </c>
      <c r="J94" s="9">
        <v>2405664</v>
      </c>
      <c r="K94" s="9">
        <v>828634</v>
      </c>
      <c r="L94" s="9">
        <v>920667</v>
      </c>
      <c r="M94" s="9">
        <v>545989</v>
      </c>
      <c r="N94" s="9">
        <v>0</v>
      </c>
      <c r="O94" s="9">
        <v>1332822</v>
      </c>
      <c r="P94" s="9">
        <v>1037578</v>
      </c>
      <c r="Q94" s="9">
        <v>914810</v>
      </c>
      <c r="R94" s="9">
        <v>1723846</v>
      </c>
      <c r="S94" s="9">
        <v>1296637</v>
      </c>
      <c r="T94" s="9">
        <v>1358915</v>
      </c>
      <c r="U94" s="9">
        <v>1765136</v>
      </c>
      <c r="V94" s="9">
        <v>2012608</v>
      </c>
      <c r="W94" s="9">
        <v>989094</v>
      </c>
      <c r="X94" s="9">
        <v>1065796</v>
      </c>
      <c r="Y94" s="9">
        <v>675303</v>
      </c>
      <c r="Z94" s="9">
        <v>745294</v>
      </c>
      <c r="AA94" s="9">
        <v>1381071</v>
      </c>
      <c r="AB94" s="9">
        <v>1495966</v>
      </c>
      <c r="AC94" s="9">
        <v>1031373</v>
      </c>
      <c r="AD94" s="9">
        <v>989616</v>
      </c>
      <c r="AE94" s="9">
        <v>902231</v>
      </c>
      <c r="AF94" s="9">
        <v>1071454</v>
      </c>
      <c r="AG94" s="9">
        <v>2158065</v>
      </c>
      <c r="AH94" s="9">
        <v>1917890</v>
      </c>
      <c r="AI94" s="9">
        <v>917480</v>
      </c>
      <c r="AJ94" s="9">
        <v>995715</v>
      </c>
      <c r="AK94" s="9">
        <v>744184</v>
      </c>
      <c r="AL94" s="9">
        <v>572080</v>
      </c>
      <c r="AM94" s="9">
        <v>1011317</v>
      </c>
      <c r="AN94" s="9">
        <v>986826</v>
      </c>
      <c r="AO94" s="10">
        <v>911374</v>
      </c>
      <c r="AP94" s="9">
        <v>900807</v>
      </c>
      <c r="AQ94" s="9">
        <v>1046433</v>
      </c>
      <c r="AR94" s="9">
        <v>1257559</v>
      </c>
      <c r="AS94" s="10">
        <v>2032759</v>
      </c>
      <c r="AT94" s="10">
        <v>1961015</v>
      </c>
      <c r="AU94" s="10">
        <v>794367</v>
      </c>
      <c r="AV94" s="9">
        <v>1019465</v>
      </c>
      <c r="AW94" s="9">
        <v>856100</v>
      </c>
      <c r="AX94" s="9">
        <v>673268</v>
      </c>
      <c r="AY94" s="9">
        <v>805847</v>
      </c>
      <c r="AZ94" s="9">
        <v>1237380</v>
      </c>
    </row>
    <row r="95" spans="1:52" ht="16.5">
      <c r="A95" s="8" t="s">
        <v>87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1066272</v>
      </c>
      <c r="K95" s="9">
        <v>522526</v>
      </c>
      <c r="L95" s="9">
        <v>451945</v>
      </c>
      <c r="M95" s="9">
        <v>364813</v>
      </c>
      <c r="N95" s="9">
        <v>0</v>
      </c>
      <c r="O95" s="9">
        <v>313305</v>
      </c>
      <c r="P95" s="9">
        <v>441695</v>
      </c>
      <c r="Q95" s="9">
        <v>306605</v>
      </c>
      <c r="R95" s="9">
        <v>391435</v>
      </c>
      <c r="S95" s="9">
        <v>448220</v>
      </c>
      <c r="T95" s="9">
        <v>508463</v>
      </c>
      <c r="U95" s="9">
        <v>550185</v>
      </c>
      <c r="V95" s="9">
        <v>716309</v>
      </c>
      <c r="W95" s="9">
        <v>448538</v>
      </c>
      <c r="X95" s="9">
        <v>433753</v>
      </c>
      <c r="Y95" s="9">
        <v>291384</v>
      </c>
      <c r="Z95" s="9">
        <v>237210</v>
      </c>
      <c r="AA95" s="9">
        <v>321414</v>
      </c>
      <c r="AB95" s="9">
        <v>476999</v>
      </c>
      <c r="AC95" s="9">
        <v>347868</v>
      </c>
      <c r="AD95" s="9">
        <v>334696</v>
      </c>
      <c r="AE95" s="9">
        <v>310288</v>
      </c>
      <c r="AF95" s="9">
        <v>271810</v>
      </c>
      <c r="AG95" s="9">
        <v>398446</v>
      </c>
      <c r="AH95" s="9">
        <v>595703</v>
      </c>
      <c r="AI95" s="9">
        <v>347596</v>
      </c>
      <c r="AJ95" s="9">
        <v>332559</v>
      </c>
      <c r="AK95" s="9">
        <v>307890</v>
      </c>
      <c r="AL95" s="9">
        <v>188326</v>
      </c>
      <c r="AM95" s="9">
        <v>215056</v>
      </c>
      <c r="AN95" s="9">
        <v>305756</v>
      </c>
      <c r="AO95" s="10">
        <v>302643</v>
      </c>
      <c r="AP95" s="9">
        <v>286135</v>
      </c>
      <c r="AQ95" s="9">
        <v>299227</v>
      </c>
      <c r="AR95" s="9">
        <v>327953</v>
      </c>
      <c r="AS95" s="10">
        <v>437958</v>
      </c>
      <c r="AT95" s="10">
        <v>492975</v>
      </c>
      <c r="AU95" s="10">
        <v>234580</v>
      </c>
      <c r="AV95" s="9">
        <v>216995</v>
      </c>
      <c r="AW95" s="9">
        <v>243735</v>
      </c>
      <c r="AX95" s="9">
        <v>202838</v>
      </c>
      <c r="AY95" s="9">
        <v>195075</v>
      </c>
      <c r="AZ95" s="9">
        <v>258354</v>
      </c>
    </row>
    <row r="96" spans="1:52" ht="16.5">
      <c r="A96" s="8" t="s">
        <v>139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24</v>
      </c>
      <c r="J96" s="9">
        <v>34049</v>
      </c>
      <c r="K96" s="9">
        <v>126099</v>
      </c>
      <c r="L96" s="9">
        <v>323754</v>
      </c>
      <c r="M96" s="9">
        <v>198055</v>
      </c>
      <c r="N96" s="9">
        <v>0</v>
      </c>
      <c r="O96" s="9">
        <v>449701</v>
      </c>
      <c r="P96" s="9">
        <v>261944</v>
      </c>
      <c r="Q96" s="9">
        <v>225210</v>
      </c>
      <c r="R96" s="9">
        <v>333304</v>
      </c>
      <c r="S96" s="9">
        <v>225393</v>
      </c>
      <c r="T96" s="9">
        <v>318609</v>
      </c>
      <c r="U96" s="9">
        <v>355283</v>
      </c>
      <c r="V96" s="9">
        <v>360370</v>
      </c>
      <c r="W96" s="9">
        <v>217388</v>
      </c>
      <c r="X96" s="9">
        <v>332843</v>
      </c>
      <c r="Y96" s="9">
        <v>207670</v>
      </c>
      <c r="Z96" s="9">
        <v>253893</v>
      </c>
      <c r="AA96" s="9">
        <v>428512</v>
      </c>
      <c r="AB96" s="9">
        <v>444348</v>
      </c>
      <c r="AC96" s="9">
        <v>302038</v>
      </c>
      <c r="AD96" s="9">
        <v>338273</v>
      </c>
      <c r="AE96" s="9">
        <v>287620</v>
      </c>
      <c r="AF96" s="9">
        <v>312947</v>
      </c>
      <c r="AG96" s="9">
        <v>514133</v>
      </c>
      <c r="AH96" s="9">
        <v>372114</v>
      </c>
      <c r="AI96" s="9">
        <v>220040</v>
      </c>
      <c r="AJ96" s="9">
        <v>292384</v>
      </c>
      <c r="AK96" s="9">
        <v>221071</v>
      </c>
      <c r="AL96" s="9">
        <v>160876</v>
      </c>
      <c r="AM96" s="9">
        <v>292768</v>
      </c>
      <c r="AN96" s="9">
        <v>233773</v>
      </c>
      <c r="AO96" s="10">
        <v>200235</v>
      </c>
      <c r="AP96" s="9">
        <v>200728</v>
      </c>
      <c r="AQ96" s="9">
        <v>200827</v>
      </c>
      <c r="AR96" s="9">
        <v>212485</v>
      </c>
      <c r="AS96" s="10">
        <v>321220</v>
      </c>
      <c r="AT96" s="10">
        <v>281131</v>
      </c>
      <c r="AU96" s="10">
        <v>129472</v>
      </c>
      <c r="AV96" s="9">
        <v>205699</v>
      </c>
      <c r="AW96" s="9">
        <v>168164</v>
      </c>
      <c r="AX96" s="9">
        <v>139200</v>
      </c>
      <c r="AY96" s="9">
        <v>164855</v>
      </c>
      <c r="AZ96" s="9">
        <v>254486</v>
      </c>
    </row>
    <row r="97" spans="1:52" ht="16.5">
      <c r="A97" s="8" t="s">
        <v>138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132402</v>
      </c>
      <c r="L97" s="9">
        <v>248719</v>
      </c>
      <c r="M97" s="9">
        <v>82757</v>
      </c>
      <c r="N97" s="9">
        <v>0</v>
      </c>
      <c r="O97" s="9">
        <v>115268</v>
      </c>
      <c r="P97" s="9">
        <v>57728</v>
      </c>
      <c r="Q97" s="9">
        <v>88412</v>
      </c>
      <c r="R97" s="9">
        <v>106916</v>
      </c>
      <c r="S97" s="9">
        <v>62435</v>
      </c>
      <c r="T97" s="9">
        <v>118626</v>
      </c>
      <c r="U97" s="9">
        <v>104445</v>
      </c>
      <c r="V97" s="9">
        <v>135201</v>
      </c>
      <c r="W97" s="9">
        <v>89174</v>
      </c>
      <c r="X97" s="9">
        <v>161195</v>
      </c>
      <c r="Y97" s="9">
        <v>69284</v>
      </c>
      <c r="Z97" s="9">
        <v>88505</v>
      </c>
      <c r="AA97" s="9">
        <v>89746</v>
      </c>
      <c r="AB97" s="9">
        <v>95910</v>
      </c>
      <c r="AC97" s="9">
        <v>111231</v>
      </c>
      <c r="AD97" s="9">
        <v>127750</v>
      </c>
      <c r="AE97" s="9">
        <v>86257</v>
      </c>
      <c r="AF97" s="9">
        <v>91787</v>
      </c>
      <c r="AG97" s="9">
        <v>114838</v>
      </c>
      <c r="AH97" s="9">
        <v>93836</v>
      </c>
      <c r="AI97" s="9">
        <v>90682</v>
      </c>
      <c r="AJ97" s="9">
        <v>123119</v>
      </c>
      <c r="AK97" s="9">
        <v>65571</v>
      </c>
      <c r="AL97" s="9">
        <v>50568</v>
      </c>
      <c r="AM97" s="9">
        <v>69350</v>
      </c>
      <c r="AN97" s="9">
        <v>43370</v>
      </c>
      <c r="AO97" s="10">
        <v>64841</v>
      </c>
      <c r="AP97" s="9">
        <v>61697</v>
      </c>
      <c r="AQ97" s="9">
        <v>59076</v>
      </c>
      <c r="AR97" s="9">
        <v>58204</v>
      </c>
      <c r="AS97" s="10">
        <v>82573</v>
      </c>
      <c r="AT97" s="10">
        <v>78800</v>
      </c>
      <c r="AU97" s="10">
        <v>52004</v>
      </c>
      <c r="AV97" s="9">
        <v>90724</v>
      </c>
      <c r="AW97" s="9">
        <v>42039</v>
      </c>
      <c r="AX97" s="9">
        <v>42962</v>
      </c>
      <c r="AY97" s="9">
        <v>46551</v>
      </c>
      <c r="AZ97" s="9">
        <v>53217</v>
      </c>
    </row>
    <row r="98" spans="1:52" ht="16.5">
      <c r="A98" s="8" t="s">
        <v>137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0.70269999999999999</v>
      </c>
      <c r="K98" s="6">
        <v>0.57220000000000004</v>
      </c>
      <c r="L98" s="6">
        <v>0.55020000000000002</v>
      </c>
      <c r="M98" s="6">
        <v>0.49969999999999998</v>
      </c>
      <c r="N98" s="6">
        <v>0</v>
      </c>
      <c r="O98" s="6">
        <v>0.63590000000000002</v>
      </c>
      <c r="P98" s="6">
        <v>0.59589999999999999</v>
      </c>
      <c r="Q98" s="6">
        <v>0.63239999999999996</v>
      </c>
      <c r="R98" s="6">
        <v>0.70399999999999996</v>
      </c>
      <c r="S98" s="6">
        <v>0.65810000000000002</v>
      </c>
      <c r="T98" s="6">
        <v>0.62160000000000004</v>
      </c>
      <c r="U98" s="6">
        <v>0.66100000000000003</v>
      </c>
      <c r="V98" s="6">
        <v>0.65149999999999997</v>
      </c>
      <c r="W98" s="6">
        <v>0.59760000000000002</v>
      </c>
      <c r="X98" s="6">
        <v>0.58160000000000001</v>
      </c>
      <c r="Y98" s="6">
        <v>0.57499999999999996</v>
      </c>
      <c r="Z98" s="6">
        <v>0.6028</v>
      </c>
      <c r="AA98" s="6">
        <v>0.64810000000000001</v>
      </c>
      <c r="AB98" s="6">
        <v>0.61890000000000001</v>
      </c>
      <c r="AC98" s="6">
        <v>0.61339999999999995</v>
      </c>
      <c r="AD98" s="6">
        <v>0.59519999999999995</v>
      </c>
      <c r="AE98" s="6">
        <v>0.60140000000000005</v>
      </c>
      <c r="AF98" s="6">
        <v>0.64690000000000003</v>
      </c>
      <c r="AG98" s="6">
        <v>0.70279999999999998</v>
      </c>
      <c r="AH98" s="6">
        <v>0.66459999999999997</v>
      </c>
      <c r="AI98" s="6">
        <v>0.61780000000000002</v>
      </c>
      <c r="AJ98" s="6">
        <v>0.61439999999999995</v>
      </c>
      <c r="AK98" s="6">
        <v>0.58450000000000002</v>
      </c>
      <c r="AL98" s="6">
        <v>0.621</v>
      </c>
      <c r="AM98" s="6">
        <v>0.66569999999999996</v>
      </c>
      <c r="AN98" s="6">
        <v>0.64649999999999996</v>
      </c>
      <c r="AO98" s="7">
        <v>0.64439999999999997</v>
      </c>
      <c r="AP98" s="6">
        <v>0.6492</v>
      </c>
      <c r="AQ98" s="6">
        <v>0.67669999999999997</v>
      </c>
      <c r="AR98" s="6">
        <v>0.69940000000000002</v>
      </c>
      <c r="AS98" s="7">
        <v>0.72809999999999997</v>
      </c>
      <c r="AT98" s="7">
        <v>0.71699999999999997</v>
      </c>
      <c r="AU98" s="7">
        <v>0.68569999999999998</v>
      </c>
      <c r="AV98" s="6">
        <v>0.70689999999999997</v>
      </c>
      <c r="AW98" s="6">
        <v>0.67520000000000002</v>
      </c>
      <c r="AX98" s="6">
        <v>0.66310000000000002</v>
      </c>
      <c r="AY98" s="6">
        <v>0.69130000000000003</v>
      </c>
      <c r="AZ98" s="6">
        <v>0.70699999999999996</v>
      </c>
    </row>
    <row r="99" spans="1:52" ht="16.5">
      <c r="A99" s="8" t="s">
        <v>136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0.3115</v>
      </c>
      <c r="K99" s="6">
        <v>0.36080000000000001</v>
      </c>
      <c r="L99" s="6">
        <v>0.27010000000000001</v>
      </c>
      <c r="M99" s="6">
        <v>0.33389999999999997</v>
      </c>
      <c r="N99" s="6">
        <v>0</v>
      </c>
      <c r="O99" s="6">
        <v>0.14949999999999999</v>
      </c>
      <c r="P99" s="6">
        <v>0.25369999999999998</v>
      </c>
      <c r="Q99" s="6">
        <v>0.21190000000000001</v>
      </c>
      <c r="R99" s="6">
        <v>0.15989999999999999</v>
      </c>
      <c r="S99" s="6">
        <v>0.22750000000000001</v>
      </c>
      <c r="T99" s="6">
        <v>0.2326</v>
      </c>
      <c r="U99" s="6">
        <v>0.20599999999999999</v>
      </c>
      <c r="V99" s="6">
        <v>0.2319</v>
      </c>
      <c r="W99" s="6">
        <v>0.27100000000000002</v>
      </c>
      <c r="X99" s="6">
        <v>0.23669999999999999</v>
      </c>
      <c r="Y99" s="6">
        <v>0.24809999999999999</v>
      </c>
      <c r="Z99" s="6">
        <v>0.19189999999999999</v>
      </c>
      <c r="AA99" s="6">
        <v>0.15079999999999999</v>
      </c>
      <c r="AB99" s="6">
        <v>0.1973</v>
      </c>
      <c r="AC99" s="6">
        <v>0.2069</v>
      </c>
      <c r="AD99" s="6">
        <v>0.20130000000000001</v>
      </c>
      <c r="AE99" s="6">
        <v>0.20680000000000001</v>
      </c>
      <c r="AF99" s="6">
        <v>0.1641</v>
      </c>
      <c r="AG99" s="6">
        <v>0.1298</v>
      </c>
      <c r="AH99" s="6">
        <v>0.2064</v>
      </c>
      <c r="AI99" s="6">
        <v>0.2341</v>
      </c>
      <c r="AJ99" s="6">
        <v>0.20519999999999999</v>
      </c>
      <c r="AK99" s="6">
        <v>0.24179999999999999</v>
      </c>
      <c r="AL99" s="6">
        <v>0.2044</v>
      </c>
      <c r="AM99" s="6">
        <v>0.1416</v>
      </c>
      <c r="AN99" s="6">
        <v>0.20030000000000001</v>
      </c>
      <c r="AO99" s="7">
        <v>0.214</v>
      </c>
      <c r="AP99" s="6">
        <v>0.20619999999999999</v>
      </c>
      <c r="AQ99" s="6">
        <v>0.19350000000000001</v>
      </c>
      <c r="AR99" s="6">
        <v>0.18240000000000001</v>
      </c>
      <c r="AS99" s="7">
        <v>0.15690000000000001</v>
      </c>
      <c r="AT99" s="7">
        <v>0.1802</v>
      </c>
      <c r="AU99" s="7">
        <v>0.20250000000000001</v>
      </c>
      <c r="AV99" s="6">
        <v>0.15049999999999999</v>
      </c>
      <c r="AW99" s="6">
        <v>0.19220000000000001</v>
      </c>
      <c r="AX99" s="6">
        <v>0.19980000000000001</v>
      </c>
      <c r="AY99" s="6">
        <v>0.1673</v>
      </c>
      <c r="AZ99" s="6">
        <v>0.14760000000000001</v>
      </c>
    </row>
    <row r="100" spans="1:52" ht="16.5">
      <c r="A100" s="8" t="s">
        <v>135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9.9000000000000008E-3</v>
      </c>
      <c r="K100" s="6">
        <v>8.7099999999999997E-2</v>
      </c>
      <c r="L100" s="6">
        <v>0.19350000000000001</v>
      </c>
      <c r="M100" s="6">
        <v>0.18129999999999999</v>
      </c>
      <c r="N100" s="6">
        <v>0</v>
      </c>
      <c r="O100" s="6">
        <v>0.21460000000000001</v>
      </c>
      <c r="P100" s="6">
        <v>0.15040000000000001</v>
      </c>
      <c r="Q100" s="6">
        <v>0.15570000000000001</v>
      </c>
      <c r="R100" s="6">
        <v>0.1361</v>
      </c>
      <c r="S100" s="6">
        <v>0.1144</v>
      </c>
      <c r="T100" s="6">
        <v>0.14580000000000001</v>
      </c>
      <c r="U100" s="6">
        <v>0.13300000000000001</v>
      </c>
      <c r="V100" s="6">
        <v>0.1167</v>
      </c>
      <c r="W100" s="6">
        <v>0.13139999999999999</v>
      </c>
      <c r="X100" s="6">
        <v>0.18160000000000001</v>
      </c>
      <c r="Y100" s="6">
        <v>0.17680000000000001</v>
      </c>
      <c r="Z100" s="6">
        <v>0.20530000000000001</v>
      </c>
      <c r="AA100" s="6">
        <v>0.2011</v>
      </c>
      <c r="AB100" s="6">
        <v>0.18379999999999999</v>
      </c>
      <c r="AC100" s="6">
        <v>0.17960000000000001</v>
      </c>
      <c r="AD100" s="6">
        <v>0.20349999999999999</v>
      </c>
      <c r="AE100" s="6">
        <v>0.19170000000000001</v>
      </c>
      <c r="AF100" s="6">
        <v>0.189</v>
      </c>
      <c r="AG100" s="6">
        <v>0.16739999999999999</v>
      </c>
      <c r="AH100" s="6">
        <v>0.129</v>
      </c>
      <c r="AI100" s="6">
        <v>0.1482</v>
      </c>
      <c r="AJ100" s="6">
        <v>0.1804</v>
      </c>
      <c r="AK100" s="6">
        <v>0.1736</v>
      </c>
      <c r="AL100" s="6">
        <v>0.17460000000000001</v>
      </c>
      <c r="AM100" s="6">
        <v>0.19270000000000001</v>
      </c>
      <c r="AN100" s="6">
        <v>0.1532</v>
      </c>
      <c r="AO100" s="7">
        <v>0.1416</v>
      </c>
      <c r="AP100" s="6">
        <v>0.1447</v>
      </c>
      <c r="AQ100" s="6">
        <v>0.12989999999999999</v>
      </c>
      <c r="AR100" s="6">
        <v>0.1182</v>
      </c>
      <c r="AS100" s="7">
        <v>0.11509999999999999</v>
      </c>
      <c r="AT100" s="7">
        <v>0.1028</v>
      </c>
      <c r="AU100" s="7">
        <v>0.1118</v>
      </c>
      <c r="AV100" s="6">
        <v>0.1426</v>
      </c>
      <c r="AW100" s="6">
        <v>0.1326</v>
      </c>
      <c r="AX100" s="6">
        <v>0.1371</v>
      </c>
      <c r="AY100" s="6">
        <v>0.1414</v>
      </c>
      <c r="AZ100" s="6">
        <v>0.1454</v>
      </c>
    </row>
    <row r="101" spans="1:52" ht="16.5">
      <c r="A101" s="11" t="s">
        <v>94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54116</v>
      </c>
      <c r="I101" s="9">
        <v>48024</v>
      </c>
      <c r="J101" s="9">
        <v>45912</v>
      </c>
      <c r="K101" s="9">
        <v>44463</v>
      </c>
      <c r="L101" s="9">
        <v>42514</v>
      </c>
      <c r="M101" s="9">
        <v>51768</v>
      </c>
      <c r="N101" s="9">
        <v>58715</v>
      </c>
      <c r="O101" s="9">
        <v>41774</v>
      </c>
      <c r="P101" s="9">
        <v>59186</v>
      </c>
      <c r="Q101" s="9">
        <v>112833</v>
      </c>
      <c r="R101" s="9">
        <v>76355</v>
      </c>
      <c r="S101" s="9">
        <v>119487</v>
      </c>
      <c r="T101" s="9">
        <v>85996</v>
      </c>
      <c r="U101" s="9">
        <v>79453</v>
      </c>
      <c r="V101" s="9">
        <v>81718</v>
      </c>
      <c r="W101" s="9">
        <v>60092</v>
      </c>
      <c r="X101" s="9">
        <v>31040</v>
      </c>
      <c r="Y101" s="9">
        <v>31977</v>
      </c>
      <c r="Z101" s="9">
        <v>47215</v>
      </c>
      <c r="AA101" s="9">
        <v>33431</v>
      </c>
      <c r="AB101" s="9">
        <v>27360</v>
      </c>
      <c r="AC101" s="9">
        <v>39234</v>
      </c>
      <c r="AD101" s="9">
        <v>26606</v>
      </c>
      <c r="AE101" s="9">
        <v>30236</v>
      </c>
      <c r="AF101" s="9">
        <v>33928</v>
      </c>
      <c r="AG101" s="9">
        <v>41407</v>
      </c>
      <c r="AH101" s="9">
        <v>32879</v>
      </c>
      <c r="AI101" s="9">
        <v>31993</v>
      </c>
      <c r="AJ101" s="9">
        <v>22938</v>
      </c>
      <c r="AK101" s="9">
        <v>21739</v>
      </c>
      <c r="AL101" s="9">
        <v>24297</v>
      </c>
      <c r="AM101" s="9">
        <v>27783</v>
      </c>
      <c r="AN101" s="9">
        <v>30538</v>
      </c>
      <c r="AO101" s="10">
        <v>26958</v>
      </c>
      <c r="AP101" s="9">
        <v>25404</v>
      </c>
      <c r="AQ101" s="9">
        <v>25678</v>
      </c>
      <c r="AR101" s="9">
        <v>20968</v>
      </c>
      <c r="AS101" s="10">
        <v>29517</v>
      </c>
      <c r="AT101" s="10">
        <v>13004</v>
      </c>
      <c r="AU101" s="10">
        <v>21354</v>
      </c>
      <c r="AV101" s="9">
        <v>16855</v>
      </c>
      <c r="AW101" s="9">
        <v>15281</v>
      </c>
      <c r="AX101" s="9">
        <v>13343</v>
      </c>
      <c r="AY101" s="9">
        <v>17198</v>
      </c>
      <c r="AZ101" s="9">
        <v>13437</v>
      </c>
    </row>
    <row r="102" spans="1:52" ht="16.5">
      <c r="A102" s="8" t="s">
        <v>95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-0.11260000000000001</v>
      </c>
      <c r="J102" s="6">
        <v>-4.3999999999999997E-2</v>
      </c>
      <c r="K102" s="6">
        <v>-3.1600000000000003E-2</v>
      </c>
      <c r="L102" s="6">
        <v>-4.3799999999999999E-2</v>
      </c>
      <c r="M102" s="6">
        <v>0.2177</v>
      </c>
      <c r="N102" s="6">
        <v>0.13420000000000001</v>
      </c>
      <c r="O102" s="6">
        <v>-0.28849999999999998</v>
      </c>
      <c r="P102" s="6">
        <v>0.4168</v>
      </c>
      <c r="Q102" s="6">
        <v>0.90639999999999998</v>
      </c>
      <c r="R102" s="6">
        <v>-0.32329999999999998</v>
      </c>
      <c r="S102" s="6">
        <v>0.56489999999999996</v>
      </c>
      <c r="T102" s="6">
        <v>-0.28029999999999999</v>
      </c>
      <c r="U102" s="6">
        <v>-7.6100000000000001E-2</v>
      </c>
      <c r="V102" s="6">
        <v>2.8500000000000001E-2</v>
      </c>
      <c r="W102" s="6">
        <v>-0.2646</v>
      </c>
      <c r="X102" s="6">
        <v>-0.48349999999999999</v>
      </c>
      <c r="Y102" s="6">
        <v>3.0200000000000001E-2</v>
      </c>
      <c r="Z102" s="6">
        <v>0.47649999999999998</v>
      </c>
      <c r="AA102" s="6">
        <v>-0.29189999999999999</v>
      </c>
      <c r="AB102" s="6">
        <v>-0.18160000000000001</v>
      </c>
      <c r="AC102" s="6">
        <v>0.434</v>
      </c>
      <c r="AD102" s="6">
        <v>-0.32190000000000002</v>
      </c>
      <c r="AE102" s="6">
        <v>0.13639999999999999</v>
      </c>
      <c r="AF102" s="6">
        <v>0.1221</v>
      </c>
      <c r="AG102" s="6">
        <v>0.22040000000000001</v>
      </c>
      <c r="AH102" s="6">
        <v>-0.20599999999999999</v>
      </c>
      <c r="AI102" s="6">
        <v>-2.69E-2</v>
      </c>
      <c r="AJ102" s="6">
        <v>-0.28299999999999997</v>
      </c>
      <c r="AK102" s="6">
        <v>-5.2299999999999999E-2</v>
      </c>
      <c r="AL102" s="6">
        <v>0.1177</v>
      </c>
      <c r="AM102" s="6">
        <v>0.14349999999999999</v>
      </c>
      <c r="AN102" s="6">
        <v>9.9199999999999997E-2</v>
      </c>
      <c r="AO102" s="7">
        <v>-0.1172</v>
      </c>
      <c r="AP102" s="6">
        <v>-5.7599999999999998E-2</v>
      </c>
      <c r="AQ102" s="6">
        <v>1.0800000000000001E-2</v>
      </c>
      <c r="AR102" s="6">
        <v>-0.18340000000000001</v>
      </c>
      <c r="AS102" s="7">
        <v>0.40770000000000001</v>
      </c>
      <c r="AT102" s="7">
        <v>-0.55940000000000001</v>
      </c>
      <c r="AU102" s="7">
        <v>0.6421</v>
      </c>
      <c r="AV102" s="6">
        <v>-0.2107</v>
      </c>
      <c r="AW102" s="6">
        <v>-9.3399999999999997E-2</v>
      </c>
      <c r="AX102" s="6">
        <v>-0.1268</v>
      </c>
      <c r="AY102" s="6">
        <v>0.28889999999999999</v>
      </c>
      <c r="AZ102" s="6">
        <v>-0.21870000000000001</v>
      </c>
    </row>
    <row r="103" spans="1:52" ht="16.5">
      <c r="A103" s="11" t="s">
        <v>96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19547</v>
      </c>
      <c r="I103" s="9">
        <v>22854</v>
      </c>
      <c r="J103" s="9">
        <v>10062</v>
      </c>
      <c r="K103" s="9">
        <v>11875</v>
      </c>
      <c r="L103" s="9">
        <v>9280</v>
      </c>
      <c r="M103" s="9">
        <v>8420</v>
      </c>
      <c r="N103" s="9">
        <v>17243</v>
      </c>
      <c r="O103" s="9">
        <v>13008</v>
      </c>
      <c r="P103" s="9">
        <v>10583</v>
      </c>
      <c r="Q103" s="9">
        <v>17069</v>
      </c>
      <c r="R103" s="9">
        <v>14503</v>
      </c>
      <c r="S103" s="9">
        <v>18486</v>
      </c>
      <c r="T103" s="9">
        <v>25554</v>
      </c>
      <c r="U103" s="9">
        <v>22214</v>
      </c>
      <c r="V103" s="9">
        <v>10508</v>
      </c>
      <c r="W103" s="9">
        <v>9811</v>
      </c>
      <c r="X103" s="9">
        <v>7097</v>
      </c>
      <c r="Y103" s="9">
        <v>7659</v>
      </c>
      <c r="Z103" s="9">
        <v>11462</v>
      </c>
      <c r="AA103" s="9">
        <v>13527</v>
      </c>
      <c r="AB103" s="9">
        <v>7527</v>
      </c>
      <c r="AC103" s="9">
        <v>7353</v>
      </c>
      <c r="AD103" s="9">
        <v>7004</v>
      </c>
      <c r="AE103" s="9">
        <v>9583</v>
      </c>
      <c r="AF103" s="9">
        <v>16204</v>
      </c>
      <c r="AG103" s="9">
        <v>15097</v>
      </c>
      <c r="AH103" s="9">
        <v>6927</v>
      </c>
      <c r="AI103" s="9">
        <v>7294</v>
      </c>
      <c r="AJ103" s="9">
        <v>5704</v>
      </c>
      <c r="AK103" s="9">
        <v>5266</v>
      </c>
      <c r="AL103" s="9">
        <v>9167</v>
      </c>
      <c r="AM103" s="9">
        <v>9303</v>
      </c>
      <c r="AN103" s="9">
        <v>7082</v>
      </c>
      <c r="AO103" s="10">
        <v>7363</v>
      </c>
      <c r="AP103" s="9">
        <v>7362</v>
      </c>
      <c r="AQ103" s="9">
        <v>9124</v>
      </c>
      <c r="AR103" s="9">
        <v>10365</v>
      </c>
      <c r="AS103" s="10">
        <v>8714</v>
      </c>
      <c r="AT103" s="10">
        <v>3510</v>
      </c>
      <c r="AU103" s="10">
        <v>5960</v>
      </c>
      <c r="AV103" s="9">
        <v>4951</v>
      </c>
      <c r="AW103" s="9">
        <v>4065</v>
      </c>
      <c r="AX103" s="9">
        <v>4798</v>
      </c>
      <c r="AY103" s="9">
        <v>8186</v>
      </c>
      <c r="AZ103" s="9">
        <v>4036</v>
      </c>
    </row>
    <row r="104" spans="1:52" ht="16.5">
      <c r="A104" s="8" t="s">
        <v>97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0.16919999999999999</v>
      </c>
      <c r="J104" s="6">
        <v>-0.55969999999999998</v>
      </c>
      <c r="K104" s="6">
        <v>0.1802</v>
      </c>
      <c r="L104" s="6">
        <v>-0.2185</v>
      </c>
      <c r="M104" s="6">
        <v>-9.2700000000000005E-2</v>
      </c>
      <c r="N104" s="6">
        <v>1.0479000000000001</v>
      </c>
      <c r="O104" s="6">
        <v>-0.24560000000000001</v>
      </c>
      <c r="P104" s="6">
        <v>-0.18640000000000001</v>
      </c>
      <c r="Q104" s="6">
        <v>0.6129</v>
      </c>
      <c r="R104" s="6">
        <v>-0.15029999999999999</v>
      </c>
      <c r="S104" s="6">
        <v>0.27460000000000001</v>
      </c>
      <c r="T104" s="6">
        <v>0.38229999999999997</v>
      </c>
      <c r="U104" s="6">
        <v>-0.13070000000000001</v>
      </c>
      <c r="V104" s="6">
        <v>-0.52700000000000002</v>
      </c>
      <c r="W104" s="6">
        <v>-6.6299999999999998E-2</v>
      </c>
      <c r="X104" s="6">
        <v>-0.27660000000000001</v>
      </c>
      <c r="Y104" s="6">
        <v>7.9200000000000007E-2</v>
      </c>
      <c r="Z104" s="6">
        <v>0.4965</v>
      </c>
      <c r="AA104" s="6">
        <v>0.1802</v>
      </c>
      <c r="AB104" s="6">
        <v>-0.44359999999999999</v>
      </c>
      <c r="AC104" s="6">
        <v>-2.3099999999999999E-2</v>
      </c>
      <c r="AD104" s="6">
        <v>-4.7500000000000001E-2</v>
      </c>
      <c r="AE104" s="6">
        <v>0.36820000000000003</v>
      </c>
      <c r="AF104" s="6">
        <v>0.69089999999999996</v>
      </c>
      <c r="AG104" s="6">
        <v>-6.83E-2</v>
      </c>
      <c r="AH104" s="6">
        <v>-0.54120000000000001</v>
      </c>
      <c r="AI104" s="6">
        <v>5.2999999999999999E-2</v>
      </c>
      <c r="AJ104" s="6">
        <v>-0.218</v>
      </c>
      <c r="AK104" s="6">
        <v>-7.6799999999999993E-2</v>
      </c>
      <c r="AL104" s="6">
        <v>0.74080000000000001</v>
      </c>
      <c r="AM104" s="6">
        <v>1.4800000000000001E-2</v>
      </c>
      <c r="AN104" s="6">
        <v>-0.2387</v>
      </c>
      <c r="AO104" s="7">
        <v>3.9699999999999999E-2</v>
      </c>
      <c r="AP104" s="6">
        <v>-1E-4</v>
      </c>
      <c r="AQ104" s="6">
        <v>0.23930000000000001</v>
      </c>
      <c r="AR104" s="6">
        <v>0.13600000000000001</v>
      </c>
      <c r="AS104" s="7">
        <v>-0.1593</v>
      </c>
      <c r="AT104" s="7">
        <v>-0.59719999999999995</v>
      </c>
      <c r="AU104" s="7">
        <v>0.69799999999999995</v>
      </c>
      <c r="AV104" s="6">
        <v>-0.16930000000000001</v>
      </c>
      <c r="AW104" s="6">
        <v>-0.17899999999999999</v>
      </c>
      <c r="AX104" s="6">
        <v>0.18029999999999999</v>
      </c>
      <c r="AY104" s="6">
        <v>0.70609999999999995</v>
      </c>
      <c r="AZ104" s="6">
        <v>-0.50700000000000001</v>
      </c>
    </row>
    <row r="105" spans="1:52" ht="16.5">
      <c r="A105" s="8" t="s">
        <v>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>
        <v>71.052999999999997</v>
      </c>
      <c r="O105" s="9">
        <v>69</v>
      </c>
      <c r="P105" s="9">
        <v>1525</v>
      </c>
      <c r="Q105" s="9">
        <v>3131</v>
      </c>
      <c r="R105" s="9">
        <v>2993</v>
      </c>
      <c r="S105" s="9">
        <v>3210</v>
      </c>
      <c r="T105" s="9">
        <v>3645</v>
      </c>
      <c r="U105" s="9">
        <v>3234</v>
      </c>
      <c r="V105" s="9">
        <v>1347</v>
      </c>
      <c r="W105" s="9">
        <v>2182</v>
      </c>
      <c r="X105" s="9">
        <v>3170</v>
      </c>
      <c r="Y105" s="9">
        <v>3214</v>
      </c>
      <c r="Z105" s="9">
        <v>3300</v>
      </c>
      <c r="AA105" s="9">
        <v>3218</v>
      </c>
      <c r="AB105" s="9">
        <v>2856</v>
      </c>
      <c r="AC105" s="9">
        <v>2828</v>
      </c>
      <c r="AD105" s="9">
        <v>2913</v>
      </c>
      <c r="AE105" s="9">
        <v>3322</v>
      </c>
      <c r="AF105" s="9">
        <v>3297</v>
      </c>
      <c r="AG105" s="9">
        <v>3229</v>
      </c>
      <c r="AH105" s="9">
        <v>2642</v>
      </c>
      <c r="AI105" s="9">
        <v>2768</v>
      </c>
      <c r="AJ105" s="9">
        <v>2740</v>
      </c>
      <c r="AK105" s="9">
        <v>3085</v>
      </c>
      <c r="AL105" s="9">
        <v>3245</v>
      </c>
      <c r="AM105" s="9">
        <v>3134</v>
      </c>
      <c r="AN105" s="9">
        <v>2659</v>
      </c>
      <c r="AO105" s="10">
        <v>2734</v>
      </c>
      <c r="AP105" s="9">
        <v>2606</v>
      </c>
      <c r="AQ105" s="9">
        <v>2670</v>
      </c>
      <c r="AR105" s="9">
        <v>2414</v>
      </c>
      <c r="AS105" s="10">
        <v>2366</v>
      </c>
      <c r="AT105" s="10">
        <v>2047</v>
      </c>
      <c r="AU105" s="10">
        <v>2602</v>
      </c>
      <c r="AV105" s="9">
        <v>2268</v>
      </c>
      <c r="AW105" s="9">
        <v>2170</v>
      </c>
      <c r="AX105" s="9">
        <v>2294</v>
      </c>
      <c r="AY105" s="9">
        <v>2714</v>
      </c>
      <c r="AZ105" s="9">
        <v>2273</v>
      </c>
    </row>
    <row r="106" spans="1:52" ht="16.5">
      <c r="A106" s="8" t="s">
        <v>101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>
        <v>67.97</v>
      </c>
      <c r="O106" s="9">
        <v>67</v>
      </c>
      <c r="P106" s="9">
        <v>1768</v>
      </c>
      <c r="Q106" s="9">
        <v>2967</v>
      </c>
      <c r="R106" s="9">
        <v>2878</v>
      </c>
      <c r="S106" s="9">
        <v>3173</v>
      </c>
      <c r="T106" s="9">
        <v>3595</v>
      </c>
      <c r="U106" s="9">
        <v>3069</v>
      </c>
      <c r="V106" s="9">
        <v>1225</v>
      </c>
      <c r="W106" s="9">
        <v>2181</v>
      </c>
      <c r="X106" s="9">
        <v>3046</v>
      </c>
      <c r="Y106" s="9">
        <v>3177</v>
      </c>
      <c r="Z106" s="9">
        <v>3247</v>
      </c>
      <c r="AA106" s="9">
        <v>3202</v>
      </c>
      <c r="AB106" s="9">
        <v>2801</v>
      </c>
      <c r="AC106" s="9">
        <v>2725</v>
      </c>
      <c r="AD106" s="9">
        <v>2736</v>
      </c>
      <c r="AE106" s="9">
        <v>2912</v>
      </c>
      <c r="AF106" s="9">
        <v>2921</v>
      </c>
      <c r="AG106" s="9">
        <v>2858</v>
      </c>
      <c r="AH106" s="9">
        <v>2422</v>
      </c>
      <c r="AI106" s="9">
        <v>2511</v>
      </c>
      <c r="AJ106" s="9">
        <v>2465</v>
      </c>
      <c r="AK106" s="9">
        <v>2733</v>
      </c>
      <c r="AL106" s="9">
        <v>2930</v>
      </c>
      <c r="AM106" s="9">
        <v>2845</v>
      </c>
      <c r="AN106" s="9">
        <v>2496</v>
      </c>
      <c r="AO106" s="10">
        <v>2639</v>
      </c>
      <c r="AP106" s="9">
        <v>2473</v>
      </c>
      <c r="AQ106" s="9">
        <v>2465</v>
      </c>
      <c r="AR106" s="9">
        <v>2167</v>
      </c>
      <c r="AS106" s="10">
        <v>2146</v>
      </c>
      <c r="AT106" s="10">
        <v>1927</v>
      </c>
      <c r="AU106" s="10">
        <v>2342</v>
      </c>
      <c r="AV106" s="9">
        <v>2222</v>
      </c>
      <c r="AW106" s="9">
        <v>2176</v>
      </c>
      <c r="AX106" s="9">
        <v>2302</v>
      </c>
      <c r="AY106" s="9">
        <v>2486</v>
      </c>
      <c r="AZ106" s="9">
        <v>2053</v>
      </c>
    </row>
    <row r="107" spans="1:52" ht="16.5">
      <c r="A107" s="8" t="s">
        <v>102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>
        <v>73.7881</v>
      </c>
      <c r="O107" s="9">
        <v>71</v>
      </c>
      <c r="P107" s="9">
        <v>1377</v>
      </c>
      <c r="Q107" s="9">
        <v>3320</v>
      </c>
      <c r="R107" s="9">
        <v>3084</v>
      </c>
      <c r="S107" s="9">
        <v>3269</v>
      </c>
      <c r="T107" s="9">
        <v>3711</v>
      </c>
      <c r="U107" s="9">
        <v>3368</v>
      </c>
      <c r="V107" s="9">
        <v>1444</v>
      </c>
      <c r="W107" s="9">
        <v>2263</v>
      </c>
      <c r="X107" s="9">
        <v>3377</v>
      </c>
      <c r="Y107" s="9">
        <v>3376</v>
      </c>
      <c r="Z107" s="9">
        <v>3563</v>
      </c>
      <c r="AA107" s="9">
        <v>3328</v>
      </c>
      <c r="AB107" s="9">
        <v>3019</v>
      </c>
      <c r="AC107" s="9">
        <v>3042</v>
      </c>
      <c r="AD107" s="9">
        <v>3192</v>
      </c>
      <c r="AE107" s="9">
        <v>3893</v>
      </c>
      <c r="AF107" s="9">
        <v>3992</v>
      </c>
      <c r="AG107" s="9">
        <v>3708</v>
      </c>
      <c r="AH107" s="9">
        <v>2894</v>
      </c>
      <c r="AI107" s="9">
        <v>3142</v>
      </c>
      <c r="AJ107" s="9">
        <v>3071</v>
      </c>
      <c r="AK107" s="9">
        <v>3513</v>
      </c>
      <c r="AL107" s="9">
        <v>3776</v>
      </c>
      <c r="AM107" s="9">
        <v>3528</v>
      </c>
      <c r="AN107" s="9">
        <v>2942</v>
      </c>
      <c r="AO107" s="10">
        <v>2963</v>
      </c>
      <c r="AP107" s="9">
        <v>2867</v>
      </c>
      <c r="AQ107" s="9">
        <v>2962</v>
      </c>
      <c r="AR107" s="9">
        <v>2801</v>
      </c>
      <c r="AS107" s="10">
        <v>2726</v>
      </c>
      <c r="AT107" s="10">
        <v>2240</v>
      </c>
      <c r="AU107" s="10">
        <v>3144</v>
      </c>
      <c r="AV107" s="9">
        <v>2426</v>
      </c>
      <c r="AW107" s="9">
        <v>2237</v>
      </c>
      <c r="AX107" s="9">
        <v>2350</v>
      </c>
      <c r="AY107" s="9">
        <v>3083</v>
      </c>
      <c r="AZ107" s="9">
        <v>2564</v>
      </c>
    </row>
    <row r="108" spans="1:52" ht="16.5">
      <c r="A108" s="8" t="s">
        <v>103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>
        <v>67.472200000000001</v>
      </c>
      <c r="O108" s="9">
        <v>66</v>
      </c>
      <c r="P108" s="9">
        <v>1572</v>
      </c>
      <c r="Q108" s="9">
        <v>2897</v>
      </c>
      <c r="R108" s="9">
        <v>2842</v>
      </c>
      <c r="S108" s="9">
        <v>3027</v>
      </c>
      <c r="T108" s="9">
        <v>3481</v>
      </c>
      <c r="U108" s="9">
        <v>3023</v>
      </c>
      <c r="V108" s="9">
        <v>1200</v>
      </c>
      <c r="W108" s="9">
        <v>1865</v>
      </c>
      <c r="X108" s="9">
        <v>2611</v>
      </c>
      <c r="Y108" s="9">
        <v>2736</v>
      </c>
      <c r="Z108" s="9">
        <v>2782</v>
      </c>
      <c r="AA108" s="9">
        <v>2846</v>
      </c>
      <c r="AB108" s="9">
        <v>2478</v>
      </c>
      <c r="AC108" s="9">
        <v>2419</v>
      </c>
      <c r="AD108" s="9">
        <v>2422</v>
      </c>
      <c r="AE108" s="9">
        <v>2693</v>
      </c>
      <c r="AF108" s="9">
        <v>2784</v>
      </c>
      <c r="AG108" s="9">
        <v>2728</v>
      </c>
      <c r="AH108" s="9">
        <v>2226</v>
      </c>
      <c r="AI108" s="9">
        <v>2243</v>
      </c>
      <c r="AJ108" s="9">
        <v>2194</v>
      </c>
      <c r="AK108" s="9">
        <v>2450</v>
      </c>
      <c r="AL108" s="9">
        <v>2780</v>
      </c>
      <c r="AM108" s="9">
        <v>2678</v>
      </c>
      <c r="AN108" s="9">
        <v>2203</v>
      </c>
      <c r="AO108" s="10">
        <v>2268</v>
      </c>
      <c r="AP108" s="9">
        <v>2216</v>
      </c>
      <c r="AQ108" s="9">
        <v>2441</v>
      </c>
      <c r="AR108" s="9">
        <v>2150</v>
      </c>
      <c r="AS108" s="10">
        <v>2080</v>
      </c>
      <c r="AT108" s="10">
        <v>1762</v>
      </c>
      <c r="AU108" s="10">
        <v>2111</v>
      </c>
      <c r="AV108" s="9">
        <v>1776</v>
      </c>
      <c r="AW108" s="9">
        <v>1797</v>
      </c>
      <c r="AX108" s="9">
        <v>2009</v>
      </c>
      <c r="AY108" s="9">
        <v>2455</v>
      </c>
      <c r="AZ108" s="9">
        <v>1880</v>
      </c>
    </row>
    <row r="109" spans="1:52" ht="16.5">
      <c r="A109" s="8" t="s">
        <v>105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>
        <v>3.21</v>
      </c>
      <c r="O109" s="9">
        <v>3.01</v>
      </c>
      <c r="P109" s="9">
        <v>3.09</v>
      </c>
      <c r="Q109" s="9">
        <v>2.94</v>
      </c>
      <c r="R109" s="9">
        <v>3.07</v>
      </c>
      <c r="S109" s="9">
        <v>3.08</v>
      </c>
      <c r="T109" s="9">
        <v>3.43</v>
      </c>
      <c r="U109" s="9">
        <v>2.97</v>
      </c>
      <c r="V109" s="9">
        <v>2.52</v>
      </c>
      <c r="W109" s="9">
        <v>2.4</v>
      </c>
      <c r="X109" s="9">
        <v>2.41</v>
      </c>
      <c r="Y109" s="9">
        <v>2.41</v>
      </c>
      <c r="Z109" s="9">
        <v>2.27</v>
      </c>
      <c r="AA109" s="9">
        <v>2.37</v>
      </c>
      <c r="AB109" s="9">
        <v>2.21</v>
      </c>
      <c r="AC109" s="9">
        <v>2.1</v>
      </c>
      <c r="AD109" s="9">
        <v>2.2400000000000002</v>
      </c>
      <c r="AE109" s="9">
        <v>2.27</v>
      </c>
      <c r="AF109" s="9">
        <v>2.4</v>
      </c>
      <c r="AG109" s="9">
        <v>2.58</v>
      </c>
      <c r="AH109" s="9">
        <v>2.41</v>
      </c>
      <c r="AI109" s="9">
        <v>2.41</v>
      </c>
      <c r="AJ109" s="9">
        <v>2.36</v>
      </c>
      <c r="AK109" s="9">
        <v>2.4900000000000002</v>
      </c>
      <c r="AL109" s="9">
        <v>2.67</v>
      </c>
      <c r="AM109" s="9">
        <v>2.54</v>
      </c>
      <c r="AN109" s="9">
        <v>2.71</v>
      </c>
      <c r="AO109" s="10">
        <v>2.64</v>
      </c>
      <c r="AP109" s="9">
        <v>2.58</v>
      </c>
      <c r="AQ109" s="9">
        <v>2.61</v>
      </c>
      <c r="AR109" s="9">
        <v>2.44</v>
      </c>
      <c r="AS109" s="10">
        <v>2.2999999999999998</v>
      </c>
      <c r="AT109" s="10">
        <v>2.14</v>
      </c>
      <c r="AU109" s="10">
        <v>2.39</v>
      </c>
      <c r="AV109" s="9">
        <v>2.5099999999999998</v>
      </c>
      <c r="AW109" s="9">
        <v>2.64</v>
      </c>
      <c r="AX109" s="9">
        <v>2.58</v>
      </c>
      <c r="AY109" s="9">
        <v>2.5099999999999998</v>
      </c>
      <c r="AZ109" s="9">
        <v>2.38</v>
      </c>
    </row>
    <row r="110" spans="1:52" ht="16.5">
      <c r="A110" s="8" t="s">
        <v>107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>
        <v>2</v>
      </c>
      <c r="O110" s="9">
        <v>1.95</v>
      </c>
      <c r="P110" s="9">
        <v>1.97</v>
      </c>
      <c r="Q110" s="9">
        <v>1.93</v>
      </c>
      <c r="R110" s="9">
        <v>1.92</v>
      </c>
      <c r="S110" s="9">
        <v>1.94</v>
      </c>
      <c r="T110" s="9">
        <v>2.16</v>
      </c>
      <c r="U110" s="9">
        <v>1.88</v>
      </c>
      <c r="V110" s="9">
        <v>1.65</v>
      </c>
      <c r="W110" s="9">
        <v>1.69</v>
      </c>
      <c r="X110" s="9">
        <v>1.68</v>
      </c>
      <c r="Y110" s="9">
        <v>1.67</v>
      </c>
      <c r="Z110" s="9">
        <v>1.69</v>
      </c>
      <c r="AA110" s="9">
        <v>1.65</v>
      </c>
      <c r="AB110" s="9">
        <v>1.65</v>
      </c>
      <c r="AC110" s="9">
        <v>1.56</v>
      </c>
      <c r="AD110" s="9">
        <v>1.61</v>
      </c>
      <c r="AE110" s="9">
        <v>1.6</v>
      </c>
      <c r="AF110" s="9">
        <v>1.79</v>
      </c>
      <c r="AG110" s="9">
        <v>1.91</v>
      </c>
      <c r="AH110" s="9">
        <v>1.76</v>
      </c>
      <c r="AI110" s="9">
        <v>1.78</v>
      </c>
      <c r="AJ110" s="9">
        <v>1.72</v>
      </c>
      <c r="AK110" s="9">
        <v>1.81</v>
      </c>
      <c r="AL110" s="9">
        <v>1.94</v>
      </c>
      <c r="AM110" s="9">
        <v>1.88</v>
      </c>
      <c r="AN110" s="9">
        <v>2.19</v>
      </c>
      <c r="AO110" s="10">
        <v>2.17</v>
      </c>
      <c r="AP110" s="9">
        <v>2.1</v>
      </c>
      <c r="AQ110" s="9">
        <v>2.0099999999999998</v>
      </c>
      <c r="AR110" s="9">
        <v>1.85</v>
      </c>
      <c r="AS110" s="10">
        <v>1.79</v>
      </c>
      <c r="AT110" s="10">
        <v>1.63</v>
      </c>
      <c r="AU110" s="10">
        <v>1.96</v>
      </c>
      <c r="AV110" s="9">
        <v>1.9</v>
      </c>
      <c r="AW110" s="9">
        <v>1.88</v>
      </c>
      <c r="AX110" s="9">
        <v>1.9</v>
      </c>
      <c r="AY110" s="9">
        <v>1.83</v>
      </c>
      <c r="AZ110" s="9">
        <v>1.74</v>
      </c>
    </row>
    <row r="111" spans="1:52" ht="16.5">
      <c r="A111" s="8" t="s">
        <v>108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>
        <v>6.89</v>
      </c>
      <c r="O111" s="9">
        <v>4.92</v>
      </c>
      <c r="P111" s="9">
        <v>5.23</v>
      </c>
      <c r="Q111" s="9">
        <v>5.68</v>
      </c>
      <c r="R111" s="9">
        <v>5.0999999999999996</v>
      </c>
      <c r="S111" s="9">
        <v>5.13</v>
      </c>
      <c r="T111" s="9">
        <v>6.05</v>
      </c>
      <c r="U111" s="9">
        <v>5.3</v>
      </c>
      <c r="V111" s="9">
        <v>3.87</v>
      </c>
      <c r="W111" s="9">
        <v>3.87</v>
      </c>
      <c r="X111" s="9">
        <v>3.71</v>
      </c>
      <c r="Y111" s="9">
        <v>4.1500000000000004</v>
      </c>
      <c r="Z111" s="9">
        <v>4.1500000000000004</v>
      </c>
      <c r="AA111" s="9">
        <v>4.2699999999999996</v>
      </c>
      <c r="AB111" s="9">
        <v>3.55</v>
      </c>
      <c r="AC111" s="9">
        <v>3.47</v>
      </c>
      <c r="AD111" s="9">
        <v>3.73</v>
      </c>
      <c r="AE111" s="9">
        <v>4.18</v>
      </c>
      <c r="AF111" s="9">
        <v>4.8600000000000003</v>
      </c>
      <c r="AG111" s="9">
        <v>4.5</v>
      </c>
      <c r="AH111" s="9">
        <v>3.84</v>
      </c>
      <c r="AI111" s="9">
        <v>4.0999999999999996</v>
      </c>
      <c r="AJ111" s="9">
        <v>3.84</v>
      </c>
      <c r="AK111" s="9">
        <v>4.18</v>
      </c>
      <c r="AL111" s="9">
        <v>5.29</v>
      </c>
      <c r="AM111" s="9">
        <v>4.34</v>
      </c>
      <c r="AN111" s="9">
        <v>4.22</v>
      </c>
      <c r="AO111" s="10">
        <v>4.07</v>
      </c>
      <c r="AP111" s="9">
        <v>4.0999999999999996</v>
      </c>
      <c r="AQ111" s="9">
        <v>4.46</v>
      </c>
      <c r="AR111" s="9">
        <v>4.66</v>
      </c>
      <c r="AS111" s="10">
        <v>4.0999999999999996</v>
      </c>
      <c r="AT111" s="10">
        <v>3.48</v>
      </c>
      <c r="AU111" s="10">
        <v>4.2300000000000004</v>
      </c>
      <c r="AV111" s="9">
        <v>4.4000000000000004</v>
      </c>
      <c r="AW111" s="9">
        <v>4.7</v>
      </c>
      <c r="AX111" s="9">
        <v>4.79</v>
      </c>
      <c r="AY111" s="9">
        <v>4.9800000000000004</v>
      </c>
      <c r="AZ111" s="9">
        <v>4.08</v>
      </c>
    </row>
    <row r="112" spans="1:52" ht="16.5">
      <c r="A112" s="8" t="s">
        <v>109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>
        <v>2.16</v>
      </c>
      <c r="O112" s="9">
        <v>1.93</v>
      </c>
      <c r="P112" s="9">
        <v>2.06</v>
      </c>
      <c r="Q112" s="9">
        <v>2.29</v>
      </c>
      <c r="R112" s="9">
        <v>2.2599999999999998</v>
      </c>
      <c r="S112" s="9">
        <v>2.3199999999999998</v>
      </c>
      <c r="T112" s="9">
        <v>2.77</v>
      </c>
      <c r="U112" s="9">
        <v>2.3199999999999998</v>
      </c>
      <c r="V112" s="9">
        <v>1.86</v>
      </c>
      <c r="W112" s="9">
        <v>1.77</v>
      </c>
      <c r="X112" s="9">
        <v>1.74</v>
      </c>
      <c r="Y112" s="9">
        <v>1.75</v>
      </c>
      <c r="Z112" s="9">
        <v>1.83</v>
      </c>
      <c r="AA112" s="9">
        <v>1.81</v>
      </c>
      <c r="AB112" s="9">
        <v>1.73</v>
      </c>
      <c r="AC112" s="9">
        <v>1.64</v>
      </c>
      <c r="AD112" s="9">
        <v>1.7</v>
      </c>
      <c r="AE112" s="9">
        <v>1.76</v>
      </c>
      <c r="AF112" s="9">
        <v>2.04</v>
      </c>
      <c r="AG112" s="9">
        <v>1.95</v>
      </c>
      <c r="AH112" s="9">
        <v>1.77</v>
      </c>
      <c r="AI112" s="9">
        <v>1.73</v>
      </c>
      <c r="AJ112" s="9">
        <v>1.66</v>
      </c>
      <c r="AK112" s="9">
        <v>1.76</v>
      </c>
      <c r="AL112" s="9">
        <v>2.2200000000000002</v>
      </c>
      <c r="AM112" s="9">
        <v>1.97</v>
      </c>
      <c r="AN112" s="9">
        <v>1.9</v>
      </c>
      <c r="AO112" s="10">
        <v>1.84</v>
      </c>
      <c r="AP112" s="9">
        <v>1.91</v>
      </c>
      <c r="AQ112" s="9">
        <v>2.06</v>
      </c>
      <c r="AR112" s="9">
        <v>2</v>
      </c>
      <c r="AS112" s="10">
        <v>1.88</v>
      </c>
      <c r="AT112" s="10">
        <v>1.66</v>
      </c>
      <c r="AU112" s="10">
        <v>1.81</v>
      </c>
      <c r="AV112" s="9">
        <v>1.71</v>
      </c>
      <c r="AW112" s="9">
        <v>1.73</v>
      </c>
      <c r="AX112" s="9">
        <v>1.85</v>
      </c>
      <c r="AY112" s="9">
        <v>2.17</v>
      </c>
      <c r="AZ112" s="9">
        <v>1.86</v>
      </c>
    </row>
    <row r="114" spans="1:52" ht="18">
      <c r="A114" s="13" t="s">
        <v>134</v>
      </c>
      <c r="B114" s="15">
        <v>201101</v>
      </c>
      <c r="C114" s="15">
        <v>201102</v>
      </c>
      <c r="D114" s="15">
        <v>201103</v>
      </c>
      <c r="E114" s="15">
        <v>201104</v>
      </c>
      <c r="F114" s="15">
        <v>201105</v>
      </c>
      <c r="G114" s="15">
        <v>201106</v>
      </c>
      <c r="H114" s="15">
        <v>201107</v>
      </c>
      <c r="I114" s="15">
        <v>201108</v>
      </c>
      <c r="J114" s="15">
        <v>201109</v>
      </c>
      <c r="K114" s="15">
        <v>201110</v>
      </c>
      <c r="L114" s="15">
        <v>201111</v>
      </c>
      <c r="M114" s="15">
        <v>201112</v>
      </c>
      <c r="N114" s="15">
        <v>201201</v>
      </c>
      <c r="O114" s="11">
        <v>201202</v>
      </c>
      <c r="P114" s="11">
        <v>201203</v>
      </c>
      <c r="Q114" s="11">
        <v>201204</v>
      </c>
      <c r="R114" s="11">
        <v>201205</v>
      </c>
      <c r="S114" s="11">
        <v>201206</v>
      </c>
      <c r="T114" s="11">
        <v>201207</v>
      </c>
      <c r="U114" s="11">
        <v>201208</v>
      </c>
      <c r="V114" s="11">
        <v>201209</v>
      </c>
      <c r="W114" s="11">
        <v>201210</v>
      </c>
      <c r="X114" s="11">
        <v>201211</v>
      </c>
      <c r="Y114" s="11">
        <v>201212</v>
      </c>
      <c r="Z114" s="11">
        <v>201301</v>
      </c>
      <c r="AA114" s="11">
        <v>201302</v>
      </c>
      <c r="AB114" s="11">
        <v>201303</v>
      </c>
      <c r="AC114" s="11">
        <v>201304</v>
      </c>
      <c r="AD114" s="11">
        <v>201305</v>
      </c>
      <c r="AE114" s="11">
        <v>201306</v>
      </c>
      <c r="AF114" s="11">
        <v>201307</v>
      </c>
      <c r="AG114" s="11">
        <v>201308</v>
      </c>
      <c r="AH114" s="11">
        <v>201309</v>
      </c>
      <c r="AI114" s="11">
        <v>201310</v>
      </c>
      <c r="AJ114" s="11">
        <v>201311</v>
      </c>
      <c r="AK114" s="11">
        <v>201312</v>
      </c>
      <c r="AL114" s="11">
        <v>201401</v>
      </c>
      <c r="AM114" s="11">
        <v>201402</v>
      </c>
      <c r="AN114" s="11">
        <v>201403</v>
      </c>
      <c r="AO114" s="12">
        <v>201404</v>
      </c>
      <c r="AP114" s="11">
        <v>201405</v>
      </c>
      <c r="AQ114" s="11">
        <v>201406</v>
      </c>
      <c r="AR114" s="11">
        <v>201407</v>
      </c>
      <c r="AS114" s="12">
        <v>201408</v>
      </c>
      <c r="AT114" s="12">
        <v>201409</v>
      </c>
      <c r="AU114" s="12">
        <v>201410</v>
      </c>
      <c r="AV114" s="11">
        <v>201411</v>
      </c>
      <c r="AW114" s="11">
        <v>201412</v>
      </c>
      <c r="AX114" s="11">
        <v>201501</v>
      </c>
      <c r="AY114" s="11">
        <v>201502</v>
      </c>
      <c r="AZ114" s="11">
        <v>201503</v>
      </c>
    </row>
    <row r="115" spans="1:52" ht="16.5">
      <c r="A115" s="11" t="s">
        <v>133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572740</v>
      </c>
      <c r="M115" s="9">
        <v>783160</v>
      </c>
      <c r="N115" s="9">
        <v>1005000</v>
      </c>
      <c r="O115" s="9">
        <v>820060</v>
      </c>
      <c r="P115" s="9">
        <v>708240</v>
      </c>
      <c r="Q115" s="9">
        <v>998290</v>
      </c>
      <c r="R115" s="9">
        <v>1866480</v>
      </c>
      <c r="S115" s="9">
        <v>1327820</v>
      </c>
      <c r="T115" s="9">
        <v>1327649.5</v>
      </c>
      <c r="U115" s="9">
        <v>773088.8</v>
      </c>
      <c r="V115" s="9">
        <v>639448.5</v>
      </c>
      <c r="W115" s="9">
        <v>518603.3</v>
      </c>
      <c r="X115" s="9">
        <v>667374.4</v>
      </c>
      <c r="Y115" s="9">
        <v>1086461.8</v>
      </c>
      <c r="Z115" s="9">
        <v>1222845.8</v>
      </c>
      <c r="AA115" s="9">
        <v>1738525.3</v>
      </c>
      <c r="AB115" s="9">
        <v>1517401.3</v>
      </c>
      <c r="AC115" s="9">
        <v>1448959.9</v>
      </c>
      <c r="AD115" s="9">
        <v>1496311.4</v>
      </c>
      <c r="AE115" s="9">
        <v>1719669.8</v>
      </c>
      <c r="AF115" s="9">
        <v>2467651.5</v>
      </c>
      <c r="AG115" s="9">
        <v>2394789.6</v>
      </c>
      <c r="AH115" s="9">
        <v>1474838.4</v>
      </c>
      <c r="AI115" s="9">
        <v>1380298</v>
      </c>
      <c r="AJ115" s="9">
        <v>1196802.8</v>
      </c>
      <c r="AK115" s="9">
        <v>1130068</v>
      </c>
      <c r="AL115" s="9">
        <v>1744956</v>
      </c>
      <c r="AM115" s="9">
        <v>1796229</v>
      </c>
      <c r="AN115" s="9">
        <v>1847866</v>
      </c>
      <c r="AO115" s="10">
        <v>1392828</v>
      </c>
      <c r="AP115" s="9">
        <v>1539922</v>
      </c>
      <c r="AQ115" s="9">
        <v>1857568</v>
      </c>
      <c r="AR115" s="9">
        <v>1458701</v>
      </c>
      <c r="AS115" s="10">
        <v>1060642</v>
      </c>
      <c r="AT115" s="10">
        <v>579794</v>
      </c>
      <c r="AU115" s="10">
        <v>661164</v>
      </c>
      <c r="AV115" s="9">
        <v>619090</v>
      </c>
      <c r="AW115" s="9">
        <v>530407</v>
      </c>
      <c r="AX115" s="9">
        <v>663283</v>
      </c>
      <c r="AY115" s="9">
        <v>930481</v>
      </c>
      <c r="AZ115" s="9">
        <v>830145</v>
      </c>
    </row>
    <row r="116" spans="1:52" ht="16.5">
      <c r="A116" s="8" t="s">
        <v>132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0.3674</v>
      </c>
      <c r="N116" s="6">
        <f>N115/M115-1</f>
        <v>0.28326267940139949</v>
      </c>
      <c r="O116" s="6">
        <v>-0.184</v>
      </c>
      <c r="P116" s="6">
        <v>-0.13639999999999999</v>
      </c>
      <c r="Q116" s="6">
        <v>0.40949999999999998</v>
      </c>
      <c r="R116" s="6">
        <v>0.86970000000000003</v>
      </c>
      <c r="S116" s="6">
        <v>-0.28860000000000002</v>
      </c>
      <c r="T116" s="6">
        <v>-1E-4</v>
      </c>
      <c r="U116" s="6">
        <v>-0.41770000000000002</v>
      </c>
      <c r="V116" s="6">
        <v>-0.1729</v>
      </c>
      <c r="W116" s="6">
        <v>-0.189</v>
      </c>
      <c r="X116" s="6">
        <v>0.28689999999999999</v>
      </c>
      <c r="Y116" s="6">
        <v>0.628</v>
      </c>
      <c r="Z116" s="6">
        <v>0.1255</v>
      </c>
      <c r="AA116" s="6">
        <v>0.42170000000000002</v>
      </c>
      <c r="AB116" s="6">
        <v>-0.12720000000000001</v>
      </c>
      <c r="AC116" s="6">
        <v>-4.5100000000000001E-2</v>
      </c>
      <c r="AD116" s="6">
        <v>3.27E-2</v>
      </c>
      <c r="AE116" s="6">
        <v>0.14929999999999999</v>
      </c>
      <c r="AF116" s="6">
        <v>0.435</v>
      </c>
      <c r="AG116" s="6">
        <v>-2.9499999999999998E-2</v>
      </c>
      <c r="AH116" s="6">
        <v>-0.3841</v>
      </c>
      <c r="AI116" s="6">
        <v>-6.4100000000000004E-2</v>
      </c>
      <c r="AJ116" s="6">
        <v>-0.13289999999999999</v>
      </c>
      <c r="AK116" s="6">
        <v>-5.5800000000000002E-2</v>
      </c>
      <c r="AL116" s="6">
        <v>0.54410000000000003</v>
      </c>
      <c r="AM116" s="6">
        <v>2.9399999999999999E-2</v>
      </c>
      <c r="AN116" s="6">
        <v>2.87E-2</v>
      </c>
      <c r="AO116" s="7">
        <v>-0.24629999999999999</v>
      </c>
      <c r="AP116" s="6">
        <v>0.1056</v>
      </c>
      <c r="AQ116" s="6">
        <v>0.20630000000000001</v>
      </c>
      <c r="AR116" s="6">
        <v>-0.2147</v>
      </c>
      <c r="AS116" s="7">
        <v>-0.27289999999999998</v>
      </c>
      <c r="AT116" s="7">
        <v>-0.45340000000000003</v>
      </c>
      <c r="AU116" s="7">
        <v>0.14030000000000001</v>
      </c>
      <c r="AV116" s="6">
        <v>-6.3600000000000004E-2</v>
      </c>
      <c r="AW116" s="6">
        <v>-0.14319999999999999</v>
      </c>
      <c r="AX116" s="6">
        <v>0.2505</v>
      </c>
      <c r="AY116" s="6">
        <v>0.40279999999999999</v>
      </c>
      <c r="AZ116" s="6">
        <v>-0.10780000000000001</v>
      </c>
    </row>
    <row r="117" spans="1:52" ht="16.5">
      <c r="A117" s="11" t="s">
        <v>17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28596</v>
      </c>
      <c r="M117" s="9">
        <v>33896</v>
      </c>
      <c r="N117" s="9">
        <v>45617</v>
      </c>
      <c r="O117" s="9">
        <v>40691</v>
      </c>
      <c r="P117" s="9">
        <v>37652</v>
      </c>
      <c r="Q117" s="9">
        <v>55083</v>
      </c>
      <c r="R117" s="9">
        <v>75546</v>
      </c>
      <c r="S117" s="9">
        <v>64714</v>
      </c>
      <c r="T117" s="9">
        <v>65125</v>
      </c>
      <c r="U117" s="9">
        <v>38051</v>
      </c>
      <c r="V117" s="9">
        <v>30350</v>
      </c>
      <c r="W117" s="9">
        <v>25121</v>
      </c>
      <c r="X117" s="9">
        <v>30916</v>
      </c>
      <c r="Y117" s="9">
        <v>37131</v>
      </c>
      <c r="Z117" s="9">
        <v>38202</v>
      </c>
      <c r="AA117" s="9">
        <v>43189</v>
      </c>
      <c r="AB117" s="9">
        <v>43657</v>
      </c>
      <c r="AC117" s="9">
        <v>43258</v>
      </c>
      <c r="AD117" s="9">
        <v>40890</v>
      </c>
      <c r="AE117" s="9">
        <v>41915</v>
      </c>
      <c r="AF117" s="9">
        <v>52880</v>
      </c>
      <c r="AG117" s="9">
        <v>46875</v>
      </c>
      <c r="AH117" s="9">
        <v>33202</v>
      </c>
      <c r="AI117" s="9">
        <v>34629</v>
      </c>
      <c r="AJ117" s="9">
        <v>31529</v>
      </c>
      <c r="AK117" s="9">
        <v>28857</v>
      </c>
      <c r="AL117" s="9">
        <v>34227</v>
      </c>
      <c r="AM117" s="9">
        <v>31673</v>
      </c>
      <c r="AN117" s="9">
        <v>32754</v>
      </c>
      <c r="AO117" s="10">
        <v>28765</v>
      </c>
      <c r="AP117" s="9">
        <v>32153</v>
      </c>
      <c r="AQ117" s="9">
        <v>37154</v>
      </c>
      <c r="AR117" s="9">
        <v>33914</v>
      </c>
      <c r="AS117" s="10">
        <v>24916</v>
      </c>
      <c r="AT117" s="10">
        <v>15952</v>
      </c>
      <c r="AU117" s="10">
        <v>18284</v>
      </c>
      <c r="AV117" s="9">
        <v>17071</v>
      </c>
      <c r="AW117" s="9">
        <v>16860</v>
      </c>
      <c r="AX117" s="9">
        <v>18544</v>
      </c>
      <c r="AY117" s="9">
        <v>19820</v>
      </c>
      <c r="AZ117" s="9">
        <v>17773</v>
      </c>
    </row>
    <row r="118" spans="1:52" ht="16.5">
      <c r="A118" s="8" t="s">
        <v>131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0.18529999999999999</v>
      </c>
      <c r="N118" s="6">
        <f>N117/M117-1</f>
        <v>0.34579301392494699</v>
      </c>
      <c r="O118" s="6">
        <v>-0.108</v>
      </c>
      <c r="P118" s="6">
        <v>-7.4700000000000003E-2</v>
      </c>
      <c r="Q118" s="6">
        <v>0.46300000000000002</v>
      </c>
      <c r="R118" s="6">
        <v>0.3715</v>
      </c>
      <c r="S118" s="6">
        <v>-0.1434</v>
      </c>
      <c r="T118" s="6">
        <v>6.4000000000000003E-3</v>
      </c>
      <c r="U118" s="6">
        <v>-0.41570000000000001</v>
      </c>
      <c r="V118" s="6">
        <v>-0.2024</v>
      </c>
      <c r="W118" s="6">
        <v>-0.17230000000000001</v>
      </c>
      <c r="X118" s="6">
        <v>0.23069999999999999</v>
      </c>
      <c r="Y118" s="6">
        <v>0.20100000000000001</v>
      </c>
      <c r="Z118" s="6">
        <v>2.8799999999999999E-2</v>
      </c>
      <c r="AA118" s="6">
        <v>0.1305</v>
      </c>
      <c r="AB118" s="6">
        <v>1.0800000000000001E-2</v>
      </c>
      <c r="AC118" s="6">
        <v>-9.1000000000000004E-3</v>
      </c>
      <c r="AD118" s="6">
        <v>-5.4699999999999999E-2</v>
      </c>
      <c r="AE118" s="6">
        <v>2.5100000000000001E-2</v>
      </c>
      <c r="AF118" s="6">
        <v>0.2616</v>
      </c>
      <c r="AG118" s="6">
        <v>-0.11360000000000001</v>
      </c>
      <c r="AH118" s="6">
        <v>-0.29170000000000001</v>
      </c>
      <c r="AI118" s="6">
        <v>4.2999999999999997E-2</v>
      </c>
      <c r="AJ118" s="6">
        <v>-8.9499999999999996E-2</v>
      </c>
      <c r="AK118" s="6">
        <v>-8.4699999999999998E-2</v>
      </c>
      <c r="AL118" s="6">
        <v>0.18609999999999999</v>
      </c>
      <c r="AM118" s="6">
        <v>-7.46E-2</v>
      </c>
      <c r="AN118" s="6">
        <v>3.4099999999999998E-2</v>
      </c>
      <c r="AO118" s="7">
        <v>-0.12180000000000001</v>
      </c>
      <c r="AP118" s="6">
        <v>0.1178</v>
      </c>
      <c r="AQ118" s="6">
        <v>0.1555</v>
      </c>
      <c r="AR118" s="6">
        <v>-8.72E-2</v>
      </c>
      <c r="AS118" s="7">
        <v>-0.26529999999999998</v>
      </c>
      <c r="AT118" s="7">
        <v>-0.35980000000000001</v>
      </c>
      <c r="AU118" s="7">
        <v>0.1462</v>
      </c>
      <c r="AV118" s="6">
        <v>-6.6299999999999998E-2</v>
      </c>
      <c r="AW118" s="6">
        <v>-1.24E-2</v>
      </c>
      <c r="AX118" s="6">
        <v>9.9900000000000003E-2</v>
      </c>
      <c r="AY118" s="6">
        <v>6.88E-2</v>
      </c>
      <c r="AZ118" s="6">
        <v>-0.1033</v>
      </c>
    </row>
    <row r="119" spans="1:52" ht="16.5">
      <c r="A119" s="8" t="s">
        <v>36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3374</v>
      </c>
      <c r="M119" s="9">
        <v>3798</v>
      </c>
      <c r="N119" s="9">
        <v>7700</v>
      </c>
      <c r="O119" s="9">
        <v>6126</v>
      </c>
      <c r="P119" s="9">
        <v>5984</v>
      </c>
      <c r="Q119" s="9">
        <v>10828</v>
      </c>
      <c r="R119" s="9">
        <v>11293</v>
      </c>
      <c r="S119" s="9">
        <v>10993</v>
      </c>
      <c r="T119" s="9">
        <v>10662</v>
      </c>
      <c r="U119" s="9">
        <v>4383</v>
      </c>
      <c r="V119" s="9">
        <v>3031</v>
      </c>
      <c r="W119" s="9">
        <v>2805</v>
      </c>
      <c r="X119" s="9">
        <v>2779</v>
      </c>
      <c r="Y119" s="9">
        <v>2719</v>
      </c>
      <c r="Z119" s="9">
        <v>4229</v>
      </c>
      <c r="AA119" s="9">
        <v>4365</v>
      </c>
      <c r="AB119" s="9">
        <v>5004</v>
      </c>
      <c r="AC119" s="9">
        <v>3985</v>
      </c>
      <c r="AD119" s="9">
        <v>3679</v>
      </c>
      <c r="AE119" s="9">
        <v>4181</v>
      </c>
      <c r="AF119" s="9">
        <v>7071</v>
      </c>
      <c r="AG119" s="9">
        <v>5510</v>
      </c>
      <c r="AH119" s="9">
        <v>3454</v>
      </c>
      <c r="AI119" s="9">
        <v>3726</v>
      </c>
      <c r="AJ119" s="9">
        <v>3339</v>
      </c>
      <c r="AK119" s="9">
        <v>3431</v>
      </c>
      <c r="AL119" s="9">
        <v>4640</v>
      </c>
      <c r="AM119" s="9">
        <v>4436</v>
      </c>
      <c r="AN119" s="9">
        <v>5032</v>
      </c>
      <c r="AO119" s="10">
        <v>4454</v>
      </c>
      <c r="AP119" s="9">
        <v>5423</v>
      </c>
      <c r="AQ119" s="9">
        <v>6958</v>
      </c>
      <c r="AR119" s="9">
        <v>5906</v>
      </c>
      <c r="AS119" s="10">
        <v>4054</v>
      </c>
      <c r="AT119" s="10">
        <v>1718</v>
      </c>
      <c r="AU119" s="10">
        <v>3440</v>
      </c>
      <c r="AV119" s="9">
        <v>3004</v>
      </c>
      <c r="AW119" s="9">
        <v>2656</v>
      </c>
      <c r="AX119" s="9">
        <v>3304</v>
      </c>
      <c r="AY119" s="9">
        <v>3438</v>
      </c>
      <c r="AZ119" s="9">
        <v>2793</v>
      </c>
    </row>
    <row r="120" spans="1:52" ht="16.5">
      <c r="A120" s="8" t="s">
        <v>37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25222</v>
      </c>
      <c r="M120" s="9">
        <v>19204</v>
      </c>
      <c r="N120" s="9">
        <v>24878</v>
      </c>
      <c r="O120" s="9">
        <v>19149</v>
      </c>
      <c r="P120" s="9">
        <v>15284</v>
      </c>
      <c r="Q120" s="9">
        <v>25002</v>
      </c>
      <c r="R120" s="9">
        <v>34400</v>
      </c>
      <c r="S120" s="9">
        <v>26589</v>
      </c>
      <c r="T120" s="9">
        <v>25850</v>
      </c>
      <c r="U120" s="9">
        <v>11222</v>
      </c>
      <c r="V120" s="9">
        <v>7399</v>
      </c>
      <c r="W120" s="9">
        <v>6097</v>
      </c>
      <c r="X120" s="9">
        <v>7286</v>
      </c>
      <c r="Y120" s="9">
        <v>8608</v>
      </c>
      <c r="Z120" s="9">
        <v>8852</v>
      </c>
      <c r="AA120" s="9">
        <v>11947</v>
      </c>
      <c r="AB120" s="9">
        <v>11644</v>
      </c>
      <c r="AC120" s="9">
        <v>10863</v>
      </c>
      <c r="AD120" s="9">
        <v>9276</v>
      </c>
      <c r="AE120" s="9">
        <v>9195</v>
      </c>
      <c r="AF120" s="9">
        <v>12344</v>
      </c>
      <c r="AG120" s="9">
        <v>11292</v>
      </c>
      <c r="AH120" s="9">
        <v>7250</v>
      </c>
      <c r="AI120" s="9">
        <v>7189</v>
      </c>
      <c r="AJ120" s="9">
        <v>5672</v>
      </c>
      <c r="AK120" s="9">
        <v>4952</v>
      </c>
      <c r="AL120" s="9">
        <v>6410</v>
      </c>
      <c r="AM120" s="9">
        <v>6583</v>
      </c>
      <c r="AN120" s="9">
        <v>7165</v>
      </c>
      <c r="AO120" s="10">
        <v>5136</v>
      </c>
      <c r="AP120" s="9">
        <v>6170</v>
      </c>
      <c r="AQ120" s="9">
        <v>7970</v>
      </c>
      <c r="AR120" s="9">
        <v>7107</v>
      </c>
      <c r="AS120" s="10">
        <v>4433</v>
      </c>
      <c r="AT120" s="10">
        <v>2573</v>
      </c>
      <c r="AU120" s="10">
        <v>2886</v>
      </c>
      <c r="AV120" s="9">
        <v>2862</v>
      </c>
      <c r="AW120" s="9">
        <v>3454</v>
      </c>
      <c r="AX120" s="9">
        <v>3521</v>
      </c>
      <c r="AY120" s="9">
        <v>3766</v>
      </c>
      <c r="AZ120" s="9">
        <v>3628</v>
      </c>
    </row>
    <row r="121" spans="1:52" ht="16.5">
      <c r="A121" s="8" t="s">
        <v>130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11212</v>
      </c>
      <c r="N121" s="9">
        <v>12471</v>
      </c>
      <c r="O121" s="9">
        <v>12940</v>
      </c>
      <c r="P121" s="9">
        <v>12866</v>
      </c>
      <c r="Q121" s="9">
        <v>14405</v>
      </c>
      <c r="R121" s="9">
        <v>21840</v>
      </c>
      <c r="S121" s="9">
        <v>22182</v>
      </c>
      <c r="T121" s="9">
        <v>19331</v>
      </c>
      <c r="U121" s="9">
        <v>15479</v>
      </c>
      <c r="V121" s="9">
        <v>12277</v>
      </c>
      <c r="W121" s="9">
        <v>11098</v>
      </c>
      <c r="X121" s="9">
        <v>11418</v>
      </c>
      <c r="Y121" s="9">
        <v>16607</v>
      </c>
      <c r="Z121" s="9">
        <v>16778</v>
      </c>
      <c r="AA121" s="9">
        <v>16213</v>
      </c>
      <c r="AB121" s="9">
        <v>17439</v>
      </c>
      <c r="AC121" s="9">
        <v>18974</v>
      </c>
      <c r="AD121" s="9">
        <v>18492</v>
      </c>
      <c r="AE121" s="9">
        <v>18280</v>
      </c>
      <c r="AF121" s="9">
        <v>19230</v>
      </c>
      <c r="AG121" s="9">
        <v>20676</v>
      </c>
      <c r="AH121" s="9">
        <v>16573</v>
      </c>
      <c r="AI121" s="9">
        <v>16397</v>
      </c>
      <c r="AJ121" s="9">
        <v>15735</v>
      </c>
      <c r="AK121" s="9">
        <v>14436</v>
      </c>
      <c r="AL121" s="9">
        <v>13679</v>
      </c>
      <c r="AM121" s="9">
        <v>13277</v>
      </c>
      <c r="AN121" s="9">
        <v>13532</v>
      </c>
      <c r="AO121" s="10">
        <v>13592</v>
      </c>
      <c r="AP121" s="9">
        <v>13404</v>
      </c>
      <c r="AQ121" s="9">
        <v>13634</v>
      </c>
      <c r="AR121" s="9">
        <v>13115</v>
      </c>
      <c r="AS121" s="10">
        <v>10919</v>
      </c>
      <c r="AT121" s="10">
        <v>8597</v>
      </c>
      <c r="AU121" s="10">
        <v>8405</v>
      </c>
      <c r="AV121" s="9">
        <v>8518</v>
      </c>
      <c r="AW121" s="9">
        <v>8210</v>
      </c>
      <c r="AX121" s="9">
        <v>8141</v>
      </c>
      <c r="AY121" s="9">
        <v>8392</v>
      </c>
      <c r="AZ121" s="9">
        <v>8209</v>
      </c>
    </row>
    <row r="122" spans="1:52" ht="16.5">
      <c r="A122" s="8" t="s">
        <v>39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3196</v>
      </c>
      <c r="O122" s="9">
        <v>4331</v>
      </c>
      <c r="P122" s="9">
        <v>5370</v>
      </c>
      <c r="Q122" s="9">
        <v>8489</v>
      </c>
      <c r="R122" s="9">
        <v>11110</v>
      </c>
      <c r="S122" s="9">
        <v>8845</v>
      </c>
      <c r="T122" s="9">
        <v>13093</v>
      </c>
      <c r="U122" s="9">
        <v>7412</v>
      </c>
      <c r="V122" s="9">
        <v>8209</v>
      </c>
      <c r="W122" s="9">
        <v>5711</v>
      </c>
      <c r="X122" s="9">
        <v>10102</v>
      </c>
      <c r="Y122" s="9">
        <v>9101</v>
      </c>
      <c r="Z122" s="9">
        <v>8191</v>
      </c>
      <c r="AA122" s="9">
        <v>10594</v>
      </c>
      <c r="AB122" s="9">
        <v>9511</v>
      </c>
      <c r="AC122" s="9">
        <v>9330</v>
      </c>
      <c r="AD122" s="9">
        <v>9387</v>
      </c>
      <c r="AE122" s="9">
        <v>10212</v>
      </c>
      <c r="AF122" s="9">
        <v>14181</v>
      </c>
      <c r="AG122" s="9">
        <v>9352</v>
      </c>
      <c r="AH122" s="9">
        <v>5902</v>
      </c>
      <c r="AI122" s="9">
        <v>7295</v>
      </c>
      <c r="AJ122" s="9">
        <v>6229</v>
      </c>
      <c r="AK122" s="9">
        <v>5617</v>
      </c>
      <c r="AL122" s="9">
        <v>8944</v>
      </c>
      <c r="AM122" s="9">
        <v>6912</v>
      </c>
      <c r="AN122" s="9">
        <v>6619</v>
      </c>
      <c r="AO122" s="10">
        <v>5289</v>
      </c>
      <c r="AP122" s="9">
        <v>6827</v>
      </c>
      <c r="AQ122" s="9">
        <v>8199</v>
      </c>
      <c r="AR122" s="9">
        <v>7437</v>
      </c>
      <c r="AS122" s="10">
        <v>5341</v>
      </c>
      <c r="AT122" s="10">
        <v>2972</v>
      </c>
      <c r="AU122" s="10">
        <v>3468</v>
      </c>
      <c r="AV122" s="9">
        <v>2616</v>
      </c>
      <c r="AW122" s="9">
        <v>2452</v>
      </c>
      <c r="AX122" s="9">
        <v>3485</v>
      </c>
      <c r="AY122" s="9">
        <v>4105</v>
      </c>
      <c r="AZ122" s="9">
        <v>3064</v>
      </c>
    </row>
    <row r="123" spans="1:52" ht="16.5">
      <c r="A123" s="8" t="s">
        <v>49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0.11799999999999999</v>
      </c>
      <c r="M123" s="6">
        <v>0.112</v>
      </c>
      <c r="N123" s="6">
        <v>0.16880000000000001</v>
      </c>
      <c r="O123" s="6">
        <v>0.15049999999999999</v>
      </c>
      <c r="P123" s="6">
        <v>0.15890000000000001</v>
      </c>
      <c r="Q123" s="6">
        <v>0.1966</v>
      </c>
      <c r="R123" s="6">
        <v>0.14949999999999999</v>
      </c>
      <c r="S123" s="6">
        <v>0.1699</v>
      </c>
      <c r="T123" s="6">
        <v>0.16370000000000001</v>
      </c>
      <c r="U123" s="6">
        <v>0.1152</v>
      </c>
      <c r="V123" s="6">
        <v>9.9900000000000003E-2</v>
      </c>
      <c r="W123" s="6">
        <v>0.11169999999999999</v>
      </c>
      <c r="X123" s="6">
        <v>8.9899999999999994E-2</v>
      </c>
      <c r="Y123" s="6">
        <v>7.3200000000000001E-2</v>
      </c>
      <c r="Z123" s="6">
        <v>0.11070000000000001</v>
      </c>
      <c r="AA123" s="6">
        <v>0.1011</v>
      </c>
      <c r="AB123" s="6">
        <v>0.11459999999999999</v>
      </c>
      <c r="AC123" s="6">
        <v>9.2100000000000001E-2</v>
      </c>
      <c r="AD123" s="6">
        <v>0.09</v>
      </c>
      <c r="AE123" s="6">
        <v>9.9699999999999997E-2</v>
      </c>
      <c r="AF123" s="6">
        <v>0.13370000000000001</v>
      </c>
      <c r="AG123" s="6">
        <v>0.11749999999999999</v>
      </c>
      <c r="AH123" s="6">
        <v>0.104</v>
      </c>
      <c r="AI123" s="6">
        <v>0.1076</v>
      </c>
      <c r="AJ123" s="6">
        <v>0.10589999999999999</v>
      </c>
      <c r="AK123" s="6">
        <v>0.11890000000000001</v>
      </c>
      <c r="AL123" s="6">
        <v>0.1356</v>
      </c>
      <c r="AM123" s="6">
        <v>0.1401</v>
      </c>
      <c r="AN123" s="6">
        <v>0.15359999999999999</v>
      </c>
      <c r="AO123" s="7">
        <v>0.15479999999999999</v>
      </c>
      <c r="AP123" s="6">
        <v>0.16869999999999999</v>
      </c>
      <c r="AQ123" s="6">
        <v>0.18729999999999999</v>
      </c>
      <c r="AR123" s="6">
        <v>0.1741</v>
      </c>
      <c r="AS123" s="7">
        <v>0.16270000000000001</v>
      </c>
      <c r="AT123" s="7">
        <v>0.1077</v>
      </c>
      <c r="AU123" s="7">
        <v>0.18809999999999999</v>
      </c>
      <c r="AV123" s="6">
        <v>0.17599999999999999</v>
      </c>
      <c r="AW123" s="6">
        <v>0.1575</v>
      </c>
      <c r="AX123" s="6">
        <v>0.1782</v>
      </c>
      <c r="AY123" s="6">
        <v>0.17349999999999999</v>
      </c>
      <c r="AZ123" s="6">
        <v>0.15709999999999999</v>
      </c>
    </row>
    <row r="124" spans="1:52" ht="16.5">
      <c r="A124" s="8" t="s">
        <v>50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0.88200000000000001</v>
      </c>
      <c r="M124" s="6">
        <v>0.56659999999999999</v>
      </c>
      <c r="N124" s="6">
        <v>0.5454</v>
      </c>
      <c r="O124" s="6">
        <v>0.47060000000000002</v>
      </c>
      <c r="P124" s="6">
        <v>0.40589999999999998</v>
      </c>
      <c r="Q124" s="6">
        <v>0.45390000000000003</v>
      </c>
      <c r="R124" s="6">
        <v>0.45540000000000003</v>
      </c>
      <c r="S124" s="6">
        <v>0.41089999999999999</v>
      </c>
      <c r="T124" s="6">
        <v>0.39689999999999998</v>
      </c>
      <c r="U124" s="6">
        <v>0.2949</v>
      </c>
      <c r="V124" s="6">
        <v>0.24379999999999999</v>
      </c>
      <c r="W124" s="6">
        <v>0.2427</v>
      </c>
      <c r="X124" s="6">
        <v>0.23569999999999999</v>
      </c>
      <c r="Y124" s="6">
        <v>0.23180000000000001</v>
      </c>
      <c r="Z124" s="6">
        <v>0.23169999999999999</v>
      </c>
      <c r="AA124" s="6">
        <v>0.27660000000000001</v>
      </c>
      <c r="AB124" s="6">
        <v>0.26669999999999999</v>
      </c>
      <c r="AC124" s="6">
        <v>0.25109999999999999</v>
      </c>
      <c r="AD124" s="6">
        <v>0.22689999999999999</v>
      </c>
      <c r="AE124" s="6">
        <v>0.21940000000000001</v>
      </c>
      <c r="AF124" s="6">
        <v>0.2334</v>
      </c>
      <c r="AG124" s="6">
        <v>0.2409</v>
      </c>
      <c r="AH124" s="6">
        <v>0.21840000000000001</v>
      </c>
      <c r="AI124" s="6">
        <v>0.20760000000000001</v>
      </c>
      <c r="AJ124" s="6">
        <v>0.1799</v>
      </c>
      <c r="AK124" s="6">
        <v>0.1716</v>
      </c>
      <c r="AL124" s="6">
        <v>0.18729999999999999</v>
      </c>
      <c r="AM124" s="6">
        <v>0.20780000000000001</v>
      </c>
      <c r="AN124" s="6">
        <v>0.21879999999999999</v>
      </c>
      <c r="AO124" s="7">
        <v>0.17860000000000001</v>
      </c>
      <c r="AP124" s="6">
        <v>0.19189999999999999</v>
      </c>
      <c r="AQ124" s="6">
        <v>0.2145</v>
      </c>
      <c r="AR124" s="6">
        <v>0.20960000000000001</v>
      </c>
      <c r="AS124" s="7">
        <v>0.1779</v>
      </c>
      <c r="AT124" s="7">
        <v>0.1613</v>
      </c>
      <c r="AU124" s="7">
        <v>0.1578</v>
      </c>
      <c r="AV124" s="6">
        <v>0.16769999999999999</v>
      </c>
      <c r="AW124" s="6">
        <v>0.2049</v>
      </c>
      <c r="AX124" s="6">
        <v>0.18990000000000001</v>
      </c>
      <c r="AY124" s="6">
        <v>0.19</v>
      </c>
      <c r="AZ124" s="6">
        <v>0.2041</v>
      </c>
    </row>
    <row r="125" spans="1:52" ht="16.5">
      <c r="A125" s="8" t="s">
        <v>129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0.33079999999999998</v>
      </c>
      <c r="N125" s="6">
        <v>0.27339999999999998</v>
      </c>
      <c r="O125" s="6">
        <v>0.318</v>
      </c>
      <c r="P125" s="6">
        <v>0.3417</v>
      </c>
      <c r="Q125" s="6">
        <v>0.26150000000000001</v>
      </c>
      <c r="R125" s="6">
        <v>0.28910000000000002</v>
      </c>
      <c r="S125" s="6">
        <v>0.34279999999999999</v>
      </c>
      <c r="T125" s="6">
        <v>0.29680000000000001</v>
      </c>
      <c r="U125" s="6">
        <v>0.40679999999999999</v>
      </c>
      <c r="V125" s="6">
        <v>0.40450000000000003</v>
      </c>
      <c r="W125" s="6">
        <v>0.44180000000000003</v>
      </c>
      <c r="X125" s="6">
        <v>0.36930000000000002</v>
      </c>
      <c r="Y125" s="6">
        <v>0.44729999999999998</v>
      </c>
      <c r="Z125" s="6">
        <v>0.43919999999999998</v>
      </c>
      <c r="AA125" s="6">
        <v>0.37540000000000001</v>
      </c>
      <c r="AB125" s="6">
        <v>0.39950000000000002</v>
      </c>
      <c r="AC125" s="6">
        <v>0.43859999999999999</v>
      </c>
      <c r="AD125" s="6">
        <v>0.45219999999999999</v>
      </c>
      <c r="AE125" s="6">
        <v>0.43609999999999999</v>
      </c>
      <c r="AF125" s="6">
        <v>0.36370000000000002</v>
      </c>
      <c r="AG125" s="6">
        <v>0.44109999999999999</v>
      </c>
      <c r="AH125" s="6">
        <v>0.49919999999999998</v>
      </c>
      <c r="AI125" s="6">
        <v>0.47349999999999998</v>
      </c>
      <c r="AJ125" s="6">
        <v>0.49909999999999999</v>
      </c>
      <c r="AK125" s="6">
        <v>0.50029999999999997</v>
      </c>
      <c r="AL125" s="6">
        <v>0.3997</v>
      </c>
      <c r="AM125" s="6">
        <v>0.41920000000000002</v>
      </c>
      <c r="AN125" s="6">
        <v>0.41310000000000002</v>
      </c>
      <c r="AO125" s="7">
        <v>0.47249999999999998</v>
      </c>
      <c r="AP125" s="6">
        <v>0.41689999999999999</v>
      </c>
      <c r="AQ125" s="6">
        <v>0.36699999999999999</v>
      </c>
      <c r="AR125" s="6">
        <v>0.38669999999999999</v>
      </c>
      <c r="AS125" s="7">
        <v>0.43819999999999998</v>
      </c>
      <c r="AT125" s="7">
        <v>0.53890000000000005</v>
      </c>
      <c r="AU125" s="7">
        <v>0.4597</v>
      </c>
      <c r="AV125" s="6">
        <v>0.499</v>
      </c>
      <c r="AW125" s="6">
        <v>0.48699999999999999</v>
      </c>
      <c r="AX125" s="6">
        <v>0.439</v>
      </c>
      <c r="AY125" s="6">
        <v>0.4234</v>
      </c>
      <c r="AZ125" s="6">
        <v>0.46189999999999998</v>
      </c>
    </row>
    <row r="126" spans="1:52" ht="16.5">
      <c r="A126" s="8" t="s">
        <v>52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7.0099999999999996E-2</v>
      </c>
      <c r="O126" s="6">
        <v>0.10639999999999999</v>
      </c>
      <c r="P126" s="6">
        <v>0.1426</v>
      </c>
      <c r="Q126" s="6">
        <v>0.15409999999999999</v>
      </c>
      <c r="R126" s="6">
        <v>0.14710000000000001</v>
      </c>
      <c r="S126" s="6">
        <v>0.13669999999999999</v>
      </c>
      <c r="T126" s="6">
        <v>0.20100000000000001</v>
      </c>
      <c r="U126" s="6">
        <v>0.1948</v>
      </c>
      <c r="V126" s="6">
        <v>0.27050000000000002</v>
      </c>
      <c r="W126" s="6">
        <v>0.2273</v>
      </c>
      <c r="X126" s="6">
        <v>0.32679999999999998</v>
      </c>
      <c r="Y126" s="6">
        <v>0.24510000000000001</v>
      </c>
      <c r="Z126" s="6">
        <v>0.21440000000000001</v>
      </c>
      <c r="AA126" s="6">
        <v>0.24529999999999999</v>
      </c>
      <c r="AB126" s="6">
        <v>0.21790000000000001</v>
      </c>
      <c r="AC126" s="6">
        <v>0.2157</v>
      </c>
      <c r="AD126" s="6">
        <v>0.2296</v>
      </c>
      <c r="AE126" s="6">
        <v>0.24360000000000001</v>
      </c>
      <c r="AF126" s="6">
        <v>0.26819999999999999</v>
      </c>
      <c r="AG126" s="6">
        <v>0.19950000000000001</v>
      </c>
      <c r="AH126" s="6">
        <v>0.17780000000000001</v>
      </c>
      <c r="AI126" s="6">
        <v>0.2107</v>
      </c>
      <c r="AJ126" s="6">
        <v>0.1976</v>
      </c>
      <c r="AK126" s="6">
        <v>0.1946</v>
      </c>
      <c r="AL126" s="6">
        <v>0.26129999999999998</v>
      </c>
      <c r="AM126" s="6">
        <v>0.21820000000000001</v>
      </c>
      <c r="AN126" s="6">
        <v>0.2021</v>
      </c>
      <c r="AO126" s="7">
        <v>0.18390000000000001</v>
      </c>
      <c r="AP126" s="6">
        <v>0.21229999999999999</v>
      </c>
      <c r="AQ126" s="6">
        <v>0.22070000000000001</v>
      </c>
      <c r="AR126" s="6">
        <v>0.21929999999999999</v>
      </c>
      <c r="AS126" s="7">
        <v>0.21440000000000001</v>
      </c>
      <c r="AT126" s="7">
        <v>0.18629999999999999</v>
      </c>
      <c r="AU126" s="7">
        <v>0.18970000000000001</v>
      </c>
      <c r="AV126" s="6">
        <v>0.1532</v>
      </c>
      <c r="AW126" s="6">
        <v>0.1454</v>
      </c>
      <c r="AX126" s="6">
        <v>0.18790000000000001</v>
      </c>
      <c r="AY126" s="6">
        <v>0.20710000000000001</v>
      </c>
      <c r="AZ126" s="6">
        <v>0.1724</v>
      </c>
    </row>
    <row r="127" spans="1:52" ht="16.5">
      <c r="A127" s="11" t="s">
        <v>128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1.5900000000000001E-2</v>
      </c>
      <c r="M127" s="6">
        <v>2.0400000000000001E-2</v>
      </c>
      <c r="N127" s="6">
        <v>1.52E-2</v>
      </c>
      <c r="O127" s="6">
        <v>1.6E-2</v>
      </c>
      <c r="P127" s="6">
        <v>1.6E-2</v>
      </c>
      <c r="Q127" s="6">
        <v>1.5599999999999999E-2</v>
      </c>
      <c r="R127" s="6">
        <v>2.4299999999999999E-2</v>
      </c>
      <c r="S127" s="6">
        <v>1.9199999999999998E-2</v>
      </c>
      <c r="T127" s="6">
        <v>1.67E-2</v>
      </c>
      <c r="U127" s="6">
        <v>9.4999999999999998E-3</v>
      </c>
      <c r="V127" s="6">
        <v>1.2500000000000001E-2</v>
      </c>
      <c r="W127" s="6">
        <v>1.03E-2</v>
      </c>
      <c r="X127" s="6">
        <v>1.7899999999999999E-2</v>
      </c>
      <c r="Y127" s="6">
        <v>1.9599999999999999E-2</v>
      </c>
      <c r="Z127" s="6">
        <v>1.2999999999999999E-2</v>
      </c>
      <c r="AA127" s="6">
        <v>1.4E-2</v>
      </c>
      <c r="AB127" s="6">
        <v>1.89E-2</v>
      </c>
      <c r="AC127" s="6">
        <v>1.9099999999999999E-2</v>
      </c>
      <c r="AD127" s="6">
        <v>1.9599999999999999E-2</v>
      </c>
      <c r="AE127" s="6">
        <v>1.7600000000000001E-2</v>
      </c>
      <c r="AF127" s="6">
        <v>1.3299999999999999E-2</v>
      </c>
      <c r="AG127" s="6">
        <v>1.3299999999999999E-2</v>
      </c>
      <c r="AH127" s="6">
        <v>1.61E-2</v>
      </c>
      <c r="AI127" s="6">
        <v>1.6199999999999999E-2</v>
      </c>
      <c r="AJ127" s="6">
        <v>1.89E-2</v>
      </c>
      <c r="AK127" s="6">
        <v>2.1600000000000001E-2</v>
      </c>
      <c r="AL127" s="6">
        <v>1.66E-2</v>
      </c>
      <c r="AM127" s="6">
        <v>1.54E-2</v>
      </c>
      <c r="AN127" s="6">
        <v>1.6899999999999998E-2</v>
      </c>
      <c r="AO127" s="7">
        <v>1.49E-2</v>
      </c>
      <c r="AP127" s="6">
        <v>1.49E-2</v>
      </c>
      <c r="AQ127" s="6">
        <v>1.4800000000000001E-2</v>
      </c>
      <c r="AR127" s="6">
        <v>9.7999999999999997E-3</v>
      </c>
      <c r="AS127" s="7">
        <v>7.9000000000000008E-3</v>
      </c>
      <c r="AT127" s="7">
        <v>1.04E-2</v>
      </c>
      <c r="AU127" s="7">
        <v>9.7999999999999997E-3</v>
      </c>
      <c r="AV127" s="6">
        <v>1.03E-2</v>
      </c>
      <c r="AW127" s="6">
        <v>1.21E-2</v>
      </c>
      <c r="AX127" s="6">
        <v>1.17E-2</v>
      </c>
      <c r="AY127" s="6">
        <v>9.2999999999999992E-3</v>
      </c>
      <c r="AZ127" s="6">
        <v>1.2500000000000001E-2</v>
      </c>
    </row>
    <row r="128" spans="1:52" ht="16.5">
      <c r="A128" s="8" t="s">
        <v>127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0.28299999999999997</v>
      </c>
      <c r="N128" s="6">
        <f>N127/M127-1</f>
        <v>-0.25490196078431382</v>
      </c>
      <c r="O128" s="6">
        <v>5.2600000000000001E-2</v>
      </c>
      <c r="P128" s="6">
        <v>0</v>
      </c>
      <c r="Q128" s="6">
        <v>-2.5000000000000001E-2</v>
      </c>
      <c r="R128" s="6">
        <v>0.55769999999999997</v>
      </c>
      <c r="S128" s="6">
        <v>-0.2099</v>
      </c>
      <c r="T128" s="6">
        <v>-0.13020000000000001</v>
      </c>
      <c r="U128" s="6">
        <v>-0.43109999999999998</v>
      </c>
      <c r="V128" s="6">
        <v>0.31580000000000003</v>
      </c>
      <c r="W128" s="6">
        <v>-0.17599999999999999</v>
      </c>
      <c r="X128" s="6">
        <v>0.7379</v>
      </c>
      <c r="Y128" s="6">
        <v>9.5000000000000001E-2</v>
      </c>
      <c r="Z128" s="6">
        <v>-0.3367</v>
      </c>
      <c r="AA128" s="6">
        <v>7.6899999999999996E-2</v>
      </c>
      <c r="AB128" s="6">
        <v>0.35</v>
      </c>
      <c r="AC128" s="6">
        <v>1.06E-2</v>
      </c>
      <c r="AD128" s="6">
        <v>2.6200000000000001E-2</v>
      </c>
      <c r="AE128" s="6">
        <v>-0.10199999999999999</v>
      </c>
      <c r="AF128" s="6">
        <v>-0.24429999999999999</v>
      </c>
      <c r="AG128" s="6">
        <v>0</v>
      </c>
      <c r="AH128" s="6">
        <v>0.21049999999999999</v>
      </c>
      <c r="AI128" s="6">
        <v>6.1999999999999998E-3</v>
      </c>
      <c r="AJ128" s="6">
        <v>0.16669999999999999</v>
      </c>
      <c r="AK128" s="6">
        <v>0.1429</v>
      </c>
      <c r="AL128" s="6">
        <v>-0.23150000000000001</v>
      </c>
      <c r="AM128" s="6">
        <v>-7.2300000000000003E-2</v>
      </c>
      <c r="AN128" s="6">
        <v>9.74E-2</v>
      </c>
      <c r="AO128" s="7">
        <v>-0.1183</v>
      </c>
      <c r="AP128" s="6">
        <v>0</v>
      </c>
      <c r="AQ128" s="6">
        <v>-6.7000000000000002E-3</v>
      </c>
      <c r="AR128" s="6">
        <v>-0.33779999999999999</v>
      </c>
      <c r="AS128" s="7">
        <v>-0.19389999999999999</v>
      </c>
      <c r="AT128" s="7">
        <v>0.3165</v>
      </c>
      <c r="AU128" s="7">
        <v>-5.7700000000000001E-2</v>
      </c>
      <c r="AV128" s="6">
        <v>5.0999999999999997E-2</v>
      </c>
      <c r="AW128" s="6">
        <v>0.17480000000000001</v>
      </c>
      <c r="AX128" s="6">
        <v>-3.3099999999999997E-2</v>
      </c>
      <c r="AY128" s="6">
        <v>-0.2051</v>
      </c>
      <c r="AZ128" s="6">
        <v>0.34410000000000002</v>
      </c>
    </row>
    <row r="129" spans="1:52" ht="16.5">
      <c r="A129" s="11" t="s">
        <v>126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20.028700000000001</v>
      </c>
      <c r="M129" s="9">
        <v>23.104800000000001</v>
      </c>
      <c r="N129" s="9">
        <v>22.031300000000002</v>
      </c>
      <c r="O129" s="9">
        <v>20.153400000000001</v>
      </c>
      <c r="P129" s="9">
        <v>18.810199999999998</v>
      </c>
      <c r="Q129" s="9">
        <v>18.1234</v>
      </c>
      <c r="R129" s="9">
        <v>24.706499999999998</v>
      </c>
      <c r="S129" s="9">
        <v>20.5183</v>
      </c>
      <c r="T129" s="9">
        <v>20.386199999999999</v>
      </c>
      <c r="U129" s="9">
        <v>20.3172</v>
      </c>
      <c r="V129" s="9">
        <v>21.069099999999999</v>
      </c>
      <c r="W129" s="9">
        <v>20.644200000000001</v>
      </c>
      <c r="X129" s="9">
        <v>21.5867</v>
      </c>
      <c r="Y129" s="9">
        <v>29.260200000000001</v>
      </c>
      <c r="Z129" s="9">
        <v>32.01</v>
      </c>
      <c r="AA129" s="9">
        <v>40.253900000000002</v>
      </c>
      <c r="AB129" s="9">
        <v>34.757300000000001</v>
      </c>
      <c r="AC129" s="9">
        <v>33.495800000000003</v>
      </c>
      <c r="AD129" s="9">
        <v>36.593600000000002</v>
      </c>
      <c r="AE129" s="9">
        <v>41.0276</v>
      </c>
      <c r="AF129" s="9">
        <v>46.665100000000002</v>
      </c>
      <c r="AG129" s="9">
        <v>51.088799999999999</v>
      </c>
      <c r="AH129" s="9">
        <v>44.420200000000001</v>
      </c>
      <c r="AI129" s="9">
        <v>39.8596</v>
      </c>
      <c r="AJ129" s="9">
        <v>37.958799999999997</v>
      </c>
      <c r="AK129" s="9">
        <v>39.161000000000001</v>
      </c>
      <c r="AL129" s="9">
        <v>50.981900000000003</v>
      </c>
      <c r="AM129" s="9">
        <v>56.7117</v>
      </c>
      <c r="AN129" s="9">
        <v>56.416499999999999</v>
      </c>
      <c r="AO129" s="10">
        <v>48.420900000000003</v>
      </c>
      <c r="AP129" s="9">
        <v>47.893599999999999</v>
      </c>
      <c r="AQ129" s="9">
        <v>49.996400000000001</v>
      </c>
      <c r="AR129" s="9">
        <v>43.011800000000001</v>
      </c>
      <c r="AS129" s="10">
        <v>42.5687</v>
      </c>
      <c r="AT129" s="10">
        <v>36.346200000000003</v>
      </c>
      <c r="AU129" s="10">
        <v>36.160800000000002</v>
      </c>
      <c r="AV129" s="9">
        <v>36.265599999999999</v>
      </c>
      <c r="AW129" s="9">
        <v>31.459499999999998</v>
      </c>
      <c r="AX129" s="9">
        <v>35.768099999999997</v>
      </c>
      <c r="AY129" s="9">
        <v>46.946599999999997</v>
      </c>
      <c r="AZ129" s="9">
        <v>46.708199999999998</v>
      </c>
    </row>
    <row r="130" spans="1:52" ht="16.5">
      <c r="A130" s="8" t="s">
        <v>125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0.15359999999999999</v>
      </c>
      <c r="N130" s="6">
        <f>N129/M129-1</f>
        <v>-4.6462206987292642E-2</v>
      </c>
      <c r="O130" s="6">
        <v>-8.5199999999999998E-2</v>
      </c>
      <c r="P130" s="6">
        <v>-6.6600000000000006E-2</v>
      </c>
      <c r="Q130" s="6">
        <v>-3.6499999999999998E-2</v>
      </c>
      <c r="R130" s="6">
        <v>0.36320000000000002</v>
      </c>
      <c r="S130" s="6">
        <v>-0.16950000000000001</v>
      </c>
      <c r="T130" s="6">
        <v>-6.4000000000000003E-3</v>
      </c>
      <c r="U130" s="6">
        <v>-3.3999999999999998E-3</v>
      </c>
      <c r="V130" s="6">
        <v>3.6999999999999998E-2</v>
      </c>
      <c r="W130" s="6">
        <v>-2.0199999999999999E-2</v>
      </c>
      <c r="X130" s="6">
        <v>4.5699999999999998E-2</v>
      </c>
      <c r="Y130" s="6">
        <v>0.35549999999999998</v>
      </c>
      <c r="Z130" s="6">
        <v>9.4E-2</v>
      </c>
      <c r="AA130" s="6">
        <v>0.25750000000000001</v>
      </c>
      <c r="AB130" s="6">
        <v>-0.13650000000000001</v>
      </c>
      <c r="AC130" s="6">
        <v>-3.6299999999999999E-2</v>
      </c>
      <c r="AD130" s="6">
        <v>9.2499999999999999E-2</v>
      </c>
      <c r="AE130" s="6">
        <v>0.1212</v>
      </c>
      <c r="AF130" s="6">
        <v>0.13739999999999999</v>
      </c>
      <c r="AG130" s="6">
        <v>9.4799999999999995E-2</v>
      </c>
      <c r="AH130" s="6">
        <v>-0.1305</v>
      </c>
      <c r="AI130" s="6">
        <v>-0.1027</v>
      </c>
      <c r="AJ130" s="6">
        <v>-4.7699999999999999E-2</v>
      </c>
      <c r="AK130" s="6">
        <v>3.1699999999999999E-2</v>
      </c>
      <c r="AL130" s="6">
        <v>0.3019</v>
      </c>
      <c r="AM130" s="6">
        <v>0.1124</v>
      </c>
      <c r="AN130" s="6">
        <v>-5.1999999999999998E-3</v>
      </c>
      <c r="AO130" s="7">
        <v>-0.14169999999999999</v>
      </c>
      <c r="AP130" s="6">
        <v>-1.09E-2</v>
      </c>
      <c r="AQ130" s="6">
        <v>4.3900000000000002E-2</v>
      </c>
      <c r="AR130" s="6">
        <v>-0.13969999999999999</v>
      </c>
      <c r="AS130" s="7">
        <v>-1.03E-2</v>
      </c>
      <c r="AT130" s="7">
        <v>-0.1462</v>
      </c>
      <c r="AU130" s="7">
        <v>-5.1000000000000004E-3</v>
      </c>
      <c r="AV130" s="6">
        <v>2.8999999999999998E-3</v>
      </c>
      <c r="AW130" s="6">
        <v>-0.13250000000000001</v>
      </c>
      <c r="AX130" s="6">
        <v>0.13700000000000001</v>
      </c>
      <c r="AY130" s="6">
        <v>0.3125</v>
      </c>
      <c r="AZ130" s="6">
        <v>-5.1000000000000004E-3</v>
      </c>
    </row>
    <row r="131" spans="1:52" ht="18">
      <c r="A131" s="13" t="s">
        <v>124</v>
      </c>
      <c r="B131" s="11">
        <v>201101</v>
      </c>
      <c r="C131" s="11">
        <v>201102</v>
      </c>
      <c r="D131" s="11">
        <v>201103</v>
      </c>
      <c r="E131" s="11">
        <v>201104</v>
      </c>
      <c r="F131" s="11">
        <v>201105</v>
      </c>
      <c r="G131" s="11">
        <v>201106</v>
      </c>
      <c r="H131" s="11">
        <v>201107</v>
      </c>
      <c r="I131" s="11">
        <v>201108</v>
      </c>
      <c r="J131" s="11">
        <v>201109</v>
      </c>
      <c r="K131" s="11">
        <v>201110</v>
      </c>
      <c r="L131" s="11">
        <v>201111</v>
      </c>
      <c r="M131" s="11">
        <v>201112</v>
      </c>
      <c r="N131" s="11">
        <v>201201</v>
      </c>
      <c r="O131" s="11">
        <v>201202</v>
      </c>
      <c r="P131" s="11">
        <v>201203</v>
      </c>
      <c r="Q131" s="11">
        <v>201204</v>
      </c>
      <c r="R131" s="11">
        <v>201205</v>
      </c>
      <c r="S131" s="11">
        <v>201206</v>
      </c>
      <c r="T131" s="11">
        <v>201207</v>
      </c>
      <c r="U131" s="11">
        <v>201208</v>
      </c>
      <c r="V131" s="11">
        <v>201209</v>
      </c>
      <c r="W131" s="11">
        <v>201210</v>
      </c>
      <c r="X131" s="11">
        <v>201211</v>
      </c>
      <c r="Y131" s="11">
        <v>201212</v>
      </c>
      <c r="Z131" s="11">
        <v>201301</v>
      </c>
      <c r="AA131" s="11">
        <v>201302</v>
      </c>
      <c r="AB131" s="11">
        <v>201303</v>
      </c>
      <c r="AC131" s="11">
        <v>201304</v>
      </c>
      <c r="AD131" s="11">
        <v>201305</v>
      </c>
      <c r="AE131" s="11">
        <v>201306</v>
      </c>
      <c r="AF131" s="11">
        <v>201307</v>
      </c>
      <c r="AG131" s="11">
        <v>201308</v>
      </c>
      <c r="AH131" s="11">
        <v>201309</v>
      </c>
      <c r="AI131" s="11">
        <v>201310</v>
      </c>
      <c r="AJ131" s="11">
        <v>201311</v>
      </c>
      <c r="AK131" s="11">
        <v>201312</v>
      </c>
      <c r="AL131" s="11">
        <v>201401</v>
      </c>
      <c r="AM131" s="11">
        <v>201402</v>
      </c>
      <c r="AN131" s="11">
        <v>201403</v>
      </c>
      <c r="AO131" s="12">
        <v>201404</v>
      </c>
      <c r="AP131" s="11">
        <v>201405</v>
      </c>
      <c r="AQ131" s="11">
        <v>201406</v>
      </c>
      <c r="AR131" s="11">
        <v>201407</v>
      </c>
      <c r="AS131" s="12">
        <v>201408</v>
      </c>
      <c r="AT131" s="12">
        <v>201409</v>
      </c>
      <c r="AU131" s="12">
        <v>201410</v>
      </c>
      <c r="AV131" s="11">
        <v>201411</v>
      </c>
      <c r="AW131" s="11">
        <v>201412</v>
      </c>
      <c r="AX131" s="11">
        <v>201501</v>
      </c>
      <c r="AY131" s="11">
        <v>201502</v>
      </c>
      <c r="AZ131" s="11">
        <v>201503</v>
      </c>
    </row>
    <row r="132" spans="1:52" ht="16.5">
      <c r="A132" s="11" t="s">
        <v>123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572740</v>
      </c>
      <c r="M132" s="9">
        <v>783160</v>
      </c>
      <c r="N132" s="9">
        <v>1005000</v>
      </c>
      <c r="O132" s="9">
        <v>820060</v>
      </c>
      <c r="P132" s="9">
        <v>708240</v>
      </c>
      <c r="Q132" s="9">
        <v>998290</v>
      </c>
      <c r="R132" s="9">
        <v>1866480</v>
      </c>
      <c r="S132" s="9">
        <v>1327820</v>
      </c>
      <c r="T132" s="9">
        <v>1221320</v>
      </c>
      <c r="U132" s="9">
        <v>474250</v>
      </c>
      <c r="V132" s="9">
        <v>362330</v>
      </c>
      <c r="W132" s="9">
        <v>307490</v>
      </c>
      <c r="X132" s="9">
        <v>351190</v>
      </c>
      <c r="Y132" s="9">
        <v>412180</v>
      </c>
      <c r="Z132" s="9">
        <v>691550</v>
      </c>
      <c r="AA132" s="9">
        <v>651350</v>
      </c>
      <c r="AB132" s="9">
        <v>583850</v>
      </c>
      <c r="AC132" s="9">
        <v>463440</v>
      </c>
      <c r="AD132" s="9">
        <v>386000</v>
      </c>
      <c r="AE132" s="9">
        <v>597200</v>
      </c>
      <c r="AF132" s="9">
        <v>578260</v>
      </c>
      <c r="AG132" s="9">
        <v>528210</v>
      </c>
      <c r="AH132" s="9">
        <v>337180</v>
      </c>
      <c r="AI132" s="9">
        <v>350700</v>
      </c>
      <c r="AJ132" s="9">
        <v>329440</v>
      </c>
      <c r="AK132" s="9">
        <v>332740</v>
      </c>
      <c r="AL132" s="9">
        <v>538660</v>
      </c>
      <c r="AM132" s="9">
        <v>432960</v>
      </c>
      <c r="AN132" s="9">
        <v>438580</v>
      </c>
      <c r="AO132" s="10">
        <v>354980</v>
      </c>
      <c r="AP132" s="9">
        <v>377880</v>
      </c>
      <c r="AQ132" s="9">
        <v>462170</v>
      </c>
      <c r="AR132" s="9">
        <v>408010</v>
      </c>
      <c r="AS132" s="10">
        <v>298940</v>
      </c>
      <c r="AT132" s="10">
        <v>182020</v>
      </c>
      <c r="AU132" s="10">
        <v>210030</v>
      </c>
      <c r="AV132" s="9">
        <v>222210</v>
      </c>
      <c r="AW132" s="9">
        <v>204630</v>
      </c>
      <c r="AX132" s="9">
        <v>306470</v>
      </c>
      <c r="AY132" s="9">
        <v>412340</v>
      </c>
      <c r="AZ132" s="9">
        <v>315070</v>
      </c>
    </row>
    <row r="133" spans="1:52" ht="16.5">
      <c r="A133" s="8" t="s">
        <v>122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0.3674</v>
      </c>
      <c r="N133" s="6">
        <v>0</v>
      </c>
      <c r="O133" s="6">
        <v>-0.184</v>
      </c>
      <c r="P133" s="6">
        <v>-0.13639999999999999</v>
      </c>
      <c r="Q133" s="6">
        <v>0.40949999999999998</v>
      </c>
      <c r="R133" s="6">
        <v>0.86970000000000003</v>
      </c>
      <c r="S133" s="6">
        <v>-0.28860000000000002</v>
      </c>
      <c r="T133" s="6">
        <v>-8.0199999999999994E-2</v>
      </c>
      <c r="U133" s="6">
        <v>-0.61170000000000002</v>
      </c>
      <c r="V133" s="6">
        <v>-0.23599999999999999</v>
      </c>
      <c r="W133" s="6">
        <v>-0.15140000000000001</v>
      </c>
      <c r="X133" s="6">
        <v>0.1421</v>
      </c>
      <c r="Y133" s="6">
        <v>0.17369999999999999</v>
      </c>
      <c r="Z133" s="6">
        <v>0.67779999999999996</v>
      </c>
      <c r="AA133" s="6">
        <v>-5.8099999999999999E-2</v>
      </c>
      <c r="AB133" s="6">
        <v>-0.1036</v>
      </c>
      <c r="AC133" s="6">
        <v>-0.20619999999999999</v>
      </c>
      <c r="AD133" s="6">
        <v>-0.1671</v>
      </c>
      <c r="AE133" s="6">
        <v>0.54720000000000002</v>
      </c>
      <c r="AF133" s="6">
        <v>-3.1699999999999999E-2</v>
      </c>
      <c r="AG133" s="6">
        <v>-8.6599999999999996E-2</v>
      </c>
      <c r="AH133" s="6">
        <v>-0.36170000000000002</v>
      </c>
      <c r="AI133" s="6">
        <v>4.0099999999999997E-2</v>
      </c>
      <c r="AJ133" s="6">
        <v>-6.0600000000000001E-2</v>
      </c>
      <c r="AK133" s="6">
        <v>0.01</v>
      </c>
      <c r="AL133" s="6">
        <v>0.61890000000000001</v>
      </c>
      <c r="AM133" s="6">
        <v>-0.19620000000000001</v>
      </c>
      <c r="AN133" s="6">
        <v>1.2999999999999999E-2</v>
      </c>
      <c r="AO133" s="7">
        <v>-0.19059999999999999</v>
      </c>
      <c r="AP133" s="6">
        <v>6.4500000000000002E-2</v>
      </c>
      <c r="AQ133" s="6">
        <v>0.22309999999999999</v>
      </c>
      <c r="AR133" s="6">
        <v>-0.1172</v>
      </c>
      <c r="AS133" s="7">
        <v>-0.26729999999999998</v>
      </c>
      <c r="AT133" s="7">
        <v>-0.3911</v>
      </c>
      <c r="AU133" s="7">
        <v>0.15390000000000001</v>
      </c>
      <c r="AV133" s="6">
        <v>5.8000000000000003E-2</v>
      </c>
      <c r="AW133" s="6">
        <v>-7.9100000000000004E-2</v>
      </c>
      <c r="AX133" s="6">
        <v>0.49769999999999998</v>
      </c>
      <c r="AY133" s="6">
        <v>0.34539999999999998</v>
      </c>
      <c r="AZ133" s="6">
        <v>-0.2359</v>
      </c>
    </row>
    <row r="134" spans="1:52" ht="16.5">
      <c r="A134" s="11" t="s">
        <v>121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28596</v>
      </c>
      <c r="M134" s="9">
        <v>33896</v>
      </c>
      <c r="N134" s="9">
        <v>45617</v>
      </c>
      <c r="O134" s="9">
        <v>40691</v>
      </c>
      <c r="P134" s="9">
        <v>37652</v>
      </c>
      <c r="Q134" s="9">
        <v>55083</v>
      </c>
      <c r="R134" s="9">
        <v>75546</v>
      </c>
      <c r="S134" s="9">
        <v>64714</v>
      </c>
      <c r="T134" s="9">
        <v>64008</v>
      </c>
      <c r="U134" s="9">
        <v>30163</v>
      </c>
      <c r="V134" s="9">
        <v>23544</v>
      </c>
      <c r="W134" s="9">
        <v>20923</v>
      </c>
      <c r="X134" s="9">
        <v>25262</v>
      </c>
      <c r="Y134" s="9">
        <v>27503</v>
      </c>
      <c r="Z134" s="9">
        <v>30171</v>
      </c>
      <c r="AA134" s="9">
        <v>24828</v>
      </c>
      <c r="AB134" s="9">
        <v>28628</v>
      </c>
      <c r="AC134" s="9">
        <v>26130</v>
      </c>
      <c r="AD134" s="9">
        <v>23372</v>
      </c>
      <c r="AE134" s="9">
        <v>29441</v>
      </c>
      <c r="AF134" s="9">
        <v>32138</v>
      </c>
      <c r="AG134" s="9">
        <v>29436</v>
      </c>
      <c r="AH134" s="9">
        <v>20488</v>
      </c>
      <c r="AI134" s="9">
        <v>20755</v>
      </c>
      <c r="AJ134" s="9">
        <v>20463</v>
      </c>
      <c r="AK134" s="9">
        <v>19930</v>
      </c>
      <c r="AL134" s="9">
        <v>21253</v>
      </c>
      <c r="AM134" s="9">
        <v>19001</v>
      </c>
      <c r="AN134" s="9">
        <v>22087</v>
      </c>
      <c r="AO134" s="10">
        <v>18915</v>
      </c>
      <c r="AP134" s="9">
        <v>20852</v>
      </c>
      <c r="AQ134" s="9">
        <v>25803</v>
      </c>
      <c r="AR134" s="9">
        <v>23241</v>
      </c>
      <c r="AS134" s="10">
        <v>16427</v>
      </c>
      <c r="AT134" s="10">
        <v>11322</v>
      </c>
      <c r="AU134" s="10">
        <v>13290</v>
      </c>
      <c r="AV134" s="9">
        <v>13075</v>
      </c>
      <c r="AW134" s="9">
        <v>13008</v>
      </c>
      <c r="AX134" s="9">
        <v>15240</v>
      </c>
      <c r="AY134" s="9">
        <v>15670</v>
      </c>
      <c r="AZ134" s="9">
        <v>13739</v>
      </c>
    </row>
    <row r="135" spans="1:52" ht="16.5">
      <c r="A135" s="8" t="s">
        <v>120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0.18529999999999999</v>
      </c>
      <c r="N135" s="6">
        <v>0</v>
      </c>
      <c r="O135" s="6">
        <v>-0.108</v>
      </c>
      <c r="P135" s="6">
        <v>-7.4700000000000003E-2</v>
      </c>
      <c r="Q135" s="6">
        <v>0.46300000000000002</v>
      </c>
      <c r="R135" s="6">
        <v>0.3715</v>
      </c>
      <c r="S135" s="6">
        <v>-0.1434</v>
      </c>
      <c r="T135" s="6">
        <v>-1.09E-2</v>
      </c>
      <c r="U135" s="6">
        <v>-0.52880000000000005</v>
      </c>
      <c r="V135" s="6">
        <v>-0.21940000000000001</v>
      </c>
      <c r="W135" s="6">
        <v>-0.1113</v>
      </c>
      <c r="X135" s="6">
        <v>0.2074</v>
      </c>
      <c r="Y135" s="6">
        <v>8.8700000000000001E-2</v>
      </c>
      <c r="Z135" s="6">
        <v>9.7000000000000003E-2</v>
      </c>
      <c r="AA135" s="6">
        <v>-0.17710000000000001</v>
      </c>
      <c r="AB135" s="6">
        <v>0.15310000000000001</v>
      </c>
      <c r="AC135" s="6">
        <v>-8.7300000000000003E-2</v>
      </c>
      <c r="AD135" s="6">
        <v>-0.1055</v>
      </c>
      <c r="AE135" s="6">
        <v>0.25969999999999999</v>
      </c>
      <c r="AF135" s="6">
        <v>9.1600000000000001E-2</v>
      </c>
      <c r="AG135" s="6">
        <v>-8.4099999999999994E-2</v>
      </c>
      <c r="AH135" s="6">
        <v>-0.30399999999999999</v>
      </c>
      <c r="AI135" s="6">
        <v>1.2999999999999999E-2</v>
      </c>
      <c r="AJ135" s="6">
        <v>-1.41E-2</v>
      </c>
      <c r="AK135" s="6">
        <v>-2.5999999999999999E-2</v>
      </c>
      <c r="AL135" s="6">
        <v>6.6400000000000001E-2</v>
      </c>
      <c r="AM135" s="6">
        <v>-0.106</v>
      </c>
      <c r="AN135" s="6">
        <v>0.16239999999999999</v>
      </c>
      <c r="AO135" s="7">
        <v>-0.14360000000000001</v>
      </c>
      <c r="AP135" s="6">
        <v>0.1024</v>
      </c>
      <c r="AQ135" s="6">
        <v>0.2374</v>
      </c>
      <c r="AR135" s="6">
        <v>-9.9299999999999999E-2</v>
      </c>
      <c r="AS135" s="7">
        <v>-0.29320000000000002</v>
      </c>
      <c r="AT135" s="7">
        <v>-0.31080000000000002</v>
      </c>
      <c r="AU135" s="7">
        <v>0.17380000000000001</v>
      </c>
      <c r="AV135" s="6">
        <v>-1.6199999999999999E-2</v>
      </c>
      <c r="AW135" s="6">
        <v>-5.1000000000000004E-3</v>
      </c>
      <c r="AX135" s="6">
        <v>0.1716</v>
      </c>
      <c r="AY135" s="6">
        <v>2.8199999999999999E-2</v>
      </c>
      <c r="AZ135" s="6">
        <v>-0.1232</v>
      </c>
    </row>
    <row r="136" spans="1:52" ht="16.5">
      <c r="A136" s="11" t="s">
        <v>26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20.028700000000001</v>
      </c>
      <c r="M136" s="9">
        <v>23.104800000000001</v>
      </c>
      <c r="N136" s="9">
        <v>22.031300000000002</v>
      </c>
      <c r="O136" s="9">
        <v>20.153400000000001</v>
      </c>
      <c r="P136" s="9">
        <v>18.810199999999998</v>
      </c>
      <c r="Q136" s="9">
        <v>18.1234</v>
      </c>
      <c r="R136" s="9">
        <v>24.706499999999998</v>
      </c>
      <c r="S136" s="9">
        <v>20.5183</v>
      </c>
      <c r="T136" s="9">
        <v>19.0807</v>
      </c>
      <c r="U136" s="9">
        <v>15.722899999999999</v>
      </c>
      <c r="V136" s="9">
        <v>15.3895</v>
      </c>
      <c r="W136" s="9">
        <v>14.696300000000001</v>
      </c>
      <c r="X136" s="9">
        <v>13.901899999999999</v>
      </c>
      <c r="Y136" s="9">
        <v>14.986700000000001</v>
      </c>
      <c r="Z136" s="9">
        <v>22.920999999999999</v>
      </c>
      <c r="AA136" s="9">
        <v>26.234500000000001</v>
      </c>
      <c r="AB136" s="9">
        <v>20.394400000000001</v>
      </c>
      <c r="AC136" s="9">
        <v>17.735900000000001</v>
      </c>
      <c r="AD136" s="9">
        <v>16.515499999999999</v>
      </c>
      <c r="AE136" s="9">
        <v>20.284600000000001</v>
      </c>
      <c r="AF136" s="9">
        <v>17.992999999999999</v>
      </c>
      <c r="AG136" s="9">
        <v>17.944400000000002</v>
      </c>
      <c r="AH136" s="9">
        <v>16.4574</v>
      </c>
      <c r="AI136" s="9">
        <v>16.897099999999998</v>
      </c>
      <c r="AJ136" s="9">
        <v>16.099299999999999</v>
      </c>
      <c r="AK136" s="9">
        <v>16.695399999999999</v>
      </c>
      <c r="AL136" s="9">
        <v>25.345099999999999</v>
      </c>
      <c r="AM136" s="9">
        <v>22.786200000000001</v>
      </c>
      <c r="AN136" s="9">
        <v>19.8569</v>
      </c>
      <c r="AO136" s="10">
        <v>18.767099999999999</v>
      </c>
      <c r="AP136" s="9">
        <v>18.122</v>
      </c>
      <c r="AQ136" s="9">
        <v>17.9115</v>
      </c>
      <c r="AR136" s="9">
        <v>17.555599999999998</v>
      </c>
      <c r="AS136" s="10">
        <v>18.1981</v>
      </c>
      <c r="AT136" s="10">
        <v>16.076699999999999</v>
      </c>
      <c r="AU136" s="10">
        <v>15.803599999999999</v>
      </c>
      <c r="AV136" s="9">
        <v>16.995000000000001</v>
      </c>
      <c r="AW136" s="9">
        <v>15.7311</v>
      </c>
      <c r="AX136" s="9">
        <v>20.1096</v>
      </c>
      <c r="AY136" s="9">
        <v>26.314</v>
      </c>
      <c r="AZ136" s="9">
        <v>22.932500000000001</v>
      </c>
    </row>
    <row r="137" spans="1:52" ht="16.5">
      <c r="A137" s="8" t="s">
        <v>27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0.15359999999999999</v>
      </c>
      <c r="N137" s="6">
        <v>0</v>
      </c>
      <c r="O137" s="6">
        <v>-8.5199999999999998E-2</v>
      </c>
      <c r="P137" s="6">
        <v>-6.6600000000000006E-2</v>
      </c>
      <c r="Q137" s="6">
        <v>-3.6499999999999998E-2</v>
      </c>
      <c r="R137" s="6">
        <v>0.36320000000000002</v>
      </c>
      <c r="S137" s="6">
        <v>-0.16950000000000001</v>
      </c>
      <c r="T137" s="6">
        <v>-7.0099999999999996E-2</v>
      </c>
      <c r="U137" s="6">
        <v>-0.17599999999999999</v>
      </c>
      <c r="V137" s="6">
        <v>-2.12E-2</v>
      </c>
      <c r="W137" s="6">
        <v>-4.4999999999999998E-2</v>
      </c>
      <c r="X137" s="6">
        <v>-5.4100000000000002E-2</v>
      </c>
      <c r="Y137" s="6">
        <v>7.8E-2</v>
      </c>
      <c r="Z137" s="6">
        <v>0.52939999999999998</v>
      </c>
      <c r="AA137" s="6">
        <v>0.14460000000000001</v>
      </c>
      <c r="AB137" s="6">
        <v>-0.22259999999999999</v>
      </c>
      <c r="AC137" s="6">
        <v>-0.13039999999999999</v>
      </c>
      <c r="AD137" s="6">
        <v>-6.88E-2</v>
      </c>
      <c r="AE137" s="6">
        <v>0.22819999999999999</v>
      </c>
      <c r="AF137" s="6">
        <v>-0.113</v>
      </c>
      <c r="AG137" s="6">
        <v>-2.7000000000000001E-3</v>
      </c>
      <c r="AH137" s="6">
        <v>-8.2900000000000001E-2</v>
      </c>
      <c r="AI137" s="6">
        <v>2.6700000000000002E-2</v>
      </c>
      <c r="AJ137" s="6">
        <v>-4.7199999999999999E-2</v>
      </c>
      <c r="AK137" s="6">
        <v>3.6999999999999998E-2</v>
      </c>
      <c r="AL137" s="6">
        <v>0.5181</v>
      </c>
      <c r="AM137" s="6">
        <v>-0.10100000000000001</v>
      </c>
      <c r="AN137" s="6">
        <v>-0.12859999999999999</v>
      </c>
      <c r="AO137" s="7">
        <v>-5.4899999999999997E-2</v>
      </c>
      <c r="AP137" s="6">
        <v>-3.44E-2</v>
      </c>
      <c r="AQ137" s="6">
        <v>-1.1599999999999999E-2</v>
      </c>
      <c r="AR137" s="6">
        <v>-1.9900000000000001E-2</v>
      </c>
      <c r="AS137" s="7">
        <v>3.6600000000000001E-2</v>
      </c>
      <c r="AT137" s="7">
        <v>-0.1166</v>
      </c>
      <c r="AU137" s="7">
        <v>-1.7000000000000001E-2</v>
      </c>
      <c r="AV137" s="6">
        <v>7.5399999999999995E-2</v>
      </c>
      <c r="AW137" s="6">
        <v>-7.4399999999999994E-2</v>
      </c>
      <c r="AX137" s="6">
        <v>0.27829999999999999</v>
      </c>
      <c r="AY137" s="6">
        <v>0.3085</v>
      </c>
      <c r="AZ137" s="6">
        <v>-0.1285</v>
      </c>
    </row>
    <row r="138" spans="1:52" ht="18">
      <c r="A138" s="13" t="s">
        <v>119</v>
      </c>
      <c r="B138" s="11">
        <v>201101</v>
      </c>
      <c r="C138" s="11">
        <v>201102</v>
      </c>
      <c r="D138" s="11">
        <v>201103</v>
      </c>
      <c r="E138" s="11">
        <v>201104</v>
      </c>
      <c r="F138" s="11">
        <v>201105</v>
      </c>
      <c r="G138" s="11">
        <v>201106</v>
      </c>
      <c r="H138" s="11">
        <v>201107</v>
      </c>
      <c r="I138" s="11">
        <v>201108</v>
      </c>
      <c r="J138" s="11">
        <v>201109</v>
      </c>
      <c r="K138" s="11">
        <v>201110</v>
      </c>
      <c r="L138" s="11">
        <v>201111</v>
      </c>
      <c r="M138" s="11">
        <v>201112</v>
      </c>
      <c r="N138" s="11">
        <v>201201</v>
      </c>
      <c r="O138" s="11">
        <v>201202</v>
      </c>
      <c r="P138" s="11">
        <v>201203</v>
      </c>
      <c r="Q138" s="11">
        <v>201204</v>
      </c>
      <c r="R138" s="11">
        <v>201205</v>
      </c>
      <c r="S138" s="11">
        <v>201206</v>
      </c>
      <c r="T138" s="11">
        <v>201207</v>
      </c>
      <c r="U138" s="11">
        <v>201208</v>
      </c>
      <c r="V138" s="11">
        <v>201209</v>
      </c>
      <c r="W138" s="11">
        <v>201210</v>
      </c>
      <c r="X138" s="11">
        <v>201211</v>
      </c>
      <c r="Y138" s="11">
        <v>201212</v>
      </c>
      <c r="Z138" s="11">
        <v>201301</v>
      </c>
      <c r="AA138" s="11">
        <v>201302</v>
      </c>
      <c r="AB138" s="11">
        <v>201303</v>
      </c>
      <c r="AC138" s="11">
        <v>201304</v>
      </c>
      <c r="AD138" s="11">
        <v>201305</v>
      </c>
      <c r="AE138" s="11">
        <v>201306</v>
      </c>
      <c r="AF138" s="11">
        <v>201307</v>
      </c>
      <c r="AG138" s="11">
        <v>201308</v>
      </c>
      <c r="AH138" s="11">
        <v>201309</v>
      </c>
      <c r="AI138" s="11">
        <v>201310</v>
      </c>
      <c r="AJ138" s="11">
        <v>201311</v>
      </c>
      <c r="AK138" s="11">
        <v>201312</v>
      </c>
      <c r="AL138" s="11">
        <v>201401</v>
      </c>
      <c r="AM138" s="11">
        <v>201402</v>
      </c>
      <c r="AN138" s="11">
        <v>201403</v>
      </c>
      <c r="AO138" s="12">
        <v>201404</v>
      </c>
      <c r="AP138" s="11">
        <v>201405</v>
      </c>
      <c r="AQ138" s="11">
        <v>201406</v>
      </c>
      <c r="AR138" s="11">
        <v>201407</v>
      </c>
      <c r="AS138" s="12">
        <v>201408</v>
      </c>
      <c r="AT138" s="12">
        <v>201409</v>
      </c>
      <c r="AU138" s="12">
        <v>201410</v>
      </c>
      <c r="AV138" s="11">
        <v>201411</v>
      </c>
      <c r="AW138" s="11">
        <v>201412</v>
      </c>
      <c r="AX138" s="11">
        <v>201501</v>
      </c>
      <c r="AY138" s="11">
        <v>201502</v>
      </c>
      <c r="AZ138" s="11">
        <v>201503</v>
      </c>
    </row>
    <row r="139" spans="1:52" ht="16.5">
      <c r="A139" s="11" t="s">
        <v>29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106329.5</v>
      </c>
      <c r="U139" s="9">
        <v>298838.8</v>
      </c>
      <c r="V139" s="9">
        <v>277118.5</v>
      </c>
      <c r="W139" s="9">
        <v>211113.3</v>
      </c>
      <c r="X139" s="9">
        <v>316184.40000000002</v>
      </c>
      <c r="Y139" s="9">
        <v>674281.8</v>
      </c>
      <c r="Z139" s="9">
        <v>531295.80000000005</v>
      </c>
      <c r="AA139" s="9">
        <v>1087175.3</v>
      </c>
      <c r="AB139" s="9">
        <v>933551.3</v>
      </c>
      <c r="AC139" s="9">
        <v>985519.9</v>
      </c>
      <c r="AD139" s="9">
        <v>1110311.3999999999</v>
      </c>
      <c r="AE139" s="9">
        <v>1122469.8</v>
      </c>
      <c r="AF139" s="9">
        <v>1889391.5</v>
      </c>
      <c r="AG139" s="9">
        <v>1866579.6</v>
      </c>
      <c r="AH139" s="9">
        <v>1137658.3999999999</v>
      </c>
      <c r="AI139" s="9">
        <v>1029598</v>
      </c>
      <c r="AJ139" s="9">
        <v>867362.8</v>
      </c>
      <c r="AK139" s="9">
        <v>797328</v>
      </c>
      <c r="AL139" s="9">
        <v>1206296</v>
      </c>
      <c r="AM139" s="9">
        <v>1363269</v>
      </c>
      <c r="AN139" s="9">
        <v>1409286</v>
      </c>
      <c r="AO139" s="10">
        <v>1037848</v>
      </c>
      <c r="AP139" s="9">
        <v>1162042</v>
      </c>
      <c r="AQ139" s="9">
        <v>1395398</v>
      </c>
      <c r="AR139" s="9">
        <v>1050691</v>
      </c>
      <c r="AS139" s="10">
        <v>761702</v>
      </c>
      <c r="AT139" s="10">
        <v>397774</v>
      </c>
      <c r="AU139" s="10">
        <v>451134</v>
      </c>
      <c r="AV139" s="9">
        <v>396880</v>
      </c>
      <c r="AW139" s="9">
        <v>325777</v>
      </c>
      <c r="AX139" s="9">
        <v>356813</v>
      </c>
      <c r="AY139" s="9">
        <v>518141</v>
      </c>
      <c r="AZ139" s="9">
        <v>515075</v>
      </c>
    </row>
    <row r="140" spans="1:52" ht="16.5">
      <c r="A140" s="8" t="s">
        <v>30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1.8105</v>
      </c>
      <c r="V140" s="6">
        <v>-7.2700000000000001E-2</v>
      </c>
      <c r="W140" s="6">
        <v>-0.2382</v>
      </c>
      <c r="X140" s="6">
        <v>0.49769999999999998</v>
      </c>
      <c r="Y140" s="6">
        <v>1.1326000000000001</v>
      </c>
      <c r="Z140" s="6">
        <v>-0.21210000000000001</v>
      </c>
      <c r="AA140" s="6">
        <v>1.0463</v>
      </c>
      <c r="AB140" s="6">
        <v>-0.14130000000000001</v>
      </c>
      <c r="AC140" s="6">
        <v>5.57E-2</v>
      </c>
      <c r="AD140" s="6">
        <v>0.12659999999999999</v>
      </c>
      <c r="AE140" s="6">
        <v>1.0999999999999999E-2</v>
      </c>
      <c r="AF140" s="6">
        <v>0.68320000000000003</v>
      </c>
      <c r="AG140" s="6">
        <v>-1.21E-2</v>
      </c>
      <c r="AH140" s="6">
        <v>-0.39050000000000001</v>
      </c>
      <c r="AI140" s="6">
        <v>-9.5000000000000001E-2</v>
      </c>
      <c r="AJ140" s="6">
        <v>-0.15759999999999999</v>
      </c>
      <c r="AK140" s="6">
        <v>-8.0699999999999994E-2</v>
      </c>
      <c r="AL140" s="6">
        <v>0.51290000000000002</v>
      </c>
      <c r="AM140" s="6">
        <v>0.13009999999999999</v>
      </c>
      <c r="AN140" s="6">
        <v>3.3799999999999997E-2</v>
      </c>
      <c r="AO140" s="7">
        <v>-0.2636</v>
      </c>
      <c r="AP140" s="6">
        <v>0.1197</v>
      </c>
      <c r="AQ140" s="6">
        <v>0.20080000000000001</v>
      </c>
      <c r="AR140" s="6">
        <v>-0.247</v>
      </c>
      <c r="AS140" s="7">
        <v>-0.27500000000000002</v>
      </c>
      <c r="AT140" s="7">
        <v>-0.4778</v>
      </c>
      <c r="AU140" s="7">
        <v>0.1341</v>
      </c>
      <c r="AV140" s="6">
        <v>-0.1203</v>
      </c>
      <c r="AW140" s="6">
        <v>-0.1792</v>
      </c>
      <c r="AX140" s="6">
        <v>9.5299999999999996E-2</v>
      </c>
      <c r="AY140" s="6">
        <v>0.4521</v>
      </c>
      <c r="AZ140" s="6">
        <v>-5.8999999999999999E-3</v>
      </c>
    </row>
    <row r="141" spans="1:52" ht="16.5">
      <c r="A141" s="11" t="s">
        <v>31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4646</v>
      </c>
      <c r="U141" s="9">
        <v>13979</v>
      </c>
      <c r="V141" s="9">
        <v>11990</v>
      </c>
      <c r="W141" s="9">
        <v>7979</v>
      </c>
      <c r="X141" s="9">
        <v>12285</v>
      </c>
      <c r="Y141" s="9">
        <v>19231</v>
      </c>
      <c r="Z141" s="9">
        <v>17664</v>
      </c>
      <c r="AA141" s="9">
        <v>29603</v>
      </c>
      <c r="AB141" s="9">
        <v>26690</v>
      </c>
      <c r="AC141" s="9">
        <v>28918</v>
      </c>
      <c r="AD141" s="9">
        <v>27251</v>
      </c>
      <c r="AE141" s="9">
        <v>25236</v>
      </c>
      <c r="AF141" s="9">
        <v>35334</v>
      </c>
      <c r="AG141" s="9">
        <v>31763</v>
      </c>
      <c r="AH141" s="9">
        <v>20334</v>
      </c>
      <c r="AI141" s="9">
        <v>21600</v>
      </c>
      <c r="AJ141" s="9">
        <v>18947</v>
      </c>
      <c r="AK141" s="9">
        <v>16073</v>
      </c>
      <c r="AL141" s="9">
        <v>22207</v>
      </c>
      <c r="AM141" s="9">
        <v>20347</v>
      </c>
      <c r="AN141" s="9">
        <v>19433</v>
      </c>
      <c r="AO141" s="10">
        <v>16951</v>
      </c>
      <c r="AP141" s="9">
        <v>19672</v>
      </c>
      <c r="AQ141" s="9">
        <v>22163</v>
      </c>
      <c r="AR141" s="9">
        <v>19352</v>
      </c>
      <c r="AS141" s="10">
        <v>14515</v>
      </c>
      <c r="AT141" s="10">
        <v>7511</v>
      </c>
      <c r="AU141" s="10">
        <v>8632</v>
      </c>
      <c r="AV141" s="9">
        <v>7472</v>
      </c>
      <c r="AW141" s="9">
        <v>6964</v>
      </c>
      <c r="AX141" s="9">
        <v>7308</v>
      </c>
      <c r="AY141" s="9">
        <v>8642</v>
      </c>
      <c r="AZ141" s="9">
        <v>7555</v>
      </c>
    </row>
    <row r="142" spans="1:52" ht="16.5">
      <c r="A142" s="8" t="s">
        <v>32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2.0087999999999999</v>
      </c>
      <c r="V142" s="6">
        <v>-0.14230000000000001</v>
      </c>
      <c r="W142" s="6">
        <v>-0.33450000000000002</v>
      </c>
      <c r="X142" s="6">
        <v>0.53969999999999996</v>
      </c>
      <c r="Y142" s="6">
        <v>0.56540000000000001</v>
      </c>
      <c r="Z142" s="6">
        <v>-8.1500000000000003E-2</v>
      </c>
      <c r="AA142" s="6">
        <v>0.67589999999999995</v>
      </c>
      <c r="AB142" s="6">
        <v>-9.8400000000000001E-2</v>
      </c>
      <c r="AC142" s="6">
        <v>8.3500000000000005E-2</v>
      </c>
      <c r="AD142" s="6">
        <v>-5.7599999999999998E-2</v>
      </c>
      <c r="AE142" s="6">
        <v>-7.3899999999999993E-2</v>
      </c>
      <c r="AF142" s="6">
        <v>0.40010000000000001</v>
      </c>
      <c r="AG142" s="6">
        <v>-0.1011</v>
      </c>
      <c r="AH142" s="6">
        <v>-0.35980000000000001</v>
      </c>
      <c r="AI142" s="6">
        <v>6.2300000000000001E-2</v>
      </c>
      <c r="AJ142" s="6">
        <v>-0.12280000000000001</v>
      </c>
      <c r="AK142" s="6">
        <v>-0.1517</v>
      </c>
      <c r="AL142" s="6">
        <v>0.38159999999999999</v>
      </c>
      <c r="AM142" s="6">
        <v>-8.3799999999999999E-2</v>
      </c>
      <c r="AN142" s="6">
        <v>-4.4900000000000002E-2</v>
      </c>
      <c r="AO142" s="7">
        <v>-0.12770000000000001</v>
      </c>
      <c r="AP142" s="6">
        <v>0.1605</v>
      </c>
      <c r="AQ142" s="6">
        <v>0.12659999999999999</v>
      </c>
      <c r="AR142" s="6">
        <v>-0.1268</v>
      </c>
      <c r="AS142" s="7">
        <v>-0.24990000000000001</v>
      </c>
      <c r="AT142" s="7">
        <v>-0.48249999999999998</v>
      </c>
      <c r="AU142" s="7">
        <v>0.1492</v>
      </c>
      <c r="AV142" s="6">
        <v>-0.13439999999999999</v>
      </c>
      <c r="AW142" s="6">
        <v>-6.8000000000000005E-2</v>
      </c>
      <c r="AX142" s="6">
        <v>4.9399999999999999E-2</v>
      </c>
      <c r="AY142" s="6">
        <v>0.1825</v>
      </c>
      <c r="AZ142" s="6">
        <v>-0.1258</v>
      </c>
    </row>
    <row r="143" spans="1:52" ht="16.5">
      <c r="A143" s="11" t="s">
        <v>33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22.886199999999999</v>
      </c>
      <c r="U143" s="9">
        <v>21.377700000000001</v>
      </c>
      <c r="V143" s="9">
        <v>23.112500000000001</v>
      </c>
      <c r="W143" s="9">
        <v>26.458600000000001</v>
      </c>
      <c r="X143" s="9">
        <v>25.737400000000001</v>
      </c>
      <c r="Y143" s="9">
        <v>35.062199999999997</v>
      </c>
      <c r="Z143" s="9">
        <v>30.0779</v>
      </c>
      <c r="AA143" s="9">
        <v>36.725200000000001</v>
      </c>
      <c r="AB143" s="9">
        <v>34.977600000000002</v>
      </c>
      <c r="AC143" s="9">
        <v>34.079799999999999</v>
      </c>
      <c r="AD143" s="9">
        <v>40.743899999999996</v>
      </c>
      <c r="AE143" s="9">
        <v>44.478900000000003</v>
      </c>
      <c r="AF143" s="9">
        <v>53.472299999999997</v>
      </c>
      <c r="AG143" s="9">
        <v>58.765799999999999</v>
      </c>
      <c r="AH143" s="9">
        <v>55.948599999999999</v>
      </c>
      <c r="AI143" s="9">
        <v>47.666600000000003</v>
      </c>
      <c r="AJ143" s="9">
        <v>45.778399999999998</v>
      </c>
      <c r="AK143" s="9">
        <v>49.606699999999996</v>
      </c>
      <c r="AL143" s="9">
        <v>54.320500000000003</v>
      </c>
      <c r="AM143" s="9">
        <v>67.001000000000005</v>
      </c>
      <c r="AN143" s="9">
        <v>72.520200000000003</v>
      </c>
      <c r="AO143" s="10">
        <v>61.226399999999998</v>
      </c>
      <c r="AP143" s="9">
        <v>59.070900000000002</v>
      </c>
      <c r="AQ143" s="9">
        <v>62.960700000000003</v>
      </c>
      <c r="AR143" s="9">
        <v>54.293700000000001</v>
      </c>
      <c r="AS143" s="10">
        <v>52.476900000000001</v>
      </c>
      <c r="AT143" s="10">
        <v>52.9589</v>
      </c>
      <c r="AU143" s="10">
        <v>52.262999999999998</v>
      </c>
      <c r="AV143" s="9">
        <v>53.115600000000001</v>
      </c>
      <c r="AW143" s="9">
        <v>46.780200000000001</v>
      </c>
      <c r="AX143" s="9">
        <v>48.825000000000003</v>
      </c>
      <c r="AY143" s="9">
        <v>59.956099999999999</v>
      </c>
      <c r="AZ143" s="9">
        <v>68.176699999999997</v>
      </c>
    </row>
    <row r="144" spans="1:52" ht="16.5">
      <c r="A144" s="8" t="s">
        <v>34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-6.59E-2</v>
      </c>
      <c r="V144" s="6">
        <v>8.1100000000000005E-2</v>
      </c>
      <c r="W144" s="6">
        <v>0.14480000000000001</v>
      </c>
      <c r="X144" s="6">
        <v>-2.7300000000000001E-2</v>
      </c>
      <c r="Y144" s="6">
        <v>0.36230000000000001</v>
      </c>
      <c r="Z144" s="6">
        <v>-0.14219999999999999</v>
      </c>
      <c r="AA144" s="6">
        <v>0.221</v>
      </c>
      <c r="AB144" s="6">
        <v>-4.7600000000000003E-2</v>
      </c>
      <c r="AC144" s="6">
        <v>-2.5700000000000001E-2</v>
      </c>
      <c r="AD144" s="6">
        <v>0.19550000000000001</v>
      </c>
      <c r="AE144" s="6">
        <v>9.1700000000000004E-2</v>
      </c>
      <c r="AF144" s="6">
        <v>0.20219999999999999</v>
      </c>
      <c r="AG144" s="6">
        <v>9.9000000000000005E-2</v>
      </c>
      <c r="AH144" s="6">
        <v>-4.7899999999999998E-2</v>
      </c>
      <c r="AI144" s="6">
        <v>-0.14799999999999999</v>
      </c>
      <c r="AJ144" s="6">
        <v>-3.9600000000000003E-2</v>
      </c>
      <c r="AK144" s="6">
        <v>8.3599999999999994E-2</v>
      </c>
      <c r="AL144" s="6">
        <v>9.5000000000000001E-2</v>
      </c>
      <c r="AM144" s="6">
        <v>0.2334</v>
      </c>
      <c r="AN144" s="6">
        <v>8.2400000000000001E-2</v>
      </c>
      <c r="AO144" s="7">
        <v>-0.15570000000000001</v>
      </c>
      <c r="AP144" s="6">
        <v>-3.5200000000000002E-2</v>
      </c>
      <c r="AQ144" s="6">
        <v>6.5799999999999997E-2</v>
      </c>
      <c r="AR144" s="6">
        <v>-0.13769999999999999</v>
      </c>
      <c r="AS144" s="7">
        <v>-3.3500000000000002E-2</v>
      </c>
      <c r="AT144" s="7">
        <v>9.1999999999999998E-3</v>
      </c>
      <c r="AU144" s="7">
        <v>-1.3100000000000001E-2</v>
      </c>
      <c r="AV144" s="6">
        <v>1.6299999999999999E-2</v>
      </c>
      <c r="AW144" s="6">
        <v>-0.1193</v>
      </c>
      <c r="AX144" s="6">
        <v>4.3700000000000003E-2</v>
      </c>
      <c r="AY144" s="6">
        <v>0.22800000000000001</v>
      </c>
      <c r="AZ144" s="6">
        <v>0.1371</v>
      </c>
    </row>
    <row r="147" spans="1:52" ht="21">
      <c r="A147" s="14" t="s">
        <v>146</v>
      </c>
    </row>
    <row r="148" spans="1:52" ht="18">
      <c r="A148" s="13" t="s">
        <v>142</v>
      </c>
      <c r="B148" s="15">
        <v>201101</v>
      </c>
      <c r="C148" s="15">
        <v>201102</v>
      </c>
      <c r="D148" s="15">
        <v>201103</v>
      </c>
      <c r="E148" s="15">
        <v>201104</v>
      </c>
      <c r="F148" s="15">
        <v>201105</v>
      </c>
      <c r="G148" s="15">
        <v>201106</v>
      </c>
      <c r="H148" s="15">
        <v>201107</v>
      </c>
      <c r="I148" s="15">
        <v>201108</v>
      </c>
      <c r="J148" s="15">
        <v>201109</v>
      </c>
      <c r="K148" s="15">
        <v>201110</v>
      </c>
      <c r="L148" s="15">
        <v>201111</v>
      </c>
      <c r="M148" s="15">
        <v>201112</v>
      </c>
      <c r="N148" s="15">
        <v>201201</v>
      </c>
      <c r="O148" s="11">
        <v>201202</v>
      </c>
      <c r="P148" s="11">
        <v>201203</v>
      </c>
      <c r="Q148" s="11">
        <v>201204</v>
      </c>
      <c r="R148" s="11">
        <v>201205</v>
      </c>
      <c r="S148" s="11">
        <v>201206</v>
      </c>
      <c r="T148" s="11">
        <v>201207</v>
      </c>
      <c r="U148" s="11">
        <v>201208</v>
      </c>
      <c r="V148" s="11">
        <v>201209</v>
      </c>
      <c r="W148" s="11">
        <v>201210</v>
      </c>
      <c r="X148" s="11">
        <v>201211</v>
      </c>
      <c r="Y148" s="11">
        <v>201212</v>
      </c>
      <c r="Z148" s="11">
        <v>201301</v>
      </c>
      <c r="AA148" s="11">
        <v>201302</v>
      </c>
      <c r="AB148" s="11">
        <v>201303</v>
      </c>
      <c r="AC148" s="11">
        <v>201304</v>
      </c>
      <c r="AD148" s="11">
        <v>201305</v>
      </c>
      <c r="AE148" s="11">
        <v>201306</v>
      </c>
      <c r="AF148" s="11">
        <v>201307</v>
      </c>
      <c r="AG148" s="11">
        <v>201308</v>
      </c>
      <c r="AH148" s="11">
        <v>201309</v>
      </c>
      <c r="AI148" s="11">
        <v>201310</v>
      </c>
      <c r="AJ148" s="11">
        <v>201311</v>
      </c>
      <c r="AK148" s="11">
        <v>201312</v>
      </c>
      <c r="AL148" s="11">
        <v>201401</v>
      </c>
      <c r="AM148" s="11">
        <v>201402</v>
      </c>
      <c r="AN148" s="11">
        <v>201403</v>
      </c>
      <c r="AO148" s="11">
        <v>201404</v>
      </c>
      <c r="AP148" s="11">
        <v>201405</v>
      </c>
      <c r="AQ148" s="11">
        <v>201406</v>
      </c>
      <c r="AR148" s="11">
        <v>201407</v>
      </c>
      <c r="AS148" s="12">
        <v>201408</v>
      </c>
      <c r="AT148" s="12">
        <v>201409</v>
      </c>
      <c r="AU148" s="12">
        <v>201410</v>
      </c>
      <c r="AV148" s="11">
        <v>201411</v>
      </c>
      <c r="AW148" s="11">
        <v>201412</v>
      </c>
      <c r="AX148" s="11">
        <v>201501</v>
      </c>
      <c r="AY148" s="11">
        <v>201502</v>
      </c>
      <c r="AZ148" s="11">
        <v>201503</v>
      </c>
    </row>
    <row r="149" spans="1:52" ht="16.5">
      <c r="A149" s="11" t="s">
        <v>70</v>
      </c>
      <c r="B149" s="9">
        <v>3170138</v>
      </c>
      <c r="C149" s="9">
        <v>3195227</v>
      </c>
      <c r="D149" s="9">
        <v>2344714</v>
      </c>
      <c r="E149" s="9">
        <v>2310482</v>
      </c>
      <c r="F149" s="9">
        <v>1970100</v>
      </c>
      <c r="G149" s="9">
        <v>2080925</v>
      </c>
      <c r="H149" s="9">
        <v>2673484</v>
      </c>
      <c r="I149" s="9">
        <v>2841313</v>
      </c>
      <c r="J149" s="9">
        <v>1920492</v>
      </c>
      <c r="K149" s="9">
        <v>2257729</v>
      </c>
      <c r="L149" s="9">
        <v>1988642</v>
      </c>
      <c r="M149" s="9">
        <v>2067822</v>
      </c>
      <c r="N149" s="9">
        <v>3327442</v>
      </c>
      <c r="O149" s="9">
        <v>2528982</v>
      </c>
      <c r="P149" s="9">
        <v>2459276</v>
      </c>
      <c r="Q149" s="9">
        <v>3008380</v>
      </c>
      <c r="R149" s="9">
        <v>2785116</v>
      </c>
      <c r="S149" s="9">
        <v>3348610</v>
      </c>
      <c r="T149" s="9">
        <v>4105161</v>
      </c>
      <c r="U149" s="9">
        <v>5069130</v>
      </c>
      <c r="V149" s="9">
        <v>2812118</v>
      </c>
      <c r="W149" s="9">
        <v>2836095</v>
      </c>
      <c r="X149" s="9">
        <v>2004711</v>
      </c>
      <c r="Y149" s="9">
        <v>2026972</v>
      </c>
      <c r="Z149" s="9">
        <v>2830233</v>
      </c>
      <c r="AA149" s="9">
        <v>2924908</v>
      </c>
      <c r="AB149" s="9">
        <v>2012839</v>
      </c>
      <c r="AC149" s="9">
        <v>1950171</v>
      </c>
      <c r="AD149" s="9">
        <v>2114475</v>
      </c>
      <c r="AE149" s="9">
        <v>2754515</v>
      </c>
      <c r="AF149" s="9">
        <v>3626497</v>
      </c>
      <c r="AG149" s="9">
        <v>3485424</v>
      </c>
      <c r="AH149" s="9">
        <v>1904168</v>
      </c>
      <c r="AI149" s="9">
        <v>1795751</v>
      </c>
      <c r="AJ149" s="9">
        <v>1529554</v>
      </c>
      <c r="AK149" s="9">
        <v>1504222</v>
      </c>
      <c r="AL149" s="9">
        <v>2744532</v>
      </c>
      <c r="AM149" s="9">
        <v>1995226</v>
      </c>
      <c r="AN149" s="9">
        <v>1559851</v>
      </c>
      <c r="AO149" s="9">
        <v>1812401</v>
      </c>
      <c r="AP149" s="9">
        <v>1704938</v>
      </c>
      <c r="AQ149" s="9">
        <v>1727730</v>
      </c>
      <c r="AR149" s="9">
        <v>2727460</v>
      </c>
      <c r="AS149" s="10">
        <v>3065624</v>
      </c>
      <c r="AT149" s="10">
        <v>1516118</v>
      </c>
      <c r="AU149" s="10">
        <v>1448975</v>
      </c>
      <c r="AV149" s="9">
        <v>1243088</v>
      </c>
      <c r="AW149" s="9">
        <v>1016587</v>
      </c>
      <c r="AX149" s="9">
        <v>1363757</v>
      </c>
      <c r="AY149" s="9">
        <v>2080760</v>
      </c>
      <c r="AZ149" s="9">
        <v>1100970</v>
      </c>
    </row>
    <row r="150" spans="1:52" ht="16.5">
      <c r="A150" s="8" t="s">
        <v>71</v>
      </c>
      <c r="B150" s="6">
        <v>0.20269999999999999</v>
      </c>
      <c r="C150" s="6">
        <v>7.9000000000000008E-3</v>
      </c>
      <c r="D150" s="6">
        <v>-0.26619999999999999</v>
      </c>
      <c r="E150" s="6">
        <v>-1.46E-2</v>
      </c>
      <c r="F150" s="6">
        <v>-0.14729999999999999</v>
      </c>
      <c r="G150" s="6">
        <v>5.6300000000000003E-2</v>
      </c>
      <c r="H150" s="6">
        <v>0.2848</v>
      </c>
      <c r="I150" s="6">
        <v>6.2799999999999995E-2</v>
      </c>
      <c r="J150" s="6">
        <v>-0.3241</v>
      </c>
      <c r="K150" s="6">
        <v>0.17560000000000001</v>
      </c>
      <c r="L150" s="6">
        <v>-0.1192</v>
      </c>
      <c r="M150" s="6">
        <v>3.9800000000000002E-2</v>
      </c>
      <c r="N150" s="6">
        <v>0</v>
      </c>
      <c r="O150" s="6">
        <v>-0.24</v>
      </c>
      <c r="P150" s="6">
        <v>-2.76E-2</v>
      </c>
      <c r="Q150" s="6">
        <v>0.2233</v>
      </c>
      <c r="R150" s="6">
        <v>-7.4200000000000002E-2</v>
      </c>
      <c r="S150" s="6">
        <v>0.20230000000000001</v>
      </c>
      <c r="T150" s="6">
        <v>0.22589999999999999</v>
      </c>
      <c r="U150" s="6">
        <v>0.23480000000000001</v>
      </c>
      <c r="V150" s="6">
        <v>-0.44519999999999998</v>
      </c>
      <c r="W150" s="6">
        <v>8.5000000000000006E-3</v>
      </c>
      <c r="X150" s="6">
        <v>-0.29310000000000003</v>
      </c>
      <c r="Y150" s="6">
        <v>1.11E-2</v>
      </c>
      <c r="Z150" s="6">
        <v>0.39629999999999999</v>
      </c>
      <c r="AA150" s="6">
        <v>3.3500000000000002E-2</v>
      </c>
      <c r="AB150" s="6">
        <v>-0.31180000000000002</v>
      </c>
      <c r="AC150" s="6">
        <v>-3.1099999999999999E-2</v>
      </c>
      <c r="AD150" s="6">
        <v>8.43E-2</v>
      </c>
      <c r="AE150" s="6">
        <v>0.30270000000000002</v>
      </c>
      <c r="AF150" s="6">
        <v>0.31659999999999999</v>
      </c>
      <c r="AG150" s="6">
        <v>-3.8899999999999997E-2</v>
      </c>
      <c r="AH150" s="6">
        <v>-0.45369999999999999</v>
      </c>
      <c r="AI150" s="6">
        <v>-5.6899999999999999E-2</v>
      </c>
      <c r="AJ150" s="6">
        <v>-0.1482</v>
      </c>
      <c r="AK150" s="6">
        <v>-1.66E-2</v>
      </c>
      <c r="AL150" s="6">
        <v>0.8246</v>
      </c>
      <c r="AM150" s="6">
        <v>-0.27300000000000002</v>
      </c>
      <c r="AN150" s="6">
        <v>-0.21820000000000001</v>
      </c>
      <c r="AO150" s="6">
        <v>0.16189999999999999</v>
      </c>
      <c r="AP150" s="6">
        <v>-5.9299999999999999E-2</v>
      </c>
      <c r="AQ150" s="6">
        <v>1.34E-2</v>
      </c>
      <c r="AR150" s="6">
        <v>0.5786</v>
      </c>
      <c r="AS150" s="7">
        <v>0.124</v>
      </c>
      <c r="AT150" s="7">
        <v>-0.50539999999999996</v>
      </c>
      <c r="AU150" s="7">
        <v>-4.4299999999999999E-2</v>
      </c>
      <c r="AV150" s="6">
        <v>-0.1421</v>
      </c>
      <c r="AW150" s="6">
        <v>-0.1822</v>
      </c>
      <c r="AX150" s="6">
        <v>0.34150000000000003</v>
      </c>
      <c r="AY150" s="6">
        <v>0.52580000000000005</v>
      </c>
      <c r="AZ150" s="6">
        <v>-0.47089999999999999</v>
      </c>
    </row>
    <row r="151" spans="1:52" ht="16.5">
      <c r="A151" s="11" t="s">
        <v>72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1214357</v>
      </c>
      <c r="J151" s="9">
        <v>879339</v>
      </c>
      <c r="K151" s="9">
        <v>1096720</v>
      </c>
      <c r="L151" s="9">
        <v>932738</v>
      </c>
      <c r="M151" s="9">
        <v>939115</v>
      </c>
      <c r="N151" s="9">
        <v>1550190</v>
      </c>
      <c r="O151" s="9">
        <v>1101802</v>
      </c>
      <c r="P151" s="9">
        <v>1023541</v>
      </c>
      <c r="Q151" s="9">
        <v>1273421</v>
      </c>
      <c r="R151" s="9">
        <v>1171370</v>
      </c>
      <c r="S151" s="9">
        <v>1427603</v>
      </c>
      <c r="T151" s="9">
        <v>1844665</v>
      </c>
      <c r="U151" s="9">
        <v>2137113</v>
      </c>
      <c r="V151" s="9">
        <v>1212144</v>
      </c>
      <c r="W151" s="9">
        <v>1165320</v>
      </c>
      <c r="X151" s="9">
        <v>828068</v>
      </c>
      <c r="Y151" s="9">
        <v>875234</v>
      </c>
      <c r="Z151" s="9">
        <v>1294517</v>
      </c>
      <c r="AA151" s="9">
        <v>1334229</v>
      </c>
      <c r="AB151" s="9">
        <v>821824</v>
      </c>
      <c r="AC151" s="9">
        <v>714099</v>
      </c>
      <c r="AD151" s="9">
        <v>766642</v>
      </c>
      <c r="AE151" s="9">
        <v>1088436</v>
      </c>
      <c r="AF151" s="9">
        <v>1407244</v>
      </c>
      <c r="AG151" s="9">
        <v>1345998</v>
      </c>
      <c r="AH151" s="9">
        <v>670146</v>
      </c>
      <c r="AI151" s="9">
        <v>655244</v>
      </c>
      <c r="AJ151" s="9">
        <v>580089</v>
      </c>
      <c r="AK151" s="9">
        <v>577195</v>
      </c>
      <c r="AL151" s="9">
        <v>926283</v>
      </c>
      <c r="AM151" s="9">
        <v>655834</v>
      </c>
      <c r="AN151" s="9">
        <v>505972</v>
      </c>
      <c r="AO151" s="9">
        <v>607612</v>
      </c>
      <c r="AP151" s="9">
        <v>564287</v>
      </c>
      <c r="AQ151" s="9">
        <v>535930</v>
      </c>
      <c r="AR151" s="9">
        <v>822806</v>
      </c>
      <c r="AS151" s="10">
        <v>931068</v>
      </c>
      <c r="AT151" s="10">
        <v>407682</v>
      </c>
      <c r="AU151" s="10">
        <v>416765</v>
      </c>
      <c r="AV151" s="9">
        <v>335093</v>
      </c>
      <c r="AW151" s="9">
        <v>289030</v>
      </c>
      <c r="AX151" s="9">
        <v>365783</v>
      </c>
      <c r="AY151" s="9">
        <v>513959</v>
      </c>
      <c r="AZ151" s="9">
        <v>232708</v>
      </c>
    </row>
    <row r="152" spans="1:52" ht="16.5">
      <c r="A152" s="8" t="s">
        <v>73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-0.27589999999999998</v>
      </c>
      <c r="K152" s="6">
        <v>0.2472</v>
      </c>
      <c r="L152" s="6">
        <v>-0.14949999999999999</v>
      </c>
      <c r="M152" s="6">
        <v>6.7999999999999996E-3</v>
      </c>
      <c r="N152" s="6">
        <f>N151/M151-1</f>
        <v>0.65069240721317412</v>
      </c>
      <c r="O152" s="6">
        <v>-0.28920000000000001</v>
      </c>
      <c r="P152" s="6">
        <v>-7.0999999999999994E-2</v>
      </c>
      <c r="Q152" s="6">
        <v>0.24410000000000001</v>
      </c>
      <c r="R152" s="6">
        <v>-8.0100000000000005E-2</v>
      </c>
      <c r="S152" s="6">
        <v>0.21870000000000001</v>
      </c>
      <c r="T152" s="6">
        <v>0.29210000000000003</v>
      </c>
      <c r="U152" s="6">
        <v>0.1585</v>
      </c>
      <c r="V152" s="6">
        <v>-0.43280000000000002</v>
      </c>
      <c r="W152" s="6">
        <v>-3.8600000000000002E-2</v>
      </c>
      <c r="X152" s="6">
        <v>-0.28939999999999999</v>
      </c>
      <c r="Y152" s="6">
        <v>5.7000000000000002E-2</v>
      </c>
      <c r="Z152" s="6">
        <v>0.47910000000000003</v>
      </c>
      <c r="AA152" s="6">
        <v>3.0700000000000002E-2</v>
      </c>
      <c r="AB152" s="6">
        <v>-0.38400000000000001</v>
      </c>
      <c r="AC152" s="6">
        <v>-0.13109999999999999</v>
      </c>
      <c r="AD152" s="6">
        <v>7.3599999999999999E-2</v>
      </c>
      <c r="AE152" s="6">
        <v>0.41970000000000002</v>
      </c>
      <c r="AF152" s="6">
        <v>0.29289999999999999</v>
      </c>
      <c r="AG152" s="6">
        <v>-4.3499999999999997E-2</v>
      </c>
      <c r="AH152" s="6">
        <v>-0.50209999999999999</v>
      </c>
      <c r="AI152" s="6">
        <v>-2.2200000000000001E-2</v>
      </c>
      <c r="AJ152" s="6">
        <v>-0.1147</v>
      </c>
      <c r="AK152" s="6">
        <v>-5.0000000000000001E-3</v>
      </c>
      <c r="AL152" s="6">
        <v>0.6048</v>
      </c>
      <c r="AM152" s="6">
        <v>-0.29199999999999998</v>
      </c>
      <c r="AN152" s="6">
        <v>-0.22850000000000001</v>
      </c>
      <c r="AO152" s="6">
        <v>0.2009</v>
      </c>
      <c r="AP152" s="6">
        <v>-7.1300000000000002E-2</v>
      </c>
      <c r="AQ152" s="6">
        <v>-5.0299999999999997E-2</v>
      </c>
      <c r="AR152" s="6">
        <v>0.5353</v>
      </c>
      <c r="AS152" s="7">
        <v>0.13159999999999999</v>
      </c>
      <c r="AT152" s="7">
        <v>-0.56210000000000004</v>
      </c>
      <c r="AU152" s="7">
        <v>2.23E-2</v>
      </c>
      <c r="AV152" s="6">
        <v>-0.19600000000000001</v>
      </c>
      <c r="AW152" s="6">
        <v>-0.13750000000000001</v>
      </c>
      <c r="AX152" s="6">
        <v>0.2656</v>
      </c>
      <c r="AY152" s="6">
        <v>0.40510000000000002</v>
      </c>
      <c r="AZ152" s="6">
        <v>-0.54720000000000002</v>
      </c>
    </row>
    <row r="153" spans="1:52" ht="16.5">
      <c r="A153" s="8" t="s">
        <v>81</v>
      </c>
      <c r="B153" s="6">
        <v>0.51329999999999998</v>
      </c>
      <c r="C153" s="6">
        <v>0.54249999999999998</v>
      </c>
      <c r="D153" s="6">
        <v>0.40510000000000002</v>
      </c>
      <c r="E153" s="6">
        <v>0.37819999999999998</v>
      </c>
      <c r="F153" s="6">
        <v>0.34949999999999998</v>
      </c>
      <c r="G153" s="6">
        <v>0.38090000000000002</v>
      </c>
      <c r="H153" s="6">
        <v>0.42130000000000001</v>
      </c>
      <c r="I153" s="6">
        <v>0.44969999999999999</v>
      </c>
      <c r="J153" s="6">
        <v>0.38109999999999999</v>
      </c>
      <c r="K153" s="6">
        <v>0.4168</v>
      </c>
      <c r="L153" s="6">
        <v>0.37140000000000001</v>
      </c>
      <c r="M153" s="6">
        <v>0.39269999999999999</v>
      </c>
      <c r="N153" s="6">
        <v>0.4854</v>
      </c>
      <c r="O153" s="6">
        <v>0.46100000000000002</v>
      </c>
      <c r="P153" s="6">
        <v>0.47210000000000002</v>
      </c>
      <c r="Q153" s="6">
        <v>0.51859999999999995</v>
      </c>
      <c r="R153" s="6">
        <v>0.49969999999999998</v>
      </c>
      <c r="S153" s="6">
        <v>0.52500000000000002</v>
      </c>
      <c r="T153" s="6">
        <v>0.57150000000000001</v>
      </c>
      <c r="U153" s="6">
        <v>0.62619999999999998</v>
      </c>
      <c r="V153" s="6">
        <v>0.45500000000000002</v>
      </c>
      <c r="W153" s="6">
        <v>0.4768</v>
      </c>
      <c r="X153" s="6">
        <v>0.45710000000000001</v>
      </c>
      <c r="Y153" s="6">
        <v>0.45319999999999999</v>
      </c>
      <c r="Z153" s="6">
        <v>0.50749999999999995</v>
      </c>
      <c r="AA153" s="6">
        <v>0.50760000000000005</v>
      </c>
      <c r="AB153" s="6">
        <v>0.45750000000000002</v>
      </c>
      <c r="AC153" s="6">
        <v>0.47849999999999998</v>
      </c>
      <c r="AD153" s="6">
        <v>0.49370000000000003</v>
      </c>
      <c r="AE153" s="6">
        <v>0.51459999999999995</v>
      </c>
      <c r="AF153" s="6">
        <v>0.60150000000000003</v>
      </c>
      <c r="AG153" s="6">
        <v>0.5917</v>
      </c>
      <c r="AH153" s="6">
        <v>0.4854</v>
      </c>
      <c r="AI153" s="6">
        <v>0.49109999999999998</v>
      </c>
      <c r="AJ153" s="6">
        <v>0.47789999999999999</v>
      </c>
      <c r="AK153" s="6">
        <v>0.48280000000000001</v>
      </c>
      <c r="AL153" s="6">
        <v>0.57609999999999995</v>
      </c>
      <c r="AM153" s="6">
        <v>0.53359999999999996</v>
      </c>
      <c r="AN153" s="6">
        <v>0.5302</v>
      </c>
      <c r="AO153" s="6">
        <v>0.53639999999999999</v>
      </c>
      <c r="AP153" s="6">
        <v>0.55059999999999998</v>
      </c>
      <c r="AQ153" s="6">
        <v>0.56689999999999996</v>
      </c>
      <c r="AR153" s="6">
        <v>0.66379999999999995</v>
      </c>
      <c r="AS153" s="7">
        <v>0.66849999999999998</v>
      </c>
      <c r="AT153" s="7">
        <v>0.56140000000000001</v>
      </c>
      <c r="AU153" s="7">
        <v>0.56510000000000005</v>
      </c>
      <c r="AV153" s="6">
        <v>0.56399999999999995</v>
      </c>
      <c r="AW153" s="6">
        <v>0.55179999999999996</v>
      </c>
      <c r="AX153" s="6">
        <v>0.60240000000000005</v>
      </c>
      <c r="AY153" s="6">
        <v>0.64400000000000002</v>
      </c>
      <c r="AZ153" s="6">
        <v>0.61099999999999999</v>
      </c>
    </row>
    <row r="154" spans="1:52" ht="16.5">
      <c r="A154" s="8" t="s">
        <v>82</v>
      </c>
      <c r="B154" s="6">
        <v>0.41949999999999998</v>
      </c>
      <c r="C154" s="6">
        <v>0.43769999999999998</v>
      </c>
      <c r="D154" s="6">
        <v>0.49609999999999999</v>
      </c>
      <c r="E154" s="6">
        <v>0.4516</v>
      </c>
      <c r="F154" s="6">
        <v>0.46860000000000002</v>
      </c>
      <c r="G154" s="6">
        <v>0.3997</v>
      </c>
      <c r="H154" s="6">
        <v>0.35220000000000001</v>
      </c>
      <c r="I154" s="6">
        <v>0.36799999999999999</v>
      </c>
      <c r="J154" s="6">
        <v>0.44180000000000003</v>
      </c>
      <c r="K154" s="6">
        <v>0.36870000000000003</v>
      </c>
      <c r="L154" s="6">
        <v>0.43330000000000002</v>
      </c>
      <c r="M154" s="6">
        <v>0.4</v>
      </c>
      <c r="N154" s="6">
        <v>0.28310000000000002</v>
      </c>
      <c r="O154" s="6">
        <v>0.38990000000000002</v>
      </c>
      <c r="P154" s="6">
        <v>0.3357</v>
      </c>
      <c r="Q154" s="6">
        <v>0.30080000000000001</v>
      </c>
      <c r="R154" s="6">
        <v>0.35570000000000002</v>
      </c>
      <c r="S154" s="6">
        <v>0.30470000000000003</v>
      </c>
      <c r="T154" s="6">
        <v>0.27600000000000002</v>
      </c>
      <c r="U154" s="6">
        <v>0.25590000000000002</v>
      </c>
      <c r="V154" s="6">
        <v>0.41749999999999998</v>
      </c>
      <c r="W154" s="6">
        <v>0.3508</v>
      </c>
      <c r="X154" s="6">
        <v>0.38429999999999997</v>
      </c>
      <c r="Y154" s="6">
        <v>0.3352</v>
      </c>
      <c r="Z154" s="6">
        <v>0.27739999999999998</v>
      </c>
      <c r="AA154" s="6">
        <v>0.31740000000000002</v>
      </c>
      <c r="AB154" s="6">
        <v>0.36730000000000002</v>
      </c>
      <c r="AC154" s="6">
        <v>0.32169999999999999</v>
      </c>
      <c r="AD154" s="6">
        <v>0.2858</v>
      </c>
      <c r="AE154" s="6">
        <v>0.26790000000000003</v>
      </c>
      <c r="AF154" s="6">
        <v>0.23</v>
      </c>
      <c r="AG154" s="6">
        <v>0.2591</v>
      </c>
      <c r="AH154" s="6">
        <v>0.37519999999999998</v>
      </c>
      <c r="AI154" s="6">
        <v>0.31840000000000002</v>
      </c>
      <c r="AJ154" s="6">
        <v>0.32519999999999999</v>
      </c>
      <c r="AK154" s="6">
        <v>0.31680000000000003</v>
      </c>
      <c r="AL154" s="6">
        <v>0.2006</v>
      </c>
      <c r="AM154" s="6">
        <v>0.317</v>
      </c>
      <c r="AN154" s="6">
        <v>0.29370000000000002</v>
      </c>
      <c r="AO154" s="6">
        <v>0.24829999999999999</v>
      </c>
      <c r="AP154" s="6">
        <v>0.28560000000000002</v>
      </c>
      <c r="AQ154" s="6">
        <v>0.26329999999999998</v>
      </c>
      <c r="AR154" s="6">
        <v>0.1792</v>
      </c>
      <c r="AS154" s="7">
        <v>0.2034</v>
      </c>
      <c r="AT154" s="7">
        <v>0.32329999999999998</v>
      </c>
      <c r="AU154" s="7">
        <v>0.26900000000000002</v>
      </c>
      <c r="AV154" s="6">
        <v>0.26879999999999998</v>
      </c>
      <c r="AW154" s="6">
        <v>0.2702</v>
      </c>
      <c r="AX154" s="6">
        <v>0.1991</v>
      </c>
      <c r="AY154" s="6">
        <v>0.17230000000000001</v>
      </c>
      <c r="AZ154" s="6">
        <v>0.25169999999999998</v>
      </c>
    </row>
    <row r="155" spans="1:52" ht="16.5">
      <c r="A155" s="8" t="s">
        <v>83</v>
      </c>
      <c r="B155" s="6">
        <v>0.14280000000000001</v>
      </c>
      <c r="C155" s="6">
        <v>9.1899999999999996E-2</v>
      </c>
      <c r="D155" s="6">
        <v>0.1119</v>
      </c>
      <c r="E155" s="6">
        <v>0.17749999999999999</v>
      </c>
      <c r="F155" s="6">
        <v>0.18759999999999999</v>
      </c>
      <c r="G155" s="6">
        <v>0.2238</v>
      </c>
      <c r="H155" s="6">
        <v>0.2303</v>
      </c>
      <c r="I155" s="6">
        <v>0.186</v>
      </c>
      <c r="J155" s="6">
        <v>0.1797</v>
      </c>
      <c r="K155" s="6">
        <v>0.21690000000000001</v>
      </c>
      <c r="L155" s="6">
        <v>0.19650000000000001</v>
      </c>
      <c r="M155" s="6">
        <v>0.2082</v>
      </c>
      <c r="N155" s="6">
        <v>0.23150000000000001</v>
      </c>
      <c r="O155" s="6">
        <v>0.14910000000000001</v>
      </c>
      <c r="P155" s="6">
        <v>0.19220000000000001</v>
      </c>
      <c r="Q155" s="6">
        <v>0.18060000000000001</v>
      </c>
      <c r="R155" s="6">
        <v>0.1447</v>
      </c>
      <c r="S155" s="6">
        <v>0.17030000000000001</v>
      </c>
      <c r="T155" s="6">
        <v>0.15260000000000001</v>
      </c>
      <c r="U155" s="6">
        <v>0.1179</v>
      </c>
      <c r="V155" s="6">
        <v>0.1275</v>
      </c>
      <c r="W155" s="6">
        <v>0.1724</v>
      </c>
      <c r="X155" s="6">
        <v>0.15859999999999999</v>
      </c>
      <c r="Y155" s="6">
        <v>0.21160000000000001</v>
      </c>
      <c r="Z155" s="6">
        <v>0.21510000000000001</v>
      </c>
      <c r="AA155" s="6">
        <v>0.17499999999999999</v>
      </c>
      <c r="AB155" s="6">
        <v>0.17519999999999999</v>
      </c>
      <c r="AC155" s="6">
        <v>0.19980000000000001</v>
      </c>
      <c r="AD155" s="6">
        <v>0.2205</v>
      </c>
      <c r="AE155" s="6">
        <v>0.2175</v>
      </c>
      <c r="AF155" s="6">
        <v>0.16850000000000001</v>
      </c>
      <c r="AG155" s="6">
        <v>0.1492</v>
      </c>
      <c r="AH155" s="6">
        <v>0.1394</v>
      </c>
      <c r="AI155" s="6">
        <v>0.19040000000000001</v>
      </c>
      <c r="AJ155" s="6">
        <v>0.19689999999999999</v>
      </c>
      <c r="AK155" s="6">
        <v>0.20039999999999999</v>
      </c>
      <c r="AL155" s="6">
        <v>0.2233</v>
      </c>
      <c r="AM155" s="6">
        <v>0.14940000000000001</v>
      </c>
      <c r="AN155" s="6">
        <v>0.17599999999999999</v>
      </c>
      <c r="AO155" s="6">
        <v>0.21529999999999999</v>
      </c>
      <c r="AP155" s="6">
        <v>0.1638</v>
      </c>
      <c r="AQ155" s="6">
        <v>0.16980000000000001</v>
      </c>
      <c r="AR155" s="6">
        <v>0.157</v>
      </c>
      <c r="AS155" s="7">
        <v>0.12809999999999999</v>
      </c>
      <c r="AT155" s="7">
        <v>0.1153</v>
      </c>
      <c r="AU155" s="7">
        <v>0.16589999999999999</v>
      </c>
      <c r="AV155" s="6">
        <v>0.1671</v>
      </c>
      <c r="AW155" s="6">
        <v>0.17799999999999999</v>
      </c>
      <c r="AX155" s="6">
        <v>0.19850000000000001</v>
      </c>
      <c r="AY155" s="6">
        <v>0.1837</v>
      </c>
      <c r="AZ155" s="6">
        <v>0.13730000000000001</v>
      </c>
    </row>
    <row r="156" spans="1:52" ht="16.5">
      <c r="A156" s="11" t="s">
        <v>141</v>
      </c>
      <c r="B156" s="9">
        <v>1668526</v>
      </c>
      <c r="C156" s="9">
        <v>1781239</v>
      </c>
      <c r="D156" s="9">
        <v>984469</v>
      </c>
      <c r="E156" s="9">
        <v>906131</v>
      </c>
      <c r="F156" s="9">
        <v>714042</v>
      </c>
      <c r="G156" s="9">
        <v>821274</v>
      </c>
      <c r="H156" s="9">
        <v>1238078</v>
      </c>
      <c r="I156" s="9">
        <v>1406748</v>
      </c>
      <c r="J156" s="9">
        <v>801747</v>
      </c>
      <c r="K156" s="9">
        <v>1020169</v>
      </c>
      <c r="L156" s="9">
        <v>797284</v>
      </c>
      <c r="M156" s="9">
        <v>877540</v>
      </c>
      <c r="N156" s="9">
        <v>1782389</v>
      </c>
      <c r="O156" s="9">
        <v>1281110</v>
      </c>
      <c r="P156" s="9">
        <v>1270222</v>
      </c>
      <c r="Q156" s="9">
        <v>1683079</v>
      </c>
      <c r="R156" s="9">
        <v>1547404</v>
      </c>
      <c r="S156" s="9">
        <v>1916803</v>
      </c>
      <c r="T156" s="9">
        <v>2527802</v>
      </c>
      <c r="U156" s="9">
        <v>3456457</v>
      </c>
      <c r="V156" s="9">
        <v>1382237</v>
      </c>
      <c r="W156" s="9">
        <v>1446978</v>
      </c>
      <c r="X156" s="9">
        <v>974641</v>
      </c>
      <c r="Y156" s="9">
        <v>983146</v>
      </c>
      <c r="Z156" s="9">
        <v>1748664</v>
      </c>
      <c r="AA156" s="9">
        <v>1794225</v>
      </c>
      <c r="AB156" s="9">
        <v>1129159</v>
      </c>
      <c r="AC156" s="9">
        <v>1122534</v>
      </c>
      <c r="AD156" s="9">
        <v>1356336</v>
      </c>
      <c r="AE156" s="9">
        <v>2195622</v>
      </c>
      <c r="AF156" s="9">
        <v>2911696</v>
      </c>
      <c r="AG156" s="9">
        <v>2688921</v>
      </c>
      <c r="AH156" s="9">
        <v>1190906</v>
      </c>
      <c r="AI156" s="9">
        <v>1121927</v>
      </c>
      <c r="AJ156" s="9">
        <v>939667</v>
      </c>
      <c r="AK156" s="9">
        <v>912472</v>
      </c>
      <c r="AL156" s="9">
        <v>2175754</v>
      </c>
      <c r="AM156" s="9">
        <v>1495907</v>
      </c>
      <c r="AN156" s="9">
        <v>1062450</v>
      </c>
      <c r="AO156" s="9">
        <v>1211887</v>
      </c>
      <c r="AP156" s="9">
        <v>1148075</v>
      </c>
      <c r="AQ156" s="9">
        <v>1174024</v>
      </c>
      <c r="AR156" s="9">
        <v>2097107</v>
      </c>
      <c r="AS156" s="10">
        <v>2336254</v>
      </c>
      <c r="AT156" s="10">
        <v>985280</v>
      </c>
      <c r="AU156" s="10">
        <v>950813</v>
      </c>
      <c r="AV156" s="9">
        <v>812201</v>
      </c>
      <c r="AW156" s="9">
        <v>648638</v>
      </c>
      <c r="AX156" s="9">
        <v>997367</v>
      </c>
      <c r="AY156" s="9">
        <v>1675745</v>
      </c>
      <c r="AZ156" s="9">
        <v>789100</v>
      </c>
    </row>
    <row r="157" spans="1:52" ht="16.5">
      <c r="A157" s="8" t="s">
        <v>140</v>
      </c>
      <c r="B157" s="6">
        <v>0.61399999999999999</v>
      </c>
      <c r="C157" s="6">
        <v>6.7599999999999993E-2</v>
      </c>
      <c r="D157" s="6">
        <v>-0.44729999999999998</v>
      </c>
      <c r="E157" s="6">
        <v>-7.9600000000000004E-2</v>
      </c>
      <c r="F157" s="6">
        <v>-0.21199999999999999</v>
      </c>
      <c r="G157" s="6">
        <v>0.1502</v>
      </c>
      <c r="H157" s="6">
        <v>0.50749999999999995</v>
      </c>
      <c r="I157" s="6">
        <v>0.13619999999999999</v>
      </c>
      <c r="J157" s="6">
        <v>-0.43009999999999998</v>
      </c>
      <c r="K157" s="6">
        <v>0.27239999999999998</v>
      </c>
      <c r="L157" s="6">
        <v>-0.2185</v>
      </c>
      <c r="M157" s="6">
        <v>0.1007</v>
      </c>
      <c r="N157" s="6">
        <f>N156/M156-1</f>
        <v>1.0311199489481959</v>
      </c>
      <c r="O157" s="6">
        <v>-0.28120000000000001</v>
      </c>
      <c r="P157" s="6">
        <v>-8.5000000000000006E-3</v>
      </c>
      <c r="Q157" s="6">
        <v>0.32500000000000001</v>
      </c>
      <c r="R157" s="6">
        <v>-8.0600000000000005E-2</v>
      </c>
      <c r="S157" s="6">
        <v>0.2387</v>
      </c>
      <c r="T157" s="6">
        <v>0.31879999999999997</v>
      </c>
      <c r="U157" s="6">
        <v>0.3674</v>
      </c>
      <c r="V157" s="6">
        <v>-0.60009999999999997</v>
      </c>
      <c r="W157" s="6">
        <v>4.6800000000000001E-2</v>
      </c>
      <c r="X157" s="6">
        <v>-0.32640000000000002</v>
      </c>
      <c r="Y157" s="6">
        <v>8.6999999999999994E-3</v>
      </c>
      <c r="Z157" s="6">
        <v>0.77859999999999996</v>
      </c>
      <c r="AA157" s="6">
        <v>2.6100000000000002E-2</v>
      </c>
      <c r="AB157" s="6">
        <v>-0.37069999999999997</v>
      </c>
      <c r="AC157" s="6">
        <v>-5.8999999999999999E-3</v>
      </c>
      <c r="AD157" s="6">
        <v>0.20830000000000001</v>
      </c>
      <c r="AE157" s="6">
        <v>0.61880000000000002</v>
      </c>
      <c r="AF157" s="6">
        <v>0.3261</v>
      </c>
      <c r="AG157" s="6">
        <v>-7.6499999999999999E-2</v>
      </c>
      <c r="AH157" s="6">
        <v>-0.55710000000000004</v>
      </c>
      <c r="AI157" s="6">
        <v>-5.79E-2</v>
      </c>
      <c r="AJ157" s="6">
        <v>-0.16250000000000001</v>
      </c>
      <c r="AK157" s="6">
        <v>-2.8899999999999999E-2</v>
      </c>
      <c r="AL157" s="6">
        <v>1.3845000000000001</v>
      </c>
      <c r="AM157" s="6">
        <v>-0.3125</v>
      </c>
      <c r="AN157" s="6">
        <v>-0.2898</v>
      </c>
      <c r="AO157" s="6">
        <v>0.14069999999999999</v>
      </c>
      <c r="AP157" s="6">
        <v>-5.2699999999999997E-2</v>
      </c>
      <c r="AQ157" s="6">
        <v>2.2599999999999999E-2</v>
      </c>
      <c r="AR157" s="6">
        <v>0.7863</v>
      </c>
      <c r="AS157" s="7">
        <v>0.114</v>
      </c>
      <c r="AT157" s="7">
        <v>-0.57830000000000004</v>
      </c>
      <c r="AU157" s="7">
        <v>-3.5000000000000003E-2</v>
      </c>
      <c r="AV157" s="6">
        <v>-0.14580000000000001</v>
      </c>
      <c r="AW157" s="6">
        <v>-0.2014</v>
      </c>
      <c r="AX157" s="6">
        <v>0.53759999999999997</v>
      </c>
      <c r="AY157" s="6">
        <v>0.68020000000000003</v>
      </c>
      <c r="AZ157" s="6">
        <v>-0.52910000000000001</v>
      </c>
    </row>
    <row r="158" spans="1:52" ht="16.5">
      <c r="A158" s="11" t="s">
        <v>74</v>
      </c>
      <c r="B158" s="9">
        <v>1627138</v>
      </c>
      <c r="C158" s="9">
        <v>1733299</v>
      </c>
      <c r="D158" s="9">
        <v>949917</v>
      </c>
      <c r="E158" s="9">
        <v>873739</v>
      </c>
      <c r="F158" s="9">
        <v>688490</v>
      </c>
      <c r="G158" s="9">
        <v>792723</v>
      </c>
      <c r="H158" s="9">
        <v>1126251</v>
      </c>
      <c r="I158" s="9">
        <v>1277602</v>
      </c>
      <c r="J158" s="9">
        <v>731892</v>
      </c>
      <c r="K158" s="9">
        <v>940952</v>
      </c>
      <c r="L158" s="9">
        <v>738558</v>
      </c>
      <c r="M158" s="9">
        <v>812123</v>
      </c>
      <c r="N158" s="9">
        <v>1615000</v>
      </c>
      <c r="O158" s="9">
        <v>1165846</v>
      </c>
      <c r="P158" s="9">
        <v>1160949</v>
      </c>
      <c r="Q158" s="9">
        <v>1560062</v>
      </c>
      <c r="R158" s="9">
        <v>1391594</v>
      </c>
      <c r="S158" s="9">
        <v>1758085</v>
      </c>
      <c r="T158" s="9">
        <v>2345930</v>
      </c>
      <c r="U158" s="9">
        <v>3174376</v>
      </c>
      <c r="V158" s="9">
        <v>1279576</v>
      </c>
      <c r="W158" s="9">
        <v>1352201</v>
      </c>
      <c r="X158" s="9">
        <v>916372</v>
      </c>
      <c r="Y158" s="9">
        <v>918675</v>
      </c>
      <c r="Z158" s="9">
        <v>1436369</v>
      </c>
      <c r="AA158" s="9">
        <v>1484713</v>
      </c>
      <c r="AB158" s="9">
        <v>920897</v>
      </c>
      <c r="AC158" s="9">
        <v>933128</v>
      </c>
      <c r="AD158" s="9">
        <v>1043927</v>
      </c>
      <c r="AE158" s="9">
        <v>1417394</v>
      </c>
      <c r="AF158" s="9">
        <v>2181203</v>
      </c>
      <c r="AG158" s="9">
        <v>2062338</v>
      </c>
      <c r="AH158" s="9">
        <v>924276</v>
      </c>
      <c r="AI158" s="9">
        <v>881931</v>
      </c>
      <c r="AJ158" s="9">
        <v>731023</v>
      </c>
      <c r="AK158" s="9">
        <v>726191</v>
      </c>
      <c r="AL158" s="9">
        <v>1581111</v>
      </c>
      <c r="AM158" s="9">
        <v>1064573</v>
      </c>
      <c r="AN158" s="9">
        <v>827100</v>
      </c>
      <c r="AO158" s="9">
        <v>972124</v>
      </c>
      <c r="AP158" s="9">
        <v>938782</v>
      </c>
      <c r="AQ158" s="9">
        <v>979471</v>
      </c>
      <c r="AR158" s="9">
        <v>1810550</v>
      </c>
      <c r="AS158" s="10">
        <v>2049269</v>
      </c>
      <c r="AT158" s="10">
        <v>851096</v>
      </c>
      <c r="AU158" s="10">
        <v>818768</v>
      </c>
      <c r="AV158" s="9">
        <v>701124</v>
      </c>
      <c r="AW158" s="9">
        <v>560951</v>
      </c>
      <c r="AX158" s="9">
        <v>821531</v>
      </c>
      <c r="AY158" s="9">
        <v>1339966</v>
      </c>
      <c r="AZ158" s="9">
        <v>672723</v>
      </c>
    </row>
    <row r="159" spans="1:52" ht="16.5">
      <c r="A159" s="8" t="s">
        <v>75</v>
      </c>
      <c r="B159" s="6">
        <v>0.62839999999999996</v>
      </c>
      <c r="C159" s="6">
        <v>6.5199999999999994E-2</v>
      </c>
      <c r="D159" s="6">
        <v>-0.45200000000000001</v>
      </c>
      <c r="E159" s="6">
        <v>-8.0199999999999994E-2</v>
      </c>
      <c r="F159" s="6">
        <v>-0.21199999999999999</v>
      </c>
      <c r="G159" s="6">
        <v>0.15140000000000001</v>
      </c>
      <c r="H159" s="6">
        <v>0.42070000000000002</v>
      </c>
      <c r="I159" s="6">
        <v>0.13439999999999999</v>
      </c>
      <c r="J159" s="6">
        <v>-0.42709999999999998</v>
      </c>
      <c r="K159" s="6">
        <v>0.28560000000000002</v>
      </c>
      <c r="L159" s="6">
        <v>-0.21510000000000001</v>
      </c>
      <c r="M159" s="6">
        <v>9.9599999999999994E-2</v>
      </c>
      <c r="N159" s="6">
        <f>N158/M158-1</f>
        <v>0.98861502506393739</v>
      </c>
      <c r="O159" s="6">
        <v>-0.27810000000000001</v>
      </c>
      <c r="P159" s="6">
        <v>-4.1999999999999997E-3</v>
      </c>
      <c r="Q159" s="6">
        <v>0.34379999999999999</v>
      </c>
      <c r="R159" s="6">
        <v>-0.108</v>
      </c>
      <c r="S159" s="6">
        <v>0.26340000000000002</v>
      </c>
      <c r="T159" s="6">
        <v>0.33439999999999998</v>
      </c>
      <c r="U159" s="6">
        <v>0.35310000000000002</v>
      </c>
      <c r="V159" s="6">
        <v>-0.59689999999999999</v>
      </c>
      <c r="W159" s="6">
        <v>5.6800000000000003E-2</v>
      </c>
      <c r="X159" s="6">
        <v>-0.32229999999999998</v>
      </c>
      <c r="Y159" s="6">
        <v>2.5000000000000001E-3</v>
      </c>
      <c r="Z159" s="6">
        <v>0.5635</v>
      </c>
      <c r="AA159" s="6">
        <v>3.3700000000000001E-2</v>
      </c>
      <c r="AB159" s="6">
        <v>-0.37969999999999998</v>
      </c>
      <c r="AC159" s="6">
        <v>1.3299999999999999E-2</v>
      </c>
      <c r="AD159" s="6">
        <v>0.1187</v>
      </c>
      <c r="AE159" s="6">
        <v>0.35780000000000001</v>
      </c>
      <c r="AF159" s="6">
        <v>0.53890000000000005</v>
      </c>
      <c r="AG159" s="6">
        <v>-5.45E-2</v>
      </c>
      <c r="AH159" s="6">
        <v>-0.55179999999999996</v>
      </c>
      <c r="AI159" s="6">
        <v>-4.58E-2</v>
      </c>
      <c r="AJ159" s="6">
        <v>-0.1711</v>
      </c>
      <c r="AK159" s="6">
        <v>-6.6E-3</v>
      </c>
      <c r="AL159" s="6">
        <v>1.1773</v>
      </c>
      <c r="AM159" s="6">
        <v>-0.32669999999999999</v>
      </c>
      <c r="AN159" s="6">
        <v>-0.22309999999999999</v>
      </c>
      <c r="AO159" s="6">
        <v>0.17530000000000001</v>
      </c>
      <c r="AP159" s="6">
        <v>-3.4299999999999997E-2</v>
      </c>
      <c r="AQ159" s="6">
        <v>4.3299999999999998E-2</v>
      </c>
      <c r="AR159" s="6">
        <v>0.84850000000000003</v>
      </c>
      <c r="AS159" s="7">
        <v>0.1318</v>
      </c>
      <c r="AT159" s="7">
        <v>-0.5847</v>
      </c>
      <c r="AU159" s="7">
        <v>-3.7999999999999999E-2</v>
      </c>
      <c r="AV159" s="6">
        <v>-0.14369999999999999</v>
      </c>
      <c r="AW159" s="6">
        <v>-0.19989999999999999</v>
      </c>
      <c r="AX159" s="6">
        <v>0.46450000000000002</v>
      </c>
      <c r="AY159" s="6">
        <v>0.63109999999999999</v>
      </c>
      <c r="AZ159" s="6">
        <v>-0.498</v>
      </c>
    </row>
    <row r="160" spans="1:52" ht="16.5">
      <c r="A160" s="11" t="s">
        <v>76</v>
      </c>
      <c r="B160" s="9">
        <v>1329980</v>
      </c>
      <c r="C160" s="9">
        <v>1398546</v>
      </c>
      <c r="D160" s="9">
        <v>1163147</v>
      </c>
      <c r="E160" s="9">
        <v>1043409</v>
      </c>
      <c r="F160" s="9">
        <v>923118</v>
      </c>
      <c r="G160" s="9">
        <v>831804</v>
      </c>
      <c r="H160" s="9">
        <v>941485</v>
      </c>
      <c r="I160" s="9">
        <v>1045507</v>
      </c>
      <c r="J160" s="9">
        <v>848384</v>
      </c>
      <c r="K160" s="9">
        <v>832438</v>
      </c>
      <c r="L160" s="9">
        <v>861656</v>
      </c>
      <c r="M160" s="9">
        <v>827141</v>
      </c>
      <c r="N160" s="9">
        <v>942093</v>
      </c>
      <c r="O160" s="9">
        <v>985987</v>
      </c>
      <c r="P160" s="9">
        <v>825654</v>
      </c>
      <c r="Q160" s="9">
        <v>904860</v>
      </c>
      <c r="R160" s="9">
        <v>990604</v>
      </c>
      <c r="S160" s="9">
        <v>1020254</v>
      </c>
      <c r="T160" s="9">
        <v>1132964</v>
      </c>
      <c r="U160" s="9">
        <v>1297140</v>
      </c>
      <c r="V160" s="9">
        <v>1173980</v>
      </c>
      <c r="W160" s="9">
        <v>994812</v>
      </c>
      <c r="X160" s="9">
        <v>770325</v>
      </c>
      <c r="Y160" s="9">
        <v>679367</v>
      </c>
      <c r="Z160" s="9">
        <v>785143</v>
      </c>
      <c r="AA160" s="9">
        <v>928270</v>
      </c>
      <c r="AB160" s="9">
        <v>739282</v>
      </c>
      <c r="AC160" s="9">
        <v>627446</v>
      </c>
      <c r="AD160" s="9">
        <v>604402</v>
      </c>
      <c r="AE160" s="9">
        <v>738053</v>
      </c>
      <c r="AF160" s="9">
        <v>834240</v>
      </c>
      <c r="AG160" s="9">
        <v>903157</v>
      </c>
      <c r="AH160" s="9">
        <v>714381</v>
      </c>
      <c r="AI160" s="9">
        <v>571852</v>
      </c>
      <c r="AJ160" s="9">
        <v>497337</v>
      </c>
      <c r="AK160" s="9">
        <v>476530</v>
      </c>
      <c r="AL160" s="9">
        <v>550609</v>
      </c>
      <c r="AM160" s="9">
        <v>632575</v>
      </c>
      <c r="AN160" s="9">
        <v>458171</v>
      </c>
      <c r="AO160" s="9">
        <v>450052</v>
      </c>
      <c r="AP160" s="9">
        <v>486846</v>
      </c>
      <c r="AQ160" s="9">
        <v>454862</v>
      </c>
      <c r="AR160" s="9">
        <v>488757</v>
      </c>
      <c r="AS160" s="10">
        <v>623701</v>
      </c>
      <c r="AT160" s="10">
        <v>490166</v>
      </c>
      <c r="AU160" s="10">
        <v>389804</v>
      </c>
      <c r="AV160" s="9">
        <v>334184</v>
      </c>
      <c r="AW160" s="9">
        <v>274699</v>
      </c>
      <c r="AX160" s="9">
        <v>271478</v>
      </c>
      <c r="AY160" s="9">
        <v>358549</v>
      </c>
      <c r="AZ160" s="9">
        <v>277074</v>
      </c>
    </row>
    <row r="161" spans="1:52" ht="16.5">
      <c r="A161" s="8" t="s">
        <v>77</v>
      </c>
      <c r="B161" s="6">
        <v>-3.8300000000000001E-2</v>
      </c>
      <c r="C161" s="6">
        <v>5.16E-2</v>
      </c>
      <c r="D161" s="6">
        <v>-0.16830000000000001</v>
      </c>
      <c r="E161" s="6">
        <v>-0.10290000000000001</v>
      </c>
      <c r="F161" s="6">
        <v>-0.1153</v>
      </c>
      <c r="G161" s="6">
        <v>-9.8900000000000002E-2</v>
      </c>
      <c r="H161" s="6">
        <v>0.13189999999999999</v>
      </c>
      <c r="I161" s="6">
        <v>0.1105</v>
      </c>
      <c r="J161" s="6">
        <v>-0.1885</v>
      </c>
      <c r="K161" s="6">
        <v>-1.8800000000000001E-2</v>
      </c>
      <c r="L161" s="6">
        <v>3.5099999999999999E-2</v>
      </c>
      <c r="M161" s="6">
        <v>-4.0099999999999997E-2</v>
      </c>
      <c r="N161" s="6">
        <v>0</v>
      </c>
      <c r="O161" s="6">
        <v>4.6600000000000003E-2</v>
      </c>
      <c r="P161" s="6">
        <v>-0.16259999999999999</v>
      </c>
      <c r="Q161" s="6">
        <v>9.5899999999999999E-2</v>
      </c>
      <c r="R161" s="6">
        <v>9.4799999999999995E-2</v>
      </c>
      <c r="S161" s="6">
        <v>2.9899999999999999E-2</v>
      </c>
      <c r="T161" s="6">
        <v>0.1105</v>
      </c>
      <c r="U161" s="6">
        <v>0.1449</v>
      </c>
      <c r="V161" s="6">
        <v>-9.4899999999999998E-2</v>
      </c>
      <c r="W161" s="6">
        <v>-0.15260000000000001</v>
      </c>
      <c r="X161" s="6">
        <v>-0.22570000000000001</v>
      </c>
      <c r="Y161" s="6">
        <v>-0.1181</v>
      </c>
      <c r="Z161" s="6">
        <v>0.15570000000000001</v>
      </c>
      <c r="AA161" s="6">
        <v>0.18229999999999999</v>
      </c>
      <c r="AB161" s="6">
        <v>-0.2036</v>
      </c>
      <c r="AC161" s="6">
        <v>-0.15129999999999999</v>
      </c>
      <c r="AD161" s="6">
        <v>-3.6700000000000003E-2</v>
      </c>
      <c r="AE161" s="6">
        <v>0.22109999999999999</v>
      </c>
      <c r="AF161" s="6">
        <v>0.1303</v>
      </c>
      <c r="AG161" s="6">
        <v>8.2600000000000007E-2</v>
      </c>
      <c r="AH161" s="6">
        <v>-0.20899999999999999</v>
      </c>
      <c r="AI161" s="6">
        <v>-0.19950000000000001</v>
      </c>
      <c r="AJ161" s="6">
        <v>-0.1303</v>
      </c>
      <c r="AK161" s="6">
        <v>-4.1799999999999997E-2</v>
      </c>
      <c r="AL161" s="6">
        <v>0.1555</v>
      </c>
      <c r="AM161" s="6">
        <v>0.1489</v>
      </c>
      <c r="AN161" s="6">
        <v>-0.2757</v>
      </c>
      <c r="AO161" s="6">
        <v>-1.77E-2</v>
      </c>
      <c r="AP161" s="6">
        <v>8.1799999999999998E-2</v>
      </c>
      <c r="AQ161" s="6">
        <v>-6.5699999999999995E-2</v>
      </c>
      <c r="AR161" s="6">
        <v>7.4499999999999997E-2</v>
      </c>
      <c r="AS161" s="7">
        <v>0.27610000000000001</v>
      </c>
      <c r="AT161" s="7">
        <v>-0.21410000000000001</v>
      </c>
      <c r="AU161" s="7">
        <v>-0.20480000000000001</v>
      </c>
      <c r="AV161" s="6">
        <v>-0.14269999999999999</v>
      </c>
      <c r="AW161" s="6">
        <v>-0.17799999999999999</v>
      </c>
      <c r="AX161" s="6">
        <v>-1.17E-2</v>
      </c>
      <c r="AY161" s="6">
        <v>0.32069999999999999</v>
      </c>
      <c r="AZ161" s="6">
        <v>-0.22720000000000001</v>
      </c>
    </row>
    <row r="162" spans="1:52" ht="16.5">
      <c r="A162" s="11" t="s">
        <v>78</v>
      </c>
      <c r="B162" s="9">
        <v>452583</v>
      </c>
      <c r="C162" s="9">
        <v>293696</v>
      </c>
      <c r="D162" s="9">
        <v>262474</v>
      </c>
      <c r="E162" s="9">
        <v>410121</v>
      </c>
      <c r="F162" s="9">
        <v>369501</v>
      </c>
      <c r="G162" s="9">
        <v>465698</v>
      </c>
      <c r="H162" s="9">
        <v>615617</v>
      </c>
      <c r="I162" s="9">
        <v>528374</v>
      </c>
      <c r="J162" s="9">
        <v>345105</v>
      </c>
      <c r="K162" s="9">
        <v>489598</v>
      </c>
      <c r="L162" s="9">
        <v>390791</v>
      </c>
      <c r="M162" s="9">
        <v>430556</v>
      </c>
      <c r="N162" s="9">
        <v>770349</v>
      </c>
      <c r="O162" s="9">
        <v>377149</v>
      </c>
      <c r="P162" s="9">
        <v>472673</v>
      </c>
      <c r="Q162" s="9">
        <v>543458</v>
      </c>
      <c r="R162" s="9">
        <v>402918</v>
      </c>
      <c r="S162" s="9">
        <v>570271</v>
      </c>
      <c r="T162" s="9">
        <v>626267</v>
      </c>
      <c r="U162" s="9">
        <v>597614</v>
      </c>
      <c r="V162" s="9">
        <v>358562</v>
      </c>
      <c r="W162" s="9">
        <v>489082</v>
      </c>
      <c r="X162" s="9">
        <v>318014</v>
      </c>
      <c r="Y162" s="9">
        <v>428930</v>
      </c>
      <c r="Z162" s="9">
        <v>608721</v>
      </c>
      <c r="AA162" s="9">
        <v>511925</v>
      </c>
      <c r="AB162" s="9">
        <v>352660</v>
      </c>
      <c r="AC162" s="9">
        <v>389597</v>
      </c>
      <c r="AD162" s="9">
        <v>466146</v>
      </c>
      <c r="AE162" s="9">
        <v>599068</v>
      </c>
      <c r="AF162" s="9">
        <v>611054</v>
      </c>
      <c r="AG162" s="9">
        <v>519929</v>
      </c>
      <c r="AH162" s="9">
        <v>265511</v>
      </c>
      <c r="AI162" s="9">
        <v>341968</v>
      </c>
      <c r="AJ162" s="9">
        <v>301194</v>
      </c>
      <c r="AK162" s="9">
        <v>301501</v>
      </c>
      <c r="AL162" s="9">
        <v>612812</v>
      </c>
      <c r="AM162" s="9">
        <v>298078</v>
      </c>
      <c r="AN162" s="9">
        <v>274580</v>
      </c>
      <c r="AO162" s="9">
        <v>390225</v>
      </c>
      <c r="AP162" s="9">
        <v>279310</v>
      </c>
      <c r="AQ162" s="9">
        <v>293397</v>
      </c>
      <c r="AR162" s="9">
        <v>428153</v>
      </c>
      <c r="AS162" s="10">
        <v>392654</v>
      </c>
      <c r="AT162" s="10">
        <v>174856</v>
      </c>
      <c r="AU162" s="10">
        <v>240403</v>
      </c>
      <c r="AV162" s="9">
        <v>207780</v>
      </c>
      <c r="AW162" s="9">
        <v>180937</v>
      </c>
      <c r="AX162" s="9">
        <v>270748</v>
      </c>
      <c r="AY162" s="9">
        <v>382245</v>
      </c>
      <c r="AZ162" s="9">
        <v>151173</v>
      </c>
    </row>
    <row r="163" spans="1:52" ht="16.5">
      <c r="A163" s="8" t="s">
        <v>79</v>
      </c>
      <c r="B163" s="6">
        <v>0.44829999999999998</v>
      </c>
      <c r="C163" s="6">
        <v>-0.35110000000000002</v>
      </c>
      <c r="D163" s="6">
        <v>-0.10630000000000001</v>
      </c>
      <c r="E163" s="6">
        <v>0.5625</v>
      </c>
      <c r="F163" s="6">
        <v>-9.9000000000000005E-2</v>
      </c>
      <c r="G163" s="6">
        <v>0.26029999999999998</v>
      </c>
      <c r="H163" s="6">
        <v>0.32190000000000002</v>
      </c>
      <c r="I163" s="6">
        <v>-0.14169999999999999</v>
      </c>
      <c r="J163" s="6">
        <v>-0.34689999999999999</v>
      </c>
      <c r="K163" s="6">
        <v>0.41870000000000002</v>
      </c>
      <c r="L163" s="6">
        <v>-0.20180000000000001</v>
      </c>
      <c r="M163" s="6">
        <v>0.1018</v>
      </c>
      <c r="N163" s="6">
        <f>N162/M162-1</f>
        <v>0.78919583050752973</v>
      </c>
      <c r="O163" s="6">
        <v>-0.51039999999999996</v>
      </c>
      <c r="P163" s="6">
        <v>0.25330000000000003</v>
      </c>
      <c r="Q163" s="6">
        <v>0.14979999999999999</v>
      </c>
      <c r="R163" s="6">
        <v>-0.2586</v>
      </c>
      <c r="S163" s="6">
        <v>0.41539999999999999</v>
      </c>
      <c r="T163" s="6">
        <v>9.8199999999999996E-2</v>
      </c>
      <c r="U163" s="6">
        <v>-4.58E-2</v>
      </c>
      <c r="V163" s="6">
        <v>-0.4</v>
      </c>
      <c r="W163" s="6">
        <v>0.36399999999999999</v>
      </c>
      <c r="X163" s="6">
        <v>-0.3498</v>
      </c>
      <c r="Y163" s="6">
        <v>0.3488</v>
      </c>
      <c r="Z163" s="6">
        <v>0.41920000000000002</v>
      </c>
      <c r="AA163" s="6">
        <v>-0.159</v>
      </c>
      <c r="AB163" s="6">
        <v>-0.31109999999999999</v>
      </c>
      <c r="AC163" s="6">
        <v>0.1047</v>
      </c>
      <c r="AD163" s="6">
        <v>0.19650000000000001</v>
      </c>
      <c r="AE163" s="6">
        <v>0.28520000000000001</v>
      </c>
      <c r="AF163" s="6">
        <v>0.02</v>
      </c>
      <c r="AG163" s="6">
        <v>-0.14910000000000001</v>
      </c>
      <c r="AH163" s="6">
        <v>-0.48930000000000001</v>
      </c>
      <c r="AI163" s="6">
        <v>0.28799999999999998</v>
      </c>
      <c r="AJ163" s="6">
        <v>-0.1192</v>
      </c>
      <c r="AK163" s="6">
        <v>1E-3</v>
      </c>
      <c r="AL163" s="6">
        <v>1.0325</v>
      </c>
      <c r="AM163" s="6">
        <v>-0.51359999999999995</v>
      </c>
      <c r="AN163" s="6">
        <v>-7.8799999999999995E-2</v>
      </c>
      <c r="AO163" s="6">
        <v>0.42120000000000002</v>
      </c>
      <c r="AP163" s="6">
        <v>-0.28420000000000001</v>
      </c>
      <c r="AQ163" s="6">
        <v>5.04E-2</v>
      </c>
      <c r="AR163" s="6">
        <v>0.45929999999999999</v>
      </c>
      <c r="AS163" s="7">
        <v>-8.2900000000000001E-2</v>
      </c>
      <c r="AT163" s="7">
        <v>-0.55469999999999997</v>
      </c>
      <c r="AU163" s="7">
        <v>0.37490000000000001</v>
      </c>
      <c r="AV163" s="6">
        <v>-0.13569999999999999</v>
      </c>
      <c r="AW163" s="6">
        <v>-0.12920000000000001</v>
      </c>
      <c r="AX163" s="6">
        <v>0.49640000000000001</v>
      </c>
      <c r="AY163" s="6">
        <v>0.4118</v>
      </c>
      <c r="AZ163" s="6">
        <v>-0.60450000000000004</v>
      </c>
    </row>
    <row r="164" spans="1:52" ht="16.5">
      <c r="A164" s="11" t="s">
        <v>84</v>
      </c>
      <c r="B164" s="9">
        <v>1305798</v>
      </c>
      <c r="C164" s="9">
        <v>1771592</v>
      </c>
      <c r="D164" s="9">
        <v>2032080</v>
      </c>
      <c r="E164" s="9">
        <v>1301305</v>
      </c>
      <c r="F164" s="9">
        <v>1387364</v>
      </c>
      <c r="G164" s="9">
        <v>1138296</v>
      </c>
      <c r="H164" s="9">
        <v>1139440</v>
      </c>
      <c r="I164" s="9">
        <v>1627977</v>
      </c>
      <c r="J164" s="9">
        <v>1992929</v>
      </c>
      <c r="K164" s="9">
        <v>1088054</v>
      </c>
      <c r="L164" s="9">
        <v>1396073</v>
      </c>
      <c r="M164" s="9">
        <v>1161501</v>
      </c>
      <c r="N164" s="9">
        <v>1125729</v>
      </c>
      <c r="O164" s="9">
        <v>2341455</v>
      </c>
      <c r="P164" s="9">
        <v>1703328</v>
      </c>
      <c r="Q164" s="9">
        <v>1554416</v>
      </c>
      <c r="R164" s="9">
        <v>2017776</v>
      </c>
      <c r="S164" s="9">
        <v>1764862</v>
      </c>
      <c r="T164" s="9">
        <v>2215646</v>
      </c>
      <c r="U164" s="9">
        <v>2808021</v>
      </c>
      <c r="V164" s="9">
        <v>3895150</v>
      </c>
      <c r="W164" s="9">
        <v>1817306</v>
      </c>
      <c r="X164" s="9">
        <v>2065770</v>
      </c>
      <c r="Y164" s="9">
        <v>1325344</v>
      </c>
      <c r="Z164" s="9">
        <v>1241829</v>
      </c>
      <c r="AA164" s="9">
        <v>1901963</v>
      </c>
      <c r="AB164" s="9">
        <v>2185626</v>
      </c>
      <c r="AC164" s="9">
        <v>1385393</v>
      </c>
      <c r="AD164" s="9">
        <v>1345769</v>
      </c>
      <c r="AE164" s="9">
        <v>1376422</v>
      </c>
      <c r="AF164" s="9">
        <v>1920275</v>
      </c>
      <c r="AG164" s="9">
        <v>2723340</v>
      </c>
      <c r="AH164" s="9">
        <v>2771043</v>
      </c>
      <c r="AI164" s="9">
        <v>1341504</v>
      </c>
      <c r="AJ164" s="9">
        <v>1298414</v>
      </c>
      <c r="AK164" s="9">
        <v>1053024</v>
      </c>
      <c r="AL164" s="9">
        <v>953613</v>
      </c>
      <c r="AM164" s="9">
        <v>2111957</v>
      </c>
      <c r="AN164" s="9">
        <v>1537055</v>
      </c>
      <c r="AO164" s="9">
        <v>1109799</v>
      </c>
      <c r="AP164" s="9">
        <v>1325555</v>
      </c>
      <c r="AQ164" s="9">
        <v>1250076</v>
      </c>
      <c r="AR164" s="9">
        <v>1238973</v>
      </c>
      <c r="AS164" s="10">
        <v>2103759</v>
      </c>
      <c r="AT164" s="10">
        <v>2575458</v>
      </c>
      <c r="AU164" s="10">
        <v>1126314</v>
      </c>
      <c r="AV164" s="9">
        <v>1114791</v>
      </c>
      <c r="AW164" s="9">
        <v>968389</v>
      </c>
      <c r="AX164" s="9">
        <v>745109</v>
      </c>
      <c r="AY164" s="9">
        <v>1005208</v>
      </c>
      <c r="AZ164" s="9">
        <v>1803686</v>
      </c>
    </row>
    <row r="165" spans="1:52" ht="16.5">
      <c r="A165" s="8" t="s">
        <v>85</v>
      </c>
      <c r="B165" s="6">
        <v>-0.21310000000000001</v>
      </c>
      <c r="C165" s="6">
        <v>0.35670000000000002</v>
      </c>
      <c r="D165" s="6">
        <v>0.14699999999999999</v>
      </c>
      <c r="E165" s="6">
        <v>-0.35959999999999998</v>
      </c>
      <c r="F165" s="6">
        <v>6.6100000000000006E-2</v>
      </c>
      <c r="G165" s="6">
        <v>-0.17949999999999999</v>
      </c>
      <c r="H165" s="6">
        <v>1E-3</v>
      </c>
      <c r="I165" s="6">
        <v>0.42880000000000001</v>
      </c>
      <c r="J165" s="6">
        <v>0.22420000000000001</v>
      </c>
      <c r="K165" s="6">
        <v>-0.45400000000000001</v>
      </c>
      <c r="L165" s="6">
        <v>0.28310000000000002</v>
      </c>
      <c r="M165" s="6">
        <v>-0.16800000000000001</v>
      </c>
      <c r="N165" s="6">
        <v>0</v>
      </c>
      <c r="O165" s="6">
        <v>1.0799000000000001</v>
      </c>
      <c r="P165" s="6">
        <v>-0.27250000000000002</v>
      </c>
      <c r="Q165" s="6">
        <v>-8.7400000000000005E-2</v>
      </c>
      <c r="R165" s="6">
        <v>0.29809999999999998</v>
      </c>
      <c r="S165" s="6">
        <v>-0.12529999999999999</v>
      </c>
      <c r="T165" s="6">
        <v>0.25540000000000002</v>
      </c>
      <c r="U165" s="6">
        <v>0.26740000000000003</v>
      </c>
      <c r="V165" s="6">
        <v>0.38719999999999999</v>
      </c>
      <c r="W165" s="6">
        <v>-0.53339999999999999</v>
      </c>
      <c r="X165" s="6">
        <v>0.13669999999999999</v>
      </c>
      <c r="Y165" s="6">
        <v>-0.3584</v>
      </c>
      <c r="Z165" s="6">
        <v>-6.3E-2</v>
      </c>
      <c r="AA165" s="6">
        <v>0.53159999999999996</v>
      </c>
      <c r="AB165" s="6">
        <v>0.14910000000000001</v>
      </c>
      <c r="AC165" s="6">
        <v>-0.36609999999999998</v>
      </c>
      <c r="AD165" s="6">
        <v>-2.86E-2</v>
      </c>
      <c r="AE165" s="6">
        <v>2.2800000000000001E-2</v>
      </c>
      <c r="AF165" s="6">
        <v>0.39510000000000001</v>
      </c>
      <c r="AG165" s="6">
        <v>0.41820000000000002</v>
      </c>
      <c r="AH165" s="6">
        <v>1.7500000000000002E-2</v>
      </c>
      <c r="AI165" s="6">
        <v>-0.51590000000000003</v>
      </c>
      <c r="AJ165" s="6">
        <v>-3.2099999999999997E-2</v>
      </c>
      <c r="AK165" s="6">
        <v>-0.189</v>
      </c>
      <c r="AL165" s="6">
        <v>-9.4399999999999998E-2</v>
      </c>
      <c r="AM165" s="6">
        <v>1.2146999999999999</v>
      </c>
      <c r="AN165" s="6">
        <v>-0.2722</v>
      </c>
      <c r="AO165" s="6">
        <v>-0.27800000000000002</v>
      </c>
      <c r="AP165" s="6">
        <v>0.19439999999999999</v>
      </c>
      <c r="AQ165" s="6">
        <v>-5.6899999999999999E-2</v>
      </c>
      <c r="AR165" s="6">
        <v>-8.8999999999999999E-3</v>
      </c>
      <c r="AS165" s="7">
        <v>0.69799999999999995</v>
      </c>
      <c r="AT165" s="7">
        <v>0.22420000000000001</v>
      </c>
      <c r="AU165" s="7">
        <v>-0.56269999999999998</v>
      </c>
      <c r="AV165" s="6">
        <v>-1.0200000000000001E-2</v>
      </c>
      <c r="AW165" s="6">
        <v>-0.1313</v>
      </c>
      <c r="AX165" s="6">
        <v>-0.2306</v>
      </c>
      <c r="AY165" s="6">
        <v>0.34910000000000002</v>
      </c>
      <c r="AZ165" s="6">
        <v>0.79430000000000001</v>
      </c>
    </row>
    <row r="166" spans="1:52" ht="16.5">
      <c r="A166" s="8" t="s">
        <v>89</v>
      </c>
      <c r="B166" s="6">
        <v>0.49540000000000001</v>
      </c>
      <c r="C166" s="6">
        <v>0.55879999999999996</v>
      </c>
      <c r="D166" s="6">
        <v>0.63600000000000001</v>
      </c>
      <c r="E166" s="6">
        <v>0.55500000000000005</v>
      </c>
      <c r="F166" s="6">
        <v>0.60050000000000003</v>
      </c>
      <c r="G166" s="6">
        <v>0.57779999999999998</v>
      </c>
      <c r="H166" s="6">
        <v>0.54759999999999998</v>
      </c>
      <c r="I166" s="6">
        <v>0.6089</v>
      </c>
      <c r="J166" s="6">
        <v>0.70140000000000002</v>
      </c>
      <c r="K166" s="6">
        <v>0.5665</v>
      </c>
      <c r="L166" s="6">
        <v>0.61839999999999995</v>
      </c>
      <c r="M166" s="6">
        <v>0.58409999999999995</v>
      </c>
      <c r="N166" s="6">
        <v>0</v>
      </c>
      <c r="O166" s="6">
        <v>0.70369999999999999</v>
      </c>
      <c r="P166" s="6">
        <v>0.67349999999999999</v>
      </c>
      <c r="Q166" s="6">
        <v>0.6321</v>
      </c>
      <c r="R166" s="6">
        <v>0.67069999999999996</v>
      </c>
      <c r="S166" s="6">
        <v>0.63370000000000004</v>
      </c>
      <c r="T166" s="6">
        <v>0.66169999999999995</v>
      </c>
      <c r="U166" s="6">
        <v>0.68400000000000005</v>
      </c>
      <c r="V166" s="6">
        <v>0.76839999999999997</v>
      </c>
      <c r="W166" s="6">
        <v>0.6462</v>
      </c>
      <c r="X166" s="6">
        <v>0.72840000000000005</v>
      </c>
      <c r="Y166" s="6">
        <v>0.66110000000000002</v>
      </c>
      <c r="Z166" s="6">
        <v>0.61270000000000002</v>
      </c>
      <c r="AA166" s="6">
        <v>0.67200000000000004</v>
      </c>
      <c r="AB166" s="6">
        <v>0.74719999999999998</v>
      </c>
      <c r="AC166" s="6">
        <v>0.68830000000000002</v>
      </c>
      <c r="AD166" s="6">
        <v>0.69010000000000005</v>
      </c>
      <c r="AE166" s="6">
        <v>0.65100000000000002</v>
      </c>
      <c r="AF166" s="6">
        <v>0.69710000000000005</v>
      </c>
      <c r="AG166" s="6">
        <v>0.751</v>
      </c>
      <c r="AH166" s="6">
        <v>0.79500000000000004</v>
      </c>
      <c r="AI166" s="6">
        <v>0.70450000000000002</v>
      </c>
      <c r="AJ166" s="6">
        <v>0.72299999999999998</v>
      </c>
      <c r="AK166" s="6">
        <v>0.6885</v>
      </c>
      <c r="AL166" s="6">
        <v>0.63400000000000001</v>
      </c>
      <c r="AM166" s="6">
        <v>0.76949999999999996</v>
      </c>
      <c r="AN166" s="6">
        <v>0.77039999999999997</v>
      </c>
      <c r="AO166" s="6">
        <v>0.71150000000000002</v>
      </c>
      <c r="AP166" s="6">
        <v>0.73140000000000005</v>
      </c>
      <c r="AQ166" s="6">
        <v>0.73319999999999996</v>
      </c>
      <c r="AR166" s="6">
        <v>0.71709999999999996</v>
      </c>
      <c r="AS166" s="7">
        <v>0.77129999999999999</v>
      </c>
      <c r="AT166" s="7">
        <v>0.84009999999999996</v>
      </c>
      <c r="AU166" s="7">
        <v>0.7429</v>
      </c>
      <c r="AV166" s="6">
        <v>0.76939999999999997</v>
      </c>
      <c r="AW166" s="6">
        <v>0.77900000000000003</v>
      </c>
      <c r="AX166" s="6">
        <v>0.73299999999999998</v>
      </c>
      <c r="AY166" s="6">
        <v>0.73709999999999998</v>
      </c>
      <c r="AZ166" s="6">
        <v>0.86680000000000001</v>
      </c>
    </row>
    <row r="167" spans="1:52" ht="16.5">
      <c r="A167" s="8" t="s">
        <v>86</v>
      </c>
      <c r="B167" s="9">
        <v>653027</v>
      </c>
      <c r="C167" s="9">
        <v>985288</v>
      </c>
      <c r="D167" s="9">
        <v>1239967</v>
      </c>
      <c r="E167" s="9">
        <v>650417</v>
      </c>
      <c r="F167" s="9">
        <v>627093</v>
      </c>
      <c r="G167" s="9">
        <v>487245</v>
      </c>
      <c r="H167" s="9">
        <v>553831</v>
      </c>
      <c r="I167" s="9">
        <v>840145</v>
      </c>
      <c r="J167" s="9">
        <v>1037384</v>
      </c>
      <c r="K167" s="9">
        <v>534682</v>
      </c>
      <c r="L167" s="9">
        <v>712476</v>
      </c>
      <c r="M167" s="9">
        <v>550824</v>
      </c>
      <c r="N167" s="9">
        <v>0</v>
      </c>
      <c r="O167" s="9">
        <v>1341483</v>
      </c>
      <c r="P167" s="9">
        <v>969515</v>
      </c>
      <c r="Q167" s="9">
        <v>934940</v>
      </c>
      <c r="R167" s="9">
        <v>1264850</v>
      </c>
      <c r="S167" s="9">
        <v>1127278</v>
      </c>
      <c r="T167" s="9">
        <v>1467888</v>
      </c>
      <c r="U167" s="9">
        <v>1968782</v>
      </c>
      <c r="V167" s="9">
        <v>2831856</v>
      </c>
      <c r="W167" s="9">
        <v>1074779</v>
      </c>
      <c r="X167" s="9">
        <v>1195680</v>
      </c>
      <c r="Y167" s="9">
        <v>786224</v>
      </c>
      <c r="Z167" s="9">
        <v>748207</v>
      </c>
      <c r="AA167" s="9">
        <v>1189643</v>
      </c>
      <c r="AB167" s="9">
        <v>1313580</v>
      </c>
      <c r="AC167" s="9">
        <v>777774</v>
      </c>
      <c r="AD167" s="9">
        <v>786776</v>
      </c>
      <c r="AE167" s="9">
        <v>876034</v>
      </c>
      <c r="AF167" s="9">
        <v>1205110</v>
      </c>
      <c r="AG167" s="9">
        <v>1917566</v>
      </c>
      <c r="AH167" s="9">
        <v>1874927</v>
      </c>
      <c r="AI167" s="9">
        <v>808328</v>
      </c>
      <c r="AJ167" s="9">
        <v>787323</v>
      </c>
      <c r="AK167" s="9">
        <v>646992</v>
      </c>
      <c r="AL167" s="9">
        <v>620652</v>
      </c>
      <c r="AM167" s="9">
        <v>1418809</v>
      </c>
      <c r="AN167" s="9">
        <v>979207</v>
      </c>
      <c r="AO167" s="9">
        <v>733288</v>
      </c>
      <c r="AP167" s="9">
        <v>855611</v>
      </c>
      <c r="AQ167" s="9">
        <v>838497</v>
      </c>
      <c r="AR167" s="9">
        <v>861614</v>
      </c>
      <c r="AS167" s="10">
        <v>1580996</v>
      </c>
      <c r="AT167" s="10">
        <v>1865651</v>
      </c>
      <c r="AU167" s="10">
        <v>742554</v>
      </c>
      <c r="AV167" s="9">
        <v>729363</v>
      </c>
      <c r="AW167" s="9">
        <v>619950</v>
      </c>
      <c r="AX167" s="9">
        <v>484242</v>
      </c>
      <c r="AY167" s="9">
        <v>707685</v>
      </c>
      <c r="AZ167" s="9">
        <v>1250525</v>
      </c>
    </row>
    <row r="168" spans="1:52" ht="16.5">
      <c r="A168" s="8" t="s">
        <v>87</v>
      </c>
      <c r="B168" s="9">
        <v>486054</v>
      </c>
      <c r="C168" s="9">
        <v>513676</v>
      </c>
      <c r="D168" s="9">
        <v>668497</v>
      </c>
      <c r="E168" s="9">
        <v>485872</v>
      </c>
      <c r="F168" s="9">
        <v>486164</v>
      </c>
      <c r="G168" s="9">
        <v>411757</v>
      </c>
      <c r="H168" s="9">
        <v>320005</v>
      </c>
      <c r="I168" s="9">
        <v>410179</v>
      </c>
      <c r="J168" s="9">
        <v>574354</v>
      </c>
      <c r="K168" s="9">
        <v>343687</v>
      </c>
      <c r="L168" s="9">
        <v>374494</v>
      </c>
      <c r="M168" s="9">
        <v>366219</v>
      </c>
      <c r="N168" s="9">
        <v>0</v>
      </c>
      <c r="O168" s="9">
        <v>466961</v>
      </c>
      <c r="P168" s="9">
        <v>477713</v>
      </c>
      <c r="Q168" s="9">
        <v>333458</v>
      </c>
      <c r="R168" s="9">
        <v>406475</v>
      </c>
      <c r="S168" s="9">
        <v>396128</v>
      </c>
      <c r="T168" s="9">
        <v>413560</v>
      </c>
      <c r="U168" s="9">
        <v>453376</v>
      </c>
      <c r="V168" s="9">
        <v>640615</v>
      </c>
      <c r="W168" s="9">
        <v>504865</v>
      </c>
      <c r="X168" s="9">
        <v>498518</v>
      </c>
      <c r="Y168" s="9">
        <v>315997</v>
      </c>
      <c r="Z168" s="9">
        <v>233493</v>
      </c>
      <c r="AA168" s="9">
        <v>311299</v>
      </c>
      <c r="AB168" s="9">
        <v>468520</v>
      </c>
      <c r="AC168" s="9">
        <v>344400</v>
      </c>
      <c r="AD168" s="9">
        <v>278015</v>
      </c>
      <c r="AE168" s="9">
        <v>234796</v>
      </c>
      <c r="AF168" s="9">
        <v>324079</v>
      </c>
      <c r="AG168" s="9">
        <v>369755</v>
      </c>
      <c r="AH168" s="9">
        <v>504704</v>
      </c>
      <c r="AI168" s="9">
        <v>333745</v>
      </c>
      <c r="AJ168" s="9">
        <v>258645</v>
      </c>
      <c r="AK168" s="9">
        <v>201082</v>
      </c>
      <c r="AL168" s="9">
        <v>153619</v>
      </c>
      <c r="AM168" s="9">
        <v>233848</v>
      </c>
      <c r="AN168" s="9">
        <v>320484</v>
      </c>
      <c r="AO168" s="9">
        <v>181031</v>
      </c>
      <c r="AP168" s="9">
        <v>181556</v>
      </c>
      <c r="AQ168" s="9">
        <v>217386</v>
      </c>
      <c r="AR168" s="9">
        <v>185660</v>
      </c>
      <c r="AS168" s="10">
        <v>229913</v>
      </c>
      <c r="AT168" s="10">
        <v>393373</v>
      </c>
      <c r="AU168" s="10">
        <v>251943</v>
      </c>
      <c r="AV168" s="9">
        <v>202670</v>
      </c>
      <c r="AW168" s="9">
        <v>186048</v>
      </c>
      <c r="AX168" s="9">
        <v>134007</v>
      </c>
      <c r="AY168" s="9">
        <v>124524</v>
      </c>
      <c r="AZ168" s="9">
        <v>231762</v>
      </c>
    </row>
    <row r="169" spans="1:52" ht="16.5">
      <c r="A169" s="8" t="s">
        <v>139</v>
      </c>
      <c r="B169" s="9">
        <v>178817</v>
      </c>
      <c r="C169" s="9">
        <v>298779</v>
      </c>
      <c r="D169" s="9">
        <v>219860</v>
      </c>
      <c r="E169" s="9">
        <v>176511</v>
      </c>
      <c r="F169" s="9">
        <v>281163</v>
      </c>
      <c r="G169" s="9">
        <v>243729</v>
      </c>
      <c r="H169" s="9">
        <v>268820</v>
      </c>
      <c r="I169" s="9">
        <v>381435</v>
      </c>
      <c r="J169" s="9">
        <v>386336</v>
      </c>
      <c r="K169" s="9">
        <v>211374</v>
      </c>
      <c r="L169" s="9">
        <v>311144</v>
      </c>
      <c r="M169" s="9">
        <v>245148</v>
      </c>
      <c r="N169" s="9">
        <v>0</v>
      </c>
      <c r="O169" s="9">
        <v>533011</v>
      </c>
      <c r="P169" s="9">
        <v>256100</v>
      </c>
      <c r="Q169" s="9">
        <v>286018</v>
      </c>
      <c r="R169" s="9">
        <v>346451</v>
      </c>
      <c r="S169" s="9">
        <v>241456</v>
      </c>
      <c r="T169" s="9">
        <v>334198</v>
      </c>
      <c r="U169" s="9">
        <v>385863</v>
      </c>
      <c r="V169" s="9">
        <v>422679</v>
      </c>
      <c r="W169" s="9">
        <v>237662</v>
      </c>
      <c r="X169" s="9">
        <v>371572</v>
      </c>
      <c r="Y169" s="9">
        <v>223123</v>
      </c>
      <c r="Z169" s="9">
        <v>260129</v>
      </c>
      <c r="AA169" s="9">
        <v>401021</v>
      </c>
      <c r="AB169" s="9">
        <v>403526</v>
      </c>
      <c r="AC169" s="9">
        <v>263219</v>
      </c>
      <c r="AD169" s="9">
        <v>280978</v>
      </c>
      <c r="AE169" s="9">
        <v>265592</v>
      </c>
      <c r="AF169" s="9">
        <v>391086</v>
      </c>
      <c r="AG169" s="9">
        <v>436019</v>
      </c>
      <c r="AH169" s="9">
        <v>391412</v>
      </c>
      <c r="AI169" s="9">
        <v>199431</v>
      </c>
      <c r="AJ169" s="9">
        <v>252446</v>
      </c>
      <c r="AK169" s="9">
        <v>204950</v>
      </c>
      <c r="AL169" s="9">
        <v>179342</v>
      </c>
      <c r="AM169" s="9">
        <v>459300</v>
      </c>
      <c r="AN169" s="9">
        <v>237364</v>
      </c>
      <c r="AO169" s="9">
        <v>195480</v>
      </c>
      <c r="AP169" s="9">
        <v>288388</v>
      </c>
      <c r="AQ169" s="9">
        <v>194193</v>
      </c>
      <c r="AR169" s="9">
        <v>191699</v>
      </c>
      <c r="AS169" s="10">
        <v>292850</v>
      </c>
      <c r="AT169" s="10">
        <v>316434</v>
      </c>
      <c r="AU169" s="10">
        <v>131817</v>
      </c>
      <c r="AV169" s="9">
        <v>182758</v>
      </c>
      <c r="AW169" s="9">
        <v>162391</v>
      </c>
      <c r="AX169" s="9">
        <v>126860</v>
      </c>
      <c r="AY169" s="9">
        <v>172999</v>
      </c>
      <c r="AZ169" s="9">
        <v>321399</v>
      </c>
    </row>
    <row r="170" spans="1:52" ht="16.5">
      <c r="A170" s="8" t="s">
        <v>138</v>
      </c>
      <c r="B170" s="9">
        <v>0</v>
      </c>
      <c r="C170" s="9">
        <v>141597</v>
      </c>
      <c r="D170" s="9">
        <v>112497</v>
      </c>
      <c r="E170" s="9">
        <v>102573</v>
      </c>
      <c r="F170" s="9">
        <v>156181</v>
      </c>
      <c r="G170" s="9">
        <v>97417</v>
      </c>
      <c r="H170" s="9">
        <v>103942</v>
      </c>
      <c r="I170" s="9">
        <v>116067</v>
      </c>
      <c r="J170" s="9">
        <v>116540</v>
      </c>
      <c r="K170" s="9">
        <v>83236</v>
      </c>
      <c r="L170" s="9">
        <v>151384</v>
      </c>
      <c r="M170" s="9">
        <v>74133</v>
      </c>
      <c r="N170" s="9">
        <v>0</v>
      </c>
      <c r="O170" s="9">
        <v>138737</v>
      </c>
      <c r="P170" s="9">
        <v>63895</v>
      </c>
      <c r="Q170" s="9">
        <v>124856</v>
      </c>
      <c r="R170" s="9">
        <v>111296</v>
      </c>
      <c r="S170" s="9">
        <v>71057</v>
      </c>
      <c r="T170" s="9">
        <v>112365</v>
      </c>
      <c r="U170" s="9">
        <v>99505</v>
      </c>
      <c r="V170" s="9">
        <v>133567</v>
      </c>
      <c r="W170" s="9">
        <v>86296</v>
      </c>
      <c r="X170" s="9">
        <v>169001</v>
      </c>
      <c r="Y170" s="9">
        <v>69539</v>
      </c>
      <c r="Z170" s="9">
        <v>88332</v>
      </c>
      <c r="AA170" s="9">
        <v>88018</v>
      </c>
      <c r="AB170" s="9">
        <v>85134</v>
      </c>
      <c r="AC170" s="9">
        <v>91415</v>
      </c>
      <c r="AD170" s="9">
        <v>104125</v>
      </c>
      <c r="AE170" s="9">
        <v>71787</v>
      </c>
      <c r="AF170" s="9">
        <v>82958</v>
      </c>
      <c r="AG170" s="9">
        <v>87412</v>
      </c>
      <c r="AH170" s="9">
        <v>109847</v>
      </c>
      <c r="AI170" s="9">
        <v>72610</v>
      </c>
      <c r="AJ170" s="9">
        <v>96494</v>
      </c>
      <c r="AK170" s="9">
        <v>50018</v>
      </c>
      <c r="AL170" s="9">
        <v>43575</v>
      </c>
      <c r="AM170" s="9">
        <v>68068</v>
      </c>
      <c r="AN170" s="9">
        <v>43073</v>
      </c>
      <c r="AO170" s="9">
        <v>72128</v>
      </c>
      <c r="AP170" s="9">
        <v>63218</v>
      </c>
      <c r="AQ170" s="9">
        <v>45807</v>
      </c>
      <c r="AR170" s="9">
        <v>46331</v>
      </c>
      <c r="AS170" s="10">
        <v>65813</v>
      </c>
      <c r="AT170" s="10">
        <v>63171</v>
      </c>
      <c r="AU170" s="10">
        <v>43427</v>
      </c>
      <c r="AV170" s="9">
        <v>78536</v>
      </c>
      <c r="AW170" s="9">
        <v>41774</v>
      </c>
      <c r="AX170" s="9">
        <v>33971</v>
      </c>
      <c r="AY170" s="9">
        <v>39097</v>
      </c>
      <c r="AZ170" s="9">
        <v>51035</v>
      </c>
    </row>
    <row r="171" spans="1:52" ht="16.5">
      <c r="A171" s="8" t="s">
        <v>137</v>
      </c>
      <c r="B171" s="6">
        <v>0.50009999999999999</v>
      </c>
      <c r="C171" s="6">
        <v>0.55620000000000003</v>
      </c>
      <c r="D171" s="6">
        <v>0.61019999999999996</v>
      </c>
      <c r="E171" s="6">
        <v>0.49980000000000002</v>
      </c>
      <c r="F171" s="6">
        <v>0.45200000000000001</v>
      </c>
      <c r="G171" s="6">
        <v>0.42799999999999999</v>
      </c>
      <c r="H171" s="6">
        <v>0.48609999999999998</v>
      </c>
      <c r="I171" s="6">
        <v>0.5161</v>
      </c>
      <c r="J171" s="6">
        <v>0.52049999999999996</v>
      </c>
      <c r="K171" s="6">
        <v>0.4914</v>
      </c>
      <c r="L171" s="6">
        <v>0.51029999999999998</v>
      </c>
      <c r="M171" s="6">
        <v>0.47420000000000001</v>
      </c>
      <c r="N171" s="6">
        <v>0</v>
      </c>
      <c r="O171" s="6">
        <v>0.57289999999999996</v>
      </c>
      <c r="P171" s="6">
        <v>0.56920000000000004</v>
      </c>
      <c r="Q171" s="6">
        <v>0.60150000000000003</v>
      </c>
      <c r="R171" s="6">
        <v>0.62690000000000001</v>
      </c>
      <c r="S171" s="6">
        <v>0.63870000000000005</v>
      </c>
      <c r="T171" s="6">
        <v>0.66249999999999998</v>
      </c>
      <c r="U171" s="6">
        <v>0.70109999999999995</v>
      </c>
      <c r="V171" s="6">
        <v>0.72699999999999998</v>
      </c>
      <c r="W171" s="6">
        <v>0.59140000000000004</v>
      </c>
      <c r="X171" s="6">
        <v>0.57879999999999998</v>
      </c>
      <c r="Y171" s="6">
        <v>0.59319999999999995</v>
      </c>
      <c r="Z171" s="6">
        <v>0.60250000000000004</v>
      </c>
      <c r="AA171" s="6">
        <v>0.62549999999999994</v>
      </c>
      <c r="AB171" s="6">
        <v>0.60099999999999998</v>
      </c>
      <c r="AC171" s="6">
        <v>0.56140000000000001</v>
      </c>
      <c r="AD171" s="6">
        <v>0.58460000000000001</v>
      </c>
      <c r="AE171" s="6">
        <v>0.63649999999999995</v>
      </c>
      <c r="AF171" s="6">
        <v>0.62760000000000005</v>
      </c>
      <c r="AG171" s="6">
        <v>0.70409999999999995</v>
      </c>
      <c r="AH171" s="6">
        <v>0.67659999999999998</v>
      </c>
      <c r="AI171" s="6">
        <v>0.60260000000000002</v>
      </c>
      <c r="AJ171" s="6">
        <v>0.60640000000000005</v>
      </c>
      <c r="AK171" s="6">
        <v>0.61439999999999995</v>
      </c>
      <c r="AL171" s="6">
        <v>0.65080000000000005</v>
      </c>
      <c r="AM171" s="6">
        <v>0.67179999999999995</v>
      </c>
      <c r="AN171" s="6">
        <v>0.6371</v>
      </c>
      <c r="AO171" s="6">
        <v>0.66069999999999995</v>
      </c>
      <c r="AP171" s="6">
        <v>0.64549999999999996</v>
      </c>
      <c r="AQ171" s="6">
        <v>0.67079999999999995</v>
      </c>
      <c r="AR171" s="6">
        <v>0.69540000000000002</v>
      </c>
      <c r="AS171" s="7">
        <v>0.75149999999999995</v>
      </c>
      <c r="AT171" s="7">
        <v>0.72440000000000004</v>
      </c>
      <c r="AU171" s="7">
        <v>0.6593</v>
      </c>
      <c r="AV171" s="6">
        <v>0.65429999999999999</v>
      </c>
      <c r="AW171" s="6">
        <v>0.64019999999999999</v>
      </c>
      <c r="AX171" s="6">
        <v>0.64990000000000003</v>
      </c>
      <c r="AY171" s="6">
        <v>0.70399999999999996</v>
      </c>
      <c r="AZ171" s="6">
        <v>0.69330000000000003</v>
      </c>
    </row>
    <row r="172" spans="1:52" ht="16.5">
      <c r="A172" s="8" t="s">
        <v>136</v>
      </c>
      <c r="B172" s="6">
        <v>0.37219999999999998</v>
      </c>
      <c r="C172" s="6">
        <v>0.28999999999999998</v>
      </c>
      <c r="D172" s="6">
        <v>0.32900000000000001</v>
      </c>
      <c r="E172" s="6">
        <v>0.37340000000000001</v>
      </c>
      <c r="F172" s="6">
        <v>0.35039999999999999</v>
      </c>
      <c r="G172" s="6">
        <v>0.36170000000000002</v>
      </c>
      <c r="H172" s="6">
        <v>0.28079999999999999</v>
      </c>
      <c r="I172" s="6">
        <v>0.252</v>
      </c>
      <c r="J172" s="6">
        <v>0.28820000000000001</v>
      </c>
      <c r="K172" s="6">
        <v>0.31590000000000001</v>
      </c>
      <c r="L172" s="6">
        <v>0.26819999999999999</v>
      </c>
      <c r="M172" s="6">
        <v>0.31530000000000002</v>
      </c>
      <c r="N172" s="6">
        <v>0</v>
      </c>
      <c r="O172" s="6">
        <v>0.19939999999999999</v>
      </c>
      <c r="P172" s="6">
        <v>0.28050000000000003</v>
      </c>
      <c r="Q172" s="6">
        <v>0.2145</v>
      </c>
      <c r="R172" s="6">
        <v>0.2014</v>
      </c>
      <c r="S172" s="6">
        <v>0.22450000000000001</v>
      </c>
      <c r="T172" s="6">
        <v>0.1867</v>
      </c>
      <c r="U172" s="6">
        <v>0.1615</v>
      </c>
      <c r="V172" s="6">
        <v>0.16450000000000001</v>
      </c>
      <c r="W172" s="6">
        <v>0.27779999999999999</v>
      </c>
      <c r="X172" s="6">
        <v>0.24129999999999999</v>
      </c>
      <c r="Y172" s="6">
        <v>0.2384</v>
      </c>
      <c r="Z172" s="6">
        <v>0.188</v>
      </c>
      <c r="AA172" s="6">
        <v>0.16370000000000001</v>
      </c>
      <c r="AB172" s="6">
        <v>0.21440000000000001</v>
      </c>
      <c r="AC172" s="6">
        <v>0.24859999999999999</v>
      </c>
      <c r="AD172" s="6">
        <v>0.20660000000000001</v>
      </c>
      <c r="AE172" s="6">
        <v>0.1706</v>
      </c>
      <c r="AF172" s="6">
        <v>0.16880000000000001</v>
      </c>
      <c r="AG172" s="6">
        <v>0.1358</v>
      </c>
      <c r="AH172" s="6">
        <v>0.18210000000000001</v>
      </c>
      <c r="AI172" s="6">
        <v>0.24879999999999999</v>
      </c>
      <c r="AJ172" s="6">
        <v>0.19919999999999999</v>
      </c>
      <c r="AK172" s="6">
        <v>0.191</v>
      </c>
      <c r="AL172" s="6">
        <v>0.16109999999999999</v>
      </c>
      <c r="AM172" s="6">
        <v>0.11070000000000001</v>
      </c>
      <c r="AN172" s="6">
        <v>0.20849999999999999</v>
      </c>
      <c r="AO172" s="6">
        <v>0.16309999999999999</v>
      </c>
      <c r="AP172" s="6">
        <v>0.13700000000000001</v>
      </c>
      <c r="AQ172" s="6">
        <v>0.1739</v>
      </c>
      <c r="AR172" s="6">
        <v>0.14979999999999999</v>
      </c>
      <c r="AS172" s="7">
        <v>0.10929999999999999</v>
      </c>
      <c r="AT172" s="7">
        <v>0.1527</v>
      </c>
      <c r="AU172" s="7">
        <v>0.22370000000000001</v>
      </c>
      <c r="AV172" s="6">
        <v>0.18179999999999999</v>
      </c>
      <c r="AW172" s="6">
        <v>0.19209999999999999</v>
      </c>
      <c r="AX172" s="6">
        <v>0.17979999999999999</v>
      </c>
      <c r="AY172" s="6">
        <v>0.1239</v>
      </c>
      <c r="AZ172" s="6">
        <v>0.1285</v>
      </c>
    </row>
    <row r="173" spans="1:52" ht="16.5">
      <c r="A173" s="8" t="s">
        <v>135</v>
      </c>
      <c r="B173" s="6">
        <v>0.13689999999999999</v>
      </c>
      <c r="C173" s="6">
        <v>0.16869999999999999</v>
      </c>
      <c r="D173" s="6">
        <v>0.1082</v>
      </c>
      <c r="E173" s="6">
        <v>0.1356</v>
      </c>
      <c r="F173" s="6">
        <v>0.20269999999999999</v>
      </c>
      <c r="G173" s="6">
        <v>0.21410000000000001</v>
      </c>
      <c r="H173" s="6">
        <v>0.2359</v>
      </c>
      <c r="I173" s="6">
        <v>0.23430000000000001</v>
      </c>
      <c r="J173" s="6">
        <v>0.19389999999999999</v>
      </c>
      <c r="K173" s="6">
        <v>0.1943</v>
      </c>
      <c r="L173" s="6">
        <v>0.22289999999999999</v>
      </c>
      <c r="M173" s="6">
        <v>0.21110000000000001</v>
      </c>
      <c r="N173" s="6">
        <v>0</v>
      </c>
      <c r="O173" s="6">
        <v>0.2276</v>
      </c>
      <c r="P173" s="6">
        <v>0.15040000000000001</v>
      </c>
      <c r="Q173" s="6">
        <v>0.184</v>
      </c>
      <c r="R173" s="6">
        <v>0.17169999999999999</v>
      </c>
      <c r="S173" s="6">
        <v>0.1368</v>
      </c>
      <c r="T173" s="6">
        <v>0.15079999999999999</v>
      </c>
      <c r="U173" s="6">
        <v>0.13739999999999999</v>
      </c>
      <c r="V173" s="6">
        <v>0.1085</v>
      </c>
      <c r="W173" s="6">
        <v>0.1308</v>
      </c>
      <c r="X173" s="6">
        <v>0.1799</v>
      </c>
      <c r="Y173" s="6">
        <v>0.16839999999999999</v>
      </c>
      <c r="Z173" s="6">
        <v>0.20949999999999999</v>
      </c>
      <c r="AA173" s="6">
        <v>0.21079999999999999</v>
      </c>
      <c r="AB173" s="6">
        <v>0.18459999999999999</v>
      </c>
      <c r="AC173" s="6">
        <v>0.19</v>
      </c>
      <c r="AD173" s="6">
        <v>0.20880000000000001</v>
      </c>
      <c r="AE173" s="6">
        <v>0.193</v>
      </c>
      <c r="AF173" s="6">
        <v>0.20369999999999999</v>
      </c>
      <c r="AG173" s="6">
        <v>0.16009999999999999</v>
      </c>
      <c r="AH173" s="6">
        <v>0.14130000000000001</v>
      </c>
      <c r="AI173" s="6">
        <v>0.1487</v>
      </c>
      <c r="AJ173" s="6">
        <v>0.19439999999999999</v>
      </c>
      <c r="AK173" s="6">
        <v>0.1946</v>
      </c>
      <c r="AL173" s="6">
        <v>0.18809999999999999</v>
      </c>
      <c r="AM173" s="6">
        <v>0.2175</v>
      </c>
      <c r="AN173" s="6">
        <v>0.15440000000000001</v>
      </c>
      <c r="AO173" s="6">
        <v>0.17610000000000001</v>
      </c>
      <c r="AP173" s="6">
        <v>0.21759999999999999</v>
      </c>
      <c r="AQ173" s="6">
        <v>0.15529999999999999</v>
      </c>
      <c r="AR173" s="6">
        <v>0.1547</v>
      </c>
      <c r="AS173" s="7">
        <v>0.13919999999999999</v>
      </c>
      <c r="AT173" s="7">
        <v>0.1229</v>
      </c>
      <c r="AU173" s="7">
        <v>0.11700000000000001</v>
      </c>
      <c r="AV173" s="6">
        <v>0.16389999999999999</v>
      </c>
      <c r="AW173" s="6">
        <v>0.16769999999999999</v>
      </c>
      <c r="AX173" s="6">
        <v>0.17030000000000001</v>
      </c>
      <c r="AY173" s="6">
        <v>0.1721</v>
      </c>
      <c r="AZ173" s="6">
        <v>0.1782</v>
      </c>
    </row>
    <row r="174" spans="1:52" ht="16.5">
      <c r="A174" s="11" t="s">
        <v>94</v>
      </c>
      <c r="B174" s="9">
        <v>77619</v>
      </c>
      <c r="C174" s="9">
        <v>70539</v>
      </c>
      <c r="D174" s="9">
        <v>60117</v>
      </c>
      <c r="E174" s="9">
        <v>54727</v>
      </c>
      <c r="F174" s="9">
        <v>42609</v>
      </c>
      <c r="G174" s="9">
        <v>37919</v>
      </c>
      <c r="H174" s="9">
        <v>34881</v>
      </c>
      <c r="I174" s="9">
        <v>37113</v>
      </c>
      <c r="J174" s="9">
        <v>55790</v>
      </c>
      <c r="K174" s="9">
        <v>55980</v>
      </c>
      <c r="L174" s="9">
        <v>55443</v>
      </c>
      <c r="M174" s="9">
        <v>60538</v>
      </c>
      <c r="N174" s="9">
        <v>56007</v>
      </c>
      <c r="O174" s="9">
        <v>53589</v>
      </c>
      <c r="P174" s="9">
        <v>78595</v>
      </c>
      <c r="Q174" s="9">
        <v>76922</v>
      </c>
      <c r="R174" s="9">
        <v>93132</v>
      </c>
      <c r="S174" s="9">
        <v>73653</v>
      </c>
      <c r="T174" s="9">
        <v>66072</v>
      </c>
      <c r="U174" s="9">
        <v>89406</v>
      </c>
      <c r="V174" s="9">
        <v>67442</v>
      </c>
      <c r="W174" s="9">
        <v>65555</v>
      </c>
      <c r="X174" s="9">
        <v>49954</v>
      </c>
      <c r="Y174" s="9">
        <v>52038</v>
      </c>
      <c r="Z174" s="9">
        <v>50121</v>
      </c>
      <c r="AA174" s="9">
        <v>57452</v>
      </c>
      <c r="AB174" s="9">
        <v>48294</v>
      </c>
      <c r="AC174" s="9">
        <v>37094</v>
      </c>
      <c r="AD174" s="9">
        <v>37706</v>
      </c>
      <c r="AE174" s="9">
        <v>51908</v>
      </c>
      <c r="AF174" s="9">
        <v>47733</v>
      </c>
      <c r="AG174" s="9">
        <v>47919</v>
      </c>
      <c r="AH174" s="9">
        <v>34030</v>
      </c>
      <c r="AI174" s="9">
        <v>31763</v>
      </c>
      <c r="AJ174" s="9">
        <v>39794</v>
      </c>
      <c r="AK174" s="9">
        <v>38491</v>
      </c>
      <c r="AL174" s="9">
        <v>39538</v>
      </c>
      <c r="AM174" s="9">
        <v>24308</v>
      </c>
      <c r="AN174" s="9">
        <v>23031</v>
      </c>
      <c r="AO174" s="9">
        <v>28564</v>
      </c>
      <c r="AP174" s="9">
        <v>32253</v>
      </c>
      <c r="AQ174" s="9">
        <v>21132</v>
      </c>
      <c r="AR174" s="9">
        <v>23840</v>
      </c>
      <c r="AS174" s="10">
        <v>36257</v>
      </c>
      <c r="AT174" s="10">
        <v>22110</v>
      </c>
      <c r="AU174" s="10">
        <v>19993</v>
      </c>
      <c r="AV174" s="9">
        <v>14047</v>
      </c>
      <c r="AW174" s="9">
        <v>12385</v>
      </c>
      <c r="AX174" s="9">
        <v>13590</v>
      </c>
      <c r="AY174" s="9">
        <v>14133</v>
      </c>
      <c r="AZ174" s="9">
        <v>8020</v>
      </c>
    </row>
    <row r="175" spans="1:52" ht="16.5">
      <c r="A175" s="8" t="s">
        <v>95</v>
      </c>
      <c r="B175" s="6">
        <v>-0.16039999999999999</v>
      </c>
      <c r="C175" s="6">
        <v>-9.1200000000000003E-2</v>
      </c>
      <c r="D175" s="6">
        <v>-0.1477</v>
      </c>
      <c r="E175" s="6">
        <v>-8.9700000000000002E-2</v>
      </c>
      <c r="F175" s="6">
        <v>-0.22140000000000001</v>
      </c>
      <c r="G175" s="6">
        <v>-0.1101</v>
      </c>
      <c r="H175" s="6">
        <v>-8.0100000000000005E-2</v>
      </c>
      <c r="I175" s="6">
        <v>6.4000000000000001E-2</v>
      </c>
      <c r="J175" s="6">
        <v>0.50319999999999998</v>
      </c>
      <c r="K175" s="6">
        <v>3.3999999999999998E-3</v>
      </c>
      <c r="L175" s="6">
        <v>-9.5999999999999992E-3</v>
      </c>
      <c r="M175" s="6">
        <v>9.1899999999999996E-2</v>
      </c>
      <c r="N175" s="6">
        <v>-7.4800000000000005E-2</v>
      </c>
      <c r="O175" s="6">
        <v>-4.3200000000000002E-2</v>
      </c>
      <c r="P175" s="6">
        <v>0.46660000000000001</v>
      </c>
      <c r="Q175" s="6">
        <v>-2.1299999999999999E-2</v>
      </c>
      <c r="R175" s="6">
        <v>0.2107</v>
      </c>
      <c r="S175" s="6">
        <v>-0.2092</v>
      </c>
      <c r="T175" s="6">
        <v>-0.10290000000000001</v>
      </c>
      <c r="U175" s="6">
        <v>0.35320000000000001</v>
      </c>
      <c r="V175" s="6">
        <v>-0.2457</v>
      </c>
      <c r="W175" s="6">
        <v>-2.8000000000000001E-2</v>
      </c>
      <c r="X175" s="6">
        <v>-0.23799999999999999</v>
      </c>
      <c r="Y175" s="6">
        <v>4.1700000000000001E-2</v>
      </c>
      <c r="Z175" s="6">
        <v>-3.6799999999999999E-2</v>
      </c>
      <c r="AA175" s="6">
        <v>0.14630000000000001</v>
      </c>
      <c r="AB175" s="6">
        <v>-0.15939999999999999</v>
      </c>
      <c r="AC175" s="6">
        <v>-0.2319</v>
      </c>
      <c r="AD175" s="6">
        <v>1.6500000000000001E-2</v>
      </c>
      <c r="AE175" s="6">
        <v>0.37669999999999998</v>
      </c>
      <c r="AF175" s="6">
        <v>-8.0399999999999999E-2</v>
      </c>
      <c r="AG175" s="6">
        <v>3.8999999999999998E-3</v>
      </c>
      <c r="AH175" s="6">
        <v>-0.2898</v>
      </c>
      <c r="AI175" s="6">
        <v>-6.6600000000000006E-2</v>
      </c>
      <c r="AJ175" s="6">
        <v>0.25280000000000002</v>
      </c>
      <c r="AK175" s="6">
        <v>-3.27E-2</v>
      </c>
      <c r="AL175" s="6">
        <v>2.7199999999999998E-2</v>
      </c>
      <c r="AM175" s="6">
        <v>-0.38519999999999999</v>
      </c>
      <c r="AN175" s="6">
        <v>-5.2499999999999998E-2</v>
      </c>
      <c r="AO175" s="6">
        <v>0.2402</v>
      </c>
      <c r="AP175" s="6">
        <v>0.12909999999999999</v>
      </c>
      <c r="AQ175" s="6">
        <v>-0.3448</v>
      </c>
      <c r="AR175" s="6">
        <v>0.12809999999999999</v>
      </c>
      <c r="AS175" s="7">
        <v>0.52080000000000004</v>
      </c>
      <c r="AT175" s="7">
        <v>-0.39019999999999999</v>
      </c>
      <c r="AU175" s="7">
        <v>-9.5699999999999993E-2</v>
      </c>
      <c r="AV175" s="6">
        <v>-0.2974</v>
      </c>
      <c r="AW175" s="6">
        <v>-0.1183</v>
      </c>
      <c r="AX175" s="6">
        <v>9.7299999999999998E-2</v>
      </c>
      <c r="AY175" s="6">
        <v>0.04</v>
      </c>
      <c r="AZ175" s="6">
        <v>-0.4325</v>
      </c>
    </row>
    <row r="176" spans="1:52" ht="16.5">
      <c r="A176" s="11" t="s">
        <v>96</v>
      </c>
      <c r="B176" s="9">
        <v>30254</v>
      </c>
      <c r="C176" s="9">
        <v>28373</v>
      </c>
      <c r="D176" s="9">
        <v>14667</v>
      </c>
      <c r="E176" s="9">
        <v>15544</v>
      </c>
      <c r="F176" s="9">
        <v>11526</v>
      </c>
      <c r="G176" s="9">
        <v>12679</v>
      </c>
      <c r="H176" s="9">
        <v>19628</v>
      </c>
      <c r="I176" s="9">
        <v>20365</v>
      </c>
      <c r="J176" s="9">
        <v>11642</v>
      </c>
      <c r="K176" s="9">
        <v>15085</v>
      </c>
      <c r="L176" s="9">
        <v>12454</v>
      </c>
      <c r="M176" s="9">
        <v>13155</v>
      </c>
      <c r="N176" s="9">
        <v>23364</v>
      </c>
      <c r="O176" s="9">
        <v>15993</v>
      </c>
      <c r="P176" s="9">
        <v>13755</v>
      </c>
      <c r="Q176" s="9">
        <v>18485</v>
      </c>
      <c r="R176" s="9">
        <v>18026</v>
      </c>
      <c r="S176" s="9">
        <v>24571</v>
      </c>
      <c r="T176" s="9">
        <v>35396</v>
      </c>
      <c r="U176" s="9">
        <v>40985</v>
      </c>
      <c r="V176" s="9">
        <v>17749</v>
      </c>
      <c r="W176" s="9">
        <v>17795</v>
      </c>
      <c r="X176" s="9">
        <v>12683</v>
      </c>
      <c r="Y176" s="9">
        <v>13455</v>
      </c>
      <c r="Z176" s="9">
        <v>19346</v>
      </c>
      <c r="AA176" s="9">
        <v>23262</v>
      </c>
      <c r="AB176" s="9">
        <v>10416</v>
      </c>
      <c r="AC176" s="9">
        <v>9610</v>
      </c>
      <c r="AD176" s="9">
        <v>9201</v>
      </c>
      <c r="AE176" s="9">
        <v>15167</v>
      </c>
      <c r="AF176" s="9">
        <v>22218</v>
      </c>
      <c r="AG176" s="9">
        <v>22567</v>
      </c>
      <c r="AH176" s="9">
        <v>8683</v>
      </c>
      <c r="AI176" s="9">
        <v>8784</v>
      </c>
      <c r="AJ176" s="9">
        <v>8290</v>
      </c>
      <c r="AK176" s="9">
        <v>8814</v>
      </c>
      <c r="AL176" s="9">
        <v>13262</v>
      </c>
      <c r="AM176" s="9">
        <v>8762</v>
      </c>
      <c r="AN176" s="9">
        <v>5927</v>
      </c>
      <c r="AO176" s="9">
        <v>8548</v>
      </c>
      <c r="AP176" s="9">
        <v>7508</v>
      </c>
      <c r="AQ176" s="9">
        <v>7091</v>
      </c>
      <c r="AR176" s="9">
        <v>12196</v>
      </c>
      <c r="AS176" s="10">
        <v>14449</v>
      </c>
      <c r="AT176" s="10">
        <v>5315</v>
      </c>
      <c r="AU176" s="10">
        <v>5506</v>
      </c>
      <c r="AV176" s="9">
        <v>3943</v>
      </c>
      <c r="AW176" s="9">
        <v>3402</v>
      </c>
      <c r="AX176" s="9">
        <v>4141</v>
      </c>
      <c r="AY176" s="9">
        <v>7029</v>
      </c>
      <c r="AZ176" s="9">
        <v>2617</v>
      </c>
    </row>
    <row r="177" spans="1:52" ht="16.5">
      <c r="A177" s="8" t="s">
        <v>97</v>
      </c>
      <c r="B177" s="6">
        <v>0.51170000000000004</v>
      </c>
      <c r="C177" s="6">
        <v>-6.2199999999999998E-2</v>
      </c>
      <c r="D177" s="6">
        <v>-0.48309999999999997</v>
      </c>
      <c r="E177" s="6">
        <v>5.9799999999999999E-2</v>
      </c>
      <c r="F177" s="6">
        <v>-0.25850000000000001</v>
      </c>
      <c r="G177" s="6">
        <v>0.1</v>
      </c>
      <c r="H177" s="6">
        <v>0.54810000000000003</v>
      </c>
      <c r="I177" s="6">
        <v>3.7499999999999999E-2</v>
      </c>
      <c r="J177" s="6">
        <v>-0.42830000000000001</v>
      </c>
      <c r="K177" s="6">
        <v>0.29570000000000002</v>
      </c>
      <c r="L177" s="6">
        <v>-0.1744</v>
      </c>
      <c r="M177" s="6">
        <v>5.6300000000000003E-2</v>
      </c>
      <c r="N177" s="6">
        <v>0.77610000000000001</v>
      </c>
      <c r="O177" s="6">
        <v>-0.3155</v>
      </c>
      <c r="P177" s="6">
        <v>-0.1399</v>
      </c>
      <c r="Q177" s="6">
        <v>0.34389999999999998</v>
      </c>
      <c r="R177" s="6">
        <v>-2.4799999999999999E-2</v>
      </c>
      <c r="S177" s="6">
        <v>0.36309999999999998</v>
      </c>
      <c r="T177" s="6">
        <v>0.44059999999999999</v>
      </c>
      <c r="U177" s="6">
        <v>0.15790000000000001</v>
      </c>
      <c r="V177" s="6">
        <v>-0.56689999999999996</v>
      </c>
      <c r="W177" s="6">
        <v>2.5999999999999999E-3</v>
      </c>
      <c r="X177" s="6">
        <v>-0.2873</v>
      </c>
      <c r="Y177" s="6">
        <v>6.0900000000000003E-2</v>
      </c>
      <c r="Z177" s="6">
        <v>0.43780000000000002</v>
      </c>
      <c r="AA177" s="6">
        <v>0.2024</v>
      </c>
      <c r="AB177" s="6">
        <v>-0.55220000000000002</v>
      </c>
      <c r="AC177" s="6">
        <v>-7.7399999999999997E-2</v>
      </c>
      <c r="AD177" s="6">
        <v>-4.2599999999999999E-2</v>
      </c>
      <c r="AE177" s="6">
        <v>0.64839999999999998</v>
      </c>
      <c r="AF177" s="6">
        <v>0.46489999999999998</v>
      </c>
      <c r="AG177" s="6">
        <v>1.5699999999999999E-2</v>
      </c>
      <c r="AH177" s="6">
        <v>-0.61519999999999997</v>
      </c>
      <c r="AI177" s="6">
        <v>1.1599999999999999E-2</v>
      </c>
      <c r="AJ177" s="6">
        <v>-5.62E-2</v>
      </c>
      <c r="AK177" s="6">
        <v>6.3200000000000006E-2</v>
      </c>
      <c r="AL177" s="6">
        <v>0.50470000000000004</v>
      </c>
      <c r="AM177" s="6">
        <v>-0.33929999999999999</v>
      </c>
      <c r="AN177" s="6">
        <v>-0.3236</v>
      </c>
      <c r="AO177" s="6">
        <v>0.44219999999999998</v>
      </c>
      <c r="AP177" s="6">
        <v>-0.1217</v>
      </c>
      <c r="AQ177" s="6">
        <v>-5.5500000000000001E-2</v>
      </c>
      <c r="AR177" s="6">
        <v>0.71989999999999998</v>
      </c>
      <c r="AS177" s="7">
        <v>0.1847</v>
      </c>
      <c r="AT177" s="7">
        <v>-0.63219999999999998</v>
      </c>
      <c r="AU177" s="7">
        <v>3.5900000000000001E-2</v>
      </c>
      <c r="AV177" s="6">
        <v>-0.28389999999999999</v>
      </c>
      <c r="AW177" s="6">
        <v>-0.13719999999999999</v>
      </c>
      <c r="AX177" s="6">
        <v>0.2172</v>
      </c>
      <c r="AY177" s="6">
        <v>0.69740000000000002</v>
      </c>
      <c r="AZ177" s="6">
        <v>-0.62770000000000004</v>
      </c>
    </row>
    <row r="178" spans="1:52" ht="16.5">
      <c r="A178" s="8" t="s">
        <v>99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>
        <v>4373.4695000000002</v>
      </c>
      <c r="O178" s="9">
        <v>4081</v>
      </c>
      <c r="P178" s="9">
        <v>3763</v>
      </c>
      <c r="Q178" s="9">
        <v>4033</v>
      </c>
      <c r="R178" s="9">
        <v>4113</v>
      </c>
      <c r="S178" s="9">
        <v>4455</v>
      </c>
      <c r="T178" s="9">
        <v>4870</v>
      </c>
      <c r="U178" s="9">
        <v>4586</v>
      </c>
      <c r="V178" s="9">
        <v>3919</v>
      </c>
      <c r="W178" s="9">
        <v>4090</v>
      </c>
      <c r="X178" s="9">
        <v>3840</v>
      </c>
      <c r="Y178" s="9">
        <v>4213</v>
      </c>
      <c r="Z178" s="9">
        <v>4276</v>
      </c>
      <c r="AA178" s="9">
        <v>4323</v>
      </c>
      <c r="AB178" s="9">
        <v>3618</v>
      </c>
      <c r="AC178" s="9">
        <v>3487</v>
      </c>
      <c r="AD178" s="9">
        <v>3302</v>
      </c>
      <c r="AE178" s="9">
        <v>3195</v>
      </c>
      <c r="AF178" s="9">
        <v>4330</v>
      </c>
      <c r="AG178" s="9">
        <v>4282</v>
      </c>
      <c r="AH178" s="9">
        <v>3240</v>
      </c>
      <c r="AI178" s="9">
        <v>3659</v>
      </c>
      <c r="AJ178" s="9">
        <v>3712</v>
      </c>
      <c r="AK178" s="9">
        <v>3690</v>
      </c>
      <c r="AL178" s="9">
        <v>3601</v>
      </c>
      <c r="AM178" s="9">
        <v>3256</v>
      </c>
      <c r="AN178" s="9">
        <v>3162</v>
      </c>
      <c r="AO178" s="9">
        <v>3522</v>
      </c>
      <c r="AP178" s="9">
        <v>3399</v>
      </c>
      <c r="AQ178" s="9">
        <v>3209</v>
      </c>
      <c r="AR178" s="9">
        <v>3307</v>
      </c>
      <c r="AS178" s="10">
        <v>3264</v>
      </c>
      <c r="AT178" s="10">
        <v>2550</v>
      </c>
      <c r="AU178" s="10">
        <v>2757</v>
      </c>
      <c r="AV178" s="9">
        <v>2551</v>
      </c>
      <c r="AW178" s="9">
        <v>2719</v>
      </c>
      <c r="AX178" s="9">
        <v>2633</v>
      </c>
      <c r="AY178" s="9">
        <v>2678</v>
      </c>
      <c r="AZ178" s="9">
        <v>2267</v>
      </c>
    </row>
    <row r="179" spans="1:52" ht="16.5">
      <c r="A179" s="8" t="s">
        <v>101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>
        <v>4132.1022999999996</v>
      </c>
      <c r="O179" s="9">
        <v>3647</v>
      </c>
      <c r="P179" s="9">
        <v>3417</v>
      </c>
      <c r="Q179" s="9">
        <v>3661</v>
      </c>
      <c r="R179" s="9">
        <v>3460</v>
      </c>
      <c r="S179" s="9">
        <v>3744</v>
      </c>
      <c r="T179" s="9">
        <v>4224</v>
      </c>
      <c r="U179" s="9">
        <v>3896</v>
      </c>
      <c r="V179" s="9">
        <v>3341</v>
      </c>
      <c r="W179" s="9">
        <v>3465</v>
      </c>
      <c r="X179" s="9">
        <v>2858</v>
      </c>
      <c r="Y179" s="9">
        <v>3561</v>
      </c>
      <c r="Z179" s="9">
        <v>3913</v>
      </c>
      <c r="AA179" s="9">
        <v>3860</v>
      </c>
      <c r="AB179" s="9">
        <v>3305</v>
      </c>
      <c r="AC179" s="9">
        <v>2955</v>
      </c>
      <c r="AD179" s="9">
        <v>2948</v>
      </c>
      <c r="AE179" s="9">
        <v>3312</v>
      </c>
      <c r="AF179" s="9">
        <v>3586</v>
      </c>
      <c r="AG179" s="9">
        <v>3678</v>
      </c>
      <c r="AH179" s="9">
        <v>2888</v>
      </c>
      <c r="AI179" s="9">
        <v>2985</v>
      </c>
      <c r="AJ179" s="9">
        <v>2845</v>
      </c>
      <c r="AK179" s="9">
        <v>2794</v>
      </c>
      <c r="AL179" s="9">
        <v>2856</v>
      </c>
      <c r="AM179" s="9">
        <v>2501</v>
      </c>
      <c r="AN179" s="9">
        <v>2508</v>
      </c>
      <c r="AO179" s="9">
        <v>2873</v>
      </c>
      <c r="AP179" s="9">
        <v>2597</v>
      </c>
      <c r="AQ179" s="9">
        <v>2706</v>
      </c>
      <c r="AR179" s="9">
        <v>2796</v>
      </c>
      <c r="AS179" s="10">
        <v>2754</v>
      </c>
      <c r="AT179" s="10">
        <v>2170</v>
      </c>
      <c r="AU179" s="10">
        <v>2184</v>
      </c>
      <c r="AV179" s="9">
        <v>2251</v>
      </c>
      <c r="AW179" s="9">
        <v>2339</v>
      </c>
      <c r="AX179" s="9">
        <v>2286</v>
      </c>
      <c r="AY179" s="9">
        <v>2152</v>
      </c>
      <c r="AZ179" s="9">
        <v>1815</v>
      </c>
    </row>
    <row r="180" spans="1:52" ht="16.5">
      <c r="A180" s="8" t="s">
        <v>102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>
        <v>4673.2388000000001</v>
      </c>
      <c r="O180" s="9">
        <v>4402</v>
      </c>
      <c r="P180" s="9">
        <v>4099</v>
      </c>
      <c r="Q180" s="9">
        <v>4420</v>
      </c>
      <c r="R180" s="9">
        <v>4577</v>
      </c>
      <c r="S180" s="9">
        <v>5014</v>
      </c>
      <c r="T180" s="9">
        <v>5388</v>
      </c>
      <c r="U180" s="9">
        <v>5053</v>
      </c>
      <c r="V180" s="9">
        <v>4225</v>
      </c>
      <c r="W180" s="9">
        <v>4554</v>
      </c>
      <c r="X180" s="9">
        <v>4398</v>
      </c>
      <c r="Y180" s="9">
        <v>4705</v>
      </c>
      <c r="Z180" s="9">
        <v>4724</v>
      </c>
      <c r="AA180" s="9">
        <v>4703</v>
      </c>
      <c r="AB180" s="9">
        <v>3897</v>
      </c>
      <c r="AC180" s="9">
        <v>3926</v>
      </c>
      <c r="AD180" s="9">
        <v>3943</v>
      </c>
      <c r="AE180" s="9">
        <v>3550</v>
      </c>
      <c r="AF180" s="9">
        <v>4996</v>
      </c>
      <c r="AG180" s="9">
        <v>4923</v>
      </c>
      <c r="AH180" s="9">
        <v>3451</v>
      </c>
      <c r="AI180" s="9">
        <v>4143</v>
      </c>
      <c r="AJ180" s="9">
        <v>4179</v>
      </c>
      <c r="AK180" s="9">
        <v>4118</v>
      </c>
      <c r="AL180" s="9">
        <v>4185</v>
      </c>
      <c r="AM180" s="9">
        <v>3706</v>
      </c>
      <c r="AN180" s="9">
        <v>3614</v>
      </c>
      <c r="AO180" s="9">
        <v>4079</v>
      </c>
      <c r="AP180" s="9">
        <v>3949</v>
      </c>
      <c r="AQ180" s="9">
        <v>3635</v>
      </c>
      <c r="AR180" s="9">
        <v>4000</v>
      </c>
      <c r="AS180" s="10">
        <v>3858</v>
      </c>
      <c r="AT180" s="10">
        <v>2838</v>
      </c>
      <c r="AU180" s="10">
        <v>3274</v>
      </c>
      <c r="AV180" s="9">
        <v>2909</v>
      </c>
      <c r="AW180" s="9">
        <v>3138</v>
      </c>
      <c r="AX180" s="9">
        <v>3113</v>
      </c>
      <c r="AY180" s="9">
        <v>3384</v>
      </c>
      <c r="AZ180" s="9">
        <v>2761</v>
      </c>
    </row>
    <row r="181" spans="1:52" ht="16.5">
      <c r="A181" s="8" t="s">
        <v>103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>
        <v>3932.6030999999998</v>
      </c>
      <c r="O181" s="9">
        <v>3583</v>
      </c>
      <c r="P181" s="9">
        <v>3237</v>
      </c>
      <c r="Q181" s="9">
        <v>3533</v>
      </c>
      <c r="R181" s="9">
        <v>3437</v>
      </c>
      <c r="S181" s="9">
        <v>3847</v>
      </c>
      <c r="T181" s="9">
        <v>4415</v>
      </c>
      <c r="U181" s="9">
        <v>4495</v>
      </c>
      <c r="V181" s="9">
        <v>3328</v>
      </c>
      <c r="W181" s="9">
        <v>3190</v>
      </c>
      <c r="X181" s="9">
        <v>3145</v>
      </c>
      <c r="Y181" s="9">
        <v>3236</v>
      </c>
      <c r="Z181" s="9">
        <v>3451</v>
      </c>
      <c r="AA181" s="9">
        <v>3595</v>
      </c>
      <c r="AB181" s="9">
        <v>2912</v>
      </c>
      <c r="AC181" s="9">
        <v>2636</v>
      </c>
      <c r="AD181" s="9">
        <v>2102</v>
      </c>
      <c r="AE181" s="9">
        <v>2145</v>
      </c>
      <c r="AF181" s="9">
        <v>3746</v>
      </c>
      <c r="AG181" s="9">
        <v>3126</v>
      </c>
      <c r="AH181" s="9">
        <v>2838</v>
      </c>
      <c r="AI181" s="9">
        <v>2858</v>
      </c>
      <c r="AJ181" s="9">
        <v>3304</v>
      </c>
      <c r="AK181" s="9">
        <v>3284</v>
      </c>
      <c r="AL181" s="9">
        <v>3252</v>
      </c>
      <c r="AM181" s="9">
        <v>3022</v>
      </c>
      <c r="AN181" s="9">
        <v>2760</v>
      </c>
      <c r="AO181" s="9">
        <v>2999</v>
      </c>
      <c r="AP181" s="9">
        <v>3080</v>
      </c>
      <c r="AQ181" s="9">
        <v>2950</v>
      </c>
      <c r="AR181" s="9">
        <v>3077</v>
      </c>
      <c r="AS181" s="10">
        <v>3067</v>
      </c>
      <c r="AT181" s="10">
        <v>2269</v>
      </c>
      <c r="AU181" s="10">
        <v>2184</v>
      </c>
      <c r="AV181" s="9">
        <v>2122</v>
      </c>
      <c r="AW181" s="9">
        <v>2317</v>
      </c>
      <c r="AX181" s="9">
        <v>2400</v>
      </c>
      <c r="AY181" s="9">
        <v>2629</v>
      </c>
      <c r="AZ181" s="9">
        <v>2133</v>
      </c>
    </row>
    <row r="182" spans="1:52" ht="16.5">
      <c r="A182" s="8" t="s">
        <v>105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>
        <v>3.28</v>
      </c>
      <c r="O182" s="9">
        <v>2.97</v>
      </c>
      <c r="P182" s="9">
        <v>3.05</v>
      </c>
      <c r="Q182" s="9">
        <v>3.03</v>
      </c>
      <c r="R182" s="9">
        <v>3.19</v>
      </c>
      <c r="S182" s="9">
        <v>3.26</v>
      </c>
      <c r="T182" s="9">
        <v>3.5</v>
      </c>
      <c r="U182" s="9">
        <v>3.45</v>
      </c>
      <c r="V182" s="9">
        <v>3.14</v>
      </c>
      <c r="W182" s="9">
        <v>3.04</v>
      </c>
      <c r="X182" s="9">
        <v>3.17</v>
      </c>
      <c r="Y182" s="9">
        <v>3.09</v>
      </c>
      <c r="Z182" s="9">
        <v>3.08</v>
      </c>
      <c r="AA182" s="9">
        <v>3.2</v>
      </c>
      <c r="AB182" s="9">
        <v>2.9</v>
      </c>
      <c r="AC182" s="9">
        <v>2.7</v>
      </c>
      <c r="AD182" s="9">
        <v>2.69</v>
      </c>
      <c r="AE182" s="9">
        <v>3.51</v>
      </c>
      <c r="AF182" s="9">
        <v>3.15</v>
      </c>
      <c r="AG182" s="9">
        <v>3.38</v>
      </c>
      <c r="AH182" s="9">
        <v>2.97</v>
      </c>
      <c r="AI182" s="9">
        <v>2.9</v>
      </c>
      <c r="AJ182" s="9">
        <v>3.03</v>
      </c>
      <c r="AK182" s="9">
        <v>3.35</v>
      </c>
      <c r="AL182" s="9">
        <v>2.89</v>
      </c>
      <c r="AM182" s="9">
        <v>2.6</v>
      </c>
      <c r="AN182" s="9">
        <v>2.57</v>
      </c>
      <c r="AO182" s="9">
        <v>2.75</v>
      </c>
      <c r="AP182" s="9">
        <v>2.66</v>
      </c>
      <c r="AQ182" s="9">
        <v>2.5099999999999998</v>
      </c>
      <c r="AR182" s="9">
        <v>2.74</v>
      </c>
      <c r="AS182" s="10">
        <v>2.93</v>
      </c>
      <c r="AT182" s="10">
        <v>2.68</v>
      </c>
      <c r="AU182" s="10">
        <v>2.77</v>
      </c>
      <c r="AV182" s="9">
        <v>2.42</v>
      </c>
      <c r="AW182" s="9">
        <v>2.4700000000000002</v>
      </c>
      <c r="AX182" s="9">
        <v>2.3199999999999998</v>
      </c>
      <c r="AY182" s="9">
        <v>2.29</v>
      </c>
      <c r="AZ182" s="9">
        <v>2.1</v>
      </c>
    </row>
    <row r="183" spans="1:52" ht="16.5">
      <c r="A183" s="8" t="s">
        <v>107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>
        <v>2.15</v>
      </c>
      <c r="O183" s="9">
        <v>1.99</v>
      </c>
      <c r="P183" s="9">
        <v>2.0099999999999998</v>
      </c>
      <c r="Q183" s="9">
        <v>1.97</v>
      </c>
      <c r="R183" s="9">
        <v>1.96</v>
      </c>
      <c r="S183" s="9">
        <v>1.98</v>
      </c>
      <c r="T183" s="9">
        <v>2.09</v>
      </c>
      <c r="U183" s="9">
        <v>1.93</v>
      </c>
      <c r="V183" s="9">
        <v>1.76</v>
      </c>
      <c r="W183" s="9">
        <v>1.77</v>
      </c>
      <c r="X183" s="9">
        <v>1.99</v>
      </c>
      <c r="Y183" s="9">
        <v>1.83</v>
      </c>
      <c r="Z183" s="9">
        <v>1.94</v>
      </c>
      <c r="AA183" s="9">
        <v>1.88</v>
      </c>
      <c r="AB183" s="9">
        <v>1.79</v>
      </c>
      <c r="AC183" s="9">
        <v>1.64</v>
      </c>
      <c r="AD183" s="9">
        <v>1.7</v>
      </c>
      <c r="AE183" s="9">
        <v>1.79</v>
      </c>
      <c r="AF183" s="9">
        <v>1.89</v>
      </c>
      <c r="AG183" s="9">
        <v>1.93</v>
      </c>
      <c r="AH183" s="9">
        <v>1.68</v>
      </c>
      <c r="AI183" s="9">
        <v>1.67</v>
      </c>
      <c r="AJ183" s="9">
        <v>1.59</v>
      </c>
      <c r="AK183" s="9">
        <v>1.63</v>
      </c>
      <c r="AL183" s="9">
        <v>1.62</v>
      </c>
      <c r="AM183" s="9">
        <v>1.47</v>
      </c>
      <c r="AN183" s="9">
        <v>1.51</v>
      </c>
      <c r="AO183" s="9">
        <v>1.62</v>
      </c>
      <c r="AP183" s="9">
        <v>1.55</v>
      </c>
      <c r="AQ183" s="9">
        <v>1.54</v>
      </c>
      <c r="AR183" s="9">
        <v>1.9</v>
      </c>
      <c r="AS183" s="10">
        <v>1.99</v>
      </c>
      <c r="AT183" s="10">
        <v>1.7</v>
      </c>
      <c r="AU183" s="10">
        <v>1.77</v>
      </c>
      <c r="AV183" s="9">
        <v>1.73</v>
      </c>
      <c r="AW183" s="9">
        <v>1.78</v>
      </c>
      <c r="AX183" s="9">
        <v>1.71</v>
      </c>
      <c r="AY183" s="9">
        <v>1.66</v>
      </c>
      <c r="AZ183" s="9">
        <v>1.53</v>
      </c>
    </row>
    <row r="184" spans="1:52" ht="16.5">
      <c r="A184" s="8" t="s">
        <v>108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>
        <v>5.78</v>
      </c>
      <c r="O184" s="9">
        <v>4.41</v>
      </c>
      <c r="P184" s="9">
        <v>4.93</v>
      </c>
      <c r="Q184" s="9">
        <v>5.26</v>
      </c>
      <c r="R184" s="9">
        <v>5.27</v>
      </c>
      <c r="S184" s="9">
        <v>5.89</v>
      </c>
      <c r="T184" s="9">
        <v>6.78</v>
      </c>
      <c r="U184" s="9">
        <v>7.4</v>
      </c>
      <c r="V184" s="9">
        <v>4.93</v>
      </c>
      <c r="W184" s="9">
        <v>5.26</v>
      </c>
      <c r="X184" s="9">
        <v>5.08</v>
      </c>
      <c r="Y184" s="9">
        <v>5.54</v>
      </c>
      <c r="Z184" s="9">
        <v>5.92</v>
      </c>
      <c r="AA184" s="9">
        <v>5.89</v>
      </c>
      <c r="AB184" s="9">
        <v>4.78</v>
      </c>
      <c r="AC184" s="9">
        <v>4.9000000000000004</v>
      </c>
      <c r="AD184" s="9">
        <v>4.79</v>
      </c>
      <c r="AE184" s="9">
        <v>6.94</v>
      </c>
      <c r="AF184" s="9">
        <v>6.98</v>
      </c>
      <c r="AG184" s="9">
        <v>7.03</v>
      </c>
      <c r="AH184" s="9">
        <v>5.01</v>
      </c>
      <c r="AI184" s="9">
        <v>5.4</v>
      </c>
      <c r="AJ184" s="9">
        <v>5.6</v>
      </c>
      <c r="AK184" s="9">
        <v>6.63</v>
      </c>
      <c r="AL184" s="9">
        <v>7.32</v>
      </c>
      <c r="AM184" s="9">
        <v>4.79</v>
      </c>
      <c r="AN184" s="9">
        <v>4.88</v>
      </c>
      <c r="AO184" s="9">
        <v>5.83</v>
      </c>
      <c r="AP184" s="9">
        <v>5.0999999999999996</v>
      </c>
      <c r="AQ184" s="9">
        <v>4.88</v>
      </c>
      <c r="AR184" s="9">
        <v>6.05</v>
      </c>
      <c r="AS184" s="10">
        <v>6.24</v>
      </c>
      <c r="AT184" s="10">
        <v>4.66</v>
      </c>
      <c r="AU184" s="10">
        <v>5.41</v>
      </c>
      <c r="AV184" s="9">
        <v>4.3099999999999996</v>
      </c>
      <c r="AW184" s="9">
        <v>4.33</v>
      </c>
      <c r="AX184" s="9">
        <v>4.6100000000000003</v>
      </c>
      <c r="AY184" s="9">
        <v>4.8099999999999996</v>
      </c>
      <c r="AZ184" s="9">
        <v>3.67</v>
      </c>
    </row>
    <row r="185" spans="1:52" ht="16.5">
      <c r="A185" s="8" t="s">
        <v>109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>
        <v>2.62</v>
      </c>
      <c r="O185" s="9">
        <v>2.2599999999999998</v>
      </c>
      <c r="P185" s="9">
        <v>2.33</v>
      </c>
      <c r="Q185" s="9">
        <v>2.33</v>
      </c>
      <c r="R185" s="9">
        <v>2.3199999999999998</v>
      </c>
      <c r="S185" s="9">
        <v>2.4900000000000002</v>
      </c>
      <c r="T185" s="9">
        <v>2.85</v>
      </c>
      <c r="U185" s="9">
        <v>2.91</v>
      </c>
      <c r="V185" s="9">
        <v>2.2000000000000002</v>
      </c>
      <c r="W185" s="9">
        <v>2.0099999999999998</v>
      </c>
      <c r="X185" s="9">
        <v>1.98</v>
      </c>
      <c r="Y185" s="9">
        <v>1.94</v>
      </c>
      <c r="Z185" s="9">
        <v>2.1</v>
      </c>
      <c r="AA185" s="9">
        <v>2.16</v>
      </c>
      <c r="AB185" s="9">
        <v>1.85</v>
      </c>
      <c r="AC185" s="9">
        <v>1.72</v>
      </c>
      <c r="AD185" s="9">
        <v>2.1800000000000002</v>
      </c>
      <c r="AE185" s="9">
        <v>3.35</v>
      </c>
      <c r="AF185" s="9">
        <v>2.44</v>
      </c>
      <c r="AG185" s="9">
        <v>2.8</v>
      </c>
      <c r="AH185" s="9">
        <v>1.97</v>
      </c>
      <c r="AI185" s="9">
        <v>1.91</v>
      </c>
      <c r="AJ185" s="9">
        <v>2.27</v>
      </c>
      <c r="AK185" s="9">
        <v>2.2999999999999998</v>
      </c>
      <c r="AL185" s="9">
        <v>2.2000000000000002</v>
      </c>
      <c r="AM185" s="9">
        <v>1.94</v>
      </c>
      <c r="AN185" s="9">
        <v>1.93</v>
      </c>
      <c r="AO185" s="9">
        <v>1.99</v>
      </c>
      <c r="AP185" s="9">
        <v>2.13</v>
      </c>
      <c r="AQ185" s="9">
        <v>2.04</v>
      </c>
      <c r="AR185" s="9">
        <v>2.48</v>
      </c>
      <c r="AS185" s="10">
        <v>2.5499999999999998</v>
      </c>
      <c r="AT185" s="10">
        <v>1.87</v>
      </c>
      <c r="AU185" s="10">
        <v>1.9</v>
      </c>
      <c r="AV185" s="9">
        <v>1.71</v>
      </c>
      <c r="AW185" s="9">
        <v>1.81</v>
      </c>
      <c r="AX185" s="9">
        <v>1.88</v>
      </c>
      <c r="AY185" s="9">
        <v>2.13</v>
      </c>
      <c r="AZ185" s="9">
        <v>1.76</v>
      </c>
    </row>
    <row r="187" spans="1:52" ht="18">
      <c r="A187" s="13" t="s">
        <v>134</v>
      </c>
      <c r="B187" s="15">
        <v>201101</v>
      </c>
      <c r="C187" s="15">
        <v>201102</v>
      </c>
      <c r="D187" s="15">
        <v>201103</v>
      </c>
      <c r="E187" s="15">
        <v>201104</v>
      </c>
      <c r="F187" s="15">
        <v>201105</v>
      </c>
      <c r="G187" s="15">
        <v>201106</v>
      </c>
      <c r="H187" s="15">
        <v>201107</v>
      </c>
      <c r="I187" s="15">
        <v>201108</v>
      </c>
      <c r="J187" s="15">
        <v>201109</v>
      </c>
      <c r="K187" s="15">
        <v>201110</v>
      </c>
      <c r="L187" s="15">
        <v>201111</v>
      </c>
      <c r="M187" s="15">
        <v>201112</v>
      </c>
      <c r="N187" s="11">
        <v>201201</v>
      </c>
      <c r="O187" s="11">
        <v>201202</v>
      </c>
      <c r="P187" s="11">
        <v>201203</v>
      </c>
      <c r="Q187" s="11">
        <v>201204</v>
      </c>
      <c r="R187" s="11">
        <v>201205</v>
      </c>
      <c r="S187" s="11">
        <v>201206</v>
      </c>
      <c r="T187" s="11">
        <v>201207</v>
      </c>
      <c r="U187" s="11">
        <v>201208</v>
      </c>
      <c r="V187" s="11">
        <v>201209</v>
      </c>
      <c r="W187" s="11">
        <v>201210</v>
      </c>
      <c r="X187" s="11">
        <v>201211</v>
      </c>
      <c r="Y187" s="11">
        <v>201212</v>
      </c>
      <c r="Z187" s="11">
        <v>201301</v>
      </c>
      <c r="AA187" s="11">
        <v>201302</v>
      </c>
      <c r="AB187" s="11">
        <v>201303</v>
      </c>
      <c r="AC187" s="11">
        <v>201304</v>
      </c>
      <c r="AD187" s="11">
        <v>201305</v>
      </c>
      <c r="AE187" s="11">
        <v>201306</v>
      </c>
      <c r="AF187" s="11">
        <v>201307</v>
      </c>
      <c r="AG187" s="11">
        <v>201308</v>
      </c>
      <c r="AH187" s="11">
        <v>201309</v>
      </c>
      <c r="AI187" s="11">
        <v>201310</v>
      </c>
      <c r="AJ187" s="11">
        <v>201311</v>
      </c>
      <c r="AK187" s="11">
        <v>201312</v>
      </c>
      <c r="AL187" s="11">
        <v>201401</v>
      </c>
      <c r="AM187" s="11">
        <v>201402</v>
      </c>
      <c r="AN187" s="11">
        <v>201403</v>
      </c>
      <c r="AO187" s="11">
        <v>201404</v>
      </c>
      <c r="AP187" s="11">
        <v>201405</v>
      </c>
      <c r="AQ187" s="11">
        <v>201406</v>
      </c>
      <c r="AR187" s="11">
        <v>201407</v>
      </c>
      <c r="AS187" s="12">
        <v>201408</v>
      </c>
      <c r="AT187" s="12">
        <v>201409</v>
      </c>
      <c r="AU187" s="12">
        <v>201410</v>
      </c>
      <c r="AV187" s="11">
        <v>201411</v>
      </c>
      <c r="AW187" s="11">
        <v>201412</v>
      </c>
      <c r="AX187" s="11">
        <v>201501</v>
      </c>
      <c r="AY187" s="11">
        <v>201502</v>
      </c>
      <c r="AZ187" s="11">
        <v>201503</v>
      </c>
    </row>
    <row r="188" spans="1:52" ht="16.5">
      <c r="A188" s="11" t="s">
        <v>133</v>
      </c>
      <c r="B188" s="9">
        <v>4659796</v>
      </c>
      <c r="C188" s="9">
        <v>5602675</v>
      </c>
      <c r="D188" s="9">
        <v>3863372</v>
      </c>
      <c r="E188" s="9">
        <v>3149407</v>
      </c>
      <c r="F188" s="9">
        <v>2145944</v>
      </c>
      <c r="G188" s="9">
        <v>2650616</v>
      </c>
      <c r="H188" s="9">
        <v>3377147</v>
      </c>
      <c r="I188" s="9">
        <v>2891828</v>
      </c>
      <c r="J188" s="9">
        <v>2706089</v>
      </c>
      <c r="K188" s="9">
        <v>3028416</v>
      </c>
      <c r="L188" s="9">
        <v>2928405</v>
      </c>
      <c r="M188" s="9">
        <v>3676309</v>
      </c>
      <c r="N188" s="9">
        <v>5005413</v>
      </c>
      <c r="O188" s="9">
        <v>4214277</v>
      </c>
      <c r="P188" s="9">
        <v>4249679</v>
      </c>
      <c r="Q188" s="9">
        <v>3898382</v>
      </c>
      <c r="R188" s="9">
        <v>4085237</v>
      </c>
      <c r="S188" s="9">
        <v>4047108</v>
      </c>
      <c r="T188" s="9">
        <v>4044758</v>
      </c>
      <c r="U188" s="9">
        <v>3750512</v>
      </c>
      <c r="V188" s="9">
        <v>2730322</v>
      </c>
      <c r="W188" s="9">
        <v>2926709</v>
      </c>
      <c r="X188" s="9">
        <v>3034228</v>
      </c>
      <c r="Y188" s="9">
        <v>3463655</v>
      </c>
      <c r="Z188" s="9">
        <v>3818648</v>
      </c>
      <c r="AA188" s="9">
        <v>4934164</v>
      </c>
      <c r="AB188" s="9">
        <v>3423809</v>
      </c>
      <c r="AC188" s="9">
        <v>2213868</v>
      </c>
      <c r="AD188" s="9">
        <v>2663555</v>
      </c>
      <c r="AE188" s="9">
        <v>4522022</v>
      </c>
      <c r="AF188" s="9">
        <v>5061438</v>
      </c>
      <c r="AG188" s="9">
        <v>4527980</v>
      </c>
      <c r="AH188" s="9">
        <v>3275572</v>
      </c>
      <c r="AI188" s="9">
        <v>2836197</v>
      </c>
      <c r="AJ188" s="9">
        <v>2947789</v>
      </c>
      <c r="AK188" s="9">
        <v>3364465</v>
      </c>
      <c r="AL188" s="9">
        <v>3723929</v>
      </c>
      <c r="AM188" s="9">
        <v>3179288</v>
      </c>
      <c r="AN188" s="9">
        <v>1805610</v>
      </c>
      <c r="AO188" s="9">
        <v>2120712</v>
      </c>
      <c r="AP188" s="9">
        <v>1955405</v>
      </c>
      <c r="AQ188" s="9">
        <v>1761753</v>
      </c>
      <c r="AR188" s="9">
        <v>2210697</v>
      </c>
      <c r="AS188" s="10">
        <v>2216546</v>
      </c>
      <c r="AT188" s="10">
        <v>1114883</v>
      </c>
      <c r="AU188" s="10">
        <v>1015150</v>
      </c>
      <c r="AV188" s="9">
        <v>934765</v>
      </c>
      <c r="AW188" s="9">
        <v>921421</v>
      </c>
      <c r="AX188" s="9">
        <v>970869</v>
      </c>
      <c r="AY188" s="9">
        <v>1439946</v>
      </c>
      <c r="AZ188" s="9">
        <v>869087</v>
      </c>
    </row>
    <row r="189" spans="1:52" ht="16.5">
      <c r="A189" s="8" t="s">
        <v>132</v>
      </c>
      <c r="B189" s="6">
        <v>0.1958</v>
      </c>
      <c r="C189" s="6">
        <v>0.20230000000000001</v>
      </c>
      <c r="D189" s="6">
        <v>-0.31040000000000001</v>
      </c>
      <c r="E189" s="6">
        <v>-0.18479999999999999</v>
      </c>
      <c r="F189" s="6">
        <v>-0.31859999999999999</v>
      </c>
      <c r="G189" s="6">
        <v>0.23519999999999999</v>
      </c>
      <c r="H189" s="6">
        <v>0.27410000000000001</v>
      </c>
      <c r="I189" s="6">
        <v>-0.14369999999999999</v>
      </c>
      <c r="J189" s="6">
        <v>-6.4199999999999993E-2</v>
      </c>
      <c r="K189" s="6">
        <v>0.1191</v>
      </c>
      <c r="L189" s="6">
        <v>-3.3000000000000002E-2</v>
      </c>
      <c r="M189" s="6">
        <v>0.25540000000000002</v>
      </c>
      <c r="N189" s="6">
        <f>N188/M188-1</f>
        <v>0.36153217806229021</v>
      </c>
      <c r="O189" s="6">
        <v>-0.15809999999999999</v>
      </c>
      <c r="P189" s="6">
        <v>8.3999999999999995E-3</v>
      </c>
      <c r="Q189" s="6">
        <v>-8.2699999999999996E-2</v>
      </c>
      <c r="R189" s="6">
        <v>4.7899999999999998E-2</v>
      </c>
      <c r="S189" s="6">
        <v>-9.2999999999999992E-3</v>
      </c>
      <c r="T189" s="6">
        <v>-5.9999999999999995E-4</v>
      </c>
      <c r="U189" s="6">
        <v>-7.2700000000000001E-2</v>
      </c>
      <c r="V189" s="6">
        <v>-0.27200000000000002</v>
      </c>
      <c r="W189" s="6">
        <v>7.1900000000000006E-2</v>
      </c>
      <c r="X189" s="6">
        <v>3.6700000000000003E-2</v>
      </c>
      <c r="Y189" s="6">
        <v>0.14149999999999999</v>
      </c>
      <c r="Z189" s="6">
        <v>0.10249999999999999</v>
      </c>
      <c r="AA189" s="6">
        <v>0.29210000000000003</v>
      </c>
      <c r="AB189" s="6">
        <v>-0.30609999999999998</v>
      </c>
      <c r="AC189" s="6">
        <v>-0.35339999999999999</v>
      </c>
      <c r="AD189" s="6">
        <v>0.2031</v>
      </c>
      <c r="AE189" s="6">
        <v>0.69769999999999999</v>
      </c>
      <c r="AF189" s="6">
        <v>0.1193</v>
      </c>
      <c r="AG189" s="6">
        <v>-0.10539999999999999</v>
      </c>
      <c r="AH189" s="6">
        <v>-0.27660000000000001</v>
      </c>
      <c r="AI189" s="6">
        <v>-0.1341</v>
      </c>
      <c r="AJ189" s="6">
        <v>3.9300000000000002E-2</v>
      </c>
      <c r="AK189" s="6">
        <v>0.1414</v>
      </c>
      <c r="AL189" s="6">
        <v>0.10680000000000001</v>
      </c>
      <c r="AM189" s="6">
        <v>-0.14630000000000001</v>
      </c>
      <c r="AN189" s="6">
        <v>-0.43209999999999998</v>
      </c>
      <c r="AO189" s="6">
        <v>0.17449999999999999</v>
      </c>
      <c r="AP189" s="6">
        <v>-7.7899999999999997E-2</v>
      </c>
      <c r="AQ189" s="6">
        <v>-9.9000000000000005E-2</v>
      </c>
      <c r="AR189" s="6">
        <v>0.25480000000000003</v>
      </c>
      <c r="AS189" s="7">
        <v>2.5999999999999999E-3</v>
      </c>
      <c r="AT189" s="7">
        <v>-0.497</v>
      </c>
      <c r="AU189" s="7">
        <v>-8.9499999999999996E-2</v>
      </c>
      <c r="AV189" s="6">
        <v>-7.9200000000000007E-2</v>
      </c>
      <c r="AW189" s="6">
        <v>-1.43E-2</v>
      </c>
      <c r="AX189" s="6">
        <v>5.3699999999999998E-2</v>
      </c>
      <c r="AY189" s="6">
        <v>0.48320000000000002</v>
      </c>
      <c r="AZ189" s="6">
        <v>-0.39639999999999997</v>
      </c>
    </row>
    <row r="190" spans="1:52" ht="16.5">
      <c r="A190" s="11" t="s">
        <v>17</v>
      </c>
      <c r="B190" s="9">
        <v>149765</v>
      </c>
      <c r="C190" s="9">
        <v>148999</v>
      </c>
      <c r="D190" s="9">
        <v>120283</v>
      </c>
      <c r="E190" s="9">
        <v>105840</v>
      </c>
      <c r="F190" s="9">
        <v>76938</v>
      </c>
      <c r="G190" s="9">
        <v>92451</v>
      </c>
      <c r="H190" s="9">
        <v>113880</v>
      </c>
      <c r="I190" s="9">
        <v>101742</v>
      </c>
      <c r="J190" s="9">
        <v>91326</v>
      </c>
      <c r="K190" s="9">
        <v>105689</v>
      </c>
      <c r="L190" s="9">
        <v>97938</v>
      </c>
      <c r="M190" s="9">
        <v>109165</v>
      </c>
      <c r="N190" s="9">
        <v>133151</v>
      </c>
      <c r="O190" s="9">
        <v>110881</v>
      </c>
      <c r="P190" s="9">
        <v>108968</v>
      </c>
      <c r="Q190" s="9">
        <v>109683</v>
      </c>
      <c r="R190" s="9">
        <v>114170</v>
      </c>
      <c r="S190" s="9">
        <v>120723</v>
      </c>
      <c r="T190" s="9">
        <v>115999</v>
      </c>
      <c r="U190" s="9">
        <v>101838</v>
      </c>
      <c r="V190" s="9">
        <v>85910</v>
      </c>
      <c r="W190" s="9">
        <v>89116</v>
      </c>
      <c r="X190" s="9">
        <v>81557</v>
      </c>
      <c r="Y190" s="9">
        <v>90691</v>
      </c>
      <c r="Z190" s="9">
        <v>105573</v>
      </c>
      <c r="AA190" s="9">
        <v>109779</v>
      </c>
      <c r="AB190" s="9">
        <v>90231</v>
      </c>
      <c r="AC190" s="9">
        <v>60221</v>
      </c>
      <c r="AD190" s="9">
        <v>65921</v>
      </c>
      <c r="AE190" s="9">
        <v>102941</v>
      </c>
      <c r="AF190" s="9">
        <v>109139</v>
      </c>
      <c r="AG190" s="9">
        <v>97285</v>
      </c>
      <c r="AH190" s="9">
        <v>85561</v>
      </c>
      <c r="AI190" s="9">
        <v>74075</v>
      </c>
      <c r="AJ190" s="9">
        <v>71617</v>
      </c>
      <c r="AK190" s="9">
        <v>78550</v>
      </c>
      <c r="AL190" s="9">
        <v>81194</v>
      </c>
      <c r="AM190" s="9">
        <v>67190</v>
      </c>
      <c r="AN190" s="9">
        <v>47998</v>
      </c>
      <c r="AO190" s="9">
        <v>51431</v>
      </c>
      <c r="AP190" s="9">
        <v>48922</v>
      </c>
      <c r="AQ190" s="9">
        <v>42706</v>
      </c>
      <c r="AR190" s="9">
        <v>50139</v>
      </c>
      <c r="AS190" s="10">
        <v>50029</v>
      </c>
      <c r="AT190" s="10">
        <v>30819</v>
      </c>
      <c r="AU190" s="10">
        <v>28247</v>
      </c>
      <c r="AV190" s="9">
        <v>27051</v>
      </c>
      <c r="AW190" s="9">
        <v>25614</v>
      </c>
      <c r="AX190" s="9">
        <v>27429</v>
      </c>
      <c r="AY190" s="9">
        <v>32426</v>
      </c>
      <c r="AZ190" s="9">
        <v>23793</v>
      </c>
    </row>
    <row r="191" spans="1:52" ht="16.5">
      <c r="A191" s="8" t="s">
        <v>131</v>
      </c>
      <c r="B191" s="6">
        <v>0.1265</v>
      </c>
      <c r="C191" s="6">
        <v>-5.1000000000000004E-3</v>
      </c>
      <c r="D191" s="6">
        <v>-0.19270000000000001</v>
      </c>
      <c r="E191" s="6">
        <v>-0.1201</v>
      </c>
      <c r="F191" s="6">
        <v>-0.27310000000000001</v>
      </c>
      <c r="G191" s="6">
        <v>0.2016</v>
      </c>
      <c r="H191" s="6">
        <v>0.23180000000000001</v>
      </c>
      <c r="I191" s="6">
        <v>-0.1066</v>
      </c>
      <c r="J191" s="6">
        <v>-0.1024</v>
      </c>
      <c r="K191" s="6">
        <v>0.1573</v>
      </c>
      <c r="L191" s="6">
        <v>-7.3300000000000004E-2</v>
      </c>
      <c r="M191" s="6">
        <v>0.11459999999999999</v>
      </c>
      <c r="N191" s="6">
        <f>N190/M190-1</f>
        <v>0.21972243851051165</v>
      </c>
      <c r="O191" s="6">
        <v>-0.1673</v>
      </c>
      <c r="P191" s="6">
        <v>-1.7299999999999999E-2</v>
      </c>
      <c r="Q191" s="6">
        <v>6.6E-3</v>
      </c>
      <c r="R191" s="6">
        <v>4.0899999999999999E-2</v>
      </c>
      <c r="S191" s="6">
        <v>5.74E-2</v>
      </c>
      <c r="T191" s="6">
        <v>-3.9100000000000003E-2</v>
      </c>
      <c r="U191" s="6">
        <v>-0.1221</v>
      </c>
      <c r="V191" s="6">
        <v>-0.15640000000000001</v>
      </c>
      <c r="W191" s="6">
        <v>3.73E-2</v>
      </c>
      <c r="X191" s="6">
        <v>-8.48E-2</v>
      </c>
      <c r="Y191" s="6">
        <v>0.112</v>
      </c>
      <c r="Z191" s="6">
        <v>0.1641</v>
      </c>
      <c r="AA191" s="6">
        <v>3.9800000000000002E-2</v>
      </c>
      <c r="AB191" s="6">
        <v>-0.17810000000000001</v>
      </c>
      <c r="AC191" s="6">
        <v>-0.33260000000000001</v>
      </c>
      <c r="AD191" s="6">
        <v>9.4700000000000006E-2</v>
      </c>
      <c r="AE191" s="6">
        <v>0.56159999999999999</v>
      </c>
      <c r="AF191" s="6">
        <v>6.0199999999999997E-2</v>
      </c>
      <c r="AG191" s="6">
        <v>-0.1086</v>
      </c>
      <c r="AH191" s="6">
        <v>-0.1205</v>
      </c>
      <c r="AI191" s="6">
        <v>-0.13420000000000001</v>
      </c>
      <c r="AJ191" s="6">
        <v>-3.32E-2</v>
      </c>
      <c r="AK191" s="6">
        <v>9.6799999999999997E-2</v>
      </c>
      <c r="AL191" s="6">
        <v>3.3700000000000001E-2</v>
      </c>
      <c r="AM191" s="6">
        <v>-0.17249999999999999</v>
      </c>
      <c r="AN191" s="6">
        <v>-0.28560000000000002</v>
      </c>
      <c r="AO191" s="6">
        <v>7.1499999999999994E-2</v>
      </c>
      <c r="AP191" s="6">
        <v>-4.8800000000000003E-2</v>
      </c>
      <c r="AQ191" s="6">
        <v>-0.12709999999999999</v>
      </c>
      <c r="AR191" s="6">
        <v>0.1741</v>
      </c>
      <c r="AS191" s="7">
        <v>-2.2000000000000001E-3</v>
      </c>
      <c r="AT191" s="7">
        <v>-0.38400000000000001</v>
      </c>
      <c r="AU191" s="7">
        <v>-8.3500000000000005E-2</v>
      </c>
      <c r="AV191" s="6">
        <v>-4.2299999999999997E-2</v>
      </c>
      <c r="AW191" s="6">
        <v>-5.3100000000000001E-2</v>
      </c>
      <c r="AX191" s="6">
        <v>7.0900000000000005E-2</v>
      </c>
      <c r="AY191" s="6">
        <v>0.1822</v>
      </c>
      <c r="AZ191" s="6">
        <v>-0.26619999999999999</v>
      </c>
    </row>
    <row r="192" spans="1:52" ht="16.5">
      <c r="A192" s="8" t="s">
        <v>36</v>
      </c>
      <c r="B192" s="9">
        <v>75846</v>
      </c>
      <c r="C192" s="9">
        <v>49394</v>
      </c>
      <c r="D192" s="9">
        <v>22145</v>
      </c>
      <c r="E192" s="9">
        <v>17423</v>
      </c>
      <c r="F192" s="9">
        <v>11583</v>
      </c>
      <c r="G192" s="9">
        <v>15819</v>
      </c>
      <c r="H192" s="9">
        <v>21159</v>
      </c>
      <c r="I192" s="9">
        <v>18844</v>
      </c>
      <c r="J192" s="9">
        <v>11933</v>
      </c>
      <c r="K192" s="9">
        <v>16299</v>
      </c>
      <c r="L192" s="9">
        <v>12633</v>
      </c>
      <c r="M192" s="9">
        <v>13053</v>
      </c>
      <c r="N192" s="9">
        <v>20884</v>
      </c>
      <c r="O192" s="9">
        <v>15074</v>
      </c>
      <c r="P192" s="9">
        <v>14654</v>
      </c>
      <c r="Q192" s="9">
        <v>16777</v>
      </c>
      <c r="R192" s="9">
        <v>15980</v>
      </c>
      <c r="S192" s="9">
        <v>18556</v>
      </c>
      <c r="T192" s="9">
        <v>17426</v>
      </c>
      <c r="U192" s="9">
        <v>13922</v>
      </c>
      <c r="V192" s="9">
        <v>9311</v>
      </c>
      <c r="W192" s="9">
        <v>9883</v>
      </c>
      <c r="X192" s="9">
        <v>8070</v>
      </c>
      <c r="Y192" s="9">
        <v>9712</v>
      </c>
      <c r="Z192" s="9">
        <v>13164</v>
      </c>
      <c r="AA192" s="9">
        <v>12403</v>
      </c>
      <c r="AB192" s="9">
        <v>9330</v>
      </c>
      <c r="AC192" s="9">
        <v>5555</v>
      </c>
      <c r="AD192" s="9">
        <v>7768</v>
      </c>
      <c r="AE192" s="9">
        <v>14968</v>
      </c>
      <c r="AF192" s="9">
        <v>14629</v>
      </c>
      <c r="AG192" s="9">
        <v>13903</v>
      </c>
      <c r="AH192" s="9">
        <v>9814</v>
      </c>
      <c r="AI192" s="9">
        <v>7690</v>
      </c>
      <c r="AJ192" s="9">
        <v>8268</v>
      </c>
      <c r="AK192" s="9">
        <v>8068</v>
      </c>
      <c r="AL192" s="9">
        <v>13772</v>
      </c>
      <c r="AM192" s="9">
        <v>7563</v>
      </c>
      <c r="AN192" s="9">
        <v>5409</v>
      </c>
      <c r="AO192" s="9">
        <v>6104</v>
      </c>
      <c r="AP192" s="9">
        <v>5563</v>
      </c>
      <c r="AQ192" s="9">
        <v>5722</v>
      </c>
      <c r="AR192" s="9">
        <v>8952</v>
      </c>
      <c r="AS192" s="10">
        <v>9764</v>
      </c>
      <c r="AT192" s="10">
        <v>3563</v>
      </c>
      <c r="AU192" s="10">
        <v>3553</v>
      </c>
      <c r="AV192" s="9">
        <v>3939</v>
      </c>
      <c r="AW192" s="9">
        <v>3514</v>
      </c>
      <c r="AX192" s="9">
        <v>4650</v>
      </c>
      <c r="AY192" s="9">
        <v>5614</v>
      </c>
      <c r="AZ192" s="9">
        <v>3692</v>
      </c>
    </row>
    <row r="193" spans="1:52" ht="16.5">
      <c r="A193" s="8" t="s">
        <v>37</v>
      </c>
      <c r="B193" s="9">
        <v>37498</v>
      </c>
      <c r="C193" s="9">
        <v>43299</v>
      </c>
      <c r="D193" s="9">
        <v>37397</v>
      </c>
      <c r="E193" s="9">
        <v>31441</v>
      </c>
      <c r="F193" s="9">
        <v>22208</v>
      </c>
      <c r="G193" s="9">
        <v>27041</v>
      </c>
      <c r="H193" s="9">
        <v>34052</v>
      </c>
      <c r="I193" s="9">
        <v>29635</v>
      </c>
      <c r="J193" s="9">
        <v>26643</v>
      </c>
      <c r="K193" s="9">
        <v>29320</v>
      </c>
      <c r="L193" s="9">
        <v>26410</v>
      </c>
      <c r="M193" s="9">
        <v>27675</v>
      </c>
      <c r="N193" s="9">
        <v>23728</v>
      </c>
      <c r="O193" s="9">
        <v>27398</v>
      </c>
      <c r="P193" s="9">
        <v>24949</v>
      </c>
      <c r="Q193" s="9">
        <v>25694</v>
      </c>
      <c r="R193" s="9">
        <v>27127</v>
      </c>
      <c r="S193" s="9">
        <v>28445</v>
      </c>
      <c r="T193" s="9">
        <v>27923</v>
      </c>
      <c r="U193" s="9">
        <v>22808</v>
      </c>
      <c r="V193" s="9">
        <v>20016</v>
      </c>
      <c r="W193" s="9">
        <v>18347</v>
      </c>
      <c r="X193" s="9">
        <v>15706</v>
      </c>
      <c r="Y193" s="9">
        <v>16449</v>
      </c>
      <c r="Z193" s="9">
        <v>19587</v>
      </c>
      <c r="AA193" s="9">
        <v>25462</v>
      </c>
      <c r="AB193" s="9">
        <v>17692</v>
      </c>
      <c r="AC193" s="9">
        <v>10318</v>
      </c>
      <c r="AD193" s="9">
        <v>10582</v>
      </c>
      <c r="AE193" s="9">
        <v>18400</v>
      </c>
      <c r="AF193" s="9">
        <v>19353</v>
      </c>
      <c r="AG193" s="9">
        <v>16903</v>
      </c>
      <c r="AH193" s="9">
        <v>17644</v>
      </c>
      <c r="AI193" s="9">
        <v>12369</v>
      </c>
      <c r="AJ193" s="9">
        <v>10368</v>
      </c>
      <c r="AK193" s="9">
        <v>10627</v>
      </c>
      <c r="AL193" s="9">
        <v>13096</v>
      </c>
      <c r="AM193" s="9">
        <v>12454</v>
      </c>
      <c r="AN193" s="9">
        <v>6510</v>
      </c>
      <c r="AO193" s="9">
        <v>7235</v>
      </c>
      <c r="AP193" s="9">
        <v>6929</v>
      </c>
      <c r="AQ193" s="9">
        <v>5636</v>
      </c>
      <c r="AR193" s="9">
        <v>6931</v>
      </c>
      <c r="AS193" s="10">
        <v>8997</v>
      </c>
      <c r="AT193" s="10">
        <v>4704</v>
      </c>
      <c r="AU193" s="10">
        <v>3934</v>
      </c>
      <c r="AV193" s="9">
        <v>3590</v>
      </c>
      <c r="AW193" s="9">
        <v>3348</v>
      </c>
      <c r="AX193" s="9">
        <v>3507</v>
      </c>
      <c r="AY193" s="9">
        <v>4809</v>
      </c>
      <c r="AZ193" s="9">
        <v>3072</v>
      </c>
    </row>
    <row r="194" spans="1:52" ht="16.5">
      <c r="A194" s="8" t="s">
        <v>130</v>
      </c>
      <c r="B194" s="9">
        <v>52592</v>
      </c>
      <c r="C194" s="9">
        <v>46515</v>
      </c>
      <c r="D194" s="9">
        <v>45560</v>
      </c>
      <c r="E194" s="9">
        <v>41021</v>
      </c>
      <c r="F194" s="9">
        <v>31621</v>
      </c>
      <c r="G194" s="9">
        <v>30600</v>
      </c>
      <c r="H194" s="9">
        <v>35277</v>
      </c>
      <c r="I194" s="9">
        <v>34263</v>
      </c>
      <c r="J194" s="9">
        <v>33635</v>
      </c>
      <c r="K194" s="9">
        <v>39070</v>
      </c>
      <c r="L194" s="9">
        <v>39141</v>
      </c>
      <c r="M194" s="9">
        <v>44155</v>
      </c>
      <c r="N194" s="9">
        <v>45485</v>
      </c>
      <c r="O194" s="9">
        <v>44634</v>
      </c>
      <c r="P194" s="9">
        <v>45368</v>
      </c>
      <c r="Q194" s="9">
        <v>45122</v>
      </c>
      <c r="R194" s="9">
        <v>45494</v>
      </c>
      <c r="S194" s="9">
        <v>47442</v>
      </c>
      <c r="T194" s="9">
        <v>43179</v>
      </c>
      <c r="U194" s="9">
        <v>40966</v>
      </c>
      <c r="V194" s="9">
        <v>35839</v>
      </c>
      <c r="W194" s="9">
        <v>39186</v>
      </c>
      <c r="X194" s="9">
        <v>40391</v>
      </c>
      <c r="Y194" s="9">
        <v>42644</v>
      </c>
      <c r="Z194" s="9">
        <v>46615</v>
      </c>
      <c r="AA194" s="9">
        <v>42556</v>
      </c>
      <c r="AB194" s="9">
        <v>42923</v>
      </c>
      <c r="AC194" s="9">
        <v>32887</v>
      </c>
      <c r="AD194" s="9">
        <v>29180</v>
      </c>
      <c r="AE194" s="9">
        <v>36430</v>
      </c>
      <c r="AF194" s="9">
        <v>45725</v>
      </c>
      <c r="AG194" s="9">
        <v>44494</v>
      </c>
      <c r="AH194" s="9">
        <v>39416</v>
      </c>
      <c r="AI194" s="9">
        <v>38278</v>
      </c>
      <c r="AJ194" s="9">
        <v>35814</v>
      </c>
      <c r="AK194" s="9">
        <v>37102</v>
      </c>
      <c r="AL194" s="9">
        <v>34458</v>
      </c>
      <c r="AM194" s="9">
        <v>30742</v>
      </c>
      <c r="AN194" s="9">
        <v>25818</v>
      </c>
      <c r="AO194" s="9">
        <v>25106</v>
      </c>
      <c r="AP194" s="9">
        <v>25346</v>
      </c>
      <c r="AQ194" s="9">
        <v>21989</v>
      </c>
      <c r="AR194" s="9">
        <v>21859</v>
      </c>
      <c r="AS194" s="10">
        <v>19738</v>
      </c>
      <c r="AT194" s="10">
        <v>17709</v>
      </c>
      <c r="AU194" s="10">
        <v>15465</v>
      </c>
      <c r="AV194" s="9">
        <v>14897</v>
      </c>
      <c r="AW194" s="9">
        <v>14275</v>
      </c>
      <c r="AX194" s="9">
        <v>13744</v>
      </c>
      <c r="AY194" s="9">
        <v>13945</v>
      </c>
      <c r="AZ194" s="9">
        <v>13408</v>
      </c>
    </row>
    <row r="195" spans="1:52" ht="16.5">
      <c r="A195" s="8" t="s">
        <v>39</v>
      </c>
      <c r="B195" s="9">
        <v>16563</v>
      </c>
      <c r="C195" s="9">
        <v>19271</v>
      </c>
      <c r="D195" s="9">
        <v>17294</v>
      </c>
      <c r="E195" s="9">
        <v>17254</v>
      </c>
      <c r="F195" s="9">
        <v>12223</v>
      </c>
      <c r="G195" s="9">
        <v>19863</v>
      </c>
      <c r="H195" s="9">
        <v>24461</v>
      </c>
      <c r="I195" s="9">
        <v>19844</v>
      </c>
      <c r="J195" s="9">
        <v>19603</v>
      </c>
      <c r="K195" s="9">
        <v>21600</v>
      </c>
      <c r="L195" s="9">
        <v>20181</v>
      </c>
      <c r="M195" s="9">
        <v>24649</v>
      </c>
      <c r="N195" s="9">
        <v>32114</v>
      </c>
      <c r="O195" s="9">
        <v>21843</v>
      </c>
      <c r="P195" s="9">
        <v>23256</v>
      </c>
      <c r="Q195" s="9">
        <v>21778</v>
      </c>
      <c r="R195" s="9">
        <v>25321</v>
      </c>
      <c r="S195" s="9">
        <v>26169</v>
      </c>
      <c r="T195" s="9">
        <v>27454</v>
      </c>
      <c r="U195" s="9">
        <v>23993</v>
      </c>
      <c r="V195" s="9">
        <v>20511</v>
      </c>
      <c r="W195" s="9">
        <v>21495</v>
      </c>
      <c r="X195" s="9">
        <v>17255</v>
      </c>
      <c r="Y195" s="9">
        <v>21665</v>
      </c>
      <c r="Z195" s="9">
        <v>26254</v>
      </c>
      <c r="AA195" s="9">
        <v>29110</v>
      </c>
      <c r="AB195" s="9">
        <v>20160</v>
      </c>
      <c r="AC195" s="9">
        <v>11318</v>
      </c>
      <c r="AD195" s="9">
        <v>19133</v>
      </c>
      <c r="AE195" s="9">
        <v>34614</v>
      </c>
      <c r="AF195" s="9">
        <v>29915</v>
      </c>
      <c r="AG195" s="9">
        <v>22237</v>
      </c>
      <c r="AH195" s="9">
        <v>18759</v>
      </c>
      <c r="AI195" s="9">
        <v>15802</v>
      </c>
      <c r="AJ195" s="9">
        <v>17416</v>
      </c>
      <c r="AK195" s="9">
        <v>22799</v>
      </c>
      <c r="AL195" s="9">
        <v>22421</v>
      </c>
      <c r="AM195" s="9">
        <v>17088</v>
      </c>
      <c r="AN195" s="9">
        <v>10401</v>
      </c>
      <c r="AO195" s="9">
        <v>13129</v>
      </c>
      <c r="AP195" s="9">
        <v>11157</v>
      </c>
      <c r="AQ195" s="9">
        <v>9438</v>
      </c>
      <c r="AR195" s="9">
        <v>12509</v>
      </c>
      <c r="AS195" s="10">
        <v>11587</v>
      </c>
      <c r="AT195" s="10">
        <v>4842</v>
      </c>
      <c r="AU195" s="10">
        <v>5282</v>
      </c>
      <c r="AV195" s="9">
        <v>4628</v>
      </c>
      <c r="AW195" s="9">
        <v>4483</v>
      </c>
      <c r="AX195" s="9">
        <v>5564</v>
      </c>
      <c r="AY195" s="9">
        <v>8128</v>
      </c>
      <c r="AZ195" s="9">
        <v>3630</v>
      </c>
    </row>
    <row r="196" spans="1:52" ht="16.5">
      <c r="A196" s="8" t="s">
        <v>49</v>
      </c>
      <c r="B196" s="6">
        <v>0.50639999999999996</v>
      </c>
      <c r="C196" s="6">
        <v>0.33150000000000002</v>
      </c>
      <c r="D196" s="6">
        <v>0.18410000000000001</v>
      </c>
      <c r="E196" s="6">
        <v>0.1646</v>
      </c>
      <c r="F196" s="6">
        <v>0.15049999999999999</v>
      </c>
      <c r="G196" s="6">
        <v>0.1711</v>
      </c>
      <c r="H196" s="6">
        <v>0.18579999999999999</v>
      </c>
      <c r="I196" s="6">
        <v>0.1852</v>
      </c>
      <c r="J196" s="6">
        <v>0.13070000000000001</v>
      </c>
      <c r="K196" s="6">
        <v>0.1542</v>
      </c>
      <c r="L196" s="6">
        <v>0.129</v>
      </c>
      <c r="M196" s="6">
        <v>0.1196</v>
      </c>
      <c r="N196" s="6">
        <v>0.15679999999999999</v>
      </c>
      <c r="O196" s="6">
        <v>0.13589999999999999</v>
      </c>
      <c r="P196" s="6">
        <v>0.13450000000000001</v>
      </c>
      <c r="Q196" s="6">
        <v>0.153</v>
      </c>
      <c r="R196" s="6">
        <v>0.14000000000000001</v>
      </c>
      <c r="S196" s="6">
        <v>0.1537</v>
      </c>
      <c r="T196" s="6">
        <v>0.1502</v>
      </c>
      <c r="U196" s="6">
        <v>0.13669999999999999</v>
      </c>
      <c r="V196" s="6">
        <v>0.1084</v>
      </c>
      <c r="W196" s="6">
        <v>0.1109</v>
      </c>
      <c r="X196" s="6">
        <v>9.8900000000000002E-2</v>
      </c>
      <c r="Y196" s="6">
        <v>0.1071</v>
      </c>
      <c r="Z196" s="6">
        <v>0.12470000000000001</v>
      </c>
      <c r="AA196" s="6">
        <v>0.113</v>
      </c>
      <c r="AB196" s="6">
        <v>0.10340000000000001</v>
      </c>
      <c r="AC196" s="6">
        <v>9.2200000000000004E-2</v>
      </c>
      <c r="AD196" s="6">
        <v>0.1178</v>
      </c>
      <c r="AE196" s="6">
        <v>0.1454</v>
      </c>
      <c r="AF196" s="6">
        <v>0.13400000000000001</v>
      </c>
      <c r="AG196" s="6">
        <v>0.1429</v>
      </c>
      <c r="AH196" s="6">
        <v>0.1147</v>
      </c>
      <c r="AI196" s="6">
        <v>0.1038</v>
      </c>
      <c r="AJ196" s="6">
        <v>0.1154</v>
      </c>
      <c r="AK196" s="6">
        <v>0.1027</v>
      </c>
      <c r="AL196" s="6">
        <v>0.1696</v>
      </c>
      <c r="AM196" s="6">
        <v>0.11260000000000001</v>
      </c>
      <c r="AN196" s="6">
        <v>0.11269999999999999</v>
      </c>
      <c r="AO196" s="6">
        <v>0.1187</v>
      </c>
      <c r="AP196" s="6">
        <v>0.1137</v>
      </c>
      <c r="AQ196" s="6">
        <v>0.13400000000000001</v>
      </c>
      <c r="AR196" s="6">
        <v>0.17849999999999999</v>
      </c>
      <c r="AS196" s="7">
        <v>0.19520000000000001</v>
      </c>
      <c r="AT196" s="7">
        <v>0.11559999999999999</v>
      </c>
      <c r="AU196" s="7">
        <v>0.1258</v>
      </c>
      <c r="AV196" s="6">
        <v>0.14560000000000001</v>
      </c>
      <c r="AW196" s="6">
        <v>0.13719999999999999</v>
      </c>
      <c r="AX196" s="6">
        <v>0.16950000000000001</v>
      </c>
      <c r="AY196" s="6">
        <v>0.1731</v>
      </c>
      <c r="AZ196" s="6">
        <v>0.1552</v>
      </c>
    </row>
    <row r="197" spans="1:52" ht="16.5">
      <c r="A197" s="8" t="s">
        <v>50</v>
      </c>
      <c r="B197" s="6">
        <v>0.25040000000000001</v>
      </c>
      <c r="C197" s="6">
        <v>0.29060000000000002</v>
      </c>
      <c r="D197" s="6">
        <v>0.31090000000000001</v>
      </c>
      <c r="E197" s="6">
        <v>0.29709999999999998</v>
      </c>
      <c r="F197" s="6">
        <v>0.28860000000000002</v>
      </c>
      <c r="G197" s="6">
        <v>0.29249999999999998</v>
      </c>
      <c r="H197" s="6">
        <v>0.29899999999999999</v>
      </c>
      <c r="I197" s="6">
        <v>0.2913</v>
      </c>
      <c r="J197" s="6">
        <v>0.29170000000000001</v>
      </c>
      <c r="K197" s="6">
        <v>0.27739999999999998</v>
      </c>
      <c r="L197" s="6">
        <v>0.2697</v>
      </c>
      <c r="M197" s="6">
        <v>0.2535</v>
      </c>
      <c r="N197" s="6">
        <v>0.1782</v>
      </c>
      <c r="O197" s="6">
        <v>0.24709999999999999</v>
      </c>
      <c r="P197" s="6">
        <v>0.22900000000000001</v>
      </c>
      <c r="Q197" s="6">
        <v>0.23430000000000001</v>
      </c>
      <c r="R197" s="6">
        <v>0.23760000000000001</v>
      </c>
      <c r="S197" s="6">
        <v>0.2356</v>
      </c>
      <c r="T197" s="6">
        <v>0.2407</v>
      </c>
      <c r="U197" s="6">
        <v>0.224</v>
      </c>
      <c r="V197" s="6">
        <v>0.23300000000000001</v>
      </c>
      <c r="W197" s="6">
        <v>0.2059</v>
      </c>
      <c r="X197" s="6">
        <v>0.19259999999999999</v>
      </c>
      <c r="Y197" s="6">
        <v>0.18140000000000001</v>
      </c>
      <c r="Z197" s="6">
        <v>0.1855</v>
      </c>
      <c r="AA197" s="6">
        <v>0.2319</v>
      </c>
      <c r="AB197" s="6">
        <v>0.1961</v>
      </c>
      <c r="AC197" s="6">
        <v>0.17130000000000001</v>
      </c>
      <c r="AD197" s="6">
        <v>0.1605</v>
      </c>
      <c r="AE197" s="6">
        <v>0.1787</v>
      </c>
      <c r="AF197" s="6">
        <v>0.17730000000000001</v>
      </c>
      <c r="AG197" s="6">
        <v>0.17369999999999999</v>
      </c>
      <c r="AH197" s="6">
        <v>0.20619999999999999</v>
      </c>
      <c r="AI197" s="6">
        <v>0.16700000000000001</v>
      </c>
      <c r="AJ197" s="6">
        <v>0.14480000000000001</v>
      </c>
      <c r="AK197" s="6">
        <v>0.1353</v>
      </c>
      <c r="AL197" s="6">
        <v>0.1613</v>
      </c>
      <c r="AM197" s="6">
        <v>0.18540000000000001</v>
      </c>
      <c r="AN197" s="6">
        <v>0.1356</v>
      </c>
      <c r="AO197" s="6">
        <v>0.14069999999999999</v>
      </c>
      <c r="AP197" s="6">
        <v>0.1416</v>
      </c>
      <c r="AQ197" s="6">
        <v>0.13200000000000001</v>
      </c>
      <c r="AR197" s="6">
        <v>0.13819999999999999</v>
      </c>
      <c r="AS197" s="7">
        <v>0.17979999999999999</v>
      </c>
      <c r="AT197" s="7">
        <v>0.15260000000000001</v>
      </c>
      <c r="AU197" s="7">
        <v>0.13930000000000001</v>
      </c>
      <c r="AV197" s="6">
        <v>0.13270000000000001</v>
      </c>
      <c r="AW197" s="6">
        <v>0.13070000000000001</v>
      </c>
      <c r="AX197" s="6">
        <v>0.12790000000000001</v>
      </c>
      <c r="AY197" s="6">
        <v>0.14829999999999999</v>
      </c>
      <c r="AZ197" s="6">
        <v>0.12909999999999999</v>
      </c>
    </row>
    <row r="198" spans="1:52" ht="16.5">
      <c r="A198" s="8" t="s">
        <v>129</v>
      </c>
      <c r="B198" s="6">
        <v>0.35120000000000001</v>
      </c>
      <c r="C198" s="6">
        <v>0.31219999999999998</v>
      </c>
      <c r="D198" s="6">
        <v>0.37880000000000003</v>
      </c>
      <c r="E198" s="6">
        <v>0.3876</v>
      </c>
      <c r="F198" s="6">
        <v>0.41099999999999998</v>
      </c>
      <c r="G198" s="6">
        <v>0.33100000000000002</v>
      </c>
      <c r="H198" s="6">
        <v>0.30980000000000002</v>
      </c>
      <c r="I198" s="6">
        <v>0.33679999999999999</v>
      </c>
      <c r="J198" s="6">
        <v>0.36830000000000002</v>
      </c>
      <c r="K198" s="6">
        <v>0.36969999999999997</v>
      </c>
      <c r="L198" s="6">
        <v>0.3997</v>
      </c>
      <c r="M198" s="6">
        <v>0.40450000000000003</v>
      </c>
      <c r="N198" s="6">
        <v>0.34160000000000001</v>
      </c>
      <c r="O198" s="6">
        <v>0.40250000000000002</v>
      </c>
      <c r="P198" s="6">
        <v>0.4163</v>
      </c>
      <c r="Q198" s="6">
        <v>0.41139999999999999</v>
      </c>
      <c r="R198" s="6">
        <v>0.39850000000000002</v>
      </c>
      <c r="S198" s="6">
        <v>0.39300000000000002</v>
      </c>
      <c r="T198" s="6">
        <v>0.37219999999999998</v>
      </c>
      <c r="U198" s="6">
        <v>0.40229999999999999</v>
      </c>
      <c r="V198" s="6">
        <v>0.41720000000000002</v>
      </c>
      <c r="W198" s="6">
        <v>0.43969999999999998</v>
      </c>
      <c r="X198" s="6">
        <v>0.49519999999999997</v>
      </c>
      <c r="Y198" s="6">
        <v>0.47020000000000001</v>
      </c>
      <c r="Z198" s="6">
        <v>0.4415</v>
      </c>
      <c r="AA198" s="6">
        <v>0.38769999999999999</v>
      </c>
      <c r="AB198" s="6">
        <v>0.47570000000000001</v>
      </c>
      <c r="AC198" s="6">
        <v>0.54610000000000003</v>
      </c>
      <c r="AD198" s="6">
        <v>0.44269999999999998</v>
      </c>
      <c r="AE198" s="6">
        <v>0.35389999999999999</v>
      </c>
      <c r="AF198" s="6">
        <v>0.41899999999999998</v>
      </c>
      <c r="AG198" s="6">
        <v>0.45739999999999997</v>
      </c>
      <c r="AH198" s="6">
        <v>0.4607</v>
      </c>
      <c r="AI198" s="6">
        <v>0.51670000000000005</v>
      </c>
      <c r="AJ198" s="6">
        <v>0.50009999999999999</v>
      </c>
      <c r="AK198" s="6">
        <v>0.4723</v>
      </c>
      <c r="AL198" s="6">
        <v>0.4244</v>
      </c>
      <c r="AM198" s="6">
        <v>0.45750000000000002</v>
      </c>
      <c r="AN198" s="6">
        <v>0.53790000000000004</v>
      </c>
      <c r="AO198" s="6">
        <v>0.48809999999999998</v>
      </c>
      <c r="AP198" s="6">
        <v>0.5181</v>
      </c>
      <c r="AQ198" s="6">
        <v>0.51490000000000002</v>
      </c>
      <c r="AR198" s="6">
        <v>0.436</v>
      </c>
      <c r="AS198" s="7">
        <v>0.39450000000000002</v>
      </c>
      <c r="AT198" s="7">
        <v>0.5746</v>
      </c>
      <c r="AU198" s="7">
        <v>0.54749999999999999</v>
      </c>
      <c r="AV198" s="6">
        <v>0.55069999999999997</v>
      </c>
      <c r="AW198" s="6">
        <v>0.55730000000000002</v>
      </c>
      <c r="AX198" s="6">
        <v>0.50109999999999999</v>
      </c>
      <c r="AY198" s="6">
        <v>0.43009999999999998</v>
      </c>
      <c r="AZ198" s="6">
        <v>0.5635</v>
      </c>
    </row>
    <row r="199" spans="1:52" ht="16.5">
      <c r="A199" s="8" t="s">
        <v>52</v>
      </c>
      <c r="B199" s="6">
        <v>0.1106</v>
      </c>
      <c r="C199" s="6">
        <v>0.1293</v>
      </c>
      <c r="D199" s="6">
        <v>0.14380000000000001</v>
      </c>
      <c r="E199" s="6">
        <v>0.16300000000000001</v>
      </c>
      <c r="F199" s="6">
        <v>0.15890000000000001</v>
      </c>
      <c r="G199" s="6">
        <v>0.21479999999999999</v>
      </c>
      <c r="H199" s="6">
        <v>0.21479999999999999</v>
      </c>
      <c r="I199" s="6">
        <v>0.19500000000000001</v>
      </c>
      <c r="J199" s="6">
        <v>0.21460000000000001</v>
      </c>
      <c r="K199" s="6">
        <v>0.2044</v>
      </c>
      <c r="L199" s="6">
        <v>0.20610000000000001</v>
      </c>
      <c r="M199" s="6">
        <v>0.2258</v>
      </c>
      <c r="N199" s="6">
        <v>0.2412</v>
      </c>
      <c r="O199" s="6">
        <v>0.19700000000000001</v>
      </c>
      <c r="P199" s="6">
        <v>0.21340000000000001</v>
      </c>
      <c r="Q199" s="6">
        <v>0.1986</v>
      </c>
      <c r="R199" s="6">
        <v>0.2218</v>
      </c>
      <c r="S199" s="6">
        <v>0.21679999999999999</v>
      </c>
      <c r="T199" s="6">
        <v>0.23669999999999999</v>
      </c>
      <c r="U199" s="6">
        <v>0.2356</v>
      </c>
      <c r="V199" s="6">
        <v>0.2387</v>
      </c>
      <c r="W199" s="6">
        <v>0.2412</v>
      </c>
      <c r="X199" s="6">
        <v>0.21160000000000001</v>
      </c>
      <c r="Y199" s="6">
        <v>0.2389</v>
      </c>
      <c r="Z199" s="6">
        <v>0.2487</v>
      </c>
      <c r="AA199" s="6">
        <v>0.26519999999999999</v>
      </c>
      <c r="AB199" s="6">
        <v>0.22339999999999999</v>
      </c>
      <c r="AC199" s="6">
        <v>0.18790000000000001</v>
      </c>
      <c r="AD199" s="6">
        <v>0.29020000000000001</v>
      </c>
      <c r="AE199" s="6">
        <v>0.33629999999999999</v>
      </c>
      <c r="AF199" s="6">
        <v>0.27410000000000001</v>
      </c>
      <c r="AG199" s="6">
        <v>0.2286</v>
      </c>
      <c r="AH199" s="6">
        <v>0.21920000000000001</v>
      </c>
      <c r="AI199" s="6">
        <v>0.21329999999999999</v>
      </c>
      <c r="AJ199" s="6">
        <v>0.2432</v>
      </c>
      <c r="AK199" s="6">
        <v>0.29020000000000001</v>
      </c>
      <c r="AL199" s="6">
        <v>0.27610000000000001</v>
      </c>
      <c r="AM199" s="6">
        <v>0.25430000000000003</v>
      </c>
      <c r="AN199" s="6">
        <v>0.2167</v>
      </c>
      <c r="AO199" s="6">
        <v>0.25530000000000003</v>
      </c>
      <c r="AP199" s="6">
        <v>0.2281</v>
      </c>
      <c r="AQ199" s="6">
        <v>0.221</v>
      </c>
      <c r="AR199" s="6">
        <v>0.2495</v>
      </c>
      <c r="AS199" s="7">
        <v>0.2316</v>
      </c>
      <c r="AT199" s="7">
        <v>0.15709999999999999</v>
      </c>
      <c r="AU199" s="7">
        <v>0.187</v>
      </c>
      <c r="AV199" s="6">
        <v>0.1711</v>
      </c>
      <c r="AW199" s="6">
        <v>0.17499999999999999</v>
      </c>
      <c r="AX199" s="6">
        <v>0.2029</v>
      </c>
      <c r="AY199" s="6">
        <v>0.25069999999999998</v>
      </c>
      <c r="AZ199" s="6">
        <v>0.15260000000000001</v>
      </c>
    </row>
    <row r="200" spans="1:52" ht="16.5">
      <c r="A200" s="11" t="s">
        <v>128</v>
      </c>
      <c r="B200" s="6">
        <v>4.7199999999999999E-2</v>
      </c>
      <c r="C200" s="6">
        <v>4.6600000000000003E-2</v>
      </c>
      <c r="D200" s="6">
        <v>5.1299999999999998E-2</v>
      </c>
      <c r="E200" s="6">
        <v>4.58E-2</v>
      </c>
      <c r="F200" s="6">
        <v>3.9100000000000003E-2</v>
      </c>
      <c r="G200" s="6">
        <v>4.4400000000000002E-2</v>
      </c>
      <c r="H200" s="6">
        <v>4.2599999999999999E-2</v>
      </c>
      <c r="I200" s="6">
        <v>3.5799999999999998E-2</v>
      </c>
      <c r="J200" s="6">
        <v>4.7600000000000003E-2</v>
      </c>
      <c r="K200" s="6">
        <v>4.6800000000000001E-2</v>
      </c>
      <c r="L200" s="6">
        <v>4.9299999999999997E-2</v>
      </c>
      <c r="M200" s="6">
        <v>5.28E-2</v>
      </c>
      <c r="N200" s="6">
        <v>0.04</v>
      </c>
      <c r="O200" s="6">
        <v>4.3799999999999999E-2</v>
      </c>
      <c r="P200" s="6">
        <v>4.4299999999999999E-2</v>
      </c>
      <c r="Q200" s="6">
        <v>3.6499999999999998E-2</v>
      </c>
      <c r="R200" s="6">
        <v>4.1000000000000002E-2</v>
      </c>
      <c r="S200" s="6">
        <v>3.61E-2</v>
      </c>
      <c r="T200" s="6">
        <v>2.8299999999999999E-2</v>
      </c>
      <c r="U200" s="6">
        <v>2.01E-2</v>
      </c>
      <c r="V200" s="6">
        <v>3.0499999999999999E-2</v>
      </c>
      <c r="W200" s="6">
        <v>3.1399999999999997E-2</v>
      </c>
      <c r="X200" s="6">
        <v>4.07E-2</v>
      </c>
      <c r="Y200" s="6">
        <v>4.4699999999999997E-2</v>
      </c>
      <c r="Z200" s="6">
        <v>3.73E-2</v>
      </c>
      <c r="AA200" s="6">
        <v>3.7499999999999999E-2</v>
      </c>
      <c r="AB200" s="6">
        <v>4.48E-2</v>
      </c>
      <c r="AC200" s="6">
        <v>3.09E-2</v>
      </c>
      <c r="AD200" s="6">
        <v>3.1199999999999999E-2</v>
      </c>
      <c r="AE200" s="6">
        <v>3.7400000000000003E-2</v>
      </c>
      <c r="AF200" s="6">
        <v>3.0099999999999998E-2</v>
      </c>
      <c r="AG200" s="6">
        <v>2.7900000000000001E-2</v>
      </c>
      <c r="AH200" s="6">
        <v>4.4900000000000002E-2</v>
      </c>
      <c r="AI200" s="6">
        <v>4.1300000000000003E-2</v>
      </c>
      <c r="AJ200" s="6">
        <v>4.6800000000000001E-2</v>
      </c>
      <c r="AK200" s="6">
        <v>5.2200000000000003E-2</v>
      </c>
      <c r="AL200" s="6">
        <v>2.9600000000000001E-2</v>
      </c>
      <c r="AM200" s="6">
        <v>3.3700000000000001E-2</v>
      </c>
      <c r="AN200" s="6">
        <v>3.0800000000000001E-2</v>
      </c>
      <c r="AO200" s="6">
        <v>2.8400000000000002E-2</v>
      </c>
      <c r="AP200" s="6">
        <v>2.87E-2</v>
      </c>
      <c r="AQ200" s="6">
        <v>2.47E-2</v>
      </c>
      <c r="AR200" s="6">
        <v>1.84E-2</v>
      </c>
      <c r="AS200" s="7">
        <v>1.6299999999999999E-2</v>
      </c>
      <c r="AT200" s="7">
        <v>2.0299999999999999E-2</v>
      </c>
      <c r="AU200" s="7">
        <v>1.95E-2</v>
      </c>
      <c r="AV200" s="6">
        <v>2.18E-2</v>
      </c>
      <c r="AW200" s="6">
        <v>2.52E-2</v>
      </c>
      <c r="AX200" s="6">
        <v>2.01E-2</v>
      </c>
      <c r="AY200" s="6">
        <v>1.5599999999999999E-2</v>
      </c>
      <c r="AZ200" s="6">
        <v>2.1600000000000001E-2</v>
      </c>
    </row>
    <row r="201" spans="1:52" ht="16.5">
      <c r="A201" s="8" t="s">
        <v>127</v>
      </c>
      <c r="B201" s="6">
        <v>-6.3500000000000001E-2</v>
      </c>
      <c r="C201" s="6">
        <v>-1.2699999999999999E-2</v>
      </c>
      <c r="D201" s="6">
        <v>0.1009</v>
      </c>
      <c r="E201" s="6">
        <v>-0.1072</v>
      </c>
      <c r="F201" s="6">
        <v>-0.14630000000000001</v>
      </c>
      <c r="G201" s="6">
        <v>0.13550000000000001</v>
      </c>
      <c r="H201" s="6">
        <v>-4.0500000000000001E-2</v>
      </c>
      <c r="I201" s="6">
        <v>-0.15959999999999999</v>
      </c>
      <c r="J201" s="6">
        <v>0.3296</v>
      </c>
      <c r="K201" s="6">
        <v>-1.6799999999999999E-2</v>
      </c>
      <c r="L201" s="6">
        <v>5.3400000000000003E-2</v>
      </c>
      <c r="M201" s="6">
        <v>7.0999999999999994E-2</v>
      </c>
      <c r="N201" s="6">
        <f>N200/M200-1</f>
        <v>-0.24242424242424243</v>
      </c>
      <c r="O201" s="6">
        <v>9.5000000000000001E-2</v>
      </c>
      <c r="P201" s="6">
        <v>1.14E-2</v>
      </c>
      <c r="Q201" s="6">
        <v>-0.17610000000000001</v>
      </c>
      <c r="R201" s="6">
        <v>0.12330000000000001</v>
      </c>
      <c r="S201" s="6">
        <v>-0.1195</v>
      </c>
      <c r="T201" s="6">
        <v>-0.21609999999999999</v>
      </c>
      <c r="U201" s="6">
        <v>-0.2898</v>
      </c>
      <c r="V201" s="6">
        <v>0.51739999999999997</v>
      </c>
      <c r="W201" s="6">
        <v>2.9499999999999998E-2</v>
      </c>
      <c r="X201" s="6">
        <v>0.29620000000000002</v>
      </c>
      <c r="Y201" s="6">
        <v>9.8299999999999998E-2</v>
      </c>
      <c r="Z201" s="6">
        <v>-0.16550000000000001</v>
      </c>
      <c r="AA201" s="6">
        <v>5.4000000000000003E-3</v>
      </c>
      <c r="AB201" s="6">
        <v>0.19470000000000001</v>
      </c>
      <c r="AC201" s="6">
        <v>-0.31030000000000002</v>
      </c>
      <c r="AD201" s="6">
        <v>9.7000000000000003E-3</v>
      </c>
      <c r="AE201" s="6">
        <v>0.19869999999999999</v>
      </c>
      <c r="AF201" s="6">
        <v>-0.19520000000000001</v>
      </c>
      <c r="AG201" s="6">
        <v>-7.3099999999999998E-2</v>
      </c>
      <c r="AH201" s="6">
        <v>0.60929999999999995</v>
      </c>
      <c r="AI201" s="6">
        <v>-8.0199999999999994E-2</v>
      </c>
      <c r="AJ201" s="6">
        <v>0.13320000000000001</v>
      </c>
      <c r="AK201" s="6">
        <v>0.1154</v>
      </c>
      <c r="AL201" s="6">
        <v>-0.433</v>
      </c>
      <c r="AM201" s="6">
        <v>0.13850000000000001</v>
      </c>
      <c r="AN201" s="6">
        <v>-8.6099999999999996E-2</v>
      </c>
      <c r="AO201" s="6">
        <v>-7.7899999999999997E-2</v>
      </c>
      <c r="AP201" s="6">
        <v>1.06E-2</v>
      </c>
      <c r="AQ201" s="6">
        <v>-0.1394</v>
      </c>
      <c r="AR201" s="6">
        <v>-0.25509999999999999</v>
      </c>
      <c r="AS201" s="7">
        <v>-0.11409999999999999</v>
      </c>
      <c r="AT201" s="7">
        <v>0.24540000000000001</v>
      </c>
      <c r="AU201" s="7">
        <v>-3.9399999999999998E-2</v>
      </c>
      <c r="AV201" s="6">
        <v>0.1179</v>
      </c>
      <c r="AW201" s="6">
        <v>0.156</v>
      </c>
      <c r="AX201" s="6">
        <v>-0.2024</v>
      </c>
      <c r="AY201" s="6">
        <v>-0.22389999999999999</v>
      </c>
      <c r="AZ201" s="6">
        <v>0.3846</v>
      </c>
    </row>
    <row r="202" spans="1:52" ht="16.5">
      <c r="A202" s="11" t="s">
        <v>126</v>
      </c>
      <c r="B202" s="9">
        <v>31.114100000000001</v>
      </c>
      <c r="C202" s="9">
        <v>37.6021</v>
      </c>
      <c r="D202" s="9">
        <v>32.119</v>
      </c>
      <c r="E202" s="9">
        <v>29.7563</v>
      </c>
      <c r="F202" s="9">
        <v>27.8919</v>
      </c>
      <c r="G202" s="9">
        <v>28.670500000000001</v>
      </c>
      <c r="H202" s="9">
        <v>29.6553</v>
      </c>
      <c r="I202" s="9">
        <v>28.423100000000002</v>
      </c>
      <c r="J202" s="9">
        <v>29.6311</v>
      </c>
      <c r="K202" s="9">
        <v>28.654</v>
      </c>
      <c r="L202" s="9">
        <v>29.900600000000001</v>
      </c>
      <c r="M202" s="9">
        <v>33.676600000000001</v>
      </c>
      <c r="N202" s="9">
        <v>37.591999999999999</v>
      </c>
      <c r="O202" s="9">
        <v>38.007199999999997</v>
      </c>
      <c r="P202" s="9">
        <v>38.999299999999998</v>
      </c>
      <c r="Q202" s="9">
        <v>35.542299999999997</v>
      </c>
      <c r="R202" s="9">
        <v>35.7821</v>
      </c>
      <c r="S202" s="9">
        <v>33.523899999999998</v>
      </c>
      <c r="T202" s="9">
        <v>34.868899999999996</v>
      </c>
      <c r="U202" s="9">
        <v>36.828200000000002</v>
      </c>
      <c r="V202" s="9">
        <v>31.781199999999998</v>
      </c>
      <c r="W202" s="9">
        <v>32.8416</v>
      </c>
      <c r="X202" s="9">
        <v>37.203800000000001</v>
      </c>
      <c r="Y202" s="9">
        <v>38.191800000000001</v>
      </c>
      <c r="Z202" s="9">
        <v>36.170699999999997</v>
      </c>
      <c r="AA202" s="9">
        <v>44.946300000000001</v>
      </c>
      <c r="AB202" s="9">
        <v>37.944899999999997</v>
      </c>
      <c r="AC202" s="9">
        <v>36.7624</v>
      </c>
      <c r="AD202" s="9">
        <v>40.405299999999997</v>
      </c>
      <c r="AE202" s="9">
        <v>43.9283</v>
      </c>
      <c r="AF202" s="9">
        <v>46.376100000000001</v>
      </c>
      <c r="AG202" s="9">
        <v>46.543500000000002</v>
      </c>
      <c r="AH202" s="9">
        <v>38.283499999999997</v>
      </c>
      <c r="AI202" s="9">
        <v>38.288200000000003</v>
      </c>
      <c r="AJ202" s="9">
        <v>41.160499999999999</v>
      </c>
      <c r="AK202" s="9">
        <v>42.832099999999997</v>
      </c>
      <c r="AL202" s="9">
        <v>45.864600000000003</v>
      </c>
      <c r="AM202" s="9">
        <v>47.317900000000002</v>
      </c>
      <c r="AN202" s="9">
        <v>37.618400000000001</v>
      </c>
      <c r="AO202" s="9">
        <v>41.234099999999998</v>
      </c>
      <c r="AP202" s="9">
        <v>39.969799999999999</v>
      </c>
      <c r="AQ202" s="9">
        <v>41.253100000000003</v>
      </c>
      <c r="AR202" s="9">
        <v>44.0914</v>
      </c>
      <c r="AS202" s="10">
        <v>44.305199999999999</v>
      </c>
      <c r="AT202" s="10">
        <v>36.175199999999997</v>
      </c>
      <c r="AU202" s="10">
        <v>35.938299999999998</v>
      </c>
      <c r="AV202" s="9">
        <v>34.555700000000002</v>
      </c>
      <c r="AW202" s="9">
        <v>35.973300000000002</v>
      </c>
      <c r="AX202" s="9">
        <v>35.395699999999998</v>
      </c>
      <c r="AY202" s="9">
        <v>44.4071</v>
      </c>
      <c r="AZ202" s="9">
        <v>36.527000000000001</v>
      </c>
    </row>
    <row r="203" spans="1:52" ht="16.5">
      <c r="A203" s="8" t="s">
        <v>125</v>
      </c>
      <c r="B203" s="6">
        <v>6.1499999999999999E-2</v>
      </c>
      <c r="C203" s="6">
        <v>0.20849999999999999</v>
      </c>
      <c r="D203" s="6">
        <v>-0.14580000000000001</v>
      </c>
      <c r="E203" s="6">
        <v>-7.3599999999999999E-2</v>
      </c>
      <c r="F203" s="6">
        <v>-6.2700000000000006E-2</v>
      </c>
      <c r="G203" s="6">
        <v>2.7900000000000001E-2</v>
      </c>
      <c r="H203" s="6">
        <v>3.4299999999999997E-2</v>
      </c>
      <c r="I203" s="6">
        <v>-4.1599999999999998E-2</v>
      </c>
      <c r="J203" s="6">
        <v>4.2500000000000003E-2</v>
      </c>
      <c r="K203" s="6">
        <v>-3.3000000000000002E-2</v>
      </c>
      <c r="L203" s="6">
        <v>4.3499999999999997E-2</v>
      </c>
      <c r="M203" s="6">
        <v>0.1263</v>
      </c>
      <c r="N203" s="6">
        <f>N202/M202-1</f>
        <v>0.11626470605702477</v>
      </c>
      <c r="O203" s="6">
        <v>1.0999999999999999E-2</v>
      </c>
      <c r="P203" s="6">
        <v>2.6100000000000002E-2</v>
      </c>
      <c r="Q203" s="6">
        <v>-8.8599999999999998E-2</v>
      </c>
      <c r="R203" s="6">
        <v>6.7000000000000002E-3</v>
      </c>
      <c r="S203" s="6">
        <v>-6.3100000000000003E-2</v>
      </c>
      <c r="T203" s="6">
        <v>4.0099999999999997E-2</v>
      </c>
      <c r="U203" s="6">
        <v>5.62E-2</v>
      </c>
      <c r="V203" s="6">
        <v>-0.13700000000000001</v>
      </c>
      <c r="W203" s="6">
        <v>3.3399999999999999E-2</v>
      </c>
      <c r="X203" s="6">
        <v>0.1328</v>
      </c>
      <c r="Y203" s="6">
        <v>2.6599999999999999E-2</v>
      </c>
      <c r="Z203" s="6">
        <v>-5.2900000000000003E-2</v>
      </c>
      <c r="AA203" s="6">
        <v>0.24260000000000001</v>
      </c>
      <c r="AB203" s="6">
        <v>-0.15579999999999999</v>
      </c>
      <c r="AC203" s="6">
        <v>-3.1199999999999999E-2</v>
      </c>
      <c r="AD203" s="6">
        <v>9.9099999999999994E-2</v>
      </c>
      <c r="AE203" s="6">
        <v>8.72E-2</v>
      </c>
      <c r="AF203" s="6">
        <v>5.57E-2</v>
      </c>
      <c r="AG203" s="6">
        <v>3.5999999999999999E-3</v>
      </c>
      <c r="AH203" s="6">
        <v>-0.17749999999999999</v>
      </c>
      <c r="AI203" s="6">
        <v>1E-4</v>
      </c>
      <c r="AJ203" s="6">
        <v>7.4999999999999997E-2</v>
      </c>
      <c r="AK203" s="6">
        <v>4.0599999999999997E-2</v>
      </c>
      <c r="AL203" s="6">
        <v>7.0800000000000002E-2</v>
      </c>
      <c r="AM203" s="6">
        <v>3.1699999999999999E-2</v>
      </c>
      <c r="AN203" s="6">
        <v>-0.20499999999999999</v>
      </c>
      <c r="AO203" s="6">
        <v>9.6100000000000005E-2</v>
      </c>
      <c r="AP203" s="6">
        <v>-3.0700000000000002E-2</v>
      </c>
      <c r="AQ203" s="6">
        <v>3.2099999999999997E-2</v>
      </c>
      <c r="AR203" s="6">
        <v>6.88E-2</v>
      </c>
      <c r="AS203" s="7">
        <v>4.7999999999999996E-3</v>
      </c>
      <c r="AT203" s="7">
        <v>-0.1835</v>
      </c>
      <c r="AU203" s="7">
        <v>-6.4999999999999997E-3</v>
      </c>
      <c r="AV203" s="6">
        <v>-3.85E-2</v>
      </c>
      <c r="AW203" s="6">
        <v>4.1000000000000002E-2</v>
      </c>
      <c r="AX203" s="6">
        <v>-1.61E-2</v>
      </c>
      <c r="AY203" s="6">
        <v>0.25459999999999999</v>
      </c>
      <c r="AZ203" s="6">
        <v>-0.17749999999999999</v>
      </c>
    </row>
    <row r="204" spans="1:52" ht="18">
      <c r="A204" s="13" t="s">
        <v>124</v>
      </c>
      <c r="B204" s="11">
        <v>201101</v>
      </c>
      <c r="C204" s="11">
        <v>201102</v>
      </c>
      <c r="D204" s="11">
        <v>201103</v>
      </c>
      <c r="E204" s="11">
        <v>201104</v>
      </c>
      <c r="F204" s="11">
        <v>201105</v>
      </c>
      <c r="G204" s="11">
        <v>201106</v>
      </c>
      <c r="H204" s="11">
        <v>201107</v>
      </c>
      <c r="I204" s="11">
        <v>201108</v>
      </c>
      <c r="J204" s="11">
        <v>201109</v>
      </c>
      <c r="K204" s="11">
        <v>201110</v>
      </c>
      <c r="L204" s="11">
        <v>201111</v>
      </c>
      <c r="M204" s="11">
        <v>201112</v>
      </c>
      <c r="N204" s="11">
        <v>201201</v>
      </c>
      <c r="O204" s="11">
        <v>201202</v>
      </c>
      <c r="P204" s="11">
        <v>201203</v>
      </c>
      <c r="Q204" s="11">
        <v>201204</v>
      </c>
      <c r="R204" s="11">
        <v>201205</v>
      </c>
      <c r="S204" s="11">
        <v>201206</v>
      </c>
      <c r="T204" s="11">
        <v>201207</v>
      </c>
      <c r="U204" s="11">
        <v>201208</v>
      </c>
      <c r="V204" s="11">
        <v>201209</v>
      </c>
      <c r="W204" s="11">
        <v>201210</v>
      </c>
      <c r="X204" s="11">
        <v>201211</v>
      </c>
      <c r="Y204" s="11">
        <v>201212</v>
      </c>
      <c r="Z204" s="11">
        <v>201301</v>
      </c>
      <c r="AA204" s="11">
        <v>201302</v>
      </c>
      <c r="AB204" s="11">
        <v>201303</v>
      </c>
      <c r="AC204" s="11">
        <v>201304</v>
      </c>
      <c r="AD204" s="11">
        <v>201305</v>
      </c>
      <c r="AE204" s="11">
        <v>201306</v>
      </c>
      <c r="AF204" s="11">
        <v>201307</v>
      </c>
      <c r="AG204" s="11">
        <v>201308</v>
      </c>
      <c r="AH204" s="11">
        <v>201309</v>
      </c>
      <c r="AI204" s="11">
        <v>201310</v>
      </c>
      <c r="AJ204" s="11">
        <v>201311</v>
      </c>
      <c r="AK204" s="11">
        <v>201312</v>
      </c>
      <c r="AL204" s="11">
        <v>201401</v>
      </c>
      <c r="AM204" s="11">
        <v>201402</v>
      </c>
      <c r="AN204" s="11">
        <v>201403</v>
      </c>
      <c r="AO204" s="11">
        <v>201404</v>
      </c>
      <c r="AP204" s="11">
        <v>201405</v>
      </c>
      <c r="AQ204" s="11">
        <v>201406</v>
      </c>
      <c r="AR204" s="11">
        <v>201407</v>
      </c>
      <c r="AS204" s="12">
        <v>201408</v>
      </c>
      <c r="AT204" s="12">
        <v>201409</v>
      </c>
      <c r="AU204" s="12">
        <v>201410</v>
      </c>
      <c r="AV204" s="11">
        <v>201411</v>
      </c>
      <c r="AW204" s="11">
        <v>201412</v>
      </c>
      <c r="AX204" s="11">
        <v>201501</v>
      </c>
      <c r="AY204" s="11">
        <v>201502</v>
      </c>
      <c r="AZ204" s="11">
        <v>201503</v>
      </c>
    </row>
    <row r="205" spans="1:52" ht="16.5">
      <c r="A205" s="11" t="s">
        <v>123</v>
      </c>
      <c r="B205" s="9">
        <v>2539050</v>
      </c>
      <c r="C205" s="9">
        <v>3392080</v>
      </c>
      <c r="D205" s="9">
        <v>2235830</v>
      </c>
      <c r="E205" s="9">
        <v>1918920</v>
      </c>
      <c r="F205" s="9">
        <v>1221280</v>
      </c>
      <c r="G205" s="9">
        <v>1608420</v>
      </c>
      <c r="H205" s="9">
        <v>2109670</v>
      </c>
      <c r="I205" s="9">
        <v>1606720</v>
      </c>
      <c r="J205" s="9">
        <v>1462990</v>
      </c>
      <c r="K205" s="9">
        <v>1652390</v>
      </c>
      <c r="L205" s="9">
        <v>1684880</v>
      </c>
      <c r="M205" s="9">
        <v>1683220</v>
      </c>
      <c r="N205" s="9">
        <v>2260230</v>
      </c>
      <c r="O205" s="9">
        <v>1869800</v>
      </c>
      <c r="P205" s="9">
        <v>1753100</v>
      </c>
      <c r="Q205" s="9">
        <v>1641930</v>
      </c>
      <c r="R205" s="9">
        <v>1701190</v>
      </c>
      <c r="S205" s="9">
        <v>1574030</v>
      </c>
      <c r="T205" s="9">
        <v>1450030</v>
      </c>
      <c r="U205" s="9">
        <v>887470</v>
      </c>
      <c r="V205" s="9">
        <v>903290</v>
      </c>
      <c r="W205" s="9">
        <v>1011970</v>
      </c>
      <c r="X205" s="9">
        <v>1336120</v>
      </c>
      <c r="Y205" s="9">
        <v>1553110</v>
      </c>
      <c r="Z205" s="9">
        <v>1557130</v>
      </c>
      <c r="AA205" s="9">
        <v>1694220</v>
      </c>
      <c r="AB205" s="9">
        <v>1196740</v>
      </c>
      <c r="AC205" s="9">
        <v>693860</v>
      </c>
      <c r="AD205" s="9">
        <v>703030</v>
      </c>
      <c r="AE205" s="9">
        <v>1371890</v>
      </c>
      <c r="AF205" s="9">
        <v>1406210</v>
      </c>
      <c r="AG205" s="9">
        <v>1198760</v>
      </c>
      <c r="AH205" s="9">
        <v>1017940</v>
      </c>
      <c r="AI205" s="9">
        <v>841750</v>
      </c>
      <c r="AJ205" s="9">
        <v>826670</v>
      </c>
      <c r="AK205" s="9">
        <v>888040</v>
      </c>
      <c r="AL205" s="9">
        <v>1493200</v>
      </c>
      <c r="AM205" s="9">
        <v>900580</v>
      </c>
      <c r="AN205" s="9">
        <v>565030</v>
      </c>
      <c r="AO205" s="9">
        <v>825200</v>
      </c>
      <c r="AP205" s="9">
        <v>678710</v>
      </c>
      <c r="AQ205" s="9">
        <v>516570</v>
      </c>
      <c r="AR205" s="9">
        <v>646650</v>
      </c>
      <c r="AS205" s="10">
        <v>524940</v>
      </c>
      <c r="AT205" s="10">
        <v>397460</v>
      </c>
      <c r="AU205" s="10">
        <v>385430</v>
      </c>
      <c r="AV205" s="9">
        <v>404320</v>
      </c>
      <c r="AW205" s="9">
        <v>381650</v>
      </c>
      <c r="AX205" s="9">
        <v>434110</v>
      </c>
      <c r="AY205" s="9">
        <v>497930</v>
      </c>
      <c r="AZ205" s="9">
        <v>391300</v>
      </c>
    </row>
    <row r="206" spans="1:52" ht="16.5">
      <c r="A206" s="8" t="s">
        <v>122</v>
      </c>
      <c r="B206" s="6">
        <v>0.1754</v>
      </c>
      <c r="C206" s="6">
        <v>0.33600000000000002</v>
      </c>
      <c r="D206" s="6">
        <v>-0.34089999999999998</v>
      </c>
      <c r="E206" s="6">
        <v>-0.14169999999999999</v>
      </c>
      <c r="F206" s="6">
        <v>-0.36359999999999998</v>
      </c>
      <c r="G206" s="6">
        <v>0.317</v>
      </c>
      <c r="H206" s="6">
        <v>0.31159999999999999</v>
      </c>
      <c r="I206" s="6">
        <v>-0.2384</v>
      </c>
      <c r="J206" s="6">
        <v>-8.9499999999999996E-2</v>
      </c>
      <c r="K206" s="6">
        <v>0.1295</v>
      </c>
      <c r="L206" s="6">
        <v>1.9699999999999999E-2</v>
      </c>
      <c r="M206" s="6">
        <v>-1E-3</v>
      </c>
      <c r="N206" s="6">
        <f>N205/M205-1</f>
        <v>0.34280129751309985</v>
      </c>
      <c r="O206" s="6">
        <v>-0.17269999999999999</v>
      </c>
      <c r="P206" s="6">
        <v>-6.2399999999999997E-2</v>
      </c>
      <c r="Q206" s="6">
        <v>-6.3399999999999998E-2</v>
      </c>
      <c r="R206" s="6">
        <v>3.61E-2</v>
      </c>
      <c r="S206" s="6">
        <v>-7.4700000000000003E-2</v>
      </c>
      <c r="T206" s="6">
        <v>-7.8799999999999995E-2</v>
      </c>
      <c r="U206" s="6">
        <v>-0.38800000000000001</v>
      </c>
      <c r="V206" s="6">
        <v>1.78E-2</v>
      </c>
      <c r="W206" s="6">
        <v>0.1203</v>
      </c>
      <c r="X206" s="6">
        <v>0.32029999999999997</v>
      </c>
      <c r="Y206" s="6">
        <v>0.16239999999999999</v>
      </c>
      <c r="Z206" s="6">
        <v>2.5999999999999999E-3</v>
      </c>
      <c r="AA206" s="6">
        <v>8.7999999999999995E-2</v>
      </c>
      <c r="AB206" s="6">
        <v>-0.29360000000000003</v>
      </c>
      <c r="AC206" s="6">
        <v>-0.42020000000000002</v>
      </c>
      <c r="AD206" s="6">
        <v>1.32E-2</v>
      </c>
      <c r="AE206" s="6">
        <v>0.95140000000000002</v>
      </c>
      <c r="AF206" s="6">
        <v>2.5000000000000001E-2</v>
      </c>
      <c r="AG206" s="6">
        <v>-0.14749999999999999</v>
      </c>
      <c r="AH206" s="6">
        <v>-0.15079999999999999</v>
      </c>
      <c r="AI206" s="6">
        <v>-0.1731</v>
      </c>
      <c r="AJ206" s="6">
        <v>-1.7899999999999999E-2</v>
      </c>
      <c r="AK206" s="6">
        <v>7.4200000000000002E-2</v>
      </c>
      <c r="AL206" s="6">
        <v>0.68149999999999999</v>
      </c>
      <c r="AM206" s="6">
        <v>-0.39689999999999998</v>
      </c>
      <c r="AN206" s="6">
        <v>-0.37259999999999999</v>
      </c>
      <c r="AO206" s="6">
        <v>0.46050000000000002</v>
      </c>
      <c r="AP206" s="6">
        <v>-0.17749999999999999</v>
      </c>
      <c r="AQ206" s="6">
        <v>-0.2389</v>
      </c>
      <c r="AR206" s="6">
        <v>0.25180000000000002</v>
      </c>
      <c r="AS206" s="7">
        <v>-0.18820000000000001</v>
      </c>
      <c r="AT206" s="7">
        <v>-0.24279999999999999</v>
      </c>
      <c r="AU206" s="7">
        <v>-3.0300000000000001E-2</v>
      </c>
      <c r="AV206" s="6">
        <v>4.9000000000000002E-2</v>
      </c>
      <c r="AW206" s="6">
        <v>-5.6099999999999997E-2</v>
      </c>
      <c r="AX206" s="6">
        <v>0.13750000000000001</v>
      </c>
      <c r="AY206" s="6">
        <v>0.14699999999999999</v>
      </c>
      <c r="AZ206" s="6">
        <v>-0.21410000000000001</v>
      </c>
    </row>
    <row r="207" spans="1:52" ht="16.5">
      <c r="A207" s="11" t="s">
        <v>121</v>
      </c>
      <c r="B207" s="9">
        <v>121321</v>
      </c>
      <c r="C207" s="9">
        <v>126358</v>
      </c>
      <c r="D207" s="9">
        <v>95717</v>
      </c>
      <c r="E207" s="9">
        <v>85677</v>
      </c>
      <c r="F207" s="9">
        <v>60313</v>
      </c>
      <c r="G207" s="9">
        <v>74325</v>
      </c>
      <c r="H207" s="9">
        <v>94366</v>
      </c>
      <c r="I207" s="9">
        <v>81252</v>
      </c>
      <c r="J207" s="9">
        <v>75061</v>
      </c>
      <c r="K207" s="9">
        <v>85002</v>
      </c>
      <c r="L207" s="9">
        <v>80514</v>
      </c>
      <c r="M207" s="9">
        <v>84386</v>
      </c>
      <c r="N207" s="9">
        <v>105022</v>
      </c>
      <c r="O207" s="9">
        <v>86573</v>
      </c>
      <c r="P207" s="9">
        <v>81123</v>
      </c>
      <c r="Q207" s="9">
        <v>82127</v>
      </c>
      <c r="R207" s="9">
        <v>89401</v>
      </c>
      <c r="S207" s="9">
        <v>85035</v>
      </c>
      <c r="T207" s="9">
        <v>79293</v>
      </c>
      <c r="U207" s="9">
        <v>47957</v>
      </c>
      <c r="V207" s="9">
        <v>53583</v>
      </c>
      <c r="W207" s="9">
        <v>60846</v>
      </c>
      <c r="X207" s="9">
        <v>62154</v>
      </c>
      <c r="Y207" s="9">
        <v>72103</v>
      </c>
      <c r="Z207" s="9">
        <v>78782</v>
      </c>
      <c r="AA207" s="9">
        <v>70603</v>
      </c>
      <c r="AB207" s="9">
        <v>71418</v>
      </c>
      <c r="AC207" s="9">
        <v>41959</v>
      </c>
      <c r="AD207" s="9">
        <v>44357</v>
      </c>
      <c r="AE207" s="9">
        <v>73577</v>
      </c>
      <c r="AF207" s="9">
        <v>74421</v>
      </c>
      <c r="AG207" s="9">
        <v>66438</v>
      </c>
      <c r="AH207" s="9">
        <v>58232</v>
      </c>
      <c r="AI207" s="9">
        <v>48672</v>
      </c>
      <c r="AJ207" s="9">
        <v>48484</v>
      </c>
      <c r="AK207" s="9">
        <v>51687</v>
      </c>
      <c r="AL207" s="9">
        <v>53897</v>
      </c>
      <c r="AM207" s="9">
        <v>45486</v>
      </c>
      <c r="AN207" s="9">
        <v>30998</v>
      </c>
      <c r="AO207" s="9">
        <v>36753</v>
      </c>
      <c r="AP207" s="9">
        <v>33984</v>
      </c>
      <c r="AQ207" s="9">
        <v>29166</v>
      </c>
      <c r="AR207" s="9">
        <v>34650</v>
      </c>
      <c r="AS207" s="10">
        <v>32472</v>
      </c>
      <c r="AT207" s="10">
        <v>23065</v>
      </c>
      <c r="AU207" s="10">
        <v>22168</v>
      </c>
      <c r="AV207" s="9">
        <v>21771</v>
      </c>
      <c r="AW207" s="9">
        <v>20066</v>
      </c>
      <c r="AX207" s="9">
        <v>22667</v>
      </c>
      <c r="AY207" s="9">
        <v>25337</v>
      </c>
      <c r="AZ207" s="9">
        <v>19169</v>
      </c>
    </row>
    <row r="208" spans="1:52" ht="16.5">
      <c r="A208" s="8" t="s">
        <v>120</v>
      </c>
      <c r="B208" s="6">
        <v>0.1389</v>
      </c>
      <c r="C208" s="6">
        <v>4.1500000000000002E-2</v>
      </c>
      <c r="D208" s="6">
        <v>-0.24249999999999999</v>
      </c>
      <c r="E208" s="6">
        <v>-0.10489999999999999</v>
      </c>
      <c r="F208" s="6">
        <v>-0.29599999999999999</v>
      </c>
      <c r="G208" s="6">
        <v>0.23230000000000001</v>
      </c>
      <c r="H208" s="6">
        <v>0.26960000000000001</v>
      </c>
      <c r="I208" s="6">
        <v>-0.13900000000000001</v>
      </c>
      <c r="J208" s="6">
        <v>-7.6200000000000004E-2</v>
      </c>
      <c r="K208" s="6">
        <v>0.13239999999999999</v>
      </c>
      <c r="L208" s="6">
        <v>-5.28E-2</v>
      </c>
      <c r="M208" s="6">
        <v>4.8099999999999997E-2</v>
      </c>
      <c r="N208" s="6">
        <f>N207/M207-1</f>
        <v>0.24454293366198177</v>
      </c>
      <c r="O208" s="6">
        <v>-0.1757</v>
      </c>
      <c r="P208" s="6">
        <v>-6.3E-2</v>
      </c>
      <c r="Q208" s="6">
        <v>1.24E-2</v>
      </c>
      <c r="R208" s="6">
        <v>8.8599999999999998E-2</v>
      </c>
      <c r="S208" s="6">
        <v>-4.8800000000000003E-2</v>
      </c>
      <c r="T208" s="6">
        <v>-6.7500000000000004E-2</v>
      </c>
      <c r="U208" s="6">
        <v>-0.3952</v>
      </c>
      <c r="V208" s="6">
        <v>0.1173</v>
      </c>
      <c r="W208" s="6">
        <v>0.13550000000000001</v>
      </c>
      <c r="X208" s="6">
        <v>2.1499999999999998E-2</v>
      </c>
      <c r="Y208" s="6">
        <v>0.16009999999999999</v>
      </c>
      <c r="Z208" s="6">
        <v>9.2600000000000002E-2</v>
      </c>
      <c r="AA208" s="6">
        <v>-0.1038</v>
      </c>
      <c r="AB208" s="6">
        <v>1.15E-2</v>
      </c>
      <c r="AC208" s="6">
        <v>-0.41249999999999998</v>
      </c>
      <c r="AD208" s="6">
        <v>5.7200000000000001E-2</v>
      </c>
      <c r="AE208" s="6">
        <v>0.65869999999999995</v>
      </c>
      <c r="AF208" s="6">
        <v>1.15E-2</v>
      </c>
      <c r="AG208" s="6">
        <v>-0.10730000000000001</v>
      </c>
      <c r="AH208" s="6">
        <v>-0.1235</v>
      </c>
      <c r="AI208" s="6">
        <v>-0.16420000000000001</v>
      </c>
      <c r="AJ208" s="6">
        <v>-3.8999999999999998E-3</v>
      </c>
      <c r="AK208" s="6">
        <v>6.6100000000000006E-2</v>
      </c>
      <c r="AL208" s="6">
        <v>4.2799999999999998E-2</v>
      </c>
      <c r="AM208" s="6">
        <v>-0.15609999999999999</v>
      </c>
      <c r="AN208" s="6">
        <v>-0.31850000000000001</v>
      </c>
      <c r="AO208" s="6">
        <v>0.1857</v>
      </c>
      <c r="AP208" s="6">
        <v>-7.5300000000000006E-2</v>
      </c>
      <c r="AQ208" s="6">
        <v>-0.14180000000000001</v>
      </c>
      <c r="AR208" s="6">
        <v>0.188</v>
      </c>
      <c r="AS208" s="7">
        <v>-6.2899999999999998E-2</v>
      </c>
      <c r="AT208" s="7">
        <v>-0.28970000000000001</v>
      </c>
      <c r="AU208" s="7">
        <v>-3.8899999999999997E-2</v>
      </c>
      <c r="AV208" s="6">
        <v>-1.7899999999999999E-2</v>
      </c>
      <c r="AW208" s="6">
        <v>-7.8299999999999995E-2</v>
      </c>
      <c r="AX208" s="6">
        <v>0.12959999999999999</v>
      </c>
      <c r="AY208" s="6">
        <v>0.1178</v>
      </c>
      <c r="AZ208" s="6">
        <v>-0.24340000000000001</v>
      </c>
    </row>
    <row r="209" spans="1:52" ht="16.5">
      <c r="A209" s="11" t="s">
        <v>26</v>
      </c>
      <c r="B209" s="9">
        <v>20.9284</v>
      </c>
      <c r="C209" s="9">
        <v>26.844999999999999</v>
      </c>
      <c r="D209" s="9">
        <v>23.358799999999999</v>
      </c>
      <c r="E209" s="9">
        <v>22.397099999999998</v>
      </c>
      <c r="F209" s="9">
        <v>20.248999999999999</v>
      </c>
      <c r="G209" s="9">
        <v>21.6404</v>
      </c>
      <c r="H209" s="9">
        <v>22.356300000000001</v>
      </c>
      <c r="I209" s="9">
        <v>19.7745</v>
      </c>
      <c r="J209" s="9">
        <v>19.4907</v>
      </c>
      <c r="K209" s="9">
        <v>19.439399999999999</v>
      </c>
      <c r="L209" s="9">
        <v>20.926500000000001</v>
      </c>
      <c r="M209" s="9">
        <v>19.9467</v>
      </c>
      <c r="N209" s="9">
        <v>21.5215</v>
      </c>
      <c r="O209" s="9">
        <v>21.597999999999999</v>
      </c>
      <c r="P209" s="9">
        <v>21.610399999999998</v>
      </c>
      <c r="Q209" s="9">
        <v>19.992599999999999</v>
      </c>
      <c r="R209" s="9">
        <v>19.0288</v>
      </c>
      <c r="S209" s="9">
        <v>18.510400000000001</v>
      </c>
      <c r="T209" s="9">
        <v>18.286999999999999</v>
      </c>
      <c r="U209" s="9">
        <v>18.505500000000001</v>
      </c>
      <c r="V209" s="9">
        <v>16.857800000000001</v>
      </c>
      <c r="W209" s="9">
        <v>16.631699999999999</v>
      </c>
      <c r="X209" s="9">
        <v>21.4969</v>
      </c>
      <c r="Y209" s="9">
        <v>21.540199999999999</v>
      </c>
      <c r="Z209" s="9">
        <v>19.765000000000001</v>
      </c>
      <c r="AA209" s="9">
        <v>23.996400000000001</v>
      </c>
      <c r="AB209" s="9">
        <v>16.756799999999998</v>
      </c>
      <c r="AC209" s="9">
        <v>16.5366</v>
      </c>
      <c r="AD209" s="9">
        <v>15.849399999999999</v>
      </c>
      <c r="AE209" s="9">
        <v>18.645600000000002</v>
      </c>
      <c r="AF209" s="9">
        <v>18.895299999999999</v>
      </c>
      <c r="AG209" s="9">
        <v>18.043299999999999</v>
      </c>
      <c r="AH209" s="9">
        <v>17.480799999999999</v>
      </c>
      <c r="AI209" s="9">
        <v>17.2943</v>
      </c>
      <c r="AJ209" s="9">
        <v>17.0504</v>
      </c>
      <c r="AK209" s="9">
        <v>17.181100000000001</v>
      </c>
      <c r="AL209" s="9">
        <v>27.704699999999999</v>
      </c>
      <c r="AM209" s="9">
        <v>19.799099999999999</v>
      </c>
      <c r="AN209" s="9">
        <v>18.228000000000002</v>
      </c>
      <c r="AO209" s="9">
        <v>22.4526</v>
      </c>
      <c r="AP209" s="9">
        <v>19.971499999999999</v>
      </c>
      <c r="AQ209" s="9">
        <v>17.711400000000001</v>
      </c>
      <c r="AR209" s="9">
        <v>18.662299999999998</v>
      </c>
      <c r="AS209" s="10">
        <v>16.165900000000001</v>
      </c>
      <c r="AT209" s="10">
        <v>17.232199999999999</v>
      </c>
      <c r="AU209" s="10">
        <v>17.386800000000001</v>
      </c>
      <c r="AV209" s="9">
        <v>18.5715</v>
      </c>
      <c r="AW209" s="9">
        <v>19.0197</v>
      </c>
      <c r="AX209" s="9">
        <v>19.151599999999998</v>
      </c>
      <c r="AY209" s="9">
        <v>19.6523</v>
      </c>
      <c r="AZ209" s="9">
        <v>20.4132</v>
      </c>
    </row>
    <row r="210" spans="1:52" ht="16.5">
      <c r="A210" s="8" t="s">
        <v>27</v>
      </c>
      <c r="B210" s="6">
        <v>3.2099999999999997E-2</v>
      </c>
      <c r="C210" s="6">
        <v>0.28270000000000001</v>
      </c>
      <c r="D210" s="6">
        <v>-0.12989999999999999</v>
      </c>
      <c r="E210" s="6">
        <v>-4.1200000000000001E-2</v>
      </c>
      <c r="F210" s="6">
        <v>-9.5899999999999999E-2</v>
      </c>
      <c r="G210" s="6">
        <v>6.8699999999999997E-2</v>
      </c>
      <c r="H210" s="6">
        <v>3.3099999999999997E-2</v>
      </c>
      <c r="I210" s="6">
        <v>-0.11550000000000001</v>
      </c>
      <c r="J210" s="6">
        <v>-1.44E-2</v>
      </c>
      <c r="K210" s="6">
        <v>-2.5999999999999999E-3</v>
      </c>
      <c r="L210" s="6">
        <v>7.6499999999999999E-2</v>
      </c>
      <c r="M210" s="6">
        <v>-4.6800000000000001E-2</v>
      </c>
      <c r="N210" s="6">
        <f>N209/M209-1</f>
        <v>7.8950402823524612E-2</v>
      </c>
      <c r="O210" s="6">
        <v>3.5999999999999999E-3</v>
      </c>
      <c r="P210" s="6">
        <v>5.9999999999999995E-4</v>
      </c>
      <c r="Q210" s="6">
        <v>-7.4899999999999994E-2</v>
      </c>
      <c r="R210" s="6">
        <v>-4.82E-2</v>
      </c>
      <c r="S210" s="6">
        <v>-2.7199999999999998E-2</v>
      </c>
      <c r="T210" s="6">
        <v>-1.21E-2</v>
      </c>
      <c r="U210" s="6">
        <v>1.1900000000000001E-2</v>
      </c>
      <c r="V210" s="6">
        <v>-8.8999999999999996E-2</v>
      </c>
      <c r="W210" s="6">
        <v>-1.34E-2</v>
      </c>
      <c r="X210" s="6">
        <v>0.29249999999999998</v>
      </c>
      <c r="Y210" s="6">
        <v>2E-3</v>
      </c>
      <c r="Z210" s="6">
        <v>-8.2400000000000001E-2</v>
      </c>
      <c r="AA210" s="6">
        <v>0.21410000000000001</v>
      </c>
      <c r="AB210" s="6">
        <v>-0.30170000000000002</v>
      </c>
      <c r="AC210" s="6">
        <v>-1.3100000000000001E-2</v>
      </c>
      <c r="AD210" s="6">
        <v>-4.1599999999999998E-2</v>
      </c>
      <c r="AE210" s="6">
        <v>0.1764</v>
      </c>
      <c r="AF210" s="6">
        <v>1.34E-2</v>
      </c>
      <c r="AG210" s="6">
        <v>-4.5100000000000001E-2</v>
      </c>
      <c r="AH210" s="6">
        <v>-3.1199999999999999E-2</v>
      </c>
      <c r="AI210" s="6">
        <v>-1.0699999999999999E-2</v>
      </c>
      <c r="AJ210" s="6">
        <v>-1.41E-2</v>
      </c>
      <c r="AK210" s="6">
        <v>7.7000000000000002E-3</v>
      </c>
      <c r="AL210" s="6">
        <v>0.61250000000000004</v>
      </c>
      <c r="AM210" s="6">
        <v>-0.28539999999999999</v>
      </c>
      <c r="AN210" s="6">
        <v>-7.9399999999999998E-2</v>
      </c>
      <c r="AO210" s="6">
        <v>0.23180000000000001</v>
      </c>
      <c r="AP210" s="6">
        <v>-0.1105</v>
      </c>
      <c r="AQ210" s="6">
        <v>-0.1132</v>
      </c>
      <c r="AR210" s="6">
        <v>5.3699999999999998E-2</v>
      </c>
      <c r="AS210" s="7">
        <v>-0.1338</v>
      </c>
      <c r="AT210" s="7">
        <v>6.6000000000000003E-2</v>
      </c>
      <c r="AU210" s="7">
        <v>8.9999999999999993E-3</v>
      </c>
      <c r="AV210" s="6">
        <v>6.8099999999999994E-2</v>
      </c>
      <c r="AW210" s="6">
        <v>2.41E-2</v>
      </c>
      <c r="AX210" s="6">
        <v>6.8999999999999999E-3</v>
      </c>
      <c r="AY210" s="6">
        <v>2.6100000000000002E-2</v>
      </c>
      <c r="AZ210" s="6">
        <v>3.8699999999999998E-2</v>
      </c>
    </row>
    <row r="211" spans="1:52" ht="18">
      <c r="A211" s="13" t="s">
        <v>119</v>
      </c>
      <c r="B211" s="11">
        <v>201101</v>
      </c>
      <c r="C211" s="11">
        <v>201102</v>
      </c>
      <c r="D211" s="11">
        <v>201103</v>
      </c>
      <c r="E211" s="11">
        <v>201104</v>
      </c>
      <c r="F211" s="11">
        <v>201105</v>
      </c>
      <c r="G211" s="11">
        <v>201106</v>
      </c>
      <c r="H211" s="11">
        <v>201107</v>
      </c>
      <c r="I211" s="11">
        <v>201108</v>
      </c>
      <c r="J211" s="11">
        <v>201109</v>
      </c>
      <c r="K211" s="11">
        <v>201110</v>
      </c>
      <c r="L211" s="11">
        <v>201111</v>
      </c>
      <c r="M211" s="11">
        <v>201112</v>
      </c>
      <c r="N211" s="11">
        <v>201201</v>
      </c>
      <c r="O211" s="11">
        <v>201202</v>
      </c>
      <c r="P211" s="11">
        <v>201203</v>
      </c>
      <c r="Q211" s="11">
        <v>201204</v>
      </c>
      <c r="R211" s="11">
        <v>201205</v>
      </c>
      <c r="S211" s="11">
        <v>201206</v>
      </c>
      <c r="T211" s="11">
        <v>201207</v>
      </c>
      <c r="U211" s="11">
        <v>201208</v>
      </c>
      <c r="V211" s="11">
        <v>201209</v>
      </c>
      <c r="W211" s="11">
        <v>201210</v>
      </c>
      <c r="X211" s="11">
        <v>201211</v>
      </c>
      <c r="Y211" s="11">
        <v>201212</v>
      </c>
      <c r="Z211" s="11">
        <v>201301</v>
      </c>
      <c r="AA211" s="11">
        <v>201302</v>
      </c>
      <c r="AB211" s="11">
        <v>201303</v>
      </c>
      <c r="AC211" s="11">
        <v>201304</v>
      </c>
      <c r="AD211" s="11">
        <v>201305</v>
      </c>
      <c r="AE211" s="11">
        <v>201306</v>
      </c>
      <c r="AF211" s="11">
        <v>201307</v>
      </c>
      <c r="AG211" s="11">
        <v>201308</v>
      </c>
      <c r="AH211" s="11">
        <v>201309</v>
      </c>
      <c r="AI211" s="11">
        <v>201310</v>
      </c>
      <c r="AJ211" s="11">
        <v>201311</v>
      </c>
      <c r="AK211" s="11">
        <v>201312</v>
      </c>
      <c r="AL211" s="11">
        <v>201401</v>
      </c>
      <c r="AM211" s="11">
        <v>201402</v>
      </c>
      <c r="AN211" s="11">
        <v>201403</v>
      </c>
      <c r="AO211" s="11">
        <v>201404</v>
      </c>
      <c r="AP211" s="11">
        <v>201405</v>
      </c>
      <c r="AQ211" s="11">
        <v>201406</v>
      </c>
      <c r="AR211" s="11">
        <v>201407</v>
      </c>
      <c r="AS211" s="12">
        <v>201408</v>
      </c>
      <c r="AT211" s="12">
        <v>201409</v>
      </c>
      <c r="AU211" s="12">
        <v>201410</v>
      </c>
      <c r="AV211" s="11">
        <v>201411</v>
      </c>
      <c r="AW211" s="11">
        <v>201412</v>
      </c>
      <c r="AX211" s="11">
        <v>201501</v>
      </c>
      <c r="AY211" s="11">
        <v>201502</v>
      </c>
      <c r="AZ211" s="11">
        <v>201503</v>
      </c>
    </row>
    <row r="212" spans="1:52" ht="16.5">
      <c r="A212" s="11" t="s">
        <v>29</v>
      </c>
      <c r="B212" s="9">
        <v>2120746</v>
      </c>
      <c r="C212" s="9">
        <v>2210595</v>
      </c>
      <c r="D212" s="9">
        <v>1627542</v>
      </c>
      <c r="E212" s="9">
        <v>1230487</v>
      </c>
      <c r="F212" s="9">
        <v>924664</v>
      </c>
      <c r="G212" s="9">
        <v>1042196</v>
      </c>
      <c r="H212" s="9">
        <v>1267477</v>
      </c>
      <c r="I212" s="9">
        <v>1285108</v>
      </c>
      <c r="J212" s="9">
        <v>1243099</v>
      </c>
      <c r="K212" s="9">
        <v>1376026</v>
      </c>
      <c r="L212" s="9">
        <v>1243525</v>
      </c>
      <c r="M212" s="9">
        <v>1993089</v>
      </c>
      <c r="N212" s="9">
        <v>2745183</v>
      </c>
      <c r="O212" s="9">
        <v>2344477</v>
      </c>
      <c r="P212" s="9">
        <v>2496579</v>
      </c>
      <c r="Q212" s="9">
        <v>2256452</v>
      </c>
      <c r="R212" s="9">
        <v>2384047</v>
      </c>
      <c r="S212" s="9">
        <v>2473078</v>
      </c>
      <c r="T212" s="9">
        <v>2594728</v>
      </c>
      <c r="U212" s="9">
        <v>2863042</v>
      </c>
      <c r="V212" s="9">
        <v>1827032</v>
      </c>
      <c r="W212" s="9">
        <v>1914739</v>
      </c>
      <c r="X212" s="9">
        <v>1698108</v>
      </c>
      <c r="Y212" s="9">
        <v>1910545</v>
      </c>
      <c r="Z212" s="9">
        <v>2261518</v>
      </c>
      <c r="AA212" s="9">
        <v>3239944</v>
      </c>
      <c r="AB212" s="9">
        <v>2227069</v>
      </c>
      <c r="AC212" s="9">
        <v>1520008</v>
      </c>
      <c r="AD212" s="9">
        <v>1960525</v>
      </c>
      <c r="AE212" s="9">
        <v>3150132</v>
      </c>
      <c r="AF212" s="9">
        <v>3655228</v>
      </c>
      <c r="AG212" s="9">
        <v>3329220</v>
      </c>
      <c r="AH212" s="9">
        <v>2257632</v>
      </c>
      <c r="AI212" s="9">
        <v>1994447</v>
      </c>
      <c r="AJ212" s="9">
        <v>2121119</v>
      </c>
      <c r="AK212" s="9">
        <v>2476425</v>
      </c>
      <c r="AL212" s="9">
        <v>2230729</v>
      </c>
      <c r="AM212" s="9">
        <v>2278708</v>
      </c>
      <c r="AN212" s="9">
        <v>1240580</v>
      </c>
      <c r="AO212" s="9">
        <v>1295512</v>
      </c>
      <c r="AP212" s="9">
        <v>1276695</v>
      </c>
      <c r="AQ212" s="9">
        <v>1245183</v>
      </c>
      <c r="AR212" s="9">
        <v>1564047</v>
      </c>
      <c r="AS212" s="10">
        <v>1691606</v>
      </c>
      <c r="AT212" s="10">
        <v>717423</v>
      </c>
      <c r="AU212" s="10">
        <v>629720</v>
      </c>
      <c r="AV212" s="9">
        <v>530445</v>
      </c>
      <c r="AW212" s="9">
        <v>539771</v>
      </c>
      <c r="AX212" s="9">
        <v>536759</v>
      </c>
      <c r="AY212" s="9">
        <v>942016</v>
      </c>
      <c r="AZ212" s="9">
        <v>477787</v>
      </c>
    </row>
    <row r="213" spans="1:52" ht="16.5">
      <c r="A213" s="8" t="s">
        <v>30</v>
      </c>
      <c r="B213" s="6">
        <v>0.22109999999999999</v>
      </c>
      <c r="C213" s="6">
        <v>4.24E-2</v>
      </c>
      <c r="D213" s="6">
        <v>-0.26379999999999998</v>
      </c>
      <c r="E213" s="6">
        <v>-0.24399999999999999</v>
      </c>
      <c r="F213" s="6">
        <v>-0.2485</v>
      </c>
      <c r="G213" s="6">
        <v>0.12709999999999999</v>
      </c>
      <c r="H213" s="6">
        <v>0.2162</v>
      </c>
      <c r="I213" s="6">
        <v>1.3899999999999999E-2</v>
      </c>
      <c r="J213" s="6">
        <v>-3.27E-2</v>
      </c>
      <c r="K213" s="6">
        <v>0.1069</v>
      </c>
      <c r="L213" s="6">
        <v>-9.6299999999999997E-2</v>
      </c>
      <c r="M213" s="6">
        <v>0.6028</v>
      </c>
      <c r="N213" s="6">
        <f>N212/M212-1</f>
        <v>0.37735093615990056</v>
      </c>
      <c r="O213" s="6">
        <v>-0.14599999999999999</v>
      </c>
      <c r="P213" s="6">
        <v>6.4899999999999999E-2</v>
      </c>
      <c r="Q213" s="6">
        <v>-9.6199999999999994E-2</v>
      </c>
      <c r="R213" s="6">
        <v>5.6500000000000002E-2</v>
      </c>
      <c r="S213" s="6">
        <v>3.73E-2</v>
      </c>
      <c r="T213" s="6">
        <v>4.9200000000000001E-2</v>
      </c>
      <c r="U213" s="6">
        <v>0.10340000000000001</v>
      </c>
      <c r="V213" s="6">
        <v>-0.3619</v>
      </c>
      <c r="W213" s="6">
        <v>4.8000000000000001E-2</v>
      </c>
      <c r="X213" s="6">
        <v>-0.11310000000000001</v>
      </c>
      <c r="Y213" s="6">
        <v>0.12509999999999999</v>
      </c>
      <c r="Z213" s="6">
        <v>0.1837</v>
      </c>
      <c r="AA213" s="6">
        <v>0.43259999999999998</v>
      </c>
      <c r="AB213" s="6">
        <v>-0.31259999999999999</v>
      </c>
      <c r="AC213" s="6">
        <v>-0.3175</v>
      </c>
      <c r="AD213" s="6">
        <v>0.2898</v>
      </c>
      <c r="AE213" s="6">
        <v>0.60680000000000001</v>
      </c>
      <c r="AF213" s="6">
        <v>0.1603</v>
      </c>
      <c r="AG213" s="6">
        <v>-8.9200000000000002E-2</v>
      </c>
      <c r="AH213" s="6">
        <v>-0.32190000000000002</v>
      </c>
      <c r="AI213" s="6">
        <v>-0.1166</v>
      </c>
      <c r="AJ213" s="6">
        <v>6.3500000000000001E-2</v>
      </c>
      <c r="AK213" s="6">
        <v>0.16750000000000001</v>
      </c>
      <c r="AL213" s="6">
        <v>-9.9199999999999997E-2</v>
      </c>
      <c r="AM213" s="6">
        <v>2.1499999999999998E-2</v>
      </c>
      <c r="AN213" s="6">
        <v>-0.4556</v>
      </c>
      <c r="AO213" s="6">
        <v>4.4299999999999999E-2</v>
      </c>
      <c r="AP213" s="6">
        <v>-1.4500000000000001E-2</v>
      </c>
      <c r="AQ213" s="6">
        <v>-2.47E-2</v>
      </c>
      <c r="AR213" s="6">
        <v>0.25609999999999999</v>
      </c>
      <c r="AS213" s="7">
        <v>8.1600000000000006E-2</v>
      </c>
      <c r="AT213" s="7">
        <v>-0.57589999999999997</v>
      </c>
      <c r="AU213" s="7">
        <v>-0.1222</v>
      </c>
      <c r="AV213" s="6">
        <v>-0.15759999999999999</v>
      </c>
      <c r="AW213" s="6">
        <v>1.7600000000000001E-2</v>
      </c>
      <c r="AX213" s="6">
        <v>-5.5999999999999999E-3</v>
      </c>
      <c r="AY213" s="6">
        <v>0.755</v>
      </c>
      <c r="AZ213" s="6">
        <v>-0.49280000000000002</v>
      </c>
    </row>
    <row r="214" spans="1:52" ht="16.5">
      <c r="A214" s="11" t="s">
        <v>31</v>
      </c>
      <c r="B214" s="9">
        <v>60814</v>
      </c>
      <c r="C214" s="9">
        <v>53650</v>
      </c>
      <c r="D214" s="9">
        <v>47213</v>
      </c>
      <c r="E214" s="9">
        <v>40212</v>
      </c>
      <c r="F214" s="9">
        <v>29297</v>
      </c>
      <c r="G214" s="9">
        <v>36776</v>
      </c>
      <c r="H214" s="9">
        <v>46567</v>
      </c>
      <c r="I214" s="9">
        <v>43962</v>
      </c>
      <c r="J214" s="9">
        <v>36229</v>
      </c>
      <c r="K214" s="9">
        <v>43163</v>
      </c>
      <c r="L214" s="9">
        <v>39947</v>
      </c>
      <c r="M214" s="9">
        <v>52411</v>
      </c>
      <c r="N214" s="9">
        <v>60520</v>
      </c>
      <c r="O214" s="9">
        <v>48893</v>
      </c>
      <c r="P214" s="9">
        <v>55025</v>
      </c>
      <c r="Q214" s="9">
        <v>50670</v>
      </c>
      <c r="R214" s="9">
        <v>54518</v>
      </c>
      <c r="S214" s="9">
        <v>60646</v>
      </c>
      <c r="T214" s="9">
        <v>62129</v>
      </c>
      <c r="U214" s="9">
        <v>66903</v>
      </c>
      <c r="V214" s="9">
        <v>47580</v>
      </c>
      <c r="W214" s="9">
        <v>46222</v>
      </c>
      <c r="X214" s="9">
        <v>37899</v>
      </c>
      <c r="Y214" s="9">
        <v>40700</v>
      </c>
      <c r="Z214" s="9">
        <v>52551</v>
      </c>
      <c r="AA214" s="9">
        <v>71540</v>
      </c>
      <c r="AB214" s="9">
        <v>47145</v>
      </c>
      <c r="AC214" s="9">
        <v>30938</v>
      </c>
      <c r="AD214" s="9">
        <v>37503</v>
      </c>
      <c r="AE214" s="9">
        <v>61777</v>
      </c>
      <c r="AF214" s="9">
        <v>68204</v>
      </c>
      <c r="AG214" s="9">
        <v>60558</v>
      </c>
      <c r="AH214" s="9">
        <v>54385</v>
      </c>
      <c r="AI214" s="9">
        <v>45936</v>
      </c>
      <c r="AJ214" s="9">
        <v>43506</v>
      </c>
      <c r="AK214" s="9">
        <v>49920</v>
      </c>
      <c r="AL214" s="9">
        <v>50703</v>
      </c>
      <c r="AM214" s="9">
        <v>41033</v>
      </c>
      <c r="AN214" s="9">
        <v>26227</v>
      </c>
      <c r="AO214" s="9">
        <v>27571</v>
      </c>
      <c r="AP214" s="9">
        <v>25778</v>
      </c>
      <c r="AQ214" s="9">
        <v>22362</v>
      </c>
      <c r="AR214" s="9">
        <v>26981</v>
      </c>
      <c r="AS214" s="10">
        <v>29584</v>
      </c>
      <c r="AT214" s="10">
        <v>13255</v>
      </c>
      <c r="AU214" s="10">
        <v>11379</v>
      </c>
      <c r="AV214" s="9">
        <v>10476</v>
      </c>
      <c r="AW214" s="9">
        <v>10244</v>
      </c>
      <c r="AX214" s="9">
        <v>10847</v>
      </c>
      <c r="AY214" s="9">
        <v>15189</v>
      </c>
      <c r="AZ214" s="9">
        <v>9039</v>
      </c>
    </row>
    <row r="215" spans="1:52" ht="16.5">
      <c r="A215" s="8" t="s">
        <v>32</v>
      </c>
      <c r="B215" s="6">
        <v>5.79E-2</v>
      </c>
      <c r="C215" s="6">
        <v>-0.1178</v>
      </c>
      <c r="D215" s="6">
        <v>-0.12</v>
      </c>
      <c r="E215" s="6">
        <v>-0.14829999999999999</v>
      </c>
      <c r="F215" s="6">
        <v>-0.27139999999999997</v>
      </c>
      <c r="G215" s="6">
        <v>0.25530000000000003</v>
      </c>
      <c r="H215" s="6">
        <v>0.26619999999999999</v>
      </c>
      <c r="I215" s="6">
        <v>-5.5899999999999998E-2</v>
      </c>
      <c r="J215" s="6">
        <v>-0.1759</v>
      </c>
      <c r="K215" s="6">
        <v>0.19139999999999999</v>
      </c>
      <c r="L215" s="6">
        <v>-7.4499999999999997E-2</v>
      </c>
      <c r="M215" s="6">
        <v>0.312</v>
      </c>
      <c r="N215" s="6">
        <f>N214/M214-1</f>
        <v>0.15471942912747316</v>
      </c>
      <c r="O215" s="6">
        <v>-0.19209999999999999</v>
      </c>
      <c r="P215" s="6">
        <v>0.12540000000000001</v>
      </c>
      <c r="Q215" s="6">
        <v>-7.9100000000000004E-2</v>
      </c>
      <c r="R215" s="6">
        <v>7.5899999999999995E-2</v>
      </c>
      <c r="S215" s="6">
        <v>0.1124</v>
      </c>
      <c r="T215" s="6">
        <v>2.4500000000000001E-2</v>
      </c>
      <c r="U215" s="6">
        <v>7.6799999999999993E-2</v>
      </c>
      <c r="V215" s="6">
        <v>-0.2888</v>
      </c>
      <c r="W215" s="6">
        <v>-2.8500000000000001E-2</v>
      </c>
      <c r="X215" s="6">
        <v>-0.18010000000000001</v>
      </c>
      <c r="Y215" s="6">
        <v>7.3899999999999993E-2</v>
      </c>
      <c r="Z215" s="6">
        <v>0.29120000000000001</v>
      </c>
      <c r="AA215" s="6">
        <v>0.36130000000000001</v>
      </c>
      <c r="AB215" s="6">
        <v>-0.34100000000000003</v>
      </c>
      <c r="AC215" s="6">
        <v>-0.34379999999999999</v>
      </c>
      <c r="AD215" s="6">
        <v>0.2122</v>
      </c>
      <c r="AE215" s="6">
        <v>0.64729999999999999</v>
      </c>
      <c r="AF215" s="6">
        <v>0.104</v>
      </c>
      <c r="AG215" s="6">
        <v>-0.11210000000000001</v>
      </c>
      <c r="AH215" s="6">
        <v>-0.1019</v>
      </c>
      <c r="AI215" s="6">
        <v>-0.15540000000000001</v>
      </c>
      <c r="AJ215" s="6">
        <v>-5.2900000000000003E-2</v>
      </c>
      <c r="AK215" s="6">
        <v>0.1474</v>
      </c>
      <c r="AL215" s="6">
        <v>1.5699999999999999E-2</v>
      </c>
      <c r="AM215" s="6">
        <v>-0.19070000000000001</v>
      </c>
      <c r="AN215" s="6">
        <v>-0.36080000000000001</v>
      </c>
      <c r="AO215" s="6">
        <v>5.1200000000000002E-2</v>
      </c>
      <c r="AP215" s="6">
        <v>-6.5000000000000002E-2</v>
      </c>
      <c r="AQ215" s="6">
        <v>-0.13250000000000001</v>
      </c>
      <c r="AR215" s="6">
        <v>0.20660000000000001</v>
      </c>
      <c r="AS215" s="7">
        <v>9.6500000000000002E-2</v>
      </c>
      <c r="AT215" s="7">
        <v>-0.55200000000000005</v>
      </c>
      <c r="AU215" s="7">
        <v>-0.14149999999999999</v>
      </c>
      <c r="AV215" s="6">
        <v>-7.9399999999999998E-2</v>
      </c>
      <c r="AW215" s="6">
        <v>-2.2100000000000002E-2</v>
      </c>
      <c r="AX215" s="6">
        <v>5.8900000000000001E-2</v>
      </c>
      <c r="AY215" s="6">
        <v>0.40029999999999999</v>
      </c>
      <c r="AZ215" s="6">
        <v>-0.40489999999999998</v>
      </c>
    </row>
    <row r="216" spans="1:52" ht="16.5">
      <c r="A216" s="11" t="s">
        <v>33</v>
      </c>
      <c r="B216" s="9">
        <v>34.872700000000002</v>
      </c>
      <c r="C216" s="9">
        <v>41.204000000000001</v>
      </c>
      <c r="D216" s="9">
        <v>34.472299999999997</v>
      </c>
      <c r="E216" s="9">
        <v>30.6</v>
      </c>
      <c r="F216" s="9">
        <v>31.561699999999998</v>
      </c>
      <c r="G216" s="9">
        <v>28.338999999999999</v>
      </c>
      <c r="H216" s="9">
        <v>27.218399999999999</v>
      </c>
      <c r="I216" s="9">
        <v>29.232199999999999</v>
      </c>
      <c r="J216" s="9">
        <v>34.3123</v>
      </c>
      <c r="K216" s="9">
        <v>31.879799999999999</v>
      </c>
      <c r="L216" s="9">
        <v>31.1294</v>
      </c>
      <c r="M216" s="9">
        <v>38.028100000000002</v>
      </c>
      <c r="N216" s="9">
        <v>45.359900000000003</v>
      </c>
      <c r="O216" s="9">
        <v>47.9512</v>
      </c>
      <c r="P216" s="9">
        <v>45.371699999999997</v>
      </c>
      <c r="Q216" s="9">
        <v>44.532299999999999</v>
      </c>
      <c r="R216" s="9">
        <v>43.729500000000002</v>
      </c>
      <c r="S216" s="9">
        <v>40.7789</v>
      </c>
      <c r="T216" s="9">
        <v>41.763599999999997</v>
      </c>
      <c r="U216" s="9">
        <v>42.793900000000001</v>
      </c>
      <c r="V216" s="9">
        <v>38.3992</v>
      </c>
      <c r="W216" s="9">
        <v>41.424799999999998</v>
      </c>
      <c r="X216" s="9">
        <v>44.806100000000001</v>
      </c>
      <c r="Y216" s="9">
        <v>46.942100000000003</v>
      </c>
      <c r="Z216" s="9">
        <v>43.034700000000001</v>
      </c>
      <c r="AA216" s="9">
        <v>45.288600000000002</v>
      </c>
      <c r="AB216" s="9">
        <v>47.238700000000001</v>
      </c>
      <c r="AC216" s="9">
        <v>49.130800000000001</v>
      </c>
      <c r="AD216" s="9">
        <v>52.276499999999999</v>
      </c>
      <c r="AE216" s="9">
        <v>50.991999999999997</v>
      </c>
      <c r="AF216" s="9">
        <v>53.592599999999997</v>
      </c>
      <c r="AG216" s="9">
        <v>54.975700000000003</v>
      </c>
      <c r="AH216" s="9">
        <v>41.512</v>
      </c>
      <c r="AI216" s="9">
        <v>43.417999999999999</v>
      </c>
      <c r="AJ216" s="9">
        <v>48.754600000000003</v>
      </c>
      <c r="AK216" s="9">
        <v>49.607900000000001</v>
      </c>
      <c r="AL216" s="9">
        <v>43.996000000000002</v>
      </c>
      <c r="AM216" s="9">
        <v>55.533499999999997</v>
      </c>
      <c r="AN216" s="9">
        <v>47.301600000000001</v>
      </c>
      <c r="AO216" s="9">
        <v>46.988199999999999</v>
      </c>
      <c r="AP216" s="9">
        <v>49.526499999999999</v>
      </c>
      <c r="AQ216" s="9">
        <v>55.683</v>
      </c>
      <c r="AR216" s="9">
        <v>57.968499999999999</v>
      </c>
      <c r="AS216" s="10">
        <v>57.1798</v>
      </c>
      <c r="AT216" s="10">
        <v>54.124699999999997</v>
      </c>
      <c r="AU216" s="10">
        <v>55.340499999999999</v>
      </c>
      <c r="AV216" s="9">
        <v>50.634300000000003</v>
      </c>
      <c r="AW216" s="9">
        <v>52.691400000000002</v>
      </c>
      <c r="AX216" s="9">
        <v>49.4846</v>
      </c>
      <c r="AY216" s="9">
        <v>62.019599999999997</v>
      </c>
      <c r="AZ216" s="9">
        <v>52.858400000000003</v>
      </c>
    </row>
    <row r="217" spans="1:52" ht="16.5">
      <c r="A217" s="8" t="s">
        <v>34</v>
      </c>
      <c r="B217" s="6">
        <v>0.1542</v>
      </c>
      <c r="C217" s="6">
        <v>0.18160000000000001</v>
      </c>
      <c r="D217" s="6">
        <v>-0.16339999999999999</v>
      </c>
      <c r="E217" s="6">
        <v>-0.1123</v>
      </c>
      <c r="F217" s="6">
        <v>3.1399999999999997E-2</v>
      </c>
      <c r="G217" s="6">
        <v>-0.1021</v>
      </c>
      <c r="H217" s="6">
        <v>-3.95E-2</v>
      </c>
      <c r="I217" s="6">
        <v>7.3999999999999996E-2</v>
      </c>
      <c r="J217" s="6">
        <v>0.17380000000000001</v>
      </c>
      <c r="K217" s="6">
        <v>-7.0900000000000005E-2</v>
      </c>
      <c r="L217" s="6">
        <v>-2.35E-2</v>
      </c>
      <c r="M217" s="6">
        <v>0.22159999999999999</v>
      </c>
      <c r="N217" s="6">
        <f>N216/M216-1</f>
        <v>0.19279953508063774</v>
      </c>
      <c r="O217" s="6">
        <v>5.7099999999999998E-2</v>
      </c>
      <c r="P217" s="6">
        <v>-5.3800000000000001E-2</v>
      </c>
      <c r="Q217" s="6">
        <v>-1.8499999999999999E-2</v>
      </c>
      <c r="R217" s="6">
        <v>-1.7999999999999999E-2</v>
      </c>
      <c r="S217" s="6">
        <v>-6.7500000000000004E-2</v>
      </c>
      <c r="T217" s="6">
        <v>2.41E-2</v>
      </c>
      <c r="U217" s="6">
        <v>2.47E-2</v>
      </c>
      <c r="V217" s="6">
        <v>-0.1027</v>
      </c>
      <c r="W217" s="6">
        <v>7.8799999999999995E-2</v>
      </c>
      <c r="X217" s="6">
        <v>8.1600000000000006E-2</v>
      </c>
      <c r="Y217" s="6">
        <v>4.7699999999999999E-2</v>
      </c>
      <c r="Z217" s="6">
        <v>-8.3199999999999996E-2</v>
      </c>
      <c r="AA217" s="6">
        <v>5.2400000000000002E-2</v>
      </c>
      <c r="AB217" s="6">
        <v>4.3099999999999999E-2</v>
      </c>
      <c r="AC217" s="6">
        <v>4.0099999999999997E-2</v>
      </c>
      <c r="AD217" s="6">
        <v>6.4000000000000001E-2</v>
      </c>
      <c r="AE217" s="6">
        <v>-2.46E-2</v>
      </c>
      <c r="AF217" s="6">
        <v>5.0999999999999997E-2</v>
      </c>
      <c r="AG217" s="6">
        <v>2.58E-2</v>
      </c>
      <c r="AH217" s="6">
        <v>-0.24490000000000001</v>
      </c>
      <c r="AI217" s="6">
        <v>4.5900000000000003E-2</v>
      </c>
      <c r="AJ217" s="6">
        <v>0.1229</v>
      </c>
      <c r="AK217" s="6">
        <v>1.7500000000000002E-2</v>
      </c>
      <c r="AL217" s="6">
        <v>-0.11310000000000001</v>
      </c>
      <c r="AM217" s="6">
        <v>0.26219999999999999</v>
      </c>
      <c r="AN217" s="6">
        <v>-0.1482</v>
      </c>
      <c r="AO217" s="6">
        <v>-6.6E-3</v>
      </c>
      <c r="AP217" s="6">
        <v>5.3999999999999999E-2</v>
      </c>
      <c r="AQ217" s="6">
        <v>0.12429999999999999</v>
      </c>
      <c r="AR217" s="6">
        <v>4.1000000000000002E-2</v>
      </c>
      <c r="AS217" s="7">
        <v>-1.3599999999999999E-2</v>
      </c>
      <c r="AT217" s="7">
        <v>-5.3400000000000003E-2</v>
      </c>
      <c r="AU217" s="7">
        <v>2.2499999999999999E-2</v>
      </c>
      <c r="AV217" s="6">
        <v>-8.5000000000000006E-2</v>
      </c>
      <c r="AW217" s="6">
        <v>4.0599999999999997E-2</v>
      </c>
      <c r="AX217" s="6">
        <v>-6.0900000000000003E-2</v>
      </c>
      <c r="AY217" s="6">
        <v>0.25330000000000003</v>
      </c>
      <c r="AZ217" s="6">
        <v>-0.1477</v>
      </c>
    </row>
    <row r="220" spans="1:52" ht="21">
      <c r="A220" s="14" t="s">
        <v>145</v>
      </c>
    </row>
    <row r="221" spans="1:52" ht="18">
      <c r="A221" s="13" t="s">
        <v>142</v>
      </c>
      <c r="B221" s="15">
        <v>201101</v>
      </c>
      <c r="C221" s="15">
        <v>201102</v>
      </c>
      <c r="D221" s="15">
        <v>201103</v>
      </c>
      <c r="E221" s="15">
        <v>201104</v>
      </c>
      <c r="F221" s="15">
        <v>201105</v>
      </c>
      <c r="G221" s="15">
        <v>201106</v>
      </c>
      <c r="H221" s="15">
        <v>201107</v>
      </c>
      <c r="I221" s="15">
        <v>201108</v>
      </c>
      <c r="J221" s="15">
        <v>201109</v>
      </c>
      <c r="K221" s="15">
        <v>201110</v>
      </c>
      <c r="L221" s="15">
        <v>201111</v>
      </c>
      <c r="M221" s="15">
        <v>201112</v>
      </c>
      <c r="N221" s="11">
        <v>201201</v>
      </c>
      <c r="O221" s="11">
        <v>201202</v>
      </c>
      <c r="P221" s="11">
        <v>201203</v>
      </c>
      <c r="Q221" s="11">
        <v>201204</v>
      </c>
      <c r="R221" s="11">
        <v>201205</v>
      </c>
      <c r="S221" s="11">
        <v>201206</v>
      </c>
      <c r="T221" s="11">
        <v>201207</v>
      </c>
      <c r="U221" s="11">
        <v>201208</v>
      </c>
      <c r="V221" s="11">
        <v>201209</v>
      </c>
      <c r="W221" s="11">
        <v>201210</v>
      </c>
      <c r="X221" s="11">
        <v>201211</v>
      </c>
      <c r="Y221" s="11">
        <v>201212</v>
      </c>
      <c r="Z221" s="11">
        <v>201301</v>
      </c>
      <c r="AA221" s="11">
        <v>201302</v>
      </c>
      <c r="AB221" s="11">
        <v>201303</v>
      </c>
      <c r="AC221" s="11">
        <v>201304</v>
      </c>
      <c r="AD221" s="11">
        <v>201305</v>
      </c>
      <c r="AE221" s="11">
        <v>201306</v>
      </c>
      <c r="AF221" s="11">
        <v>201307</v>
      </c>
      <c r="AG221" s="11">
        <v>201308</v>
      </c>
      <c r="AH221" s="11">
        <v>201309</v>
      </c>
      <c r="AI221" s="11">
        <v>201310</v>
      </c>
      <c r="AJ221" s="11">
        <v>201311</v>
      </c>
      <c r="AK221" s="11">
        <v>201312</v>
      </c>
      <c r="AL221" s="11">
        <v>201401</v>
      </c>
      <c r="AM221" s="11">
        <v>201402</v>
      </c>
      <c r="AN221" s="11">
        <v>201403</v>
      </c>
      <c r="AO221" s="11">
        <v>201404</v>
      </c>
      <c r="AP221" s="11">
        <v>201405</v>
      </c>
      <c r="AQ221" s="11">
        <v>201406</v>
      </c>
      <c r="AR221" s="11">
        <v>201407</v>
      </c>
      <c r="AS221" s="12">
        <v>201408</v>
      </c>
      <c r="AT221" s="12">
        <v>201409</v>
      </c>
      <c r="AU221" s="12">
        <v>201410</v>
      </c>
      <c r="AV221" s="11">
        <v>201411</v>
      </c>
      <c r="AW221" s="11">
        <v>201412</v>
      </c>
      <c r="AX221" s="11">
        <v>201501</v>
      </c>
      <c r="AY221" s="11">
        <v>201502</v>
      </c>
      <c r="AZ221" s="11">
        <v>201503</v>
      </c>
    </row>
    <row r="222" spans="1:52" ht="16.5">
      <c r="A222" s="11" t="s">
        <v>70</v>
      </c>
      <c r="B222" s="9">
        <v>1660413</v>
      </c>
      <c r="C222" s="9">
        <v>1664773</v>
      </c>
      <c r="D222" s="9">
        <v>1201302</v>
      </c>
      <c r="E222" s="9">
        <v>1251663</v>
      </c>
      <c r="F222" s="9">
        <v>1160687</v>
      </c>
      <c r="G222" s="9">
        <v>1277919</v>
      </c>
      <c r="H222" s="9">
        <v>1806882</v>
      </c>
      <c r="I222" s="9">
        <v>2327630</v>
      </c>
      <c r="J222" s="9">
        <v>1458251</v>
      </c>
      <c r="K222" s="9">
        <v>1585979</v>
      </c>
      <c r="L222" s="9">
        <v>1531186</v>
      </c>
      <c r="M222" s="9">
        <v>1633680</v>
      </c>
      <c r="N222" s="9">
        <v>2641212</v>
      </c>
      <c r="O222" s="9">
        <v>2167456</v>
      </c>
      <c r="P222" s="9">
        <v>1871029</v>
      </c>
      <c r="Q222" s="9">
        <v>2527522</v>
      </c>
      <c r="R222" s="9">
        <v>2198536</v>
      </c>
      <c r="S222" s="9">
        <v>2473213</v>
      </c>
      <c r="T222" s="9">
        <v>3102446</v>
      </c>
      <c r="U222" s="9">
        <v>3390585</v>
      </c>
      <c r="V222" s="9">
        <v>1957271</v>
      </c>
      <c r="W222" s="9">
        <v>2139841</v>
      </c>
      <c r="X222" s="9">
        <v>1595162</v>
      </c>
      <c r="Y222" s="9">
        <v>1774463</v>
      </c>
      <c r="Z222" s="9">
        <v>2615441</v>
      </c>
      <c r="AA222" s="9">
        <v>3185603</v>
      </c>
      <c r="AB222" s="9">
        <v>2386603</v>
      </c>
      <c r="AC222" s="9">
        <v>2233604</v>
      </c>
      <c r="AD222" s="9">
        <v>2260695</v>
      </c>
      <c r="AE222" s="9">
        <v>2396986</v>
      </c>
      <c r="AF222" s="9">
        <v>3695896</v>
      </c>
      <c r="AG222" s="9">
        <v>3522636</v>
      </c>
      <c r="AH222" s="9">
        <v>2011265</v>
      </c>
      <c r="AI222" s="9">
        <v>2098675</v>
      </c>
      <c r="AJ222" s="9">
        <v>1604864</v>
      </c>
      <c r="AK222" s="9">
        <v>1572153</v>
      </c>
      <c r="AL222" s="9">
        <v>2396915</v>
      </c>
      <c r="AM222" s="9">
        <v>2433089</v>
      </c>
      <c r="AN222" s="9">
        <v>2456690</v>
      </c>
      <c r="AO222" s="9">
        <v>2492362</v>
      </c>
      <c r="AP222" s="9">
        <v>2244622</v>
      </c>
      <c r="AQ222" s="9">
        <v>2316397</v>
      </c>
      <c r="AR222" s="9">
        <v>3773554</v>
      </c>
      <c r="AS222" s="10">
        <v>4336851</v>
      </c>
      <c r="AT222" s="10">
        <v>2114755</v>
      </c>
      <c r="AU222" s="10">
        <v>2518959</v>
      </c>
      <c r="AV222" s="9">
        <v>1950256</v>
      </c>
      <c r="AW222" s="9">
        <v>1751333</v>
      </c>
      <c r="AX222" s="9">
        <v>2293654</v>
      </c>
      <c r="AY222" s="9">
        <v>3462303</v>
      </c>
      <c r="AZ222" s="9">
        <v>2201082</v>
      </c>
    </row>
    <row r="223" spans="1:52" ht="16.5">
      <c r="A223" s="8" t="s">
        <v>71</v>
      </c>
      <c r="B223" s="6">
        <v>0.35010000000000002</v>
      </c>
      <c r="C223" s="6">
        <v>2.5999999999999999E-3</v>
      </c>
      <c r="D223" s="6">
        <v>-0.27839999999999998</v>
      </c>
      <c r="E223" s="6">
        <v>4.19E-2</v>
      </c>
      <c r="F223" s="6">
        <v>-7.2700000000000001E-2</v>
      </c>
      <c r="G223" s="6">
        <v>0.10100000000000001</v>
      </c>
      <c r="H223" s="6">
        <v>0.41389999999999999</v>
      </c>
      <c r="I223" s="6">
        <v>0.28820000000000001</v>
      </c>
      <c r="J223" s="6">
        <v>-0.3735</v>
      </c>
      <c r="K223" s="6">
        <v>8.7599999999999997E-2</v>
      </c>
      <c r="L223" s="6">
        <v>-3.4500000000000003E-2</v>
      </c>
      <c r="M223" s="6">
        <v>6.6900000000000001E-2</v>
      </c>
      <c r="N223" s="6">
        <f>N222/M222-1</f>
        <v>0.61672542970471578</v>
      </c>
      <c r="O223" s="6">
        <v>-0.1794</v>
      </c>
      <c r="P223" s="6">
        <v>-0.1368</v>
      </c>
      <c r="Q223" s="6">
        <v>0.35089999999999999</v>
      </c>
      <c r="R223" s="6">
        <v>-0.13020000000000001</v>
      </c>
      <c r="S223" s="6">
        <v>0.1249</v>
      </c>
      <c r="T223" s="6">
        <v>0.25440000000000002</v>
      </c>
      <c r="U223" s="6">
        <v>9.2899999999999996E-2</v>
      </c>
      <c r="V223" s="6">
        <v>-0.42270000000000002</v>
      </c>
      <c r="W223" s="6">
        <v>9.3299999999999994E-2</v>
      </c>
      <c r="X223" s="6">
        <v>-0.2545</v>
      </c>
      <c r="Y223" s="6">
        <v>0.1124</v>
      </c>
      <c r="Z223" s="6">
        <v>0.47389999999999999</v>
      </c>
      <c r="AA223" s="6">
        <v>0.218</v>
      </c>
      <c r="AB223" s="6">
        <v>-0.25080000000000002</v>
      </c>
      <c r="AC223" s="6">
        <v>-6.4100000000000004E-2</v>
      </c>
      <c r="AD223" s="6">
        <v>1.21E-2</v>
      </c>
      <c r="AE223" s="6">
        <v>6.0299999999999999E-2</v>
      </c>
      <c r="AF223" s="6">
        <v>0.54190000000000005</v>
      </c>
      <c r="AG223" s="6">
        <v>-4.6899999999999997E-2</v>
      </c>
      <c r="AH223" s="6">
        <v>-0.42899999999999999</v>
      </c>
      <c r="AI223" s="6">
        <v>4.3499999999999997E-2</v>
      </c>
      <c r="AJ223" s="6">
        <v>-0.23530000000000001</v>
      </c>
      <c r="AK223" s="6">
        <v>-2.0400000000000001E-2</v>
      </c>
      <c r="AL223" s="6">
        <v>0.52459999999999996</v>
      </c>
      <c r="AM223" s="6">
        <v>1.5100000000000001E-2</v>
      </c>
      <c r="AN223" s="6">
        <v>9.7000000000000003E-3</v>
      </c>
      <c r="AO223" s="6">
        <v>1.4500000000000001E-2</v>
      </c>
      <c r="AP223" s="6">
        <v>-9.9400000000000002E-2</v>
      </c>
      <c r="AQ223" s="6">
        <v>3.2000000000000001E-2</v>
      </c>
      <c r="AR223" s="6">
        <v>0.62909999999999999</v>
      </c>
      <c r="AS223" s="7">
        <v>0.14929999999999999</v>
      </c>
      <c r="AT223" s="7">
        <v>-0.51239999999999997</v>
      </c>
      <c r="AU223" s="7">
        <v>0.19109999999999999</v>
      </c>
      <c r="AV223" s="6">
        <v>-0.2258</v>
      </c>
      <c r="AW223" s="6">
        <v>-0.10199999999999999</v>
      </c>
      <c r="AX223" s="6">
        <v>0.30969999999999998</v>
      </c>
      <c r="AY223" s="6">
        <v>0.50949999999999995</v>
      </c>
      <c r="AZ223" s="6">
        <v>-0.36430000000000001</v>
      </c>
    </row>
    <row r="224" spans="1:52" ht="16.5">
      <c r="A224" s="11" t="s">
        <v>72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998938</v>
      </c>
      <c r="J224" s="9">
        <v>675307</v>
      </c>
      <c r="K224" s="9">
        <v>665778</v>
      </c>
      <c r="L224" s="9">
        <v>618474</v>
      </c>
      <c r="M224" s="9">
        <v>612753</v>
      </c>
      <c r="N224" s="9">
        <v>1114379</v>
      </c>
      <c r="O224" s="9">
        <v>951536</v>
      </c>
      <c r="P224" s="9">
        <v>760381</v>
      </c>
      <c r="Q224" s="9">
        <v>1020932</v>
      </c>
      <c r="R224" s="9">
        <v>949431</v>
      </c>
      <c r="S224" s="9">
        <v>1035663</v>
      </c>
      <c r="T224" s="9">
        <v>1507835</v>
      </c>
      <c r="U224" s="9">
        <v>1692457</v>
      </c>
      <c r="V224" s="9">
        <v>919093</v>
      </c>
      <c r="W224" s="9">
        <v>976341</v>
      </c>
      <c r="X224" s="9">
        <v>739995</v>
      </c>
      <c r="Y224" s="9">
        <v>819591</v>
      </c>
      <c r="Z224" s="9">
        <v>1142369</v>
      </c>
      <c r="AA224" s="9">
        <v>1503669</v>
      </c>
      <c r="AB224" s="9">
        <v>1020209</v>
      </c>
      <c r="AC224" s="9">
        <v>963982</v>
      </c>
      <c r="AD224" s="9">
        <v>887533</v>
      </c>
      <c r="AE224" s="9">
        <v>956534</v>
      </c>
      <c r="AF224" s="9">
        <v>1540097</v>
      </c>
      <c r="AG224" s="9">
        <v>1550072</v>
      </c>
      <c r="AH224" s="9">
        <v>816395</v>
      </c>
      <c r="AI224" s="9">
        <v>809143</v>
      </c>
      <c r="AJ224" s="9">
        <v>652162</v>
      </c>
      <c r="AK224" s="9">
        <v>586872</v>
      </c>
      <c r="AL224" s="9">
        <v>939768</v>
      </c>
      <c r="AM224" s="9">
        <v>950156</v>
      </c>
      <c r="AN224" s="9">
        <v>890547</v>
      </c>
      <c r="AO224" s="9">
        <v>924086</v>
      </c>
      <c r="AP224" s="9">
        <v>855049</v>
      </c>
      <c r="AQ224" s="9">
        <v>900352</v>
      </c>
      <c r="AR224" s="9">
        <v>1467761</v>
      </c>
      <c r="AS224" s="10">
        <v>1650439</v>
      </c>
      <c r="AT224" s="10">
        <v>783437</v>
      </c>
      <c r="AU224" s="10">
        <v>869246</v>
      </c>
      <c r="AV224" s="9">
        <v>708728</v>
      </c>
      <c r="AW224" s="9">
        <v>627366</v>
      </c>
      <c r="AX224" s="9">
        <v>813546</v>
      </c>
      <c r="AY224" s="9">
        <v>1216008</v>
      </c>
      <c r="AZ224" s="9">
        <v>789260</v>
      </c>
    </row>
    <row r="225" spans="1:52" ht="16.5">
      <c r="A225" s="8" t="s">
        <v>73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-0.32400000000000001</v>
      </c>
      <c r="K225" s="6">
        <v>-1.41E-2</v>
      </c>
      <c r="L225" s="6">
        <v>-7.1099999999999997E-2</v>
      </c>
      <c r="M225" s="6">
        <v>-9.2999999999999992E-3</v>
      </c>
      <c r="N225" s="6">
        <f>N224/M224-1</f>
        <v>0.81864307477890774</v>
      </c>
      <c r="O225" s="6">
        <v>-0.14610000000000001</v>
      </c>
      <c r="P225" s="6">
        <v>-0.2009</v>
      </c>
      <c r="Q225" s="6">
        <v>0.3427</v>
      </c>
      <c r="R225" s="6">
        <v>-7.0000000000000007E-2</v>
      </c>
      <c r="S225" s="6">
        <v>9.0800000000000006E-2</v>
      </c>
      <c r="T225" s="6">
        <v>0.45590000000000003</v>
      </c>
      <c r="U225" s="6">
        <v>0.12239999999999999</v>
      </c>
      <c r="V225" s="6">
        <v>-0.45689999999999997</v>
      </c>
      <c r="W225" s="6">
        <v>6.2300000000000001E-2</v>
      </c>
      <c r="X225" s="6">
        <v>-0.24210000000000001</v>
      </c>
      <c r="Y225" s="6">
        <v>0.1076</v>
      </c>
      <c r="Z225" s="6">
        <v>0.39379999999999998</v>
      </c>
      <c r="AA225" s="6">
        <v>0.31630000000000003</v>
      </c>
      <c r="AB225" s="6">
        <v>-0.32150000000000001</v>
      </c>
      <c r="AC225" s="6">
        <v>-5.5100000000000003E-2</v>
      </c>
      <c r="AD225" s="6">
        <v>-7.9299999999999995E-2</v>
      </c>
      <c r="AE225" s="6">
        <v>7.7700000000000005E-2</v>
      </c>
      <c r="AF225" s="6">
        <v>0.61009999999999998</v>
      </c>
      <c r="AG225" s="6">
        <v>6.4999999999999997E-3</v>
      </c>
      <c r="AH225" s="6">
        <v>-0.4733</v>
      </c>
      <c r="AI225" s="6">
        <v>-8.8999999999999999E-3</v>
      </c>
      <c r="AJ225" s="6">
        <v>-0.19400000000000001</v>
      </c>
      <c r="AK225" s="6">
        <v>-0.10009999999999999</v>
      </c>
      <c r="AL225" s="6">
        <v>0.60129999999999995</v>
      </c>
      <c r="AM225" s="6">
        <v>1.11E-2</v>
      </c>
      <c r="AN225" s="6">
        <v>-6.2700000000000006E-2</v>
      </c>
      <c r="AO225" s="6">
        <v>3.7699999999999997E-2</v>
      </c>
      <c r="AP225" s="6">
        <v>-7.4700000000000003E-2</v>
      </c>
      <c r="AQ225" s="6">
        <v>5.2999999999999999E-2</v>
      </c>
      <c r="AR225" s="6">
        <v>0.63019999999999998</v>
      </c>
      <c r="AS225" s="7">
        <v>0.1245</v>
      </c>
      <c r="AT225" s="7">
        <v>-0.52529999999999999</v>
      </c>
      <c r="AU225" s="7">
        <v>0.1095</v>
      </c>
      <c r="AV225" s="6">
        <v>-0.1847</v>
      </c>
      <c r="AW225" s="6">
        <v>-0.1148</v>
      </c>
      <c r="AX225" s="6">
        <v>0.29680000000000001</v>
      </c>
      <c r="AY225" s="6">
        <v>0.49469999999999997</v>
      </c>
      <c r="AZ225" s="6">
        <v>-0.35089999999999999</v>
      </c>
    </row>
    <row r="226" spans="1:52" ht="16.5">
      <c r="A226" s="8" t="s">
        <v>81</v>
      </c>
      <c r="B226" s="6">
        <v>0.44690000000000002</v>
      </c>
      <c r="C226" s="6">
        <v>0.42670000000000002</v>
      </c>
      <c r="D226" s="6">
        <v>0.36659999999999998</v>
      </c>
      <c r="E226" s="6">
        <v>0.37680000000000002</v>
      </c>
      <c r="F226" s="6">
        <v>0.36580000000000001</v>
      </c>
      <c r="G226" s="6">
        <v>0.39529999999999998</v>
      </c>
      <c r="H226" s="6">
        <v>0.46510000000000001</v>
      </c>
      <c r="I226" s="6">
        <v>0.51859999999999995</v>
      </c>
      <c r="J226" s="6">
        <v>0.38490000000000002</v>
      </c>
      <c r="K226" s="6">
        <v>0.43070000000000003</v>
      </c>
      <c r="L226" s="6">
        <v>0.41889999999999999</v>
      </c>
      <c r="M226" s="6">
        <v>0.49009999999999998</v>
      </c>
      <c r="N226" s="6">
        <v>0.57220000000000004</v>
      </c>
      <c r="O226" s="6">
        <v>0.4758</v>
      </c>
      <c r="P226" s="6">
        <v>0.48049999999999998</v>
      </c>
      <c r="Q226" s="6">
        <v>0.57879999999999998</v>
      </c>
      <c r="R226" s="6">
        <v>0.51980000000000004</v>
      </c>
      <c r="S226" s="6">
        <v>0.5444</v>
      </c>
      <c r="T226" s="6">
        <v>0.58720000000000006</v>
      </c>
      <c r="U226" s="6">
        <v>0.57869999999999999</v>
      </c>
      <c r="V226" s="6">
        <v>0.4299</v>
      </c>
      <c r="W226" s="6">
        <v>0.4824</v>
      </c>
      <c r="X226" s="6">
        <v>0.45550000000000002</v>
      </c>
      <c r="Y226" s="6">
        <v>0.48509999999999998</v>
      </c>
      <c r="Z226" s="6">
        <v>0.57210000000000005</v>
      </c>
      <c r="AA226" s="6">
        <v>0.57150000000000001</v>
      </c>
      <c r="AB226" s="6">
        <v>0.47360000000000002</v>
      </c>
      <c r="AC226" s="6">
        <v>0.49990000000000001</v>
      </c>
      <c r="AD226" s="6">
        <v>0.49940000000000001</v>
      </c>
      <c r="AE226" s="6">
        <v>0.54559999999999997</v>
      </c>
      <c r="AF226" s="6">
        <v>0.63149999999999995</v>
      </c>
      <c r="AG226" s="6">
        <v>0.58620000000000005</v>
      </c>
      <c r="AH226" s="6">
        <v>0.47299999999999998</v>
      </c>
      <c r="AI226" s="6">
        <v>0.51</v>
      </c>
      <c r="AJ226" s="6">
        <v>0.48330000000000001</v>
      </c>
      <c r="AK226" s="6">
        <v>0.51770000000000005</v>
      </c>
      <c r="AL226" s="6">
        <v>0.59040000000000004</v>
      </c>
      <c r="AM226" s="6">
        <v>0.5897</v>
      </c>
      <c r="AN226" s="6">
        <v>0.62649999999999995</v>
      </c>
      <c r="AO226" s="6">
        <v>0.60029999999999994</v>
      </c>
      <c r="AP226" s="6">
        <v>0.56879999999999997</v>
      </c>
      <c r="AQ226" s="6">
        <v>0.58909999999999996</v>
      </c>
      <c r="AR226" s="6">
        <v>0.6804</v>
      </c>
      <c r="AS226" s="7">
        <v>0.68759999999999999</v>
      </c>
      <c r="AT226" s="7">
        <v>0.54890000000000005</v>
      </c>
      <c r="AU226" s="7">
        <v>0.60650000000000004</v>
      </c>
      <c r="AV226" s="6">
        <v>0.56769999999999998</v>
      </c>
      <c r="AW226" s="6">
        <v>0.56779999999999997</v>
      </c>
      <c r="AX226" s="6">
        <v>0.61660000000000004</v>
      </c>
      <c r="AY226" s="6">
        <v>0.67620000000000002</v>
      </c>
      <c r="AZ226" s="6">
        <v>0.5776</v>
      </c>
    </row>
    <row r="227" spans="1:52" ht="16.5">
      <c r="A227" s="8" t="s">
        <v>82</v>
      </c>
      <c r="B227" s="6">
        <v>0.32540000000000002</v>
      </c>
      <c r="C227" s="6">
        <v>0.3866</v>
      </c>
      <c r="D227" s="6">
        <v>0.46179999999999999</v>
      </c>
      <c r="E227" s="6">
        <v>0.40560000000000002</v>
      </c>
      <c r="F227" s="6">
        <v>0.42599999999999999</v>
      </c>
      <c r="G227" s="6">
        <v>0.38069999999999998</v>
      </c>
      <c r="H227" s="6">
        <v>0.31890000000000002</v>
      </c>
      <c r="I227" s="6">
        <v>0.3322</v>
      </c>
      <c r="J227" s="6">
        <v>0.50949999999999995</v>
      </c>
      <c r="K227" s="6">
        <v>0.41339999999999999</v>
      </c>
      <c r="L227" s="6">
        <v>0.40889999999999999</v>
      </c>
      <c r="M227" s="6">
        <v>0.37409999999999999</v>
      </c>
      <c r="N227" s="6">
        <v>0.26390000000000002</v>
      </c>
      <c r="O227" s="6">
        <v>0.42320000000000002</v>
      </c>
      <c r="P227" s="6">
        <v>0.40849999999999997</v>
      </c>
      <c r="Q227" s="6">
        <v>0.30520000000000003</v>
      </c>
      <c r="R227" s="6">
        <v>0.3851</v>
      </c>
      <c r="S227" s="6">
        <v>0.33429999999999999</v>
      </c>
      <c r="T227" s="6">
        <v>0.2858</v>
      </c>
      <c r="U227" s="6">
        <v>0.32179999999999997</v>
      </c>
      <c r="V227" s="6">
        <v>0.48209999999999997</v>
      </c>
      <c r="W227" s="6">
        <v>0.37409999999999999</v>
      </c>
      <c r="X227" s="6">
        <v>0.41820000000000002</v>
      </c>
      <c r="Y227" s="6">
        <v>0.34860000000000002</v>
      </c>
      <c r="Z227" s="6">
        <v>0.2782</v>
      </c>
      <c r="AA227" s="6">
        <v>0.30230000000000001</v>
      </c>
      <c r="AB227" s="6">
        <v>0.40129999999999999</v>
      </c>
      <c r="AC227" s="6">
        <v>0.36670000000000003</v>
      </c>
      <c r="AD227" s="6">
        <v>0.35099999999999998</v>
      </c>
      <c r="AE227" s="6">
        <v>0.30590000000000001</v>
      </c>
      <c r="AF227" s="6">
        <v>0.22650000000000001</v>
      </c>
      <c r="AG227" s="6">
        <v>0.31380000000000002</v>
      </c>
      <c r="AH227" s="6">
        <v>0.43380000000000002</v>
      </c>
      <c r="AI227" s="6">
        <v>0.34789999999999999</v>
      </c>
      <c r="AJ227" s="6">
        <v>0.3881</v>
      </c>
      <c r="AK227" s="6">
        <v>0.33239999999999997</v>
      </c>
      <c r="AL227" s="6">
        <v>0.23980000000000001</v>
      </c>
      <c r="AM227" s="6">
        <v>0.3019</v>
      </c>
      <c r="AN227" s="6">
        <v>0.27600000000000002</v>
      </c>
      <c r="AO227" s="6">
        <v>0.2949</v>
      </c>
      <c r="AP227" s="6">
        <v>0.33119999999999999</v>
      </c>
      <c r="AQ227" s="6">
        <v>0.29549999999999998</v>
      </c>
      <c r="AR227" s="6">
        <v>0.20810000000000001</v>
      </c>
      <c r="AS227" s="7">
        <v>0.2364</v>
      </c>
      <c r="AT227" s="7">
        <v>0.38500000000000001</v>
      </c>
      <c r="AU227" s="7">
        <v>0.27950000000000003</v>
      </c>
      <c r="AV227" s="6">
        <v>0.3322</v>
      </c>
      <c r="AW227" s="6">
        <v>0.32300000000000001</v>
      </c>
      <c r="AX227" s="6">
        <v>0.25159999999999999</v>
      </c>
      <c r="AY227" s="6">
        <v>0.20760000000000001</v>
      </c>
      <c r="AZ227" s="6">
        <v>0.34289999999999998</v>
      </c>
    </row>
    <row r="228" spans="1:52" ht="16.5">
      <c r="A228" s="8" t="s">
        <v>83</v>
      </c>
      <c r="B228" s="6">
        <v>0.2276</v>
      </c>
      <c r="C228" s="6">
        <v>0.1867</v>
      </c>
      <c r="D228" s="6">
        <v>0.1716</v>
      </c>
      <c r="E228" s="6">
        <v>0.21759999999999999</v>
      </c>
      <c r="F228" s="6">
        <v>0.2082</v>
      </c>
      <c r="G228" s="6">
        <v>0.224</v>
      </c>
      <c r="H228" s="6">
        <v>0.216</v>
      </c>
      <c r="I228" s="6">
        <v>0.1492</v>
      </c>
      <c r="J228" s="6">
        <v>0.1056</v>
      </c>
      <c r="K228" s="6">
        <v>0.156</v>
      </c>
      <c r="L228" s="6">
        <v>0.17219999999999999</v>
      </c>
      <c r="M228" s="6">
        <v>0.1358</v>
      </c>
      <c r="N228" s="6">
        <v>0.16389999999999999</v>
      </c>
      <c r="O228" s="6">
        <v>0.10100000000000001</v>
      </c>
      <c r="P228" s="6">
        <v>0.111</v>
      </c>
      <c r="Q228" s="6">
        <v>0.11600000000000001</v>
      </c>
      <c r="R228" s="6">
        <v>9.5100000000000004E-2</v>
      </c>
      <c r="S228" s="6">
        <v>0.1212</v>
      </c>
      <c r="T228" s="6">
        <v>0.127</v>
      </c>
      <c r="U228" s="6">
        <v>9.9500000000000005E-2</v>
      </c>
      <c r="V228" s="6">
        <v>8.7999999999999995E-2</v>
      </c>
      <c r="W228" s="6">
        <v>0.14360000000000001</v>
      </c>
      <c r="X228" s="6">
        <v>0.1263</v>
      </c>
      <c r="Y228" s="6">
        <v>0.1663</v>
      </c>
      <c r="Z228" s="6">
        <v>0.1497</v>
      </c>
      <c r="AA228" s="6">
        <v>0.12620000000000001</v>
      </c>
      <c r="AB228" s="6">
        <v>0.12509999999999999</v>
      </c>
      <c r="AC228" s="6">
        <v>0.13339999999999999</v>
      </c>
      <c r="AD228" s="6">
        <v>0.14960000000000001</v>
      </c>
      <c r="AE228" s="6">
        <v>0.14849999999999999</v>
      </c>
      <c r="AF228" s="6">
        <v>0.14199999999999999</v>
      </c>
      <c r="AG228" s="6">
        <v>0.1</v>
      </c>
      <c r="AH228" s="6">
        <v>9.3200000000000005E-2</v>
      </c>
      <c r="AI228" s="6">
        <v>0.1421</v>
      </c>
      <c r="AJ228" s="6">
        <v>0.12870000000000001</v>
      </c>
      <c r="AK228" s="6">
        <v>0.14990000000000001</v>
      </c>
      <c r="AL228" s="6">
        <v>0.16980000000000001</v>
      </c>
      <c r="AM228" s="6">
        <v>0.1084</v>
      </c>
      <c r="AN228" s="6">
        <v>9.74E-2</v>
      </c>
      <c r="AO228" s="6">
        <v>0.1047</v>
      </c>
      <c r="AP228" s="6">
        <v>0.1</v>
      </c>
      <c r="AQ228" s="6">
        <v>0.11550000000000001</v>
      </c>
      <c r="AR228" s="6">
        <v>0.1115</v>
      </c>
      <c r="AS228" s="7">
        <v>7.5899999999999995E-2</v>
      </c>
      <c r="AT228" s="7">
        <v>6.6100000000000006E-2</v>
      </c>
      <c r="AU228" s="7">
        <v>0.114</v>
      </c>
      <c r="AV228" s="6">
        <v>0.10009999999999999</v>
      </c>
      <c r="AW228" s="6">
        <v>0.10920000000000001</v>
      </c>
      <c r="AX228" s="6">
        <v>0.13189999999999999</v>
      </c>
      <c r="AY228" s="6">
        <v>0.1162</v>
      </c>
      <c r="AZ228" s="6">
        <v>7.9600000000000004E-2</v>
      </c>
    </row>
    <row r="229" spans="1:52" ht="16.5">
      <c r="A229" s="11" t="s">
        <v>141</v>
      </c>
      <c r="B229" s="9">
        <v>767563</v>
      </c>
      <c r="C229" s="9">
        <v>716969</v>
      </c>
      <c r="D229" s="9">
        <v>450636</v>
      </c>
      <c r="E229" s="9">
        <v>481582</v>
      </c>
      <c r="F229" s="9">
        <v>428935</v>
      </c>
      <c r="G229" s="9">
        <v>509829</v>
      </c>
      <c r="H229" s="9">
        <v>902158</v>
      </c>
      <c r="I229" s="9">
        <v>1218431</v>
      </c>
      <c r="J229" s="9">
        <v>564584</v>
      </c>
      <c r="K229" s="9">
        <v>690942</v>
      </c>
      <c r="L229" s="9">
        <v>645921</v>
      </c>
      <c r="M229" s="9">
        <v>806709</v>
      </c>
      <c r="N229" s="9">
        <v>1521702</v>
      </c>
      <c r="O229" s="9">
        <v>1026836</v>
      </c>
      <c r="P229" s="9">
        <v>921405</v>
      </c>
      <c r="Q229" s="9">
        <v>1508121</v>
      </c>
      <c r="R229" s="9">
        <v>1146718</v>
      </c>
      <c r="S229" s="9">
        <v>1383775</v>
      </c>
      <c r="T229" s="9">
        <v>1872680</v>
      </c>
      <c r="U229" s="9">
        <v>2010072</v>
      </c>
      <c r="V229" s="9">
        <v>863328</v>
      </c>
      <c r="W229" s="9">
        <v>1055917</v>
      </c>
      <c r="X229" s="9">
        <v>744273</v>
      </c>
      <c r="Y229" s="9">
        <v>899554</v>
      </c>
      <c r="Z229" s="9">
        <v>1424794</v>
      </c>
      <c r="AA229" s="9">
        <v>1838181</v>
      </c>
      <c r="AB229" s="9">
        <v>1142556</v>
      </c>
      <c r="AC229" s="9">
        <v>1091647</v>
      </c>
      <c r="AD229" s="9">
        <v>1132789</v>
      </c>
      <c r="AE229" s="9">
        <v>1316023</v>
      </c>
      <c r="AF229" s="9">
        <v>2357280</v>
      </c>
      <c r="AG229" s="9">
        <v>2100050</v>
      </c>
      <c r="AH229" s="9">
        <v>968215</v>
      </c>
      <c r="AI229" s="9">
        <v>1088293</v>
      </c>
      <c r="AJ229" s="9">
        <v>789322</v>
      </c>
      <c r="AK229" s="9">
        <v>834790</v>
      </c>
      <c r="AL229" s="9">
        <v>1449694</v>
      </c>
      <c r="AM229" s="9">
        <v>1469987</v>
      </c>
      <c r="AN229" s="9">
        <v>1544252</v>
      </c>
      <c r="AO229" s="9">
        <v>1500799</v>
      </c>
      <c r="AP229" s="9">
        <v>1278266</v>
      </c>
      <c r="AQ229" s="9">
        <v>1365347</v>
      </c>
      <c r="AR229" s="9">
        <v>2566884</v>
      </c>
      <c r="AS229" s="10">
        <v>2975033</v>
      </c>
      <c r="AT229" s="10">
        <v>1160383</v>
      </c>
      <c r="AU229" s="10">
        <v>1527572</v>
      </c>
      <c r="AV229" s="9">
        <v>1107152</v>
      </c>
      <c r="AW229" s="9">
        <v>994820</v>
      </c>
      <c r="AX229" s="9">
        <v>1410169</v>
      </c>
      <c r="AY229" s="9">
        <v>2343033</v>
      </c>
      <c r="AZ229" s="9">
        <v>1269165</v>
      </c>
    </row>
    <row r="230" spans="1:52" ht="16.5">
      <c r="A230" s="8" t="s">
        <v>140</v>
      </c>
      <c r="B230" s="6">
        <v>0.67659999999999998</v>
      </c>
      <c r="C230" s="6">
        <v>-6.59E-2</v>
      </c>
      <c r="D230" s="6">
        <v>-0.3715</v>
      </c>
      <c r="E230" s="6">
        <v>6.8699999999999997E-2</v>
      </c>
      <c r="F230" s="6">
        <v>-0.10929999999999999</v>
      </c>
      <c r="G230" s="6">
        <v>0.18859999999999999</v>
      </c>
      <c r="H230" s="6">
        <v>0.76949999999999996</v>
      </c>
      <c r="I230" s="6">
        <v>0.35060000000000002</v>
      </c>
      <c r="J230" s="6">
        <v>-0.53659999999999997</v>
      </c>
      <c r="K230" s="6">
        <v>0.2238</v>
      </c>
      <c r="L230" s="6">
        <v>-6.5199999999999994E-2</v>
      </c>
      <c r="M230" s="6">
        <v>0.24890000000000001</v>
      </c>
      <c r="N230" s="6">
        <f>N229/M229-1</f>
        <v>0.88630844579643964</v>
      </c>
      <c r="O230" s="6">
        <v>-0.32519999999999999</v>
      </c>
      <c r="P230" s="6">
        <v>-0.1027</v>
      </c>
      <c r="Q230" s="6">
        <v>0.63680000000000003</v>
      </c>
      <c r="R230" s="6">
        <v>-0.23960000000000001</v>
      </c>
      <c r="S230" s="6">
        <v>0.20669999999999999</v>
      </c>
      <c r="T230" s="6">
        <v>0.3533</v>
      </c>
      <c r="U230" s="6">
        <v>7.3400000000000007E-2</v>
      </c>
      <c r="V230" s="6">
        <v>-0.57050000000000001</v>
      </c>
      <c r="W230" s="6">
        <v>0.22309999999999999</v>
      </c>
      <c r="X230" s="6">
        <v>-0.29509999999999997</v>
      </c>
      <c r="Y230" s="6">
        <v>0.20860000000000001</v>
      </c>
      <c r="Z230" s="6">
        <v>0.58389999999999997</v>
      </c>
      <c r="AA230" s="6">
        <v>0.29010000000000002</v>
      </c>
      <c r="AB230" s="6">
        <v>-0.37840000000000001</v>
      </c>
      <c r="AC230" s="6">
        <v>-4.4600000000000001E-2</v>
      </c>
      <c r="AD230" s="6">
        <v>3.7699999999999997E-2</v>
      </c>
      <c r="AE230" s="6">
        <v>0.1618</v>
      </c>
      <c r="AF230" s="6">
        <v>0.79120000000000001</v>
      </c>
      <c r="AG230" s="6">
        <v>-0.1091</v>
      </c>
      <c r="AH230" s="6">
        <v>-0.53900000000000003</v>
      </c>
      <c r="AI230" s="6">
        <v>0.124</v>
      </c>
      <c r="AJ230" s="6">
        <v>-0.2747</v>
      </c>
      <c r="AK230" s="6">
        <v>5.7599999999999998E-2</v>
      </c>
      <c r="AL230" s="6">
        <v>0.73660000000000003</v>
      </c>
      <c r="AM230" s="6">
        <v>1.4E-2</v>
      </c>
      <c r="AN230" s="6">
        <v>5.0500000000000003E-2</v>
      </c>
      <c r="AO230" s="6">
        <v>-2.81E-2</v>
      </c>
      <c r="AP230" s="6">
        <v>-0.14829999999999999</v>
      </c>
      <c r="AQ230" s="6">
        <v>6.8099999999999994E-2</v>
      </c>
      <c r="AR230" s="6">
        <v>0.88</v>
      </c>
      <c r="AS230" s="7">
        <v>0.159</v>
      </c>
      <c r="AT230" s="7">
        <v>-0.61</v>
      </c>
      <c r="AU230" s="7">
        <v>0.31640000000000001</v>
      </c>
      <c r="AV230" s="6">
        <v>-0.2752</v>
      </c>
      <c r="AW230" s="6">
        <v>-0.10150000000000001</v>
      </c>
      <c r="AX230" s="6">
        <v>0.41749999999999998</v>
      </c>
      <c r="AY230" s="6">
        <v>0.66149999999999998</v>
      </c>
      <c r="AZ230" s="6">
        <v>-0.45829999999999999</v>
      </c>
    </row>
    <row r="231" spans="1:52" ht="16.5">
      <c r="A231" s="11" t="s">
        <v>74</v>
      </c>
      <c r="B231" s="9">
        <v>742042</v>
      </c>
      <c r="C231" s="9">
        <v>710338</v>
      </c>
      <c r="D231" s="9">
        <v>440403</v>
      </c>
      <c r="E231" s="9">
        <v>471683</v>
      </c>
      <c r="F231" s="9">
        <v>424542</v>
      </c>
      <c r="G231" s="9">
        <v>505102</v>
      </c>
      <c r="H231" s="9">
        <v>840315</v>
      </c>
      <c r="I231" s="9">
        <v>1207075</v>
      </c>
      <c r="J231" s="9">
        <v>561264</v>
      </c>
      <c r="K231" s="9">
        <v>683010</v>
      </c>
      <c r="L231" s="9">
        <v>641384</v>
      </c>
      <c r="M231" s="9">
        <v>800655</v>
      </c>
      <c r="N231" s="9">
        <v>1511255</v>
      </c>
      <c r="O231" s="9">
        <v>1031307</v>
      </c>
      <c r="P231" s="9">
        <v>899084</v>
      </c>
      <c r="Q231" s="9">
        <v>1462978</v>
      </c>
      <c r="R231" s="9">
        <v>1142740</v>
      </c>
      <c r="S231" s="9">
        <v>1346508</v>
      </c>
      <c r="T231" s="9">
        <v>1821792</v>
      </c>
      <c r="U231" s="9">
        <v>1962099</v>
      </c>
      <c r="V231" s="9">
        <v>841401</v>
      </c>
      <c r="W231" s="9">
        <v>1032169</v>
      </c>
      <c r="X231" s="9">
        <v>726651</v>
      </c>
      <c r="Y231" s="9">
        <v>860788</v>
      </c>
      <c r="Z231" s="9">
        <v>1496327</v>
      </c>
      <c r="AA231" s="9">
        <v>1820462</v>
      </c>
      <c r="AB231" s="9">
        <v>1130366</v>
      </c>
      <c r="AC231" s="9">
        <v>1116626</v>
      </c>
      <c r="AD231" s="9">
        <v>1128914</v>
      </c>
      <c r="AE231" s="9">
        <v>1307766</v>
      </c>
      <c r="AF231" s="9">
        <v>2333841</v>
      </c>
      <c r="AG231" s="9">
        <v>2064983</v>
      </c>
      <c r="AH231" s="9">
        <v>951405</v>
      </c>
      <c r="AI231" s="9">
        <v>1070340</v>
      </c>
      <c r="AJ231" s="9">
        <v>775569</v>
      </c>
      <c r="AK231" s="9">
        <v>813869</v>
      </c>
      <c r="AL231" s="9">
        <v>1415138</v>
      </c>
      <c r="AM231" s="9">
        <v>1434748</v>
      </c>
      <c r="AN231" s="9">
        <v>1539222</v>
      </c>
      <c r="AO231" s="9">
        <v>1496200</v>
      </c>
      <c r="AP231" s="9">
        <v>1276777</v>
      </c>
      <c r="AQ231" s="9">
        <v>1364485</v>
      </c>
      <c r="AR231" s="9">
        <v>2567525</v>
      </c>
      <c r="AS231" s="10">
        <v>2982092</v>
      </c>
      <c r="AT231" s="10">
        <v>1160728</v>
      </c>
      <c r="AU231" s="10">
        <v>1527770</v>
      </c>
      <c r="AV231" s="9">
        <v>1107158</v>
      </c>
      <c r="AW231" s="9">
        <v>994389</v>
      </c>
      <c r="AX231" s="9">
        <v>1414183</v>
      </c>
      <c r="AY231" s="9">
        <v>2341363</v>
      </c>
      <c r="AZ231" s="9">
        <v>1271295</v>
      </c>
    </row>
    <row r="232" spans="1:52" ht="16.5">
      <c r="A232" s="8" t="s">
        <v>75</v>
      </c>
      <c r="B232" s="6">
        <v>0.65449999999999997</v>
      </c>
      <c r="C232" s="6">
        <v>-4.2700000000000002E-2</v>
      </c>
      <c r="D232" s="6">
        <v>-0.38</v>
      </c>
      <c r="E232" s="6">
        <v>7.0999999999999994E-2</v>
      </c>
      <c r="F232" s="6">
        <v>-9.9900000000000003E-2</v>
      </c>
      <c r="G232" s="6">
        <v>0.1898</v>
      </c>
      <c r="H232" s="6">
        <v>0.66369999999999996</v>
      </c>
      <c r="I232" s="6">
        <v>0.4365</v>
      </c>
      <c r="J232" s="6">
        <v>-0.53500000000000003</v>
      </c>
      <c r="K232" s="6">
        <v>0.21690000000000001</v>
      </c>
      <c r="L232" s="6">
        <v>-6.0900000000000003E-2</v>
      </c>
      <c r="M232" s="6">
        <v>0.24829999999999999</v>
      </c>
      <c r="N232" s="6">
        <f>N231/M231-1</f>
        <v>0.88752334026515789</v>
      </c>
      <c r="O232" s="6">
        <v>-0.31759999999999999</v>
      </c>
      <c r="P232" s="6">
        <v>-0.12820000000000001</v>
      </c>
      <c r="Q232" s="6">
        <v>0.62719999999999998</v>
      </c>
      <c r="R232" s="6">
        <v>-0.21890000000000001</v>
      </c>
      <c r="S232" s="6">
        <v>0.17829999999999999</v>
      </c>
      <c r="T232" s="6">
        <v>0.35299999999999998</v>
      </c>
      <c r="U232" s="6">
        <v>7.6999999999999999E-2</v>
      </c>
      <c r="V232" s="6">
        <v>-0.57120000000000004</v>
      </c>
      <c r="W232" s="6">
        <v>0.22670000000000001</v>
      </c>
      <c r="X232" s="6">
        <v>-0.29599999999999999</v>
      </c>
      <c r="Y232" s="6">
        <v>0.18459999999999999</v>
      </c>
      <c r="Z232" s="6">
        <v>0.73829999999999996</v>
      </c>
      <c r="AA232" s="6">
        <v>0.21659999999999999</v>
      </c>
      <c r="AB232" s="6">
        <v>-0.37909999999999999</v>
      </c>
      <c r="AC232" s="6">
        <v>-1.2200000000000001E-2</v>
      </c>
      <c r="AD232" s="6">
        <v>1.0999999999999999E-2</v>
      </c>
      <c r="AE232" s="6">
        <v>0.15840000000000001</v>
      </c>
      <c r="AF232" s="6">
        <v>0.78459999999999996</v>
      </c>
      <c r="AG232" s="6">
        <v>-0.1152</v>
      </c>
      <c r="AH232" s="6">
        <v>-0.5393</v>
      </c>
      <c r="AI232" s="6">
        <v>0.125</v>
      </c>
      <c r="AJ232" s="6">
        <v>-0.27539999999999998</v>
      </c>
      <c r="AK232" s="6">
        <v>4.9399999999999999E-2</v>
      </c>
      <c r="AL232" s="6">
        <v>0.73880000000000001</v>
      </c>
      <c r="AM232" s="6">
        <v>1.3899999999999999E-2</v>
      </c>
      <c r="AN232" s="6">
        <v>7.2800000000000004E-2</v>
      </c>
      <c r="AO232" s="6">
        <v>-2.8000000000000001E-2</v>
      </c>
      <c r="AP232" s="6">
        <v>-0.1467</v>
      </c>
      <c r="AQ232" s="6">
        <v>6.8699999999999997E-2</v>
      </c>
      <c r="AR232" s="6">
        <v>0.88170000000000004</v>
      </c>
      <c r="AS232" s="7">
        <v>0.1615</v>
      </c>
      <c r="AT232" s="7">
        <v>-0.61080000000000001</v>
      </c>
      <c r="AU232" s="7">
        <v>0.31619999999999998</v>
      </c>
      <c r="AV232" s="6">
        <v>-0.27529999999999999</v>
      </c>
      <c r="AW232" s="6">
        <v>-0.1019</v>
      </c>
      <c r="AX232" s="6">
        <v>0.42220000000000002</v>
      </c>
      <c r="AY232" s="6">
        <v>0.65559999999999996</v>
      </c>
      <c r="AZ232" s="6">
        <v>-0.45700000000000002</v>
      </c>
    </row>
    <row r="233" spans="1:52" ht="16.5">
      <c r="A233" s="11" t="s">
        <v>76</v>
      </c>
      <c r="B233" s="9">
        <v>540380</v>
      </c>
      <c r="C233" s="9">
        <v>643614</v>
      </c>
      <c r="D233" s="9">
        <v>554781</v>
      </c>
      <c r="E233" s="9">
        <v>507641</v>
      </c>
      <c r="F233" s="9">
        <v>494444</v>
      </c>
      <c r="G233" s="9">
        <v>486534</v>
      </c>
      <c r="H233" s="9">
        <v>576218</v>
      </c>
      <c r="I233" s="9">
        <v>773206</v>
      </c>
      <c r="J233" s="9">
        <v>743001</v>
      </c>
      <c r="K233" s="9">
        <v>655634</v>
      </c>
      <c r="L233" s="9">
        <v>626076</v>
      </c>
      <c r="M233" s="9">
        <v>611238</v>
      </c>
      <c r="N233" s="9">
        <v>696956</v>
      </c>
      <c r="O233" s="9">
        <v>917205</v>
      </c>
      <c r="P233" s="9">
        <v>764297</v>
      </c>
      <c r="Q233" s="9">
        <v>771405</v>
      </c>
      <c r="R233" s="9">
        <v>846737</v>
      </c>
      <c r="S233" s="9">
        <v>826885</v>
      </c>
      <c r="T233" s="9">
        <v>886541</v>
      </c>
      <c r="U233" s="9">
        <v>1091080</v>
      </c>
      <c r="V233" s="9">
        <v>943556</v>
      </c>
      <c r="W233" s="9">
        <v>800453</v>
      </c>
      <c r="X233" s="9">
        <v>667028</v>
      </c>
      <c r="Y233" s="9">
        <v>618509</v>
      </c>
      <c r="Z233" s="9">
        <v>727510</v>
      </c>
      <c r="AA233" s="9">
        <v>963102</v>
      </c>
      <c r="AB233" s="9">
        <v>957744</v>
      </c>
      <c r="AC233" s="9">
        <v>818962</v>
      </c>
      <c r="AD233" s="9">
        <v>793491</v>
      </c>
      <c r="AE233" s="9">
        <v>733307</v>
      </c>
      <c r="AF233" s="9">
        <v>837133</v>
      </c>
      <c r="AG233" s="9">
        <v>1105468</v>
      </c>
      <c r="AH233" s="9">
        <v>872447</v>
      </c>
      <c r="AI233" s="9">
        <v>730108</v>
      </c>
      <c r="AJ233" s="9">
        <v>622773</v>
      </c>
      <c r="AK233" s="9">
        <v>522568</v>
      </c>
      <c r="AL233" s="9">
        <v>574843</v>
      </c>
      <c r="AM233" s="9">
        <v>734516</v>
      </c>
      <c r="AN233" s="9">
        <v>678165</v>
      </c>
      <c r="AO233" s="9">
        <v>735118</v>
      </c>
      <c r="AP233" s="9">
        <v>743381</v>
      </c>
      <c r="AQ233" s="9">
        <v>684401</v>
      </c>
      <c r="AR233" s="9">
        <v>785262</v>
      </c>
      <c r="AS233" s="10">
        <v>1025378</v>
      </c>
      <c r="AT233" s="10">
        <v>814166</v>
      </c>
      <c r="AU233" s="10">
        <v>704044</v>
      </c>
      <c r="AV233" s="9">
        <v>647854</v>
      </c>
      <c r="AW233" s="9">
        <v>565753</v>
      </c>
      <c r="AX233" s="9">
        <v>577041</v>
      </c>
      <c r="AY233" s="9">
        <v>718631</v>
      </c>
      <c r="AZ233" s="9">
        <v>754690</v>
      </c>
    </row>
    <row r="234" spans="1:52" ht="16.5">
      <c r="A234" s="8" t="s">
        <v>77</v>
      </c>
      <c r="B234" s="6">
        <v>0</v>
      </c>
      <c r="C234" s="6">
        <v>0.191</v>
      </c>
      <c r="D234" s="6">
        <v>-0.13800000000000001</v>
      </c>
      <c r="E234" s="6">
        <v>-8.5000000000000006E-2</v>
      </c>
      <c r="F234" s="6">
        <v>-2.5999999999999999E-2</v>
      </c>
      <c r="G234" s="6">
        <v>-1.6E-2</v>
      </c>
      <c r="H234" s="6">
        <v>0.18429999999999999</v>
      </c>
      <c r="I234" s="6">
        <v>0.34189999999999998</v>
      </c>
      <c r="J234" s="6">
        <v>-3.9100000000000003E-2</v>
      </c>
      <c r="K234" s="6">
        <v>-0.1176</v>
      </c>
      <c r="L234" s="6">
        <v>-4.5100000000000001E-2</v>
      </c>
      <c r="M234" s="6">
        <v>-2.3699999999999999E-2</v>
      </c>
      <c r="N234" s="6">
        <f>N233/M233-1</f>
        <v>0.14023669994339349</v>
      </c>
      <c r="O234" s="6">
        <v>0.316</v>
      </c>
      <c r="P234" s="6">
        <v>-0.16669999999999999</v>
      </c>
      <c r="Q234" s="6">
        <v>9.2999999999999992E-3</v>
      </c>
      <c r="R234" s="6">
        <v>9.7699999999999995E-2</v>
      </c>
      <c r="S234" s="6">
        <v>-2.3400000000000001E-2</v>
      </c>
      <c r="T234" s="6">
        <v>7.2099999999999997E-2</v>
      </c>
      <c r="U234" s="6">
        <v>0.23069999999999999</v>
      </c>
      <c r="V234" s="6">
        <v>-0.13519999999999999</v>
      </c>
      <c r="W234" s="6">
        <v>-0.1517</v>
      </c>
      <c r="X234" s="6">
        <v>-0.16669999999999999</v>
      </c>
      <c r="Y234" s="6">
        <v>-7.2700000000000001E-2</v>
      </c>
      <c r="Z234" s="6">
        <v>0.1762</v>
      </c>
      <c r="AA234" s="6">
        <v>0.32379999999999998</v>
      </c>
      <c r="AB234" s="6">
        <v>-5.5999999999999999E-3</v>
      </c>
      <c r="AC234" s="6">
        <v>-0.1449</v>
      </c>
      <c r="AD234" s="6">
        <v>-3.1099999999999999E-2</v>
      </c>
      <c r="AE234" s="6">
        <v>-7.5800000000000006E-2</v>
      </c>
      <c r="AF234" s="6">
        <v>0.1416</v>
      </c>
      <c r="AG234" s="6">
        <v>0.32050000000000001</v>
      </c>
      <c r="AH234" s="6">
        <v>-0.21079999999999999</v>
      </c>
      <c r="AI234" s="6">
        <v>-0.16309999999999999</v>
      </c>
      <c r="AJ234" s="6">
        <v>-0.14699999999999999</v>
      </c>
      <c r="AK234" s="6">
        <v>-0.16089999999999999</v>
      </c>
      <c r="AL234" s="6">
        <v>0.1</v>
      </c>
      <c r="AM234" s="6">
        <v>0.27779999999999999</v>
      </c>
      <c r="AN234" s="6">
        <v>-7.6700000000000004E-2</v>
      </c>
      <c r="AO234" s="6">
        <v>8.4000000000000005E-2</v>
      </c>
      <c r="AP234" s="6">
        <v>1.12E-2</v>
      </c>
      <c r="AQ234" s="6">
        <v>-7.9299999999999995E-2</v>
      </c>
      <c r="AR234" s="6">
        <v>0.1474</v>
      </c>
      <c r="AS234" s="7">
        <v>0.30580000000000002</v>
      </c>
      <c r="AT234" s="7">
        <v>-0.20599999999999999</v>
      </c>
      <c r="AU234" s="7">
        <v>-0.1353</v>
      </c>
      <c r="AV234" s="6">
        <v>-7.9799999999999996E-2</v>
      </c>
      <c r="AW234" s="6">
        <v>-0.12670000000000001</v>
      </c>
      <c r="AX234" s="6">
        <v>0.02</v>
      </c>
      <c r="AY234" s="6">
        <v>0.24540000000000001</v>
      </c>
      <c r="AZ234" s="6">
        <v>5.0200000000000002E-2</v>
      </c>
    </row>
    <row r="235" spans="1:52" ht="16.5">
      <c r="A235" s="11" t="s">
        <v>78</v>
      </c>
      <c r="B235" s="9">
        <v>377991</v>
      </c>
      <c r="C235" s="9">
        <v>310821</v>
      </c>
      <c r="D235" s="9">
        <v>206118</v>
      </c>
      <c r="E235" s="9">
        <v>272339</v>
      </c>
      <c r="F235" s="9">
        <v>241701</v>
      </c>
      <c r="G235" s="9">
        <v>286283</v>
      </c>
      <c r="H235" s="9">
        <v>390349</v>
      </c>
      <c r="I235" s="9">
        <v>347349</v>
      </c>
      <c r="J235" s="9">
        <v>153986</v>
      </c>
      <c r="K235" s="9">
        <v>247335</v>
      </c>
      <c r="L235" s="9">
        <v>263726</v>
      </c>
      <c r="M235" s="9">
        <v>221787</v>
      </c>
      <c r="N235" s="9">
        <v>433001</v>
      </c>
      <c r="O235" s="9">
        <v>218944</v>
      </c>
      <c r="P235" s="9">
        <v>207648</v>
      </c>
      <c r="Q235" s="9">
        <v>293139</v>
      </c>
      <c r="R235" s="9">
        <v>209059</v>
      </c>
      <c r="S235" s="9">
        <v>299820</v>
      </c>
      <c r="T235" s="9">
        <v>394113</v>
      </c>
      <c r="U235" s="9">
        <v>337406</v>
      </c>
      <c r="V235" s="9">
        <v>172314</v>
      </c>
      <c r="W235" s="9">
        <v>307219</v>
      </c>
      <c r="X235" s="9">
        <v>201483</v>
      </c>
      <c r="Y235" s="9">
        <v>295166</v>
      </c>
      <c r="Z235" s="9">
        <v>391604</v>
      </c>
      <c r="AA235" s="9">
        <v>402039</v>
      </c>
      <c r="AB235" s="9">
        <v>298493</v>
      </c>
      <c r="AC235" s="9">
        <v>298016</v>
      </c>
      <c r="AD235" s="9">
        <v>338290</v>
      </c>
      <c r="AE235" s="9">
        <v>355913</v>
      </c>
      <c r="AF235" s="9">
        <v>524922</v>
      </c>
      <c r="AG235" s="9">
        <v>352185</v>
      </c>
      <c r="AH235" s="9">
        <v>187413</v>
      </c>
      <c r="AI235" s="9">
        <v>298227</v>
      </c>
      <c r="AJ235" s="9">
        <v>206522</v>
      </c>
      <c r="AK235" s="9">
        <v>235716</v>
      </c>
      <c r="AL235" s="9">
        <v>406934</v>
      </c>
      <c r="AM235" s="9">
        <v>263825</v>
      </c>
      <c r="AN235" s="9">
        <v>239303</v>
      </c>
      <c r="AO235" s="9">
        <v>261044</v>
      </c>
      <c r="AP235" s="9">
        <v>224464</v>
      </c>
      <c r="AQ235" s="9">
        <v>267511</v>
      </c>
      <c r="AR235" s="9">
        <v>420767</v>
      </c>
      <c r="AS235" s="10">
        <v>329381</v>
      </c>
      <c r="AT235" s="10">
        <v>139861</v>
      </c>
      <c r="AU235" s="10">
        <v>287145</v>
      </c>
      <c r="AV235" s="9">
        <v>195244</v>
      </c>
      <c r="AW235" s="9">
        <v>191191</v>
      </c>
      <c r="AX235" s="9">
        <v>302430</v>
      </c>
      <c r="AY235" s="9">
        <v>402309</v>
      </c>
      <c r="AZ235" s="9">
        <v>175097</v>
      </c>
    </row>
    <row r="236" spans="1:52" ht="16.5">
      <c r="A236" s="8" t="s">
        <v>79</v>
      </c>
      <c r="B236" s="6">
        <v>-0.51619999999999999</v>
      </c>
      <c r="C236" s="6">
        <v>-0.1777</v>
      </c>
      <c r="D236" s="6">
        <v>-0.33689999999999998</v>
      </c>
      <c r="E236" s="6">
        <v>0.32129999999999997</v>
      </c>
      <c r="F236" s="6">
        <v>-0.1125</v>
      </c>
      <c r="G236" s="6">
        <v>0.1845</v>
      </c>
      <c r="H236" s="6">
        <v>0.36349999999999999</v>
      </c>
      <c r="I236" s="6">
        <v>-0.11020000000000001</v>
      </c>
      <c r="J236" s="6">
        <v>-0.55669999999999997</v>
      </c>
      <c r="K236" s="6">
        <v>0.60619999999999996</v>
      </c>
      <c r="L236" s="6">
        <v>6.6299999999999998E-2</v>
      </c>
      <c r="M236" s="6">
        <v>-0.159</v>
      </c>
      <c r="N236" s="6">
        <v>0</v>
      </c>
      <c r="O236" s="6">
        <v>-0.49440000000000001</v>
      </c>
      <c r="P236" s="6">
        <v>-5.16E-2</v>
      </c>
      <c r="Q236" s="6">
        <v>0.41170000000000001</v>
      </c>
      <c r="R236" s="6">
        <v>-0.2868</v>
      </c>
      <c r="S236" s="6">
        <v>0.43409999999999999</v>
      </c>
      <c r="T236" s="6">
        <v>0.3145</v>
      </c>
      <c r="U236" s="6">
        <v>-0.1439</v>
      </c>
      <c r="V236" s="6">
        <v>-0.48930000000000001</v>
      </c>
      <c r="W236" s="6">
        <v>0.78290000000000004</v>
      </c>
      <c r="X236" s="6">
        <v>-0.34420000000000001</v>
      </c>
      <c r="Y236" s="6">
        <v>0.46500000000000002</v>
      </c>
      <c r="Z236" s="6">
        <v>0.32669999999999999</v>
      </c>
      <c r="AA236" s="6">
        <v>2.6599999999999999E-2</v>
      </c>
      <c r="AB236" s="6">
        <v>-0.2576</v>
      </c>
      <c r="AC236" s="6">
        <v>-1.6000000000000001E-3</v>
      </c>
      <c r="AD236" s="6">
        <v>0.1351</v>
      </c>
      <c r="AE236" s="6">
        <v>5.21E-2</v>
      </c>
      <c r="AF236" s="6">
        <v>0.47489999999999999</v>
      </c>
      <c r="AG236" s="6">
        <v>-0.3291</v>
      </c>
      <c r="AH236" s="6">
        <v>-0.46789999999999998</v>
      </c>
      <c r="AI236" s="6">
        <v>0.59130000000000005</v>
      </c>
      <c r="AJ236" s="6">
        <v>-0.3075</v>
      </c>
      <c r="AK236" s="6">
        <v>0.1414</v>
      </c>
      <c r="AL236" s="6">
        <v>0.72640000000000005</v>
      </c>
      <c r="AM236" s="6">
        <v>-0.35170000000000001</v>
      </c>
      <c r="AN236" s="6">
        <v>-9.2899999999999996E-2</v>
      </c>
      <c r="AO236" s="6">
        <v>9.0899999999999995E-2</v>
      </c>
      <c r="AP236" s="6">
        <v>-0.1401</v>
      </c>
      <c r="AQ236" s="6">
        <v>0.1918</v>
      </c>
      <c r="AR236" s="6">
        <v>0.57289999999999996</v>
      </c>
      <c r="AS236" s="7">
        <v>-0.2172</v>
      </c>
      <c r="AT236" s="7">
        <v>-0.57540000000000002</v>
      </c>
      <c r="AU236" s="7">
        <v>1.0530999999999999</v>
      </c>
      <c r="AV236" s="6">
        <v>-0.3201</v>
      </c>
      <c r="AW236" s="6">
        <v>-2.0799999999999999E-2</v>
      </c>
      <c r="AX236" s="6">
        <v>0.58179999999999998</v>
      </c>
      <c r="AY236" s="6">
        <v>0.33029999999999998</v>
      </c>
      <c r="AZ236" s="6">
        <v>-0.56479999999999997</v>
      </c>
    </row>
    <row r="237" spans="1:52" ht="16.5">
      <c r="A237" s="11" t="s">
        <v>84</v>
      </c>
      <c r="B237" s="9">
        <v>689481</v>
      </c>
      <c r="C237" s="9">
        <v>1016799</v>
      </c>
      <c r="D237" s="9">
        <v>1109992</v>
      </c>
      <c r="E237" s="9">
        <v>693661</v>
      </c>
      <c r="F237" s="9">
        <v>757219</v>
      </c>
      <c r="G237" s="9">
        <v>674153</v>
      </c>
      <c r="H237" s="9">
        <v>701701</v>
      </c>
      <c r="I237" s="9">
        <v>1033676</v>
      </c>
      <c r="J237" s="9">
        <v>1584629</v>
      </c>
      <c r="K237" s="9">
        <v>802617</v>
      </c>
      <c r="L237" s="9">
        <v>959903</v>
      </c>
      <c r="M237" s="9">
        <v>919948</v>
      </c>
      <c r="N237" s="9">
        <v>936724</v>
      </c>
      <c r="O237" s="9">
        <v>1724007</v>
      </c>
      <c r="P237" s="9">
        <v>1403159</v>
      </c>
      <c r="Q237" s="9">
        <v>1099624</v>
      </c>
      <c r="R237" s="9">
        <v>1680785</v>
      </c>
      <c r="S237" s="9">
        <v>1371651</v>
      </c>
      <c r="T237" s="9">
        <v>1586672</v>
      </c>
      <c r="U237" s="9">
        <v>2011366</v>
      </c>
      <c r="V237" s="9">
        <v>2447029</v>
      </c>
      <c r="W237" s="9">
        <v>1156818</v>
      </c>
      <c r="X237" s="9">
        <v>1472813</v>
      </c>
      <c r="Y237" s="9">
        <v>976653</v>
      </c>
      <c r="Z237" s="9">
        <v>1046953</v>
      </c>
      <c r="AA237" s="9">
        <v>1652339</v>
      </c>
      <c r="AB237" s="9">
        <v>2227859</v>
      </c>
      <c r="AC237" s="9">
        <v>1567641</v>
      </c>
      <c r="AD237" s="9">
        <v>1440113</v>
      </c>
      <c r="AE237" s="9">
        <v>1527388</v>
      </c>
      <c r="AF237" s="9">
        <v>1559853</v>
      </c>
      <c r="AG237" s="9">
        <v>2590428</v>
      </c>
      <c r="AH237" s="9">
        <v>2650189</v>
      </c>
      <c r="AI237" s="9">
        <v>1294689</v>
      </c>
      <c r="AJ237" s="9">
        <v>1475902</v>
      </c>
      <c r="AK237" s="9">
        <v>1082296</v>
      </c>
      <c r="AL237" s="9">
        <v>997310</v>
      </c>
      <c r="AM237" s="9">
        <v>1662399</v>
      </c>
      <c r="AN237" s="9">
        <v>1754924</v>
      </c>
      <c r="AO237" s="9">
        <v>1721572</v>
      </c>
      <c r="AP237" s="9">
        <v>1748981</v>
      </c>
      <c r="AQ237" s="9">
        <v>1560221</v>
      </c>
      <c r="AR237" s="9">
        <v>1531135</v>
      </c>
      <c r="AS237" s="10">
        <v>2748176</v>
      </c>
      <c r="AT237" s="10">
        <v>3522685</v>
      </c>
      <c r="AU237" s="10">
        <v>1410711</v>
      </c>
      <c r="AV237" s="9">
        <v>1871105</v>
      </c>
      <c r="AW237" s="9">
        <v>1384503</v>
      </c>
      <c r="AX237" s="9">
        <v>1174292</v>
      </c>
      <c r="AY237" s="9">
        <v>1575023</v>
      </c>
      <c r="AZ237" s="9">
        <v>2707613</v>
      </c>
    </row>
    <row r="238" spans="1:52" ht="16.5">
      <c r="A238" s="8" t="s">
        <v>85</v>
      </c>
      <c r="B238" s="6">
        <v>0</v>
      </c>
      <c r="C238" s="6">
        <v>0.47470000000000001</v>
      </c>
      <c r="D238" s="6">
        <v>9.1700000000000004E-2</v>
      </c>
      <c r="E238" s="6">
        <v>-0.37509999999999999</v>
      </c>
      <c r="F238" s="6">
        <v>9.1600000000000001E-2</v>
      </c>
      <c r="G238" s="6">
        <v>-0.10970000000000001</v>
      </c>
      <c r="H238" s="6">
        <v>4.0899999999999999E-2</v>
      </c>
      <c r="I238" s="6">
        <v>0.47310000000000002</v>
      </c>
      <c r="J238" s="6">
        <v>0.53300000000000003</v>
      </c>
      <c r="K238" s="6">
        <v>-0.49349999999999999</v>
      </c>
      <c r="L238" s="6">
        <v>0.19600000000000001</v>
      </c>
      <c r="M238" s="6">
        <v>-4.1599999999999998E-2</v>
      </c>
      <c r="N238" s="6">
        <v>0</v>
      </c>
      <c r="O238" s="6">
        <v>0.84050000000000002</v>
      </c>
      <c r="P238" s="6">
        <v>-0.18609999999999999</v>
      </c>
      <c r="Q238" s="6">
        <v>-0.21629999999999999</v>
      </c>
      <c r="R238" s="6">
        <v>0.52849999999999997</v>
      </c>
      <c r="S238" s="6">
        <v>-0.18390000000000001</v>
      </c>
      <c r="T238" s="6">
        <v>0.15679999999999999</v>
      </c>
      <c r="U238" s="6">
        <v>0.26769999999999999</v>
      </c>
      <c r="V238" s="6">
        <v>0.21659999999999999</v>
      </c>
      <c r="W238" s="6">
        <v>-0.52729999999999999</v>
      </c>
      <c r="X238" s="6">
        <v>0.2732</v>
      </c>
      <c r="Y238" s="6">
        <v>-0.33689999999999998</v>
      </c>
      <c r="Z238" s="6">
        <v>7.1999999999999995E-2</v>
      </c>
      <c r="AA238" s="6">
        <v>0.57820000000000005</v>
      </c>
      <c r="AB238" s="6">
        <v>0.3483</v>
      </c>
      <c r="AC238" s="6">
        <v>-0.29630000000000001</v>
      </c>
      <c r="AD238" s="6">
        <v>-8.14E-2</v>
      </c>
      <c r="AE238" s="6">
        <v>6.0600000000000001E-2</v>
      </c>
      <c r="AF238" s="6">
        <v>2.1299999999999999E-2</v>
      </c>
      <c r="AG238" s="6">
        <v>0.66069999999999995</v>
      </c>
      <c r="AH238" s="6">
        <v>2.3099999999999999E-2</v>
      </c>
      <c r="AI238" s="6">
        <v>-0.51149999999999995</v>
      </c>
      <c r="AJ238" s="6">
        <v>0.14000000000000001</v>
      </c>
      <c r="AK238" s="6">
        <v>-0.26669999999999999</v>
      </c>
      <c r="AL238" s="6">
        <v>-7.85E-2</v>
      </c>
      <c r="AM238" s="6">
        <v>0.66690000000000005</v>
      </c>
      <c r="AN238" s="6">
        <v>5.57E-2</v>
      </c>
      <c r="AO238" s="6">
        <v>-1.9E-2</v>
      </c>
      <c r="AP238" s="6">
        <v>1.5900000000000001E-2</v>
      </c>
      <c r="AQ238" s="6">
        <v>-0.1079</v>
      </c>
      <c r="AR238" s="6">
        <v>-1.8599999999999998E-2</v>
      </c>
      <c r="AS238" s="7">
        <v>0.79490000000000005</v>
      </c>
      <c r="AT238" s="7">
        <v>0.28179999999999999</v>
      </c>
      <c r="AU238" s="7">
        <v>-0.59950000000000003</v>
      </c>
      <c r="AV238" s="6">
        <v>0.32640000000000002</v>
      </c>
      <c r="AW238" s="6">
        <v>-0.2601</v>
      </c>
      <c r="AX238" s="6">
        <v>-0.15179999999999999</v>
      </c>
      <c r="AY238" s="6">
        <v>0.34129999999999999</v>
      </c>
      <c r="AZ238" s="6">
        <v>0.71909999999999996</v>
      </c>
    </row>
    <row r="239" spans="1:52" ht="16.5">
      <c r="A239" s="8" t="s">
        <v>89</v>
      </c>
      <c r="B239" s="6">
        <v>0.56059999999999999</v>
      </c>
      <c r="C239" s="6">
        <v>0.61240000000000006</v>
      </c>
      <c r="D239" s="6">
        <v>0.66679999999999995</v>
      </c>
      <c r="E239" s="6">
        <v>0.57740000000000002</v>
      </c>
      <c r="F239" s="6">
        <v>0.60499999999999998</v>
      </c>
      <c r="G239" s="6">
        <v>0.58079999999999998</v>
      </c>
      <c r="H239" s="6">
        <v>0.54910000000000003</v>
      </c>
      <c r="I239" s="6">
        <v>0.57210000000000005</v>
      </c>
      <c r="J239" s="6">
        <v>0.68079999999999996</v>
      </c>
      <c r="K239" s="6">
        <v>0.5504</v>
      </c>
      <c r="L239" s="6">
        <v>0.60519999999999996</v>
      </c>
      <c r="M239" s="6">
        <v>0.6008</v>
      </c>
      <c r="N239" s="6">
        <v>0</v>
      </c>
      <c r="O239" s="6">
        <v>0.65269999999999995</v>
      </c>
      <c r="P239" s="6">
        <v>0.64739999999999998</v>
      </c>
      <c r="Q239" s="6">
        <v>0.5877</v>
      </c>
      <c r="R239" s="6">
        <v>0.66500000000000004</v>
      </c>
      <c r="S239" s="6">
        <v>0.62390000000000001</v>
      </c>
      <c r="T239" s="6">
        <v>0.64149999999999996</v>
      </c>
      <c r="U239" s="6">
        <v>0.64829999999999999</v>
      </c>
      <c r="V239" s="6">
        <v>0.72170000000000001</v>
      </c>
      <c r="W239" s="6">
        <v>0.59099999999999997</v>
      </c>
      <c r="X239" s="6">
        <v>0.68830000000000002</v>
      </c>
      <c r="Y239" s="6">
        <v>0.61229999999999996</v>
      </c>
      <c r="Z239" s="6">
        <v>0.59</v>
      </c>
      <c r="AA239" s="6">
        <v>0.63180000000000003</v>
      </c>
      <c r="AB239" s="6">
        <v>0.69940000000000002</v>
      </c>
      <c r="AC239" s="6">
        <v>0.65690000000000004</v>
      </c>
      <c r="AD239" s="6">
        <v>0.64470000000000005</v>
      </c>
      <c r="AE239" s="6">
        <v>0.67559999999999998</v>
      </c>
      <c r="AF239" s="6">
        <v>0.65080000000000005</v>
      </c>
      <c r="AG239" s="6">
        <v>0.70089999999999997</v>
      </c>
      <c r="AH239" s="6">
        <v>0.75229999999999997</v>
      </c>
      <c r="AI239" s="6">
        <v>0.64370000000000005</v>
      </c>
      <c r="AJ239" s="6">
        <v>0.70330000000000004</v>
      </c>
      <c r="AK239" s="6">
        <v>0.6744</v>
      </c>
      <c r="AL239" s="6">
        <v>0.63439999999999996</v>
      </c>
      <c r="AM239" s="6">
        <v>0.69359999999999999</v>
      </c>
      <c r="AN239" s="6">
        <v>0.72130000000000005</v>
      </c>
      <c r="AO239" s="6">
        <v>0.70079999999999998</v>
      </c>
      <c r="AP239" s="6">
        <v>0.70169999999999999</v>
      </c>
      <c r="AQ239" s="6">
        <v>0.69510000000000005</v>
      </c>
      <c r="AR239" s="6">
        <v>0.66100000000000003</v>
      </c>
      <c r="AS239" s="7">
        <v>0.72829999999999995</v>
      </c>
      <c r="AT239" s="7">
        <v>0.81230000000000002</v>
      </c>
      <c r="AU239" s="7">
        <v>0.66710000000000003</v>
      </c>
      <c r="AV239" s="6">
        <v>0.74280000000000002</v>
      </c>
      <c r="AW239" s="6">
        <v>0.70989999999999998</v>
      </c>
      <c r="AX239" s="6">
        <v>0.67049999999999998</v>
      </c>
      <c r="AY239" s="6">
        <v>0.68669999999999998</v>
      </c>
      <c r="AZ239" s="6">
        <v>0.78200000000000003</v>
      </c>
    </row>
    <row r="240" spans="1:52" ht="16.5">
      <c r="A240" s="8" t="s">
        <v>86</v>
      </c>
      <c r="B240" s="9">
        <v>337378</v>
      </c>
      <c r="C240" s="9">
        <v>554094</v>
      </c>
      <c r="D240" s="9">
        <v>573278</v>
      </c>
      <c r="E240" s="9">
        <v>332340</v>
      </c>
      <c r="F240" s="9">
        <v>360344</v>
      </c>
      <c r="G240" s="9">
        <v>320046</v>
      </c>
      <c r="H240" s="9">
        <v>365971</v>
      </c>
      <c r="I240" s="9">
        <v>601199</v>
      </c>
      <c r="J240" s="9">
        <v>968646</v>
      </c>
      <c r="K240" s="9">
        <v>425629</v>
      </c>
      <c r="L240" s="9">
        <v>532372</v>
      </c>
      <c r="M240" s="9">
        <v>486402</v>
      </c>
      <c r="N240" s="9">
        <v>0</v>
      </c>
      <c r="O240" s="9">
        <v>1167164</v>
      </c>
      <c r="P240" s="9">
        <v>831233</v>
      </c>
      <c r="Q240" s="9">
        <v>688822</v>
      </c>
      <c r="R240" s="9">
        <v>1164740</v>
      </c>
      <c r="S240" s="9">
        <v>893289</v>
      </c>
      <c r="T240" s="9">
        <v>1080947</v>
      </c>
      <c r="U240" s="9">
        <v>1432057</v>
      </c>
      <c r="V240" s="9">
        <v>1644659</v>
      </c>
      <c r="W240" s="9">
        <v>659973</v>
      </c>
      <c r="X240" s="9">
        <v>862664</v>
      </c>
      <c r="Y240" s="9">
        <v>576718</v>
      </c>
      <c r="Z240" s="9">
        <v>656649</v>
      </c>
      <c r="AA240" s="9">
        <v>1161157</v>
      </c>
      <c r="AB240" s="9">
        <v>1512906</v>
      </c>
      <c r="AC240" s="9">
        <v>912015</v>
      </c>
      <c r="AD240" s="9">
        <v>899805</v>
      </c>
      <c r="AE240" s="9">
        <v>961927</v>
      </c>
      <c r="AF240" s="9">
        <v>1085872</v>
      </c>
      <c r="AG240" s="9">
        <v>1930700</v>
      </c>
      <c r="AH240" s="9">
        <v>1793217</v>
      </c>
      <c r="AI240" s="9">
        <v>795548</v>
      </c>
      <c r="AJ240" s="9">
        <v>918050</v>
      </c>
      <c r="AK240" s="9">
        <v>644932</v>
      </c>
      <c r="AL240" s="9">
        <v>667581</v>
      </c>
      <c r="AM240" s="9">
        <v>1161590</v>
      </c>
      <c r="AN240" s="9">
        <v>1217359</v>
      </c>
      <c r="AO240" s="9">
        <v>1264132</v>
      </c>
      <c r="AP240" s="9">
        <v>1235033</v>
      </c>
      <c r="AQ240" s="9">
        <v>1058034</v>
      </c>
      <c r="AR240" s="9">
        <v>1096830</v>
      </c>
      <c r="AS240" s="10">
        <v>2133861</v>
      </c>
      <c r="AT240" s="10">
        <v>2655871</v>
      </c>
      <c r="AU240" s="10">
        <v>966894</v>
      </c>
      <c r="AV240" s="9">
        <v>1329385</v>
      </c>
      <c r="AW240" s="9">
        <v>942928</v>
      </c>
      <c r="AX240" s="9">
        <v>825614</v>
      </c>
      <c r="AY240" s="9">
        <v>1172849</v>
      </c>
      <c r="AZ240" s="9">
        <v>2039938</v>
      </c>
    </row>
    <row r="241" spans="1:52" ht="16.5">
      <c r="A241" s="8" t="s">
        <v>87</v>
      </c>
      <c r="B241" s="9">
        <v>0</v>
      </c>
      <c r="C241" s="9">
        <v>200389</v>
      </c>
      <c r="D241" s="9">
        <v>290078</v>
      </c>
      <c r="E241" s="9">
        <v>209079</v>
      </c>
      <c r="F241" s="9">
        <v>196425</v>
      </c>
      <c r="G241" s="9">
        <v>182179</v>
      </c>
      <c r="H241" s="9">
        <v>154514</v>
      </c>
      <c r="I241" s="9">
        <v>189461</v>
      </c>
      <c r="J241" s="9">
        <v>350628</v>
      </c>
      <c r="K241" s="9">
        <v>265827</v>
      </c>
      <c r="L241" s="9">
        <v>249720</v>
      </c>
      <c r="M241" s="9">
        <v>233259</v>
      </c>
      <c r="N241" s="9">
        <v>0</v>
      </c>
      <c r="O241" s="9">
        <v>269322</v>
      </c>
      <c r="P241" s="9">
        <v>410856</v>
      </c>
      <c r="Q241" s="9">
        <v>272414</v>
      </c>
      <c r="R241" s="9">
        <v>310076</v>
      </c>
      <c r="S241" s="9">
        <v>338640</v>
      </c>
      <c r="T241" s="9">
        <v>323843</v>
      </c>
      <c r="U241" s="9">
        <v>336221</v>
      </c>
      <c r="V241" s="9">
        <v>554288</v>
      </c>
      <c r="W241" s="9">
        <v>381507</v>
      </c>
      <c r="X241" s="9">
        <v>375114</v>
      </c>
      <c r="Y241" s="9">
        <v>260927</v>
      </c>
      <c r="Z241" s="9">
        <v>215102</v>
      </c>
      <c r="AA241" s="9">
        <v>264631</v>
      </c>
      <c r="AB241" s="9">
        <v>425044</v>
      </c>
      <c r="AC241" s="9">
        <v>430166</v>
      </c>
      <c r="AD241" s="9">
        <v>332235</v>
      </c>
      <c r="AE241" s="9">
        <v>323207</v>
      </c>
      <c r="AF241" s="9">
        <v>260323</v>
      </c>
      <c r="AG241" s="9">
        <v>324007</v>
      </c>
      <c r="AH241" s="9">
        <v>584934</v>
      </c>
      <c r="AI241" s="9">
        <v>365986</v>
      </c>
      <c r="AJ241" s="9">
        <v>329459</v>
      </c>
      <c r="AK241" s="9">
        <v>283269</v>
      </c>
      <c r="AL241" s="9">
        <v>185259</v>
      </c>
      <c r="AM241" s="9">
        <v>239226</v>
      </c>
      <c r="AN241" s="9">
        <v>344412</v>
      </c>
      <c r="AO241" s="9">
        <v>292446</v>
      </c>
      <c r="AP241" s="9">
        <v>328306</v>
      </c>
      <c r="AQ241" s="9">
        <v>344587</v>
      </c>
      <c r="AR241" s="9">
        <v>272991</v>
      </c>
      <c r="AS241" s="10">
        <v>344541</v>
      </c>
      <c r="AT241" s="10">
        <v>603413</v>
      </c>
      <c r="AU241" s="10">
        <v>345482</v>
      </c>
      <c r="AV241" s="9">
        <v>325959</v>
      </c>
      <c r="AW241" s="9">
        <v>297589</v>
      </c>
      <c r="AX241" s="9">
        <v>222474</v>
      </c>
      <c r="AY241" s="9">
        <v>220661</v>
      </c>
      <c r="AZ241" s="9">
        <v>358505</v>
      </c>
    </row>
    <row r="242" spans="1:52" ht="16.5">
      <c r="A242" s="8" t="s">
        <v>139</v>
      </c>
      <c r="B242" s="9">
        <v>352103</v>
      </c>
      <c r="C242" s="9">
        <v>262316</v>
      </c>
      <c r="D242" s="9">
        <v>246636</v>
      </c>
      <c r="E242" s="9">
        <v>152242</v>
      </c>
      <c r="F242" s="9">
        <v>200450</v>
      </c>
      <c r="G242" s="9">
        <v>171928</v>
      </c>
      <c r="H242" s="9">
        <v>181216</v>
      </c>
      <c r="I242" s="9">
        <v>243016</v>
      </c>
      <c r="J242" s="9">
        <v>265355</v>
      </c>
      <c r="K242" s="9">
        <v>111161</v>
      </c>
      <c r="L242" s="9">
        <v>177811</v>
      </c>
      <c r="M242" s="9">
        <v>200287</v>
      </c>
      <c r="N242" s="9">
        <v>0</v>
      </c>
      <c r="O242" s="9">
        <v>287521</v>
      </c>
      <c r="P242" s="9">
        <v>161070</v>
      </c>
      <c r="Q242" s="9">
        <v>138388</v>
      </c>
      <c r="R242" s="9">
        <v>205969</v>
      </c>
      <c r="S242" s="9">
        <v>139722</v>
      </c>
      <c r="T242" s="9">
        <v>181882</v>
      </c>
      <c r="U242" s="9">
        <v>243088</v>
      </c>
      <c r="V242" s="9">
        <v>248082</v>
      </c>
      <c r="W242" s="9">
        <v>115338</v>
      </c>
      <c r="X242" s="9">
        <v>235035</v>
      </c>
      <c r="Y242" s="9">
        <v>139008</v>
      </c>
      <c r="Z242" s="9">
        <v>175202</v>
      </c>
      <c r="AA242" s="9">
        <v>226551</v>
      </c>
      <c r="AB242" s="9">
        <v>289909</v>
      </c>
      <c r="AC242" s="9">
        <v>225460</v>
      </c>
      <c r="AD242" s="9">
        <v>208073</v>
      </c>
      <c r="AE242" s="9">
        <v>242254</v>
      </c>
      <c r="AF242" s="9">
        <v>213658</v>
      </c>
      <c r="AG242" s="9">
        <v>335721</v>
      </c>
      <c r="AH242" s="9">
        <v>272038</v>
      </c>
      <c r="AI242" s="9">
        <v>133155</v>
      </c>
      <c r="AJ242" s="9">
        <v>228393</v>
      </c>
      <c r="AK242" s="9">
        <v>154095</v>
      </c>
      <c r="AL242" s="9">
        <v>144470</v>
      </c>
      <c r="AM242" s="9">
        <v>261583</v>
      </c>
      <c r="AN242" s="9">
        <v>193153</v>
      </c>
      <c r="AO242" s="9">
        <v>164994</v>
      </c>
      <c r="AP242" s="9">
        <v>185642</v>
      </c>
      <c r="AQ242" s="9">
        <v>157600</v>
      </c>
      <c r="AR242" s="9">
        <v>161314</v>
      </c>
      <c r="AS242" s="10">
        <v>269774</v>
      </c>
      <c r="AT242" s="10">
        <v>263401</v>
      </c>
      <c r="AU242" s="10">
        <v>98335</v>
      </c>
      <c r="AV242" s="9">
        <v>215761</v>
      </c>
      <c r="AW242" s="9">
        <v>143986</v>
      </c>
      <c r="AX242" s="9">
        <v>126204</v>
      </c>
      <c r="AY242" s="9">
        <v>181513</v>
      </c>
      <c r="AZ242" s="9">
        <v>309170</v>
      </c>
    </row>
    <row r="243" spans="1:52" ht="16.5">
      <c r="A243" s="8" t="s">
        <v>138</v>
      </c>
      <c r="B243" s="9">
        <v>0</v>
      </c>
      <c r="C243" s="9">
        <v>0</v>
      </c>
      <c r="D243" s="9">
        <v>50950</v>
      </c>
      <c r="E243" s="9">
        <v>48037</v>
      </c>
      <c r="F243" s="9">
        <v>69870</v>
      </c>
      <c r="G243" s="9">
        <v>43821</v>
      </c>
      <c r="H243" s="9">
        <v>45824</v>
      </c>
      <c r="I243" s="9">
        <v>48967</v>
      </c>
      <c r="J243" s="9">
        <v>56044</v>
      </c>
      <c r="K243" s="9">
        <v>34275</v>
      </c>
      <c r="L243" s="9">
        <v>81583</v>
      </c>
      <c r="M243" s="9">
        <v>48360</v>
      </c>
      <c r="N243" s="9">
        <v>0</v>
      </c>
      <c r="O243" s="9">
        <v>77428</v>
      </c>
      <c r="P243" s="9">
        <v>43966</v>
      </c>
      <c r="Q243" s="9">
        <v>56441</v>
      </c>
      <c r="R243" s="9">
        <v>72730</v>
      </c>
      <c r="S243" s="9">
        <v>42268</v>
      </c>
      <c r="T243" s="9">
        <v>66586</v>
      </c>
      <c r="U243" s="9">
        <v>68856</v>
      </c>
      <c r="V243" s="9">
        <v>76362</v>
      </c>
      <c r="W243" s="9">
        <v>45220</v>
      </c>
      <c r="X243" s="9">
        <v>120560</v>
      </c>
      <c r="Y243" s="9">
        <v>47892</v>
      </c>
      <c r="Z243" s="9">
        <v>66054</v>
      </c>
      <c r="AA243" s="9">
        <v>55321</v>
      </c>
      <c r="AB243" s="9">
        <v>66495</v>
      </c>
      <c r="AC243" s="9">
        <v>87642</v>
      </c>
      <c r="AD243" s="9">
        <v>87217</v>
      </c>
      <c r="AE243" s="9">
        <v>107898</v>
      </c>
      <c r="AF243" s="9">
        <v>65472</v>
      </c>
      <c r="AG243" s="9">
        <v>84979</v>
      </c>
      <c r="AH243" s="9">
        <v>71693</v>
      </c>
      <c r="AI243" s="9">
        <v>55458</v>
      </c>
      <c r="AJ243" s="9">
        <v>112024</v>
      </c>
      <c r="AK243" s="9">
        <v>52702</v>
      </c>
      <c r="AL243" s="9">
        <v>52908</v>
      </c>
      <c r="AM243" s="9">
        <v>64519</v>
      </c>
      <c r="AN243" s="9">
        <v>43556</v>
      </c>
      <c r="AO243" s="9">
        <v>61843</v>
      </c>
      <c r="AP243" s="9">
        <v>68055</v>
      </c>
      <c r="AQ243" s="9">
        <v>55872</v>
      </c>
      <c r="AR243" s="9">
        <v>52868</v>
      </c>
      <c r="AS243" s="10">
        <v>73790</v>
      </c>
      <c r="AT243" s="10">
        <v>72237</v>
      </c>
      <c r="AU243" s="10">
        <v>39674</v>
      </c>
      <c r="AV243" s="9">
        <v>114136</v>
      </c>
      <c r="AW243" s="9">
        <v>44134</v>
      </c>
      <c r="AX243" s="9">
        <v>46493</v>
      </c>
      <c r="AY243" s="9">
        <v>53082</v>
      </c>
      <c r="AZ243" s="9">
        <v>61928</v>
      </c>
    </row>
    <row r="244" spans="1:52" ht="16.5">
      <c r="A244" s="8" t="s">
        <v>137</v>
      </c>
      <c r="B244" s="6">
        <v>0.48930000000000001</v>
      </c>
      <c r="C244" s="6">
        <v>0.54490000000000005</v>
      </c>
      <c r="D244" s="6">
        <v>0.51649999999999996</v>
      </c>
      <c r="E244" s="6">
        <v>0.47910000000000003</v>
      </c>
      <c r="F244" s="6">
        <v>0.47589999999999999</v>
      </c>
      <c r="G244" s="6">
        <v>0.47470000000000001</v>
      </c>
      <c r="H244" s="6">
        <v>0.52149999999999996</v>
      </c>
      <c r="I244" s="6">
        <v>0.58160000000000001</v>
      </c>
      <c r="J244" s="6">
        <v>0.61129999999999995</v>
      </c>
      <c r="K244" s="6">
        <v>0.53029999999999999</v>
      </c>
      <c r="L244" s="6">
        <v>0.55459999999999998</v>
      </c>
      <c r="M244" s="6">
        <v>0.52869999999999995</v>
      </c>
      <c r="N244" s="6">
        <v>0</v>
      </c>
      <c r="O244" s="6">
        <v>0.67700000000000005</v>
      </c>
      <c r="P244" s="6">
        <v>0.59240000000000004</v>
      </c>
      <c r="Q244" s="6">
        <v>0.62639999999999996</v>
      </c>
      <c r="R244" s="6">
        <v>0.69299999999999995</v>
      </c>
      <c r="S244" s="6">
        <v>0.65129999999999999</v>
      </c>
      <c r="T244" s="6">
        <v>0.68130000000000002</v>
      </c>
      <c r="U244" s="6">
        <v>0.71199999999999997</v>
      </c>
      <c r="V244" s="6">
        <v>0.67210000000000003</v>
      </c>
      <c r="W244" s="6">
        <v>0.57050000000000001</v>
      </c>
      <c r="X244" s="6">
        <v>0.5857</v>
      </c>
      <c r="Y244" s="6">
        <v>0.59050000000000002</v>
      </c>
      <c r="Z244" s="6">
        <v>0.62719999999999998</v>
      </c>
      <c r="AA244" s="6">
        <v>0.70269999999999999</v>
      </c>
      <c r="AB244" s="6">
        <v>0.67910000000000004</v>
      </c>
      <c r="AC244" s="6">
        <v>0.58179999999999998</v>
      </c>
      <c r="AD244" s="6">
        <v>0.62480000000000002</v>
      </c>
      <c r="AE244" s="6">
        <v>0.62980000000000003</v>
      </c>
      <c r="AF244" s="6">
        <v>0.69610000000000005</v>
      </c>
      <c r="AG244" s="6">
        <v>0.74529999999999996</v>
      </c>
      <c r="AH244" s="6">
        <v>0.67659999999999998</v>
      </c>
      <c r="AI244" s="6">
        <v>0.61450000000000005</v>
      </c>
      <c r="AJ244" s="6">
        <v>0.622</v>
      </c>
      <c r="AK244" s="6">
        <v>0.59589999999999999</v>
      </c>
      <c r="AL244" s="6">
        <v>0.6694</v>
      </c>
      <c r="AM244" s="6">
        <v>0.69869999999999999</v>
      </c>
      <c r="AN244" s="6">
        <v>0.69369999999999998</v>
      </c>
      <c r="AO244" s="6">
        <v>0.73429999999999995</v>
      </c>
      <c r="AP244" s="6">
        <v>0.70609999999999995</v>
      </c>
      <c r="AQ244" s="6">
        <v>0.67810000000000004</v>
      </c>
      <c r="AR244" s="6">
        <v>0.71640000000000004</v>
      </c>
      <c r="AS244" s="7">
        <v>0.77649999999999997</v>
      </c>
      <c r="AT244" s="7">
        <v>0.75390000000000001</v>
      </c>
      <c r="AU244" s="7">
        <v>0.68540000000000001</v>
      </c>
      <c r="AV244" s="6">
        <v>0.71050000000000002</v>
      </c>
      <c r="AW244" s="6">
        <v>0.68110000000000004</v>
      </c>
      <c r="AX244" s="6">
        <v>0.70309999999999995</v>
      </c>
      <c r="AY244" s="6">
        <v>0.74470000000000003</v>
      </c>
      <c r="AZ244" s="6">
        <v>0.75339999999999996</v>
      </c>
    </row>
    <row r="245" spans="1:52" ht="16.5">
      <c r="A245" s="8" t="s">
        <v>136</v>
      </c>
      <c r="B245" s="6">
        <v>0</v>
      </c>
      <c r="C245" s="6">
        <v>0.1971</v>
      </c>
      <c r="D245" s="6">
        <v>0.26129999999999998</v>
      </c>
      <c r="E245" s="6">
        <v>0.3014</v>
      </c>
      <c r="F245" s="6">
        <v>0.25940000000000002</v>
      </c>
      <c r="G245" s="6">
        <v>0.2702</v>
      </c>
      <c r="H245" s="6">
        <v>0.22020000000000001</v>
      </c>
      <c r="I245" s="6">
        <v>0.18329999999999999</v>
      </c>
      <c r="J245" s="6">
        <v>0.2213</v>
      </c>
      <c r="K245" s="6">
        <v>0.33119999999999999</v>
      </c>
      <c r="L245" s="6">
        <v>0.26019999999999999</v>
      </c>
      <c r="M245" s="6">
        <v>0.25359999999999999</v>
      </c>
      <c r="N245" s="6">
        <v>0</v>
      </c>
      <c r="O245" s="6">
        <v>0.15620000000000001</v>
      </c>
      <c r="P245" s="6">
        <v>0.2928</v>
      </c>
      <c r="Q245" s="6">
        <v>0.2477</v>
      </c>
      <c r="R245" s="6">
        <v>0.1845</v>
      </c>
      <c r="S245" s="6">
        <v>0.24690000000000001</v>
      </c>
      <c r="T245" s="6">
        <v>0.2041</v>
      </c>
      <c r="U245" s="6">
        <v>0.16719999999999999</v>
      </c>
      <c r="V245" s="6">
        <v>0.22650000000000001</v>
      </c>
      <c r="W245" s="6">
        <v>0.32979999999999998</v>
      </c>
      <c r="X245" s="6">
        <v>0.25469999999999998</v>
      </c>
      <c r="Y245" s="6">
        <v>0.26719999999999999</v>
      </c>
      <c r="Z245" s="6">
        <v>0.20549999999999999</v>
      </c>
      <c r="AA245" s="6">
        <v>0.16020000000000001</v>
      </c>
      <c r="AB245" s="6">
        <v>0.1908</v>
      </c>
      <c r="AC245" s="6">
        <v>0.27439999999999998</v>
      </c>
      <c r="AD245" s="6">
        <v>0.23069999999999999</v>
      </c>
      <c r="AE245" s="6">
        <v>0.21160000000000001</v>
      </c>
      <c r="AF245" s="6">
        <v>0.16689999999999999</v>
      </c>
      <c r="AG245" s="6">
        <v>0.12509999999999999</v>
      </c>
      <c r="AH245" s="6">
        <v>0.22070000000000001</v>
      </c>
      <c r="AI245" s="6">
        <v>0.28270000000000001</v>
      </c>
      <c r="AJ245" s="6">
        <v>0.22320000000000001</v>
      </c>
      <c r="AK245" s="6">
        <v>0.26169999999999999</v>
      </c>
      <c r="AL245" s="6">
        <v>0.18579999999999999</v>
      </c>
      <c r="AM245" s="6">
        <v>0.1439</v>
      </c>
      <c r="AN245" s="6">
        <v>0.1963</v>
      </c>
      <c r="AO245" s="6">
        <v>0.1699</v>
      </c>
      <c r="AP245" s="6">
        <v>0.18770000000000001</v>
      </c>
      <c r="AQ245" s="6">
        <v>0.22090000000000001</v>
      </c>
      <c r="AR245" s="6">
        <v>0.17829999999999999</v>
      </c>
      <c r="AS245" s="7">
        <v>0.12540000000000001</v>
      </c>
      <c r="AT245" s="7">
        <v>0.17130000000000001</v>
      </c>
      <c r="AU245" s="7">
        <v>0.24490000000000001</v>
      </c>
      <c r="AV245" s="6">
        <v>0.17419999999999999</v>
      </c>
      <c r="AW245" s="6">
        <v>0.21490000000000001</v>
      </c>
      <c r="AX245" s="6">
        <v>0.1895</v>
      </c>
      <c r="AY245" s="6">
        <v>0.1401</v>
      </c>
      <c r="AZ245" s="6">
        <v>0.13239999999999999</v>
      </c>
    </row>
    <row r="246" spans="1:52" ht="16.5">
      <c r="A246" s="8" t="s">
        <v>135</v>
      </c>
      <c r="B246" s="6">
        <v>0.51070000000000004</v>
      </c>
      <c r="C246" s="6">
        <v>0.25800000000000001</v>
      </c>
      <c r="D246" s="6">
        <v>0.22220000000000001</v>
      </c>
      <c r="E246" s="6">
        <v>0.2195</v>
      </c>
      <c r="F246" s="6">
        <v>0.26469999999999999</v>
      </c>
      <c r="G246" s="6">
        <v>0.255</v>
      </c>
      <c r="H246" s="6">
        <v>0.25829999999999997</v>
      </c>
      <c r="I246" s="6">
        <v>0.2351</v>
      </c>
      <c r="J246" s="6">
        <v>0.16750000000000001</v>
      </c>
      <c r="K246" s="6">
        <v>0.13850000000000001</v>
      </c>
      <c r="L246" s="6">
        <v>0.1852</v>
      </c>
      <c r="M246" s="6">
        <v>0.2177</v>
      </c>
      <c r="N246" s="6">
        <v>0</v>
      </c>
      <c r="O246" s="6">
        <v>0.1668</v>
      </c>
      <c r="P246" s="6">
        <v>0.1148</v>
      </c>
      <c r="Q246" s="6">
        <v>0.12590000000000001</v>
      </c>
      <c r="R246" s="6">
        <v>0.1225</v>
      </c>
      <c r="S246" s="6">
        <v>0.1019</v>
      </c>
      <c r="T246" s="6">
        <v>0.11459999999999999</v>
      </c>
      <c r="U246" s="6">
        <v>0.12089999999999999</v>
      </c>
      <c r="V246" s="6">
        <v>0.1014</v>
      </c>
      <c r="W246" s="6">
        <v>9.9699999999999997E-2</v>
      </c>
      <c r="X246" s="6">
        <v>0.15959999999999999</v>
      </c>
      <c r="Y246" s="6">
        <v>0.14230000000000001</v>
      </c>
      <c r="Z246" s="6">
        <v>0.1673</v>
      </c>
      <c r="AA246" s="6">
        <v>0.1371</v>
      </c>
      <c r="AB246" s="6">
        <v>0.13009999999999999</v>
      </c>
      <c r="AC246" s="6">
        <v>0.14380000000000001</v>
      </c>
      <c r="AD246" s="6">
        <v>0.14449999999999999</v>
      </c>
      <c r="AE246" s="6">
        <v>0.15859999999999999</v>
      </c>
      <c r="AF246" s="6">
        <v>0.13700000000000001</v>
      </c>
      <c r="AG246" s="6">
        <v>0.12959999999999999</v>
      </c>
      <c r="AH246" s="6">
        <v>0.1026</v>
      </c>
      <c r="AI246" s="6">
        <v>0.1028</v>
      </c>
      <c r="AJ246" s="6">
        <v>0.1547</v>
      </c>
      <c r="AK246" s="6">
        <v>0.1424</v>
      </c>
      <c r="AL246" s="6">
        <v>0.1449</v>
      </c>
      <c r="AM246" s="6">
        <v>0.15740000000000001</v>
      </c>
      <c r="AN246" s="6">
        <v>0.1101</v>
      </c>
      <c r="AO246" s="6">
        <v>9.5799999999999996E-2</v>
      </c>
      <c r="AP246" s="6">
        <v>0.1061</v>
      </c>
      <c r="AQ246" s="6">
        <v>0.10100000000000001</v>
      </c>
      <c r="AR246" s="6">
        <v>0.10539999999999999</v>
      </c>
      <c r="AS246" s="7">
        <v>9.8199999999999996E-2</v>
      </c>
      <c r="AT246" s="7">
        <v>7.4800000000000005E-2</v>
      </c>
      <c r="AU246" s="7">
        <v>6.9699999999999998E-2</v>
      </c>
      <c r="AV246" s="6">
        <v>0.1153</v>
      </c>
      <c r="AW246" s="6">
        <v>0.104</v>
      </c>
      <c r="AX246" s="6">
        <v>0.1075</v>
      </c>
      <c r="AY246" s="6">
        <v>0.1152</v>
      </c>
      <c r="AZ246" s="6">
        <v>0.1142</v>
      </c>
    </row>
    <row r="247" spans="1:52" ht="16.5">
      <c r="A247" s="11" t="s">
        <v>94</v>
      </c>
      <c r="B247" s="9">
        <v>28750</v>
      </c>
      <c r="C247" s="9">
        <v>25673</v>
      </c>
      <c r="D247" s="9">
        <v>22007</v>
      </c>
      <c r="E247" s="9">
        <v>21944</v>
      </c>
      <c r="F247" s="9">
        <v>22356</v>
      </c>
      <c r="G247" s="9">
        <v>20884</v>
      </c>
      <c r="H247" s="9">
        <v>33239</v>
      </c>
      <c r="I247" s="9">
        <v>46026</v>
      </c>
      <c r="J247" s="9">
        <v>44025</v>
      </c>
      <c r="K247" s="9">
        <v>33569</v>
      </c>
      <c r="L247" s="9">
        <v>33946</v>
      </c>
      <c r="M247" s="9">
        <v>35237</v>
      </c>
      <c r="N247" s="9">
        <v>62771</v>
      </c>
      <c r="O247" s="9">
        <v>57093</v>
      </c>
      <c r="P247" s="9">
        <v>40660</v>
      </c>
      <c r="Q247" s="9">
        <v>94557</v>
      </c>
      <c r="R247" s="9">
        <v>42879</v>
      </c>
      <c r="S247" s="9">
        <v>41248</v>
      </c>
      <c r="T247" s="9">
        <v>86779</v>
      </c>
      <c r="U247" s="9">
        <v>67537</v>
      </c>
      <c r="V247" s="9">
        <v>44591</v>
      </c>
      <c r="W247" s="9">
        <v>42139</v>
      </c>
      <c r="X247" s="9">
        <v>36442</v>
      </c>
      <c r="Y247" s="9">
        <v>38330</v>
      </c>
      <c r="Z247" s="9">
        <v>46485</v>
      </c>
      <c r="AA247" s="9">
        <v>56799</v>
      </c>
      <c r="AB247" s="9">
        <v>48118</v>
      </c>
      <c r="AC247" s="9">
        <v>45387</v>
      </c>
      <c r="AD247" s="9">
        <v>41020</v>
      </c>
      <c r="AE247" s="9">
        <v>37811</v>
      </c>
      <c r="AF247" s="9">
        <v>53362</v>
      </c>
      <c r="AG247" s="9">
        <v>62896</v>
      </c>
      <c r="AH247" s="9">
        <v>42772</v>
      </c>
      <c r="AI247" s="9">
        <v>35916</v>
      </c>
      <c r="AJ247" s="9">
        <v>31267</v>
      </c>
      <c r="AK247" s="9">
        <v>30231</v>
      </c>
      <c r="AL247" s="9">
        <v>34203</v>
      </c>
      <c r="AM247" s="9">
        <v>36602</v>
      </c>
      <c r="AN247" s="9">
        <v>37487</v>
      </c>
      <c r="AO247" s="9">
        <v>39605</v>
      </c>
      <c r="AP247" s="9">
        <v>35847</v>
      </c>
      <c r="AQ247" s="9">
        <v>36417</v>
      </c>
      <c r="AR247" s="9">
        <v>46656</v>
      </c>
      <c r="AS247" s="10">
        <v>52453</v>
      </c>
      <c r="AT247" s="10">
        <v>39886</v>
      </c>
      <c r="AU247" s="10">
        <v>37064</v>
      </c>
      <c r="AV247" s="9">
        <v>35673</v>
      </c>
      <c r="AW247" s="9">
        <v>33012</v>
      </c>
      <c r="AX247" s="9">
        <v>31056</v>
      </c>
      <c r="AY247" s="9">
        <v>36000</v>
      </c>
      <c r="AZ247" s="9">
        <v>32065</v>
      </c>
    </row>
    <row r="248" spans="1:52" ht="16.5">
      <c r="A248" s="8" t="s">
        <v>95</v>
      </c>
      <c r="B248" s="6">
        <v>-2.63E-2</v>
      </c>
      <c r="C248" s="6">
        <v>-0.107</v>
      </c>
      <c r="D248" s="6">
        <v>-0.14280000000000001</v>
      </c>
      <c r="E248" s="6">
        <v>-2.8999999999999998E-3</v>
      </c>
      <c r="F248" s="6">
        <v>1.8800000000000001E-2</v>
      </c>
      <c r="G248" s="6">
        <v>-6.5799999999999997E-2</v>
      </c>
      <c r="H248" s="6">
        <v>0.59160000000000001</v>
      </c>
      <c r="I248" s="6">
        <v>0.38469999999999999</v>
      </c>
      <c r="J248" s="6">
        <v>-4.3499999999999997E-2</v>
      </c>
      <c r="K248" s="6">
        <v>-0.23749999999999999</v>
      </c>
      <c r="L248" s="6">
        <v>1.12E-2</v>
      </c>
      <c r="M248" s="6">
        <v>3.7999999999999999E-2</v>
      </c>
      <c r="N248" s="6">
        <v>0.78139999999999998</v>
      </c>
      <c r="O248" s="6">
        <v>-9.0499999999999997E-2</v>
      </c>
      <c r="P248" s="6">
        <v>-0.2878</v>
      </c>
      <c r="Q248" s="6">
        <v>1.3255999999999999</v>
      </c>
      <c r="R248" s="6">
        <v>-0.54649999999999999</v>
      </c>
      <c r="S248" s="6">
        <v>-3.7999999999999999E-2</v>
      </c>
      <c r="T248" s="6">
        <v>1.1037999999999999</v>
      </c>
      <c r="U248" s="6">
        <v>-0.22170000000000001</v>
      </c>
      <c r="V248" s="6">
        <v>-0.33979999999999999</v>
      </c>
      <c r="W248" s="6">
        <v>-5.5E-2</v>
      </c>
      <c r="X248" s="6">
        <v>-0.13519999999999999</v>
      </c>
      <c r="Y248" s="6">
        <v>5.1799999999999999E-2</v>
      </c>
      <c r="Z248" s="6">
        <v>0.21279999999999999</v>
      </c>
      <c r="AA248" s="6">
        <v>0.22189999999999999</v>
      </c>
      <c r="AB248" s="6">
        <v>-0.15279999999999999</v>
      </c>
      <c r="AC248" s="6">
        <v>-5.6800000000000003E-2</v>
      </c>
      <c r="AD248" s="6">
        <v>-9.6199999999999994E-2</v>
      </c>
      <c r="AE248" s="6">
        <v>-7.8200000000000006E-2</v>
      </c>
      <c r="AF248" s="6">
        <v>0.4113</v>
      </c>
      <c r="AG248" s="6">
        <v>0.1787</v>
      </c>
      <c r="AH248" s="6">
        <v>-0.32</v>
      </c>
      <c r="AI248" s="6">
        <v>-0.1603</v>
      </c>
      <c r="AJ248" s="6">
        <v>-0.12939999999999999</v>
      </c>
      <c r="AK248" s="6">
        <v>-3.3099999999999997E-2</v>
      </c>
      <c r="AL248" s="6">
        <v>0.13139999999999999</v>
      </c>
      <c r="AM248" s="6">
        <v>7.0099999999999996E-2</v>
      </c>
      <c r="AN248" s="6">
        <v>2.4199999999999999E-2</v>
      </c>
      <c r="AO248" s="6">
        <v>5.6500000000000002E-2</v>
      </c>
      <c r="AP248" s="6">
        <v>-9.4899999999999998E-2</v>
      </c>
      <c r="AQ248" s="6">
        <v>1.5900000000000001E-2</v>
      </c>
      <c r="AR248" s="6">
        <v>0.28120000000000001</v>
      </c>
      <c r="AS248" s="7">
        <v>0.1242</v>
      </c>
      <c r="AT248" s="7">
        <v>-0.23960000000000001</v>
      </c>
      <c r="AU248" s="7">
        <v>-7.0800000000000002E-2</v>
      </c>
      <c r="AV248" s="6">
        <v>-3.7499999999999999E-2</v>
      </c>
      <c r="AW248" s="6">
        <v>-7.46E-2</v>
      </c>
      <c r="AX248" s="6">
        <v>-5.9299999999999999E-2</v>
      </c>
      <c r="AY248" s="6">
        <v>0.15920000000000001</v>
      </c>
      <c r="AZ248" s="6">
        <v>-0.10929999999999999</v>
      </c>
    </row>
    <row r="249" spans="1:52" ht="16.5">
      <c r="A249" s="11" t="s">
        <v>96</v>
      </c>
      <c r="B249" s="9">
        <v>11730</v>
      </c>
      <c r="C249" s="9">
        <v>12082</v>
      </c>
      <c r="D249" s="9">
        <v>6341</v>
      </c>
      <c r="E249" s="9">
        <v>6993</v>
      </c>
      <c r="F249" s="9">
        <v>6901</v>
      </c>
      <c r="G249" s="9">
        <v>8554</v>
      </c>
      <c r="H249" s="9">
        <v>17118</v>
      </c>
      <c r="I249" s="9">
        <v>21416</v>
      </c>
      <c r="J249" s="9">
        <v>10155</v>
      </c>
      <c r="K249" s="9">
        <v>9473</v>
      </c>
      <c r="L249" s="9">
        <v>8718</v>
      </c>
      <c r="M249" s="9">
        <v>8438</v>
      </c>
      <c r="N249" s="9">
        <v>18598</v>
      </c>
      <c r="O249" s="9">
        <v>15730</v>
      </c>
      <c r="P249" s="9">
        <v>10462</v>
      </c>
      <c r="Q249" s="9">
        <v>15197</v>
      </c>
      <c r="R249" s="9">
        <v>12718</v>
      </c>
      <c r="S249" s="9">
        <v>15247</v>
      </c>
      <c r="T249" s="9">
        <v>28825</v>
      </c>
      <c r="U249" s="9">
        <v>33165</v>
      </c>
      <c r="V249" s="9">
        <v>12584</v>
      </c>
      <c r="W249" s="9">
        <v>13333</v>
      </c>
      <c r="X249" s="9">
        <v>10384</v>
      </c>
      <c r="Y249" s="9">
        <v>11439</v>
      </c>
      <c r="Z249" s="9">
        <v>17153</v>
      </c>
      <c r="AA249" s="9">
        <v>26319</v>
      </c>
      <c r="AB249" s="9">
        <v>14946</v>
      </c>
      <c r="AC249" s="9">
        <v>14341</v>
      </c>
      <c r="AD249" s="9">
        <v>12060</v>
      </c>
      <c r="AE249" s="9">
        <v>14214</v>
      </c>
      <c r="AF249" s="9">
        <v>26735</v>
      </c>
      <c r="AG249" s="9">
        <v>30513</v>
      </c>
      <c r="AH249" s="9">
        <v>12175</v>
      </c>
      <c r="AI249" s="9">
        <v>11637</v>
      </c>
      <c r="AJ249" s="9">
        <v>9408</v>
      </c>
      <c r="AK249" s="9">
        <v>8520</v>
      </c>
      <c r="AL249" s="9">
        <v>15036</v>
      </c>
      <c r="AM249" s="9">
        <v>16119</v>
      </c>
      <c r="AN249" s="9">
        <v>12100</v>
      </c>
      <c r="AO249" s="9">
        <v>12918</v>
      </c>
      <c r="AP249" s="9">
        <v>12080</v>
      </c>
      <c r="AQ249" s="9">
        <v>13657</v>
      </c>
      <c r="AR249" s="9">
        <v>26023</v>
      </c>
      <c r="AS249" s="10">
        <v>29696</v>
      </c>
      <c r="AT249" s="10">
        <v>11220</v>
      </c>
      <c r="AU249" s="10">
        <v>12470</v>
      </c>
      <c r="AV249" s="9">
        <v>10788</v>
      </c>
      <c r="AW249" s="9">
        <v>9212</v>
      </c>
      <c r="AX249" s="9">
        <v>11697</v>
      </c>
      <c r="AY249" s="9">
        <v>19482</v>
      </c>
      <c r="AZ249" s="9">
        <v>10772</v>
      </c>
    </row>
    <row r="250" spans="1:52" ht="16.5">
      <c r="A250" s="8" t="s">
        <v>97</v>
      </c>
      <c r="B250" s="6">
        <v>0.52139999999999997</v>
      </c>
      <c r="C250" s="6">
        <v>0.03</v>
      </c>
      <c r="D250" s="6">
        <v>-0.47520000000000001</v>
      </c>
      <c r="E250" s="6">
        <v>0.1028</v>
      </c>
      <c r="F250" s="6">
        <v>-1.32E-2</v>
      </c>
      <c r="G250" s="6">
        <v>0.23949999999999999</v>
      </c>
      <c r="H250" s="6">
        <v>1.0012000000000001</v>
      </c>
      <c r="I250" s="6">
        <v>0.25109999999999999</v>
      </c>
      <c r="J250" s="6">
        <v>-0.52580000000000005</v>
      </c>
      <c r="K250" s="6">
        <v>-6.7199999999999996E-2</v>
      </c>
      <c r="L250" s="6">
        <v>-7.9699999999999993E-2</v>
      </c>
      <c r="M250" s="6">
        <v>-3.2099999999999997E-2</v>
      </c>
      <c r="N250" s="6">
        <v>1.2040999999999999</v>
      </c>
      <c r="O250" s="6">
        <v>-0.1542</v>
      </c>
      <c r="P250" s="6">
        <v>-0.33489999999999998</v>
      </c>
      <c r="Q250" s="6">
        <v>0.4526</v>
      </c>
      <c r="R250" s="6">
        <v>-0.16309999999999999</v>
      </c>
      <c r="S250" s="6">
        <v>0.19889999999999999</v>
      </c>
      <c r="T250" s="6">
        <v>0.89049999999999996</v>
      </c>
      <c r="U250" s="6">
        <v>0.15060000000000001</v>
      </c>
      <c r="V250" s="6">
        <v>-0.62060000000000004</v>
      </c>
      <c r="W250" s="6">
        <v>5.9499999999999997E-2</v>
      </c>
      <c r="X250" s="6">
        <v>-0.22120000000000001</v>
      </c>
      <c r="Y250" s="6">
        <v>0.1016</v>
      </c>
      <c r="Z250" s="6">
        <v>0.4995</v>
      </c>
      <c r="AA250" s="6">
        <v>0.53439999999999999</v>
      </c>
      <c r="AB250" s="6">
        <v>-0.43209999999999998</v>
      </c>
      <c r="AC250" s="6">
        <v>-4.0500000000000001E-2</v>
      </c>
      <c r="AD250" s="6">
        <v>-0.15909999999999999</v>
      </c>
      <c r="AE250" s="6">
        <v>0.17860000000000001</v>
      </c>
      <c r="AF250" s="6">
        <v>0.88090000000000002</v>
      </c>
      <c r="AG250" s="6">
        <v>0.14130000000000001</v>
      </c>
      <c r="AH250" s="6">
        <v>-0.60099999999999998</v>
      </c>
      <c r="AI250" s="6">
        <v>-4.4200000000000003E-2</v>
      </c>
      <c r="AJ250" s="6">
        <v>-0.1915</v>
      </c>
      <c r="AK250" s="6">
        <v>-9.4399999999999998E-2</v>
      </c>
      <c r="AL250" s="6">
        <v>0.76480000000000004</v>
      </c>
      <c r="AM250" s="6">
        <v>7.1999999999999995E-2</v>
      </c>
      <c r="AN250" s="6">
        <v>-0.24929999999999999</v>
      </c>
      <c r="AO250" s="6">
        <v>6.7599999999999993E-2</v>
      </c>
      <c r="AP250" s="6">
        <v>-6.4899999999999999E-2</v>
      </c>
      <c r="AQ250" s="6">
        <v>0.1305</v>
      </c>
      <c r="AR250" s="6">
        <v>0.90549999999999997</v>
      </c>
      <c r="AS250" s="7">
        <v>0.1411</v>
      </c>
      <c r="AT250" s="7">
        <v>-0.62219999999999998</v>
      </c>
      <c r="AU250" s="7">
        <v>0.1114</v>
      </c>
      <c r="AV250" s="6">
        <v>-0.13489999999999999</v>
      </c>
      <c r="AW250" s="6">
        <v>-0.14610000000000001</v>
      </c>
      <c r="AX250" s="6">
        <v>0.26979999999999998</v>
      </c>
      <c r="AY250" s="6">
        <v>0.66559999999999997</v>
      </c>
      <c r="AZ250" s="6">
        <v>-0.4471</v>
      </c>
    </row>
    <row r="251" spans="1:52" ht="16.5">
      <c r="A251" s="8" t="s">
        <v>99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6">
        <v>3527.6606999999999</v>
      </c>
      <c r="O251" s="9">
        <v>3212</v>
      </c>
      <c r="P251" s="9">
        <v>2780</v>
      </c>
      <c r="Q251" s="9">
        <v>3228</v>
      </c>
      <c r="R251" s="9">
        <v>3090</v>
      </c>
      <c r="S251" s="9">
        <v>3425</v>
      </c>
      <c r="T251" s="9">
        <v>3907</v>
      </c>
      <c r="U251" s="9">
        <v>4016</v>
      </c>
      <c r="V251" s="9">
        <v>3386</v>
      </c>
      <c r="W251" s="9">
        <v>3424</v>
      </c>
      <c r="X251" s="9">
        <v>3508</v>
      </c>
      <c r="Y251" s="9">
        <v>3693</v>
      </c>
      <c r="Z251" s="9">
        <v>3718</v>
      </c>
      <c r="AA251" s="9">
        <v>4031</v>
      </c>
      <c r="AB251" s="9">
        <v>3373</v>
      </c>
      <c r="AC251" s="9">
        <v>3454</v>
      </c>
      <c r="AD251" s="9">
        <v>3245</v>
      </c>
      <c r="AE251" s="9">
        <v>3641</v>
      </c>
      <c r="AF251" s="9">
        <v>3850</v>
      </c>
      <c r="AG251" s="9">
        <v>4024</v>
      </c>
      <c r="AH251" s="9">
        <v>3395</v>
      </c>
      <c r="AI251" s="9">
        <v>3397</v>
      </c>
      <c r="AJ251" s="9">
        <v>3440</v>
      </c>
      <c r="AK251" s="9">
        <v>3384</v>
      </c>
      <c r="AL251" s="9">
        <v>3771</v>
      </c>
      <c r="AM251" s="9">
        <v>3697</v>
      </c>
      <c r="AN251" s="9">
        <v>3204</v>
      </c>
      <c r="AO251" s="9">
        <v>3155</v>
      </c>
      <c r="AP251" s="9">
        <v>3285</v>
      </c>
      <c r="AQ251" s="9">
        <v>3581</v>
      </c>
      <c r="AR251" s="9">
        <v>3851</v>
      </c>
      <c r="AS251" s="10">
        <v>3807</v>
      </c>
      <c r="AT251" s="10">
        <v>3093</v>
      </c>
      <c r="AU251" s="10">
        <v>3173</v>
      </c>
      <c r="AV251" s="9">
        <v>3298</v>
      </c>
      <c r="AW251" s="9">
        <v>3176</v>
      </c>
      <c r="AX251" s="9">
        <v>3267</v>
      </c>
      <c r="AY251" s="9">
        <v>3298</v>
      </c>
      <c r="AZ251" s="9">
        <v>2962</v>
      </c>
    </row>
    <row r="252" spans="1:52" ht="16.5">
      <c r="A252" s="8" t="s">
        <v>101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6">
        <v>3252.3739</v>
      </c>
      <c r="O252" s="9">
        <v>2919</v>
      </c>
      <c r="P252" s="9">
        <v>2543</v>
      </c>
      <c r="Q252" s="9">
        <v>2833</v>
      </c>
      <c r="R252" s="9">
        <v>2873</v>
      </c>
      <c r="S252" s="9">
        <v>3087</v>
      </c>
      <c r="T252" s="9">
        <v>3551</v>
      </c>
      <c r="U252" s="9">
        <v>3870</v>
      </c>
      <c r="V252" s="9">
        <v>3152</v>
      </c>
      <c r="W252" s="9">
        <v>3163</v>
      </c>
      <c r="X252" s="9">
        <v>3332</v>
      </c>
      <c r="Y252" s="9">
        <v>3335</v>
      </c>
      <c r="Z252" s="9">
        <v>3319</v>
      </c>
      <c r="AA252" s="9">
        <v>3533</v>
      </c>
      <c r="AB252" s="9">
        <v>2977</v>
      </c>
      <c r="AC252" s="9">
        <v>3023</v>
      </c>
      <c r="AD252" s="9">
        <v>2822</v>
      </c>
      <c r="AE252" s="9">
        <v>3190</v>
      </c>
      <c r="AF252" s="9">
        <v>3472</v>
      </c>
      <c r="AG252" s="9">
        <v>3557</v>
      </c>
      <c r="AH252" s="9">
        <v>2742</v>
      </c>
      <c r="AI252" s="9">
        <v>2775</v>
      </c>
      <c r="AJ252" s="9">
        <v>2910</v>
      </c>
      <c r="AK252" s="9">
        <v>2683</v>
      </c>
      <c r="AL252" s="9">
        <v>3166</v>
      </c>
      <c r="AM252" s="9">
        <v>3037</v>
      </c>
      <c r="AN252" s="9">
        <v>2638</v>
      </c>
      <c r="AO252" s="9">
        <v>2638</v>
      </c>
      <c r="AP252" s="9">
        <v>2690</v>
      </c>
      <c r="AQ252" s="9">
        <v>2932</v>
      </c>
      <c r="AR252" s="9">
        <v>3139</v>
      </c>
      <c r="AS252" s="10">
        <v>3135</v>
      </c>
      <c r="AT252" s="10">
        <v>2412</v>
      </c>
      <c r="AU252" s="10">
        <v>2482</v>
      </c>
      <c r="AV252" s="9">
        <v>2563</v>
      </c>
      <c r="AW252" s="9">
        <v>2508</v>
      </c>
      <c r="AX252" s="9">
        <v>2599</v>
      </c>
      <c r="AY252" s="9">
        <v>2792</v>
      </c>
      <c r="AZ252" s="9">
        <v>2435</v>
      </c>
    </row>
    <row r="253" spans="1:52" ht="16.5">
      <c r="A253" s="8" t="s">
        <v>102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6">
        <v>3790.7764000000002</v>
      </c>
      <c r="O253" s="9">
        <v>3364</v>
      </c>
      <c r="P253" s="9">
        <v>2916</v>
      </c>
      <c r="Q253" s="9">
        <v>3521</v>
      </c>
      <c r="R253" s="9">
        <v>3230</v>
      </c>
      <c r="S253" s="9">
        <v>3634</v>
      </c>
      <c r="T253" s="9">
        <v>4225</v>
      </c>
      <c r="U253" s="9">
        <v>4119</v>
      </c>
      <c r="V253" s="9">
        <v>3500</v>
      </c>
      <c r="W253" s="9">
        <v>3671</v>
      </c>
      <c r="X253" s="9">
        <v>3647</v>
      </c>
      <c r="Y253" s="9">
        <v>3981</v>
      </c>
      <c r="Z253" s="9">
        <v>4049</v>
      </c>
      <c r="AA253" s="9">
        <v>4415</v>
      </c>
      <c r="AB253" s="9">
        <v>3632</v>
      </c>
      <c r="AC253" s="9">
        <v>3718</v>
      </c>
      <c r="AD253" s="9">
        <v>3577</v>
      </c>
      <c r="AE253" s="9">
        <v>3950</v>
      </c>
      <c r="AF253" s="9">
        <v>4223</v>
      </c>
      <c r="AG253" s="9">
        <v>4299</v>
      </c>
      <c r="AH253" s="9">
        <v>3667</v>
      </c>
      <c r="AI253" s="9">
        <v>3788</v>
      </c>
      <c r="AJ253" s="9">
        <v>3743</v>
      </c>
      <c r="AK253" s="9">
        <v>3847</v>
      </c>
      <c r="AL253" s="9">
        <v>4325</v>
      </c>
      <c r="AM253" s="9">
        <v>4176</v>
      </c>
      <c r="AN253" s="9">
        <v>3649</v>
      </c>
      <c r="AO253" s="9">
        <v>3573</v>
      </c>
      <c r="AP253" s="9">
        <v>3658</v>
      </c>
      <c r="AQ253" s="9">
        <v>4019</v>
      </c>
      <c r="AR253" s="9">
        <v>4524</v>
      </c>
      <c r="AS253" s="10">
        <v>4403</v>
      </c>
      <c r="AT253" s="10">
        <v>3426</v>
      </c>
      <c r="AU253" s="10">
        <v>3689</v>
      </c>
      <c r="AV253" s="9">
        <v>3747</v>
      </c>
      <c r="AW253" s="9">
        <v>3572</v>
      </c>
      <c r="AX253" s="9">
        <v>3808</v>
      </c>
      <c r="AY253" s="9">
        <v>3812</v>
      </c>
      <c r="AZ253" s="9">
        <v>3275</v>
      </c>
    </row>
    <row r="254" spans="1:52" ht="16.5">
      <c r="A254" s="8" t="s">
        <v>103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6">
        <v>3178.9625000000001</v>
      </c>
      <c r="O254" s="9">
        <v>2703</v>
      </c>
      <c r="P254" s="9">
        <v>2209</v>
      </c>
      <c r="Q254" s="9">
        <v>2622</v>
      </c>
      <c r="R254" s="9">
        <v>2557</v>
      </c>
      <c r="S254" s="9">
        <v>3073</v>
      </c>
      <c r="T254" s="9">
        <v>3285</v>
      </c>
      <c r="U254" s="9">
        <v>3751</v>
      </c>
      <c r="V254" s="9">
        <v>2793</v>
      </c>
      <c r="W254" s="9">
        <v>2540</v>
      </c>
      <c r="X254" s="9">
        <v>2835</v>
      </c>
      <c r="Y254" s="9">
        <v>2897</v>
      </c>
      <c r="Z254" s="9">
        <v>3286</v>
      </c>
      <c r="AA254" s="9">
        <v>3424</v>
      </c>
      <c r="AB254" s="9">
        <v>2422</v>
      </c>
      <c r="AC254" s="9">
        <v>2886</v>
      </c>
      <c r="AD254" s="9">
        <v>2275</v>
      </c>
      <c r="AE254" s="9">
        <v>3205</v>
      </c>
      <c r="AF254" s="9">
        <v>3424</v>
      </c>
      <c r="AG254" s="9">
        <v>3622</v>
      </c>
      <c r="AH254" s="9">
        <v>2711</v>
      </c>
      <c r="AI254" s="9">
        <v>2575</v>
      </c>
      <c r="AJ254" s="9">
        <v>2692</v>
      </c>
      <c r="AK254" s="9">
        <v>2570</v>
      </c>
      <c r="AL254" s="9">
        <v>3241</v>
      </c>
      <c r="AM254" s="9">
        <v>3149</v>
      </c>
      <c r="AN254" s="9">
        <v>2730</v>
      </c>
      <c r="AO254" s="9">
        <v>2532</v>
      </c>
      <c r="AP254" s="9">
        <v>2725</v>
      </c>
      <c r="AQ254" s="9">
        <v>3256</v>
      </c>
      <c r="AR254" s="9">
        <v>3463</v>
      </c>
      <c r="AS254" s="10">
        <v>3345</v>
      </c>
      <c r="AT254" s="10">
        <v>2596</v>
      </c>
      <c r="AU254" s="10">
        <v>2500</v>
      </c>
      <c r="AV254" s="9">
        <v>2628</v>
      </c>
      <c r="AW254" s="9">
        <v>2582</v>
      </c>
      <c r="AX254" s="9">
        <v>2754</v>
      </c>
      <c r="AY254" s="9">
        <v>2906</v>
      </c>
      <c r="AZ254" s="9">
        <v>2529</v>
      </c>
    </row>
    <row r="255" spans="1:52" ht="16.5">
      <c r="A255" s="8" t="s">
        <v>105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>
        <v>3.92</v>
      </c>
      <c r="O255" s="9">
        <v>4.17</v>
      </c>
      <c r="P255" s="9">
        <v>3.97</v>
      </c>
      <c r="Q255" s="9">
        <v>3.57</v>
      </c>
      <c r="R255" s="9">
        <v>3.67</v>
      </c>
      <c r="S255" s="9">
        <v>3.4</v>
      </c>
      <c r="T255" s="9">
        <v>4.54</v>
      </c>
      <c r="U255" s="9">
        <v>4.4800000000000004</v>
      </c>
      <c r="V255" s="9">
        <v>3.53</v>
      </c>
      <c r="W255" s="9">
        <v>3.47</v>
      </c>
      <c r="X255" s="9">
        <v>3.42</v>
      </c>
      <c r="Y255" s="9">
        <v>3.31</v>
      </c>
      <c r="Z255" s="9">
        <v>3.35</v>
      </c>
      <c r="AA255" s="9">
        <v>3.78</v>
      </c>
      <c r="AB255" s="9">
        <v>3.54</v>
      </c>
      <c r="AC255" s="9">
        <v>3.19</v>
      </c>
      <c r="AD255" s="9">
        <v>3.15</v>
      </c>
      <c r="AE255" s="9">
        <v>3.01</v>
      </c>
      <c r="AF255" s="9">
        <v>3.75</v>
      </c>
      <c r="AG255" s="9">
        <v>4.1500000000000004</v>
      </c>
      <c r="AH255" s="9">
        <v>3.32</v>
      </c>
      <c r="AI255" s="9">
        <v>3.16</v>
      </c>
      <c r="AJ255" s="9">
        <v>3.18</v>
      </c>
      <c r="AK255" s="9">
        <v>3.11</v>
      </c>
      <c r="AL255" s="9">
        <v>3.3</v>
      </c>
      <c r="AM255" s="9">
        <v>3.13</v>
      </c>
      <c r="AN255" s="9">
        <v>2.98</v>
      </c>
      <c r="AO255" s="9">
        <v>3.08</v>
      </c>
      <c r="AP255" s="9">
        <v>3.18</v>
      </c>
      <c r="AQ255" s="9">
        <v>3.08</v>
      </c>
      <c r="AR255" s="9">
        <v>3.46</v>
      </c>
      <c r="AS255" s="10">
        <v>3.48</v>
      </c>
      <c r="AT255" s="10">
        <v>3.21</v>
      </c>
      <c r="AU255" s="10">
        <v>3.01</v>
      </c>
      <c r="AV255" s="9">
        <v>3.14</v>
      </c>
      <c r="AW255" s="9">
        <v>3.2</v>
      </c>
      <c r="AX255" s="9">
        <v>3.02</v>
      </c>
      <c r="AY255" s="9">
        <v>3.07</v>
      </c>
      <c r="AZ255" s="9">
        <v>3.21</v>
      </c>
    </row>
    <row r="256" spans="1:52" ht="16.5">
      <c r="A256" s="8" t="s">
        <v>107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>
        <v>2.38</v>
      </c>
      <c r="O256" s="9">
        <v>2.2200000000000002</v>
      </c>
      <c r="P256" s="9">
        <v>2.13</v>
      </c>
      <c r="Q256" s="9">
        <v>2.0499999999999998</v>
      </c>
      <c r="R256" s="9">
        <v>2.04</v>
      </c>
      <c r="S256" s="9">
        <v>1.9</v>
      </c>
      <c r="T256" s="9">
        <v>2.5499999999999998</v>
      </c>
      <c r="U256" s="9">
        <v>2.44</v>
      </c>
      <c r="V256" s="9">
        <v>1.86</v>
      </c>
      <c r="W256" s="9">
        <v>2.0099999999999998</v>
      </c>
      <c r="X256" s="9">
        <v>1.91</v>
      </c>
      <c r="Y256" s="9">
        <v>1.9</v>
      </c>
      <c r="Z256" s="9">
        <v>2.0299999999999998</v>
      </c>
      <c r="AA256" s="9">
        <v>2.1800000000000002</v>
      </c>
      <c r="AB256" s="9">
        <v>1.95</v>
      </c>
      <c r="AC256" s="9">
        <v>1.82</v>
      </c>
      <c r="AD256" s="9">
        <v>1.71</v>
      </c>
      <c r="AE256" s="9">
        <v>1.7</v>
      </c>
      <c r="AF256" s="9">
        <v>2.15</v>
      </c>
      <c r="AG256" s="9">
        <v>2.2000000000000002</v>
      </c>
      <c r="AH256" s="9">
        <v>1.7</v>
      </c>
      <c r="AI256" s="9">
        <v>1.76</v>
      </c>
      <c r="AJ256" s="9">
        <v>1.8</v>
      </c>
      <c r="AK256" s="9">
        <v>1.76</v>
      </c>
      <c r="AL256" s="9">
        <v>1.96</v>
      </c>
      <c r="AM256" s="9">
        <v>1.83</v>
      </c>
      <c r="AN256" s="9">
        <v>1.83</v>
      </c>
      <c r="AO256" s="9">
        <v>1.9</v>
      </c>
      <c r="AP256" s="9">
        <v>1.85</v>
      </c>
      <c r="AQ256" s="9">
        <v>1.82</v>
      </c>
      <c r="AR256" s="9">
        <v>2.12</v>
      </c>
      <c r="AS256" s="10">
        <v>2.1</v>
      </c>
      <c r="AT256" s="10">
        <v>1.75</v>
      </c>
      <c r="AU256" s="10">
        <v>1.76</v>
      </c>
      <c r="AV256" s="9">
        <v>1.77</v>
      </c>
      <c r="AW256" s="9">
        <v>1.77</v>
      </c>
      <c r="AX256" s="9">
        <v>1.79</v>
      </c>
      <c r="AY256" s="9">
        <v>1.89</v>
      </c>
      <c r="AZ256" s="9">
        <v>1.82</v>
      </c>
    </row>
    <row r="257" spans="1:52" ht="16.5">
      <c r="A257" s="8" t="s">
        <v>108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>
        <v>7.87</v>
      </c>
      <c r="O257" s="9">
        <v>6.79</v>
      </c>
      <c r="P257" s="9">
        <v>6.64</v>
      </c>
      <c r="Q257" s="9">
        <v>6.98</v>
      </c>
      <c r="R257" s="9">
        <v>6.25</v>
      </c>
      <c r="S257" s="9">
        <v>6.25</v>
      </c>
      <c r="T257" s="9">
        <v>9.0399999999999991</v>
      </c>
      <c r="U257" s="9">
        <v>8.58</v>
      </c>
      <c r="V257" s="9">
        <v>5.31</v>
      </c>
      <c r="W257" s="9">
        <v>5.85</v>
      </c>
      <c r="X257" s="9">
        <v>5.51</v>
      </c>
      <c r="Y257" s="9">
        <v>5.92</v>
      </c>
      <c r="Z257" s="9">
        <v>6.55</v>
      </c>
      <c r="AA257" s="9">
        <v>7.22</v>
      </c>
      <c r="AB257" s="9">
        <v>5.89</v>
      </c>
      <c r="AC257" s="9">
        <v>5.54</v>
      </c>
      <c r="AD257" s="9">
        <v>5.68</v>
      </c>
      <c r="AE257" s="9">
        <v>5.81</v>
      </c>
      <c r="AF257" s="9">
        <v>8.5399999999999991</v>
      </c>
      <c r="AG257" s="9">
        <v>8.23</v>
      </c>
      <c r="AH257" s="9">
        <v>5.4</v>
      </c>
      <c r="AI257" s="9">
        <v>5.72</v>
      </c>
      <c r="AJ257" s="9">
        <v>5.36</v>
      </c>
      <c r="AK257" s="9">
        <v>5.74</v>
      </c>
      <c r="AL257" s="9">
        <v>7.07</v>
      </c>
      <c r="AM257" s="9">
        <v>5.99</v>
      </c>
      <c r="AN257" s="9">
        <v>5.93</v>
      </c>
      <c r="AO257" s="9">
        <v>5.86</v>
      </c>
      <c r="AP257" s="9">
        <v>5.85</v>
      </c>
      <c r="AQ257" s="9">
        <v>5.96</v>
      </c>
      <c r="AR257" s="9">
        <v>8.1</v>
      </c>
      <c r="AS257" s="10">
        <v>7.72</v>
      </c>
      <c r="AT257" s="10">
        <v>5.52</v>
      </c>
      <c r="AU257" s="10">
        <v>6.15</v>
      </c>
      <c r="AV257" s="9">
        <v>5.85</v>
      </c>
      <c r="AW257" s="9">
        <v>6.16</v>
      </c>
      <c r="AX257" s="9">
        <v>6.5</v>
      </c>
      <c r="AY257" s="9">
        <v>7.14</v>
      </c>
      <c r="AZ257" s="9">
        <v>5.8</v>
      </c>
    </row>
    <row r="258" spans="1:52" ht="16.5">
      <c r="A258" s="8" t="s">
        <v>109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>
        <v>2.93</v>
      </c>
      <c r="O258" s="9">
        <v>2.37</v>
      </c>
      <c r="P258" s="9">
        <v>2.13</v>
      </c>
      <c r="Q258" s="9">
        <v>2.17</v>
      </c>
      <c r="R258" s="9">
        <v>2.13</v>
      </c>
      <c r="S258" s="9">
        <v>2.2999999999999998</v>
      </c>
      <c r="T258" s="9">
        <v>3.61</v>
      </c>
      <c r="U258" s="9">
        <v>3.09</v>
      </c>
      <c r="V258" s="9">
        <v>1.93</v>
      </c>
      <c r="W258" s="9">
        <v>2.15</v>
      </c>
      <c r="X258" s="9">
        <v>1.94</v>
      </c>
      <c r="Y258" s="9">
        <v>1.94</v>
      </c>
      <c r="Z258" s="9">
        <v>2.4900000000000002</v>
      </c>
      <c r="AA258" s="9">
        <v>2.77</v>
      </c>
      <c r="AB258" s="9">
        <v>2</v>
      </c>
      <c r="AC258" s="9">
        <v>1.86</v>
      </c>
      <c r="AD258" s="9">
        <v>2</v>
      </c>
      <c r="AE258" s="9">
        <v>2.06</v>
      </c>
      <c r="AF258" s="9">
        <v>3.2</v>
      </c>
      <c r="AG258" s="9">
        <v>2.79</v>
      </c>
      <c r="AH258" s="9">
        <v>1.89</v>
      </c>
      <c r="AI258" s="9">
        <v>1.93</v>
      </c>
      <c r="AJ258" s="9">
        <v>1.8</v>
      </c>
      <c r="AK258" s="9">
        <v>1.92</v>
      </c>
      <c r="AL258" s="9">
        <v>2.63</v>
      </c>
      <c r="AM258" s="9">
        <v>2.1800000000000002</v>
      </c>
      <c r="AN258" s="9">
        <v>2.0699999999999998</v>
      </c>
      <c r="AO258" s="9">
        <v>2.0099999999999998</v>
      </c>
      <c r="AP258" s="9">
        <v>1.94</v>
      </c>
      <c r="AQ258" s="9">
        <v>2.15</v>
      </c>
      <c r="AR258" s="9">
        <v>3.03</v>
      </c>
      <c r="AS258" s="10">
        <v>2.69</v>
      </c>
      <c r="AT258" s="10">
        <v>1.93</v>
      </c>
      <c r="AU258" s="10">
        <v>1.96</v>
      </c>
      <c r="AV258" s="9">
        <v>1.89</v>
      </c>
      <c r="AW258" s="9">
        <v>1.9</v>
      </c>
      <c r="AX258" s="9">
        <v>2.12</v>
      </c>
      <c r="AY258" s="9">
        <v>2.69</v>
      </c>
      <c r="AZ258" s="9">
        <v>2.17</v>
      </c>
    </row>
    <row r="260" spans="1:52" ht="18">
      <c r="A260" s="13" t="s">
        <v>134</v>
      </c>
      <c r="B260" s="15">
        <v>201101</v>
      </c>
      <c r="C260" s="15">
        <v>201102</v>
      </c>
      <c r="D260" s="15">
        <v>201103</v>
      </c>
      <c r="E260" s="15">
        <v>201104</v>
      </c>
      <c r="F260" s="15">
        <v>201105</v>
      </c>
      <c r="G260" s="15">
        <v>201106</v>
      </c>
      <c r="H260" s="15">
        <v>201107</v>
      </c>
      <c r="I260" s="15">
        <v>201108</v>
      </c>
      <c r="J260" s="15">
        <v>201109</v>
      </c>
      <c r="K260" s="15">
        <v>201110</v>
      </c>
      <c r="L260" s="15">
        <v>201111</v>
      </c>
      <c r="M260" s="15">
        <v>201112</v>
      </c>
      <c r="N260" s="11">
        <v>201201</v>
      </c>
      <c r="O260" s="11">
        <v>201202</v>
      </c>
      <c r="P260" s="11">
        <v>201203</v>
      </c>
      <c r="Q260" s="11">
        <v>201204</v>
      </c>
      <c r="R260" s="11">
        <v>201205</v>
      </c>
      <c r="S260" s="11">
        <v>201206</v>
      </c>
      <c r="T260" s="11">
        <v>201207</v>
      </c>
      <c r="U260" s="11">
        <v>201208</v>
      </c>
      <c r="V260" s="11">
        <v>201209</v>
      </c>
      <c r="W260" s="11">
        <v>201210</v>
      </c>
      <c r="X260" s="11">
        <v>201211</v>
      </c>
      <c r="Y260" s="11">
        <v>201212</v>
      </c>
      <c r="Z260" s="11">
        <v>201301</v>
      </c>
      <c r="AA260" s="11">
        <v>201302</v>
      </c>
      <c r="AB260" s="11">
        <v>201303</v>
      </c>
      <c r="AC260" s="11">
        <v>201304</v>
      </c>
      <c r="AD260" s="11">
        <v>201305</v>
      </c>
      <c r="AE260" s="11">
        <v>201306</v>
      </c>
      <c r="AF260" s="11">
        <v>201307</v>
      </c>
      <c r="AG260" s="11">
        <v>201308</v>
      </c>
      <c r="AH260" s="11">
        <v>201309</v>
      </c>
      <c r="AI260" s="11">
        <v>201310</v>
      </c>
      <c r="AJ260" s="11">
        <v>201311</v>
      </c>
      <c r="AK260" s="11">
        <v>201312</v>
      </c>
      <c r="AL260" s="11">
        <v>201401</v>
      </c>
      <c r="AM260" s="11">
        <v>201402</v>
      </c>
      <c r="AN260" s="11">
        <v>201403</v>
      </c>
      <c r="AO260" s="11">
        <v>201404</v>
      </c>
      <c r="AP260" s="11">
        <v>201405</v>
      </c>
      <c r="AQ260" s="11">
        <v>201406</v>
      </c>
      <c r="AR260" s="11">
        <v>201407</v>
      </c>
      <c r="AS260" s="12">
        <v>201408</v>
      </c>
      <c r="AT260" s="12">
        <v>201409</v>
      </c>
      <c r="AU260" s="12">
        <v>201410</v>
      </c>
      <c r="AV260" s="11">
        <v>201411</v>
      </c>
      <c r="AW260" s="11">
        <v>201412</v>
      </c>
      <c r="AX260" s="11">
        <v>201501</v>
      </c>
      <c r="AY260" s="11">
        <v>201502</v>
      </c>
      <c r="AZ260" s="11">
        <v>201503</v>
      </c>
    </row>
    <row r="261" spans="1:52" ht="16.5">
      <c r="A261" s="11" t="s">
        <v>133</v>
      </c>
      <c r="B261" s="9">
        <v>1126830</v>
      </c>
      <c r="C261" s="9">
        <v>1283674</v>
      </c>
      <c r="D261" s="9">
        <v>974149</v>
      </c>
      <c r="E261" s="9">
        <v>1039198</v>
      </c>
      <c r="F261" s="9">
        <v>785612</v>
      </c>
      <c r="G261" s="9">
        <v>1037985</v>
      </c>
      <c r="H261" s="9">
        <v>1537884</v>
      </c>
      <c r="I261" s="9">
        <v>1627120</v>
      </c>
      <c r="J261" s="9">
        <v>1185941</v>
      </c>
      <c r="K261" s="9">
        <v>1337514</v>
      </c>
      <c r="L261" s="9">
        <v>800003</v>
      </c>
      <c r="M261" s="9">
        <v>932697</v>
      </c>
      <c r="N261" s="9">
        <v>2262435</v>
      </c>
      <c r="O261" s="9">
        <v>2211724</v>
      </c>
      <c r="P261" s="9">
        <v>1170494</v>
      </c>
      <c r="Q261" s="9">
        <v>1834581</v>
      </c>
      <c r="R261" s="9">
        <v>1211725</v>
      </c>
      <c r="S261" s="9">
        <v>1404253</v>
      </c>
      <c r="T261" s="9">
        <v>1742935</v>
      </c>
      <c r="U261" s="9">
        <v>2512352</v>
      </c>
      <c r="V261" s="9">
        <v>1485113</v>
      </c>
      <c r="W261" s="9">
        <v>1412015</v>
      </c>
      <c r="X261" s="9">
        <v>1126987</v>
      </c>
      <c r="Y261" s="9">
        <v>1148672</v>
      </c>
      <c r="Z261" s="9">
        <v>1380356</v>
      </c>
      <c r="AA261" s="9">
        <v>3618697</v>
      </c>
      <c r="AB261" s="9">
        <v>1946450</v>
      </c>
      <c r="AC261" s="9">
        <v>1538800</v>
      </c>
      <c r="AD261" s="9">
        <v>1466299</v>
      </c>
      <c r="AE261" s="9">
        <v>1513948</v>
      </c>
      <c r="AF261" s="9">
        <v>2179427</v>
      </c>
      <c r="AG261" s="9">
        <v>3160804</v>
      </c>
      <c r="AH261" s="9">
        <v>1616474</v>
      </c>
      <c r="AI261" s="9">
        <v>1525765</v>
      </c>
      <c r="AJ261" s="9">
        <v>1374375</v>
      </c>
      <c r="AK261" s="9">
        <v>1489033</v>
      </c>
      <c r="AL261" s="9">
        <v>2820627</v>
      </c>
      <c r="AM261" s="9">
        <v>3411826</v>
      </c>
      <c r="AN261" s="9">
        <v>1636210</v>
      </c>
      <c r="AO261" s="9">
        <v>2192047</v>
      </c>
      <c r="AP261" s="9">
        <v>1756819</v>
      </c>
      <c r="AQ261" s="9">
        <v>1671750</v>
      </c>
      <c r="AR261" s="9">
        <v>3104039</v>
      </c>
      <c r="AS261" s="10">
        <v>3703731</v>
      </c>
      <c r="AT261" s="10">
        <v>1630450</v>
      </c>
      <c r="AU261" s="10">
        <v>1949298</v>
      </c>
      <c r="AV261" s="9">
        <v>1936405</v>
      </c>
      <c r="AW261" s="9">
        <v>1377911</v>
      </c>
      <c r="AX261" s="9">
        <v>1522272</v>
      </c>
      <c r="AY261" s="9">
        <v>4113876</v>
      </c>
      <c r="AZ261" s="9">
        <v>2515266</v>
      </c>
    </row>
    <row r="262" spans="1:52" ht="16.5">
      <c r="A262" s="8" t="s">
        <v>132</v>
      </c>
      <c r="B262" s="6">
        <v>0.58560000000000001</v>
      </c>
      <c r="C262" s="6">
        <v>0.13919999999999999</v>
      </c>
      <c r="D262" s="6">
        <v>-0.24110000000000001</v>
      </c>
      <c r="E262" s="6">
        <v>6.6799999999999998E-2</v>
      </c>
      <c r="F262" s="6">
        <v>-0.24399999999999999</v>
      </c>
      <c r="G262" s="6">
        <v>0.32119999999999999</v>
      </c>
      <c r="H262" s="6">
        <v>0.48159999999999997</v>
      </c>
      <c r="I262" s="6">
        <v>5.8000000000000003E-2</v>
      </c>
      <c r="J262" s="6">
        <v>-0.27110000000000001</v>
      </c>
      <c r="K262" s="6">
        <v>0.1278</v>
      </c>
      <c r="L262" s="6">
        <v>-0.40189999999999998</v>
      </c>
      <c r="M262" s="6">
        <v>0.16589999999999999</v>
      </c>
      <c r="N262" s="6">
        <f>N261/M261-1</f>
        <v>1.4256913016767503</v>
      </c>
      <c r="O262" s="6">
        <v>-2.24E-2</v>
      </c>
      <c r="P262" s="6">
        <v>-0.4708</v>
      </c>
      <c r="Q262" s="6">
        <v>0.56740000000000002</v>
      </c>
      <c r="R262" s="6">
        <v>-0.33950000000000002</v>
      </c>
      <c r="S262" s="6">
        <v>0.15890000000000001</v>
      </c>
      <c r="T262" s="6">
        <v>0.2412</v>
      </c>
      <c r="U262" s="6">
        <v>0.44140000000000001</v>
      </c>
      <c r="V262" s="6">
        <v>-0.40889999999999999</v>
      </c>
      <c r="W262" s="6">
        <v>-4.9200000000000001E-2</v>
      </c>
      <c r="X262" s="6">
        <v>-0.2019</v>
      </c>
      <c r="Y262" s="6">
        <v>1.9199999999999998E-2</v>
      </c>
      <c r="Z262" s="6">
        <v>0.20169999999999999</v>
      </c>
      <c r="AA262" s="6">
        <v>1.6215999999999999</v>
      </c>
      <c r="AB262" s="6">
        <v>-0.46210000000000001</v>
      </c>
      <c r="AC262" s="6">
        <v>-0.2094</v>
      </c>
      <c r="AD262" s="6">
        <v>-4.7100000000000003E-2</v>
      </c>
      <c r="AE262" s="6">
        <v>3.2500000000000001E-2</v>
      </c>
      <c r="AF262" s="6">
        <v>0.43959999999999999</v>
      </c>
      <c r="AG262" s="6">
        <v>0.45029999999999998</v>
      </c>
      <c r="AH262" s="6">
        <v>-0.48859999999999998</v>
      </c>
      <c r="AI262" s="6">
        <v>-5.6099999999999997E-2</v>
      </c>
      <c r="AJ262" s="6">
        <v>-9.9199999999999997E-2</v>
      </c>
      <c r="AK262" s="6">
        <v>8.3400000000000002E-2</v>
      </c>
      <c r="AL262" s="6">
        <v>0.89429999999999998</v>
      </c>
      <c r="AM262" s="6">
        <v>0.20960000000000001</v>
      </c>
      <c r="AN262" s="6">
        <v>-0.52039999999999997</v>
      </c>
      <c r="AO262" s="6">
        <v>0.3397</v>
      </c>
      <c r="AP262" s="6">
        <v>-0.19850000000000001</v>
      </c>
      <c r="AQ262" s="6">
        <v>-4.8399999999999999E-2</v>
      </c>
      <c r="AR262" s="6">
        <v>0.85680000000000001</v>
      </c>
      <c r="AS262" s="7">
        <v>0.19320000000000001</v>
      </c>
      <c r="AT262" s="7">
        <v>-0.55979999999999996</v>
      </c>
      <c r="AU262" s="7">
        <v>0.1956</v>
      </c>
      <c r="AV262" s="6">
        <v>-6.6E-3</v>
      </c>
      <c r="AW262" s="6">
        <v>-0.28839999999999999</v>
      </c>
      <c r="AX262" s="6">
        <v>0.1048</v>
      </c>
      <c r="AY262" s="6">
        <v>1.7024999999999999</v>
      </c>
      <c r="AZ262" s="6">
        <v>-0.3886</v>
      </c>
    </row>
    <row r="263" spans="1:52" ht="16.5">
      <c r="A263" s="11" t="s">
        <v>17</v>
      </c>
      <c r="B263" s="9">
        <v>51636</v>
      </c>
      <c r="C263" s="9">
        <v>54206</v>
      </c>
      <c r="D263" s="9">
        <v>43939</v>
      </c>
      <c r="E263" s="9">
        <v>40871</v>
      </c>
      <c r="F263" s="9">
        <v>36894</v>
      </c>
      <c r="G263" s="9">
        <v>44789</v>
      </c>
      <c r="H263" s="9">
        <v>61267</v>
      </c>
      <c r="I263" s="9">
        <v>61671</v>
      </c>
      <c r="J263" s="9">
        <v>45702</v>
      </c>
      <c r="K263" s="9">
        <v>49617</v>
      </c>
      <c r="L263" s="9">
        <v>36618</v>
      </c>
      <c r="M263" s="9">
        <v>40715</v>
      </c>
      <c r="N263" s="9">
        <v>62329</v>
      </c>
      <c r="O263" s="9">
        <v>61832</v>
      </c>
      <c r="P263" s="9">
        <v>46348</v>
      </c>
      <c r="Q263" s="9">
        <v>60014</v>
      </c>
      <c r="R263" s="9">
        <v>48985</v>
      </c>
      <c r="S263" s="9">
        <v>54003</v>
      </c>
      <c r="T263" s="9">
        <v>68788</v>
      </c>
      <c r="U263" s="9">
        <v>67157</v>
      </c>
      <c r="V263" s="9">
        <v>47060</v>
      </c>
      <c r="W263" s="9">
        <v>51013</v>
      </c>
      <c r="X263" s="9">
        <v>42645</v>
      </c>
      <c r="Y263" s="9">
        <v>42808</v>
      </c>
      <c r="Z263" s="9">
        <v>51517</v>
      </c>
      <c r="AA263" s="9">
        <v>60945</v>
      </c>
      <c r="AB263" s="9">
        <v>47707</v>
      </c>
      <c r="AC263" s="9">
        <v>42417</v>
      </c>
      <c r="AD263" s="9">
        <v>45333</v>
      </c>
      <c r="AE263" s="9">
        <v>48388</v>
      </c>
      <c r="AF263" s="9">
        <v>63442</v>
      </c>
      <c r="AG263" s="9">
        <v>59755</v>
      </c>
      <c r="AH263" s="9">
        <v>43503</v>
      </c>
      <c r="AI263" s="9">
        <v>44082</v>
      </c>
      <c r="AJ263" s="9">
        <v>37993</v>
      </c>
      <c r="AK263" s="9">
        <v>37950</v>
      </c>
      <c r="AL263" s="9">
        <v>48018</v>
      </c>
      <c r="AM263" s="9">
        <v>49439</v>
      </c>
      <c r="AN263" s="9">
        <v>42363</v>
      </c>
      <c r="AO263" s="9">
        <v>43695</v>
      </c>
      <c r="AP263" s="9">
        <v>42660</v>
      </c>
      <c r="AQ263" s="9">
        <v>41950</v>
      </c>
      <c r="AR263" s="9">
        <v>60075</v>
      </c>
      <c r="AS263" s="10">
        <v>51177</v>
      </c>
      <c r="AT263" s="10">
        <v>34441</v>
      </c>
      <c r="AU263" s="10">
        <v>38956</v>
      </c>
      <c r="AV263" s="9">
        <v>35947</v>
      </c>
      <c r="AW263" s="9">
        <v>32586</v>
      </c>
      <c r="AX263" s="9">
        <v>34709</v>
      </c>
      <c r="AY263" s="9">
        <v>45795</v>
      </c>
      <c r="AZ263" s="9">
        <v>37027</v>
      </c>
    </row>
    <row r="264" spans="1:52" ht="16.5">
      <c r="A264" s="8" t="s">
        <v>131</v>
      </c>
      <c r="B264" s="6">
        <v>0.36599999999999999</v>
      </c>
      <c r="C264" s="6">
        <v>4.9799999999999997E-2</v>
      </c>
      <c r="D264" s="6">
        <v>-0.18940000000000001</v>
      </c>
      <c r="E264" s="6">
        <v>-6.9800000000000001E-2</v>
      </c>
      <c r="F264" s="6">
        <v>-9.7299999999999998E-2</v>
      </c>
      <c r="G264" s="6">
        <v>0.214</v>
      </c>
      <c r="H264" s="6">
        <v>0.3679</v>
      </c>
      <c r="I264" s="6">
        <v>6.6E-3</v>
      </c>
      <c r="J264" s="6">
        <v>-0.25890000000000002</v>
      </c>
      <c r="K264" s="6">
        <v>8.5699999999999998E-2</v>
      </c>
      <c r="L264" s="6">
        <v>-0.26200000000000001</v>
      </c>
      <c r="M264" s="6">
        <v>0.1119</v>
      </c>
      <c r="N264" s="6">
        <f>N263/M263-1</f>
        <v>0.53086086209013872</v>
      </c>
      <c r="O264" s="6">
        <v>-8.0000000000000002E-3</v>
      </c>
      <c r="P264" s="6">
        <v>-0.25040000000000001</v>
      </c>
      <c r="Q264" s="6">
        <v>0.2949</v>
      </c>
      <c r="R264" s="6">
        <v>-0.18379999999999999</v>
      </c>
      <c r="S264" s="6">
        <v>0.1024</v>
      </c>
      <c r="T264" s="6">
        <v>0.27379999999999999</v>
      </c>
      <c r="U264" s="6">
        <v>-2.3699999999999999E-2</v>
      </c>
      <c r="V264" s="6">
        <v>-0.29930000000000001</v>
      </c>
      <c r="W264" s="6">
        <v>8.4000000000000005E-2</v>
      </c>
      <c r="X264" s="6">
        <v>-0.16400000000000001</v>
      </c>
      <c r="Y264" s="6">
        <v>3.8E-3</v>
      </c>
      <c r="Z264" s="6">
        <v>0.2034</v>
      </c>
      <c r="AA264" s="6">
        <v>0.183</v>
      </c>
      <c r="AB264" s="6">
        <v>-0.2172</v>
      </c>
      <c r="AC264" s="6">
        <v>-0.1109</v>
      </c>
      <c r="AD264" s="6">
        <v>6.8699999999999997E-2</v>
      </c>
      <c r="AE264" s="6">
        <v>6.7400000000000002E-2</v>
      </c>
      <c r="AF264" s="6">
        <v>0.31109999999999999</v>
      </c>
      <c r="AG264" s="6">
        <v>-5.8099999999999999E-2</v>
      </c>
      <c r="AH264" s="6">
        <v>-0.27200000000000002</v>
      </c>
      <c r="AI264" s="6">
        <v>1.3299999999999999E-2</v>
      </c>
      <c r="AJ264" s="6">
        <v>-0.1381</v>
      </c>
      <c r="AK264" s="6">
        <v>-1.1000000000000001E-3</v>
      </c>
      <c r="AL264" s="6">
        <v>0.26529999999999998</v>
      </c>
      <c r="AM264" s="6">
        <v>2.9600000000000001E-2</v>
      </c>
      <c r="AN264" s="6">
        <v>-0.1431</v>
      </c>
      <c r="AO264" s="6">
        <v>3.1399999999999997E-2</v>
      </c>
      <c r="AP264" s="6">
        <v>-2.3699999999999999E-2</v>
      </c>
      <c r="AQ264" s="6">
        <v>-1.66E-2</v>
      </c>
      <c r="AR264" s="6">
        <v>0.43209999999999998</v>
      </c>
      <c r="AS264" s="7">
        <v>-0.14810000000000001</v>
      </c>
      <c r="AT264" s="7">
        <v>-0.32700000000000001</v>
      </c>
      <c r="AU264" s="7">
        <v>0.13109999999999999</v>
      </c>
      <c r="AV264" s="6">
        <v>-7.7200000000000005E-2</v>
      </c>
      <c r="AW264" s="6">
        <v>-9.35E-2</v>
      </c>
      <c r="AX264" s="6">
        <v>6.5199999999999994E-2</v>
      </c>
      <c r="AY264" s="6">
        <v>0.31940000000000002</v>
      </c>
      <c r="AZ264" s="6">
        <v>-0.1915</v>
      </c>
    </row>
    <row r="265" spans="1:52" ht="16.5">
      <c r="A265" s="8" t="s">
        <v>36</v>
      </c>
      <c r="B265" s="9">
        <v>5416</v>
      </c>
      <c r="C265" s="9">
        <v>5669</v>
      </c>
      <c r="D265" s="9">
        <v>3325</v>
      </c>
      <c r="E265" s="9">
        <v>3310</v>
      </c>
      <c r="F265" s="9">
        <v>3069</v>
      </c>
      <c r="G265" s="9">
        <v>3854</v>
      </c>
      <c r="H265" s="9">
        <v>6526</v>
      </c>
      <c r="I265" s="9">
        <v>5361</v>
      </c>
      <c r="J265" s="9">
        <v>2154</v>
      </c>
      <c r="K265" s="9">
        <v>2449</v>
      </c>
      <c r="L265" s="9">
        <v>2219</v>
      </c>
      <c r="M265" s="9">
        <v>1957</v>
      </c>
      <c r="N265" s="9">
        <v>5738</v>
      </c>
      <c r="O265" s="9">
        <v>3578</v>
      </c>
      <c r="P265" s="9">
        <v>2829</v>
      </c>
      <c r="Q265" s="9">
        <v>3908</v>
      </c>
      <c r="R265" s="9">
        <v>2986</v>
      </c>
      <c r="S265" s="9">
        <v>3543</v>
      </c>
      <c r="T265" s="9">
        <v>5693</v>
      </c>
      <c r="U265" s="9">
        <v>5021</v>
      </c>
      <c r="V265" s="9">
        <v>1987</v>
      </c>
      <c r="W265" s="9">
        <v>2388</v>
      </c>
      <c r="X265" s="9">
        <v>1713</v>
      </c>
      <c r="Y265" s="9">
        <v>1987</v>
      </c>
      <c r="Z265" s="9">
        <v>3326</v>
      </c>
      <c r="AA265" s="9">
        <v>4331</v>
      </c>
      <c r="AB265" s="9">
        <v>2621</v>
      </c>
      <c r="AC265" s="9">
        <v>1986</v>
      </c>
      <c r="AD265" s="9">
        <v>2368</v>
      </c>
      <c r="AE265" s="9">
        <v>3015</v>
      </c>
      <c r="AF265" s="9">
        <v>5264</v>
      </c>
      <c r="AG265" s="9">
        <v>3885</v>
      </c>
      <c r="AH265" s="9">
        <v>2051</v>
      </c>
      <c r="AI265" s="9">
        <v>2687</v>
      </c>
      <c r="AJ265" s="9">
        <v>1932</v>
      </c>
      <c r="AK265" s="9">
        <v>2333</v>
      </c>
      <c r="AL265" s="9">
        <v>4016</v>
      </c>
      <c r="AM265" s="9">
        <v>3688</v>
      </c>
      <c r="AN265" s="9">
        <v>3344</v>
      </c>
      <c r="AO265" s="9">
        <v>3439</v>
      </c>
      <c r="AP265" s="9">
        <v>2864</v>
      </c>
      <c r="AQ265" s="9">
        <v>3070</v>
      </c>
      <c r="AR265" s="9">
        <v>5495</v>
      </c>
      <c r="AS265" s="10">
        <v>3895</v>
      </c>
      <c r="AT265" s="10">
        <v>1511</v>
      </c>
      <c r="AU265" s="10">
        <v>2360</v>
      </c>
      <c r="AV265" s="9">
        <v>1624</v>
      </c>
      <c r="AW265" s="9">
        <v>1371</v>
      </c>
      <c r="AX265" s="9">
        <v>2230</v>
      </c>
      <c r="AY265" s="9">
        <v>3379</v>
      </c>
      <c r="AZ265" s="9">
        <v>1895</v>
      </c>
    </row>
    <row r="266" spans="1:52" ht="16.5">
      <c r="A266" s="8" t="s">
        <v>37</v>
      </c>
      <c r="B266" s="9">
        <v>15034</v>
      </c>
      <c r="C266" s="9">
        <v>17179</v>
      </c>
      <c r="D266" s="9">
        <v>10096</v>
      </c>
      <c r="E266" s="9">
        <v>8823</v>
      </c>
      <c r="F266" s="9">
        <v>8102</v>
      </c>
      <c r="G266" s="9">
        <v>10056</v>
      </c>
      <c r="H266" s="9">
        <v>15989</v>
      </c>
      <c r="I266" s="9">
        <v>16277</v>
      </c>
      <c r="J266" s="9">
        <v>10044</v>
      </c>
      <c r="K266" s="9">
        <v>8848</v>
      </c>
      <c r="L266" s="9">
        <v>6534</v>
      </c>
      <c r="M266" s="9">
        <v>6551</v>
      </c>
      <c r="N266" s="9">
        <v>14025</v>
      </c>
      <c r="O266" s="9">
        <v>15026</v>
      </c>
      <c r="P266" s="9">
        <v>9120</v>
      </c>
      <c r="Q266" s="9">
        <v>10790</v>
      </c>
      <c r="R266" s="9">
        <v>9333</v>
      </c>
      <c r="S266" s="9">
        <v>9371</v>
      </c>
      <c r="T266" s="9">
        <v>14173</v>
      </c>
      <c r="U266" s="9">
        <v>13819</v>
      </c>
      <c r="V266" s="9">
        <v>7707</v>
      </c>
      <c r="W266" s="9">
        <v>8035</v>
      </c>
      <c r="X266" s="9">
        <v>5484</v>
      </c>
      <c r="Y266" s="9">
        <v>5427</v>
      </c>
      <c r="Z266" s="9">
        <v>8947</v>
      </c>
      <c r="AA266" s="9">
        <v>13415</v>
      </c>
      <c r="AB266" s="9">
        <v>9634</v>
      </c>
      <c r="AC266" s="9">
        <v>6782</v>
      </c>
      <c r="AD266" s="9">
        <v>6875</v>
      </c>
      <c r="AE266" s="9">
        <v>6989</v>
      </c>
      <c r="AF266" s="9">
        <v>11545</v>
      </c>
      <c r="AG266" s="9">
        <v>11276</v>
      </c>
      <c r="AH266" s="9">
        <v>7006</v>
      </c>
      <c r="AI266" s="9">
        <v>6104</v>
      </c>
      <c r="AJ266" s="9">
        <v>3979</v>
      </c>
      <c r="AK266" s="9">
        <v>4219</v>
      </c>
      <c r="AL266" s="9">
        <v>6282</v>
      </c>
      <c r="AM266" s="9">
        <v>7720</v>
      </c>
      <c r="AN266" s="9">
        <v>5542</v>
      </c>
      <c r="AO266" s="9">
        <v>5401</v>
      </c>
      <c r="AP266" s="9">
        <v>5341</v>
      </c>
      <c r="AQ266" s="9">
        <v>5063</v>
      </c>
      <c r="AR266" s="9">
        <v>9689</v>
      </c>
      <c r="AS266" s="10">
        <v>7733</v>
      </c>
      <c r="AT266" s="10">
        <v>4430</v>
      </c>
      <c r="AU266" s="10">
        <v>4925</v>
      </c>
      <c r="AV266" s="9">
        <v>3655</v>
      </c>
      <c r="AW266" s="9">
        <v>3205</v>
      </c>
      <c r="AX266" s="9">
        <v>3671</v>
      </c>
      <c r="AY266" s="9">
        <v>5878</v>
      </c>
      <c r="AZ266" s="9">
        <v>4927</v>
      </c>
    </row>
    <row r="267" spans="1:52" ht="16.5">
      <c r="A267" s="8" t="s">
        <v>130</v>
      </c>
      <c r="B267" s="9">
        <v>19648</v>
      </c>
      <c r="C267" s="9">
        <v>22016</v>
      </c>
      <c r="D267" s="9">
        <v>22757</v>
      </c>
      <c r="E267" s="9">
        <v>20536</v>
      </c>
      <c r="F267" s="9">
        <v>18769</v>
      </c>
      <c r="G267" s="9">
        <v>19588</v>
      </c>
      <c r="H267" s="9">
        <v>23912</v>
      </c>
      <c r="I267" s="9">
        <v>28347</v>
      </c>
      <c r="J267" s="9">
        <v>25005</v>
      </c>
      <c r="K267" s="9">
        <v>25907</v>
      </c>
      <c r="L267" s="9">
        <v>21277</v>
      </c>
      <c r="M267" s="9">
        <v>21303</v>
      </c>
      <c r="N267" s="9">
        <v>25373</v>
      </c>
      <c r="O267" s="9">
        <v>31177</v>
      </c>
      <c r="P267" s="9">
        <v>27029</v>
      </c>
      <c r="Q267" s="9">
        <v>28846</v>
      </c>
      <c r="R267" s="9">
        <v>28443</v>
      </c>
      <c r="S267" s="9">
        <v>27585</v>
      </c>
      <c r="T267" s="9">
        <v>30312</v>
      </c>
      <c r="U267" s="9">
        <v>35140</v>
      </c>
      <c r="V267" s="9">
        <v>29622</v>
      </c>
      <c r="W267" s="9">
        <v>28949</v>
      </c>
      <c r="X267" s="9">
        <v>27835</v>
      </c>
      <c r="Y267" s="9">
        <v>26508</v>
      </c>
      <c r="Z267" s="9">
        <v>26478</v>
      </c>
      <c r="AA267" s="9">
        <v>26627</v>
      </c>
      <c r="AB267" s="9">
        <v>26501</v>
      </c>
      <c r="AC267" s="9">
        <v>24541</v>
      </c>
      <c r="AD267" s="9">
        <v>24949</v>
      </c>
      <c r="AE267" s="9">
        <v>25662</v>
      </c>
      <c r="AF267" s="9">
        <v>29014</v>
      </c>
      <c r="AG267" s="9">
        <v>32132</v>
      </c>
      <c r="AH267" s="9">
        <v>27045</v>
      </c>
      <c r="AI267" s="9">
        <v>26110</v>
      </c>
      <c r="AJ267" s="9">
        <v>24909</v>
      </c>
      <c r="AK267" s="9">
        <v>23469</v>
      </c>
      <c r="AL267" s="9">
        <v>23062</v>
      </c>
      <c r="AM267" s="9">
        <v>26710</v>
      </c>
      <c r="AN267" s="9">
        <v>26067</v>
      </c>
      <c r="AO267" s="9">
        <v>26069</v>
      </c>
      <c r="AP267" s="9">
        <v>26634</v>
      </c>
      <c r="AQ267" s="9">
        <v>24833</v>
      </c>
      <c r="AR267" s="9">
        <v>27812</v>
      </c>
      <c r="AS267" s="10">
        <v>29310</v>
      </c>
      <c r="AT267" s="10">
        <v>23123</v>
      </c>
      <c r="AU267" s="10">
        <v>22619</v>
      </c>
      <c r="AV267" s="9">
        <v>23885</v>
      </c>
      <c r="AW267" s="9">
        <v>22513</v>
      </c>
      <c r="AX267" s="9">
        <v>21050</v>
      </c>
      <c r="AY267" s="9">
        <v>22681</v>
      </c>
      <c r="AZ267" s="9">
        <v>23691</v>
      </c>
    </row>
    <row r="268" spans="1:52" ht="16.5">
      <c r="A268" s="8" t="s">
        <v>39</v>
      </c>
      <c r="B268" s="9">
        <v>11538</v>
      </c>
      <c r="C268" s="9">
        <v>9342</v>
      </c>
      <c r="D268" s="9">
        <v>7761</v>
      </c>
      <c r="E268" s="9">
        <v>8202</v>
      </c>
      <c r="F268" s="9">
        <v>6954</v>
      </c>
      <c r="G268" s="9">
        <v>11291</v>
      </c>
      <c r="H268" s="9">
        <v>14840</v>
      </c>
      <c r="I268" s="9">
        <v>11686</v>
      </c>
      <c r="J268" s="9">
        <v>8499</v>
      </c>
      <c r="K268" s="9">
        <v>12413</v>
      </c>
      <c r="L268" s="9">
        <v>6588</v>
      </c>
      <c r="M268" s="9">
        <v>10904</v>
      </c>
      <c r="N268" s="9">
        <v>17131</v>
      </c>
      <c r="O268" s="9">
        <v>11968</v>
      </c>
      <c r="P268" s="9">
        <v>7349</v>
      </c>
      <c r="Q268" s="9">
        <v>16451</v>
      </c>
      <c r="R268" s="9">
        <v>8124</v>
      </c>
      <c r="S268" s="9">
        <v>13458</v>
      </c>
      <c r="T268" s="9">
        <v>18573</v>
      </c>
      <c r="U268" s="9">
        <v>13140</v>
      </c>
      <c r="V268" s="9">
        <v>7716</v>
      </c>
      <c r="W268" s="9">
        <v>11630</v>
      </c>
      <c r="X268" s="9">
        <v>7594</v>
      </c>
      <c r="Y268" s="9">
        <v>8827</v>
      </c>
      <c r="Z268" s="9">
        <v>12331</v>
      </c>
      <c r="AA268" s="9">
        <v>16336</v>
      </c>
      <c r="AB268" s="9">
        <v>8817</v>
      </c>
      <c r="AC268" s="9">
        <v>8867</v>
      </c>
      <c r="AD268" s="9">
        <v>10999</v>
      </c>
      <c r="AE268" s="9">
        <v>12616</v>
      </c>
      <c r="AF268" s="9">
        <v>17495</v>
      </c>
      <c r="AG268" s="9">
        <v>12369</v>
      </c>
      <c r="AH268" s="9">
        <v>7341</v>
      </c>
      <c r="AI268" s="9">
        <v>9112</v>
      </c>
      <c r="AJ268" s="9">
        <v>6705</v>
      </c>
      <c r="AK268" s="9">
        <v>7544</v>
      </c>
      <c r="AL268" s="9">
        <v>14072</v>
      </c>
      <c r="AM268" s="9">
        <v>10702</v>
      </c>
      <c r="AN268" s="9">
        <v>7056</v>
      </c>
      <c r="AO268" s="9">
        <v>8454</v>
      </c>
      <c r="AP268" s="9">
        <v>7571</v>
      </c>
      <c r="AQ268" s="9">
        <v>8723</v>
      </c>
      <c r="AR268" s="9">
        <v>16527</v>
      </c>
      <c r="AS268" s="10">
        <v>9896</v>
      </c>
      <c r="AT268" s="10">
        <v>5222</v>
      </c>
      <c r="AU268" s="10">
        <v>8881</v>
      </c>
      <c r="AV268" s="9">
        <v>6655</v>
      </c>
      <c r="AW268" s="9">
        <v>5377</v>
      </c>
      <c r="AX268" s="9">
        <v>7647</v>
      </c>
      <c r="AY268" s="9">
        <v>13621</v>
      </c>
      <c r="AZ268" s="9">
        <v>6362</v>
      </c>
    </row>
    <row r="269" spans="1:52" ht="16.5">
      <c r="A269" s="8" t="s">
        <v>49</v>
      </c>
      <c r="B269" s="6">
        <v>0.10489999999999999</v>
      </c>
      <c r="C269" s="6">
        <v>0.1046</v>
      </c>
      <c r="D269" s="6">
        <v>7.5700000000000003E-2</v>
      </c>
      <c r="E269" s="6">
        <v>8.1000000000000003E-2</v>
      </c>
      <c r="F269" s="6">
        <v>8.3199999999999996E-2</v>
      </c>
      <c r="G269" s="6">
        <v>8.5999999999999993E-2</v>
      </c>
      <c r="H269" s="6">
        <v>0.1065</v>
      </c>
      <c r="I269" s="6">
        <v>8.6900000000000005E-2</v>
      </c>
      <c r="J269" s="6">
        <v>4.7100000000000003E-2</v>
      </c>
      <c r="K269" s="6">
        <v>4.9399999999999999E-2</v>
      </c>
      <c r="L269" s="6">
        <v>6.0600000000000001E-2</v>
      </c>
      <c r="M269" s="6">
        <v>4.8099999999999997E-2</v>
      </c>
      <c r="N269" s="6">
        <v>9.2100000000000001E-2</v>
      </c>
      <c r="O269" s="6">
        <v>5.79E-2</v>
      </c>
      <c r="P269" s="6">
        <v>6.0999999999999999E-2</v>
      </c>
      <c r="Q269" s="6">
        <v>6.5100000000000005E-2</v>
      </c>
      <c r="R269" s="6">
        <v>6.0999999999999999E-2</v>
      </c>
      <c r="S269" s="6">
        <v>6.5600000000000006E-2</v>
      </c>
      <c r="T269" s="6">
        <v>8.2799999999999999E-2</v>
      </c>
      <c r="U269" s="6">
        <v>7.4800000000000005E-2</v>
      </c>
      <c r="V269" s="6">
        <v>4.2200000000000001E-2</v>
      </c>
      <c r="W269" s="6">
        <v>4.6800000000000001E-2</v>
      </c>
      <c r="X269" s="6">
        <v>4.02E-2</v>
      </c>
      <c r="Y269" s="6">
        <v>4.6399999999999997E-2</v>
      </c>
      <c r="Z269" s="6">
        <v>6.4600000000000005E-2</v>
      </c>
      <c r="AA269" s="6">
        <v>7.1099999999999997E-2</v>
      </c>
      <c r="AB269" s="6">
        <v>5.4899999999999997E-2</v>
      </c>
      <c r="AC269" s="6">
        <v>4.6800000000000001E-2</v>
      </c>
      <c r="AD269" s="6">
        <v>5.2200000000000003E-2</v>
      </c>
      <c r="AE269" s="6">
        <v>6.2300000000000001E-2</v>
      </c>
      <c r="AF269" s="6">
        <v>8.3000000000000004E-2</v>
      </c>
      <c r="AG269" s="6">
        <v>6.5000000000000002E-2</v>
      </c>
      <c r="AH269" s="6">
        <v>4.7100000000000003E-2</v>
      </c>
      <c r="AI269" s="6">
        <v>6.0999999999999999E-2</v>
      </c>
      <c r="AJ269" s="6">
        <v>5.0900000000000001E-2</v>
      </c>
      <c r="AK269" s="6">
        <v>6.1499999999999999E-2</v>
      </c>
      <c r="AL269" s="6">
        <v>8.3599999999999994E-2</v>
      </c>
      <c r="AM269" s="6">
        <v>7.46E-2</v>
      </c>
      <c r="AN269" s="6">
        <v>7.8899999999999998E-2</v>
      </c>
      <c r="AO269" s="6">
        <v>7.8700000000000006E-2</v>
      </c>
      <c r="AP269" s="6">
        <v>6.7100000000000007E-2</v>
      </c>
      <c r="AQ269" s="6">
        <v>7.3200000000000001E-2</v>
      </c>
      <c r="AR269" s="6">
        <v>9.1499999999999998E-2</v>
      </c>
      <c r="AS269" s="7">
        <v>7.6100000000000001E-2</v>
      </c>
      <c r="AT269" s="7">
        <v>4.3900000000000002E-2</v>
      </c>
      <c r="AU269" s="7">
        <v>6.0600000000000001E-2</v>
      </c>
      <c r="AV269" s="6">
        <v>4.5199999999999997E-2</v>
      </c>
      <c r="AW269" s="6">
        <v>4.2099999999999999E-2</v>
      </c>
      <c r="AX269" s="6">
        <v>6.4199999999999993E-2</v>
      </c>
      <c r="AY269" s="6">
        <v>7.3800000000000004E-2</v>
      </c>
      <c r="AZ269" s="6">
        <v>5.1200000000000002E-2</v>
      </c>
    </row>
    <row r="270" spans="1:52" ht="16.5">
      <c r="A270" s="8" t="s">
        <v>50</v>
      </c>
      <c r="B270" s="6">
        <v>0.29120000000000001</v>
      </c>
      <c r="C270" s="6">
        <v>0.31690000000000002</v>
      </c>
      <c r="D270" s="6">
        <v>0.2298</v>
      </c>
      <c r="E270" s="6">
        <v>0.21590000000000001</v>
      </c>
      <c r="F270" s="6">
        <v>0.21959999999999999</v>
      </c>
      <c r="G270" s="6">
        <v>0.22450000000000001</v>
      </c>
      <c r="H270" s="6">
        <v>0.26100000000000001</v>
      </c>
      <c r="I270" s="6">
        <v>0.26390000000000002</v>
      </c>
      <c r="J270" s="6">
        <v>0.2198</v>
      </c>
      <c r="K270" s="6">
        <v>0.17829999999999999</v>
      </c>
      <c r="L270" s="6">
        <v>0.1784</v>
      </c>
      <c r="M270" s="6">
        <v>0.16089999999999999</v>
      </c>
      <c r="N270" s="6">
        <v>0.22500000000000001</v>
      </c>
      <c r="O270" s="6">
        <v>0.24299999999999999</v>
      </c>
      <c r="P270" s="6">
        <v>0.1968</v>
      </c>
      <c r="Q270" s="6">
        <v>0.17979999999999999</v>
      </c>
      <c r="R270" s="6">
        <v>0.1905</v>
      </c>
      <c r="S270" s="6">
        <v>0.17349999999999999</v>
      </c>
      <c r="T270" s="6">
        <v>0.20599999999999999</v>
      </c>
      <c r="U270" s="6">
        <v>0.20580000000000001</v>
      </c>
      <c r="V270" s="6">
        <v>0.1638</v>
      </c>
      <c r="W270" s="6">
        <v>0.1575</v>
      </c>
      <c r="X270" s="6">
        <v>0.12859999999999999</v>
      </c>
      <c r="Y270" s="6">
        <v>0.1268</v>
      </c>
      <c r="Z270" s="6">
        <v>0.17369999999999999</v>
      </c>
      <c r="AA270" s="6">
        <v>0.22009999999999999</v>
      </c>
      <c r="AB270" s="6">
        <v>0.2019</v>
      </c>
      <c r="AC270" s="6">
        <v>0.15989999999999999</v>
      </c>
      <c r="AD270" s="6">
        <v>0.1517</v>
      </c>
      <c r="AE270" s="6">
        <v>0.1444</v>
      </c>
      <c r="AF270" s="6">
        <v>0.182</v>
      </c>
      <c r="AG270" s="6">
        <v>0.18870000000000001</v>
      </c>
      <c r="AH270" s="6">
        <v>0.161</v>
      </c>
      <c r="AI270" s="6">
        <v>0.13850000000000001</v>
      </c>
      <c r="AJ270" s="6">
        <v>0.1047</v>
      </c>
      <c r="AK270" s="6">
        <v>0.11119999999999999</v>
      </c>
      <c r="AL270" s="6">
        <v>0.1308</v>
      </c>
      <c r="AM270" s="6">
        <v>0.15620000000000001</v>
      </c>
      <c r="AN270" s="6">
        <v>0.1308</v>
      </c>
      <c r="AO270" s="6">
        <v>0.1236</v>
      </c>
      <c r="AP270" s="6">
        <v>0.12520000000000001</v>
      </c>
      <c r="AQ270" s="6">
        <v>0.1207</v>
      </c>
      <c r="AR270" s="6">
        <v>0.1613</v>
      </c>
      <c r="AS270" s="7">
        <v>0.15110000000000001</v>
      </c>
      <c r="AT270" s="7">
        <v>0.12859999999999999</v>
      </c>
      <c r="AU270" s="7">
        <v>0.12640000000000001</v>
      </c>
      <c r="AV270" s="6">
        <v>0.1017</v>
      </c>
      <c r="AW270" s="6">
        <v>9.8400000000000001E-2</v>
      </c>
      <c r="AX270" s="6">
        <v>0.10580000000000001</v>
      </c>
      <c r="AY270" s="6">
        <v>0.12839999999999999</v>
      </c>
      <c r="AZ270" s="6">
        <v>0.1331</v>
      </c>
    </row>
    <row r="271" spans="1:52" ht="16.5">
      <c r="A271" s="8" t="s">
        <v>129</v>
      </c>
      <c r="B271" s="6">
        <v>0.3805</v>
      </c>
      <c r="C271" s="6">
        <v>0.40620000000000001</v>
      </c>
      <c r="D271" s="6">
        <v>0.51790000000000003</v>
      </c>
      <c r="E271" s="6">
        <v>0.50249999999999995</v>
      </c>
      <c r="F271" s="6">
        <v>0.50870000000000004</v>
      </c>
      <c r="G271" s="6">
        <v>0.43730000000000002</v>
      </c>
      <c r="H271" s="6">
        <v>0.39029999999999998</v>
      </c>
      <c r="I271" s="6">
        <v>0.45960000000000001</v>
      </c>
      <c r="J271" s="6">
        <v>0.54710000000000003</v>
      </c>
      <c r="K271" s="6">
        <v>0.52210000000000001</v>
      </c>
      <c r="L271" s="6">
        <v>0.58109999999999995</v>
      </c>
      <c r="M271" s="6">
        <v>0.5232</v>
      </c>
      <c r="N271" s="6">
        <v>0.40710000000000002</v>
      </c>
      <c r="O271" s="6">
        <v>0.50419999999999998</v>
      </c>
      <c r="P271" s="6">
        <v>0.58320000000000005</v>
      </c>
      <c r="Q271" s="6">
        <v>0.48070000000000002</v>
      </c>
      <c r="R271" s="6">
        <v>0.5806</v>
      </c>
      <c r="S271" s="6">
        <v>0.51080000000000003</v>
      </c>
      <c r="T271" s="6">
        <v>0.44069999999999998</v>
      </c>
      <c r="U271" s="6">
        <v>0.52329999999999999</v>
      </c>
      <c r="V271" s="6">
        <v>0.62949999999999995</v>
      </c>
      <c r="W271" s="6">
        <v>0.5675</v>
      </c>
      <c r="X271" s="6">
        <v>0.65269999999999995</v>
      </c>
      <c r="Y271" s="6">
        <v>0.61919999999999997</v>
      </c>
      <c r="Z271" s="6">
        <v>0.51400000000000001</v>
      </c>
      <c r="AA271" s="6">
        <v>0.43690000000000001</v>
      </c>
      <c r="AB271" s="6">
        <v>0.55549999999999999</v>
      </c>
      <c r="AC271" s="6">
        <v>0.5786</v>
      </c>
      <c r="AD271" s="6">
        <v>0.55030000000000001</v>
      </c>
      <c r="AE271" s="6">
        <v>0.53029999999999999</v>
      </c>
      <c r="AF271" s="6">
        <v>0.45729999999999998</v>
      </c>
      <c r="AG271" s="6">
        <v>0.53769999999999996</v>
      </c>
      <c r="AH271" s="6">
        <v>0.62170000000000003</v>
      </c>
      <c r="AI271" s="6">
        <v>0.59230000000000005</v>
      </c>
      <c r="AJ271" s="6">
        <v>0.65559999999999996</v>
      </c>
      <c r="AK271" s="6">
        <v>0.61839999999999995</v>
      </c>
      <c r="AL271" s="6">
        <v>0.4803</v>
      </c>
      <c r="AM271" s="6">
        <v>0.5403</v>
      </c>
      <c r="AN271" s="6">
        <v>0.61529999999999996</v>
      </c>
      <c r="AO271" s="6">
        <v>0.59660000000000002</v>
      </c>
      <c r="AP271" s="6">
        <v>0.62429999999999997</v>
      </c>
      <c r="AQ271" s="6">
        <v>0.59199999999999997</v>
      </c>
      <c r="AR271" s="6">
        <v>0.46300000000000002</v>
      </c>
      <c r="AS271" s="7">
        <v>0.57269999999999999</v>
      </c>
      <c r="AT271" s="7">
        <v>0.6714</v>
      </c>
      <c r="AU271" s="7">
        <v>0.5806</v>
      </c>
      <c r="AV271" s="6">
        <v>0.66449999999999998</v>
      </c>
      <c r="AW271" s="6">
        <v>0.69089999999999996</v>
      </c>
      <c r="AX271" s="6">
        <v>0.60650000000000004</v>
      </c>
      <c r="AY271" s="6">
        <v>0.49530000000000002</v>
      </c>
      <c r="AZ271" s="6">
        <v>0.63980000000000004</v>
      </c>
    </row>
    <row r="272" spans="1:52" ht="16.5">
      <c r="A272" s="8" t="s">
        <v>52</v>
      </c>
      <c r="B272" s="6">
        <v>0.22339999999999999</v>
      </c>
      <c r="C272" s="6">
        <v>0.17230000000000001</v>
      </c>
      <c r="D272" s="6">
        <v>0.17660000000000001</v>
      </c>
      <c r="E272" s="6">
        <v>0.20069999999999999</v>
      </c>
      <c r="F272" s="6">
        <v>0.1885</v>
      </c>
      <c r="G272" s="6">
        <v>0.25209999999999999</v>
      </c>
      <c r="H272" s="6">
        <v>0.2422</v>
      </c>
      <c r="I272" s="6">
        <v>0.1895</v>
      </c>
      <c r="J272" s="6">
        <v>0.186</v>
      </c>
      <c r="K272" s="6">
        <v>0.25019999999999998</v>
      </c>
      <c r="L272" s="6">
        <v>0.1799</v>
      </c>
      <c r="M272" s="6">
        <v>0.26779999999999998</v>
      </c>
      <c r="N272" s="6">
        <v>0.27479999999999999</v>
      </c>
      <c r="O272" s="6">
        <v>0.19359999999999999</v>
      </c>
      <c r="P272" s="6">
        <v>0.15859999999999999</v>
      </c>
      <c r="Q272" s="6">
        <v>0.27410000000000001</v>
      </c>
      <c r="R272" s="6">
        <v>0.1658</v>
      </c>
      <c r="S272" s="6">
        <v>0.2492</v>
      </c>
      <c r="T272" s="6">
        <v>0.27</v>
      </c>
      <c r="U272" s="6">
        <v>0.19570000000000001</v>
      </c>
      <c r="V272" s="6">
        <v>0.16400000000000001</v>
      </c>
      <c r="W272" s="6">
        <v>0.22800000000000001</v>
      </c>
      <c r="X272" s="6">
        <v>0.17810000000000001</v>
      </c>
      <c r="Y272" s="6">
        <v>0.20619999999999999</v>
      </c>
      <c r="Z272" s="6">
        <v>0.2394</v>
      </c>
      <c r="AA272" s="6">
        <v>0.26800000000000002</v>
      </c>
      <c r="AB272" s="6">
        <v>0.18479999999999999</v>
      </c>
      <c r="AC272" s="6">
        <v>0.20899999999999999</v>
      </c>
      <c r="AD272" s="6">
        <v>0.24260000000000001</v>
      </c>
      <c r="AE272" s="6">
        <v>0.26069999999999999</v>
      </c>
      <c r="AF272" s="6">
        <v>0.27579999999999999</v>
      </c>
      <c r="AG272" s="6">
        <v>0.20699999999999999</v>
      </c>
      <c r="AH272" s="6">
        <v>0.16869999999999999</v>
      </c>
      <c r="AI272" s="6">
        <v>0.20669999999999999</v>
      </c>
      <c r="AJ272" s="6">
        <v>0.17649999999999999</v>
      </c>
      <c r="AK272" s="6">
        <v>0.1988</v>
      </c>
      <c r="AL272" s="6">
        <v>0.29310000000000003</v>
      </c>
      <c r="AM272" s="6">
        <v>0.2165</v>
      </c>
      <c r="AN272" s="6">
        <v>0.1666</v>
      </c>
      <c r="AO272" s="6">
        <v>0.19350000000000001</v>
      </c>
      <c r="AP272" s="6">
        <v>0.17749999999999999</v>
      </c>
      <c r="AQ272" s="6">
        <v>0.2079</v>
      </c>
      <c r="AR272" s="6">
        <v>0.27510000000000001</v>
      </c>
      <c r="AS272" s="7">
        <v>0.19339999999999999</v>
      </c>
      <c r="AT272" s="7">
        <v>0.15160000000000001</v>
      </c>
      <c r="AU272" s="7">
        <v>0.22800000000000001</v>
      </c>
      <c r="AV272" s="6">
        <v>0.18509999999999999</v>
      </c>
      <c r="AW272" s="6">
        <v>0.16500000000000001</v>
      </c>
      <c r="AX272" s="6">
        <v>0.2203</v>
      </c>
      <c r="AY272" s="6">
        <v>0.2974</v>
      </c>
      <c r="AZ272" s="6">
        <v>0.17180000000000001</v>
      </c>
    </row>
    <row r="273" spans="1:52" ht="16.5">
      <c r="A273" s="11" t="s">
        <v>128</v>
      </c>
      <c r="B273" s="6">
        <v>3.1099999999999999E-2</v>
      </c>
      <c r="C273" s="6">
        <v>3.2599999999999997E-2</v>
      </c>
      <c r="D273" s="6">
        <v>3.6600000000000001E-2</v>
      </c>
      <c r="E273" s="6">
        <v>3.27E-2</v>
      </c>
      <c r="F273" s="6">
        <v>3.1800000000000002E-2</v>
      </c>
      <c r="G273" s="6">
        <v>3.5099999999999999E-2</v>
      </c>
      <c r="H273" s="6">
        <v>3.39E-2</v>
      </c>
      <c r="I273" s="6">
        <v>2.6499999999999999E-2</v>
      </c>
      <c r="J273" s="6">
        <v>3.1300000000000001E-2</v>
      </c>
      <c r="K273" s="6">
        <v>3.1300000000000001E-2</v>
      </c>
      <c r="L273" s="6">
        <v>2.3900000000000001E-2</v>
      </c>
      <c r="M273" s="6">
        <v>2.4899999999999999E-2</v>
      </c>
      <c r="N273" s="6">
        <v>2.3599999999999999E-2</v>
      </c>
      <c r="O273" s="6">
        <v>2.8500000000000001E-2</v>
      </c>
      <c r="P273" s="6">
        <v>2.4799999999999999E-2</v>
      </c>
      <c r="Q273" s="6">
        <v>2.3699999999999999E-2</v>
      </c>
      <c r="R273" s="6">
        <v>2.23E-2</v>
      </c>
      <c r="S273" s="6">
        <v>2.18E-2</v>
      </c>
      <c r="T273" s="6">
        <v>2.2200000000000001E-2</v>
      </c>
      <c r="U273" s="6">
        <v>1.9800000000000002E-2</v>
      </c>
      <c r="V273" s="6">
        <v>2.4E-2</v>
      </c>
      <c r="W273" s="6">
        <v>2.3800000000000002E-2</v>
      </c>
      <c r="X273" s="6">
        <v>2.6700000000000002E-2</v>
      </c>
      <c r="Y273" s="6">
        <v>2.41E-2</v>
      </c>
      <c r="Z273" s="6">
        <v>1.9699999999999999E-2</v>
      </c>
      <c r="AA273" s="6">
        <v>1.9099999999999999E-2</v>
      </c>
      <c r="AB273" s="6">
        <v>0.02</v>
      </c>
      <c r="AC273" s="6">
        <v>1.9E-2</v>
      </c>
      <c r="AD273" s="6">
        <v>2.01E-2</v>
      </c>
      <c r="AE273" s="6">
        <v>2.0199999999999999E-2</v>
      </c>
      <c r="AF273" s="6">
        <v>1.72E-2</v>
      </c>
      <c r="AG273" s="6">
        <v>1.7000000000000001E-2</v>
      </c>
      <c r="AH273" s="6">
        <v>2.1600000000000001E-2</v>
      </c>
      <c r="AI273" s="6">
        <v>2.1000000000000001E-2</v>
      </c>
      <c r="AJ273" s="6">
        <v>2.3699999999999999E-2</v>
      </c>
      <c r="AK273" s="6">
        <v>2.41E-2</v>
      </c>
      <c r="AL273" s="6">
        <v>0.02</v>
      </c>
      <c r="AM273" s="6">
        <v>2.0299999999999999E-2</v>
      </c>
      <c r="AN273" s="6">
        <v>1.72E-2</v>
      </c>
      <c r="AO273" s="6">
        <v>1.7500000000000002E-2</v>
      </c>
      <c r="AP273" s="6">
        <v>1.9E-2</v>
      </c>
      <c r="AQ273" s="6">
        <v>1.8100000000000002E-2</v>
      </c>
      <c r="AR273" s="6">
        <v>1.5900000000000001E-2</v>
      </c>
      <c r="AS273" s="7">
        <v>1.18E-2</v>
      </c>
      <c r="AT273" s="7">
        <v>1.6299999999999999E-2</v>
      </c>
      <c r="AU273" s="7">
        <v>1.55E-2</v>
      </c>
      <c r="AV273" s="6">
        <v>1.84E-2</v>
      </c>
      <c r="AW273" s="6">
        <v>1.8599999999999998E-2</v>
      </c>
      <c r="AX273" s="6">
        <v>1.5100000000000001E-2</v>
      </c>
      <c r="AY273" s="6">
        <v>1.32E-2</v>
      </c>
      <c r="AZ273" s="6">
        <v>1.6799999999999999E-2</v>
      </c>
    </row>
    <row r="274" spans="1:52" ht="16.5">
      <c r="A274" s="8" t="s">
        <v>127</v>
      </c>
      <c r="B274" s="6">
        <v>1.2999999999999999E-2</v>
      </c>
      <c r="C274" s="6">
        <v>4.82E-2</v>
      </c>
      <c r="D274" s="6">
        <v>0.1227</v>
      </c>
      <c r="E274" s="6">
        <v>-0.1066</v>
      </c>
      <c r="F274" s="6">
        <v>-2.75E-2</v>
      </c>
      <c r="G274" s="6">
        <v>0.1038</v>
      </c>
      <c r="H274" s="6">
        <v>-3.4200000000000001E-2</v>
      </c>
      <c r="I274" s="6">
        <v>-0.21829999999999999</v>
      </c>
      <c r="J274" s="6">
        <v>0.18110000000000001</v>
      </c>
      <c r="K274" s="6">
        <v>0</v>
      </c>
      <c r="L274" s="6">
        <v>-0.2364</v>
      </c>
      <c r="M274" s="6">
        <v>4.1799999999999997E-2</v>
      </c>
      <c r="N274" s="6">
        <f>N273/M273-1</f>
        <v>-5.2208835341365445E-2</v>
      </c>
      <c r="O274" s="6">
        <v>0.20760000000000001</v>
      </c>
      <c r="P274" s="6">
        <v>-0.1298</v>
      </c>
      <c r="Q274" s="6">
        <v>-4.4400000000000002E-2</v>
      </c>
      <c r="R274" s="6">
        <v>-5.91E-2</v>
      </c>
      <c r="S274" s="6">
        <v>-2.24E-2</v>
      </c>
      <c r="T274" s="6">
        <v>1.83E-2</v>
      </c>
      <c r="U274" s="6">
        <v>-0.1081</v>
      </c>
      <c r="V274" s="6">
        <v>0.21210000000000001</v>
      </c>
      <c r="W274" s="6">
        <v>-8.3000000000000001E-3</v>
      </c>
      <c r="X274" s="6">
        <v>0.12180000000000001</v>
      </c>
      <c r="Y274" s="6">
        <v>-9.74E-2</v>
      </c>
      <c r="Z274" s="6">
        <v>-0.18260000000000001</v>
      </c>
      <c r="AA274" s="6">
        <v>-3.0499999999999999E-2</v>
      </c>
      <c r="AB274" s="6">
        <v>4.7100000000000003E-2</v>
      </c>
      <c r="AC274" s="6">
        <v>-0.05</v>
      </c>
      <c r="AD274" s="6">
        <v>5.79E-2</v>
      </c>
      <c r="AE274" s="6">
        <v>5.0000000000000001E-3</v>
      </c>
      <c r="AF274" s="6">
        <v>-0.14849999999999999</v>
      </c>
      <c r="AG274" s="6">
        <v>-1.1599999999999999E-2</v>
      </c>
      <c r="AH274" s="6">
        <v>0.27060000000000001</v>
      </c>
      <c r="AI274" s="6">
        <v>-2.7799999999999998E-2</v>
      </c>
      <c r="AJ274" s="6">
        <v>0.12859999999999999</v>
      </c>
      <c r="AK274" s="6">
        <v>1.6899999999999998E-2</v>
      </c>
      <c r="AL274" s="6">
        <v>-0.1701</v>
      </c>
      <c r="AM274" s="6">
        <v>1.4999999999999999E-2</v>
      </c>
      <c r="AN274" s="6">
        <v>-0.1527</v>
      </c>
      <c r="AO274" s="6">
        <v>1.7399999999999999E-2</v>
      </c>
      <c r="AP274" s="6">
        <v>8.5699999999999998E-2</v>
      </c>
      <c r="AQ274" s="6">
        <v>-4.7399999999999998E-2</v>
      </c>
      <c r="AR274" s="6">
        <v>-0.1215</v>
      </c>
      <c r="AS274" s="7">
        <v>-0.25790000000000002</v>
      </c>
      <c r="AT274" s="7">
        <v>0.38140000000000002</v>
      </c>
      <c r="AU274" s="7">
        <v>-4.9099999999999998E-2</v>
      </c>
      <c r="AV274" s="6">
        <v>0.18709999999999999</v>
      </c>
      <c r="AW274" s="6">
        <v>1.09E-2</v>
      </c>
      <c r="AX274" s="6">
        <v>-0.18820000000000001</v>
      </c>
      <c r="AY274" s="6">
        <v>-0.1258</v>
      </c>
      <c r="AZ274" s="6">
        <v>0.2727</v>
      </c>
    </row>
    <row r="275" spans="1:52" ht="16.5">
      <c r="A275" s="11" t="s">
        <v>126</v>
      </c>
      <c r="B275" s="9">
        <v>21.822600000000001</v>
      </c>
      <c r="C275" s="9">
        <v>23.6814</v>
      </c>
      <c r="D275" s="9">
        <v>22.170500000000001</v>
      </c>
      <c r="E275" s="9">
        <v>25.426300000000001</v>
      </c>
      <c r="F275" s="9">
        <v>21.293800000000001</v>
      </c>
      <c r="G275" s="9">
        <v>23.175000000000001</v>
      </c>
      <c r="H275" s="9">
        <v>25.101299999999998</v>
      </c>
      <c r="I275" s="9">
        <v>26.383900000000001</v>
      </c>
      <c r="J275" s="9">
        <v>25.949400000000001</v>
      </c>
      <c r="K275" s="9">
        <v>26.956800000000001</v>
      </c>
      <c r="L275" s="9">
        <v>21.847300000000001</v>
      </c>
      <c r="M275" s="9">
        <v>22.907900000000001</v>
      </c>
      <c r="N275" s="9">
        <v>36.298299999999998</v>
      </c>
      <c r="O275" s="9">
        <v>35.7699</v>
      </c>
      <c r="P275" s="9">
        <v>25.2545</v>
      </c>
      <c r="Q275" s="9">
        <v>30.569199999999999</v>
      </c>
      <c r="R275" s="9">
        <v>24.736699999999999</v>
      </c>
      <c r="S275" s="9">
        <v>26.0032</v>
      </c>
      <c r="T275" s="9">
        <v>25.337800000000001</v>
      </c>
      <c r="U275" s="9">
        <v>37.4101</v>
      </c>
      <c r="V275" s="9">
        <v>31.5579</v>
      </c>
      <c r="W275" s="9">
        <v>27.679500000000001</v>
      </c>
      <c r="X275" s="9">
        <v>26.427199999999999</v>
      </c>
      <c r="Y275" s="9">
        <v>26.833100000000002</v>
      </c>
      <c r="Z275" s="9">
        <v>26.7942</v>
      </c>
      <c r="AA275" s="9">
        <v>59.376399999999997</v>
      </c>
      <c r="AB275" s="9">
        <v>40.8001</v>
      </c>
      <c r="AC275" s="9">
        <v>36.277900000000002</v>
      </c>
      <c r="AD275" s="9">
        <v>32.345100000000002</v>
      </c>
      <c r="AE275" s="9">
        <v>31.287700000000001</v>
      </c>
      <c r="AF275" s="9">
        <v>34.353099999999998</v>
      </c>
      <c r="AG275" s="9">
        <v>52.896099999999997</v>
      </c>
      <c r="AH275" s="9">
        <v>37.157800000000002</v>
      </c>
      <c r="AI275" s="9">
        <v>34.612000000000002</v>
      </c>
      <c r="AJ275" s="9">
        <v>36.174399999999999</v>
      </c>
      <c r="AK275" s="9">
        <v>39.236699999999999</v>
      </c>
      <c r="AL275" s="9">
        <v>58.741</v>
      </c>
      <c r="AM275" s="9">
        <v>69.010800000000003</v>
      </c>
      <c r="AN275" s="9">
        <v>38.623600000000003</v>
      </c>
      <c r="AO275" s="9">
        <v>50.167000000000002</v>
      </c>
      <c r="AP275" s="9">
        <v>41.181899999999999</v>
      </c>
      <c r="AQ275" s="9">
        <v>39.850999999999999</v>
      </c>
      <c r="AR275" s="9">
        <v>51.669400000000003</v>
      </c>
      <c r="AS275" s="10">
        <v>72.370999999999995</v>
      </c>
      <c r="AT275" s="10">
        <v>47.340400000000002</v>
      </c>
      <c r="AU275" s="10">
        <v>50.038499999999999</v>
      </c>
      <c r="AV275" s="9">
        <v>53.868299999999998</v>
      </c>
      <c r="AW275" s="9">
        <v>42.285400000000003</v>
      </c>
      <c r="AX275" s="9">
        <v>43.8581</v>
      </c>
      <c r="AY275" s="9">
        <v>89.832400000000007</v>
      </c>
      <c r="AZ275" s="9">
        <v>67.930599999999998</v>
      </c>
    </row>
    <row r="276" spans="1:52" ht="16.5">
      <c r="A276" s="8" t="s">
        <v>125</v>
      </c>
      <c r="B276" s="6">
        <v>0.1608</v>
      </c>
      <c r="C276" s="6">
        <v>8.5199999999999998E-2</v>
      </c>
      <c r="D276" s="6">
        <v>-6.3799999999999996E-2</v>
      </c>
      <c r="E276" s="6">
        <v>0.1469</v>
      </c>
      <c r="F276" s="6">
        <v>-0.16250000000000001</v>
      </c>
      <c r="G276" s="6">
        <v>8.8300000000000003E-2</v>
      </c>
      <c r="H276" s="6">
        <v>8.3099999999999993E-2</v>
      </c>
      <c r="I276" s="6">
        <v>5.11E-2</v>
      </c>
      <c r="J276" s="6">
        <v>-1.6500000000000001E-2</v>
      </c>
      <c r="K276" s="6">
        <v>3.8800000000000001E-2</v>
      </c>
      <c r="L276" s="6">
        <v>-0.1895</v>
      </c>
      <c r="M276" s="6">
        <v>4.8500000000000001E-2</v>
      </c>
      <c r="N276" s="6">
        <f>N275/M275-1</f>
        <v>0.58453197368593357</v>
      </c>
      <c r="O276" s="6">
        <v>-1.46E-2</v>
      </c>
      <c r="P276" s="6">
        <v>-0.29399999999999998</v>
      </c>
      <c r="Q276" s="6">
        <v>0.2104</v>
      </c>
      <c r="R276" s="6">
        <v>-0.1908</v>
      </c>
      <c r="S276" s="6">
        <v>5.1200000000000002E-2</v>
      </c>
      <c r="T276" s="6">
        <v>-2.5600000000000001E-2</v>
      </c>
      <c r="U276" s="6">
        <v>0.47649999999999998</v>
      </c>
      <c r="V276" s="6">
        <v>-0.15640000000000001</v>
      </c>
      <c r="W276" s="6">
        <v>-0.1229</v>
      </c>
      <c r="X276" s="6">
        <v>-4.5199999999999997E-2</v>
      </c>
      <c r="Y276" s="6">
        <v>1.54E-2</v>
      </c>
      <c r="Z276" s="6">
        <v>-1.4E-3</v>
      </c>
      <c r="AA276" s="6">
        <v>1.216</v>
      </c>
      <c r="AB276" s="6">
        <v>-0.31290000000000001</v>
      </c>
      <c r="AC276" s="6">
        <v>-0.1108</v>
      </c>
      <c r="AD276" s="6">
        <v>-0.1084</v>
      </c>
      <c r="AE276" s="6">
        <v>-3.27E-2</v>
      </c>
      <c r="AF276" s="6">
        <v>9.8000000000000004E-2</v>
      </c>
      <c r="AG276" s="6">
        <v>0.53979999999999995</v>
      </c>
      <c r="AH276" s="6">
        <v>-0.29749999999999999</v>
      </c>
      <c r="AI276" s="6">
        <v>-6.8500000000000005E-2</v>
      </c>
      <c r="AJ276" s="6">
        <v>4.5100000000000001E-2</v>
      </c>
      <c r="AK276" s="6">
        <v>8.4699999999999998E-2</v>
      </c>
      <c r="AL276" s="6">
        <v>0.49709999999999999</v>
      </c>
      <c r="AM276" s="6">
        <v>0.17480000000000001</v>
      </c>
      <c r="AN276" s="6">
        <v>-0.44030000000000002</v>
      </c>
      <c r="AO276" s="6">
        <v>0.2989</v>
      </c>
      <c r="AP276" s="6">
        <v>-0.17910000000000001</v>
      </c>
      <c r="AQ276" s="6">
        <v>-3.2300000000000002E-2</v>
      </c>
      <c r="AR276" s="6">
        <v>0.29659999999999997</v>
      </c>
      <c r="AS276" s="7">
        <v>0.4007</v>
      </c>
      <c r="AT276" s="7">
        <v>-0.34589999999999999</v>
      </c>
      <c r="AU276" s="7">
        <v>5.7000000000000002E-2</v>
      </c>
      <c r="AV276" s="6">
        <v>7.6499999999999999E-2</v>
      </c>
      <c r="AW276" s="6">
        <v>-0.215</v>
      </c>
      <c r="AX276" s="6">
        <v>3.7199999999999997E-2</v>
      </c>
      <c r="AY276" s="6">
        <v>1.0483</v>
      </c>
      <c r="AZ276" s="6">
        <v>-0.24379999999999999</v>
      </c>
    </row>
    <row r="277" spans="1:52" ht="18">
      <c r="A277" s="13" t="s">
        <v>124</v>
      </c>
      <c r="B277" s="11">
        <v>201101</v>
      </c>
      <c r="C277" s="11">
        <v>201102</v>
      </c>
      <c r="D277" s="11">
        <v>201103</v>
      </c>
      <c r="E277" s="11">
        <v>201104</v>
      </c>
      <c r="F277" s="11">
        <v>201105</v>
      </c>
      <c r="G277" s="11">
        <v>201106</v>
      </c>
      <c r="H277" s="11">
        <v>201107</v>
      </c>
      <c r="I277" s="11">
        <v>201108</v>
      </c>
      <c r="J277" s="11">
        <v>201109</v>
      </c>
      <c r="K277" s="11">
        <v>201110</v>
      </c>
      <c r="L277" s="11">
        <v>201111</v>
      </c>
      <c r="M277" s="11">
        <v>201112</v>
      </c>
      <c r="N277" s="11">
        <v>201201</v>
      </c>
      <c r="O277" s="11">
        <v>201202</v>
      </c>
      <c r="P277" s="11">
        <v>201203</v>
      </c>
      <c r="Q277" s="11">
        <v>201204</v>
      </c>
      <c r="R277" s="11">
        <v>201205</v>
      </c>
      <c r="S277" s="11">
        <v>201206</v>
      </c>
      <c r="T277" s="11">
        <v>201207</v>
      </c>
      <c r="U277" s="11">
        <v>201208</v>
      </c>
      <c r="V277" s="11">
        <v>201209</v>
      </c>
      <c r="W277" s="11">
        <v>201210</v>
      </c>
      <c r="X277" s="11">
        <v>201211</v>
      </c>
      <c r="Y277" s="11">
        <v>201212</v>
      </c>
      <c r="Z277" s="11">
        <v>201301</v>
      </c>
      <c r="AA277" s="11">
        <v>201302</v>
      </c>
      <c r="AB277" s="11">
        <v>201303</v>
      </c>
      <c r="AC277" s="11">
        <v>201304</v>
      </c>
      <c r="AD277" s="11">
        <v>201305</v>
      </c>
      <c r="AE277" s="11">
        <v>201306</v>
      </c>
      <c r="AF277" s="11">
        <v>201307</v>
      </c>
      <c r="AG277" s="11">
        <v>201308</v>
      </c>
      <c r="AH277" s="11">
        <v>201309</v>
      </c>
      <c r="AI277" s="11">
        <v>201310</v>
      </c>
      <c r="AJ277" s="11">
        <v>201311</v>
      </c>
      <c r="AK277" s="11">
        <v>201312</v>
      </c>
      <c r="AL277" s="11">
        <v>201401</v>
      </c>
      <c r="AM277" s="11">
        <v>201402</v>
      </c>
      <c r="AN277" s="11">
        <v>201403</v>
      </c>
      <c r="AO277" s="11">
        <v>201404</v>
      </c>
      <c r="AP277" s="11">
        <v>201405</v>
      </c>
      <c r="AQ277" s="11">
        <v>201406</v>
      </c>
      <c r="AR277" s="11">
        <v>201407</v>
      </c>
      <c r="AS277" s="12">
        <v>201408</v>
      </c>
      <c r="AT277" s="12">
        <v>201409</v>
      </c>
      <c r="AU277" s="12">
        <v>201410</v>
      </c>
      <c r="AV277" s="11">
        <v>201411</v>
      </c>
      <c r="AW277" s="11">
        <v>201412</v>
      </c>
      <c r="AX277" s="11">
        <v>201501</v>
      </c>
      <c r="AY277" s="11">
        <v>201502</v>
      </c>
      <c r="AZ277" s="11">
        <v>201503</v>
      </c>
    </row>
    <row r="278" spans="1:52" ht="16.5">
      <c r="A278" s="11" t="s">
        <v>123</v>
      </c>
      <c r="B278" s="9">
        <v>1126830</v>
      </c>
      <c r="C278" s="9">
        <v>1078000</v>
      </c>
      <c r="D278" s="9">
        <v>749130</v>
      </c>
      <c r="E278" s="9">
        <v>730500</v>
      </c>
      <c r="F278" s="9">
        <v>572010</v>
      </c>
      <c r="G278" s="9">
        <v>738570</v>
      </c>
      <c r="H278" s="9">
        <v>1114260</v>
      </c>
      <c r="I278" s="9">
        <v>1141550</v>
      </c>
      <c r="J278" s="9">
        <v>886000</v>
      </c>
      <c r="K278" s="9">
        <v>847760</v>
      </c>
      <c r="L278" s="9">
        <v>478870</v>
      </c>
      <c r="M278" s="9">
        <v>659880</v>
      </c>
      <c r="N278" s="9">
        <v>1641840</v>
      </c>
      <c r="O278" s="9">
        <v>1592490</v>
      </c>
      <c r="P278" s="9">
        <v>709220</v>
      </c>
      <c r="Q278" s="9">
        <v>1115720</v>
      </c>
      <c r="R278" s="9">
        <v>750350</v>
      </c>
      <c r="S278" s="9">
        <v>976790</v>
      </c>
      <c r="T278" s="9">
        <v>966540</v>
      </c>
      <c r="U278" s="9">
        <v>1932580</v>
      </c>
      <c r="V278" s="9">
        <v>824510</v>
      </c>
      <c r="W278" s="9">
        <v>883680</v>
      </c>
      <c r="X278" s="9">
        <v>739730</v>
      </c>
      <c r="Y278" s="9">
        <v>721900</v>
      </c>
      <c r="Z278" s="9">
        <v>802630</v>
      </c>
      <c r="AA278" s="9">
        <v>2474350</v>
      </c>
      <c r="AB278" s="9">
        <v>1095600</v>
      </c>
      <c r="AC278" s="9">
        <v>523200</v>
      </c>
      <c r="AD278" s="9">
        <v>747450</v>
      </c>
      <c r="AE278" s="9">
        <v>706480</v>
      </c>
      <c r="AF278" s="9">
        <v>1022900</v>
      </c>
      <c r="AG278" s="9">
        <v>2017740</v>
      </c>
      <c r="AH278" s="9">
        <v>812220</v>
      </c>
      <c r="AI278" s="9">
        <v>714090</v>
      </c>
      <c r="AJ278" s="9">
        <v>593890</v>
      </c>
      <c r="AK278" s="9">
        <v>518740</v>
      </c>
      <c r="AL278" s="9">
        <v>1252730</v>
      </c>
      <c r="AM278" s="9">
        <v>1364420</v>
      </c>
      <c r="AN278" s="9">
        <v>929900</v>
      </c>
      <c r="AO278" s="9">
        <v>745970</v>
      </c>
      <c r="AP278" s="9">
        <v>714740</v>
      </c>
      <c r="AQ278" s="9">
        <v>676130</v>
      </c>
      <c r="AR278" s="9">
        <v>970140</v>
      </c>
      <c r="AS278" s="10">
        <v>1210830</v>
      </c>
      <c r="AT278" s="10">
        <v>698350</v>
      </c>
      <c r="AU278" s="10">
        <v>654840</v>
      </c>
      <c r="AV278" s="9">
        <v>614040</v>
      </c>
      <c r="AW278" s="9">
        <v>538490</v>
      </c>
      <c r="AX278" s="9">
        <v>502020</v>
      </c>
      <c r="AY278" s="9">
        <v>1014000</v>
      </c>
      <c r="AZ278" s="9">
        <v>698320</v>
      </c>
    </row>
    <row r="279" spans="1:52" ht="16.5">
      <c r="A279" s="8" t="s">
        <v>122</v>
      </c>
      <c r="B279" s="6">
        <v>0.58560000000000001</v>
      </c>
      <c r="C279" s="6">
        <v>-4.3299999999999998E-2</v>
      </c>
      <c r="D279" s="6">
        <v>-0.30509999999999998</v>
      </c>
      <c r="E279" s="6">
        <v>-2.4899999999999999E-2</v>
      </c>
      <c r="F279" s="6">
        <v>-0.217</v>
      </c>
      <c r="G279" s="6">
        <v>0.29120000000000001</v>
      </c>
      <c r="H279" s="6">
        <v>0.50870000000000004</v>
      </c>
      <c r="I279" s="6">
        <v>2.4500000000000001E-2</v>
      </c>
      <c r="J279" s="6">
        <v>-0.22389999999999999</v>
      </c>
      <c r="K279" s="6">
        <v>-4.3200000000000002E-2</v>
      </c>
      <c r="L279" s="6">
        <v>-0.43509999999999999</v>
      </c>
      <c r="M279" s="6">
        <v>0.378</v>
      </c>
      <c r="N279" s="6">
        <f>N278/M278-1</f>
        <v>1.4880887434078924</v>
      </c>
      <c r="O279" s="6">
        <v>-3.0099999999999998E-2</v>
      </c>
      <c r="P279" s="6">
        <v>-0.55459999999999998</v>
      </c>
      <c r="Q279" s="6">
        <v>0.57320000000000004</v>
      </c>
      <c r="R279" s="6">
        <v>-0.32750000000000001</v>
      </c>
      <c r="S279" s="6">
        <v>0.30180000000000001</v>
      </c>
      <c r="T279" s="6">
        <v>-1.0500000000000001E-2</v>
      </c>
      <c r="U279" s="6">
        <v>0.99950000000000006</v>
      </c>
      <c r="V279" s="6">
        <v>-0.57340000000000002</v>
      </c>
      <c r="W279" s="6">
        <v>7.1800000000000003E-2</v>
      </c>
      <c r="X279" s="6">
        <v>-0.16289999999999999</v>
      </c>
      <c r="Y279" s="6">
        <v>-2.41E-2</v>
      </c>
      <c r="Z279" s="6">
        <v>0.1118</v>
      </c>
      <c r="AA279" s="6">
        <v>2.0828000000000002</v>
      </c>
      <c r="AB279" s="6">
        <v>-0.55720000000000003</v>
      </c>
      <c r="AC279" s="6">
        <v>-0.52249999999999996</v>
      </c>
      <c r="AD279" s="6">
        <v>0.42859999999999998</v>
      </c>
      <c r="AE279" s="6">
        <v>-5.4800000000000001E-2</v>
      </c>
      <c r="AF279" s="6">
        <v>0.44790000000000002</v>
      </c>
      <c r="AG279" s="6">
        <v>0.97260000000000002</v>
      </c>
      <c r="AH279" s="6">
        <v>-0.59750000000000003</v>
      </c>
      <c r="AI279" s="6">
        <v>-0.1208</v>
      </c>
      <c r="AJ279" s="6">
        <v>-0.16830000000000001</v>
      </c>
      <c r="AK279" s="6">
        <v>-0.1265</v>
      </c>
      <c r="AL279" s="6">
        <v>1.4149</v>
      </c>
      <c r="AM279" s="6">
        <v>8.9200000000000002E-2</v>
      </c>
      <c r="AN279" s="6">
        <v>-0.31850000000000001</v>
      </c>
      <c r="AO279" s="6">
        <v>-0.1978</v>
      </c>
      <c r="AP279" s="6">
        <v>-4.19E-2</v>
      </c>
      <c r="AQ279" s="6">
        <v>-5.3999999999999999E-2</v>
      </c>
      <c r="AR279" s="6">
        <v>0.43480000000000002</v>
      </c>
      <c r="AS279" s="7">
        <v>0.24809999999999999</v>
      </c>
      <c r="AT279" s="7">
        <v>-0.42320000000000002</v>
      </c>
      <c r="AU279" s="7">
        <v>-6.2300000000000001E-2</v>
      </c>
      <c r="AV279" s="6">
        <v>-6.2300000000000001E-2</v>
      </c>
      <c r="AW279" s="6">
        <v>-0.123</v>
      </c>
      <c r="AX279" s="6">
        <v>-6.7699999999999996E-2</v>
      </c>
      <c r="AY279" s="6">
        <v>1.0198</v>
      </c>
      <c r="AZ279" s="6">
        <v>-0.31130000000000002</v>
      </c>
    </row>
    <row r="280" spans="1:52" ht="16.5">
      <c r="A280" s="11" t="s">
        <v>121</v>
      </c>
      <c r="B280" s="9">
        <v>51636</v>
      </c>
      <c r="C280" s="9">
        <v>51829</v>
      </c>
      <c r="D280" s="9">
        <v>40867</v>
      </c>
      <c r="E280" s="9">
        <v>36793</v>
      </c>
      <c r="F280" s="9">
        <v>33515</v>
      </c>
      <c r="G280" s="9">
        <v>40944</v>
      </c>
      <c r="H280" s="9">
        <v>57503</v>
      </c>
      <c r="I280" s="9">
        <v>55623</v>
      </c>
      <c r="J280" s="9">
        <v>41724</v>
      </c>
      <c r="K280" s="9">
        <v>45027</v>
      </c>
      <c r="L280" s="9">
        <v>30581</v>
      </c>
      <c r="M280" s="9">
        <v>38377</v>
      </c>
      <c r="N280" s="9">
        <v>58048</v>
      </c>
      <c r="O280" s="9">
        <v>56687</v>
      </c>
      <c r="P280" s="9">
        <v>39825</v>
      </c>
      <c r="Q280" s="9">
        <v>53862</v>
      </c>
      <c r="R280" s="9">
        <v>42336</v>
      </c>
      <c r="S280" s="9">
        <v>49874</v>
      </c>
      <c r="T280" s="9">
        <v>60533</v>
      </c>
      <c r="U280" s="9">
        <v>62633</v>
      </c>
      <c r="V280" s="9">
        <v>40638</v>
      </c>
      <c r="W280" s="9">
        <v>46392</v>
      </c>
      <c r="X280" s="9">
        <v>39065</v>
      </c>
      <c r="Y280" s="9">
        <v>39663</v>
      </c>
      <c r="Z280" s="9">
        <v>46196</v>
      </c>
      <c r="AA280" s="9">
        <v>55228</v>
      </c>
      <c r="AB280" s="9">
        <v>40453</v>
      </c>
      <c r="AC280" s="9">
        <v>32733</v>
      </c>
      <c r="AD280" s="9">
        <v>38295</v>
      </c>
      <c r="AE280" s="9">
        <v>40480</v>
      </c>
      <c r="AF280" s="9">
        <v>54886</v>
      </c>
      <c r="AG280" s="9">
        <v>53771</v>
      </c>
      <c r="AH280" s="9">
        <v>37438</v>
      </c>
      <c r="AI280" s="9">
        <v>37011</v>
      </c>
      <c r="AJ280" s="9">
        <v>32568</v>
      </c>
      <c r="AK280" s="9">
        <v>29452</v>
      </c>
      <c r="AL280" s="9">
        <v>39524</v>
      </c>
      <c r="AM280" s="9">
        <v>38453</v>
      </c>
      <c r="AN280" s="9">
        <v>37378</v>
      </c>
      <c r="AO280" s="9">
        <v>34579</v>
      </c>
      <c r="AP280" s="9">
        <v>33668</v>
      </c>
      <c r="AQ280" s="9">
        <v>32525</v>
      </c>
      <c r="AR280" s="9">
        <v>46034</v>
      </c>
      <c r="AS280" s="10">
        <v>38902</v>
      </c>
      <c r="AT280" s="10">
        <v>27812</v>
      </c>
      <c r="AU280" s="10">
        <v>27754</v>
      </c>
      <c r="AV280" s="9">
        <v>26378</v>
      </c>
      <c r="AW280" s="9">
        <v>24296</v>
      </c>
      <c r="AX280" s="9">
        <v>23921</v>
      </c>
      <c r="AY280" s="9">
        <v>32498</v>
      </c>
      <c r="AZ280" s="9">
        <v>27598</v>
      </c>
    </row>
    <row r="281" spans="1:52" ht="16.5">
      <c r="A281" s="8" t="s">
        <v>120</v>
      </c>
      <c r="B281" s="6">
        <v>0.36599999999999999</v>
      </c>
      <c r="C281" s="6">
        <v>3.7000000000000002E-3</v>
      </c>
      <c r="D281" s="6">
        <v>-0.21149999999999999</v>
      </c>
      <c r="E281" s="6">
        <v>-9.9699999999999997E-2</v>
      </c>
      <c r="F281" s="6">
        <v>-8.9099999999999999E-2</v>
      </c>
      <c r="G281" s="6">
        <v>0.22170000000000001</v>
      </c>
      <c r="H281" s="6">
        <v>0.40439999999999998</v>
      </c>
      <c r="I281" s="6">
        <v>-3.27E-2</v>
      </c>
      <c r="J281" s="6">
        <v>-0.24990000000000001</v>
      </c>
      <c r="K281" s="6">
        <v>7.9200000000000007E-2</v>
      </c>
      <c r="L281" s="6">
        <v>-0.32079999999999997</v>
      </c>
      <c r="M281" s="6">
        <v>0.25490000000000002</v>
      </c>
      <c r="N281" s="6">
        <f>N280/M280-1</f>
        <v>0.51257263465096292</v>
      </c>
      <c r="O281" s="6">
        <v>-2.3400000000000001E-2</v>
      </c>
      <c r="P281" s="6">
        <v>-0.29749999999999999</v>
      </c>
      <c r="Q281" s="6">
        <v>0.35249999999999998</v>
      </c>
      <c r="R281" s="6">
        <v>-0.214</v>
      </c>
      <c r="S281" s="6">
        <v>0.17810000000000001</v>
      </c>
      <c r="T281" s="6">
        <v>0.2137</v>
      </c>
      <c r="U281" s="6">
        <v>3.4700000000000002E-2</v>
      </c>
      <c r="V281" s="6">
        <v>-0.35120000000000001</v>
      </c>
      <c r="W281" s="6">
        <v>0.1416</v>
      </c>
      <c r="X281" s="6">
        <v>-0.15790000000000001</v>
      </c>
      <c r="Y281" s="6">
        <v>1.5299999999999999E-2</v>
      </c>
      <c r="Z281" s="6">
        <v>0.16470000000000001</v>
      </c>
      <c r="AA281" s="6">
        <v>0.19550000000000001</v>
      </c>
      <c r="AB281" s="6">
        <v>-0.26750000000000002</v>
      </c>
      <c r="AC281" s="6">
        <v>-0.1908</v>
      </c>
      <c r="AD281" s="6">
        <v>0.1699</v>
      </c>
      <c r="AE281" s="6">
        <v>5.7099999999999998E-2</v>
      </c>
      <c r="AF281" s="6">
        <v>0.35589999999999999</v>
      </c>
      <c r="AG281" s="6">
        <v>-2.0299999999999999E-2</v>
      </c>
      <c r="AH281" s="6">
        <v>-0.30380000000000001</v>
      </c>
      <c r="AI281" s="6">
        <v>-1.14E-2</v>
      </c>
      <c r="AJ281" s="6">
        <v>-0.12</v>
      </c>
      <c r="AK281" s="6">
        <v>-9.5699999999999993E-2</v>
      </c>
      <c r="AL281" s="6">
        <v>0.34200000000000003</v>
      </c>
      <c r="AM281" s="6">
        <v>-2.7099999999999999E-2</v>
      </c>
      <c r="AN281" s="6">
        <v>-2.8000000000000001E-2</v>
      </c>
      <c r="AO281" s="6">
        <v>-7.4899999999999994E-2</v>
      </c>
      <c r="AP281" s="6">
        <v>-2.63E-2</v>
      </c>
      <c r="AQ281" s="6">
        <v>-3.39E-2</v>
      </c>
      <c r="AR281" s="6">
        <v>0.4153</v>
      </c>
      <c r="AS281" s="7">
        <v>-0.15490000000000001</v>
      </c>
      <c r="AT281" s="7">
        <v>-0.28510000000000002</v>
      </c>
      <c r="AU281" s="7">
        <v>-2.0999999999999999E-3</v>
      </c>
      <c r="AV281" s="6">
        <v>-4.9599999999999998E-2</v>
      </c>
      <c r="AW281" s="6">
        <v>-7.8899999999999998E-2</v>
      </c>
      <c r="AX281" s="6">
        <v>-1.54E-2</v>
      </c>
      <c r="AY281" s="6">
        <v>0.35859999999999997</v>
      </c>
      <c r="AZ281" s="6">
        <v>-0.15079999999999999</v>
      </c>
    </row>
    <row r="282" spans="1:52" ht="16.5">
      <c r="A282" s="11" t="s">
        <v>26</v>
      </c>
      <c r="B282" s="9">
        <v>21.822600000000001</v>
      </c>
      <c r="C282" s="9">
        <v>20.799199999999999</v>
      </c>
      <c r="D282" s="9">
        <v>18.3309</v>
      </c>
      <c r="E282" s="9">
        <v>19.854299999999999</v>
      </c>
      <c r="F282" s="9">
        <v>17.067299999999999</v>
      </c>
      <c r="G282" s="9">
        <v>18.038499999999999</v>
      </c>
      <c r="H282" s="9">
        <v>19.377400000000002</v>
      </c>
      <c r="I282" s="9">
        <v>20.523</v>
      </c>
      <c r="J282" s="9">
        <v>21.2348</v>
      </c>
      <c r="K282" s="9">
        <v>18.8278</v>
      </c>
      <c r="L282" s="9">
        <v>15.6591</v>
      </c>
      <c r="M282" s="9">
        <v>17.194700000000001</v>
      </c>
      <c r="N282" s="9">
        <v>28.284199999999998</v>
      </c>
      <c r="O282" s="9">
        <v>28.092700000000001</v>
      </c>
      <c r="P282" s="9">
        <v>17.808399999999999</v>
      </c>
      <c r="Q282" s="9">
        <v>20.714400000000001</v>
      </c>
      <c r="R282" s="9">
        <v>17.723700000000001</v>
      </c>
      <c r="S282" s="9">
        <v>19.5852</v>
      </c>
      <c r="T282" s="9">
        <v>15.9672</v>
      </c>
      <c r="U282" s="9">
        <v>30.855599999999999</v>
      </c>
      <c r="V282" s="9">
        <v>20.289100000000001</v>
      </c>
      <c r="W282" s="9">
        <v>19.048100000000002</v>
      </c>
      <c r="X282" s="9">
        <v>18.9359</v>
      </c>
      <c r="Y282" s="9">
        <v>18.200800000000001</v>
      </c>
      <c r="Z282" s="9">
        <v>17.374400000000001</v>
      </c>
      <c r="AA282" s="9">
        <v>44.802500000000002</v>
      </c>
      <c r="AB282" s="9">
        <v>27.083300000000001</v>
      </c>
      <c r="AC282" s="9">
        <v>15.9839</v>
      </c>
      <c r="AD282" s="9">
        <v>19.5182</v>
      </c>
      <c r="AE282" s="9">
        <v>17.4526</v>
      </c>
      <c r="AF282" s="9">
        <v>18.636800000000001</v>
      </c>
      <c r="AG282" s="9">
        <v>37.524700000000003</v>
      </c>
      <c r="AH282" s="9">
        <v>21.6951</v>
      </c>
      <c r="AI282" s="9">
        <v>19.294</v>
      </c>
      <c r="AJ282" s="9">
        <v>18.235399999999998</v>
      </c>
      <c r="AK282" s="9">
        <v>17.613099999999999</v>
      </c>
      <c r="AL282" s="9">
        <v>31.695399999999999</v>
      </c>
      <c r="AM282" s="9">
        <v>35.482799999999997</v>
      </c>
      <c r="AN282" s="9">
        <v>24.878299999999999</v>
      </c>
      <c r="AO282" s="9">
        <v>21.572900000000001</v>
      </c>
      <c r="AP282" s="9">
        <v>21.229099999999999</v>
      </c>
      <c r="AQ282" s="9">
        <v>20.788</v>
      </c>
      <c r="AR282" s="9">
        <v>21.074400000000001</v>
      </c>
      <c r="AS282" s="10">
        <v>31.1251</v>
      </c>
      <c r="AT282" s="10">
        <v>25.1097</v>
      </c>
      <c r="AU282" s="10">
        <v>23.5944</v>
      </c>
      <c r="AV282" s="9">
        <v>23.278500000000001</v>
      </c>
      <c r="AW282" s="9">
        <v>22.163699999999999</v>
      </c>
      <c r="AX282" s="9">
        <v>20.986599999999999</v>
      </c>
      <c r="AY282" s="9">
        <v>31.201899999999998</v>
      </c>
      <c r="AZ282" s="9">
        <v>25.3033</v>
      </c>
    </row>
    <row r="283" spans="1:52" ht="16.5">
      <c r="A283" s="8" t="s">
        <v>27</v>
      </c>
      <c r="B283" s="6">
        <v>0.1608</v>
      </c>
      <c r="C283" s="6">
        <v>-4.6899999999999997E-2</v>
      </c>
      <c r="D283" s="6">
        <v>-0.1187</v>
      </c>
      <c r="E283" s="6">
        <v>8.3099999999999993E-2</v>
      </c>
      <c r="F283" s="6">
        <v>-0.1404</v>
      </c>
      <c r="G283" s="6">
        <v>5.6899999999999999E-2</v>
      </c>
      <c r="H283" s="6">
        <v>7.4200000000000002E-2</v>
      </c>
      <c r="I283" s="6">
        <v>5.91E-2</v>
      </c>
      <c r="J283" s="6">
        <v>3.4700000000000002E-2</v>
      </c>
      <c r="K283" s="6">
        <v>-0.1134</v>
      </c>
      <c r="L283" s="6">
        <v>-0.16830000000000001</v>
      </c>
      <c r="M283" s="6">
        <v>9.8100000000000007E-2</v>
      </c>
      <c r="N283" s="6">
        <f>N282/M282-1</f>
        <v>0.64493710271188198</v>
      </c>
      <c r="O283" s="6">
        <v>-6.7999999999999996E-3</v>
      </c>
      <c r="P283" s="6">
        <v>-0.36609999999999998</v>
      </c>
      <c r="Q283" s="6">
        <v>0.16320000000000001</v>
      </c>
      <c r="R283" s="6">
        <v>-0.1444</v>
      </c>
      <c r="S283" s="6">
        <v>0.105</v>
      </c>
      <c r="T283" s="6">
        <v>-0.1847</v>
      </c>
      <c r="U283" s="6">
        <v>0.93240000000000001</v>
      </c>
      <c r="V283" s="6">
        <v>-0.34239999999999998</v>
      </c>
      <c r="W283" s="6">
        <v>-6.1199999999999997E-2</v>
      </c>
      <c r="X283" s="6">
        <v>-5.8999999999999999E-3</v>
      </c>
      <c r="Y283" s="6">
        <v>-3.8800000000000001E-2</v>
      </c>
      <c r="Z283" s="6">
        <v>-4.5400000000000003E-2</v>
      </c>
      <c r="AA283" s="6">
        <v>1.5787</v>
      </c>
      <c r="AB283" s="6">
        <v>-0.39550000000000002</v>
      </c>
      <c r="AC283" s="6">
        <v>-0.4098</v>
      </c>
      <c r="AD283" s="6">
        <v>0.22109999999999999</v>
      </c>
      <c r="AE283" s="6">
        <v>-0.10580000000000001</v>
      </c>
      <c r="AF283" s="6">
        <v>6.7900000000000002E-2</v>
      </c>
      <c r="AG283" s="6">
        <v>1.0135000000000001</v>
      </c>
      <c r="AH283" s="6">
        <v>-0.42180000000000001</v>
      </c>
      <c r="AI283" s="6">
        <v>-0.11070000000000001</v>
      </c>
      <c r="AJ283" s="6">
        <v>-5.4899999999999997E-2</v>
      </c>
      <c r="AK283" s="6">
        <v>-3.4099999999999998E-2</v>
      </c>
      <c r="AL283" s="6">
        <v>0.79949999999999999</v>
      </c>
      <c r="AM283" s="6">
        <v>0.1195</v>
      </c>
      <c r="AN283" s="6">
        <v>-0.2989</v>
      </c>
      <c r="AO283" s="6">
        <v>-0.13289999999999999</v>
      </c>
      <c r="AP283" s="6">
        <v>-1.5900000000000001E-2</v>
      </c>
      <c r="AQ283" s="6">
        <v>-2.0799999999999999E-2</v>
      </c>
      <c r="AR283" s="6">
        <v>1.38E-2</v>
      </c>
      <c r="AS283" s="7">
        <v>0.47689999999999999</v>
      </c>
      <c r="AT283" s="7">
        <v>-0.1933</v>
      </c>
      <c r="AU283" s="7">
        <v>-6.0299999999999999E-2</v>
      </c>
      <c r="AV283" s="6">
        <v>-1.34E-2</v>
      </c>
      <c r="AW283" s="6">
        <v>-4.7899999999999998E-2</v>
      </c>
      <c r="AX283" s="6">
        <v>-5.3100000000000001E-2</v>
      </c>
      <c r="AY283" s="6">
        <v>0.48680000000000001</v>
      </c>
      <c r="AZ283" s="6">
        <v>-0.189</v>
      </c>
    </row>
    <row r="284" spans="1:52" ht="18">
      <c r="A284" s="13" t="s">
        <v>119</v>
      </c>
      <c r="B284" s="11">
        <v>201101</v>
      </c>
      <c r="C284" s="11">
        <v>201102</v>
      </c>
      <c r="D284" s="11">
        <v>201103</v>
      </c>
      <c r="E284" s="11">
        <v>201104</v>
      </c>
      <c r="F284" s="11">
        <v>201105</v>
      </c>
      <c r="G284" s="11">
        <v>201106</v>
      </c>
      <c r="H284" s="11">
        <v>201107</v>
      </c>
      <c r="I284" s="11">
        <v>201108</v>
      </c>
      <c r="J284" s="11">
        <v>201109</v>
      </c>
      <c r="K284" s="11">
        <v>201110</v>
      </c>
      <c r="L284" s="11">
        <v>201111</v>
      </c>
      <c r="M284" s="11">
        <v>201112</v>
      </c>
      <c r="N284" s="11">
        <v>201201</v>
      </c>
      <c r="O284" s="11">
        <v>201202</v>
      </c>
      <c r="P284" s="11">
        <v>201203</v>
      </c>
      <c r="Q284" s="11">
        <v>201204</v>
      </c>
      <c r="R284" s="11">
        <v>201205</v>
      </c>
      <c r="S284" s="11">
        <v>201206</v>
      </c>
      <c r="T284" s="11">
        <v>201207</v>
      </c>
      <c r="U284" s="11">
        <v>201208</v>
      </c>
      <c r="V284" s="11">
        <v>201209</v>
      </c>
      <c r="W284" s="11">
        <v>201210</v>
      </c>
      <c r="X284" s="11">
        <v>201211</v>
      </c>
      <c r="Y284" s="11">
        <v>201212</v>
      </c>
      <c r="Z284" s="11">
        <v>201301</v>
      </c>
      <c r="AA284" s="11">
        <v>201302</v>
      </c>
      <c r="AB284" s="11">
        <v>201303</v>
      </c>
      <c r="AC284" s="11">
        <v>201304</v>
      </c>
      <c r="AD284" s="11">
        <v>201305</v>
      </c>
      <c r="AE284" s="11">
        <v>201306</v>
      </c>
      <c r="AF284" s="11">
        <v>201307</v>
      </c>
      <c r="AG284" s="11">
        <v>201308</v>
      </c>
      <c r="AH284" s="11">
        <v>201309</v>
      </c>
      <c r="AI284" s="11">
        <v>201310</v>
      </c>
      <c r="AJ284" s="11">
        <v>201311</v>
      </c>
      <c r="AK284" s="11">
        <v>201312</v>
      </c>
      <c r="AL284" s="11">
        <v>201401</v>
      </c>
      <c r="AM284" s="11">
        <v>201402</v>
      </c>
      <c r="AN284" s="11">
        <v>201403</v>
      </c>
      <c r="AO284" s="11">
        <v>201404</v>
      </c>
      <c r="AP284" s="11">
        <v>201405</v>
      </c>
      <c r="AQ284" s="11">
        <v>201406</v>
      </c>
      <c r="AR284" s="11">
        <v>201407</v>
      </c>
      <c r="AS284" s="12">
        <v>201408</v>
      </c>
      <c r="AT284" s="12">
        <v>201409</v>
      </c>
      <c r="AU284" s="12">
        <v>201410</v>
      </c>
      <c r="AV284" s="11">
        <v>201411</v>
      </c>
      <c r="AW284" s="11">
        <v>201412</v>
      </c>
      <c r="AX284" s="11">
        <v>201501</v>
      </c>
      <c r="AY284" s="11">
        <v>201502</v>
      </c>
      <c r="AZ284" s="11">
        <v>201503</v>
      </c>
    </row>
    <row r="285" spans="1:52" ht="16.5">
      <c r="A285" s="11" t="s">
        <v>29</v>
      </c>
      <c r="B285" s="9">
        <v>0</v>
      </c>
      <c r="C285" s="9">
        <v>205674</v>
      </c>
      <c r="D285" s="9">
        <v>225019</v>
      </c>
      <c r="E285" s="9">
        <v>308698</v>
      </c>
      <c r="F285" s="9">
        <v>213602</v>
      </c>
      <c r="G285" s="9">
        <v>299415</v>
      </c>
      <c r="H285" s="9">
        <v>423624</v>
      </c>
      <c r="I285" s="9">
        <v>485570</v>
      </c>
      <c r="J285" s="9">
        <v>299941</v>
      </c>
      <c r="K285" s="9">
        <v>489754</v>
      </c>
      <c r="L285" s="9">
        <v>321133</v>
      </c>
      <c r="M285" s="9">
        <v>272817</v>
      </c>
      <c r="N285" s="9">
        <v>620595</v>
      </c>
      <c r="O285" s="9">
        <v>619234</v>
      </c>
      <c r="P285" s="9">
        <v>461274</v>
      </c>
      <c r="Q285" s="9">
        <v>718861</v>
      </c>
      <c r="R285" s="9">
        <v>461375</v>
      </c>
      <c r="S285" s="9">
        <v>427463</v>
      </c>
      <c r="T285" s="9">
        <v>776395</v>
      </c>
      <c r="U285" s="9">
        <v>579772</v>
      </c>
      <c r="V285" s="9">
        <v>660603</v>
      </c>
      <c r="W285" s="9">
        <v>528335</v>
      </c>
      <c r="X285" s="9">
        <v>387257</v>
      </c>
      <c r="Y285" s="9">
        <v>426772</v>
      </c>
      <c r="Z285" s="9">
        <v>577726</v>
      </c>
      <c r="AA285" s="9">
        <v>1144347</v>
      </c>
      <c r="AB285" s="9">
        <v>850850</v>
      </c>
      <c r="AC285" s="9">
        <v>1015600</v>
      </c>
      <c r="AD285" s="9">
        <v>718849</v>
      </c>
      <c r="AE285" s="9">
        <v>807468</v>
      </c>
      <c r="AF285" s="9">
        <v>1156527</v>
      </c>
      <c r="AG285" s="9">
        <v>1143064</v>
      </c>
      <c r="AH285" s="9">
        <v>804254</v>
      </c>
      <c r="AI285" s="9">
        <v>811675</v>
      </c>
      <c r="AJ285" s="9">
        <v>780485</v>
      </c>
      <c r="AK285" s="9">
        <v>970293</v>
      </c>
      <c r="AL285" s="9">
        <v>1567897</v>
      </c>
      <c r="AM285" s="9">
        <v>2047406</v>
      </c>
      <c r="AN285" s="9">
        <v>706310</v>
      </c>
      <c r="AO285" s="9">
        <v>1446077</v>
      </c>
      <c r="AP285" s="9">
        <v>1042079</v>
      </c>
      <c r="AQ285" s="9">
        <v>995620</v>
      </c>
      <c r="AR285" s="9">
        <v>2133899</v>
      </c>
      <c r="AS285" s="10">
        <v>2492901</v>
      </c>
      <c r="AT285" s="10">
        <v>932100</v>
      </c>
      <c r="AU285" s="10">
        <v>1294458</v>
      </c>
      <c r="AV285" s="9">
        <v>1322365</v>
      </c>
      <c r="AW285" s="9">
        <v>839421</v>
      </c>
      <c r="AX285" s="9">
        <v>1020252</v>
      </c>
      <c r="AY285" s="9">
        <v>3099876</v>
      </c>
      <c r="AZ285" s="9">
        <v>1816946</v>
      </c>
    </row>
    <row r="286" spans="1:52" ht="16.5">
      <c r="A286" s="8" t="s">
        <v>30</v>
      </c>
      <c r="B286" s="6">
        <v>0</v>
      </c>
      <c r="C286" s="6">
        <v>0</v>
      </c>
      <c r="D286" s="6">
        <v>9.4100000000000003E-2</v>
      </c>
      <c r="E286" s="6">
        <v>0.37190000000000001</v>
      </c>
      <c r="F286" s="6">
        <v>-0.30809999999999998</v>
      </c>
      <c r="G286" s="6">
        <v>0.4017</v>
      </c>
      <c r="H286" s="6">
        <v>0.4148</v>
      </c>
      <c r="I286" s="6">
        <v>0.1462</v>
      </c>
      <c r="J286" s="6">
        <v>-0.38229999999999997</v>
      </c>
      <c r="K286" s="6">
        <v>0.63280000000000003</v>
      </c>
      <c r="L286" s="6">
        <v>-0.34429999999999999</v>
      </c>
      <c r="M286" s="6">
        <v>-0.15049999999999999</v>
      </c>
      <c r="N286" s="6">
        <f>N285/M285-1</f>
        <v>1.2747666017880119</v>
      </c>
      <c r="O286" s="6">
        <v>-2.2000000000000001E-3</v>
      </c>
      <c r="P286" s="6">
        <v>-0.25509999999999999</v>
      </c>
      <c r="Q286" s="6">
        <v>0.55840000000000001</v>
      </c>
      <c r="R286" s="6">
        <v>-0.35820000000000002</v>
      </c>
      <c r="S286" s="6">
        <v>-7.3499999999999996E-2</v>
      </c>
      <c r="T286" s="6">
        <v>0.81630000000000003</v>
      </c>
      <c r="U286" s="6">
        <v>-0.25330000000000003</v>
      </c>
      <c r="V286" s="6">
        <v>0.1394</v>
      </c>
      <c r="W286" s="6">
        <v>-0.20019999999999999</v>
      </c>
      <c r="X286" s="6">
        <v>-0.26700000000000002</v>
      </c>
      <c r="Y286" s="6">
        <v>0.10199999999999999</v>
      </c>
      <c r="Z286" s="6">
        <v>0.35370000000000001</v>
      </c>
      <c r="AA286" s="6">
        <v>0.98080000000000001</v>
      </c>
      <c r="AB286" s="6">
        <v>-0.25650000000000001</v>
      </c>
      <c r="AC286" s="6">
        <v>0.19359999999999999</v>
      </c>
      <c r="AD286" s="6">
        <v>-0.29220000000000002</v>
      </c>
      <c r="AE286" s="6">
        <v>0.12330000000000001</v>
      </c>
      <c r="AF286" s="6">
        <v>0.43230000000000002</v>
      </c>
      <c r="AG286" s="6">
        <v>-1.1599999999999999E-2</v>
      </c>
      <c r="AH286" s="6">
        <v>-0.2964</v>
      </c>
      <c r="AI286" s="6">
        <v>9.1999999999999998E-3</v>
      </c>
      <c r="AJ286" s="6">
        <v>-3.8399999999999997E-2</v>
      </c>
      <c r="AK286" s="6">
        <v>0.2432</v>
      </c>
      <c r="AL286" s="6">
        <v>0.6159</v>
      </c>
      <c r="AM286" s="6">
        <v>0.30580000000000002</v>
      </c>
      <c r="AN286" s="6">
        <v>-0.65500000000000003</v>
      </c>
      <c r="AO286" s="6">
        <v>1.0474000000000001</v>
      </c>
      <c r="AP286" s="6">
        <v>-0.27939999999999998</v>
      </c>
      <c r="AQ286" s="6">
        <v>-4.4600000000000001E-2</v>
      </c>
      <c r="AR286" s="6">
        <v>1.1433</v>
      </c>
      <c r="AS286" s="7">
        <v>0.16819999999999999</v>
      </c>
      <c r="AT286" s="7">
        <v>-0.62609999999999999</v>
      </c>
      <c r="AU286" s="7">
        <v>0.38879999999999998</v>
      </c>
      <c r="AV286" s="6">
        <v>2.1600000000000001E-2</v>
      </c>
      <c r="AW286" s="6">
        <v>-0.36520000000000002</v>
      </c>
      <c r="AX286" s="6">
        <v>0.21540000000000001</v>
      </c>
      <c r="AY286" s="6">
        <v>2.0383</v>
      </c>
      <c r="AZ286" s="6">
        <v>-0.41389999999999999</v>
      </c>
    </row>
    <row r="287" spans="1:52" ht="16.5">
      <c r="A287" s="11" t="s">
        <v>31</v>
      </c>
      <c r="B287" s="9">
        <v>0</v>
      </c>
      <c r="C287" s="9">
        <v>7246</v>
      </c>
      <c r="D287" s="9">
        <v>8840</v>
      </c>
      <c r="E287" s="9">
        <v>11282</v>
      </c>
      <c r="F287" s="9">
        <v>9267</v>
      </c>
      <c r="G287" s="9">
        <v>12538</v>
      </c>
      <c r="H287" s="9">
        <v>16077</v>
      </c>
      <c r="I287" s="9">
        <v>18707</v>
      </c>
      <c r="J287" s="9">
        <v>12034</v>
      </c>
      <c r="K287" s="9">
        <v>15886</v>
      </c>
      <c r="L287" s="9">
        <v>11949</v>
      </c>
      <c r="M287" s="9">
        <v>9982</v>
      </c>
      <c r="N287" s="9">
        <v>20566</v>
      </c>
      <c r="O287" s="9">
        <v>23558</v>
      </c>
      <c r="P287" s="9">
        <v>15545</v>
      </c>
      <c r="Q287" s="9">
        <v>21927</v>
      </c>
      <c r="R287" s="9">
        <v>16035</v>
      </c>
      <c r="S287" s="9">
        <v>14976</v>
      </c>
      <c r="T287" s="9">
        <v>23502</v>
      </c>
      <c r="U287" s="9">
        <v>19324</v>
      </c>
      <c r="V287" s="9">
        <v>16204</v>
      </c>
      <c r="W287" s="9">
        <v>16155</v>
      </c>
      <c r="X287" s="9">
        <v>12173</v>
      </c>
      <c r="Y287" s="9">
        <v>12068</v>
      </c>
      <c r="Z287" s="9">
        <v>16680</v>
      </c>
      <c r="AA287" s="9">
        <v>24163</v>
      </c>
      <c r="AB287" s="9">
        <v>17860</v>
      </c>
      <c r="AC287" s="9">
        <v>17422</v>
      </c>
      <c r="AD287" s="9">
        <v>16909</v>
      </c>
      <c r="AE287" s="9">
        <v>18053</v>
      </c>
      <c r="AF287" s="9">
        <v>24374</v>
      </c>
      <c r="AG287" s="9">
        <v>20842</v>
      </c>
      <c r="AH287" s="9">
        <v>15909</v>
      </c>
      <c r="AI287" s="9">
        <v>16508</v>
      </c>
      <c r="AJ287" s="9">
        <v>13855</v>
      </c>
      <c r="AK287" s="9">
        <v>16113</v>
      </c>
      <c r="AL287" s="9">
        <v>21706</v>
      </c>
      <c r="AM287" s="9">
        <v>24921</v>
      </c>
      <c r="AN287" s="9">
        <v>14268</v>
      </c>
      <c r="AO287" s="9">
        <v>19222</v>
      </c>
      <c r="AP287" s="9">
        <v>18070</v>
      </c>
      <c r="AQ287" s="9">
        <v>17847</v>
      </c>
      <c r="AR287" s="9">
        <v>29787</v>
      </c>
      <c r="AS287" s="10">
        <v>25798</v>
      </c>
      <c r="AT287" s="10">
        <v>13803</v>
      </c>
      <c r="AU287" s="10">
        <v>19214</v>
      </c>
      <c r="AV287" s="9">
        <v>18010</v>
      </c>
      <c r="AW287" s="9">
        <v>14761</v>
      </c>
      <c r="AX287" s="9">
        <v>16557</v>
      </c>
      <c r="AY287" s="9">
        <v>25798</v>
      </c>
      <c r="AZ287" s="9">
        <v>18679</v>
      </c>
    </row>
    <row r="288" spans="1:52" ht="16.5">
      <c r="A288" s="8" t="s">
        <v>32</v>
      </c>
      <c r="B288" s="6">
        <v>0</v>
      </c>
      <c r="C288" s="6">
        <v>0</v>
      </c>
      <c r="D288" s="6">
        <v>0.22</v>
      </c>
      <c r="E288" s="6">
        <v>0.2762</v>
      </c>
      <c r="F288" s="6">
        <v>-0.17860000000000001</v>
      </c>
      <c r="G288" s="6">
        <v>0.35299999999999998</v>
      </c>
      <c r="H288" s="6">
        <v>0.2823</v>
      </c>
      <c r="I288" s="6">
        <v>0.1636</v>
      </c>
      <c r="J288" s="6">
        <v>-0.35670000000000002</v>
      </c>
      <c r="K288" s="6">
        <v>0.3201</v>
      </c>
      <c r="L288" s="6">
        <v>-0.24779999999999999</v>
      </c>
      <c r="M288" s="6">
        <v>-0.1646</v>
      </c>
      <c r="N288" s="6">
        <f>N287/M287-1</f>
        <v>1.0603085553997196</v>
      </c>
      <c r="O288" s="6">
        <v>0.14549999999999999</v>
      </c>
      <c r="P288" s="6">
        <v>-0.34010000000000001</v>
      </c>
      <c r="Q288" s="6">
        <v>0.41060000000000002</v>
      </c>
      <c r="R288" s="6">
        <v>-0.26869999999999999</v>
      </c>
      <c r="S288" s="6">
        <v>-6.6000000000000003E-2</v>
      </c>
      <c r="T288" s="6">
        <v>0.56930000000000003</v>
      </c>
      <c r="U288" s="6">
        <v>-0.17780000000000001</v>
      </c>
      <c r="V288" s="6">
        <v>-0.1615</v>
      </c>
      <c r="W288" s="6">
        <v>-3.0000000000000001E-3</v>
      </c>
      <c r="X288" s="6">
        <v>-0.2465</v>
      </c>
      <c r="Y288" s="6">
        <v>-8.6E-3</v>
      </c>
      <c r="Z288" s="6">
        <v>0.38219999999999998</v>
      </c>
      <c r="AA288" s="6">
        <v>0.4486</v>
      </c>
      <c r="AB288" s="6">
        <v>-0.26090000000000002</v>
      </c>
      <c r="AC288" s="6">
        <v>-2.4500000000000001E-2</v>
      </c>
      <c r="AD288" s="6">
        <v>-2.9399999999999999E-2</v>
      </c>
      <c r="AE288" s="6">
        <v>6.7699999999999996E-2</v>
      </c>
      <c r="AF288" s="6">
        <v>0.35010000000000002</v>
      </c>
      <c r="AG288" s="6">
        <v>-0.1449</v>
      </c>
      <c r="AH288" s="6">
        <v>-0.23669999999999999</v>
      </c>
      <c r="AI288" s="6">
        <v>3.7699999999999997E-2</v>
      </c>
      <c r="AJ288" s="6">
        <v>-0.16070000000000001</v>
      </c>
      <c r="AK288" s="6">
        <v>0.16300000000000001</v>
      </c>
      <c r="AL288" s="6">
        <v>0.34710000000000002</v>
      </c>
      <c r="AM288" s="6">
        <v>0.14810000000000001</v>
      </c>
      <c r="AN288" s="6">
        <v>-0.42749999999999999</v>
      </c>
      <c r="AO288" s="6">
        <v>0.34720000000000001</v>
      </c>
      <c r="AP288" s="6">
        <v>-5.9900000000000002E-2</v>
      </c>
      <c r="AQ288" s="6">
        <v>-1.23E-2</v>
      </c>
      <c r="AR288" s="6">
        <v>0.66900000000000004</v>
      </c>
      <c r="AS288" s="7">
        <v>-0.13389999999999999</v>
      </c>
      <c r="AT288" s="7">
        <v>-0.46500000000000002</v>
      </c>
      <c r="AU288" s="7">
        <v>0.39200000000000002</v>
      </c>
      <c r="AV288" s="6">
        <v>-6.2700000000000006E-2</v>
      </c>
      <c r="AW288" s="6">
        <v>-0.1804</v>
      </c>
      <c r="AX288" s="6">
        <v>0.1217</v>
      </c>
      <c r="AY288" s="6">
        <v>0.55810000000000004</v>
      </c>
      <c r="AZ288" s="6">
        <v>-0.27600000000000002</v>
      </c>
    </row>
    <row r="289" spans="1:52" ht="16.5">
      <c r="A289" s="11" t="s">
        <v>33</v>
      </c>
      <c r="B289" s="9">
        <v>0</v>
      </c>
      <c r="C289" s="9">
        <v>28.384499999999999</v>
      </c>
      <c r="D289" s="9">
        <v>25.454599999999999</v>
      </c>
      <c r="E289" s="9">
        <v>27.361999999999998</v>
      </c>
      <c r="F289" s="9">
        <v>23.049700000000001</v>
      </c>
      <c r="G289" s="9">
        <v>23.880600000000001</v>
      </c>
      <c r="H289" s="9">
        <v>26.349699999999999</v>
      </c>
      <c r="I289" s="9">
        <v>25.956600000000002</v>
      </c>
      <c r="J289" s="9">
        <v>24.924499999999998</v>
      </c>
      <c r="K289" s="9">
        <v>30.8293</v>
      </c>
      <c r="L289" s="9">
        <v>26.875299999999999</v>
      </c>
      <c r="M289" s="9">
        <v>27.3309</v>
      </c>
      <c r="N289" s="9">
        <v>30.175799999999999</v>
      </c>
      <c r="O289" s="9">
        <v>26.285499999999999</v>
      </c>
      <c r="P289" s="9">
        <v>29.673500000000001</v>
      </c>
      <c r="Q289" s="9">
        <v>32.784300000000002</v>
      </c>
      <c r="R289" s="9">
        <v>28.773</v>
      </c>
      <c r="S289" s="9">
        <v>28.543199999999999</v>
      </c>
      <c r="T289" s="9">
        <v>33.035299999999999</v>
      </c>
      <c r="U289" s="9">
        <v>30.002700000000001</v>
      </c>
      <c r="V289" s="9">
        <v>40.767899999999997</v>
      </c>
      <c r="W289" s="9">
        <v>32.704099999999997</v>
      </c>
      <c r="X289" s="9">
        <v>31.812799999999999</v>
      </c>
      <c r="Y289" s="9">
        <v>35.363900000000001</v>
      </c>
      <c r="Z289" s="9">
        <v>34.635899999999999</v>
      </c>
      <c r="AA289" s="9">
        <v>47.359499999999997</v>
      </c>
      <c r="AB289" s="9">
        <v>47.64</v>
      </c>
      <c r="AC289" s="9">
        <v>58.2941</v>
      </c>
      <c r="AD289" s="9">
        <v>42.512799999999999</v>
      </c>
      <c r="AE289" s="9">
        <v>44.727600000000002</v>
      </c>
      <c r="AF289" s="9">
        <v>47.449199999999998</v>
      </c>
      <c r="AG289" s="9">
        <v>54.844299999999997</v>
      </c>
      <c r="AH289" s="9">
        <v>50.553400000000003</v>
      </c>
      <c r="AI289" s="9">
        <v>49.168599999999998</v>
      </c>
      <c r="AJ289" s="9">
        <v>56.3324</v>
      </c>
      <c r="AK289" s="9">
        <v>60.218000000000004</v>
      </c>
      <c r="AL289" s="9">
        <v>72.2333</v>
      </c>
      <c r="AM289" s="9">
        <v>82.155900000000003</v>
      </c>
      <c r="AN289" s="9">
        <v>49.503100000000003</v>
      </c>
      <c r="AO289" s="9">
        <v>75.2303</v>
      </c>
      <c r="AP289" s="9">
        <v>57.668999999999997</v>
      </c>
      <c r="AQ289" s="9">
        <v>55.7864</v>
      </c>
      <c r="AR289" s="9">
        <v>71.638599999999997</v>
      </c>
      <c r="AS289" s="10">
        <v>96.631600000000006</v>
      </c>
      <c r="AT289" s="10">
        <v>67.528800000000004</v>
      </c>
      <c r="AU289" s="10">
        <v>67.370599999999996</v>
      </c>
      <c r="AV289" s="9">
        <v>73.423900000000003</v>
      </c>
      <c r="AW289" s="9">
        <v>56.8675</v>
      </c>
      <c r="AX289" s="9">
        <v>61.620600000000003</v>
      </c>
      <c r="AY289" s="9">
        <v>120.15949999999999</v>
      </c>
      <c r="AZ289" s="9">
        <v>97.272099999999995</v>
      </c>
    </row>
    <row r="290" spans="1:52" ht="16.5">
      <c r="A290" s="8" t="s">
        <v>34</v>
      </c>
      <c r="B290" s="6">
        <v>0</v>
      </c>
      <c r="C290" s="6">
        <v>0</v>
      </c>
      <c r="D290" s="6">
        <v>-0.1032</v>
      </c>
      <c r="E290" s="6">
        <v>7.4899999999999994E-2</v>
      </c>
      <c r="F290" s="6">
        <v>-0.15759999999999999</v>
      </c>
      <c r="G290" s="6">
        <v>3.5999999999999997E-2</v>
      </c>
      <c r="H290" s="6">
        <v>0.10340000000000001</v>
      </c>
      <c r="I290" s="6">
        <v>-1.49E-2</v>
      </c>
      <c r="J290" s="6">
        <v>-3.9800000000000002E-2</v>
      </c>
      <c r="K290" s="6">
        <v>0.2369</v>
      </c>
      <c r="L290" s="6">
        <v>-0.1283</v>
      </c>
      <c r="M290" s="6">
        <v>1.7000000000000001E-2</v>
      </c>
      <c r="N290" s="6">
        <f>N289/M289-1</f>
        <v>0.10409097395255906</v>
      </c>
      <c r="O290" s="6">
        <v>-0.12889999999999999</v>
      </c>
      <c r="P290" s="6">
        <v>0.12889999999999999</v>
      </c>
      <c r="Q290" s="6">
        <v>0.1048</v>
      </c>
      <c r="R290" s="6">
        <v>-0.12239999999999999</v>
      </c>
      <c r="S290" s="6">
        <v>-8.0000000000000002E-3</v>
      </c>
      <c r="T290" s="6">
        <v>0.15740000000000001</v>
      </c>
      <c r="U290" s="6">
        <v>-9.1800000000000007E-2</v>
      </c>
      <c r="V290" s="6">
        <v>0.35880000000000001</v>
      </c>
      <c r="W290" s="6">
        <v>-0.1978</v>
      </c>
      <c r="X290" s="6">
        <v>-2.7300000000000001E-2</v>
      </c>
      <c r="Y290" s="6">
        <v>0.1116</v>
      </c>
      <c r="Z290" s="6">
        <v>-2.06E-2</v>
      </c>
      <c r="AA290" s="6">
        <v>0.3674</v>
      </c>
      <c r="AB290" s="6">
        <v>5.8999999999999999E-3</v>
      </c>
      <c r="AC290" s="6">
        <v>0.22359999999999999</v>
      </c>
      <c r="AD290" s="6">
        <v>-0.2707</v>
      </c>
      <c r="AE290" s="6">
        <v>5.21E-2</v>
      </c>
      <c r="AF290" s="6">
        <v>6.08E-2</v>
      </c>
      <c r="AG290" s="6">
        <v>0.15590000000000001</v>
      </c>
      <c r="AH290" s="6">
        <v>-7.8200000000000006E-2</v>
      </c>
      <c r="AI290" s="6">
        <v>-2.7400000000000001E-2</v>
      </c>
      <c r="AJ290" s="6">
        <v>0.1457</v>
      </c>
      <c r="AK290" s="6">
        <v>6.9000000000000006E-2</v>
      </c>
      <c r="AL290" s="6">
        <v>0.19950000000000001</v>
      </c>
      <c r="AM290" s="6">
        <v>0.13739999999999999</v>
      </c>
      <c r="AN290" s="6">
        <v>-0.39739999999999998</v>
      </c>
      <c r="AO290" s="6">
        <v>0.51970000000000005</v>
      </c>
      <c r="AP290" s="6">
        <v>-0.2334</v>
      </c>
      <c r="AQ290" s="6">
        <v>-3.2599999999999997E-2</v>
      </c>
      <c r="AR290" s="6">
        <v>0.28420000000000001</v>
      </c>
      <c r="AS290" s="7">
        <v>0.34889999999999999</v>
      </c>
      <c r="AT290" s="7">
        <v>-0.30120000000000002</v>
      </c>
      <c r="AU290" s="7">
        <v>-2.3E-3</v>
      </c>
      <c r="AV290" s="6">
        <v>8.9899999999999994E-2</v>
      </c>
      <c r="AW290" s="6">
        <v>-0.22550000000000001</v>
      </c>
      <c r="AX290" s="6">
        <v>8.3599999999999994E-2</v>
      </c>
      <c r="AY290" s="6">
        <v>0.95</v>
      </c>
      <c r="AZ290" s="6">
        <v>-0.1905</v>
      </c>
    </row>
    <row r="293" spans="1:52" ht="21">
      <c r="A293" s="14" t="s">
        <v>144</v>
      </c>
    </row>
    <row r="294" spans="1:52" ht="18">
      <c r="A294" s="13" t="s">
        <v>142</v>
      </c>
      <c r="B294" s="15">
        <v>201101</v>
      </c>
      <c r="C294" s="15">
        <v>201102</v>
      </c>
      <c r="D294" s="15">
        <v>201103</v>
      </c>
      <c r="E294" s="15">
        <v>201104</v>
      </c>
      <c r="F294" s="15">
        <v>201105</v>
      </c>
      <c r="G294" s="15">
        <v>201106</v>
      </c>
      <c r="H294" s="15">
        <v>201107</v>
      </c>
      <c r="I294" s="15">
        <v>201108</v>
      </c>
      <c r="J294" s="15">
        <v>201109</v>
      </c>
      <c r="K294" s="15">
        <v>201110</v>
      </c>
      <c r="L294" s="15">
        <v>201111</v>
      </c>
      <c r="M294" s="15">
        <v>201112</v>
      </c>
      <c r="N294" s="11">
        <v>201201</v>
      </c>
      <c r="O294" s="11">
        <v>201202</v>
      </c>
      <c r="P294" s="11">
        <v>201203</v>
      </c>
      <c r="Q294" s="11">
        <v>201204</v>
      </c>
      <c r="R294" s="11">
        <v>201205</v>
      </c>
      <c r="S294" s="11">
        <v>201206</v>
      </c>
      <c r="T294" s="11">
        <v>201207</v>
      </c>
      <c r="U294" s="11">
        <v>201208</v>
      </c>
      <c r="V294" s="11">
        <v>201209</v>
      </c>
      <c r="W294" s="11">
        <v>201210</v>
      </c>
      <c r="X294" s="11">
        <v>201211</v>
      </c>
      <c r="Y294" s="11">
        <v>201212</v>
      </c>
      <c r="Z294" s="11">
        <v>201301</v>
      </c>
      <c r="AA294" s="11">
        <v>201302</v>
      </c>
      <c r="AB294" s="11">
        <v>201303</v>
      </c>
      <c r="AC294" s="11">
        <v>201304</v>
      </c>
      <c r="AD294" s="11">
        <v>201305</v>
      </c>
      <c r="AE294" s="11">
        <v>201306</v>
      </c>
      <c r="AF294" s="11">
        <v>201307</v>
      </c>
      <c r="AG294" s="11">
        <v>201308</v>
      </c>
      <c r="AH294" s="11">
        <v>201309</v>
      </c>
      <c r="AI294" s="11">
        <v>201310</v>
      </c>
      <c r="AJ294" s="11">
        <v>201311</v>
      </c>
      <c r="AK294" s="11">
        <v>201312</v>
      </c>
      <c r="AL294" s="11">
        <v>201401</v>
      </c>
      <c r="AM294" s="11">
        <v>201402</v>
      </c>
      <c r="AN294" s="11">
        <v>201403</v>
      </c>
      <c r="AO294" s="11">
        <v>201404</v>
      </c>
      <c r="AP294" s="11">
        <v>201405</v>
      </c>
      <c r="AQ294" s="11">
        <v>201406</v>
      </c>
      <c r="AR294" s="11">
        <v>201407</v>
      </c>
      <c r="AS294" s="12">
        <v>201408</v>
      </c>
      <c r="AT294" s="12">
        <v>201409</v>
      </c>
      <c r="AU294" s="12">
        <v>201410</v>
      </c>
      <c r="AV294" s="11">
        <v>201411</v>
      </c>
      <c r="AW294" s="11">
        <v>201412</v>
      </c>
      <c r="AX294" s="11">
        <v>201501</v>
      </c>
      <c r="AY294" s="11">
        <v>201502</v>
      </c>
      <c r="AZ294" s="11">
        <v>201503</v>
      </c>
    </row>
    <row r="295" spans="1:52" ht="16.5">
      <c r="A295" s="11" t="s">
        <v>70</v>
      </c>
      <c r="B295" s="9">
        <v>4036429</v>
      </c>
      <c r="C295" s="9">
        <v>3677254</v>
      </c>
      <c r="D295" s="9">
        <v>2555542</v>
      </c>
      <c r="E295" s="9">
        <v>3008019</v>
      </c>
      <c r="F295" s="9">
        <v>2859746</v>
      </c>
      <c r="G295" s="9">
        <v>3148908</v>
      </c>
      <c r="H295" s="9">
        <v>4757689</v>
      </c>
      <c r="I295" s="9">
        <v>5829529</v>
      </c>
      <c r="J295" s="9">
        <v>3031076</v>
      </c>
      <c r="K295" s="9">
        <v>3056254</v>
      </c>
      <c r="L295" s="9">
        <v>2708554</v>
      </c>
      <c r="M295" s="9">
        <v>2412848</v>
      </c>
      <c r="N295" s="9">
        <v>4450878</v>
      </c>
      <c r="O295" s="9">
        <v>3142731</v>
      </c>
      <c r="P295" s="9">
        <v>2527799</v>
      </c>
      <c r="Q295" s="9">
        <v>3407845</v>
      </c>
      <c r="R295" s="9">
        <v>2315302</v>
      </c>
      <c r="S295" s="9">
        <v>2649376</v>
      </c>
      <c r="T295" s="9">
        <v>4295411</v>
      </c>
      <c r="U295" s="9">
        <v>3955636</v>
      </c>
      <c r="V295" s="9">
        <v>1918771</v>
      </c>
      <c r="W295" s="9">
        <v>1978828</v>
      </c>
      <c r="X295" s="9">
        <v>1262971</v>
      </c>
      <c r="Y295" s="9">
        <v>1320813</v>
      </c>
      <c r="Z295" s="9">
        <v>1707452</v>
      </c>
      <c r="AA295" s="9">
        <v>1933018</v>
      </c>
      <c r="AB295" s="9">
        <v>1293517</v>
      </c>
      <c r="AC295" s="9">
        <v>1455252</v>
      </c>
      <c r="AD295" s="9">
        <v>1557686</v>
      </c>
      <c r="AE295" s="9">
        <v>1659003</v>
      </c>
      <c r="AF295" s="9">
        <v>2592576</v>
      </c>
      <c r="AG295" s="9">
        <v>2779768</v>
      </c>
      <c r="AH295" s="9">
        <v>1264713</v>
      </c>
      <c r="AI295" s="9">
        <v>1395442</v>
      </c>
      <c r="AJ295" s="9">
        <v>1123785</v>
      </c>
      <c r="AK295" s="9">
        <v>974805</v>
      </c>
      <c r="AL295" s="9">
        <v>1568149</v>
      </c>
      <c r="AM295" s="9">
        <v>1424323</v>
      </c>
      <c r="AN295" s="9">
        <v>1021411</v>
      </c>
      <c r="AO295" s="9">
        <v>1010777</v>
      </c>
      <c r="AP295" s="9">
        <v>1016367</v>
      </c>
      <c r="AQ295" s="9">
        <v>1155684</v>
      </c>
      <c r="AR295" s="9">
        <v>1997018</v>
      </c>
      <c r="AS295" s="10">
        <v>2776049</v>
      </c>
      <c r="AT295" s="10">
        <v>1121445</v>
      </c>
      <c r="AU295" s="10">
        <v>1171817</v>
      </c>
      <c r="AV295" s="9">
        <v>1161484</v>
      </c>
      <c r="AW295" s="9">
        <v>917510</v>
      </c>
      <c r="AX295" s="9">
        <v>1160949</v>
      </c>
      <c r="AY295" s="9">
        <v>1795173</v>
      </c>
      <c r="AZ295" s="9">
        <v>902916</v>
      </c>
    </row>
    <row r="296" spans="1:52" ht="16.5">
      <c r="A296" s="8" t="s">
        <v>71</v>
      </c>
      <c r="B296" s="6">
        <v>0.1681</v>
      </c>
      <c r="C296" s="6">
        <v>-8.8999999999999996E-2</v>
      </c>
      <c r="D296" s="6">
        <v>-0.30499999999999999</v>
      </c>
      <c r="E296" s="6">
        <v>0.17710000000000001</v>
      </c>
      <c r="F296" s="6">
        <v>-4.9299999999999997E-2</v>
      </c>
      <c r="G296" s="6">
        <v>0.1011</v>
      </c>
      <c r="H296" s="6">
        <v>0.51090000000000002</v>
      </c>
      <c r="I296" s="6">
        <v>0.2253</v>
      </c>
      <c r="J296" s="6">
        <v>-0.48</v>
      </c>
      <c r="K296" s="6">
        <v>8.3000000000000001E-3</v>
      </c>
      <c r="L296" s="6">
        <v>-0.1138</v>
      </c>
      <c r="M296" s="6">
        <v>-0.10920000000000001</v>
      </c>
      <c r="N296" s="6">
        <f>N295/M295-1</f>
        <v>0.84465743387067893</v>
      </c>
      <c r="O296" s="6">
        <v>-0.29389999999999999</v>
      </c>
      <c r="P296" s="6">
        <v>-0.19570000000000001</v>
      </c>
      <c r="Q296" s="6">
        <v>0.34810000000000002</v>
      </c>
      <c r="R296" s="6">
        <v>-0.3206</v>
      </c>
      <c r="S296" s="6">
        <v>0.14430000000000001</v>
      </c>
      <c r="T296" s="6">
        <v>0.62129999999999996</v>
      </c>
      <c r="U296" s="6">
        <v>-7.9100000000000004E-2</v>
      </c>
      <c r="V296" s="6">
        <v>-0.51490000000000002</v>
      </c>
      <c r="W296" s="6">
        <v>3.1300000000000001E-2</v>
      </c>
      <c r="X296" s="6">
        <v>-0.36180000000000001</v>
      </c>
      <c r="Y296" s="6">
        <v>4.58E-2</v>
      </c>
      <c r="Z296" s="6">
        <v>0.29270000000000002</v>
      </c>
      <c r="AA296" s="6">
        <v>0.1321</v>
      </c>
      <c r="AB296" s="6">
        <v>-0.33079999999999998</v>
      </c>
      <c r="AC296" s="6">
        <v>0.125</v>
      </c>
      <c r="AD296" s="6">
        <v>7.0400000000000004E-2</v>
      </c>
      <c r="AE296" s="6">
        <v>6.5000000000000002E-2</v>
      </c>
      <c r="AF296" s="6">
        <v>0.56269999999999998</v>
      </c>
      <c r="AG296" s="6">
        <v>7.22E-2</v>
      </c>
      <c r="AH296" s="6">
        <v>-0.54500000000000004</v>
      </c>
      <c r="AI296" s="6">
        <v>0.10340000000000001</v>
      </c>
      <c r="AJ296" s="6">
        <v>-0.19470000000000001</v>
      </c>
      <c r="AK296" s="6">
        <v>-0.1326</v>
      </c>
      <c r="AL296" s="6">
        <v>0.60870000000000002</v>
      </c>
      <c r="AM296" s="6">
        <v>-9.1700000000000004E-2</v>
      </c>
      <c r="AN296" s="6">
        <v>-0.28289999999999998</v>
      </c>
      <c r="AO296" s="6">
        <v>-1.04E-2</v>
      </c>
      <c r="AP296" s="6">
        <v>5.4999999999999997E-3</v>
      </c>
      <c r="AQ296" s="6">
        <v>0.1371</v>
      </c>
      <c r="AR296" s="6">
        <v>0.72799999999999998</v>
      </c>
      <c r="AS296" s="7">
        <v>0.3901</v>
      </c>
      <c r="AT296" s="7">
        <v>-0.59599999999999997</v>
      </c>
      <c r="AU296" s="7">
        <v>4.4900000000000002E-2</v>
      </c>
      <c r="AV296" s="6">
        <v>-8.8000000000000005E-3</v>
      </c>
      <c r="AW296" s="6">
        <v>-0.21010000000000001</v>
      </c>
      <c r="AX296" s="6">
        <v>0.26529999999999998</v>
      </c>
      <c r="AY296" s="6">
        <v>0.54630000000000001</v>
      </c>
      <c r="AZ296" s="6">
        <v>-0.497</v>
      </c>
    </row>
    <row r="297" spans="1:52" ht="16.5">
      <c r="A297" s="11" t="s">
        <v>72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2302748</v>
      </c>
      <c r="J297" s="9">
        <v>1234722</v>
      </c>
      <c r="K297" s="9">
        <v>1323938</v>
      </c>
      <c r="L297" s="9">
        <v>1051907</v>
      </c>
      <c r="M297" s="9">
        <v>966297</v>
      </c>
      <c r="N297" s="9">
        <v>1807240</v>
      </c>
      <c r="O297" s="9">
        <v>1248011</v>
      </c>
      <c r="P297" s="9">
        <v>920612</v>
      </c>
      <c r="Q297" s="9">
        <v>1149428</v>
      </c>
      <c r="R297" s="9">
        <v>787811</v>
      </c>
      <c r="S297" s="9">
        <v>886612</v>
      </c>
      <c r="T297" s="9">
        <v>1627320</v>
      </c>
      <c r="U297" s="9">
        <v>1412669</v>
      </c>
      <c r="V297" s="9">
        <v>620490</v>
      </c>
      <c r="W297" s="9">
        <v>670540</v>
      </c>
      <c r="X297" s="9">
        <v>489882</v>
      </c>
      <c r="Y297" s="9">
        <v>518311</v>
      </c>
      <c r="Z297" s="9">
        <v>669245</v>
      </c>
      <c r="AA297" s="9">
        <v>770116</v>
      </c>
      <c r="AB297" s="9">
        <v>453241</v>
      </c>
      <c r="AC297" s="9">
        <v>488396</v>
      </c>
      <c r="AD297" s="9">
        <v>528899</v>
      </c>
      <c r="AE297" s="9">
        <v>589687</v>
      </c>
      <c r="AF297" s="9">
        <v>975156</v>
      </c>
      <c r="AG297" s="9">
        <v>1052015</v>
      </c>
      <c r="AH297" s="9">
        <v>429539</v>
      </c>
      <c r="AI297" s="9">
        <v>462819</v>
      </c>
      <c r="AJ297" s="9">
        <v>371406</v>
      </c>
      <c r="AK297" s="9">
        <v>331772</v>
      </c>
      <c r="AL297" s="9">
        <v>569254</v>
      </c>
      <c r="AM297" s="9">
        <v>517499</v>
      </c>
      <c r="AN297" s="9">
        <v>334693</v>
      </c>
      <c r="AO297" s="9">
        <v>326667</v>
      </c>
      <c r="AP297" s="9">
        <v>328679</v>
      </c>
      <c r="AQ297" s="9">
        <v>381646</v>
      </c>
      <c r="AR297" s="9">
        <v>668432</v>
      </c>
      <c r="AS297" s="10">
        <v>878423</v>
      </c>
      <c r="AT297" s="10">
        <v>325963</v>
      </c>
      <c r="AU297" s="10">
        <v>342070</v>
      </c>
      <c r="AV297" s="9">
        <v>326221</v>
      </c>
      <c r="AW297" s="9">
        <v>252890</v>
      </c>
      <c r="AX297" s="9">
        <v>323842</v>
      </c>
      <c r="AY297" s="9">
        <v>442998</v>
      </c>
      <c r="AZ297" s="9">
        <v>216703</v>
      </c>
    </row>
    <row r="298" spans="1:52" ht="16.5">
      <c r="A298" s="8" t="s">
        <v>73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-0.46379999999999999</v>
      </c>
      <c r="K298" s="6">
        <v>7.2300000000000003E-2</v>
      </c>
      <c r="L298" s="6">
        <v>-0.20549999999999999</v>
      </c>
      <c r="M298" s="6">
        <v>-8.14E-2</v>
      </c>
      <c r="N298" s="6">
        <f>N297/M297-1</f>
        <v>0.87027383920264678</v>
      </c>
      <c r="O298" s="6">
        <v>-0.30940000000000001</v>
      </c>
      <c r="P298" s="6">
        <v>-0.26229999999999998</v>
      </c>
      <c r="Q298" s="6">
        <v>0.2485</v>
      </c>
      <c r="R298" s="6">
        <v>-0.31459999999999999</v>
      </c>
      <c r="S298" s="6">
        <v>0.12540000000000001</v>
      </c>
      <c r="T298" s="6">
        <v>0.83540000000000003</v>
      </c>
      <c r="U298" s="6">
        <v>-0.13189999999999999</v>
      </c>
      <c r="V298" s="6">
        <v>-0.56079999999999997</v>
      </c>
      <c r="W298" s="6">
        <v>8.0699999999999994E-2</v>
      </c>
      <c r="X298" s="6">
        <v>-0.26939999999999997</v>
      </c>
      <c r="Y298" s="6">
        <v>5.8000000000000003E-2</v>
      </c>
      <c r="Z298" s="6">
        <v>0.29120000000000001</v>
      </c>
      <c r="AA298" s="6">
        <v>0.1507</v>
      </c>
      <c r="AB298" s="6">
        <v>-0.41149999999999998</v>
      </c>
      <c r="AC298" s="6">
        <v>7.7600000000000002E-2</v>
      </c>
      <c r="AD298" s="6">
        <v>8.2900000000000001E-2</v>
      </c>
      <c r="AE298" s="6">
        <v>0.1149</v>
      </c>
      <c r="AF298" s="6">
        <v>0.65369999999999995</v>
      </c>
      <c r="AG298" s="6">
        <v>7.8799999999999995E-2</v>
      </c>
      <c r="AH298" s="6">
        <v>-0.5917</v>
      </c>
      <c r="AI298" s="6">
        <v>7.7499999999999999E-2</v>
      </c>
      <c r="AJ298" s="6">
        <v>-0.19750000000000001</v>
      </c>
      <c r="AK298" s="6">
        <v>-0.1067</v>
      </c>
      <c r="AL298" s="6">
        <v>0.71579999999999999</v>
      </c>
      <c r="AM298" s="6">
        <v>-9.0899999999999995E-2</v>
      </c>
      <c r="AN298" s="6">
        <v>-0.35320000000000001</v>
      </c>
      <c r="AO298" s="6">
        <v>-2.4E-2</v>
      </c>
      <c r="AP298" s="6">
        <v>6.1999999999999998E-3</v>
      </c>
      <c r="AQ298" s="6">
        <v>0.16120000000000001</v>
      </c>
      <c r="AR298" s="6">
        <v>0.75139999999999996</v>
      </c>
      <c r="AS298" s="7">
        <v>0.31419999999999998</v>
      </c>
      <c r="AT298" s="7">
        <v>-0.62890000000000001</v>
      </c>
      <c r="AU298" s="7">
        <v>4.9399999999999999E-2</v>
      </c>
      <c r="AV298" s="6">
        <v>-4.6300000000000001E-2</v>
      </c>
      <c r="AW298" s="6">
        <v>-0.2248</v>
      </c>
      <c r="AX298" s="6">
        <v>0.28060000000000002</v>
      </c>
      <c r="AY298" s="6">
        <v>0.3679</v>
      </c>
      <c r="AZ298" s="6">
        <v>-0.51080000000000003</v>
      </c>
    </row>
    <row r="299" spans="1:52" ht="16.5">
      <c r="A299" s="8" t="s">
        <v>81</v>
      </c>
      <c r="B299" s="6">
        <v>0.28960000000000002</v>
      </c>
      <c r="C299" s="6">
        <v>0.26300000000000001</v>
      </c>
      <c r="D299" s="6">
        <v>0.22470000000000001</v>
      </c>
      <c r="E299" s="6">
        <v>0.25369999999999998</v>
      </c>
      <c r="F299" s="6">
        <v>0.23880000000000001</v>
      </c>
      <c r="G299" s="6">
        <v>0.26550000000000001</v>
      </c>
      <c r="H299" s="6">
        <v>0.3619</v>
      </c>
      <c r="I299" s="6">
        <v>0.42559999999999998</v>
      </c>
      <c r="J299" s="6">
        <v>0.31519999999999998</v>
      </c>
      <c r="K299" s="6">
        <v>0.3241</v>
      </c>
      <c r="L299" s="6">
        <v>0.32979999999999998</v>
      </c>
      <c r="M299" s="6">
        <v>0.34610000000000002</v>
      </c>
      <c r="N299" s="6">
        <v>0.48309999999999997</v>
      </c>
      <c r="O299" s="6">
        <v>0.42180000000000001</v>
      </c>
      <c r="P299" s="6">
        <v>0.43680000000000002</v>
      </c>
      <c r="Q299" s="6">
        <v>0.51749999999999996</v>
      </c>
      <c r="R299" s="6">
        <v>0.45350000000000001</v>
      </c>
      <c r="S299" s="6">
        <v>0.47510000000000002</v>
      </c>
      <c r="T299" s="6">
        <v>0.59130000000000005</v>
      </c>
      <c r="U299" s="6">
        <v>0.57069999999999999</v>
      </c>
      <c r="V299" s="6">
        <v>0.47139999999999999</v>
      </c>
      <c r="W299" s="6">
        <v>0.48110000000000003</v>
      </c>
      <c r="X299" s="6">
        <v>0.38080000000000003</v>
      </c>
      <c r="Y299" s="6">
        <v>0.40179999999999999</v>
      </c>
      <c r="Z299" s="6">
        <v>0.44059999999999999</v>
      </c>
      <c r="AA299" s="6">
        <v>0.46500000000000002</v>
      </c>
      <c r="AB299" s="6">
        <v>0.4521</v>
      </c>
      <c r="AC299" s="6">
        <v>0.50460000000000005</v>
      </c>
      <c r="AD299" s="6">
        <v>0.54090000000000005</v>
      </c>
      <c r="AE299" s="6">
        <v>0.51319999999999999</v>
      </c>
      <c r="AF299" s="6">
        <v>0.58699999999999997</v>
      </c>
      <c r="AG299" s="6">
        <v>0.58940000000000003</v>
      </c>
      <c r="AH299" s="6">
        <v>0.49149999999999999</v>
      </c>
      <c r="AI299" s="6">
        <v>0.52439999999999998</v>
      </c>
      <c r="AJ299" s="6">
        <v>0.50449999999999995</v>
      </c>
      <c r="AK299" s="6">
        <v>0.49919999999999998</v>
      </c>
      <c r="AL299" s="6">
        <v>0.53790000000000004</v>
      </c>
      <c r="AM299" s="6">
        <v>0.53939999999999999</v>
      </c>
      <c r="AN299" s="6">
        <v>0.53710000000000002</v>
      </c>
      <c r="AO299" s="6">
        <v>0.55089999999999995</v>
      </c>
      <c r="AP299" s="6">
        <v>0.55430000000000001</v>
      </c>
      <c r="AQ299" s="6">
        <v>0.55410000000000004</v>
      </c>
      <c r="AR299" s="6">
        <v>0.63680000000000003</v>
      </c>
      <c r="AS299" s="7">
        <v>0.7077</v>
      </c>
      <c r="AT299" s="7">
        <v>0.60099999999999998</v>
      </c>
      <c r="AU299" s="7">
        <v>0.61029999999999995</v>
      </c>
      <c r="AV299" s="6">
        <v>0.62660000000000005</v>
      </c>
      <c r="AW299" s="6">
        <v>0.59589999999999999</v>
      </c>
      <c r="AX299" s="6">
        <v>0.62709999999999999</v>
      </c>
      <c r="AY299" s="6">
        <v>0.66100000000000003</v>
      </c>
      <c r="AZ299" s="6">
        <v>0.61450000000000005</v>
      </c>
    </row>
    <row r="300" spans="1:52" ht="16.5">
      <c r="A300" s="8" t="s">
        <v>82</v>
      </c>
      <c r="B300" s="6">
        <v>0.44840000000000002</v>
      </c>
      <c r="C300" s="6">
        <v>0.52049999999999996</v>
      </c>
      <c r="D300" s="6">
        <v>0.57069999999999999</v>
      </c>
      <c r="E300" s="6">
        <v>0.4642</v>
      </c>
      <c r="F300" s="6">
        <v>0.52410000000000001</v>
      </c>
      <c r="G300" s="6">
        <v>0.47120000000000001</v>
      </c>
      <c r="H300" s="6">
        <v>0.37069999999999997</v>
      </c>
      <c r="I300" s="6">
        <v>0.39650000000000002</v>
      </c>
      <c r="J300" s="6">
        <v>0.55410000000000004</v>
      </c>
      <c r="K300" s="6">
        <v>0.43340000000000001</v>
      </c>
      <c r="L300" s="6">
        <v>0.44669999999999999</v>
      </c>
      <c r="M300" s="6">
        <v>0.42920000000000003</v>
      </c>
      <c r="N300" s="6">
        <v>0.25490000000000002</v>
      </c>
      <c r="O300" s="6">
        <v>0.42909999999999998</v>
      </c>
      <c r="P300" s="6">
        <v>0.3856</v>
      </c>
      <c r="Q300" s="6">
        <v>0.28649999999999998</v>
      </c>
      <c r="R300" s="6">
        <v>0.38200000000000001</v>
      </c>
      <c r="S300" s="6">
        <v>0.29089999999999999</v>
      </c>
      <c r="T300" s="6">
        <v>0.21490000000000001</v>
      </c>
      <c r="U300" s="6">
        <v>0.28160000000000002</v>
      </c>
      <c r="V300" s="6">
        <v>0.37959999999999999</v>
      </c>
      <c r="W300" s="6">
        <v>0.2918</v>
      </c>
      <c r="X300" s="6">
        <v>0.38069999999999998</v>
      </c>
      <c r="Y300" s="6">
        <v>0.31590000000000001</v>
      </c>
      <c r="Z300" s="6">
        <v>0.26600000000000001</v>
      </c>
      <c r="AA300" s="6">
        <v>0.2777</v>
      </c>
      <c r="AB300" s="6">
        <v>0.32679999999999998</v>
      </c>
      <c r="AC300" s="6">
        <v>0.25569999999999998</v>
      </c>
      <c r="AD300" s="6">
        <v>0.25659999999999999</v>
      </c>
      <c r="AE300" s="6">
        <v>0.2467</v>
      </c>
      <c r="AF300" s="6">
        <v>0.193</v>
      </c>
      <c r="AG300" s="6">
        <v>0.24579999999999999</v>
      </c>
      <c r="AH300" s="6">
        <v>0.35589999999999999</v>
      </c>
      <c r="AI300" s="6">
        <v>0.2576</v>
      </c>
      <c r="AJ300" s="6">
        <v>0.28839999999999999</v>
      </c>
      <c r="AK300" s="6">
        <v>0.28120000000000001</v>
      </c>
      <c r="AL300" s="6">
        <v>0.18990000000000001</v>
      </c>
      <c r="AM300" s="6">
        <v>0.27239999999999998</v>
      </c>
      <c r="AN300" s="6">
        <v>0.27950000000000003</v>
      </c>
      <c r="AO300" s="6">
        <v>0.24379999999999999</v>
      </c>
      <c r="AP300" s="6">
        <v>0.24210000000000001</v>
      </c>
      <c r="AQ300" s="6">
        <v>0.21190000000000001</v>
      </c>
      <c r="AR300" s="6">
        <v>0.16009999999999999</v>
      </c>
      <c r="AS300" s="7">
        <v>0.1641</v>
      </c>
      <c r="AT300" s="7">
        <v>0.27729999999999999</v>
      </c>
      <c r="AU300" s="7">
        <v>0.2019</v>
      </c>
      <c r="AV300" s="6">
        <v>0.19889999999999999</v>
      </c>
      <c r="AW300" s="6">
        <v>0.223</v>
      </c>
      <c r="AX300" s="6">
        <v>0.16639999999999999</v>
      </c>
      <c r="AY300" s="6">
        <v>0.1424</v>
      </c>
      <c r="AZ300" s="6">
        <v>0.23300000000000001</v>
      </c>
    </row>
    <row r="301" spans="1:52" ht="16.5">
      <c r="A301" s="8" t="s">
        <v>83</v>
      </c>
      <c r="B301" s="6">
        <v>0.26200000000000001</v>
      </c>
      <c r="C301" s="6">
        <v>0.21659999999999999</v>
      </c>
      <c r="D301" s="6">
        <v>0.20469999999999999</v>
      </c>
      <c r="E301" s="6">
        <v>0.28210000000000002</v>
      </c>
      <c r="F301" s="6">
        <v>0.23710000000000001</v>
      </c>
      <c r="G301" s="6">
        <v>0.26329999999999998</v>
      </c>
      <c r="H301" s="6">
        <v>0.26740000000000003</v>
      </c>
      <c r="I301" s="6">
        <v>0.1779</v>
      </c>
      <c r="J301" s="6">
        <v>0.13070000000000001</v>
      </c>
      <c r="K301" s="6">
        <v>0.24249999999999999</v>
      </c>
      <c r="L301" s="6">
        <v>0.2235</v>
      </c>
      <c r="M301" s="6">
        <v>0.22470000000000001</v>
      </c>
      <c r="N301" s="6">
        <v>0.26200000000000001</v>
      </c>
      <c r="O301" s="6">
        <v>0.14910000000000001</v>
      </c>
      <c r="P301" s="6">
        <v>0.17749999999999999</v>
      </c>
      <c r="Q301" s="6">
        <v>0.19600000000000001</v>
      </c>
      <c r="R301" s="6">
        <v>0.16450000000000001</v>
      </c>
      <c r="S301" s="6">
        <v>0.23400000000000001</v>
      </c>
      <c r="T301" s="6">
        <v>0.1938</v>
      </c>
      <c r="U301" s="6">
        <v>0.1477</v>
      </c>
      <c r="V301" s="6">
        <v>0.14899999999999999</v>
      </c>
      <c r="W301" s="6">
        <v>0.2271</v>
      </c>
      <c r="X301" s="6">
        <v>0.23849999999999999</v>
      </c>
      <c r="Y301" s="6">
        <v>0.2823</v>
      </c>
      <c r="Z301" s="6">
        <v>0.29339999999999999</v>
      </c>
      <c r="AA301" s="6">
        <v>0.25729999999999997</v>
      </c>
      <c r="AB301" s="6">
        <v>0.22120000000000001</v>
      </c>
      <c r="AC301" s="6">
        <v>0.2397</v>
      </c>
      <c r="AD301" s="6">
        <v>0.20250000000000001</v>
      </c>
      <c r="AE301" s="6">
        <v>0.24010000000000001</v>
      </c>
      <c r="AF301" s="6">
        <v>0.22</v>
      </c>
      <c r="AG301" s="6">
        <v>0.1648</v>
      </c>
      <c r="AH301" s="6">
        <v>0.15260000000000001</v>
      </c>
      <c r="AI301" s="6">
        <v>0.218</v>
      </c>
      <c r="AJ301" s="6">
        <v>0.20710000000000001</v>
      </c>
      <c r="AK301" s="6">
        <v>0.2195</v>
      </c>
      <c r="AL301" s="6">
        <v>0.2722</v>
      </c>
      <c r="AM301" s="6">
        <v>0.18820000000000001</v>
      </c>
      <c r="AN301" s="6">
        <v>0.18340000000000001</v>
      </c>
      <c r="AO301" s="6">
        <v>0.20530000000000001</v>
      </c>
      <c r="AP301" s="6">
        <v>0.2036</v>
      </c>
      <c r="AQ301" s="6">
        <v>0.23400000000000001</v>
      </c>
      <c r="AR301" s="6">
        <v>0.2031</v>
      </c>
      <c r="AS301" s="7">
        <v>0.1283</v>
      </c>
      <c r="AT301" s="7">
        <v>0.1217</v>
      </c>
      <c r="AU301" s="7">
        <v>0.18779999999999999</v>
      </c>
      <c r="AV301" s="6">
        <v>0.1744</v>
      </c>
      <c r="AW301" s="6">
        <v>0.18110000000000001</v>
      </c>
      <c r="AX301" s="6">
        <v>0.20649999999999999</v>
      </c>
      <c r="AY301" s="6">
        <v>0.1966</v>
      </c>
      <c r="AZ301" s="6">
        <v>0.1525</v>
      </c>
    </row>
    <row r="302" spans="1:52" ht="16.5">
      <c r="A302" s="11" t="s">
        <v>141</v>
      </c>
      <c r="B302" s="9">
        <v>1223820</v>
      </c>
      <c r="C302" s="9">
        <v>1013198</v>
      </c>
      <c r="D302" s="9">
        <v>601475</v>
      </c>
      <c r="E302" s="9">
        <v>791036</v>
      </c>
      <c r="F302" s="9">
        <v>693374</v>
      </c>
      <c r="G302" s="9">
        <v>850065</v>
      </c>
      <c r="H302" s="9">
        <v>1749725</v>
      </c>
      <c r="I302" s="9">
        <v>2645334</v>
      </c>
      <c r="J302" s="9">
        <v>965433</v>
      </c>
      <c r="K302" s="9">
        <v>1000711</v>
      </c>
      <c r="L302" s="9">
        <v>907593</v>
      </c>
      <c r="M302" s="9">
        <v>843213</v>
      </c>
      <c r="N302" s="9">
        <v>2142100</v>
      </c>
      <c r="O302" s="9">
        <v>1330776</v>
      </c>
      <c r="P302" s="9">
        <v>1112491</v>
      </c>
      <c r="Q302" s="9">
        <v>1768776</v>
      </c>
      <c r="R302" s="9">
        <v>971592</v>
      </c>
      <c r="S302" s="9">
        <v>1240737</v>
      </c>
      <c r="T302" s="9">
        <v>2565188</v>
      </c>
      <c r="U302" s="9">
        <v>2284767</v>
      </c>
      <c r="V302" s="9">
        <v>916045</v>
      </c>
      <c r="W302" s="9">
        <v>963205</v>
      </c>
      <c r="X302" s="9">
        <v>486343</v>
      </c>
      <c r="Y302" s="9">
        <v>531706</v>
      </c>
      <c r="Z302" s="9">
        <v>759105</v>
      </c>
      <c r="AA302" s="9">
        <v>907470</v>
      </c>
      <c r="AB302" s="9">
        <v>589777</v>
      </c>
      <c r="AC302" s="9">
        <v>729969</v>
      </c>
      <c r="AD302" s="9">
        <v>852245</v>
      </c>
      <c r="AE302" s="9">
        <v>860315</v>
      </c>
      <c r="AF302" s="9">
        <v>1543658</v>
      </c>
      <c r="AG302" s="9">
        <v>1657132</v>
      </c>
      <c r="AH302" s="9">
        <v>627283</v>
      </c>
      <c r="AI302" s="9">
        <v>738846</v>
      </c>
      <c r="AJ302" s="9">
        <v>572842</v>
      </c>
      <c r="AK302" s="9">
        <v>490749</v>
      </c>
      <c r="AL302" s="9">
        <v>851300</v>
      </c>
      <c r="AM302" s="9">
        <v>775632</v>
      </c>
      <c r="AN302" s="9">
        <v>554188</v>
      </c>
      <c r="AO302" s="9">
        <v>562153</v>
      </c>
      <c r="AP302" s="9">
        <v>570266</v>
      </c>
      <c r="AQ302" s="9">
        <v>653124</v>
      </c>
      <c r="AR302" s="9">
        <v>1296083</v>
      </c>
      <c r="AS302" s="10">
        <v>1980423</v>
      </c>
      <c r="AT302" s="10">
        <v>677884</v>
      </c>
      <c r="AU302" s="10">
        <v>719634</v>
      </c>
      <c r="AV302" s="9">
        <v>734034</v>
      </c>
      <c r="AW302" s="9">
        <v>553742</v>
      </c>
      <c r="AX302" s="9">
        <v>735927</v>
      </c>
      <c r="AY302" s="9">
        <v>1198189</v>
      </c>
      <c r="AZ302" s="9">
        <v>562529</v>
      </c>
    </row>
    <row r="303" spans="1:52" ht="16.5">
      <c r="A303" s="8" t="s">
        <v>140</v>
      </c>
      <c r="B303" s="6">
        <v>0.50049999999999994</v>
      </c>
      <c r="C303" s="6">
        <v>-0.1721</v>
      </c>
      <c r="D303" s="6">
        <v>-0.40639999999999998</v>
      </c>
      <c r="E303" s="6">
        <v>0.31519999999999998</v>
      </c>
      <c r="F303" s="6">
        <v>-0.1235</v>
      </c>
      <c r="G303" s="6">
        <v>0.22600000000000001</v>
      </c>
      <c r="H303" s="6">
        <v>1.0583</v>
      </c>
      <c r="I303" s="6">
        <v>0.51190000000000002</v>
      </c>
      <c r="J303" s="6">
        <v>-0.63500000000000001</v>
      </c>
      <c r="K303" s="6">
        <v>3.6499999999999998E-2</v>
      </c>
      <c r="L303" s="6">
        <v>-9.3100000000000002E-2</v>
      </c>
      <c r="M303" s="6">
        <v>-7.0900000000000005E-2</v>
      </c>
      <c r="N303" s="6">
        <f>N302/M302-1</f>
        <v>1.5404020099310611</v>
      </c>
      <c r="O303" s="6">
        <v>-0.37880000000000003</v>
      </c>
      <c r="P303" s="6">
        <v>-0.16400000000000001</v>
      </c>
      <c r="Q303" s="6">
        <v>0.58989999999999998</v>
      </c>
      <c r="R303" s="6">
        <v>-0.45069999999999999</v>
      </c>
      <c r="S303" s="6">
        <v>0.27700000000000002</v>
      </c>
      <c r="T303" s="6">
        <v>1.0674999999999999</v>
      </c>
      <c r="U303" s="6">
        <v>-0.10929999999999999</v>
      </c>
      <c r="V303" s="6">
        <v>-0.59909999999999997</v>
      </c>
      <c r="W303" s="6">
        <v>5.1499999999999997E-2</v>
      </c>
      <c r="X303" s="6">
        <v>-0.49509999999999998</v>
      </c>
      <c r="Y303" s="6">
        <v>9.3299999999999994E-2</v>
      </c>
      <c r="Z303" s="6">
        <v>0.42770000000000002</v>
      </c>
      <c r="AA303" s="6">
        <v>0.19539999999999999</v>
      </c>
      <c r="AB303" s="6">
        <v>-0.35010000000000002</v>
      </c>
      <c r="AC303" s="6">
        <v>0.23769999999999999</v>
      </c>
      <c r="AD303" s="6">
        <v>0.16750000000000001</v>
      </c>
      <c r="AE303" s="6">
        <v>9.4999999999999998E-3</v>
      </c>
      <c r="AF303" s="6">
        <v>0.79430000000000001</v>
      </c>
      <c r="AG303" s="6">
        <v>7.3499999999999996E-2</v>
      </c>
      <c r="AH303" s="6">
        <v>-0.62150000000000005</v>
      </c>
      <c r="AI303" s="6">
        <v>0.1779</v>
      </c>
      <c r="AJ303" s="6">
        <v>-0.22470000000000001</v>
      </c>
      <c r="AK303" s="6">
        <v>-0.14330000000000001</v>
      </c>
      <c r="AL303" s="6">
        <v>0.73470000000000002</v>
      </c>
      <c r="AM303" s="6">
        <v>-8.8900000000000007E-2</v>
      </c>
      <c r="AN303" s="6">
        <v>-0.28549999999999998</v>
      </c>
      <c r="AO303" s="6">
        <v>1.44E-2</v>
      </c>
      <c r="AP303" s="6">
        <v>1.44E-2</v>
      </c>
      <c r="AQ303" s="6">
        <v>0.14530000000000001</v>
      </c>
      <c r="AR303" s="6">
        <v>0.98440000000000005</v>
      </c>
      <c r="AS303" s="7">
        <v>0.52800000000000002</v>
      </c>
      <c r="AT303" s="7">
        <v>-0.65769999999999995</v>
      </c>
      <c r="AU303" s="7">
        <v>6.1600000000000002E-2</v>
      </c>
      <c r="AV303" s="6">
        <v>0.02</v>
      </c>
      <c r="AW303" s="6">
        <v>-0.24560000000000001</v>
      </c>
      <c r="AX303" s="6">
        <v>0.32900000000000001</v>
      </c>
      <c r="AY303" s="6">
        <v>0.62809999999999999</v>
      </c>
      <c r="AZ303" s="6">
        <v>-0.53049999999999997</v>
      </c>
    </row>
    <row r="304" spans="1:52" ht="16.5">
      <c r="A304" s="11" t="s">
        <v>74</v>
      </c>
      <c r="B304" s="9">
        <v>1168992</v>
      </c>
      <c r="C304" s="9">
        <v>966936</v>
      </c>
      <c r="D304" s="9">
        <v>574180</v>
      </c>
      <c r="E304" s="9">
        <v>763228</v>
      </c>
      <c r="F304" s="9">
        <v>682938</v>
      </c>
      <c r="G304" s="9">
        <v>836133</v>
      </c>
      <c r="H304" s="9">
        <v>1721801</v>
      </c>
      <c r="I304" s="9">
        <v>2481005</v>
      </c>
      <c r="J304" s="9">
        <v>955257</v>
      </c>
      <c r="K304" s="9">
        <v>990648</v>
      </c>
      <c r="L304" s="9">
        <v>893238</v>
      </c>
      <c r="M304" s="9">
        <v>835059</v>
      </c>
      <c r="N304" s="9">
        <v>2150221</v>
      </c>
      <c r="O304" s="9">
        <v>1325636</v>
      </c>
      <c r="P304" s="9">
        <v>1104200</v>
      </c>
      <c r="Q304" s="9">
        <v>1763422</v>
      </c>
      <c r="R304" s="9">
        <v>1050017</v>
      </c>
      <c r="S304" s="9">
        <v>1258786</v>
      </c>
      <c r="T304" s="9">
        <v>2540037</v>
      </c>
      <c r="U304" s="9">
        <v>2257364</v>
      </c>
      <c r="V304" s="9">
        <v>904575</v>
      </c>
      <c r="W304" s="9">
        <v>951959</v>
      </c>
      <c r="X304" s="9">
        <v>480891</v>
      </c>
      <c r="Y304" s="9">
        <v>530680</v>
      </c>
      <c r="Z304" s="9">
        <v>752334</v>
      </c>
      <c r="AA304" s="9">
        <v>898799</v>
      </c>
      <c r="AB304" s="9">
        <v>584753</v>
      </c>
      <c r="AC304" s="9">
        <v>734359</v>
      </c>
      <c r="AD304" s="9">
        <v>842556</v>
      </c>
      <c r="AE304" s="9">
        <v>851465</v>
      </c>
      <c r="AF304" s="9">
        <v>1521805</v>
      </c>
      <c r="AG304" s="9">
        <v>1638334</v>
      </c>
      <c r="AH304" s="9">
        <v>621647</v>
      </c>
      <c r="AI304" s="9">
        <v>731736</v>
      </c>
      <c r="AJ304" s="9">
        <v>566925</v>
      </c>
      <c r="AK304" s="9">
        <v>486633</v>
      </c>
      <c r="AL304" s="9">
        <v>843583</v>
      </c>
      <c r="AM304" s="9">
        <v>768217</v>
      </c>
      <c r="AN304" s="9">
        <v>548558</v>
      </c>
      <c r="AO304" s="9">
        <v>556862</v>
      </c>
      <c r="AP304" s="9">
        <v>563364</v>
      </c>
      <c r="AQ304" s="9">
        <v>640398</v>
      </c>
      <c r="AR304" s="9">
        <v>1271724</v>
      </c>
      <c r="AS304" s="10">
        <v>1964483</v>
      </c>
      <c r="AT304" s="10">
        <v>673936</v>
      </c>
      <c r="AU304" s="10">
        <v>715162</v>
      </c>
      <c r="AV304" s="9">
        <v>727838</v>
      </c>
      <c r="AW304" s="9">
        <v>546768</v>
      </c>
      <c r="AX304" s="9">
        <v>728019</v>
      </c>
      <c r="AY304" s="9">
        <v>1186627</v>
      </c>
      <c r="AZ304" s="9">
        <v>554850</v>
      </c>
    </row>
    <row r="305" spans="1:52" ht="16.5">
      <c r="A305" s="8" t="s">
        <v>75</v>
      </c>
      <c r="B305" s="6">
        <v>0.46860000000000002</v>
      </c>
      <c r="C305" s="6">
        <v>-0.17280000000000001</v>
      </c>
      <c r="D305" s="6">
        <v>-0.40620000000000001</v>
      </c>
      <c r="E305" s="6">
        <v>0.32919999999999999</v>
      </c>
      <c r="F305" s="6">
        <v>-0.1052</v>
      </c>
      <c r="G305" s="6">
        <v>0.2243</v>
      </c>
      <c r="H305" s="6">
        <v>1.0591999999999999</v>
      </c>
      <c r="I305" s="6">
        <v>0.44090000000000001</v>
      </c>
      <c r="J305" s="6">
        <v>-0.61499999999999999</v>
      </c>
      <c r="K305" s="6">
        <v>3.6999999999999998E-2</v>
      </c>
      <c r="L305" s="6">
        <v>-9.8299999999999998E-2</v>
      </c>
      <c r="M305" s="6">
        <v>-6.5100000000000005E-2</v>
      </c>
      <c r="N305" s="6">
        <f>N304/M304-1</f>
        <v>1.5749330286842009</v>
      </c>
      <c r="O305" s="6">
        <v>-0.38350000000000001</v>
      </c>
      <c r="P305" s="6">
        <v>-0.16700000000000001</v>
      </c>
      <c r="Q305" s="6">
        <v>0.59699999999999998</v>
      </c>
      <c r="R305" s="6">
        <v>-0.40460000000000002</v>
      </c>
      <c r="S305" s="6">
        <v>0.1988</v>
      </c>
      <c r="T305" s="6">
        <v>1.0178</v>
      </c>
      <c r="U305" s="6">
        <v>-0.1113</v>
      </c>
      <c r="V305" s="6">
        <v>-0.59930000000000005</v>
      </c>
      <c r="W305" s="6">
        <v>5.2400000000000002E-2</v>
      </c>
      <c r="X305" s="6">
        <v>-0.49480000000000002</v>
      </c>
      <c r="Y305" s="6">
        <v>0.10349999999999999</v>
      </c>
      <c r="Z305" s="6">
        <v>0.41770000000000002</v>
      </c>
      <c r="AA305" s="6">
        <v>0.19470000000000001</v>
      </c>
      <c r="AB305" s="6">
        <v>-0.34939999999999999</v>
      </c>
      <c r="AC305" s="6">
        <v>0.25580000000000003</v>
      </c>
      <c r="AD305" s="6">
        <v>0.14729999999999999</v>
      </c>
      <c r="AE305" s="6">
        <v>1.06E-2</v>
      </c>
      <c r="AF305" s="6">
        <v>0.7873</v>
      </c>
      <c r="AG305" s="6">
        <v>7.6600000000000001E-2</v>
      </c>
      <c r="AH305" s="6">
        <v>-0.62060000000000004</v>
      </c>
      <c r="AI305" s="6">
        <v>0.17710000000000001</v>
      </c>
      <c r="AJ305" s="6">
        <v>-0.22520000000000001</v>
      </c>
      <c r="AK305" s="6">
        <v>-0.1416</v>
      </c>
      <c r="AL305" s="6">
        <v>0.73350000000000004</v>
      </c>
      <c r="AM305" s="6">
        <v>-8.9300000000000004E-2</v>
      </c>
      <c r="AN305" s="6">
        <v>-0.28589999999999999</v>
      </c>
      <c r="AO305" s="6">
        <v>1.5100000000000001E-2</v>
      </c>
      <c r="AP305" s="6">
        <v>1.17E-2</v>
      </c>
      <c r="AQ305" s="6">
        <v>0.13669999999999999</v>
      </c>
      <c r="AR305" s="6">
        <v>0.98580000000000001</v>
      </c>
      <c r="AS305" s="7">
        <v>0.54469999999999996</v>
      </c>
      <c r="AT305" s="7">
        <v>-0.65690000000000004</v>
      </c>
      <c r="AU305" s="7">
        <v>6.1199999999999997E-2</v>
      </c>
      <c r="AV305" s="6">
        <v>1.77E-2</v>
      </c>
      <c r="AW305" s="6">
        <v>-0.24879999999999999</v>
      </c>
      <c r="AX305" s="6">
        <v>0.33150000000000002</v>
      </c>
      <c r="AY305" s="6">
        <v>0.62990000000000002</v>
      </c>
      <c r="AZ305" s="6">
        <v>-0.53239999999999998</v>
      </c>
    </row>
    <row r="306" spans="1:52" ht="16.5">
      <c r="A306" s="11" t="s">
        <v>76</v>
      </c>
      <c r="B306" s="9">
        <v>1809740</v>
      </c>
      <c r="C306" s="9">
        <v>1913926</v>
      </c>
      <c r="D306" s="9">
        <v>1458327</v>
      </c>
      <c r="E306" s="9">
        <v>1396249</v>
      </c>
      <c r="F306" s="9">
        <v>1498716</v>
      </c>
      <c r="G306" s="9">
        <v>1483803</v>
      </c>
      <c r="H306" s="9">
        <v>1763501</v>
      </c>
      <c r="I306" s="9">
        <v>2311506</v>
      </c>
      <c r="J306" s="9">
        <v>1679596</v>
      </c>
      <c r="K306" s="9">
        <v>1324552</v>
      </c>
      <c r="L306" s="9">
        <v>1209863</v>
      </c>
      <c r="M306" s="9">
        <v>1035616</v>
      </c>
      <c r="N306" s="9">
        <v>1134500</v>
      </c>
      <c r="O306" s="9">
        <v>1348580</v>
      </c>
      <c r="P306" s="9">
        <v>974807</v>
      </c>
      <c r="Q306" s="9">
        <v>976343</v>
      </c>
      <c r="R306" s="9">
        <v>884349</v>
      </c>
      <c r="S306" s="9">
        <v>770659</v>
      </c>
      <c r="T306" s="9">
        <v>922995</v>
      </c>
      <c r="U306" s="9">
        <v>1113856</v>
      </c>
      <c r="V306" s="9">
        <v>728376</v>
      </c>
      <c r="W306" s="9">
        <v>577475</v>
      </c>
      <c r="X306" s="9">
        <v>480815</v>
      </c>
      <c r="Y306" s="9">
        <v>417296</v>
      </c>
      <c r="Z306" s="9">
        <v>454154</v>
      </c>
      <c r="AA306" s="9">
        <v>536812</v>
      </c>
      <c r="AB306" s="9">
        <v>422690</v>
      </c>
      <c r="AC306" s="9">
        <v>372112</v>
      </c>
      <c r="AD306" s="9">
        <v>399668</v>
      </c>
      <c r="AE306" s="9">
        <v>409231</v>
      </c>
      <c r="AF306" s="9">
        <v>500278</v>
      </c>
      <c r="AG306" s="9">
        <v>683229</v>
      </c>
      <c r="AH306" s="9">
        <v>450064</v>
      </c>
      <c r="AI306" s="9">
        <v>359431</v>
      </c>
      <c r="AJ306" s="9">
        <v>324130</v>
      </c>
      <c r="AK306" s="9">
        <v>274160</v>
      </c>
      <c r="AL306" s="9">
        <v>297719</v>
      </c>
      <c r="AM306" s="9">
        <v>388006</v>
      </c>
      <c r="AN306" s="9">
        <v>285525</v>
      </c>
      <c r="AO306" s="9">
        <v>246420</v>
      </c>
      <c r="AP306" s="9">
        <v>246022</v>
      </c>
      <c r="AQ306" s="9">
        <v>244857</v>
      </c>
      <c r="AR306" s="9">
        <v>319709</v>
      </c>
      <c r="AS306" s="10">
        <v>455433</v>
      </c>
      <c r="AT306" s="10">
        <v>310979</v>
      </c>
      <c r="AU306" s="10">
        <v>236554</v>
      </c>
      <c r="AV306" s="9">
        <v>231035</v>
      </c>
      <c r="AW306" s="9">
        <v>204602</v>
      </c>
      <c r="AX306" s="9">
        <v>193207</v>
      </c>
      <c r="AY306" s="9">
        <v>255658</v>
      </c>
      <c r="AZ306" s="9">
        <v>210411</v>
      </c>
    </row>
    <row r="307" spans="1:52" ht="16.5">
      <c r="A307" s="8" t="s">
        <v>77</v>
      </c>
      <c r="B307" s="6">
        <v>-6.4500000000000002E-2</v>
      </c>
      <c r="C307" s="6">
        <v>5.7599999999999998E-2</v>
      </c>
      <c r="D307" s="6">
        <v>-0.23799999999999999</v>
      </c>
      <c r="E307" s="6">
        <v>-4.2599999999999999E-2</v>
      </c>
      <c r="F307" s="6">
        <v>7.3400000000000007E-2</v>
      </c>
      <c r="G307" s="6">
        <v>-0.01</v>
      </c>
      <c r="H307" s="6">
        <v>0.1885</v>
      </c>
      <c r="I307" s="6">
        <v>0.31069999999999998</v>
      </c>
      <c r="J307" s="6">
        <v>-0.27339999999999998</v>
      </c>
      <c r="K307" s="6">
        <v>-0.2114</v>
      </c>
      <c r="L307" s="6">
        <v>-8.6599999999999996E-2</v>
      </c>
      <c r="M307" s="6">
        <v>-0.14399999999999999</v>
      </c>
      <c r="N307" s="6">
        <f>N306/M306-1</f>
        <v>9.5483267929425519E-2</v>
      </c>
      <c r="O307" s="6">
        <v>0.18870000000000001</v>
      </c>
      <c r="P307" s="6">
        <v>-0.2772</v>
      </c>
      <c r="Q307" s="6">
        <v>1.6000000000000001E-3</v>
      </c>
      <c r="R307" s="6">
        <v>-9.4200000000000006E-2</v>
      </c>
      <c r="S307" s="6">
        <v>-0.12859999999999999</v>
      </c>
      <c r="T307" s="6">
        <v>0.19769999999999999</v>
      </c>
      <c r="U307" s="6">
        <v>0.20680000000000001</v>
      </c>
      <c r="V307" s="6">
        <v>-0.34610000000000002</v>
      </c>
      <c r="W307" s="6">
        <v>-0.2072</v>
      </c>
      <c r="X307" s="6">
        <v>-0.16739999999999999</v>
      </c>
      <c r="Y307" s="6">
        <v>-0.1321</v>
      </c>
      <c r="Z307" s="6">
        <v>8.8300000000000003E-2</v>
      </c>
      <c r="AA307" s="6">
        <v>0.182</v>
      </c>
      <c r="AB307" s="6">
        <v>-0.21260000000000001</v>
      </c>
      <c r="AC307" s="6">
        <v>-0.1197</v>
      </c>
      <c r="AD307" s="6">
        <v>7.4099999999999999E-2</v>
      </c>
      <c r="AE307" s="6">
        <v>2.3900000000000001E-2</v>
      </c>
      <c r="AF307" s="6">
        <v>0.2225</v>
      </c>
      <c r="AG307" s="6">
        <v>0.36570000000000003</v>
      </c>
      <c r="AH307" s="6">
        <v>-0.34129999999999999</v>
      </c>
      <c r="AI307" s="6">
        <v>-0.2014</v>
      </c>
      <c r="AJ307" s="6">
        <v>-9.8199999999999996E-2</v>
      </c>
      <c r="AK307" s="6">
        <v>-0.1542</v>
      </c>
      <c r="AL307" s="6">
        <v>8.5900000000000004E-2</v>
      </c>
      <c r="AM307" s="6">
        <v>0.30330000000000001</v>
      </c>
      <c r="AN307" s="6">
        <v>-0.2641</v>
      </c>
      <c r="AO307" s="6">
        <v>-0.13700000000000001</v>
      </c>
      <c r="AP307" s="6">
        <v>-1.6000000000000001E-3</v>
      </c>
      <c r="AQ307" s="6">
        <v>-4.7000000000000002E-3</v>
      </c>
      <c r="AR307" s="6">
        <v>0.30570000000000003</v>
      </c>
      <c r="AS307" s="7">
        <v>0.42449999999999999</v>
      </c>
      <c r="AT307" s="7">
        <v>-0.31719999999999998</v>
      </c>
      <c r="AU307" s="7">
        <v>-0.23930000000000001</v>
      </c>
      <c r="AV307" s="6">
        <v>-2.3300000000000001E-2</v>
      </c>
      <c r="AW307" s="6">
        <v>-0.1144</v>
      </c>
      <c r="AX307" s="6">
        <v>-5.57E-2</v>
      </c>
      <c r="AY307" s="6">
        <v>0.32319999999999999</v>
      </c>
      <c r="AZ307" s="6">
        <v>-0.17699999999999999</v>
      </c>
    </row>
    <row r="308" spans="1:52" ht="16.5">
      <c r="A308" s="11" t="s">
        <v>78</v>
      </c>
      <c r="B308" s="9">
        <v>1057697</v>
      </c>
      <c r="C308" s="9">
        <v>796392</v>
      </c>
      <c r="D308" s="9">
        <v>523035</v>
      </c>
      <c r="E308" s="9">
        <v>848542</v>
      </c>
      <c r="F308" s="9">
        <v>678092</v>
      </c>
      <c r="G308" s="9">
        <v>828972</v>
      </c>
      <c r="H308" s="9">
        <v>1272387</v>
      </c>
      <c r="I308" s="9">
        <v>1037018</v>
      </c>
      <c r="J308" s="9">
        <v>396223</v>
      </c>
      <c r="K308" s="9">
        <v>741054</v>
      </c>
      <c r="L308" s="9">
        <v>605453</v>
      </c>
      <c r="M308" s="9">
        <v>542173</v>
      </c>
      <c r="N308" s="9">
        <v>1166157</v>
      </c>
      <c r="O308" s="9">
        <v>468515</v>
      </c>
      <c r="P308" s="9">
        <v>448792</v>
      </c>
      <c r="Q308" s="9">
        <v>668080</v>
      </c>
      <c r="R308" s="9">
        <v>380936</v>
      </c>
      <c r="S308" s="9">
        <v>619931</v>
      </c>
      <c r="T308" s="9">
        <v>832379</v>
      </c>
      <c r="U308" s="9">
        <v>584416</v>
      </c>
      <c r="V308" s="9">
        <v>285820</v>
      </c>
      <c r="W308" s="9">
        <v>449394</v>
      </c>
      <c r="X308" s="9">
        <v>301265</v>
      </c>
      <c r="Y308" s="9">
        <v>372837</v>
      </c>
      <c r="Z308" s="9">
        <v>500964</v>
      </c>
      <c r="AA308" s="9">
        <v>497407</v>
      </c>
      <c r="AB308" s="9">
        <v>286074</v>
      </c>
      <c r="AC308" s="9">
        <v>348781</v>
      </c>
      <c r="AD308" s="9">
        <v>315462</v>
      </c>
      <c r="AE308" s="9">
        <v>398307</v>
      </c>
      <c r="AF308" s="9">
        <v>570493</v>
      </c>
      <c r="AG308" s="9">
        <v>458205</v>
      </c>
      <c r="AH308" s="9">
        <v>193002</v>
      </c>
      <c r="AI308" s="9">
        <v>304275</v>
      </c>
      <c r="AJ308" s="9">
        <v>232730</v>
      </c>
      <c r="AK308" s="9">
        <v>214012</v>
      </c>
      <c r="AL308" s="9">
        <v>426847</v>
      </c>
      <c r="AM308" s="9">
        <v>268100</v>
      </c>
      <c r="AN308" s="9">
        <v>187328</v>
      </c>
      <c r="AO308" s="9">
        <v>207495</v>
      </c>
      <c r="AP308" s="9">
        <v>206981</v>
      </c>
      <c r="AQ308" s="9">
        <v>270429</v>
      </c>
      <c r="AR308" s="9">
        <v>405585</v>
      </c>
      <c r="AS308" s="10">
        <v>356133</v>
      </c>
      <c r="AT308" s="10">
        <v>136530</v>
      </c>
      <c r="AU308" s="10">
        <v>220101</v>
      </c>
      <c r="AV308" s="9">
        <v>202611</v>
      </c>
      <c r="AW308" s="9">
        <v>166140</v>
      </c>
      <c r="AX308" s="9">
        <v>239723</v>
      </c>
      <c r="AY308" s="9">
        <v>352888</v>
      </c>
      <c r="AZ308" s="9">
        <v>137655</v>
      </c>
    </row>
    <row r="309" spans="1:52" ht="16.5">
      <c r="A309" s="8" t="s">
        <v>79</v>
      </c>
      <c r="B309" s="6">
        <v>0.4587</v>
      </c>
      <c r="C309" s="6">
        <v>-0.24709999999999999</v>
      </c>
      <c r="D309" s="6">
        <v>-0.34320000000000001</v>
      </c>
      <c r="E309" s="6">
        <v>0.62229999999999996</v>
      </c>
      <c r="F309" s="6">
        <v>-0.2009</v>
      </c>
      <c r="G309" s="6">
        <v>0.2225</v>
      </c>
      <c r="H309" s="6">
        <v>0.53490000000000004</v>
      </c>
      <c r="I309" s="6">
        <v>-0.185</v>
      </c>
      <c r="J309" s="6">
        <v>-0.6179</v>
      </c>
      <c r="K309" s="6">
        <v>0.87029999999999996</v>
      </c>
      <c r="L309" s="6">
        <v>-0.183</v>
      </c>
      <c r="M309" s="6">
        <v>-0.1045</v>
      </c>
      <c r="N309" s="6">
        <f>N308/M308-1</f>
        <v>1.1508946406405336</v>
      </c>
      <c r="O309" s="6">
        <v>-0.59819999999999995</v>
      </c>
      <c r="P309" s="6">
        <v>-4.2099999999999999E-2</v>
      </c>
      <c r="Q309" s="6">
        <v>0.48859999999999998</v>
      </c>
      <c r="R309" s="6">
        <v>-0.42980000000000002</v>
      </c>
      <c r="S309" s="6">
        <v>0.62739999999999996</v>
      </c>
      <c r="T309" s="6">
        <v>0.3427</v>
      </c>
      <c r="U309" s="6">
        <v>-0.2979</v>
      </c>
      <c r="V309" s="6">
        <v>-0.51090000000000002</v>
      </c>
      <c r="W309" s="6">
        <v>0.57230000000000003</v>
      </c>
      <c r="X309" s="6">
        <v>-0.3296</v>
      </c>
      <c r="Y309" s="6">
        <v>0.23760000000000001</v>
      </c>
      <c r="Z309" s="6">
        <v>0.34370000000000001</v>
      </c>
      <c r="AA309" s="6">
        <v>-7.1000000000000004E-3</v>
      </c>
      <c r="AB309" s="6">
        <v>-0.4249</v>
      </c>
      <c r="AC309" s="6">
        <v>0.21920000000000001</v>
      </c>
      <c r="AD309" s="6">
        <v>-9.5500000000000002E-2</v>
      </c>
      <c r="AE309" s="6">
        <v>0.2626</v>
      </c>
      <c r="AF309" s="6">
        <v>0.43230000000000002</v>
      </c>
      <c r="AG309" s="6">
        <v>-0.1968</v>
      </c>
      <c r="AH309" s="6">
        <v>-0.57879999999999998</v>
      </c>
      <c r="AI309" s="6">
        <v>0.57650000000000001</v>
      </c>
      <c r="AJ309" s="6">
        <v>-0.2351</v>
      </c>
      <c r="AK309" s="6">
        <v>-8.0399999999999999E-2</v>
      </c>
      <c r="AL309" s="6">
        <v>0.99450000000000005</v>
      </c>
      <c r="AM309" s="6">
        <v>-0.37190000000000001</v>
      </c>
      <c r="AN309" s="6">
        <v>-0.30130000000000001</v>
      </c>
      <c r="AO309" s="6">
        <v>0.1077</v>
      </c>
      <c r="AP309" s="6">
        <v>-2.5000000000000001E-3</v>
      </c>
      <c r="AQ309" s="6">
        <v>0.30649999999999999</v>
      </c>
      <c r="AR309" s="6">
        <v>0.49980000000000002</v>
      </c>
      <c r="AS309" s="7">
        <v>-0.12189999999999999</v>
      </c>
      <c r="AT309" s="7">
        <v>-0.61660000000000004</v>
      </c>
      <c r="AU309" s="7">
        <v>0.61209999999999998</v>
      </c>
      <c r="AV309" s="6">
        <v>-7.9500000000000001E-2</v>
      </c>
      <c r="AW309" s="6">
        <v>-0.18</v>
      </c>
      <c r="AX309" s="6">
        <v>0.44290000000000002</v>
      </c>
      <c r="AY309" s="6">
        <v>0.47210000000000002</v>
      </c>
      <c r="AZ309" s="6">
        <v>-0.6099</v>
      </c>
    </row>
    <row r="310" spans="1:52" ht="16.5">
      <c r="A310" s="11" t="s">
        <v>84</v>
      </c>
      <c r="B310" s="9">
        <v>1645825</v>
      </c>
      <c r="C310" s="9">
        <v>2122503</v>
      </c>
      <c r="D310" s="9">
        <v>2218927</v>
      </c>
      <c r="E310" s="9">
        <v>1159293</v>
      </c>
      <c r="F310" s="9">
        <v>1509303</v>
      </c>
      <c r="G310" s="9">
        <v>1375943</v>
      </c>
      <c r="H310" s="9">
        <v>1385407</v>
      </c>
      <c r="I310" s="9">
        <v>2446183</v>
      </c>
      <c r="J310" s="9">
        <v>4149933</v>
      </c>
      <c r="K310" s="9">
        <v>1706524</v>
      </c>
      <c r="L310" s="9">
        <v>1846391</v>
      </c>
      <c r="M310" s="9">
        <v>1672938</v>
      </c>
      <c r="N310" s="9">
        <v>1278348</v>
      </c>
      <c r="O310" s="9">
        <v>3102298</v>
      </c>
      <c r="P310" s="9">
        <v>2167924</v>
      </c>
      <c r="Q310" s="9">
        <v>1551456</v>
      </c>
      <c r="R310" s="9">
        <v>2523496</v>
      </c>
      <c r="S310" s="9">
        <v>1544643</v>
      </c>
      <c r="T310" s="9">
        <v>1726381</v>
      </c>
      <c r="U310" s="9">
        <v>3181555</v>
      </c>
      <c r="V310" s="9">
        <v>3227260</v>
      </c>
      <c r="W310" s="9">
        <v>1341296</v>
      </c>
      <c r="X310" s="9">
        <v>1498013</v>
      </c>
      <c r="Y310" s="9">
        <v>845675</v>
      </c>
      <c r="Z310" s="9">
        <v>866659</v>
      </c>
      <c r="AA310" s="9">
        <v>1170640</v>
      </c>
      <c r="AB310" s="9">
        <v>1510328</v>
      </c>
      <c r="AC310" s="9">
        <v>921405</v>
      </c>
      <c r="AD310" s="9">
        <v>1055584</v>
      </c>
      <c r="AE310" s="9">
        <v>1148455</v>
      </c>
      <c r="AF310" s="9">
        <v>1158725</v>
      </c>
      <c r="AG310" s="9">
        <v>1909347</v>
      </c>
      <c r="AH310" s="9">
        <v>2329704</v>
      </c>
      <c r="AI310" s="9">
        <v>913568</v>
      </c>
      <c r="AJ310" s="9">
        <v>1071312</v>
      </c>
      <c r="AK310" s="9">
        <v>849625</v>
      </c>
      <c r="AL310" s="9">
        <v>677086</v>
      </c>
      <c r="AM310" s="9">
        <v>1180143</v>
      </c>
      <c r="AN310" s="9">
        <v>1138798</v>
      </c>
      <c r="AO310" s="9">
        <v>774991</v>
      </c>
      <c r="AP310" s="9">
        <v>764755</v>
      </c>
      <c r="AQ310" s="9">
        <v>771510</v>
      </c>
      <c r="AR310" s="9">
        <v>835975</v>
      </c>
      <c r="AS310" s="10">
        <v>1541585</v>
      </c>
      <c r="AT310" s="10">
        <v>2465070</v>
      </c>
      <c r="AU310" s="10">
        <v>884891</v>
      </c>
      <c r="AV310" s="9">
        <v>940782</v>
      </c>
      <c r="AW310" s="9">
        <v>956882</v>
      </c>
      <c r="AX310" s="9">
        <v>724303</v>
      </c>
      <c r="AY310" s="9">
        <v>905291</v>
      </c>
      <c r="AZ310" s="9">
        <v>1584762</v>
      </c>
    </row>
    <row r="311" spans="1:52" ht="16.5">
      <c r="A311" s="8" t="s">
        <v>85</v>
      </c>
      <c r="B311" s="6">
        <v>-0.16350000000000001</v>
      </c>
      <c r="C311" s="6">
        <v>0.28960000000000002</v>
      </c>
      <c r="D311" s="6">
        <v>4.5400000000000003E-2</v>
      </c>
      <c r="E311" s="6">
        <v>-0.47749999999999998</v>
      </c>
      <c r="F311" s="6">
        <v>0.3019</v>
      </c>
      <c r="G311" s="6">
        <v>-8.8400000000000006E-2</v>
      </c>
      <c r="H311" s="6">
        <v>6.8999999999999999E-3</v>
      </c>
      <c r="I311" s="6">
        <v>0.76570000000000005</v>
      </c>
      <c r="J311" s="6">
        <v>0.69650000000000001</v>
      </c>
      <c r="K311" s="6">
        <v>-0.58879999999999999</v>
      </c>
      <c r="L311" s="6">
        <v>8.2000000000000003E-2</v>
      </c>
      <c r="M311" s="6">
        <v>-9.3899999999999997E-2</v>
      </c>
      <c r="N311" s="6">
        <v>0</v>
      </c>
      <c r="O311" s="6">
        <v>1.4268000000000001</v>
      </c>
      <c r="P311" s="6">
        <v>-0.30120000000000002</v>
      </c>
      <c r="Q311" s="6">
        <v>-0.28439999999999999</v>
      </c>
      <c r="R311" s="6">
        <v>0.62649999999999995</v>
      </c>
      <c r="S311" s="6">
        <v>-0.38790000000000002</v>
      </c>
      <c r="T311" s="6">
        <v>0.1177</v>
      </c>
      <c r="U311" s="6">
        <v>0.84289999999999998</v>
      </c>
      <c r="V311" s="6">
        <v>1.44E-2</v>
      </c>
      <c r="W311" s="6">
        <v>-0.58440000000000003</v>
      </c>
      <c r="X311" s="6">
        <v>0.1168</v>
      </c>
      <c r="Y311" s="6">
        <v>-0.4355</v>
      </c>
      <c r="Z311" s="6">
        <v>2.4799999999999999E-2</v>
      </c>
      <c r="AA311" s="6">
        <v>0.3508</v>
      </c>
      <c r="AB311" s="6">
        <v>0.29020000000000001</v>
      </c>
      <c r="AC311" s="6">
        <v>-0.38990000000000002</v>
      </c>
      <c r="AD311" s="6">
        <v>0.14560000000000001</v>
      </c>
      <c r="AE311" s="6">
        <v>8.7999999999999995E-2</v>
      </c>
      <c r="AF311" s="6">
        <v>8.8999999999999999E-3</v>
      </c>
      <c r="AG311" s="6">
        <v>0.64780000000000004</v>
      </c>
      <c r="AH311" s="6">
        <v>0.22020000000000001</v>
      </c>
      <c r="AI311" s="6">
        <v>-0.6079</v>
      </c>
      <c r="AJ311" s="6">
        <v>0.17269999999999999</v>
      </c>
      <c r="AK311" s="6">
        <v>-0.2069</v>
      </c>
      <c r="AL311" s="6">
        <v>-0.2031</v>
      </c>
      <c r="AM311" s="6">
        <v>0.74299999999999999</v>
      </c>
      <c r="AN311" s="6">
        <v>-3.5000000000000003E-2</v>
      </c>
      <c r="AO311" s="6">
        <v>-0.31950000000000001</v>
      </c>
      <c r="AP311" s="6">
        <v>-1.32E-2</v>
      </c>
      <c r="AQ311" s="6">
        <v>8.8000000000000005E-3</v>
      </c>
      <c r="AR311" s="6">
        <v>8.3599999999999994E-2</v>
      </c>
      <c r="AS311" s="7">
        <v>0.84409999999999996</v>
      </c>
      <c r="AT311" s="7">
        <v>0.59899999999999998</v>
      </c>
      <c r="AU311" s="7">
        <v>-0.64100000000000001</v>
      </c>
      <c r="AV311" s="6">
        <v>6.3200000000000006E-2</v>
      </c>
      <c r="AW311" s="6">
        <v>1.7100000000000001E-2</v>
      </c>
      <c r="AX311" s="6">
        <v>-0.24310000000000001</v>
      </c>
      <c r="AY311" s="6">
        <v>0.24990000000000001</v>
      </c>
      <c r="AZ311" s="6">
        <v>0.75060000000000004</v>
      </c>
    </row>
    <row r="312" spans="1:52" ht="16.5">
      <c r="A312" s="8" t="s">
        <v>89</v>
      </c>
      <c r="B312" s="6">
        <v>0.4763</v>
      </c>
      <c r="C312" s="6">
        <v>0.52580000000000005</v>
      </c>
      <c r="D312" s="6">
        <v>0.60340000000000005</v>
      </c>
      <c r="E312" s="6">
        <v>0.4536</v>
      </c>
      <c r="F312" s="6">
        <v>0.50180000000000002</v>
      </c>
      <c r="G312" s="6">
        <v>0.48110000000000003</v>
      </c>
      <c r="H312" s="6">
        <v>0.44</v>
      </c>
      <c r="I312" s="6">
        <v>0.51419999999999999</v>
      </c>
      <c r="J312" s="6">
        <v>0.71189999999999998</v>
      </c>
      <c r="K312" s="6">
        <v>0.56299999999999994</v>
      </c>
      <c r="L312" s="6">
        <v>0.60409999999999997</v>
      </c>
      <c r="M312" s="6">
        <v>0.61760000000000004</v>
      </c>
      <c r="N312" s="6">
        <v>0</v>
      </c>
      <c r="O312" s="6">
        <v>0.69699999999999995</v>
      </c>
      <c r="P312" s="6">
        <v>0.68979999999999997</v>
      </c>
      <c r="Q312" s="6">
        <v>0.61380000000000001</v>
      </c>
      <c r="R312" s="6">
        <v>0.74050000000000005</v>
      </c>
      <c r="S312" s="6">
        <v>0.66710000000000003</v>
      </c>
      <c r="T312" s="6">
        <v>0.65159999999999996</v>
      </c>
      <c r="U312" s="6">
        <v>0.74070000000000003</v>
      </c>
      <c r="V312" s="6">
        <v>0.81589999999999996</v>
      </c>
      <c r="W312" s="6">
        <v>0.69899999999999995</v>
      </c>
      <c r="X312" s="6">
        <v>0.75700000000000001</v>
      </c>
      <c r="Y312" s="6">
        <v>0.66959999999999997</v>
      </c>
      <c r="Z312" s="6">
        <v>0.65620000000000001</v>
      </c>
      <c r="AA312" s="6">
        <v>0.68559999999999999</v>
      </c>
      <c r="AB312" s="6">
        <v>0.78129999999999999</v>
      </c>
      <c r="AC312" s="6">
        <v>0.71230000000000004</v>
      </c>
      <c r="AD312" s="6">
        <v>0.72540000000000004</v>
      </c>
      <c r="AE312" s="6">
        <v>0.73729999999999996</v>
      </c>
      <c r="AF312" s="6">
        <v>0.69840000000000002</v>
      </c>
      <c r="AG312" s="6">
        <v>0.73650000000000004</v>
      </c>
      <c r="AH312" s="6">
        <v>0.83809999999999996</v>
      </c>
      <c r="AI312" s="6">
        <v>0.72240000000000004</v>
      </c>
      <c r="AJ312" s="6">
        <v>0.76770000000000005</v>
      </c>
      <c r="AK312" s="6">
        <v>0.75600000000000001</v>
      </c>
      <c r="AL312" s="6">
        <v>0.6946</v>
      </c>
      <c r="AM312" s="6">
        <v>0.75260000000000005</v>
      </c>
      <c r="AN312" s="6">
        <v>0.79949999999999999</v>
      </c>
      <c r="AO312" s="6">
        <v>0.75870000000000004</v>
      </c>
      <c r="AP312" s="6">
        <v>0.75660000000000005</v>
      </c>
      <c r="AQ312" s="6">
        <v>0.7591</v>
      </c>
      <c r="AR312" s="6">
        <v>0.72340000000000004</v>
      </c>
      <c r="AS312" s="7">
        <v>0.77190000000000003</v>
      </c>
      <c r="AT312" s="7">
        <v>0.88800000000000001</v>
      </c>
      <c r="AU312" s="7">
        <v>0.78910000000000002</v>
      </c>
      <c r="AV312" s="6">
        <v>0.80279999999999996</v>
      </c>
      <c r="AW312" s="6">
        <v>0.82379999999999998</v>
      </c>
      <c r="AX312" s="6">
        <v>0.78939999999999999</v>
      </c>
      <c r="AY312" s="6">
        <v>0.77980000000000005</v>
      </c>
      <c r="AZ312" s="6">
        <v>0.88280000000000003</v>
      </c>
    </row>
    <row r="313" spans="1:52" ht="16.5">
      <c r="A313" s="8" t="s">
        <v>86</v>
      </c>
      <c r="B313" s="9">
        <v>634213</v>
      </c>
      <c r="C313" s="9">
        <v>916910</v>
      </c>
      <c r="D313" s="9">
        <v>812563</v>
      </c>
      <c r="E313" s="9">
        <v>440633</v>
      </c>
      <c r="F313" s="9">
        <v>587025</v>
      </c>
      <c r="G313" s="9">
        <v>522272</v>
      </c>
      <c r="H313" s="9">
        <v>603458</v>
      </c>
      <c r="I313" s="9">
        <v>1254806</v>
      </c>
      <c r="J313" s="9">
        <v>2139133</v>
      </c>
      <c r="K313" s="9">
        <v>775530</v>
      </c>
      <c r="L313" s="9">
        <v>815047</v>
      </c>
      <c r="M313" s="9">
        <v>750747</v>
      </c>
      <c r="N313" s="9">
        <v>0</v>
      </c>
      <c r="O313" s="9">
        <v>1811297</v>
      </c>
      <c r="P313" s="9">
        <v>1142566</v>
      </c>
      <c r="Q313" s="9">
        <v>899051</v>
      </c>
      <c r="R313" s="9">
        <v>1549856</v>
      </c>
      <c r="S313" s="9">
        <v>903167</v>
      </c>
      <c r="T313" s="9">
        <v>1059353</v>
      </c>
      <c r="U313" s="9">
        <v>2197160</v>
      </c>
      <c r="V313" s="9">
        <v>2050405</v>
      </c>
      <c r="W313" s="9">
        <v>784557</v>
      </c>
      <c r="X313" s="9">
        <v>856156</v>
      </c>
      <c r="Y313" s="9">
        <v>414559</v>
      </c>
      <c r="Z313" s="9">
        <v>455867</v>
      </c>
      <c r="AA313" s="9">
        <v>647283</v>
      </c>
      <c r="AB313" s="9">
        <v>813551</v>
      </c>
      <c r="AC313" s="9">
        <v>508654</v>
      </c>
      <c r="AD313" s="9">
        <v>630813</v>
      </c>
      <c r="AE313" s="9">
        <v>739608</v>
      </c>
      <c r="AF313" s="9">
        <v>731091</v>
      </c>
      <c r="AG313" s="9">
        <v>1294598</v>
      </c>
      <c r="AH313" s="9">
        <v>1496335</v>
      </c>
      <c r="AI313" s="9">
        <v>536932</v>
      </c>
      <c r="AJ313" s="9">
        <v>649220</v>
      </c>
      <c r="AK313" s="9">
        <v>498466</v>
      </c>
      <c r="AL313" s="9">
        <v>418324</v>
      </c>
      <c r="AM313" s="9">
        <v>729300</v>
      </c>
      <c r="AN313" s="9">
        <v>688295</v>
      </c>
      <c r="AO313" s="9">
        <v>483533</v>
      </c>
      <c r="AP313" s="9">
        <v>484841</v>
      </c>
      <c r="AQ313" s="9">
        <v>495440</v>
      </c>
      <c r="AR313" s="9">
        <v>549347</v>
      </c>
      <c r="AS313" s="10">
        <v>1095295</v>
      </c>
      <c r="AT313" s="10">
        <v>1834633</v>
      </c>
      <c r="AU313" s="10">
        <v>603361</v>
      </c>
      <c r="AV313" s="9">
        <v>639132</v>
      </c>
      <c r="AW313" s="9">
        <v>656963</v>
      </c>
      <c r="AX313" s="9">
        <v>485804</v>
      </c>
      <c r="AY313" s="9">
        <v>639028</v>
      </c>
      <c r="AZ313" s="9">
        <v>1108318</v>
      </c>
    </row>
    <row r="314" spans="1:52" ht="16.5">
      <c r="A314" s="8" t="s">
        <v>87</v>
      </c>
      <c r="B314" s="9">
        <v>581665</v>
      </c>
      <c r="C314" s="9">
        <v>582273</v>
      </c>
      <c r="D314" s="9">
        <v>822040</v>
      </c>
      <c r="E314" s="9">
        <v>414792</v>
      </c>
      <c r="F314" s="9">
        <v>410835</v>
      </c>
      <c r="G314" s="9">
        <v>445890</v>
      </c>
      <c r="H314" s="9">
        <v>367375</v>
      </c>
      <c r="I314" s="9">
        <v>512413</v>
      </c>
      <c r="J314" s="9">
        <v>1216455</v>
      </c>
      <c r="K314" s="9">
        <v>658377</v>
      </c>
      <c r="L314" s="9">
        <v>521034</v>
      </c>
      <c r="M314" s="9">
        <v>482755</v>
      </c>
      <c r="N314" s="9">
        <v>0</v>
      </c>
      <c r="O314" s="9">
        <v>478258</v>
      </c>
      <c r="P314" s="9">
        <v>670976</v>
      </c>
      <c r="Q314" s="9">
        <v>370027</v>
      </c>
      <c r="R314" s="9">
        <v>477143</v>
      </c>
      <c r="S314" s="9">
        <v>385046</v>
      </c>
      <c r="T314" s="9">
        <v>301788</v>
      </c>
      <c r="U314" s="9">
        <v>425555</v>
      </c>
      <c r="V314" s="9">
        <v>706711</v>
      </c>
      <c r="W314" s="9">
        <v>350562</v>
      </c>
      <c r="X314" s="9">
        <v>298035</v>
      </c>
      <c r="Y314" s="9">
        <v>213438</v>
      </c>
      <c r="Z314" s="9">
        <v>164147</v>
      </c>
      <c r="AA314" s="9">
        <v>189356</v>
      </c>
      <c r="AB314" s="9">
        <v>293902</v>
      </c>
      <c r="AC314" s="9">
        <v>199889</v>
      </c>
      <c r="AD314" s="9">
        <v>168068</v>
      </c>
      <c r="AE314" s="9">
        <v>184820</v>
      </c>
      <c r="AF314" s="9">
        <v>177915</v>
      </c>
      <c r="AG314" s="9">
        <v>228488</v>
      </c>
      <c r="AH314" s="9">
        <v>448149</v>
      </c>
      <c r="AI314" s="9">
        <v>229308</v>
      </c>
      <c r="AJ314" s="9">
        <v>183590</v>
      </c>
      <c r="AK314" s="9">
        <v>169435</v>
      </c>
      <c r="AL314" s="9">
        <v>115015</v>
      </c>
      <c r="AM314" s="9">
        <v>145378</v>
      </c>
      <c r="AN314" s="9">
        <v>227942</v>
      </c>
      <c r="AO314" s="9">
        <v>146272</v>
      </c>
      <c r="AP314" s="9">
        <v>121663</v>
      </c>
      <c r="AQ314" s="9">
        <v>123583</v>
      </c>
      <c r="AR314" s="9">
        <v>110776</v>
      </c>
      <c r="AS314" s="10">
        <v>161301</v>
      </c>
      <c r="AT314" s="10">
        <v>323312</v>
      </c>
      <c r="AU314" s="10">
        <v>175035</v>
      </c>
      <c r="AV314" s="9">
        <v>131629</v>
      </c>
      <c r="AW314" s="9">
        <v>137385</v>
      </c>
      <c r="AX314" s="9">
        <v>112337</v>
      </c>
      <c r="AY314" s="9">
        <v>98964</v>
      </c>
      <c r="AZ314" s="9">
        <v>171657</v>
      </c>
    </row>
    <row r="315" spans="1:52" ht="16.5">
      <c r="A315" s="8" t="s">
        <v>139</v>
      </c>
      <c r="B315" s="9">
        <v>429947</v>
      </c>
      <c r="C315" s="9">
        <v>623320</v>
      </c>
      <c r="D315" s="9">
        <v>584324</v>
      </c>
      <c r="E315" s="9">
        <v>303868</v>
      </c>
      <c r="F315" s="9">
        <v>511443</v>
      </c>
      <c r="G315" s="9">
        <v>407781</v>
      </c>
      <c r="H315" s="9">
        <v>414574</v>
      </c>
      <c r="I315" s="9">
        <v>678964</v>
      </c>
      <c r="J315" s="9">
        <v>794345</v>
      </c>
      <c r="K315" s="9">
        <v>272617</v>
      </c>
      <c r="L315" s="9">
        <v>510310</v>
      </c>
      <c r="M315" s="9">
        <v>439436</v>
      </c>
      <c r="N315" s="9">
        <v>0</v>
      </c>
      <c r="O315" s="9">
        <v>812743</v>
      </c>
      <c r="P315" s="9">
        <v>354382</v>
      </c>
      <c r="Q315" s="9">
        <v>282378</v>
      </c>
      <c r="R315" s="9">
        <v>496497</v>
      </c>
      <c r="S315" s="9">
        <v>256430</v>
      </c>
      <c r="T315" s="9">
        <v>365240</v>
      </c>
      <c r="U315" s="9">
        <v>558840</v>
      </c>
      <c r="V315" s="9">
        <v>470144</v>
      </c>
      <c r="W315" s="9">
        <v>206177</v>
      </c>
      <c r="X315" s="9">
        <v>343822</v>
      </c>
      <c r="Y315" s="9">
        <v>217678</v>
      </c>
      <c r="Z315" s="9">
        <v>246645</v>
      </c>
      <c r="AA315" s="9">
        <v>334001</v>
      </c>
      <c r="AB315" s="9">
        <v>402875</v>
      </c>
      <c r="AC315" s="9">
        <v>212862</v>
      </c>
      <c r="AD315" s="9">
        <v>256703</v>
      </c>
      <c r="AE315" s="9">
        <v>224027</v>
      </c>
      <c r="AF315" s="9">
        <v>249719</v>
      </c>
      <c r="AG315" s="9">
        <v>386261</v>
      </c>
      <c r="AH315" s="9">
        <v>385220</v>
      </c>
      <c r="AI315" s="9">
        <v>147328</v>
      </c>
      <c r="AJ315" s="9">
        <v>238502</v>
      </c>
      <c r="AK315" s="9">
        <v>181724</v>
      </c>
      <c r="AL315" s="9">
        <v>143747</v>
      </c>
      <c r="AM315" s="9">
        <v>305465</v>
      </c>
      <c r="AN315" s="9">
        <v>222561</v>
      </c>
      <c r="AO315" s="9">
        <v>145186</v>
      </c>
      <c r="AP315" s="9">
        <v>158251</v>
      </c>
      <c r="AQ315" s="9">
        <v>152487</v>
      </c>
      <c r="AR315" s="9">
        <v>175852</v>
      </c>
      <c r="AS315" s="10">
        <v>284989</v>
      </c>
      <c r="AT315" s="10">
        <v>307125</v>
      </c>
      <c r="AU315" s="10">
        <v>106495</v>
      </c>
      <c r="AV315" s="9">
        <v>170021</v>
      </c>
      <c r="AW315" s="9">
        <v>162534</v>
      </c>
      <c r="AX315" s="9">
        <v>126162</v>
      </c>
      <c r="AY315" s="9">
        <v>167299</v>
      </c>
      <c r="AZ315" s="9">
        <v>304787</v>
      </c>
    </row>
    <row r="316" spans="1:52" ht="16.5">
      <c r="A316" s="8" t="s">
        <v>138</v>
      </c>
      <c r="B316" s="9">
        <v>0</v>
      </c>
      <c r="C316" s="9">
        <v>192259</v>
      </c>
      <c r="D316" s="9">
        <v>156217</v>
      </c>
      <c r="E316" s="9">
        <v>111510</v>
      </c>
      <c r="F316" s="9">
        <v>192053</v>
      </c>
      <c r="G316" s="9">
        <v>90862</v>
      </c>
      <c r="H316" s="9">
        <v>107787</v>
      </c>
      <c r="I316" s="9">
        <v>146374</v>
      </c>
      <c r="J316" s="9">
        <v>188458</v>
      </c>
      <c r="K316" s="9">
        <v>105519</v>
      </c>
      <c r="L316" s="9">
        <v>270844</v>
      </c>
      <c r="M316" s="9">
        <v>123032</v>
      </c>
      <c r="N316" s="9">
        <v>0</v>
      </c>
      <c r="O316" s="9">
        <v>194694</v>
      </c>
      <c r="P316" s="9">
        <v>69090</v>
      </c>
      <c r="Q316" s="9">
        <v>115821</v>
      </c>
      <c r="R316" s="9">
        <v>168380</v>
      </c>
      <c r="S316" s="9">
        <v>70054</v>
      </c>
      <c r="T316" s="9">
        <v>121827</v>
      </c>
      <c r="U316" s="9">
        <v>115035</v>
      </c>
      <c r="V316" s="9">
        <v>120694</v>
      </c>
      <c r="W316" s="9">
        <v>80628</v>
      </c>
      <c r="X316" s="9">
        <v>148780</v>
      </c>
      <c r="Y316" s="9">
        <v>52263</v>
      </c>
      <c r="Z316" s="9">
        <v>65416</v>
      </c>
      <c r="AA316" s="9">
        <v>56951</v>
      </c>
      <c r="AB316" s="9">
        <v>67341</v>
      </c>
      <c r="AC316" s="9">
        <v>54617</v>
      </c>
      <c r="AD316" s="9">
        <v>76975</v>
      </c>
      <c r="AE316" s="9">
        <v>47826</v>
      </c>
      <c r="AF316" s="9">
        <v>49765</v>
      </c>
      <c r="AG316" s="9">
        <v>67182</v>
      </c>
      <c r="AH316" s="9">
        <v>78282</v>
      </c>
      <c r="AI316" s="9">
        <v>46883</v>
      </c>
      <c r="AJ316" s="9">
        <v>94707</v>
      </c>
      <c r="AK316" s="9">
        <v>39599</v>
      </c>
      <c r="AL316" s="9">
        <v>33730</v>
      </c>
      <c r="AM316" s="9">
        <v>51359</v>
      </c>
      <c r="AN316" s="9">
        <v>31255</v>
      </c>
      <c r="AO316" s="9">
        <v>41819</v>
      </c>
      <c r="AP316" s="9">
        <v>41811</v>
      </c>
      <c r="AQ316" s="9">
        <v>30334</v>
      </c>
      <c r="AR316" s="9">
        <v>29283</v>
      </c>
      <c r="AS316" s="10">
        <v>41533</v>
      </c>
      <c r="AT316" s="10">
        <v>52479</v>
      </c>
      <c r="AU316" s="10">
        <v>29051</v>
      </c>
      <c r="AV316" s="9">
        <v>66748</v>
      </c>
      <c r="AW316" s="9">
        <v>31696</v>
      </c>
      <c r="AX316" s="9">
        <v>26912</v>
      </c>
      <c r="AY316" s="9">
        <v>33619</v>
      </c>
      <c r="AZ316" s="9">
        <v>41728</v>
      </c>
    </row>
    <row r="317" spans="1:52" ht="16.5">
      <c r="A317" s="8" t="s">
        <v>137</v>
      </c>
      <c r="B317" s="6">
        <v>0.38529999999999998</v>
      </c>
      <c r="C317" s="6">
        <v>0.432</v>
      </c>
      <c r="D317" s="6">
        <v>0.36620000000000003</v>
      </c>
      <c r="E317" s="6">
        <v>0.38009999999999999</v>
      </c>
      <c r="F317" s="6">
        <v>0.38890000000000002</v>
      </c>
      <c r="G317" s="6">
        <v>0.37959999999999999</v>
      </c>
      <c r="H317" s="6">
        <v>0.43559999999999999</v>
      </c>
      <c r="I317" s="6">
        <v>0.51300000000000001</v>
      </c>
      <c r="J317" s="6">
        <v>0.51549999999999996</v>
      </c>
      <c r="K317" s="6">
        <v>0.45450000000000002</v>
      </c>
      <c r="L317" s="6">
        <v>0.44140000000000001</v>
      </c>
      <c r="M317" s="6">
        <v>0.44879999999999998</v>
      </c>
      <c r="N317" s="6">
        <v>0</v>
      </c>
      <c r="O317" s="6">
        <v>0.58389999999999997</v>
      </c>
      <c r="P317" s="6">
        <v>0.52700000000000002</v>
      </c>
      <c r="Q317" s="6">
        <v>0.57950000000000002</v>
      </c>
      <c r="R317" s="6">
        <v>0.61419999999999997</v>
      </c>
      <c r="S317" s="6">
        <v>0.5847</v>
      </c>
      <c r="T317" s="6">
        <v>0.61360000000000003</v>
      </c>
      <c r="U317" s="6">
        <v>0.69059999999999999</v>
      </c>
      <c r="V317" s="6">
        <v>0.63529999999999998</v>
      </c>
      <c r="W317" s="6">
        <v>0.58489999999999998</v>
      </c>
      <c r="X317" s="6">
        <v>0.57150000000000001</v>
      </c>
      <c r="Y317" s="6">
        <v>0.49020000000000002</v>
      </c>
      <c r="Z317" s="6">
        <v>0.52600000000000002</v>
      </c>
      <c r="AA317" s="6">
        <v>0.55289999999999995</v>
      </c>
      <c r="AB317" s="6">
        <v>0.53869999999999996</v>
      </c>
      <c r="AC317" s="6">
        <v>0.55200000000000005</v>
      </c>
      <c r="AD317" s="6">
        <v>0.59760000000000002</v>
      </c>
      <c r="AE317" s="6">
        <v>0.64400000000000002</v>
      </c>
      <c r="AF317" s="6">
        <v>0.63090000000000002</v>
      </c>
      <c r="AG317" s="6">
        <v>0.67800000000000005</v>
      </c>
      <c r="AH317" s="6">
        <v>0.64229999999999998</v>
      </c>
      <c r="AI317" s="6">
        <v>0.5877</v>
      </c>
      <c r="AJ317" s="6">
        <v>0.60599999999999998</v>
      </c>
      <c r="AK317" s="6">
        <v>0.5867</v>
      </c>
      <c r="AL317" s="6">
        <v>0.61780000000000002</v>
      </c>
      <c r="AM317" s="6">
        <v>0.61799999999999999</v>
      </c>
      <c r="AN317" s="6">
        <v>0.60440000000000005</v>
      </c>
      <c r="AO317" s="6">
        <v>0.62390000000000001</v>
      </c>
      <c r="AP317" s="6">
        <v>0.63400000000000001</v>
      </c>
      <c r="AQ317" s="6">
        <v>0.64219999999999999</v>
      </c>
      <c r="AR317" s="6">
        <v>0.65710000000000002</v>
      </c>
      <c r="AS317" s="7">
        <v>0.71050000000000002</v>
      </c>
      <c r="AT317" s="7">
        <v>0.74429999999999996</v>
      </c>
      <c r="AU317" s="7">
        <v>0.68179999999999996</v>
      </c>
      <c r="AV317" s="6">
        <v>0.6794</v>
      </c>
      <c r="AW317" s="6">
        <v>0.68659999999999999</v>
      </c>
      <c r="AX317" s="6">
        <v>0.67069999999999996</v>
      </c>
      <c r="AY317" s="6">
        <v>0.70589999999999997</v>
      </c>
      <c r="AZ317" s="6">
        <v>0.69940000000000002</v>
      </c>
    </row>
    <row r="318" spans="1:52" ht="16.5">
      <c r="A318" s="8" t="s">
        <v>136</v>
      </c>
      <c r="B318" s="6">
        <v>0.35339999999999999</v>
      </c>
      <c r="C318" s="6">
        <v>0.27429999999999999</v>
      </c>
      <c r="D318" s="6">
        <v>0.3705</v>
      </c>
      <c r="E318" s="6">
        <v>0.35780000000000001</v>
      </c>
      <c r="F318" s="6">
        <v>0.2722</v>
      </c>
      <c r="G318" s="6">
        <v>0.3241</v>
      </c>
      <c r="H318" s="6">
        <v>0.26519999999999999</v>
      </c>
      <c r="I318" s="6">
        <v>0.20949999999999999</v>
      </c>
      <c r="J318" s="6">
        <v>0.29310000000000003</v>
      </c>
      <c r="K318" s="6">
        <v>0.38579999999999998</v>
      </c>
      <c r="L318" s="6">
        <v>0.28220000000000001</v>
      </c>
      <c r="M318" s="6">
        <v>0.28860000000000002</v>
      </c>
      <c r="N318" s="6">
        <v>0</v>
      </c>
      <c r="O318" s="6">
        <v>0.1542</v>
      </c>
      <c r="P318" s="6">
        <v>0.3095</v>
      </c>
      <c r="Q318" s="6">
        <v>0.23849999999999999</v>
      </c>
      <c r="R318" s="6">
        <v>0.18909999999999999</v>
      </c>
      <c r="S318" s="6">
        <v>0.24929999999999999</v>
      </c>
      <c r="T318" s="6">
        <v>0.17480000000000001</v>
      </c>
      <c r="U318" s="6">
        <v>0.1338</v>
      </c>
      <c r="V318" s="6">
        <v>0.219</v>
      </c>
      <c r="W318" s="6">
        <v>0.26140000000000002</v>
      </c>
      <c r="X318" s="6">
        <v>0.19900000000000001</v>
      </c>
      <c r="Y318" s="6">
        <v>0.25240000000000001</v>
      </c>
      <c r="Z318" s="6">
        <v>0.18940000000000001</v>
      </c>
      <c r="AA318" s="6">
        <v>0.1618</v>
      </c>
      <c r="AB318" s="6">
        <v>0.1946</v>
      </c>
      <c r="AC318" s="6">
        <v>0.21690000000000001</v>
      </c>
      <c r="AD318" s="6">
        <v>0.15920000000000001</v>
      </c>
      <c r="AE318" s="6">
        <v>0.16089999999999999</v>
      </c>
      <c r="AF318" s="6">
        <v>0.1535</v>
      </c>
      <c r="AG318" s="6">
        <v>0.1197</v>
      </c>
      <c r="AH318" s="6">
        <v>0.19239999999999999</v>
      </c>
      <c r="AI318" s="6">
        <v>0.251</v>
      </c>
      <c r="AJ318" s="6">
        <v>0.1714</v>
      </c>
      <c r="AK318" s="6">
        <v>0.19939999999999999</v>
      </c>
      <c r="AL318" s="6">
        <v>0.1699</v>
      </c>
      <c r="AM318" s="6">
        <v>0.1232</v>
      </c>
      <c r="AN318" s="6">
        <v>0.20019999999999999</v>
      </c>
      <c r="AO318" s="6">
        <v>0.18870000000000001</v>
      </c>
      <c r="AP318" s="6">
        <v>0.15909999999999999</v>
      </c>
      <c r="AQ318" s="6">
        <v>0.16020000000000001</v>
      </c>
      <c r="AR318" s="6">
        <v>0.13250000000000001</v>
      </c>
      <c r="AS318" s="7">
        <v>0.1046</v>
      </c>
      <c r="AT318" s="7">
        <v>0.13120000000000001</v>
      </c>
      <c r="AU318" s="7">
        <v>0.1978</v>
      </c>
      <c r="AV318" s="6">
        <v>0.1399</v>
      </c>
      <c r="AW318" s="6">
        <v>0.14360000000000001</v>
      </c>
      <c r="AX318" s="6">
        <v>0.15509999999999999</v>
      </c>
      <c r="AY318" s="6">
        <v>0.10929999999999999</v>
      </c>
      <c r="AZ318" s="6">
        <v>0.10829999999999999</v>
      </c>
    </row>
    <row r="319" spans="1:52" ht="16.5">
      <c r="A319" s="8" t="s">
        <v>135</v>
      </c>
      <c r="B319" s="6">
        <v>0.26119999999999999</v>
      </c>
      <c r="C319" s="6">
        <v>0.29370000000000002</v>
      </c>
      <c r="D319" s="6">
        <v>0.26329999999999998</v>
      </c>
      <c r="E319" s="6">
        <v>0.2621</v>
      </c>
      <c r="F319" s="6">
        <v>0.33889999999999998</v>
      </c>
      <c r="G319" s="6">
        <v>0.2964</v>
      </c>
      <c r="H319" s="6">
        <v>0.29920000000000002</v>
      </c>
      <c r="I319" s="6">
        <v>0.27760000000000001</v>
      </c>
      <c r="J319" s="6">
        <v>0.19139999999999999</v>
      </c>
      <c r="K319" s="6">
        <v>0.15970000000000001</v>
      </c>
      <c r="L319" s="6">
        <v>0.27639999999999998</v>
      </c>
      <c r="M319" s="6">
        <v>0.26269999999999999</v>
      </c>
      <c r="N319" s="6">
        <v>0</v>
      </c>
      <c r="O319" s="6">
        <v>0.26200000000000001</v>
      </c>
      <c r="P319" s="6">
        <v>0.16350000000000001</v>
      </c>
      <c r="Q319" s="6">
        <v>0.182</v>
      </c>
      <c r="R319" s="6">
        <v>0.19670000000000001</v>
      </c>
      <c r="S319" s="6">
        <v>0.16600000000000001</v>
      </c>
      <c r="T319" s="6">
        <v>0.21160000000000001</v>
      </c>
      <c r="U319" s="6">
        <v>0.17560000000000001</v>
      </c>
      <c r="V319" s="6">
        <v>0.1457</v>
      </c>
      <c r="W319" s="6">
        <v>0.1537</v>
      </c>
      <c r="X319" s="6">
        <v>0.22950000000000001</v>
      </c>
      <c r="Y319" s="6">
        <v>0.25740000000000002</v>
      </c>
      <c r="Z319" s="6">
        <v>0.28460000000000002</v>
      </c>
      <c r="AA319" s="6">
        <v>0.2853</v>
      </c>
      <c r="AB319" s="6">
        <v>0.26669999999999999</v>
      </c>
      <c r="AC319" s="6">
        <v>0.23100000000000001</v>
      </c>
      <c r="AD319" s="6">
        <v>0.2432</v>
      </c>
      <c r="AE319" s="6">
        <v>0.1951</v>
      </c>
      <c r="AF319" s="6">
        <v>0.2155</v>
      </c>
      <c r="AG319" s="6">
        <v>0.20230000000000001</v>
      </c>
      <c r="AH319" s="6">
        <v>0.16539999999999999</v>
      </c>
      <c r="AI319" s="6">
        <v>0.1613</v>
      </c>
      <c r="AJ319" s="6">
        <v>0.22259999999999999</v>
      </c>
      <c r="AK319" s="6">
        <v>0.21390000000000001</v>
      </c>
      <c r="AL319" s="6">
        <v>0.21229999999999999</v>
      </c>
      <c r="AM319" s="6">
        <v>0.25879999999999997</v>
      </c>
      <c r="AN319" s="6">
        <v>0.19539999999999999</v>
      </c>
      <c r="AO319" s="6">
        <v>0.18729999999999999</v>
      </c>
      <c r="AP319" s="6">
        <v>0.2069</v>
      </c>
      <c r="AQ319" s="6">
        <v>0.1976</v>
      </c>
      <c r="AR319" s="6">
        <v>0.2104</v>
      </c>
      <c r="AS319" s="7">
        <v>0.18490000000000001</v>
      </c>
      <c r="AT319" s="7">
        <v>0.1246</v>
      </c>
      <c r="AU319" s="7">
        <v>0.1203</v>
      </c>
      <c r="AV319" s="6">
        <v>0.1807</v>
      </c>
      <c r="AW319" s="6">
        <v>0.1699</v>
      </c>
      <c r="AX319" s="6">
        <v>0.17419999999999999</v>
      </c>
      <c r="AY319" s="6">
        <v>0.18479999999999999</v>
      </c>
      <c r="AZ319" s="6">
        <v>0.1923</v>
      </c>
    </row>
    <row r="320" spans="1:52" ht="16.5">
      <c r="A320" s="11" t="s">
        <v>94</v>
      </c>
      <c r="B320" s="9">
        <v>69185</v>
      </c>
      <c r="C320" s="9">
        <v>68084</v>
      </c>
      <c r="D320" s="9">
        <v>71820</v>
      </c>
      <c r="E320" s="9">
        <v>82352</v>
      </c>
      <c r="F320" s="9">
        <v>74319</v>
      </c>
      <c r="G320" s="9">
        <v>62894</v>
      </c>
      <c r="H320" s="9">
        <v>65695</v>
      </c>
      <c r="I320" s="9">
        <v>69079</v>
      </c>
      <c r="J320" s="9">
        <v>53327</v>
      </c>
      <c r="K320" s="9">
        <v>57114</v>
      </c>
      <c r="L320" s="9">
        <v>52599</v>
      </c>
      <c r="M320" s="9">
        <v>39186</v>
      </c>
      <c r="N320" s="9">
        <v>52747</v>
      </c>
      <c r="O320" s="9">
        <v>48269</v>
      </c>
      <c r="P320" s="9">
        <v>83918</v>
      </c>
      <c r="Q320" s="9">
        <v>44207</v>
      </c>
      <c r="R320" s="9">
        <v>31055</v>
      </c>
      <c r="S320" s="9">
        <v>58101</v>
      </c>
      <c r="T320" s="9">
        <v>36643</v>
      </c>
      <c r="U320" s="9">
        <v>31686</v>
      </c>
      <c r="V320" s="9">
        <v>23473</v>
      </c>
      <c r="W320" s="9">
        <v>42175</v>
      </c>
      <c r="X320" s="9">
        <v>18531</v>
      </c>
      <c r="Y320" s="9">
        <v>17341</v>
      </c>
      <c r="Z320" s="9">
        <v>20154</v>
      </c>
      <c r="AA320" s="9">
        <v>19374</v>
      </c>
      <c r="AB320" s="9">
        <v>16796</v>
      </c>
      <c r="AC320" s="9">
        <v>22918</v>
      </c>
      <c r="AD320" s="9">
        <v>22228</v>
      </c>
      <c r="AE320" s="9">
        <v>20066</v>
      </c>
      <c r="AF320" s="9">
        <v>25606</v>
      </c>
      <c r="AG320" s="9">
        <v>25948</v>
      </c>
      <c r="AH320" s="9">
        <v>16820</v>
      </c>
      <c r="AI320" s="9">
        <v>16281</v>
      </c>
      <c r="AJ320" s="9">
        <v>14371</v>
      </c>
      <c r="AK320" s="9">
        <v>12025</v>
      </c>
      <c r="AL320" s="9">
        <v>15244</v>
      </c>
      <c r="AM320" s="9">
        <v>15415</v>
      </c>
      <c r="AN320" s="9">
        <v>11321</v>
      </c>
      <c r="AO320" s="9">
        <v>11896</v>
      </c>
      <c r="AP320" s="9">
        <v>12631</v>
      </c>
      <c r="AQ320" s="9">
        <v>11469</v>
      </c>
      <c r="AR320" s="9">
        <v>15594</v>
      </c>
      <c r="AS320" s="10">
        <v>18884</v>
      </c>
      <c r="AT320" s="10">
        <v>12574</v>
      </c>
      <c r="AU320" s="10">
        <v>10341</v>
      </c>
      <c r="AV320" s="9">
        <v>10895</v>
      </c>
      <c r="AW320" s="9">
        <v>8518</v>
      </c>
      <c r="AX320" s="9">
        <v>8958</v>
      </c>
      <c r="AY320" s="9">
        <v>10262</v>
      </c>
      <c r="AZ320" s="9">
        <v>12435</v>
      </c>
    </row>
    <row r="321" spans="1:52" ht="16.5">
      <c r="A321" s="8" t="s">
        <v>95</v>
      </c>
      <c r="B321" s="6">
        <v>-2.0299999999999999E-2</v>
      </c>
      <c r="C321" s="6">
        <v>-1.5900000000000001E-2</v>
      </c>
      <c r="D321" s="6">
        <v>5.4899999999999997E-2</v>
      </c>
      <c r="E321" s="6">
        <v>0.14660000000000001</v>
      </c>
      <c r="F321" s="6">
        <v>-9.7500000000000003E-2</v>
      </c>
      <c r="G321" s="6">
        <v>-0.1537</v>
      </c>
      <c r="H321" s="6">
        <v>4.4499999999999998E-2</v>
      </c>
      <c r="I321" s="6">
        <v>5.1499999999999997E-2</v>
      </c>
      <c r="J321" s="6">
        <v>-0.22800000000000001</v>
      </c>
      <c r="K321" s="6">
        <v>7.0999999999999994E-2</v>
      </c>
      <c r="L321" s="6">
        <v>-7.9100000000000004E-2</v>
      </c>
      <c r="M321" s="6">
        <v>-0.255</v>
      </c>
      <c r="N321" s="6">
        <v>0.34610000000000002</v>
      </c>
      <c r="O321" s="6">
        <v>-8.4900000000000003E-2</v>
      </c>
      <c r="P321" s="6">
        <v>0.73850000000000005</v>
      </c>
      <c r="Q321" s="6">
        <v>-0.47320000000000001</v>
      </c>
      <c r="R321" s="6">
        <v>-0.29749999999999999</v>
      </c>
      <c r="S321" s="6">
        <v>0.87090000000000001</v>
      </c>
      <c r="T321" s="6">
        <v>-0.36930000000000002</v>
      </c>
      <c r="U321" s="6">
        <v>-0.1353</v>
      </c>
      <c r="V321" s="6">
        <v>-0.25919999999999999</v>
      </c>
      <c r="W321" s="6">
        <v>0.79669999999999996</v>
      </c>
      <c r="X321" s="6">
        <v>-0.56059999999999999</v>
      </c>
      <c r="Y321" s="6">
        <v>-6.4199999999999993E-2</v>
      </c>
      <c r="Z321" s="6">
        <v>0.16220000000000001</v>
      </c>
      <c r="AA321" s="6">
        <v>-3.8699999999999998E-2</v>
      </c>
      <c r="AB321" s="6">
        <v>-0.1331</v>
      </c>
      <c r="AC321" s="6">
        <v>0.36449999999999999</v>
      </c>
      <c r="AD321" s="6">
        <v>-3.0099999999999998E-2</v>
      </c>
      <c r="AE321" s="6">
        <v>-9.7299999999999998E-2</v>
      </c>
      <c r="AF321" s="6">
        <v>0.27610000000000001</v>
      </c>
      <c r="AG321" s="6">
        <v>1.34E-2</v>
      </c>
      <c r="AH321" s="6">
        <v>-0.3518</v>
      </c>
      <c r="AI321" s="6">
        <v>-3.2000000000000001E-2</v>
      </c>
      <c r="AJ321" s="6">
        <v>-0.1173</v>
      </c>
      <c r="AK321" s="6">
        <v>-0.16320000000000001</v>
      </c>
      <c r="AL321" s="6">
        <v>0.26769999999999999</v>
      </c>
      <c r="AM321" s="6">
        <v>1.12E-2</v>
      </c>
      <c r="AN321" s="6">
        <v>-0.2656</v>
      </c>
      <c r="AO321" s="6">
        <v>5.0799999999999998E-2</v>
      </c>
      <c r="AP321" s="6">
        <v>6.1800000000000001E-2</v>
      </c>
      <c r="AQ321" s="6">
        <v>-9.1999999999999998E-2</v>
      </c>
      <c r="AR321" s="6">
        <v>0.35970000000000002</v>
      </c>
      <c r="AS321" s="7">
        <v>0.21099999999999999</v>
      </c>
      <c r="AT321" s="7">
        <v>-0.33410000000000001</v>
      </c>
      <c r="AU321" s="7">
        <v>-0.17760000000000001</v>
      </c>
      <c r="AV321" s="6">
        <v>5.3600000000000002E-2</v>
      </c>
      <c r="AW321" s="6">
        <v>-0.21820000000000001</v>
      </c>
      <c r="AX321" s="6">
        <v>5.1700000000000003E-2</v>
      </c>
      <c r="AY321" s="6">
        <v>0.14560000000000001</v>
      </c>
      <c r="AZ321" s="6">
        <v>0.21179999999999999</v>
      </c>
    </row>
    <row r="322" spans="1:52" ht="16.5">
      <c r="A322" s="11" t="s">
        <v>96</v>
      </c>
      <c r="B322" s="9">
        <v>29716</v>
      </c>
      <c r="C322" s="9">
        <v>31085</v>
      </c>
      <c r="D322" s="9">
        <v>20395</v>
      </c>
      <c r="E322" s="9">
        <v>24833</v>
      </c>
      <c r="F322" s="9">
        <v>21539</v>
      </c>
      <c r="G322" s="9">
        <v>21768</v>
      </c>
      <c r="H322" s="9">
        <v>39205</v>
      </c>
      <c r="I322" s="9">
        <v>41644</v>
      </c>
      <c r="J322" s="9">
        <v>16193</v>
      </c>
      <c r="K322" s="9">
        <v>19366</v>
      </c>
      <c r="L322" s="9">
        <v>13900</v>
      </c>
      <c r="M322" s="9">
        <v>12666</v>
      </c>
      <c r="N322" s="9">
        <v>25245</v>
      </c>
      <c r="O322" s="9">
        <v>16900</v>
      </c>
      <c r="P322" s="9">
        <v>11335</v>
      </c>
      <c r="Q322" s="9">
        <v>12929</v>
      </c>
      <c r="R322" s="9">
        <v>9012</v>
      </c>
      <c r="S322" s="9">
        <v>10110</v>
      </c>
      <c r="T322" s="9">
        <v>19002</v>
      </c>
      <c r="U322" s="9">
        <v>17681</v>
      </c>
      <c r="V322" s="9">
        <v>6596</v>
      </c>
      <c r="W322" s="9">
        <v>7304</v>
      </c>
      <c r="X322" s="9">
        <v>5340</v>
      </c>
      <c r="Y322" s="9">
        <v>5530</v>
      </c>
      <c r="Z322" s="9">
        <v>7122</v>
      </c>
      <c r="AA322" s="9">
        <v>10467</v>
      </c>
      <c r="AB322" s="9">
        <v>5272</v>
      </c>
      <c r="AC322" s="9">
        <v>6570</v>
      </c>
      <c r="AD322" s="9">
        <v>7082</v>
      </c>
      <c r="AE322" s="9">
        <v>7682</v>
      </c>
      <c r="AF322" s="9">
        <v>13879</v>
      </c>
      <c r="AG322" s="9">
        <v>14818</v>
      </c>
      <c r="AH322" s="9">
        <v>5096</v>
      </c>
      <c r="AI322" s="9">
        <v>5520</v>
      </c>
      <c r="AJ322" s="9">
        <v>4654</v>
      </c>
      <c r="AK322" s="9">
        <v>3959</v>
      </c>
      <c r="AL322" s="9">
        <v>6856</v>
      </c>
      <c r="AM322" s="9">
        <v>6861</v>
      </c>
      <c r="AN322" s="9">
        <v>3941</v>
      </c>
      <c r="AO322" s="9">
        <v>4043</v>
      </c>
      <c r="AP322" s="9">
        <v>3936</v>
      </c>
      <c r="AQ322" s="9">
        <v>4456</v>
      </c>
      <c r="AR322" s="9">
        <v>8550</v>
      </c>
      <c r="AS322" s="10">
        <v>11012</v>
      </c>
      <c r="AT322" s="10">
        <v>3836</v>
      </c>
      <c r="AU322" s="10">
        <v>3825</v>
      </c>
      <c r="AV322" s="9">
        <v>3596</v>
      </c>
      <c r="AW322" s="9">
        <v>2713</v>
      </c>
      <c r="AX322" s="9">
        <v>3398</v>
      </c>
      <c r="AY322" s="9">
        <v>5093</v>
      </c>
      <c r="AZ322" s="9">
        <v>2304</v>
      </c>
    </row>
    <row r="323" spans="1:52" ht="16.5">
      <c r="A323" s="8" t="s">
        <v>97</v>
      </c>
      <c r="B323" s="6">
        <v>0.46910000000000002</v>
      </c>
      <c r="C323" s="6">
        <v>4.6100000000000002E-2</v>
      </c>
      <c r="D323" s="6">
        <v>-0.34389999999999998</v>
      </c>
      <c r="E323" s="6">
        <v>0.21759999999999999</v>
      </c>
      <c r="F323" s="6">
        <v>-0.1326</v>
      </c>
      <c r="G323" s="6">
        <v>1.06E-2</v>
      </c>
      <c r="H323" s="6">
        <v>0.80100000000000005</v>
      </c>
      <c r="I323" s="6">
        <v>6.2199999999999998E-2</v>
      </c>
      <c r="J323" s="6">
        <v>-0.61119999999999997</v>
      </c>
      <c r="K323" s="6">
        <v>0.19589999999999999</v>
      </c>
      <c r="L323" s="6">
        <v>-0.28220000000000001</v>
      </c>
      <c r="M323" s="6">
        <v>-8.8800000000000004E-2</v>
      </c>
      <c r="N323" s="6">
        <v>0.99309999999999998</v>
      </c>
      <c r="O323" s="6">
        <v>-0.3306</v>
      </c>
      <c r="P323" s="6">
        <v>-0.32929999999999998</v>
      </c>
      <c r="Q323" s="6">
        <v>0.1406</v>
      </c>
      <c r="R323" s="6">
        <v>-0.30299999999999999</v>
      </c>
      <c r="S323" s="6">
        <v>0.12180000000000001</v>
      </c>
      <c r="T323" s="6">
        <v>0.87949999999999995</v>
      </c>
      <c r="U323" s="6">
        <v>-6.9500000000000006E-2</v>
      </c>
      <c r="V323" s="6">
        <v>-0.62690000000000001</v>
      </c>
      <c r="W323" s="6">
        <v>0.10730000000000001</v>
      </c>
      <c r="X323" s="6">
        <v>-0.26889999999999997</v>
      </c>
      <c r="Y323" s="6">
        <v>3.56E-2</v>
      </c>
      <c r="Z323" s="6">
        <v>0.28789999999999999</v>
      </c>
      <c r="AA323" s="6">
        <v>0.46970000000000001</v>
      </c>
      <c r="AB323" s="6">
        <v>-0.49630000000000002</v>
      </c>
      <c r="AC323" s="6">
        <v>0.2462</v>
      </c>
      <c r="AD323" s="6">
        <v>7.7899999999999997E-2</v>
      </c>
      <c r="AE323" s="6">
        <v>8.4699999999999998E-2</v>
      </c>
      <c r="AF323" s="6">
        <v>0.80669999999999997</v>
      </c>
      <c r="AG323" s="6">
        <v>6.7699999999999996E-2</v>
      </c>
      <c r="AH323" s="6">
        <v>-0.65610000000000002</v>
      </c>
      <c r="AI323" s="6">
        <v>8.3199999999999996E-2</v>
      </c>
      <c r="AJ323" s="6">
        <v>-0.15690000000000001</v>
      </c>
      <c r="AK323" s="6">
        <v>-0.14929999999999999</v>
      </c>
      <c r="AL323" s="6">
        <v>0.73180000000000001</v>
      </c>
      <c r="AM323" s="6">
        <v>6.9999999999999999E-4</v>
      </c>
      <c r="AN323" s="6">
        <v>-0.42559999999999998</v>
      </c>
      <c r="AO323" s="6">
        <v>2.5899999999999999E-2</v>
      </c>
      <c r="AP323" s="6">
        <v>-2.6499999999999999E-2</v>
      </c>
      <c r="AQ323" s="6">
        <v>0.1321</v>
      </c>
      <c r="AR323" s="6">
        <v>0.91879999999999995</v>
      </c>
      <c r="AS323" s="7">
        <v>0.28799999999999998</v>
      </c>
      <c r="AT323" s="7">
        <v>-0.65169999999999995</v>
      </c>
      <c r="AU323" s="7">
        <v>-2.8999999999999998E-3</v>
      </c>
      <c r="AV323" s="6">
        <v>-5.9900000000000002E-2</v>
      </c>
      <c r="AW323" s="6">
        <v>-0.24560000000000001</v>
      </c>
      <c r="AX323" s="6">
        <v>0.2525</v>
      </c>
      <c r="AY323" s="6">
        <v>0.49880000000000002</v>
      </c>
      <c r="AZ323" s="6">
        <v>-0.54759999999999998</v>
      </c>
    </row>
    <row r="324" spans="1:52" ht="16.5">
      <c r="A324" s="8" t="s">
        <v>99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>
        <v>3506.6518000000001</v>
      </c>
      <c r="O324" s="9">
        <v>3229</v>
      </c>
      <c r="P324" s="9">
        <v>3016</v>
      </c>
      <c r="Q324" s="9">
        <v>2883</v>
      </c>
      <c r="R324" s="9">
        <v>2965</v>
      </c>
      <c r="S324" s="9">
        <v>2956</v>
      </c>
      <c r="T324" s="9">
        <v>3300</v>
      </c>
      <c r="U324" s="9">
        <v>3127</v>
      </c>
      <c r="V324" s="9">
        <v>2704</v>
      </c>
      <c r="W324" s="9">
        <v>2952</v>
      </c>
      <c r="X324" s="9">
        <v>3032</v>
      </c>
      <c r="Y324" s="9">
        <v>3132</v>
      </c>
      <c r="Z324" s="9">
        <v>3311</v>
      </c>
      <c r="AA324" s="9">
        <v>3621</v>
      </c>
      <c r="AB324" s="9">
        <v>3242</v>
      </c>
      <c r="AC324" s="9">
        <v>3454</v>
      </c>
      <c r="AD324" s="9">
        <v>3563</v>
      </c>
      <c r="AE324" s="9">
        <v>3535</v>
      </c>
      <c r="AF324" s="9">
        <v>3776</v>
      </c>
      <c r="AG324" s="9">
        <v>3715</v>
      </c>
      <c r="AH324" s="9">
        <v>3095</v>
      </c>
      <c r="AI324" s="9">
        <v>3104</v>
      </c>
      <c r="AJ324" s="9">
        <v>3077</v>
      </c>
      <c r="AK324" s="9">
        <v>2956</v>
      </c>
      <c r="AL324" s="9">
        <v>3325</v>
      </c>
      <c r="AM324" s="9">
        <v>3385</v>
      </c>
      <c r="AN324" s="9">
        <v>2932</v>
      </c>
      <c r="AO324" s="9">
        <v>3067</v>
      </c>
      <c r="AP324" s="9">
        <v>3156</v>
      </c>
      <c r="AQ324" s="9">
        <v>3205</v>
      </c>
      <c r="AR324" s="9">
        <v>3462</v>
      </c>
      <c r="AS324" s="10">
        <v>3381</v>
      </c>
      <c r="AT324" s="10">
        <v>2965</v>
      </c>
      <c r="AU324" s="10">
        <v>2989</v>
      </c>
      <c r="AV324" s="9">
        <v>2856</v>
      </c>
      <c r="AW324" s="9">
        <v>2795</v>
      </c>
      <c r="AX324" s="9">
        <v>2913</v>
      </c>
      <c r="AY324" s="9">
        <v>2635</v>
      </c>
      <c r="AZ324" s="9">
        <v>2510</v>
      </c>
    </row>
    <row r="325" spans="1:52" ht="16.5">
      <c r="A325" s="8" t="s">
        <v>101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>
        <v>3006.6776</v>
      </c>
      <c r="O325" s="9">
        <v>2683</v>
      </c>
      <c r="P325" s="9">
        <v>2432</v>
      </c>
      <c r="Q325" s="9">
        <v>2392</v>
      </c>
      <c r="R325" s="9">
        <v>2330</v>
      </c>
      <c r="S325" s="9">
        <v>2284</v>
      </c>
      <c r="T325" s="9">
        <v>2897</v>
      </c>
      <c r="U325" s="9">
        <v>2753</v>
      </c>
      <c r="V325" s="9">
        <v>2144</v>
      </c>
      <c r="W325" s="9">
        <v>2374</v>
      </c>
      <c r="X325" s="9">
        <v>2783</v>
      </c>
      <c r="Y325" s="9">
        <v>2732</v>
      </c>
      <c r="Z325" s="9">
        <v>3068</v>
      </c>
      <c r="AA325" s="9">
        <v>3193</v>
      </c>
      <c r="AB325" s="9">
        <v>2716</v>
      </c>
      <c r="AC325" s="9">
        <v>2694</v>
      </c>
      <c r="AD325" s="9">
        <v>2666</v>
      </c>
      <c r="AE325" s="9">
        <v>2923</v>
      </c>
      <c r="AF325" s="9">
        <v>3217</v>
      </c>
      <c r="AG325" s="9">
        <v>3150</v>
      </c>
      <c r="AH325" s="9">
        <v>2534</v>
      </c>
      <c r="AI325" s="9">
        <v>2572</v>
      </c>
      <c r="AJ325" s="9">
        <v>2556</v>
      </c>
      <c r="AK325" s="9">
        <v>2630</v>
      </c>
      <c r="AL325" s="9">
        <v>3036</v>
      </c>
      <c r="AM325" s="9">
        <v>3037</v>
      </c>
      <c r="AN325" s="9">
        <v>2564</v>
      </c>
      <c r="AO325" s="9">
        <v>2574</v>
      </c>
      <c r="AP325" s="9">
        <v>2547</v>
      </c>
      <c r="AQ325" s="9">
        <v>2764</v>
      </c>
      <c r="AR325" s="9">
        <v>2963</v>
      </c>
      <c r="AS325" s="10">
        <v>2844</v>
      </c>
      <c r="AT325" s="10">
        <v>2310</v>
      </c>
      <c r="AU325" s="10">
        <v>2429</v>
      </c>
      <c r="AV325" s="9">
        <v>2410</v>
      </c>
      <c r="AW325" s="9">
        <v>2397</v>
      </c>
      <c r="AX325" s="9">
        <v>2552</v>
      </c>
      <c r="AY325" s="9">
        <v>2229</v>
      </c>
      <c r="AZ325" s="9">
        <v>2104</v>
      </c>
    </row>
    <row r="326" spans="1:52" ht="16.5">
      <c r="A326" s="8" t="s">
        <v>102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>
        <v>3896.9110000000001</v>
      </c>
      <c r="O326" s="9">
        <v>3497</v>
      </c>
      <c r="P326" s="9">
        <v>3351</v>
      </c>
      <c r="Q326" s="9">
        <v>3311</v>
      </c>
      <c r="R326" s="9">
        <v>3322</v>
      </c>
      <c r="S326" s="9">
        <v>3414</v>
      </c>
      <c r="T326" s="9">
        <v>3734</v>
      </c>
      <c r="U326" s="9">
        <v>3376</v>
      </c>
      <c r="V326" s="9">
        <v>3023</v>
      </c>
      <c r="W326" s="9">
        <v>3381</v>
      </c>
      <c r="X326" s="9">
        <v>3198</v>
      </c>
      <c r="Y326" s="9">
        <v>3399</v>
      </c>
      <c r="Z326" s="9">
        <v>3513</v>
      </c>
      <c r="AA326" s="9">
        <v>3989</v>
      </c>
      <c r="AB326" s="9">
        <v>3610</v>
      </c>
      <c r="AC326" s="9">
        <v>4138</v>
      </c>
      <c r="AD326" s="9">
        <v>4337</v>
      </c>
      <c r="AE326" s="9">
        <v>4045</v>
      </c>
      <c r="AF326" s="9">
        <v>4307</v>
      </c>
      <c r="AG326" s="9">
        <v>4171</v>
      </c>
      <c r="AH326" s="9">
        <v>3454</v>
      </c>
      <c r="AI326" s="9">
        <v>3578</v>
      </c>
      <c r="AJ326" s="9">
        <v>3481</v>
      </c>
      <c r="AK326" s="9">
        <v>3198</v>
      </c>
      <c r="AL326" s="9">
        <v>3621</v>
      </c>
      <c r="AM326" s="9">
        <v>3688</v>
      </c>
      <c r="AN326" s="9">
        <v>3218</v>
      </c>
      <c r="AO326" s="9">
        <v>3519</v>
      </c>
      <c r="AP326" s="9">
        <v>3716</v>
      </c>
      <c r="AQ326" s="9">
        <v>3574</v>
      </c>
      <c r="AR326" s="9">
        <v>4040</v>
      </c>
      <c r="AS326" s="10">
        <v>4101</v>
      </c>
      <c r="AT326" s="10">
        <v>3547</v>
      </c>
      <c r="AU326" s="10">
        <v>3726</v>
      </c>
      <c r="AV326" s="9">
        <v>3487</v>
      </c>
      <c r="AW326" s="9">
        <v>3307</v>
      </c>
      <c r="AX326" s="9">
        <v>3488</v>
      </c>
      <c r="AY326" s="9">
        <v>3372</v>
      </c>
      <c r="AZ326" s="9">
        <v>3042</v>
      </c>
    </row>
    <row r="327" spans="1:52" ht="16.5">
      <c r="A327" s="8" t="s">
        <v>103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>
        <v>3237.7130999999999</v>
      </c>
      <c r="O327" s="9">
        <v>2769</v>
      </c>
      <c r="P327" s="9">
        <v>2436</v>
      </c>
      <c r="Q327" s="9">
        <v>2501</v>
      </c>
      <c r="R327" s="9">
        <v>2512</v>
      </c>
      <c r="S327" s="9">
        <v>2700</v>
      </c>
      <c r="T327" s="9">
        <v>3153</v>
      </c>
      <c r="U327" s="9">
        <v>3184</v>
      </c>
      <c r="V327" s="9">
        <v>2449</v>
      </c>
      <c r="W327" s="9">
        <v>2642</v>
      </c>
      <c r="X327" s="9">
        <v>2766</v>
      </c>
      <c r="Y327" s="9">
        <v>2881</v>
      </c>
      <c r="Z327" s="9">
        <v>3174</v>
      </c>
      <c r="AA327" s="9">
        <v>3371</v>
      </c>
      <c r="AB327" s="9">
        <v>2799</v>
      </c>
      <c r="AC327" s="9">
        <v>2863</v>
      </c>
      <c r="AD327" s="9">
        <v>2798</v>
      </c>
      <c r="AE327" s="9">
        <v>3267</v>
      </c>
      <c r="AF327" s="9">
        <v>3663</v>
      </c>
      <c r="AG327" s="9">
        <v>3563</v>
      </c>
      <c r="AH327" s="9">
        <v>2669</v>
      </c>
      <c r="AI327" s="9">
        <v>2649</v>
      </c>
      <c r="AJ327" s="9">
        <v>2599</v>
      </c>
      <c r="AK327" s="9">
        <v>2631</v>
      </c>
      <c r="AL327" s="9">
        <v>3175</v>
      </c>
      <c r="AM327" s="9">
        <v>3167</v>
      </c>
      <c r="AN327" s="9">
        <v>2628</v>
      </c>
      <c r="AO327" s="9">
        <v>2646</v>
      </c>
      <c r="AP327" s="9">
        <v>2739</v>
      </c>
      <c r="AQ327" s="9">
        <v>3251</v>
      </c>
      <c r="AR327" s="9">
        <v>3495</v>
      </c>
      <c r="AS327" s="10">
        <v>3438</v>
      </c>
      <c r="AT327" s="10">
        <v>2496</v>
      </c>
      <c r="AU327" s="10">
        <v>2404</v>
      </c>
      <c r="AV327" s="9">
        <v>2323</v>
      </c>
      <c r="AW327" s="9">
        <v>2388</v>
      </c>
      <c r="AX327" s="9">
        <v>2658</v>
      </c>
      <c r="AY327" s="9">
        <v>2540</v>
      </c>
      <c r="AZ327" s="9">
        <v>2147</v>
      </c>
    </row>
    <row r="328" spans="1:52" ht="16.5">
      <c r="A328" s="8" t="s">
        <v>105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>
        <v>3.13</v>
      </c>
      <c r="O328" s="9">
        <v>3.04</v>
      </c>
      <c r="P328" s="9">
        <v>2.89</v>
      </c>
      <c r="Q328" s="9">
        <v>2.5</v>
      </c>
      <c r="R328" s="9">
        <v>2.58</v>
      </c>
      <c r="S328" s="9">
        <v>2.42</v>
      </c>
      <c r="T328" s="9">
        <v>2.59</v>
      </c>
      <c r="U328" s="9">
        <v>2.7</v>
      </c>
      <c r="V328" s="9">
        <v>2.42</v>
      </c>
      <c r="W328" s="9">
        <v>2.48</v>
      </c>
      <c r="X328" s="9">
        <v>2.59</v>
      </c>
      <c r="Y328" s="9">
        <v>2.58</v>
      </c>
      <c r="Z328" s="9">
        <v>2.4900000000000002</v>
      </c>
      <c r="AA328" s="9">
        <v>2.63</v>
      </c>
      <c r="AB328" s="9">
        <v>2.4300000000000002</v>
      </c>
      <c r="AC328" s="9">
        <v>2.31</v>
      </c>
      <c r="AD328" s="9">
        <v>2.4500000000000002</v>
      </c>
      <c r="AE328" s="9">
        <v>2.4500000000000002</v>
      </c>
      <c r="AF328" s="9">
        <v>2.78</v>
      </c>
      <c r="AG328" s="9">
        <v>2.82</v>
      </c>
      <c r="AH328" s="9">
        <v>2.4700000000000002</v>
      </c>
      <c r="AI328" s="9">
        <v>2.5</v>
      </c>
      <c r="AJ328" s="9">
        <v>2.5499999999999998</v>
      </c>
      <c r="AK328" s="9">
        <v>2.7</v>
      </c>
      <c r="AL328" s="9">
        <v>2.67</v>
      </c>
      <c r="AM328" s="9">
        <v>2.54</v>
      </c>
      <c r="AN328" s="9">
        <v>2.58</v>
      </c>
      <c r="AO328" s="9">
        <v>2.48</v>
      </c>
      <c r="AP328" s="9">
        <v>2.4</v>
      </c>
      <c r="AQ328" s="9">
        <v>2.34</v>
      </c>
      <c r="AR328" s="9">
        <v>2.48</v>
      </c>
      <c r="AS328" s="10">
        <v>2.31</v>
      </c>
      <c r="AT328" s="10">
        <v>2.21</v>
      </c>
      <c r="AU328" s="10">
        <v>2.16</v>
      </c>
      <c r="AV328" s="9">
        <v>2.0699999999999998</v>
      </c>
      <c r="AW328" s="9">
        <v>2.09</v>
      </c>
      <c r="AX328" s="9">
        <v>1.98</v>
      </c>
      <c r="AY328" s="9">
        <v>1.94</v>
      </c>
      <c r="AZ328" s="9">
        <v>1.92</v>
      </c>
    </row>
    <row r="329" spans="1:52" ht="16.5">
      <c r="A329" s="8" t="s">
        <v>107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>
        <v>1.83</v>
      </c>
      <c r="O329" s="9">
        <v>1.75</v>
      </c>
      <c r="P329" s="9">
        <v>1.69</v>
      </c>
      <c r="Q329" s="9">
        <v>1.63</v>
      </c>
      <c r="R329" s="9">
        <v>1.56</v>
      </c>
      <c r="S329" s="9">
        <v>1.48</v>
      </c>
      <c r="T329" s="9">
        <v>1.76</v>
      </c>
      <c r="U329" s="9">
        <v>1.76</v>
      </c>
      <c r="V329" s="9">
        <v>1.47</v>
      </c>
      <c r="W329" s="9">
        <v>1.55</v>
      </c>
      <c r="X329" s="9">
        <v>1.58</v>
      </c>
      <c r="Y329" s="9">
        <v>1.6</v>
      </c>
      <c r="Z329" s="9">
        <v>1.61</v>
      </c>
      <c r="AA329" s="9">
        <v>1.66</v>
      </c>
      <c r="AB329" s="9">
        <v>1.51</v>
      </c>
      <c r="AC329" s="9">
        <v>1.46</v>
      </c>
      <c r="AD329" s="9">
        <v>1.5</v>
      </c>
      <c r="AE329" s="9">
        <v>1.53</v>
      </c>
      <c r="AF329" s="9">
        <v>1.78</v>
      </c>
      <c r="AG329" s="9">
        <v>1.78</v>
      </c>
      <c r="AH329" s="9">
        <v>1.51</v>
      </c>
      <c r="AI329" s="9">
        <v>1.58</v>
      </c>
      <c r="AJ329" s="9">
        <v>1.53</v>
      </c>
      <c r="AK329" s="9">
        <v>1.59</v>
      </c>
      <c r="AL329" s="9">
        <v>1.72</v>
      </c>
      <c r="AM329" s="9">
        <v>1.65</v>
      </c>
      <c r="AN329" s="9">
        <v>1.57</v>
      </c>
      <c r="AO329" s="9">
        <v>1.58</v>
      </c>
      <c r="AP329" s="9">
        <v>1.56</v>
      </c>
      <c r="AQ329" s="9">
        <v>1.56</v>
      </c>
      <c r="AR329" s="9">
        <v>1.71</v>
      </c>
      <c r="AS329" s="10">
        <v>1.67</v>
      </c>
      <c r="AT329" s="10">
        <v>1.46</v>
      </c>
      <c r="AU329" s="10">
        <v>1.47</v>
      </c>
      <c r="AV329" s="9">
        <v>1.48</v>
      </c>
      <c r="AW329" s="9">
        <v>1.46</v>
      </c>
      <c r="AX329" s="9">
        <v>1.49</v>
      </c>
      <c r="AY329" s="9">
        <v>1.49</v>
      </c>
      <c r="AZ329" s="9">
        <v>1.41</v>
      </c>
    </row>
    <row r="330" spans="1:52" ht="16.5">
      <c r="A330" s="8" t="s">
        <v>108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>
        <v>6.29</v>
      </c>
      <c r="O330" s="9">
        <v>4.6900000000000004</v>
      </c>
      <c r="P330" s="9">
        <v>4.7300000000000004</v>
      </c>
      <c r="Q330" s="9">
        <v>4.51</v>
      </c>
      <c r="R330" s="9">
        <v>4.16</v>
      </c>
      <c r="S330" s="9">
        <v>4.41</v>
      </c>
      <c r="T330" s="9">
        <v>5.09</v>
      </c>
      <c r="U330" s="9">
        <v>4.84</v>
      </c>
      <c r="V330" s="9">
        <v>3.87</v>
      </c>
      <c r="W330" s="9">
        <v>4.5199999999999996</v>
      </c>
      <c r="X330" s="9">
        <v>4.16</v>
      </c>
      <c r="Y330" s="9">
        <v>4.58</v>
      </c>
      <c r="Z330" s="9">
        <v>4.57</v>
      </c>
      <c r="AA330" s="9">
        <v>4.76</v>
      </c>
      <c r="AB330" s="9">
        <v>4.22</v>
      </c>
      <c r="AC330" s="9">
        <v>4.57</v>
      </c>
      <c r="AD330" s="9">
        <v>5</v>
      </c>
      <c r="AE330" s="9">
        <v>4.88</v>
      </c>
      <c r="AF330" s="9">
        <v>6.19</v>
      </c>
      <c r="AG330" s="9">
        <v>5.7</v>
      </c>
      <c r="AH330" s="9">
        <v>4.1399999999999997</v>
      </c>
      <c r="AI330" s="9">
        <v>5.03</v>
      </c>
      <c r="AJ330" s="9">
        <v>4.96</v>
      </c>
      <c r="AK330" s="9">
        <v>5.44</v>
      </c>
      <c r="AL330" s="9">
        <v>6.1</v>
      </c>
      <c r="AM330" s="9">
        <v>4.7699999999999996</v>
      </c>
      <c r="AN330" s="9">
        <v>5.09</v>
      </c>
      <c r="AO330" s="9">
        <v>5.19</v>
      </c>
      <c r="AP330" s="9">
        <v>4.93</v>
      </c>
      <c r="AQ330" s="9">
        <v>4.84</v>
      </c>
      <c r="AR330" s="9">
        <v>5.75</v>
      </c>
      <c r="AS330" s="10">
        <v>5.23</v>
      </c>
      <c r="AT330" s="10">
        <v>4.0999999999999996</v>
      </c>
      <c r="AU330" s="10">
        <v>4.66</v>
      </c>
      <c r="AV330" s="9">
        <v>4.38</v>
      </c>
      <c r="AW330" s="9">
        <v>4.1900000000000004</v>
      </c>
      <c r="AX330" s="9">
        <v>4.26</v>
      </c>
      <c r="AY330" s="9">
        <v>4.18</v>
      </c>
      <c r="AZ330" s="9">
        <v>3.53</v>
      </c>
    </row>
    <row r="331" spans="1:52" ht="16.5">
      <c r="A331" s="8" t="s">
        <v>109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>
        <v>2.44</v>
      </c>
      <c r="O331" s="9">
        <v>1.93</v>
      </c>
      <c r="P331" s="9">
        <v>1.87</v>
      </c>
      <c r="Q331" s="9">
        <v>1.86</v>
      </c>
      <c r="R331" s="9">
        <v>1.75</v>
      </c>
      <c r="S331" s="9">
        <v>1.85</v>
      </c>
      <c r="T331" s="9">
        <v>2.37</v>
      </c>
      <c r="U331" s="9">
        <v>2.29</v>
      </c>
      <c r="V331" s="9">
        <v>1.69</v>
      </c>
      <c r="W331" s="9">
        <v>1.82</v>
      </c>
      <c r="X331" s="9">
        <v>1.69</v>
      </c>
      <c r="Y331" s="9">
        <v>1.73</v>
      </c>
      <c r="Z331" s="9">
        <v>1.93</v>
      </c>
      <c r="AA331" s="9">
        <v>2.06</v>
      </c>
      <c r="AB331" s="9">
        <v>1.69</v>
      </c>
      <c r="AC331" s="9">
        <v>1.69</v>
      </c>
      <c r="AD331" s="9">
        <v>1.77</v>
      </c>
      <c r="AE331" s="9">
        <v>1.91</v>
      </c>
      <c r="AF331" s="9">
        <v>2.4700000000000002</v>
      </c>
      <c r="AG331" s="9">
        <v>2.2599999999999998</v>
      </c>
      <c r="AH331" s="9">
        <v>1.66</v>
      </c>
      <c r="AI331" s="9">
        <v>1.72</v>
      </c>
      <c r="AJ331" s="9">
        <v>1.66</v>
      </c>
      <c r="AK331" s="9">
        <v>1.73</v>
      </c>
      <c r="AL331" s="9">
        <v>2.17</v>
      </c>
      <c r="AM331" s="9">
        <v>1.85</v>
      </c>
      <c r="AN331" s="9">
        <v>1.71</v>
      </c>
      <c r="AO331" s="9">
        <v>1.68</v>
      </c>
      <c r="AP331" s="9">
        <v>1.68</v>
      </c>
      <c r="AQ331" s="9">
        <v>1.9</v>
      </c>
      <c r="AR331" s="9">
        <v>2.31</v>
      </c>
      <c r="AS331" s="10">
        <v>2.11</v>
      </c>
      <c r="AT331" s="10">
        <v>1.62</v>
      </c>
      <c r="AU331" s="10">
        <v>1.71</v>
      </c>
      <c r="AV331" s="9">
        <v>1.58</v>
      </c>
      <c r="AW331" s="9">
        <v>1.54</v>
      </c>
      <c r="AX331" s="9">
        <v>1.66</v>
      </c>
      <c r="AY331" s="9">
        <v>1.82</v>
      </c>
      <c r="AZ331" s="9">
        <v>1.51</v>
      </c>
    </row>
    <row r="333" spans="1:52" ht="18">
      <c r="A333" s="13" t="s">
        <v>134</v>
      </c>
      <c r="B333" s="15">
        <v>201101</v>
      </c>
      <c r="C333" s="15">
        <v>201102</v>
      </c>
      <c r="D333" s="15">
        <v>201103</v>
      </c>
      <c r="E333" s="15">
        <v>201104</v>
      </c>
      <c r="F333" s="15">
        <v>201105</v>
      </c>
      <c r="G333" s="15">
        <v>201106</v>
      </c>
      <c r="H333" s="15">
        <v>201107</v>
      </c>
      <c r="I333" s="15">
        <v>201108</v>
      </c>
      <c r="J333" s="15">
        <v>201109</v>
      </c>
      <c r="K333" s="15">
        <v>201110</v>
      </c>
      <c r="L333" s="15">
        <v>201111</v>
      </c>
      <c r="M333" s="15">
        <v>201112</v>
      </c>
      <c r="N333" s="11">
        <v>201201</v>
      </c>
      <c r="O333" s="11">
        <v>201202</v>
      </c>
      <c r="P333" s="11">
        <v>201203</v>
      </c>
      <c r="Q333" s="11">
        <v>201204</v>
      </c>
      <c r="R333" s="11">
        <v>201205</v>
      </c>
      <c r="S333" s="11">
        <v>201206</v>
      </c>
      <c r="T333" s="11">
        <v>201207</v>
      </c>
      <c r="U333" s="11">
        <v>201208</v>
      </c>
      <c r="V333" s="11">
        <v>201209</v>
      </c>
      <c r="W333" s="11">
        <v>201210</v>
      </c>
      <c r="X333" s="11">
        <v>201211</v>
      </c>
      <c r="Y333" s="11">
        <v>201212</v>
      </c>
      <c r="Z333" s="11">
        <v>201301</v>
      </c>
      <c r="AA333" s="11">
        <v>201302</v>
      </c>
      <c r="AB333" s="11">
        <v>201303</v>
      </c>
      <c r="AC333" s="11">
        <v>201304</v>
      </c>
      <c r="AD333" s="11">
        <v>201305</v>
      </c>
      <c r="AE333" s="11">
        <v>201306</v>
      </c>
      <c r="AF333" s="11">
        <v>201307</v>
      </c>
      <c r="AG333" s="11">
        <v>201308</v>
      </c>
      <c r="AH333" s="11">
        <v>201309</v>
      </c>
      <c r="AI333" s="11">
        <v>201310</v>
      </c>
      <c r="AJ333" s="11">
        <v>201311</v>
      </c>
      <c r="AK333" s="11">
        <v>201312</v>
      </c>
      <c r="AL333" s="11">
        <v>201401</v>
      </c>
      <c r="AM333" s="11">
        <v>201402</v>
      </c>
      <c r="AN333" s="11">
        <v>201403</v>
      </c>
      <c r="AO333" s="11">
        <v>201404</v>
      </c>
      <c r="AP333" s="11">
        <v>201405</v>
      </c>
      <c r="AQ333" s="11">
        <v>201406</v>
      </c>
      <c r="AR333" s="11">
        <v>201407</v>
      </c>
      <c r="AS333" s="12">
        <v>201408</v>
      </c>
      <c r="AT333" s="12">
        <v>201409</v>
      </c>
      <c r="AU333" s="12">
        <v>201410</v>
      </c>
      <c r="AV333" s="11">
        <v>201411</v>
      </c>
      <c r="AW333" s="11">
        <v>201412</v>
      </c>
      <c r="AX333" s="11">
        <v>201501</v>
      </c>
      <c r="AY333" s="11">
        <v>201502</v>
      </c>
      <c r="AZ333" s="11">
        <v>201503</v>
      </c>
    </row>
    <row r="334" spans="1:52" ht="16.5">
      <c r="A334" s="11" t="s">
        <v>133</v>
      </c>
      <c r="B334" s="9">
        <v>3321945.7</v>
      </c>
      <c r="C334" s="9">
        <v>3364238</v>
      </c>
      <c r="D334" s="9">
        <v>3109841.6</v>
      </c>
      <c r="E334" s="9">
        <v>3198062.7</v>
      </c>
      <c r="F334" s="9">
        <v>3050148</v>
      </c>
      <c r="G334" s="9">
        <v>3120510.5</v>
      </c>
      <c r="H334" s="9">
        <v>3965620.7</v>
      </c>
      <c r="I334" s="9">
        <v>3891357.6</v>
      </c>
      <c r="J334" s="9">
        <v>2249570</v>
      </c>
      <c r="K334" s="9">
        <v>2158025.5</v>
      </c>
      <c r="L334" s="9">
        <v>1903982.5</v>
      </c>
      <c r="M334" s="9">
        <v>1813167.5</v>
      </c>
      <c r="N334" s="9">
        <v>2980940.5</v>
      </c>
      <c r="O334" s="9">
        <v>2326545</v>
      </c>
      <c r="P334" s="9">
        <v>1601908.5</v>
      </c>
      <c r="Q334" s="9">
        <v>1605661.5</v>
      </c>
      <c r="R334" s="9">
        <v>1366212</v>
      </c>
      <c r="S334" s="9">
        <v>1553415.5</v>
      </c>
      <c r="T334" s="9">
        <v>1832458.5</v>
      </c>
      <c r="U334" s="9">
        <v>1687870</v>
      </c>
      <c r="V334" s="9">
        <v>1239091.5</v>
      </c>
      <c r="W334" s="9">
        <v>1212152.5</v>
      </c>
      <c r="X334" s="9">
        <v>1124734.5</v>
      </c>
      <c r="Y334" s="9">
        <v>1106291.5</v>
      </c>
      <c r="Z334" s="9">
        <v>1234963</v>
      </c>
      <c r="AA334" s="9">
        <v>1340567.5</v>
      </c>
      <c r="AB334" s="9">
        <v>1195898</v>
      </c>
      <c r="AC334" s="9">
        <v>1172503</v>
      </c>
      <c r="AD334" s="9">
        <v>1284348</v>
      </c>
      <c r="AE334" s="9">
        <v>1264656</v>
      </c>
      <c r="AF334" s="9">
        <v>1499258</v>
      </c>
      <c r="AG334" s="9">
        <v>1440321</v>
      </c>
      <c r="AH334" s="9">
        <v>1183717</v>
      </c>
      <c r="AI334" s="9">
        <v>1227414</v>
      </c>
      <c r="AJ334" s="9">
        <v>1149312</v>
      </c>
      <c r="AK334" s="9">
        <v>1139068</v>
      </c>
      <c r="AL334" s="9">
        <v>1279046</v>
      </c>
      <c r="AM334" s="9">
        <v>1291863</v>
      </c>
      <c r="AN334" s="9">
        <v>1136243</v>
      </c>
      <c r="AO334" s="9">
        <v>1067523</v>
      </c>
      <c r="AP334" s="9">
        <v>1044816</v>
      </c>
      <c r="AQ334" s="9">
        <v>1051266</v>
      </c>
      <c r="AR334" s="9">
        <v>325404</v>
      </c>
      <c r="AS334" s="10">
        <v>344132</v>
      </c>
      <c r="AT334" s="10">
        <v>220792</v>
      </c>
      <c r="AU334" s="10">
        <v>169231</v>
      </c>
      <c r="AV334" s="9">
        <v>139246</v>
      </c>
      <c r="AW334" s="9">
        <v>103569</v>
      </c>
      <c r="AX334" s="9">
        <v>122442</v>
      </c>
      <c r="AY334" s="9">
        <v>146828</v>
      </c>
      <c r="AZ334" s="9">
        <v>84968</v>
      </c>
    </row>
    <row r="335" spans="1:52" ht="16.5">
      <c r="A335" s="8" t="s">
        <v>132</v>
      </c>
      <c r="B335" s="6">
        <v>0.2989</v>
      </c>
      <c r="C335" s="6">
        <v>1.2699999999999999E-2</v>
      </c>
      <c r="D335" s="6">
        <v>-7.5600000000000001E-2</v>
      </c>
      <c r="E335" s="6">
        <v>2.8400000000000002E-2</v>
      </c>
      <c r="F335" s="6">
        <v>-4.6300000000000001E-2</v>
      </c>
      <c r="G335" s="6">
        <v>2.3099999999999999E-2</v>
      </c>
      <c r="H335" s="6">
        <v>0.27079999999999999</v>
      </c>
      <c r="I335" s="6">
        <v>-1.8700000000000001E-2</v>
      </c>
      <c r="J335" s="6">
        <v>-0.4219</v>
      </c>
      <c r="K335" s="6">
        <v>-4.07E-2</v>
      </c>
      <c r="L335" s="6">
        <v>-0.1177</v>
      </c>
      <c r="M335" s="6">
        <v>-4.7699999999999999E-2</v>
      </c>
      <c r="N335" s="6">
        <f>N334/M334-1</f>
        <v>0.64405136315315592</v>
      </c>
      <c r="O335" s="6">
        <v>-0.2195</v>
      </c>
      <c r="P335" s="6">
        <v>-0.3115</v>
      </c>
      <c r="Q335" s="6">
        <v>2.3E-3</v>
      </c>
      <c r="R335" s="6">
        <v>-0.14910000000000001</v>
      </c>
      <c r="S335" s="6">
        <v>0.13700000000000001</v>
      </c>
      <c r="T335" s="6">
        <v>0.17960000000000001</v>
      </c>
      <c r="U335" s="6">
        <v>-7.8899999999999998E-2</v>
      </c>
      <c r="V335" s="6">
        <v>-0.26590000000000003</v>
      </c>
      <c r="W335" s="6">
        <v>-2.1700000000000001E-2</v>
      </c>
      <c r="X335" s="6">
        <v>-7.2099999999999997E-2</v>
      </c>
      <c r="Y335" s="6">
        <v>-1.6400000000000001E-2</v>
      </c>
      <c r="Z335" s="6">
        <v>0.1163</v>
      </c>
      <c r="AA335" s="6">
        <v>8.5500000000000007E-2</v>
      </c>
      <c r="AB335" s="6">
        <v>-0.1079</v>
      </c>
      <c r="AC335" s="6">
        <v>-1.9599999999999999E-2</v>
      </c>
      <c r="AD335" s="6">
        <v>9.5399999999999999E-2</v>
      </c>
      <c r="AE335" s="6">
        <v>-1.5299999999999999E-2</v>
      </c>
      <c r="AF335" s="6">
        <v>0.1855</v>
      </c>
      <c r="AG335" s="6">
        <v>-3.9300000000000002E-2</v>
      </c>
      <c r="AH335" s="6">
        <v>-0.1782</v>
      </c>
      <c r="AI335" s="6">
        <v>3.6900000000000002E-2</v>
      </c>
      <c r="AJ335" s="6">
        <v>-6.3600000000000004E-2</v>
      </c>
      <c r="AK335" s="6">
        <v>-8.8999999999999999E-3</v>
      </c>
      <c r="AL335" s="6">
        <v>0.1229</v>
      </c>
      <c r="AM335" s="6">
        <v>0.01</v>
      </c>
      <c r="AN335" s="6">
        <v>-0.1205</v>
      </c>
      <c r="AO335" s="6">
        <v>-6.0499999999999998E-2</v>
      </c>
      <c r="AP335" s="6">
        <v>-2.1299999999999999E-2</v>
      </c>
      <c r="AQ335" s="6">
        <v>6.1999999999999998E-3</v>
      </c>
      <c r="AR335" s="6">
        <v>-0.6905</v>
      </c>
      <c r="AS335" s="7">
        <v>5.7599999999999998E-2</v>
      </c>
      <c r="AT335" s="7">
        <v>-0.3584</v>
      </c>
      <c r="AU335" s="7">
        <v>-0.23350000000000001</v>
      </c>
      <c r="AV335" s="6">
        <v>-0.1772</v>
      </c>
      <c r="AW335" s="6">
        <v>-0.25619999999999998</v>
      </c>
      <c r="AX335" s="6">
        <v>0.1822</v>
      </c>
      <c r="AY335" s="6">
        <v>0.19919999999999999</v>
      </c>
      <c r="AZ335" s="6">
        <v>-0.42130000000000001</v>
      </c>
    </row>
    <row r="336" spans="1:52" ht="16.5">
      <c r="A336" s="11" t="s">
        <v>17</v>
      </c>
      <c r="B336" s="9">
        <v>248851</v>
      </c>
      <c r="C336" s="9">
        <v>237495</v>
      </c>
      <c r="D336" s="9">
        <v>222461</v>
      </c>
      <c r="E336" s="9">
        <v>218462</v>
      </c>
      <c r="F336" s="9">
        <v>200393</v>
      </c>
      <c r="G336" s="9">
        <v>202609</v>
      </c>
      <c r="H336" s="9">
        <v>245480</v>
      </c>
      <c r="I336" s="9">
        <v>232442</v>
      </c>
      <c r="J336" s="9">
        <v>160935</v>
      </c>
      <c r="K336" s="9">
        <v>160391</v>
      </c>
      <c r="L336" s="9">
        <v>147931</v>
      </c>
      <c r="M336" s="9">
        <v>138571</v>
      </c>
      <c r="N336" s="9">
        <v>178669</v>
      </c>
      <c r="O336" s="9">
        <v>155520</v>
      </c>
      <c r="P336" s="9">
        <v>130734</v>
      </c>
      <c r="Q336" s="9">
        <v>131869</v>
      </c>
      <c r="R336" s="9">
        <v>117963</v>
      </c>
      <c r="S336" s="9">
        <v>124469</v>
      </c>
      <c r="T336" s="9">
        <v>141843</v>
      </c>
      <c r="U336" s="9">
        <v>129761</v>
      </c>
      <c r="V336" s="9">
        <v>108364</v>
      </c>
      <c r="W336" s="9">
        <v>107384</v>
      </c>
      <c r="X336" s="9">
        <v>102356</v>
      </c>
      <c r="Y336" s="9">
        <v>101213</v>
      </c>
      <c r="Z336" s="9">
        <v>108036</v>
      </c>
      <c r="AA336" s="9">
        <v>110387</v>
      </c>
      <c r="AB336" s="9">
        <v>101450</v>
      </c>
      <c r="AC336" s="9">
        <v>101714</v>
      </c>
      <c r="AD336" s="9">
        <v>102102</v>
      </c>
      <c r="AE336" s="9">
        <v>102661</v>
      </c>
      <c r="AF336" s="9">
        <v>113326</v>
      </c>
      <c r="AG336" s="9">
        <v>109205</v>
      </c>
      <c r="AH336" s="9">
        <v>96279</v>
      </c>
      <c r="AI336" s="9">
        <v>97414</v>
      </c>
      <c r="AJ336" s="9">
        <v>94609</v>
      </c>
      <c r="AK336" s="9">
        <v>92628</v>
      </c>
      <c r="AL336" s="9">
        <v>97809</v>
      </c>
      <c r="AM336" s="9">
        <v>97696</v>
      </c>
      <c r="AN336" s="9">
        <v>93142</v>
      </c>
      <c r="AO336" s="9">
        <v>91655</v>
      </c>
      <c r="AP336" s="9">
        <v>90751</v>
      </c>
      <c r="AQ336" s="9">
        <v>90873</v>
      </c>
      <c r="AR336" s="9">
        <v>16228</v>
      </c>
      <c r="AS336" s="10">
        <v>15325</v>
      </c>
      <c r="AT336" s="10">
        <v>8025</v>
      </c>
      <c r="AU336" s="10">
        <v>6774</v>
      </c>
      <c r="AV336" s="9">
        <v>5678</v>
      </c>
      <c r="AW336" s="9">
        <v>4709</v>
      </c>
      <c r="AX336" s="9">
        <v>5850</v>
      </c>
      <c r="AY336" s="9">
        <v>7215</v>
      </c>
      <c r="AZ336" s="9">
        <v>3826</v>
      </c>
    </row>
    <row r="337" spans="1:52" ht="16.5">
      <c r="A337" s="8" t="s">
        <v>131</v>
      </c>
      <c r="B337" s="6">
        <v>0.1779</v>
      </c>
      <c r="C337" s="6">
        <v>-4.5600000000000002E-2</v>
      </c>
      <c r="D337" s="6">
        <v>-6.3299999999999995E-2</v>
      </c>
      <c r="E337" s="6">
        <v>-1.7999999999999999E-2</v>
      </c>
      <c r="F337" s="6">
        <v>-8.2699999999999996E-2</v>
      </c>
      <c r="G337" s="6">
        <v>1.11E-2</v>
      </c>
      <c r="H337" s="6">
        <v>0.21160000000000001</v>
      </c>
      <c r="I337" s="6">
        <v>-5.3100000000000001E-2</v>
      </c>
      <c r="J337" s="6">
        <v>-0.30759999999999998</v>
      </c>
      <c r="K337" s="6">
        <v>-3.3999999999999998E-3</v>
      </c>
      <c r="L337" s="6">
        <v>-7.7700000000000005E-2</v>
      </c>
      <c r="M337" s="6">
        <v>-6.3299999999999995E-2</v>
      </c>
      <c r="N337" s="6">
        <f>N336/M336-1</f>
        <v>0.28936790526156275</v>
      </c>
      <c r="O337" s="6">
        <v>-0.12959999999999999</v>
      </c>
      <c r="P337" s="6">
        <v>-0.15939999999999999</v>
      </c>
      <c r="Q337" s="6">
        <v>8.6999999999999994E-3</v>
      </c>
      <c r="R337" s="6">
        <v>-0.1055</v>
      </c>
      <c r="S337" s="6">
        <v>5.5199999999999999E-2</v>
      </c>
      <c r="T337" s="6">
        <v>0.1396</v>
      </c>
      <c r="U337" s="6">
        <v>-8.5199999999999998E-2</v>
      </c>
      <c r="V337" s="6">
        <v>-0.16489999999999999</v>
      </c>
      <c r="W337" s="6">
        <v>-8.9999999999999993E-3</v>
      </c>
      <c r="X337" s="6">
        <v>-4.6800000000000001E-2</v>
      </c>
      <c r="Y337" s="6">
        <v>-1.12E-2</v>
      </c>
      <c r="Z337" s="6">
        <v>6.7400000000000002E-2</v>
      </c>
      <c r="AA337" s="6">
        <v>2.18E-2</v>
      </c>
      <c r="AB337" s="6">
        <v>-8.1000000000000003E-2</v>
      </c>
      <c r="AC337" s="6">
        <v>2.5999999999999999E-3</v>
      </c>
      <c r="AD337" s="6">
        <v>3.8E-3</v>
      </c>
      <c r="AE337" s="6">
        <v>5.4999999999999997E-3</v>
      </c>
      <c r="AF337" s="6">
        <v>0.10390000000000001</v>
      </c>
      <c r="AG337" s="6">
        <v>-3.6400000000000002E-2</v>
      </c>
      <c r="AH337" s="6">
        <v>-0.11840000000000001</v>
      </c>
      <c r="AI337" s="6">
        <v>1.18E-2</v>
      </c>
      <c r="AJ337" s="6">
        <v>-2.8799999999999999E-2</v>
      </c>
      <c r="AK337" s="6">
        <v>-2.0899999999999998E-2</v>
      </c>
      <c r="AL337" s="6">
        <v>5.5899999999999998E-2</v>
      </c>
      <c r="AM337" s="6">
        <v>-1.1999999999999999E-3</v>
      </c>
      <c r="AN337" s="6">
        <v>-4.6600000000000003E-2</v>
      </c>
      <c r="AO337" s="6">
        <v>-1.6E-2</v>
      </c>
      <c r="AP337" s="6">
        <v>-9.9000000000000008E-3</v>
      </c>
      <c r="AQ337" s="6">
        <v>1.2999999999999999E-3</v>
      </c>
      <c r="AR337" s="6">
        <v>-0.82140000000000002</v>
      </c>
      <c r="AS337" s="7">
        <v>-5.5599999999999997E-2</v>
      </c>
      <c r="AT337" s="7">
        <v>-0.4763</v>
      </c>
      <c r="AU337" s="7">
        <v>-0.15590000000000001</v>
      </c>
      <c r="AV337" s="6">
        <v>-0.1618</v>
      </c>
      <c r="AW337" s="6">
        <v>-0.17069999999999999</v>
      </c>
      <c r="AX337" s="6">
        <v>0.24229999999999999</v>
      </c>
      <c r="AY337" s="6">
        <v>0.23330000000000001</v>
      </c>
      <c r="AZ337" s="6">
        <v>-0.46970000000000001</v>
      </c>
    </row>
    <row r="338" spans="1:52" ht="16.5">
      <c r="A338" s="8" t="s">
        <v>36</v>
      </c>
      <c r="B338" s="9">
        <v>10411</v>
      </c>
      <c r="C338" s="9">
        <v>9278</v>
      </c>
      <c r="D338" s="9">
        <v>6051</v>
      </c>
      <c r="E338" s="9">
        <v>7883</v>
      </c>
      <c r="F338" s="9">
        <v>6259</v>
      </c>
      <c r="G338" s="9">
        <v>8401</v>
      </c>
      <c r="H338" s="9">
        <v>18370</v>
      </c>
      <c r="I338" s="9">
        <v>16931</v>
      </c>
      <c r="J338" s="9">
        <v>4357</v>
      </c>
      <c r="K338" s="9">
        <v>4735</v>
      </c>
      <c r="L338" s="9">
        <v>4203</v>
      </c>
      <c r="M338" s="9">
        <v>3465</v>
      </c>
      <c r="N338" s="9">
        <v>9649</v>
      </c>
      <c r="O338" s="9">
        <v>6640</v>
      </c>
      <c r="P338" s="9">
        <v>4746</v>
      </c>
      <c r="Q338" s="9">
        <v>6438</v>
      </c>
      <c r="R338" s="9">
        <v>3142</v>
      </c>
      <c r="S338" s="9">
        <v>4231</v>
      </c>
      <c r="T338" s="9">
        <v>9137</v>
      </c>
      <c r="U338" s="9">
        <v>5688</v>
      </c>
      <c r="V338" s="9">
        <v>1875</v>
      </c>
      <c r="W338" s="9">
        <v>2291</v>
      </c>
      <c r="X338" s="9">
        <v>1709</v>
      </c>
      <c r="Y338" s="9">
        <v>1759</v>
      </c>
      <c r="Z338" s="9">
        <v>2830</v>
      </c>
      <c r="AA338" s="9">
        <v>3152</v>
      </c>
      <c r="AB338" s="9">
        <v>1990</v>
      </c>
      <c r="AC338" s="9">
        <v>1787</v>
      </c>
      <c r="AD338" s="9">
        <v>1901</v>
      </c>
      <c r="AE338" s="9">
        <v>2111</v>
      </c>
      <c r="AF338" s="9">
        <v>4235</v>
      </c>
      <c r="AG338" s="9">
        <v>3437</v>
      </c>
      <c r="AH338" s="9">
        <v>1250</v>
      </c>
      <c r="AI338" s="9">
        <v>1486</v>
      </c>
      <c r="AJ338" s="9">
        <v>1350</v>
      </c>
      <c r="AK338" s="9">
        <v>1243</v>
      </c>
      <c r="AL338" s="9">
        <v>2328</v>
      </c>
      <c r="AM338" s="9">
        <v>2205</v>
      </c>
      <c r="AN338" s="9">
        <v>1455</v>
      </c>
      <c r="AO338" s="9">
        <v>1278</v>
      </c>
      <c r="AP338" s="9">
        <v>1250</v>
      </c>
      <c r="AQ338" s="9">
        <v>1622</v>
      </c>
      <c r="AR338" s="9">
        <v>2515</v>
      </c>
      <c r="AS338" s="10">
        <v>2191</v>
      </c>
      <c r="AT338" s="10">
        <v>706</v>
      </c>
      <c r="AU338" s="10">
        <v>726</v>
      </c>
      <c r="AV338" s="9">
        <v>660</v>
      </c>
      <c r="AW338" s="9">
        <v>578</v>
      </c>
      <c r="AX338" s="9">
        <v>933</v>
      </c>
      <c r="AY338" s="9">
        <v>1091</v>
      </c>
      <c r="AZ338" s="9">
        <v>524</v>
      </c>
    </row>
    <row r="339" spans="1:52" ht="16.5">
      <c r="A339" s="8" t="s">
        <v>37</v>
      </c>
      <c r="B339" s="9">
        <v>25709</v>
      </c>
      <c r="C339" s="9">
        <v>29882</v>
      </c>
      <c r="D339" s="9">
        <v>22087</v>
      </c>
      <c r="E339" s="9">
        <v>21624</v>
      </c>
      <c r="F339" s="9">
        <v>17199</v>
      </c>
      <c r="G339" s="9">
        <v>18167</v>
      </c>
      <c r="H339" s="9">
        <v>29774</v>
      </c>
      <c r="I339" s="9">
        <v>30396</v>
      </c>
      <c r="J339" s="9">
        <v>13596</v>
      </c>
      <c r="K339" s="9">
        <v>11607</v>
      </c>
      <c r="L339" s="9">
        <v>9648</v>
      </c>
      <c r="M339" s="9">
        <v>7590</v>
      </c>
      <c r="N339" s="9">
        <v>16303</v>
      </c>
      <c r="O339" s="9">
        <v>14262</v>
      </c>
      <c r="P339" s="9">
        <v>7611</v>
      </c>
      <c r="Q339" s="9">
        <v>8799</v>
      </c>
      <c r="R339" s="9">
        <v>5622</v>
      </c>
      <c r="S339" s="9">
        <v>6544</v>
      </c>
      <c r="T339" s="9">
        <v>9641</v>
      </c>
      <c r="U339" s="9">
        <v>7775</v>
      </c>
      <c r="V339" s="9">
        <v>3714</v>
      </c>
      <c r="W339" s="9">
        <v>3778</v>
      </c>
      <c r="X339" s="9">
        <v>2710</v>
      </c>
      <c r="Y339" s="9">
        <v>2596</v>
      </c>
      <c r="Z339" s="9">
        <v>3719</v>
      </c>
      <c r="AA339" s="9">
        <v>4849</v>
      </c>
      <c r="AB339" s="9">
        <v>2903</v>
      </c>
      <c r="AC339" s="9">
        <v>3475</v>
      </c>
      <c r="AD339" s="9">
        <v>3407</v>
      </c>
      <c r="AE339" s="9">
        <v>3180</v>
      </c>
      <c r="AF339" s="9">
        <v>5234</v>
      </c>
      <c r="AG339" s="9">
        <v>4911</v>
      </c>
      <c r="AH339" s="9">
        <v>2308</v>
      </c>
      <c r="AI339" s="9">
        <v>2233</v>
      </c>
      <c r="AJ339" s="9">
        <v>1858</v>
      </c>
      <c r="AK339" s="9">
        <v>1642</v>
      </c>
      <c r="AL339" s="9">
        <v>2567</v>
      </c>
      <c r="AM339" s="9">
        <v>3080</v>
      </c>
      <c r="AN339" s="9">
        <v>1829</v>
      </c>
      <c r="AO339" s="9">
        <v>1407</v>
      </c>
      <c r="AP339" s="9">
        <v>1259</v>
      </c>
      <c r="AQ339" s="9">
        <v>1320</v>
      </c>
      <c r="AR339" s="9">
        <v>2325</v>
      </c>
      <c r="AS339" s="10">
        <v>2087</v>
      </c>
      <c r="AT339" s="10">
        <v>992</v>
      </c>
      <c r="AU339" s="10">
        <v>827</v>
      </c>
      <c r="AV339" s="9">
        <v>695</v>
      </c>
      <c r="AW339" s="9">
        <v>633</v>
      </c>
      <c r="AX339" s="9">
        <v>766</v>
      </c>
      <c r="AY339" s="9">
        <v>1107</v>
      </c>
      <c r="AZ339" s="9">
        <v>582</v>
      </c>
    </row>
    <row r="340" spans="1:52" ht="16.5">
      <c r="A340" s="8" t="s">
        <v>130</v>
      </c>
      <c r="B340" s="9">
        <v>144230</v>
      </c>
      <c r="C340" s="9">
        <v>146191</v>
      </c>
      <c r="D340" s="9">
        <v>147830</v>
      </c>
      <c r="E340" s="9">
        <v>146850</v>
      </c>
      <c r="F340" s="9">
        <v>141344</v>
      </c>
      <c r="G340" s="9">
        <v>134605</v>
      </c>
      <c r="H340" s="9">
        <v>133886</v>
      </c>
      <c r="I340" s="9">
        <v>137530</v>
      </c>
      <c r="J340" s="9">
        <v>123916</v>
      </c>
      <c r="K340" s="9">
        <v>118695</v>
      </c>
      <c r="L340" s="9">
        <v>114301</v>
      </c>
      <c r="M340" s="9">
        <v>109620</v>
      </c>
      <c r="N340" s="9">
        <v>109208</v>
      </c>
      <c r="O340" s="9">
        <v>113426</v>
      </c>
      <c r="P340" s="9">
        <v>104645</v>
      </c>
      <c r="Q340" s="9">
        <v>100189</v>
      </c>
      <c r="R340" s="9">
        <v>97990</v>
      </c>
      <c r="S340" s="9">
        <v>96462</v>
      </c>
      <c r="T340" s="9">
        <v>97490</v>
      </c>
      <c r="U340" s="9">
        <v>99710</v>
      </c>
      <c r="V340" s="9">
        <v>95729</v>
      </c>
      <c r="W340" s="9">
        <v>92819</v>
      </c>
      <c r="X340" s="9">
        <v>91353</v>
      </c>
      <c r="Y340" s="9">
        <v>90421</v>
      </c>
      <c r="Z340" s="9">
        <v>90018</v>
      </c>
      <c r="AA340" s="9">
        <v>90730</v>
      </c>
      <c r="AB340" s="9">
        <v>90596</v>
      </c>
      <c r="AC340" s="9">
        <v>88793</v>
      </c>
      <c r="AD340" s="9">
        <v>89044</v>
      </c>
      <c r="AE340" s="9">
        <v>88850</v>
      </c>
      <c r="AF340" s="9">
        <v>89184</v>
      </c>
      <c r="AG340" s="9">
        <v>90743</v>
      </c>
      <c r="AH340" s="9">
        <v>89018</v>
      </c>
      <c r="AI340" s="9">
        <v>88459</v>
      </c>
      <c r="AJ340" s="9">
        <v>87343</v>
      </c>
      <c r="AK340" s="9">
        <v>86068</v>
      </c>
      <c r="AL340" s="9">
        <v>85497</v>
      </c>
      <c r="AM340" s="9">
        <v>86180</v>
      </c>
      <c r="AN340" s="9">
        <v>86648</v>
      </c>
      <c r="AO340" s="9">
        <v>85899</v>
      </c>
      <c r="AP340" s="9">
        <v>85306</v>
      </c>
      <c r="AQ340" s="9">
        <v>83922</v>
      </c>
      <c r="AR340" s="9">
        <v>3967</v>
      </c>
      <c r="AS340" s="10">
        <v>4505</v>
      </c>
      <c r="AT340" s="10">
        <v>3911</v>
      </c>
      <c r="AU340" s="10">
        <v>2447</v>
      </c>
      <c r="AV340" s="9">
        <v>2193</v>
      </c>
      <c r="AW340" s="9">
        <v>1753</v>
      </c>
      <c r="AX340" s="9">
        <v>1496</v>
      </c>
      <c r="AY340" s="9">
        <v>1424</v>
      </c>
      <c r="AZ340" s="9">
        <v>1324</v>
      </c>
    </row>
    <row r="341" spans="1:52" ht="16.5">
      <c r="A341" s="8" t="s">
        <v>39</v>
      </c>
      <c r="B341" s="9">
        <v>68501</v>
      </c>
      <c r="C341" s="9">
        <v>52144</v>
      </c>
      <c r="D341" s="9">
        <v>46493</v>
      </c>
      <c r="E341" s="9">
        <v>42105</v>
      </c>
      <c r="F341" s="9">
        <v>35591</v>
      </c>
      <c r="G341" s="9">
        <v>41436</v>
      </c>
      <c r="H341" s="9">
        <v>63450</v>
      </c>
      <c r="I341" s="9">
        <v>47586</v>
      </c>
      <c r="J341" s="9">
        <v>19067</v>
      </c>
      <c r="K341" s="9">
        <v>25354</v>
      </c>
      <c r="L341" s="9">
        <v>19779</v>
      </c>
      <c r="M341" s="9">
        <v>17896</v>
      </c>
      <c r="N341" s="9">
        <v>43620</v>
      </c>
      <c r="O341" s="9">
        <v>21184</v>
      </c>
      <c r="P341" s="9">
        <v>13726</v>
      </c>
      <c r="Q341" s="9">
        <v>16424</v>
      </c>
      <c r="R341" s="9">
        <v>10882</v>
      </c>
      <c r="S341" s="9">
        <v>17222</v>
      </c>
      <c r="T341" s="9">
        <v>25463</v>
      </c>
      <c r="U341" s="9">
        <v>16450</v>
      </c>
      <c r="V341" s="9">
        <v>6969</v>
      </c>
      <c r="W341" s="9">
        <v>8431</v>
      </c>
      <c r="X341" s="9">
        <v>6521</v>
      </c>
      <c r="Y341" s="9">
        <v>6361</v>
      </c>
      <c r="Z341" s="9">
        <v>11398</v>
      </c>
      <c r="AA341" s="9">
        <v>11565</v>
      </c>
      <c r="AB341" s="9">
        <v>5891</v>
      </c>
      <c r="AC341" s="9">
        <v>7431</v>
      </c>
      <c r="AD341" s="9">
        <v>7677</v>
      </c>
      <c r="AE341" s="9">
        <v>8455</v>
      </c>
      <c r="AF341" s="9">
        <v>14613</v>
      </c>
      <c r="AG341" s="9">
        <v>10079</v>
      </c>
      <c r="AH341" s="9">
        <v>3693</v>
      </c>
      <c r="AI341" s="9">
        <v>5212</v>
      </c>
      <c r="AJ341" s="9">
        <v>3862</v>
      </c>
      <c r="AK341" s="9">
        <v>3524</v>
      </c>
      <c r="AL341" s="9">
        <v>7153</v>
      </c>
      <c r="AM341" s="9">
        <v>5962</v>
      </c>
      <c r="AN341" s="9">
        <v>3090</v>
      </c>
      <c r="AO341" s="9">
        <v>2964</v>
      </c>
      <c r="AP341" s="9">
        <v>2827</v>
      </c>
      <c r="AQ341" s="9">
        <v>3912</v>
      </c>
      <c r="AR341" s="9">
        <v>7245</v>
      </c>
      <c r="AS341" s="10">
        <v>6375</v>
      </c>
      <c r="AT341" s="10">
        <v>2351</v>
      </c>
      <c r="AU341" s="10">
        <v>2733</v>
      </c>
      <c r="AV341" s="9">
        <v>2092</v>
      </c>
      <c r="AW341" s="9">
        <v>1712</v>
      </c>
      <c r="AX341" s="9">
        <v>2617</v>
      </c>
      <c r="AY341" s="9">
        <v>3544</v>
      </c>
      <c r="AZ341" s="9">
        <v>1358</v>
      </c>
    </row>
    <row r="342" spans="1:52" ht="16.5">
      <c r="A342" s="8" t="s">
        <v>49</v>
      </c>
      <c r="B342" s="6">
        <v>4.1799999999999997E-2</v>
      </c>
      <c r="C342" s="6">
        <v>3.9100000000000003E-2</v>
      </c>
      <c r="D342" s="6">
        <v>2.7199999999999998E-2</v>
      </c>
      <c r="E342" s="6">
        <v>3.61E-2</v>
      </c>
      <c r="F342" s="6">
        <v>3.1199999999999999E-2</v>
      </c>
      <c r="G342" s="6">
        <v>4.1500000000000002E-2</v>
      </c>
      <c r="H342" s="6">
        <v>7.4800000000000005E-2</v>
      </c>
      <c r="I342" s="6">
        <v>7.2800000000000004E-2</v>
      </c>
      <c r="J342" s="6">
        <v>2.7099999999999999E-2</v>
      </c>
      <c r="K342" s="6">
        <v>2.9499999999999998E-2</v>
      </c>
      <c r="L342" s="6">
        <v>2.8400000000000002E-2</v>
      </c>
      <c r="M342" s="6">
        <v>2.5000000000000001E-2</v>
      </c>
      <c r="N342" s="6">
        <v>5.3999999999999999E-2</v>
      </c>
      <c r="O342" s="6">
        <v>4.2700000000000002E-2</v>
      </c>
      <c r="P342" s="6">
        <v>3.6299999999999999E-2</v>
      </c>
      <c r="Q342" s="6">
        <v>4.8800000000000003E-2</v>
      </c>
      <c r="R342" s="6">
        <v>2.6599999999999999E-2</v>
      </c>
      <c r="S342" s="6">
        <v>3.4000000000000002E-2</v>
      </c>
      <c r="T342" s="6">
        <v>6.4399999999999999E-2</v>
      </c>
      <c r="U342" s="6">
        <v>4.3799999999999999E-2</v>
      </c>
      <c r="V342" s="6">
        <v>1.7299999999999999E-2</v>
      </c>
      <c r="W342" s="6">
        <v>2.1299999999999999E-2</v>
      </c>
      <c r="X342" s="6">
        <v>1.67E-2</v>
      </c>
      <c r="Y342" s="6">
        <v>1.7399999999999999E-2</v>
      </c>
      <c r="Z342" s="6">
        <v>2.6200000000000001E-2</v>
      </c>
      <c r="AA342" s="6">
        <v>2.86E-2</v>
      </c>
      <c r="AB342" s="6">
        <v>1.9599999999999999E-2</v>
      </c>
      <c r="AC342" s="6">
        <v>1.7600000000000001E-2</v>
      </c>
      <c r="AD342" s="6">
        <v>1.8599999999999998E-2</v>
      </c>
      <c r="AE342" s="6">
        <v>2.06E-2</v>
      </c>
      <c r="AF342" s="6">
        <v>3.7400000000000003E-2</v>
      </c>
      <c r="AG342" s="6">
        <v>3.15E-2</v>
      </c>
      <c r="AH342" s="6">
        <v>1.2999999999999999E-2</v>
      </c>
      <c r="AI342" s="6">
        <v>1.5299999999999999E-2</v>
      </c>
      <c r="AJ342" s="6">
        <v>1.43E-2</v>
      </c>
      <c r="AK342" s="6">
        <v>1.34E-2</v>
      </c>
      <c r="AL342" s="6">
        <v>2.3800000000000002E-2</v>
      </c>
      <c r="AM342" s="6">
        <v>2.2599999999999999E-2</v>
      </c>
      <c r="AN342" s="6">
        <v>1.5599999999999999E-2</v>
      </c>
      <c r="AO342" s="6">
        <v>1.3899999999999999E-2</v>
      </c>
      <c r="AP342" s="6">
        <v>1.38E-2</v>
      </c>
      <c r="AQ342" s="6">
        <v>1.78E-2</v>
      </c>
      <c r="AR342" s="6">
        <v>0.155</v>
      </c>
      <c r="AS342" s="7">
        <v>0.14299999999999999</v>
      </c>
      <c r="AT342" s="7">
        <v>8.7999999999999995E-2</v>
      </c>
      <c r="AU342" s="7">
        <v>0.1072</v>
      </c>
      <c r="AV342" s="6">
        <v>0.1162</v>
      </c>
      <c r="AW342" s="6">
        <v>0.1227</v>
      </c>
      <c r="AX342" s="6">
        <v>0.1595</v>
      </c>
      <c r="AY342" s="6">
        <v>0.1512</v>
      </c>
      <c r="AZ342" s="6">
        <v>0.13700000000000001</v>
      </c>
    </row>
    <row r="343" spans="1:52" ht="16.5">
      <c r="A343" s="8" t="s">
        <v>50</v>
      </c>
      <c r="B343" s="6">
        <v>0.1033</v>
      </c>
      <c r="C343" s="6">
        <v>0.1258</v>
      </c>
      <c r="D343" s="6">
        <v>9.9299999999999999E-2</v>
      </c>
      <c r="E343" s="6">
        <v>9.9000000000000005E-2</v>
      </c>
      <c r="F343" s="6">
        <v>8.5800000000000001E-2</v>
      </c>
      <c r="G343" s="6">
        <v>8.9700000000000002E-2</v>
      </c>
      <c r="H343" s="6">
        <v>0.12130000000000001</v>
      </c>
      <c r="I343" s="6">
        <v>0.1308</v>
      </c>
      <c r="J343" s="6">
        <v>8.4500000000000006E-2</v>
      </c>
      <c r="K343" s="6">
        <v>7.2400000000000006E-2</v>
      </c>
      <c r="L343" s="6">
        <v>6.5199999999999994E-2</v>
      </c>
      <c r="M343" s="6">
        <v>5.4800000000000001E-2</v>
      </c>
      <c r="N343" s="6">
        <v>9.1200000000000003E-2</v>
      </c>
      <c r="O343" s="6">
        <v>9.1700000000000004E-2</v>
      </c>
      <c r="P343" s="6">
        <v>5.8200000000000002E-2</v>
      </c>
      <c r="Q343" s="6">
        <v>6.6699999999999995E-2</v>
      </c>
      <c r="R343" s="6">
        <v>4.7699999999999999E-2</v>
      </c>
      <c r="S343" s="6">
        <v>5.2600000000000001E-2</v>
      </c>
      <c r="T343" s="6">
        <v>6.8000000000000005E-2</v>
      </c>
      <c r="U343" s="6">
        <v>5.9900000000000002E-2</v>
      </c>
      <c r="V343" s="6">
        <v>3.4299999999999997E-2</v>
      </c>
      <c r="W343" s="6">
        <v>3.5200000000000002E-2</v>
      </c>
      <c r="X343" s="6">
        <v>2.6499999999999999E-2</v>
      </c>
      <c r="Y343" s="6">
        <v>2.5600000000000001E-2</v>
      </c>
      <c r="Z343" s="6">
        <v>3.44E-2</v>
      </c>
      <c r="AA343" s="6">
        <v>4.3900000000000002E-2</v>
      </c>
      <c r="AB343" s="6">
        <v>2.86E-2</v>
      </c>
      <c r="AC343" s="6">
        <v>3.4200000000000001E-2</v>
      </c>
      <c r="AD343" s="6">
        <v>3.3399999999999999E-2</v>
      </c>
      <c r="AE343" s="6">
        <v>3.1E-2</v>
      </c>
      <c r="AF343" s="6">
        <v>4.6199999999999998E-2</v>
      </c>
      <c r="AG343" s="6">
        <v>4.4999999999999998E-2</v>
      </c>
      <c r="AH343" s="6">
        <v>2.4E-2</v>
      </c>
      <c r="AI343" s="6">
        <v>2.29E-2</v>
      </c>
      <c r="AJ343" s="6">
        <v>1.9599999999999999E-2</v>
      </c>
      <c r="AK343" s="6">
        <v>1.77E-2</v>
      </c>
      <c r="AL343" s="6">
        <v>2.6200000000000001E-2</v>
      </c>
      <c r="AM343" s="6">
        <v>3.15E-2</v>
      </c>
      <c r="AN343" s="6">
        <v>1.9599999999999999E-2</v>
      </c>
      <c r="AO343" s="6">
        <v>1.54E-2</v>
      </c>
      <c r="AP343" s="6">
        <v>1.3899999999999999E-2</v>
      </c>
      <c r="AQ343" s="6">
        <v>1.4500000000000001E-2</v>
      </c>
      <c r="AR343" s="6">
        <v>0.14330000000000001</v>
      </c>
      <c r="AS343" s="7">
        <v>0.13619999999999999</v>
      </c>
      <c r="AT343" s="7">
        <v>0.1236</v>
      </c>
      <c r="AU343" s="7">
        <v>0.1221</v>
      </c>
      <c r="AV343" s="6">
        <v>0.12239999999999999</v>
      </c>
      <c r="AW343" s="6">
        <v>0.13439999999999999</v>
      </c>
      <c r="AX343" s="6">
        <v>0.13089999999999999</v>
      </c>
      <c r="AY343" s="6">
        <v>0.15340000000000001</v>
      </c>
      <c r="AZ343" s="6">
        <v>0.15210000000000001</v>
      </c>
    </row>
    <row r="344" spans="1:52" ht="16.5">
      <c r="A344" s="8" t="s">
        <v>129</v>
      </c>
      <c r="B344" s="6">
        <v>0.5796</v>
      </c>
      <c r="C344" s="6">
        <v>0.61560000000000004</v>
      </c>
      <c r="D344" s="6">
        <v>0.66449999999999998</v>
      </c>
      <c r="E344" s="6">
        <v>0.67220000000000002</v>
      </c>
      <c r="F344" s="6">
        <v>0.70530000000000004</v>
      </c>
      <c r="G344" s="6">
        <v>0.66439999999999999</v>
      </c>
      <c r="H344" s="6">
        <v>0.5454</v>
      </c>
      <c r="I344" s="6">
        <v>0.5917</v>
      </c>
      <c r="J344" s="6">
        <v>0.77</v>
      </c>
      <c r="K344" s="6">
        <v>0.74</v>
      </c>
      <c r="L344" s="6">
        <v>0.77270000000000005</v>
      </c>
      <c r="M344" s="6">
        <v>0.79110000000000003</v>
      </c>
      <c r="N344" s="6">
        <v>0.61119999999999997</v>
      </c>
      <c r="O344" s="6">
        <v>0.72929999999999995</v>
      </c>
      <c r="P344" s="6">
        <v>0.8004</v>
      </c>
      <c r="Q344" s="6">
        <v>0.75980000000000003</v>
      </c>
      <c r="R344" s="6">
        <v>0.83069999999999999</v>
      </c>
      <c r="S344" s="6">
        <v>0.77500000000000002</v>
      </c>
      <c r="T344" s="6">
        <v>0.68730000000000002</v>
      </c>
      <c r="U344" s="6">
        <v>0.76839999999999997</v>
      </c>
      <c r="V344" s="6">
        <v>0.88339999999999996</v>
      </c>
      <c r="W344" s="6">
        <v>0.86439999999999995</v>
      </c>
      <c r="X344" s="6">
        <v>0.89249999999999996</v>
      </c>
      <c r="Y344" s="6">
        <v>0.89339999999999997</v>
      </c>
      <c r="Z344" s="6">
        <v>0.83320000000000005</v>
      </c>
      <c r="AA344" s="6">
        <v>0.82189999999999996</v>
      </c>
      <c r="AB344" s="6">
        <v>0.89300000000000002</v>
      </c>
      <c r="AC344" s="6">
        <v>0.873</v>
      </c>
      <c r="AD344" s="6">
        <v>0.87209999999999999</v>
      </c>
      <c r="AE344" s="6">
        <v>0.86550000000000005</v>
      </c>
      <c r="AF344" s="6">
        <v>0.78700000000000003</v>
      </c>
      <c r="AG344" s="6">
        <v>0.83089999999999997</v>
      </c>
      <c r="AH344" s="6">
        <v>0.92459999999999998</v>
      </c>
      <c r="AI344" s="6">
        <v>0.90810000000000002</v>
      </c>
      <c r="AJ344" s="6">
        <v>0.92320000000000002</v>
      </c>
      <c r="AK344" s="6">
        <v>0.92920000000000003</v>
      </c>
      <c r="AL344" s="6">
        <v>0.87409999999999999</v>
      </c>
      <c r="AM344" s="6">
        <v>0.8821</v>
      </c>
      <c r="AN344" s="6">
        <v>0.93030000000000002</v>
      </c>
      <c r="AO344" s="6">
        <v>0.93720000000000003</v>
      </c>
      <c r="AP344" s="6">
        <v>0.94</v>
      </c>
      <c r="AQ344" s="6">
        <v>0.92349999999999999</v>
      </c>
      <c r="AR344" s="6">
        <v>0.2445</v>
      </c>
      <c r="AS344" s="7">
        <v>0.29399999999999998</v>
      </c>
      <c r="AT344" s="7">
        <v>0.4874</v>
      </c>
      <c r="AU344" s="7">
        <v>0.36120000000000002</v>
      </c>
      <c r="AV344" s="6">
        <v>0.38619999999999999</v>
      </c>
      <c r="AW344" s="6">
        <v>0.37230000000000002</v>
      </c>
      <c r="AX344" s="6">
        <v>0.25569999999999998</v>
      </c>
      <c r="AY344" s="6">
        <v>0.19739999999999999</v>
      </c>
      <c r="AZ344" s="6">
        <v>0.34610000000000002</v>
      </c>
    </row>
    <row r="345" spans="1:52" ht="16.5">
      <c r="A345" s="8" t="s">
        <v>52</v>
      </c>
      <c r="B345" s="6">
        <v>0.27529999999999999</v>
      </c>
      <c r="C345" s="6">
        <v>0.21959999999999999</v>
      </c>
      <c r="D345" s="6">
        <v>0.20899999999999999</v>
      </c>
      <c r="E345" s="6">
        <v>0.19270000000000001</v>
      </c>
      <c r="F345" s="6">
        <v>0.17760000000000001</v>
      </c>
      <c r="G345" s="6">
        <v>0.20449999999999999</v>
      </c>
      <c r="H345" s="6">
        <v>0.25850000000000001</v>
      </c>
      <c r="I345" s="6">
        <v>0.20469999999999999</v>
      </c>
      <c r="J345" s="6">
        <v>0.11849999999999999</v>
      </c>
      <c r="K345" s="6">
        <v>0.15809999999999999</v>
      </c>
      <c r="L345" s="6">
        <v>0.13370000000000001</v>
      </c>
      <c r="M345" s="6">
        <v>0.12909999999999999</v>
      </c>
      <c r="N345" s="6">
        <v>0.24410000000000001</v>
      </c>
      <c r="O345" s="6">
        <v>0.13619999999999999</v>
      </c>
      <c r="P345" s="6">
        <v>0.105</v>
      </c>
      <c r="Q345" s="6">
        <v>0.1245</v>
      </c>
      <c r="R345" s="6">
        <v>9.2200000000000004E-2</v>
      </c>
      <c r="S345" s="6">
        <v>0.1384</v>
      </c>
      <c r="T345" s="6">
        <v>0.17949999999999999</v>
      </c>
      <c r="U345" s="6">
        <v>0.1268</v>
      </c>
      <c r="V345" s="6">
        <v>6.4299999999999996E-2</v>
      </c>
      <c r="W345" s="6">
        <v>7.85E-2</v>
      </c>
      <c r="X345" s="6">
        <v>6.3700000000000007E-2</v>
      </c>
      <c r="Y345" s="6">
        <v>6.2799999999999995E-2</v>
      </c>
      <c r="Z345" s="6">
        <v>0.1055</v>
      </c>
      <c r="AA345" s="6">
        <v>0.1048</v>
      </c>
      <c r="AB345" s="6">
        <v>5.8099999999999999E-2</v>
      </c>
      <c r="AC345" s="6">
        <v>7.3099999999999998E-2</v>
      </c>
      <c r="AD345" s="6">
        <v>7.5200000000000003E-2</v>
      </c>
      <c r="AE345" s="6">
        <v>8.2400000000000001E-2</v>
      </c>
      <c r="AF345" s="6">
        <v>0.12889999999999999</v>
      </c>
      <c r="AG345" s="6">
        <v>9.2299999999999993E-2</v>
      </c>
      <c r="AH345" s="6">
        <v>3.8399999999999997E-2</v>
      </c>
      <c r="AI345" s="6">
        <v>5.3499999999999999E-2</v>
      </c>
      <c r="AJ345" s="6">
        <v>4.0800000000000003E-2</v>
      </c>
      <c r="AK345" s="6">
        <v>3.7999999999999999E-2</v>
      </c>
      <c r="AL345" s="6">
        <v>7.3099999999999998E-2</v>
      </c>
      <c r="AM345" s="6">
        <v>6.0999999999999999E-2</v>
      </c>
      <c r="AN345" s="6">
        <v>3.32E-2</v>
      </c>
      <c r="AO345" s="6">
        <v>3.2300000000000002E-2</v>
      </c>
      <c r="AP345" s="6">
        <v>3.1199999999999999E-2</v>
      </c>
      <c r="AQ345" s="6">
        <v>4.2999999999999997E-2</v>
      </c>
      <c r="AR345" s="6">
        <v>0.44650000000000001</v>
      </c>
      <c r="AS345" s="7">
        <v>0.41599999999999998</v>
      </c>
      <c r="AT345" s="7">
        <v>0.29299999999999998</v>
      </c>
      <c r="AU345" s="7">
        <v>0.40350000000000003</v>
      </c>
      <c r="AV345" s="6">
        <v>0.36840000000000001</v>
      </c>
      <c r="AW345" s="6">
        <v>0.36359999999999998</v>
      </c>
      <c r="AX345" s="6">
        <v>0.44740000000000002</v>
      </c>
      <c r="AY345" s="6">
        <v>0.49120000000000003</v>
      </c>
      <c r="AZ345" s="6">
        <v>0.35489999999999999</v>
      </c>
    </row>
    <row r="346" spans="1:52" ht="16.5">
      <c r="A346" s="11" t="s">
        <v>128</v>
      </c>
      <c r="B346" s="6">
        <v>6.1699999999999998E-2</v>
      </c>
      <c r="C346" s="6">
        <v>6.4600000000000005E-2</v>
      </c>
      <c r="D346" s="6">
        <v>8.7099999999999997E-2</v>
      </c>
      <c r="E346" s="6">
        <v>7.2599999999999998E-2</v>
      </c>
      <c r="F346" s="6">
        <v>7.0099999999999996E-2</v>
      </c>
      <c r="G346" s="6">
        <v>6.4299999999999996E-2</v>
      </c>
      <c r="H346" s="6">
        <v>5.16E-2</v>
      </c>
      <c r="I346" s="6">
        <v>3.9899999999999998E-2</v>
      </c>
      <c r="J346" s="6">
        <v>5.3100000000000001E-2</v>
      </c>
      <c r="K346" s="6">
        <v>5.2499999999999998E-2</v>
      </c>
      <c r="L346" s="6">
        <v>5.4600000000000003E-2</v>
      </c>
      <c r="M346" s="6">
        <v>5.74E-2</v>
      </c>
      <c r="N346" s="6">
        <v>4.0099999999999997E-2</v>
      </c>
      <c r="O346" s="6">
        <v>4.9500000000000002E-2</v>
      </c>
      <c r="P346" s="6">
        <v>5.1700000000000003E-2</v>
      </c>
      <c r="Q346" s="6">
        <v>3.8699999999999998E-2</v>
      </c>
      <c r="R346" s="6">
        <v>5.0900000000000001E-2</v>
      </c>
      <c r="S346" s="6">
        <v>4.7E-2</v>
      </c>
      <c r="T346" s="6">
        <v>3.3000000000000002E-2</v>
      </c>
      <c r="U346" s="6">
        <v>3.2800000000000003E-2</v>
      </c>
      <c r="V346" s="6">
        <v>5.6500000000000002E-2</v>
      </c>
      <c r="W346" s="6">
        <v>5.4300000000000001E-2</v>
      </c>
      <c r="X346" s="6">
        <v>8.1000000000000003E-2</v>
      </c>
      <c r="Y346" s="6">
        <v>7.6600000000000001E-2</v>
      </c>
      <c r="Z346" s="6">
        <v>6.3299999999999995E-2</v>
      </c>
      <c r="AA346" s="6">
        <v>5.7099999999999998E-2</v>
      </c>
      <c r="AB346" s="6">
        <v>7.8399999999999997E-2</v>
      </c>
      <c r="AC346" s="6">
        <v>6.9900000000000004E-2</v>
      </c>
      <c r="AD346" s="6">
        <v>6.5500000000000003E-2</v>
      </c>
      <c r="AE346" s="6">
        <v>6.1899999999999997E-2</v>
      </c>
      <c r="AF346" s="6">
        <v>4.3700000000000003E-2</v>
      </c>
      <c r="AG346" s="6">
        <v>3.9300000000000002E-2</v>
      </c>
      <c r="AH346" s="6">
        <v>7.6100000000000001E-2</v>
      </c>
      <c r="AI346" s="6">
        <v>6.9800000000000001E-2</v>
      </c>
      <c r="AJ346" s="6">
        <v>8.4199999999999997E-2</v>
      </c>
      <c r="AK346" s="6">
        <v>9.5000000000000001E-2</v>
      </c>
      <c r="AL346" s="6">
        <v>6.2399999999999997E-2</v>
      </c>
      <c r="AM346" s="6">
        <v>6.8599999999999994E-2</v>
      </c>
      <c r="AN346" s="6">
        <v>9.1200000000000003E-2</v>
      </c>
      <c r="AO346" s="6">
        <v>9.0700000000000003E-2</v>
      </c>
      <c r="AP346" s="6">
        <v>8.9300000000000004E-2</v>
      </c>
      <c r="AQ346" s="6">
        <v>7.8600000000000003E-2</v>
      </c>
      <c r="AR346" s="6">
        <v>8.0999999999999996E-3</v>
      </c>
      <c r="AS346" s="7">
        <v>5.4999999999999997E-3</v>
      </c>
      <c r="AT346" s="7">
        <v>7.1999999999999998E-3</v>
      </c>
      <c r="AU346" s="7">
        <v>5.7999999999999996E-3</v>
      </c>
      <c r="AV346" s="6">
        <v>4.8999999999999998E-3</v>
      </c>
      <c r="AW346" s="6">
        <v>5.1000000000000004E-3</v>
      </c>
      <c r="AX346" s="6">
        <v>5.0000000000000001E-3</v>
      </c>
      <c r="AY346" s="6">
        <v>4.0000000000000001E-3</v>
      </c>
      <c r="AZ346" s="6">
        <v>4.1999999999999997E-3</v>
      </c>
    </row>
    <row r="347" spans="1:52" ht="16.5">
      <c r="A347" s="8" t="s">
        <v>127</v>
      </c>
      <c r="B347" s="6">
        <v>9.7999999999999997E-3</v>
      </c>
      <c r="C347" s="6">
        <v>4.7E-2</v>
      </c>
      <c r="D347" s="6">
        <v>0.3483</v>
      </c>
      <c r="E347" s="6">
        <v>-0.16650000000000001</v>
      </c>
      <c r="F347" s="6">
        <v>-3.44E-2</v>
      </c>
      <c r="G347" s="6">
        <v>-8.2699999999999996E-2</v>
      </c>
      <c r="H347" s="6">
        <v>-0.19750000000000001</v>
      </c>
      <c r="I347" s="6">
        <v>-0.22670000000000001</v>
      </c>
      <c r="J347" s="6">
        <v>0.33079999999999998</v>
      </c>
      <c r="K347" s="6">
        <v>-1.1299999999999999E-2</v>
      </c>
      <c r="L347" s="6">
        <v>0.04</v>
      </c>
      <c r="M347" s="6">
        <v>5.1299999999999998E-2</v>
      </c>
      <c r="N347" s="6">
        <f>N346/M346-1</f>
        <v>-0.30139372822299659</v>
      </c>
      <c r="O347" s="6">
        <v>0.2344</v>
      </c>
      <c r="P347" s="6">
        <v>4.4400000000000002E-2</v>
      </c>
      <c r="Q347" s="6">
        <v>-0.2515</v>
      </c>
      <c r="R347" s="6">
        <v>0.31519999999999998</v>
      </c>
      <c r="S347" s="6">
        <v>-7.6600000000000001E-2</v>
      </c>
      <c r="T347" s="6">
        <v>-0.2979</v>
      </c>
      <c r="U347" s="6">
        <v>-6.1000000000000004E-3</v>
      </c>
      <c r="V347" s="6">
        <v>0.72260000000000002</v>
      </c>
      <c r="W347" s="6">
        <v>-3.8899999999999997E-2</v>
      </c>
      <c r="X347" s="6">
        <v>0.49170000000000003</v>
      </c>
      <c r="Y347" s="6">
        <v>-5.4300000000000001E-2</v>
      </c>
      <c r="Z347" s="6">
        <v>-0.1736</v>
      </c>
      <c r="AA347" s="6">
        <v>-9.7900000000000001E-2</v>
      </c>
      <c r="AB347" s="6">
        <v>0.373</v>
      </c>
      <c r="AC347" s="6">
        <v>-0.1084</v>
      </c>
      <c r="AD347" s="6">
        <v>-6.2899999999999998E-2</v>
      </c>
      <c r="AE347" s="6">
        <v>-5.5E-2</v>
      </c>
      <c r="AF347" s="6">
        <v>-0.29399999999999998</v>
      </c>
      <c r="AG347" s="6">
        <v>-0.1007</v>
      </c>
      <c r="AH347" s="6">
        <v>0.93640000000000001</v>
      </c>
      <c r="AI347" s="6">
        <v>-8.2799999999999999E-2</v>
      </c>
      <c r="AJ347" s="6">
        <v>0.20630000000000001</v>
      </c>
      <c r="AK347" s="6">
        <v>0.1283</v>
      </c>
      <c r="AL347" s="6">
        <v>-0.34320000000000001</v>
      </c>
      <c r="AM347" s="6">
        <v>9.9400000000000002E-2</v>
      </c>
      <c r="AN347" s="6">
        <v>0.32940000000000003</v>
      </c>
      <c r="AO347" s="6">
        <v>-5.4999999999999997E-3</v>
      </c>
      <c r="AP347" s="6">
        <v>-1.54E-2</v>
      </c>
      <c r="AQ347" s="6">
        <v>-0.1198</v>
      </c>
      <c r="AR347" s="6">
        <v>-0.89690000000000003</v>
      </c>
      <c r="AS347" s="7">
        <v>-0.32100000000000001</v>
      </c>
      <c r="AT347" s="7">
        <v>0.30909999999999999</v>
      </c>
      <c r="AU347" s="7">
        <v>-0.19439999999999999</v>
      </c>
      <c r="AV347" s="6">
        <v>-0.1552</v>
      </c>
      <c r="AW347" s="6">
        <v>4.0800000000000003E-2</v>
      </c>
      <c r="AX347" s="6">
        <v>-1.9599999999999999E-2</v>
      </c>
      <c r="AY347" s="6">
        <v>-0.2</v>
      </c>
      <c r="AZ347" s="6">
        <v>0.05</v>
      </c>
    </row>
    <row r="348" spans="1:52" ht="16.5">
      <c r="A348" s="11" t="s">
        <v>126</v>
      </c>
      <c r="B348" s="9">
        <v>13.3491</v>
      </c>
      <c r="C348" s="9">
        <v>14.1655</v>
      </c>
      <c r="D348" s="9">
        <v>13.9793</v>
      </c>
      <c r="E348" s="9">
        <v>14.638999999999999</v>
      </c>
      <c r="F348" s="9">
        <v>15.220800000000001</v>
      </c>
      <c r="G348" s="9">
        <v>15.4016</v>
      </c>
      <c r="H348" s="9">
        <v>16.154599999999999</v>
      </c>
      <c r="I348" s="9">
        <v>16.741199999999999</v>
      </c>
      <c r="J348" s="9">
        <v>13.9781</v>
      </c>
      <c r="K348" s="9">
        <v>13.454800000000001</v>
      </c>
      <c r="L348" s="9">
        <v>12.870699999999999</v>
      </c>
      <c r="M348" s="9">
        <v>13.0848</v>
      </c>
      <c r="N348" s="9">
        <v>16.684200000000001</v>
      </c>
      <c r="O348" s="9">
        <v>14.9598</v>
      </c>
      <c r="P348" s="9">
        <v>12.2532</v>
      </c>
      <c r="Q348" s="9">
        <v>12.1762</v>
      </c>
      <c r="R348" s="9">
        <v>11.5817</v>
      </c>
      <c r="S348" s="9">
        <v>12.4803</v>
      </c>
      <c r="T348" s="9">
        <v>12.918900000000001</v>
      </c>
      <c r="U348" s="9">
        <v>13.0075</v>
      </c>
      <c r="V348" s="9">
        <v>11.4345</v>
      </c>
      <c r="W348" s="9">
        <v>11.288</v>
      </c>
      <c r="X348" s="9">
        <v>10.9885</v>
      </c>
      <c r="Y348" s="9">
        <v>10.930300000000001</v>
      </c>
      <c r="Z348" s="9">
        <v>11.430999999999999</v>
      </c>
      <c r="AA348" s="9">
        <v>12.144299999999999</v>
      </c>
      <c r="AB348" s="9">
        <v>11.7881</v>
      </c>
      <c r="AC348" s="9">
        <v>11.5274</v>
      </c>
      <c r="AD348" s="9">
        <v>12.5791</v>
      </c>
      <c r="AE348" s="9">
        <v>12.3188</v>
      </c>
      <c r="AF348" s="9">
        <v>13.2296</v>
      </c>
      <c r="AG348" s="9">
        <v>13.1891</v>
      </c>
      <c r="AH348" s="9">
        <v>12.294700000000001</v>
      </c>
      <c r="AI348" s="9">
        <v>12.6</v>
      </c>
      <c r="AJ348" s="9">
        <v>12.148</v>
      </c>
      <c r="AK348" s="9">
        <v>12.2972</v>
      </c>
      <c r="AL348" s="9">
        <v>13.077</v>
      </c>
      <c r="AM348" s="9">
        <v>13.2233</v>
      </c>
      <c r="AN348" s="9">
        <v>12.199</v>
      </c>
      <c r="AO348" s="9">
        <v>11.6472</v>
      </c>
      <c r="AP348" s="9">
        <v>11.513</v>
      </c>
      <c r="AQ348" s="9">
        <v>11.5685</v>
      </c>
      <c r="AR348" s="9">
        <v>20.052</v>
      </c>
      <c r="AS348" s="10">
        <v>22.4556</v>
      </c>
      <c r="AT348" s="10">
        <v>27.513000000000002</v>
      </c>
      <c r="AU348" s="10">
        <v>24.982399999999998</v>
      </c>
      <c r="AV348" s="9">
        <v>24.523800000000001</v>
      </c>
      <c r="AW348" s="9">
        <v>21.9938</v>
      </c>
      <c r="AX348" s="9">
        <v>20.930299999999999</v>
      </c>
      <c r="AY348" s="9">
        <v>20.3504</v>
      </c>
      <c r="AZ348" s="9">
        <v>22.208100000000002</v>
      </c>
    </row>
    <row r="349" spans="1:52" ht="16.5">
      <c r="A349" s="8" t="s">
        <v>125</v>
      </c>
      <c r="B349" s="6">
        <v>0.1028</v>
      </c>
      <c r="C349" s="6">
        <v>6.1199999999999997E-2</v>
      </c>
      <c r="D349" s="6">
        <v>-1.3100000000000001E-2</v>
      </c>
      <c r="E349" s="6">
        <v>4.7199999999999999E-2</v>
      </c>
      <c r="F349" s="6">
        <v>3.9699999999999999E-2</v>
      </c>
      <c r="G349" s="6">
        <v>1.1900000000000001E-2</v>
      </c>
      <c r="H349" s="6">
        <v>4.8899999999999999E-2</v>
      </c>
      <c r="I349" s="6">
        <v>3.6299999999999999E-2</v>
      </c>
      <c r="J349" s="6">
        <v>-0.16500000000000001</v>
      </c>
      <c r="K349" s="6">
        <v>-3.7400000000000003E-2</v>
      </c>
      <c r="L349" s="6">
        <v>-4.3400000000000001E-2</v>
      </c>
      <c r="M349" s="6">
        <v>1.66E-2</v>
      </c>
      <c r="N349" s="6">
        <f>N348/M348-1</f>
        <v>0.27508253851797515</v>
      </c>
      <c r="O349" s="6">
        <v>-0.10340000000000001</v>
      </c>
      <c r="P349" s="6">
        <v>-0.18090000000000001</v>
      </c>
      <c r="Q349" s="6">
        <v>-6.3E-3</v>
      </c>
      <c r="R349" s="6">
        <v>-4.8800000000000003E-2</v>
      </c>
      <c r="S349" s="6">
        <v>7.7600000000000002E-2</v>
      </c>
      <c r="T349" s="6">
        <v>3.5099999999999999E-2</v>
      </c>
      <c r="U349" s="6">
        <v>6.8999999999999999E-3</v>
      </c>
      <c r="V349" s="6">
        <v>-0.12089999999999999</v>
      </c>
      <c r="W349" s="6">
        <v>-1.2800000000000001E-2</v>
      </c>
      <c r="X349" s="6">
        <v>-2.6499999999999999E-2</v>
      </c>
      <c r="Y349" s="6">
        <v>-5.3E-3</v>
      </c>
      <c r="Z349" s="6">
        <v>4.58E-2</v>
      </c>
      <c r="AA349" s="6">
        <v>6.2399999999999997E-2</v>
      </c>
      <c r="AB349" s="6">
        <v>-2.93E-2</v>
      </c>
      <c r="AC349" s="6">
        <v>-2.2100000000000002E-2</v>
      </c>
      <c r="AD349" s="6">
        <v>9.1200000000000003E-2</v>
      </c>
      <c r="AE349" s="6">
        <v>-2.07E-2</v>
      </c>
      <c r="AF349" s="6">
        <v>7.3899999999999993E-2</v>
      </c>
      <c r="AG349" s="6">
        <v>-3.0999999999999999E-3</v>
      </c>
      <c r="AH349" s="6">
        <v>-6.7799999999999999E-2</v>
      </c>
      <c r="AI349" s="6">
        <v>2.4799999999999999E-2</v>
      </c>
      <c r="AJ349" s="6">
        <v>-3.5900000000000001E-2</v>
      </c>
      <c r="AK349" s="6">
        <v>1.23E-2</v>
      </c>
      <c r="AL349" s="6">
        <v>6.3399999999999998E-2</v>
      </c>
      <c r="AM349" s="6">
        <v>1.12E-2</v>
      </c>
      <c r="AN349" s="6">
        <v>-7.7499999999999999E-2</v>
      </c>
      <c r="AO349" s="6">
        <v>-4.5199999999999997E-2</v>
      </c>
      <c r="AP349" s="6">
        <v>-1.15E-2</v>
      </c>
      <c r="AQ349" s="6">
        <v>4.7999999999999996E-3</v>
      </c>
      <c r="AR349" s="6">
        <v>0.73329999999999995</v>
      </c>
      <c r="AS349" s="7">
        <v>0.11990000000000001</v>
      </c>
      <c r="AT349" s="7">
        <v>0.22520000000000001</v>
      </c>
      <c r="AU349" s="7">
        <v>-9.1999999999999998E-2</v>
      </c>
      <c r="AV349" s="6">
        <v>-1.84E-2</v>
      </c>
      <c r="AW349" s="6">
        <v>-0.1032</v>
      </c>
      <c r="AX349" s="6">
        <v>-4.8399999999999999E-2</v>
      </c>
      <c r="AY349" s="6">
        <v>-2.7699999999999999E-2</v>
      </c>
      <c r="AZ349" s="6">
        <v>9.1300000000000006E-2</v>
      </c>
    </row>
    <row r="350" spans="1:52" ht="18">
      <c r="A350" s="13" t="s">
        <v>124</v>
      </c>
      <c r="B350" s="11">
        <v>201101</v>
      </c>
      <c r="C350" s="11">
        <v>201102</v>
      </c>
      <c r="D350" s="11">
        <v>201103</v>
      </c>
      <c r="E350" s="11">
        <v>201104</v>
      </c>
      <c r="F350" s="11">
        <v>201105</v>
      </c>
      <c r="G350" s="11">
        <v>201106</v>
      </c>
      <c r="H350" s="11">
        <v>201107</v>
      </c>
      <c r="I350" s="11">
        <v>201108</v>
      </c>
      <c r="J350" s="11">
        <v>201109</v>
      </c>
      <c r="K350" s="11">
        <v>201110</v>
      </c>
      <c r="L350" s="11">
        <v>201111</v>
      </c>
      <c r="M350" s="11">
        <v>201112</v>
      </c>
      <c r="N350" s="11">
        <v>201201</v>
      </c>
      <c r="O350" s="11">
        <v>201202</v>
      </c>
      <c r="P350" s="11">
        <v>201203</v>
      </c>
      <c r="Q350" s="11">
        <v>201204</v>
      </c>
      <c r="R350" s="11">
        <v>201205</v>
      </c>
      <c r="S350" s="11">
        <v>201206</v>
      </c>
      <c r="T350" s="11">
        <v>201207</v>
      </c>
      <c r="U350" s="11">
        <v>201208</v>
      </c>
      <c r="V350" s="11">
        <v>201209</v>
      </c>
      <c r="W350" s="11">
        <v>201210</v>
      </c>
      <c r="X350" s="11">
        <v>201211</v>
      </c>
      <c r="Y350" s="11">
        <v>201212</v>
      </c>
      <c r="Z350" s="11">
        <v>201301</v>
      </c>
      <c r="AA350" s="11">
        <v>201302</v>
      </c>
      <c r="AB350" s="11">
        <v>201303</v>
      </c>
      <c r="AC350" s="11">
        <v>201304</v>
      </c>
      <c r="AD350" s="11">
        <v>201305</v>
      </c>
      <c r="AE350" s="11">
        <v>201306</v>
      </c>
      <c r="AF350" s="11">
        <v>201307</v>
      </c>
      <c r="AG350" s="11">
        <v>201308</v>
      </c>
      <c r="AH350" s="11">
        <v>201309</v>
      </c>
      <c r="AI350" s="11">
        <v>201310</v>
      </c>
      <c r="AJ350" s="11">
        <v>201311</v>
      </c>
      <c r="AK350" s="11">
        <v>201312</v>
      </c>
      <c r="AL350" s="11">
        <v>201401</v>
      </c>
      <c r="AM350" s="11">
        <v>201402</v>
      </c>
      <c r="AN350" s="11">
        <v>201403</v>
      </c>
      <c r="AO350" s="11">
        <v>201404</v>
      </c>
      <c r="AP350" s="11">
        <v>201405</v>
      </c>
      <c r="AQ350" s="11">
        <v>201406</v>
      </c>
      <c r="AR350" s="11">
        <v>201407</v>
      </c>
      <c r="AS350" s="12">
        <v>201408</v>
      </c>
      <c r="AT350" s="12">
        <v>201409</v>
      </c>
      <c r="AU350" s="12">
        <v>201410</v>
      </c>
      <c r="AV350" s="11">
        <v>201411</v>
      </c>
      <c r="AW350" s="11">
        <v>201412</v>
      </c>
      <c r="AX350" s="11">
        <v>201501</v>
      </c>
      <c r="AY350" s="11">
        <v>201502</v>
      </c>
      <c r="AZ350" s="11">
        <v>201503</v>
      </c>
    </row>
    <row r="351" spans="1:52" ht="16.5">
      <c r="A351" s="11" t="s">
        <v>123</v>
      </c>
      <c r="B351" s="9">
        <v>2855180</v>
      </c>
      <c r="C351" s="9">
        <v>2827500</v>
      </c>
      <c r="D351" s="9">
        <v>2625300</v>
      </c>
      <c r="E351" s="9">
        <v>2709350</v>
      </c>
      <c r="F351" s="9">
        <v>2364730</v>
      </c>
      <c r="G351" s="9">
        <v>2287520</v>
      </c>
      <c r="H351" s="9">
        <v>2731660</v>
      </c>
      <c r="I351" s="9">
        <v>2540990</v>
      </c>
      <c r="J351" s="9">
        <v>1785250</v>
      </c>
      <c r="K351" s="9">
        <v>1749580</v>
      </c>
      <c r="L351" s="9">
        <v>1634860</v>
      </c>
      <c r="M351" s="9">
        <v>1541820</v>
      </c>
      <c r="N351" s="9">
        <v>2196900</v>
      </c>
      <c r="O351" s="9">
        <v>1753390</v>
      </c>
      <c r="P351" s="9">
        <v>1421340</v>
      </c>
      <c r="Q351" s="9">
        <v>1455690</v>
      </c>
      <c r="R351" s="9">
        <v>1267220</v>
      </c>
      <c r="S351" s="9">
        <v>1319720</v>
      </c>
      <c r="T351" s="9">
        <v>1579340</v>
      </c>
      <c r="U351" s="9">
        <v>1424540</v>
      </c>
      <c r="V351" s="9">
        <v>1134070</v>
      </c>
      <c r="W351" s="9">
        <v>1121870</v>
      </c>
      <c r="X351" s="9">
        <v>1070570</v>
      </c>
      <c r="Y351" s="9">
        <v>1058430</v>
      </c>
      <c r="Z351" s="9">
        <v>1162660</v>
      </c>
      <c r="AA351" s="9">
        <v>1168700</v>
      </c>
      <c r="AB351" s="9">
        <v>1056820</v>
      </c>
      <c r="AC351" s="9">
        <v>1029220</v>
      </c>
      <c r="AD351" s="9">
        <v>1031260</v>
      </c>
      <c r="AE351" s="9">
        <v>1046650</v>
      </c>
      <c r="AF351" s="9">
        <v>1146260</v>
      </c>
      <c r="AG351" s="9">
        <v>1103740</v>
      </c>
      <c r="AH351" s="9">
        <v>990540</v>
      </c>
      <c r="AI351" s="9">
        <v>984510</v>
      </c>
      <c r="AJ351" s="9">
        <v>970550</v>
      </c>
      <c r="AK351" s="9">
        <v>964690</v>
      </c>
      <c r="AL351" s="9">
        <v>1044470</v>
      </c>
      <c r="AM351" s="9">
        <v>1007040</v>
      </c>
      <c r="AN351" s="9">
        <v>964600</v>
      </c>
      <c r="AO351" s="9">
        <v>950540</v>
      </c>
      <c r="AP351" s="9">
        <v>944260</v>
      </c>
      <c r="AQ351" s="9">
        <v>970440</v>
      </c>
      <c r="AR351" s="9">
        <v>171690</v>
      </c>
      <c r="AS351" s="10">
        <v>152420</v>
      </c>
      <c r="AT351" s="10">
        <v>81170</v>
      </c>
      <c r="AU351" s="10">
        <v>73240</v>
      </c>
      <c r="AV351" s="9">
        <v>57840</v>
      </c>
      <c r="AW351" s="9">
        <v>51310</v>
      </c>
      <c r="AX351" s="9">
        <v>68580</v>
      </c>
      <c r="AY351" s="9">
        <v>83290</v>
      </c>
      <c r="AZ351" s="9">
        <v>48940</v>
      </c>
    </row>
    <row r="352" spans="1:52" ht="16.5">
      <c r="A352" s="8" t="s">
        <v>122</v>
      </c>
      <c r="B352" s="6">
        <v>0.2213</v>
      </c>
      <c r="C352" s="6">
        <v>-9.7000000000000003E-3</v>
      </c>
      <c r="D352" s="6">
        <v>-7.1499999999999994E-2</v>
      </c>
      <c r="E352" s="6">
        <v>3.2000000000000001E-2</v>
      </c>
      <c r="F352" s="6">
        <v>-0.12720000000000001</v>
      </c>
      <c r="G352" s="6">
        <v>-3.27E-2</v>
      </c>
      <c r="H352" s="6">
        <v>0.19420000000000001</v>
      </c>
      <c r="I352" s="6">
        <v>-6.9800000000000001E-2</v>
      </c>
      <c r="J352" s="6">
        <v>-0.2974</v>
      </c>
      <c r="K352" s="6">
        <v>-0.02</v>
      </c>
      <c r="L352" s="6">
        <v>-6.5600000000000006E-2</v>
      </c>
      <c r="M352" s="6">
        <v>-5.6899999999999999E-2</v>
      </c>
      <c r="N352" s="6">
        <f>N351/M351-1</f>
        <v>0.42487449896875118</v>
      </c>
      <c r="O352" s="6">
        <v>-0.2019</v>
      </c>
      <c r="P352" s="6">
        <v>-0.18940000000000001</v>
      </c>
      <c r="Q352" s="6">
        <v>2.4199999999999999E-2</v>
      </c>
      <c r="R352" s="6">
        <v>-0.1295</v>
      </c>
      <c r="S352" s="6">
        <v>4.1399999999999999E-2</v>
      </c>
      <c r="T352" s="6">
        <v>0.19670000000000001</v>
      </c>
      <c r="U352" s="6">
        <v>-9.8000000000000004E-2</v>
      </c>
      <c r="V352" s="6">
        <v>-0.2039</v>
      </c>
      <c r="W352" s="6">
        <v>-1.0800000000000001E-2</v>
      </c>
      <c r="X352" s="6">
        <v>-4.5699999999999998E-2</v>
      </c>
      <c r="Y352" s="6">
        <v>-1.1299999999999999E-2</v>
      </c>
      <c r="Z352" s="6">
        <v>9.8500000000000004E-2</v>
      </c>
      <c r="AA352" s="6">
        <v>5.1999999999999998E-3</v>
      </c>
      <c r="AB352" s="6">
        <v>-9.5699999999999993E-2</v>
      </c>
      <c r="AC352" s="6">
        <v>-2.6100000000000002E-2</v>
      </c>
      <c r="AD352" s="6">
        <v>2E-3</v>
      </c>
      <c r="AE352" s="6">
        <v>1.49E-2</v>
      </c>
      <c r="AF352" s="6">
        <v>9.5200000000000007E-2</v>
      </c>
      <c r="AG352" s="6">
        <v>-3.7100000000000001E-2</v>
      </c>
      <c r="AH352" s="6">
        <v>-0.1026</v>
      </c>
      <c r="AI352" s="6">
        <v>-6.1000000000000004E-3</v>
      </c>
      <c r="AJ352" s="6">
        <v>-1.4200000000000001E-2</v>
      </c>
      <c r="AK352" s="6">
        <v>-6.0000000000000001E-3</v>
      </c>
      <c r="AL352" s="6">
        <v>8.2699999999999996E-2</v>
      </c>
      <c r="AM352" s="6">
        <v>-3.5799999999999998E-2</v>
      </c>
      <c r="AN352" s="6">
        <v>-4.2099999999999999E-2</v>
      </c>
      <c r="AO352" s="6">
        <v>-1.46E-2</v>
      </c>
      <c r="AP352" s="6">
        <v>-6.6E-3</v>
      </c>
      <c r="AQ352" s="6">
        <v>2.7699999999999999E-2</v>
      </c>
      <c r="AR352" s="6">
        <v>-0.82310000000000005</v>
      </c>
      <c r="AS352" s="7">
        <v>-0.11219999999999999</v>
      </c>
      <c r="AT352" s="7">
        <v>-0.46750000000000003</v>
      </c>
      <c r="AU352" s="7">
        <v>-9.7699999999999995E-2</v>
      </c>
      <c r="AV352" s="6">
        <v>-0.21029999999999999</v>
      </c>
      <c r="AW352" s="6">
        <v>-0.1129</v>
      </c>
      <c r="AX352" s="6">
        <v>0.33660000000000001</v>
      </c>
      <c r="AY352" s="6">
        <v>0.2145</v>
      </c>
      <c r="AZ352" s="6">
        <v>-0.41239999999999999</v>
      </c>
    </row>
    <row r="353" spans="1:52" ht="16.5">
      <c r="A353" s="11" t="s">
        <v>121</v>
      </c>
      <c r="B353" s="9">
        <v>220479</v>
      </c>
      <c r="C353" s="9">
        <v>212962</v>
      </c>
      <c r="D353" s="9">
        <v>202344</v>
      </c>
      <c r="E353" s="9">
        <v>195866</v>
      </c>
      <c r="F353" s="9">
        <v>182246</v>
      </c>
      <c r="G353" s="9">
        <v>186246</v>
      </c>
      <c r="H353" s="9">
        <v>223078</v>
      </c>
      <c r="I353" s="9">
        <v>209869</v>
      </c>
      <c r="J353" s="9">
        <v>151417</v>
      </c>
      <c r="K353" s="9">
        <v>151610</v>
      </c>
      <c r="L353" s="9">
        <v>142611</v>
      </c>
      <c r="M353" s="9">
        <v>133655</v>
      </c>
      <c r="N353" s="9">
        <v>167491</v>
      </c>
      <c r="O353" s="9">
        <v>143770</v>
      </c>
      <c r="P353" s="9">
        <v>125130</v>
      </c>
      <c r="Q353" s="9">
        <v>127671</v>
      </c>
      <c r="R353" s="9">
        <v>115185</v>
      </c>
      <c r="S353" s="9">
        <v>119176</v>
      </c>
      <c r="T353" s="9">
        <v>137245</v>
      </c>
      <c r="U353" s="9">
        <v>125028</v>
      </c>
      <c r="V353" s="9">
        <v>106118</v>
      </c>
      <c r="W353" s="9">
        <v>104614</v>
      </c>
      <c r="X353" s="9">
        <v>100904</v>
      </c>
      <c r="Y353" s="9">
        <v>99939</v>
      </c>
      <c r="Z353" s="9">
        <v>106666</v>
      </c>
      <c r="AA353" s="9">
        <v>106378</v>
      </c>
      <c r="AB353" s="9">
        <v>98785</v>
      </c>
      <c r="AC353" s="9">
        <v>96553</v>
      </c>
      <c r="AD353" s="9">
        <v>96401</v>
      </c>
      <c r="AE353" s="9">
        <v>97725</v>
      </c>
      <c r="AF353" s="9">
        <v>106387</v>
      </c>
      <c r="AG353" s="9">
        <v>103101</v>
      </c>
      <c r="AH353" s="9">
        <v>93962</v>
      </c>
      <c r="AI353" s="9">
        <v>93822</v>
      </c>
      <c r="AJ353" s="9">
        <v>92214</v>
      </c>
      <c r="AK353" s="9">
        <v>90093</v>
      </c>
      <c r="AL353" s="9">
        <v>94647</v>
      </c>
      <c r="AM353" s="9">
        <v>93809</v>
      </c>
      <c r="AN353" s="9">
        <v>90666</v>
      </c>
      <c r="AO353" s="9">
        <v>89625</v>
      </c>
      <c r="AP353" s="9">
        <v>88785</v>
      </c>
      <c r="AQ353" s="9">
        <v>89466</v>
      </c>
      <c r="AR353" s="9">
        <v>13177</v>
      </c>
      <c r="AS353" s="10">
        <v>11721</v>
      </c>
      <c r="AT353" s="10">
        <v>6183</v>
      </c>
      <c r="AU353" s="10">
        <v>5142</v>
      </c>
      <c r="AV353" s="9">
        <v>4291</v>
      </c>
      <c r="AW353" s="9">
        <v>3716</v>
      </c>
      <c r="AX353" s="9">
        <v>4867</v>
      </c>
      <c r="AY353" s="9">
        <v>6068</v>
      </c>
      <c r="AZ353" s="9">
        <v>3220</v>
      </c>
    </row>
    <row r="354" spans="1:52" ht="16.5">
      <c r="A354" s="8" t="s">
        <v>120</v>
      </c>
      <c r="B354" s="6">
        <v>0.14199999999999999</v>
      </c>
      <c r="C354" s="6">
        <v>-3.4099999999999998E-2</v>
      </c>
      <c r="D354" s="6">
        <v>-4.99E-2</v>
      </c>
      <c r="E354" s="6">
        <v>-3.2000000000000001E-2</v>
      </c>
      <c r="F354" s="6">
        <v>-6.9500000000000006E-2</v>
      </c>
      <c r="G354" s="6">
        <v>2.1899999999999999E-2</v>
      </c>
      <c r="H354" s="6">
        <v>0.1978</v>
      </c>
      <c r="I354" s="6">
        <v>-5.9200000000000003E-2</v>
      </c>
      <c r="J354" s="6">
        <v>-0.27850000000000003</v>
      </c>
      <c r="K354" s="6">
        <v>1.2999999999999999E-3</v>
      </c>
      <c r="L354" s="6">
        <v>-5.9400000000000001E-2</v>
      </c>
      <c r="M354" s="6">
        <v>-6.2799999999999995E-2</v>
      </c>
      <c r="N354" s="6">
        <f>N353/M353-1</f>
        <v>0.25315925330141043</v>
      </c>
      <c r="O354" s="6">
        <v>-0.1416</v>
      </c>
      <c r="P354" s="6">
        <v>-0.12970000000000001</v>
      </c>
      <c r="Q354" s="6">
        <v>2.0299999999999999E-2</v>
      </c>
      <c r="R354" s="6">
        <v>-9.7799999999999998E-2</v>
      </c>
      <c r="S354" s="6">
        <v>3.4599999999999999E-2</v>
      </c>
      <c r="T354" s="6">
        <v>0.15160000000000001</v>
      </c>
      <c r="U354" s="6">
        <v>-8.8999999999999996E-2</v>
      </c>
      <c r="V354" s="6">
        <v>-0.1512</v>
      </c>
      <c r="W354" s="6">
        <v>-1.4200000000000001E-2</v>
      </c>
      <c r="X354" s="6">
        <v>-3.5499999999999997E-2</v>
      </c>
      <c r="Y354" s="6">
        <v>-9.5999999999999992E-3</v>
      </c>
      <c r="Z354" s="6">
        <v>6.7299999999999999E-2</v>
      </c>
      <c r="AA354" s="6">
        <v>-2.7000000000000001E-3</v>
      </c>
      <c r="AB354" s="6">
        <v>-7.1400000000000005E-2</v>
      </c>
      <c r="AC354" s="6">
        <v>-2.2599999999999999E-2</v>
      </c>
      <c r="AD354" s="6">
        <v>-1.6000000000000001E-3</v>
      </c>
      <c r="AE354" s="6">
        <v>1.37E-2</v>
      </c>
      <c r="AF354" s="6">
        <v>8.8599999999999998E-2</v>
      </c>
      <c r="AG354" s="6">
        <v>-3.09E-2</v>
      </c>
      <c r="AH354" s="6">
        <v>-8.8599999999999998E-2</v>
      </c>
      <c r="AI354" s="6">
        <v>-1.5E-3</v>
      </c>
      <c r="AJ354" s="6">
        <v>-1.7100000000000001E-2</v>
      </c>
      <c r="AK354" s="6">
        <v>-2.3E-2</v>
      </c>
      <c r="AL354" s="6">
        <v>5.0500000000000003E-2</v>
      </c>
      <c r="AM354" s="6">
        <v>-8.8999999999999999E-3</v>
      </c>
      <c r="AN354" s="6">
        <v>-3.3500000000000002E-2</v>
      </c>
      <c r="AO354" s="6">
        <v>-1.15E-2</v>
      </c>
      <c r="AP354" s="6">
        <v>-9.4000000000000004E-3</v>
      </c>
      <c r="AQ354" s="6">
        <v>7.7000000000000002E-3</v>
      </c>
      <c r="AR354" s="6">
        <v>-0.85270000000000001</v>
      </c>
      <c r="AS354" s="7">
        <v>-0.1105</v>
      </c>
      <c r="AT354" s="7">
        <v>-0.47249999999999998</v>
      </c>
      <c r="AU354" s="7">
        <v>-0.16839999999999999</v>
      </c>
      <c r="AV354" s="6">
        <v>-0.16550000000000001</v>
      </c>
      <c r="AW354" s="6">
        <v>-0.13400000000000001</v>
      </c>
      <c r="AX354" s="6">
        <v>0.30969999999999998</v>
      </c>
      <c r="AY354" s="6">
        <v>0.24679999999999999</v>
      </c>
      <c r="AZ354" s="6">
        <v>-0.46929999999999999</v>
      </c>
    </row>
    <row r="355" spans="1:52" ht="16.5">
      <c r="A355" s="11" t="s">
        <v>26</v>
      </c>
      <c r="B355" s="9">
        <v>12.9499</v>
      </c>
      <c r="C355" s="9">
        <v>13.276999999999999</v>
      </c>
      <c r="D355" s="9">
        <v>12.974399999999999</v>
      </c>
      <c r="E355" s="9">
        <v>13.832700000000001</v>
      </c>
      <c r="F355" s="9">
        <v>12.9755</v>
      </c>
      <c r="G355" s="9">
        <v>12.282299999999999</v>
      </c>
      <c r="H355" s="9">
        <v>12.2453</v>
      </c>
      <c r="I355" s="9">
        <v>12.1075</v>
      </c>
      <c r="J355" s="9">
        <v>11.7903</v>
      </c>
      <c r="K355" s="9">
        <v>11.54</v>
      </c>
      <c r="L355" s="9">
        <v>11.463800000000001</v>
      </c>
      <c r="M355" s="9">
        <v>11.5358</v>
      </c>
      <c r="N355" s="9">
        <v>13.1165</v>
      </c>
      <c r="O355" s="9">
        <v>12.1958</v>
      </c>
      <c r="P355" s="9">
        <v>11.3589</v>
      </c>
      <c r="Q355" s="9">
        <v>11.401899999999999</v>
      </c>
      <c r="R355" s="9">
        <v>11.0016</v>
      </c>
      <c r="S355" s="9">
        <v>11.073700000000001</v>
      </c>
      <c r="T355" s="9">
        <v>11.5075</v>
      </c>
      <c r="U355" s="9">
        <v>11.393800000000001</v>
      </c>
      <c r="V355" s="9">
        <v>10.6869</v>
      </c>
      <c r="W355" s="9">
        <v>10.7239</v>
      </c>
      <c r="X355" s="9">
        <v>10.6098</v>
      </c>
      <c r="Y355" s="9">
        <v>10.5908</v>
      </c>
      <c r="Z355" s="9">
        <v>10.9</v>
      </c>
      <c r="AA355" s="9">
        <v>10.9863</v>
      </c>
      <c r="AB355" s="9">
        <v>10.6982</v>
      </c>
      <c r="AC355" s="9">
        <v>10.659599999999999</v>
      </c>
      <c r="AD355" s="9">
        <v>10.6976</v>
      </c>
      <c r="AE355" s="9">
        <v>10.7102</v>
      </c>
      <c r="AF355" s="9">
        <v>10.7744</v>
      </c>
      <c r="AG355" s="9">
        <v>10.705399999999999</v>
      </c>
      <c r="AH355" s="9">
        <v>10.5419</v>
      </c>
      <c r="AI355" s="9">
        <v>10.493399999999999</v>
      </c>
      <c r="AJ355" s="9">
        <v>10.525</v>
      </c>
      <c r="AK355" s="9">
        <v>10.707700000000001</v>
      </c>
      <c r="AL355" s="9">
        <v>11.035399999999999</v>
      </c>
      <c r="AM355" s="9">
        <v>10.734999999999999</v>
      </c>
      <c r="AN355" s="9">
        <v>10.638999999999999</v>
      </c>
      <c r="AO355" s="9">
        <v>10.605700000000001</v>
      </c>
      <c r="AP355" s="9">
        <v>10.635400000000001</v>
      </c>
      <c r="AQ355" s="9">
        <v>10.847</v>
      </c>
      <c r="AR355" s="9">
        <v>13.029500000000001</v>
      </c>
      <c r="AS355" s="10">
        <v>13.004</v>
      </c>
      <c r="AT355" s="10">
        <v>13.1279</v>
      </c>
      <c r="AU355" s="10">
        <v>14.243499999999999</v>
      </c>
      <c r="AV355" s="9">
        <v>13.4794</v>
      </c>
      <c r="AW355" s="9">
        <v>13.8079</v>
      </c>
      <c r="AX355" s="9">
        <v>14.0908</v>
      </c>
      <c r="AY355" s="9">
        <v>13.726100000000001</v>
      </c>
      <c r="AZ355" s="9">
        <v>15.1988</v>
      </c>
    </row>
    <row r="356" spans="1:52" ht="16.5">
      <c r="A356" s="8" t="s">
        <v>27</v>
      </c>
      <c r="B356" s="6">
        <v>6.9400000000000003E-2</v>
      </c>
      <c r="C356" s="6">
        <v>2.53E-2</v>
      </c>
      <c r="D356" s="6">
        <v>-2.2800000000000001E-2</v>
      </c>
      <c r="E356" s="6">
        <v>6.6199999999999995E-2</v>
      </c>
      <c r="F356" s="6">
        <v>-6.2E-2</v>
      </c>
      <c r="G356" s="6">
        <v>-5.3400000000000003E-2</v>
      </c>
      <c r="H356" s="6">
        <v>-3.0000000000000001E-3</v>
      </c>
      <c r="I356" s="6">
        <v>-1.1299999999999999E-2</v>
      </c>
      <c r="J356" s="6">
        <v>-2.6200000000000001E-2</v>
      </c>
      <c r="K356" s="6">
        <v>-2.12E-2</v>
      </c>
      <c r="L356" s="6">
        <v>-6.6E-3</v>
      </c>
      <c r="M356" s="6">
        <v>6.3E-3</v>
      </c>
      <c r="N356" s="6">
        <f>N355/M355-1</f>
        <v>0.13702560724006996</v>
      </c>
      <c r="O356" s="6">
        <v>-7.0199999999999999E-2</v>
      </c>
      <c r="P356" s="6">
        <v>-6.8599999999999994E-2</v>
      </c>
      <c r="Q356" s="6">
        <v>3.8E-3</v>
      </c>
      <c r="R356" s="6">
        <v>-3.5099999999999999E-2</v>
      </c>
      <c r="S356" s="6">
        <v>6.6E-3</v>
      </c>
      <c r="T356" s="6">
        <v>3.9199999999999999E-2</v>
      </c>
      <c r="U356" s="6">
        <v>-9.9000000000000008E-3</v>
      </c>
      <c r="V356" s="6">
        <v>-6.2E-2</v>
      </c>
      <c r="W356" s="6">
        <v>3.5000000000000001E-3</v>
      </c>
      <c r="X356" s="6">
        <v>-1.06E-2</v>
      </c>
      <c r="Y356" s="6">
        <v>-1.8E-3</v>
      </c>
      <c r="Z356" s="6">
        <v>2.92E-2</v>
      </c>
      <c r="AA356" s="6">
        <v>7.9000000000000008E-3</v>
      </c>
      <c r="AB356" s="6">
        <v>-2.6200000000000001E-2</v>
      </c>
      <c r="AC356" s="6">
        <v>-3.5999999999999999E-3</v>
      </c>
      <c r="AD356" s="6">
        <v>3.5999999999999999E-3</v>
      </c>
      <c r="AE356" s="6">
        <v>1.1999999999999999E-3</v>
      </c>
      <c r="AF356" s="6">
        <v>6.0000000000000001E-3</v>
      </c>
      <c r="AG356" s="6">
        <v>-6.4000000000000003E-3</v>
      </c>
      <c r="AH356" s="6">
        <v>-1.5299999999999999E-2</v>
      </c>
      <c r="AI356" s="6">
        <v>-4.5999999999999999E-3</v>
      </c>
      <c r="AJ356" s="6">
        <v>3.0000000000000001E-3</v>
      </c>
      <c r="AK356" s="6">
        <v>1.7399999999999999E-2</v>
      </c>
      <c r="AL356" s="6">
        <v>3.0599999999999999E-2</v>
      </c>
      <c r="AM356" s="6">
        <v>-2.7199999999999998E-2</v>
      </c>
      <c r="AN356" s="6">
        <v>-8.8999999999999999E-3</v>
      </c>
      <c r="AO356" s="6">
        <v>-3.0999999999999999E-3</v>
      </c>
      <c r="AP356" s="6">
        <v>2.8E-3</v>
      </c>
      <c r="AQ356" s="6">
        <v>1.9900000000000001E-2</v>
      </c>
      <c r="AR356" s="6">
        <v>0.20119999999999999</v>
      </c>
      <c r="AS356" s="7">
        <v>-2E-3</v>
      </c>
      <c r="AT356" s="7">
        <v>9.4999999999999998E-3</v>
      </c>
      <c r="AU356" s="7">
        <v>8.5000000000000006E-2</v>
      </c>
      <c r="AV356" s="6">
        <v>-5.3600000000000002E-2</v>
      </c>
      <c r="AW356" s="6">
        <v>2.4400000000000002E-2</v>
      </c>
      <c r="AX356" s="6">
        <v>2.0500000000000001E-2</v>
      </c>
      <c r="AY356" s="6">
        <v>-2.5899999999999999E-2</v>
      </c>
      <c r="AZ356" s="6">
        <v>0.10730000000000001</v>
      </c>
    </row>
    <row r="357" spans="1:52" ht="18">
      <c r="A357" s="13" t="s">
        <v>119</v>
      </c>
      <c r="B357" s="11">
        <v>201101</v>
      </c>
      <c r="C357" s="11">
        <v>201102</v>
      </c>
      <c r="D357" s="11">
        <v>201103</v>
      </c>
      <c r="E357" s="11">
        <v>201104</v>
      </c>
      <c r="F357" s="11">
        <v>201105</v>
      </c>
      <c r="G357" s="11">
        <v>201106</v>
      </c>
      <c r="H357" s="11">
        <v>201107</v>
      </c>
      <c r="I357" s="11">
        <v>201108</v>
      </c>
      <c r="J357" s="11">
        <v>201109</v>
      </c>
      <c r="K357" s="11">
        <v>201110</v>
      </c>
      <c r="L357" s="11">
        <v>201111</v>
      </c>
      <c r="M357" s="11">
        <v>201112</v>
      </c>
      <c r="N357" s="11">
        <v>201201</v>
      </c>
      <c r="O357" s="11">
        <v>201202</v>
      </c>
      <c r="P357" s="11">
        <v>201203</v>
      </c>
      <c r="Q357" s="11">
        <v>201204</v>
      </c>
      <c r="R357" s="11">
        <v>201205</v>
      </c>
      <c r="S357" s="11">
        <v>201206</v>
      </c>
      <c r="T357" s="11">
        <v>201207</v>
      </c>
      <c r="U357" s="11">
        <v>201208</v>
      </c>
      <c r="V357" s="11">
        <v>201209</v>
      </c>
      <c r="W357" s="11">
        <v>201210</v>
      </c>
      <c r="X357" s="11">
        <v>201211</v>
      </c>
      <c r="Y357" s="11">
        <v>201212</v>
      </c>
      <c r="Z357" s="11">
        <v>201301</v>
      </c>
      <c r="AA357" s="11">
        <v>201302</v>
      </c>
      <c r="AB357" s="11">
        <v>201303</v>
      </c>
      <c r="AC357" s="11">
        <v>201304</v>
      </c>
      <c r="AD357" s="11">
        <v>201305</v>
      </c>
      <c r="AE357" s="11">
        <v>201306</v>
      </c>
      <c r="AF357" s="11">
        <v>201307</v>
      </c>
      <c r="AG357" s="11">
        <v>201308</v>
      </c>
      <c r="AH357" s="11">
        <v>201309</v>
      </c>
      <c r="AI357" s="11">
        <v>201310</v>
      </c>
      <c r="AJ357" s="11">
        <v>201311</v>
      </c>
      <c r="AK357" s="11">
        <v>201312</v>
      </c>
      <c r="AL357" s="11">
        <v>201401</v>
      </c>
      <c r="AM357" s="11">
        <v>201402</v>
      </c>
      <c r="AN357" s="11">
        <v>201403</v>
      </c>
      <c r="AO357" s="11">
        <v>201404</v>
      </c>
      <c r="AP357" s="11">
        <v>201405</v>
      </c>
      <c r="AQ357" s="11">
        <v>201406</v>
      </c>
      <c r="AR357" s="11">
        <v>201407</v>
      </c>
      <c r="AS357" s="12">
        <v>201408</v>
      </c>
      <c r="AT357" s="12">
        <v>201409</v>
      </c>
      <c r="AU357" s="12">
        <v>201410</v>
      </c>
      <c r="AV357" s="11">
        <v>201411</v>
      </c>
      <c r="AW357" s="11">
        <v>201412</v>
      </c>
      <c r="AX357" s="11">
        <v>201501</v>
      </c>
      <c r="AY357" s="11">
        <v>201502</v>
      </c>
      <c r="AZ357" s="11">
        <v>201503</v>
      </c>
    </row>
    <row r="358" spans="1:52" ht="16.5">
      <c r="A358" s="11" t="s">
        <v>29</v>
      </c>
      <c r="B358" s="9">
        <v>466765.7</v>
      </c>
      <c r="C358" s="9">
        <v>536738</v>
      </c>
      <c r="D358" s="9">
        <v>484541.6</v>
      </c>
      <c r="E358" s="9">
        <v>488712.7</v>
      </c>
      <c r="F358" s="9">
        <v>685418</v>
      </c>
      <c r="G358" s="9">
        <v>832990.5</v>
      </c>
      <c r="H358" s="9">
        <v>1233960.7</v>
      </c>
      <c r="I358" s="9">
        <v>1350367.6</v>
      </c>
      <c r="J358" s="9">
        <v>464320</v>
      </c>
      <c r="K358" s="9">
        <v>408445.5</v>
      </c>
      <c r="L358" s="9">
        <v>269122.5</v>
      </c>
      <c r="M358" s="9">
        <v>271347.5</v>
      </c>
      <c r="N358" s="9">
        <v>784040.5</v>
      </c>
      <c r="O358" s="9">
        <v>573155</v>
      </c>
      <c r="P358" s="9">
        <v>180568.5</v>
      </c>
      <c r="Q358" s="9">
        <v>149971.5</v>
      </c>
      <c r="R358" s="9">
        <v>98992</v>
      </c>
      <c r="S358" s="9">
        <v>233695.5</v>
      </c>
      <c r="T358" s="9">
        <v>253118.5</v>
      </c>
      <c r="U358" s="9">
        <v>263330</v>
      </c>
      <c r="V358" s="9">
        <v>105021.5</v>
      </c>
      <c r="W358" s="9">
        <v>90282.5</v>
      </c>
      <c r="X358" s="9">
        <v>54164.5</v>
      </c>
      <c r="Y358" s="9">
        <v>47861.5</v>
      </c>
      <c r="Z358" s="9">
        <v>72303</v>
      </c>
      <c r="AA358" s="9">
        <v>171867.5</v>
      </c>
      <c r="AB358" s="9">
        <v>139078</v>
      </c>
      <c r="AC358" s="9">
        <v>143283</v>
      </c>
      <c r="AD358" s="9">
        <v>253088</v>
      </c>
      <c r="AE358" s="9">
        <v>218006</v>
      </c>
      <c r="AF358" s="9">
        <v>352998</v>
      </c>
      <c r="AG358" s="9">
        <v>336581</v>
      </c>
      <c r="AH358" s="9">
        <v>193177</v>
      </c>
      <c r="AI358" s="9">
        <v>242904</v>
      </c>
      <c r="AJ358" s="9">
        <v>178762</v>
      </c>
      <c r="AK358" s="9">
        <v>174378</v>
      </c>
      <c r="AL358" s="9">
        <v>234576</v>
      </c>
      <c r="AM358" s="9">
        <v>284823</v>
      </c>
      <c r="AN358" s="9">
        <v>171643</v>
      </c>
      <c r="AO358" s="9">
        <v>116983</v>
      </c>
      <c r="AP358" s="9">
        <v>100556</v>
      </c>
      <c r="AQ358" s="9">
        <v>80826</v>
      </c>
      <c r="AR358" s="9">
        <v>153714</v>
      </c>
      <c r="AS358" s="10">
        <v>191712</v>
      </c>
      <c r="AT358" s="10">
        <v>139622</v>
      </c>
      <c r="AU358" s="10">
        <v>95991</v>
      </c>
      <c r="AV358" s="9">
        <v>81406</v>
      </c>
      <c r="AW358" s="9">
        <v>52259</v>
      </c>
      <c r="AX358" s="9">
        <v>53862</v>
      </c>
      <c r="AY358" s="9">
        <v>63538</v>
      </c>
      <c r="AZ358" s="9">
        <v>36028</v>
      </c>
    </row>
    <row r="359" spans="1:52" ht="16.5">
      <c r="A359" s="8" t="s">
        <v>30</v>
      </c>
      <c r="B359" s="6">
        <v>1.1259999999999999</v>
      </c>
      <c r="C359" s="6">
        <v>0.14990000000000001</v>
      </c>
      <c r="D359" s="6">
        <v>-9.7199999999999995E-2</v>
      </c>
      <c r="E359" s="6">
        <v>8.6E-3</v>
      </c>
      <c r="F359" s="6">
        <v>0.40250000000000002</v>
      </c>
      <c r="G359" s="6">
        <v>0.21529999999999999</v>
      </c>
      <c r="H359" s="6">
        <v>0.48139999999999999</v>
      </c>
      <c r="I359" s="6">
        <v>9.4299999999999995E-2</v>
      </c>
      <c r="J359" s="6">
        <v>-0.65620000000000001</v>
      </c>
      <c r="K359" s="6">
        <v>-0.1203</v>
      </c>
      <c r="L359" s="6">
        <v>-0.34110000000000001</v>
      </c>
      <c r="M359" s="6">
        <v>8.3000000000000001E-3</v>
      </c>
      <c r="N359" s="6">
        <f>N358/M358-1</f>
        <v>1.8894332912593632</v>
      </c>
      <c r="O359" s="6">
        <v>-0.26900000000000002</v>
      </c>
      <c r="P359" s="6">
        <v>-0.68500000000000005</v>
      </c>
      <c r="Q359" s="6">
        <v>-0.1694</v>
      </c>
      <c r="R359" s="6">
        <v>-0.33989999999999998</v>
      </c>
      <c r="S359" s="6">
        <v>1.3608</v>
      </c>
      <c r="T359" s="6">
        <v>8.3099999999999993E-2</v>
      </c>
      <c r="U359" s="6">
        <v>4.0300000000000002E-2</v>
      </c>
      <c r="V359" s="6">
        <v>-0.60119999999999996</v>
      </c>
      <c r="W359" s="6">
        <v>-0.14030000000000001</v>
      </c>
      <c r="X359" s="6">
        <v>-0.40010000000000001</v>
      </c>
      <c r="Y359" s="6">
        <v>-0.1164</v>
      </c>
      <c r="Z359" s="6">
        <v>0.51070000000000004</v>
      </c>
      <c r="AA359" s="6">
        <v>1.377</v>
      </c>
      <c r="AB359" s="6">
        <v>-0.1908</v>
      </c>
      <c r="AC359" s="6">
        <v>3.0200000000000001E-2</v>
      </c>
      <c r="AD359" s="6">
        <v>0.76639999999999997</v>
      </c>
      <c r="AE359" s="6">
        <v>-0.1386</v>
      </c>
      <c r="AF359" s="6">
        <v>0.61919999999999997</v>
      </c>
      <c r="AG359" s="6">
        <v>-4.65E-2</v>
      </c>
      <c r="AH359" s="6">
        <v>-0.42609999999999998</v>
      </c>
      <c r="AI359" s="6">
        <v>0.25740000000000002</v>
      </c>
      <c r="AJ359" s="6">
        <v>-0.2641</v>
      </c>
      <c r="AK359" s="6">
        <v>-2.4500000000000001E-2</v>
      </c>
      <c r="AL359" s="6">
        <v>0.34520000000000001</v>
      </c>
      <c r="AM359" s="6">
        <v>0.2142</v>
      </c>
      <c r="AN359" s="6">
        <v>-0.39739999999999998</v>
      </c>
      <c r="AO359" s="6">
        <v>-0.31850000000000001</v>
      </c>
      <c r="AP359" s="6">
        <v>-0.1404</v>
      </c>
      <c r="AQ359" s="6">
        <v>-0.19620000000000001</v>
      </c>
      <c r="AR359" s="6">
        <v>0.90180000000000005</v>
      </c>
      <c r="AS359" s="7">
        <v>0.2472</v>
      </c>
      <c r="AT359" s="7">
        <v>-0.2717</v>
      </c>
      <c r="AU359" s="7">
        <v>-0.3125</v>
      </c>
      <c r="AV359" s="6">
        <v>-0.15190000000000001</v>
      </c>
      <c r="AW359" s="6">
        <v>-0.35799999999999998</v>
      </c>
      <c r="AX359" s="6">
        <v>3.0700000000000002E-2</v>
      </c>
      <c r="AY359" s="6">
        <v>0.17960000000000001</v>
      </c>
      <c r="AZ359" s="6">
        <v>-0.433</v>
      </c>
    </row>
    <row r="360" spans="1:52" ht="16.5">
      <c r="A360" s="11" t="s">
        <v>31</v>
      </c>
      <c r="B360" s="9">
        <v>59131</v>
      </c>
      <c r="C360" s="9">
        <v>52457</v>
      </c>
      <c r="D360" s="9">
        <v>54098</v>
      </c>
      <c r="E360" s="9">
        <v>50408</v>
      </c>
      <c r="F360" s="9">
        <v>47651</v>
      </c>
      <c r="G360" s="9">
        <v>46505</v>
      </c>
      <c r="H360" s="9">
        <v>60133</v>
      </c>
      <c r="I360" s="9">
        <v>57833</v>
      </c>
      <c r="J360" s="9">
        <v>24396</v>
      </c>
      <c r="K360" s="9">
        <v>22668</v>
      </c>
      <c r="L360" s="9">
        <v>16742</v>
      </c>
      <c r="M360" s="9">
        <v>15594</v>
      </c>
      <c r="N360" s="9">
        <v>36844</v>
      </c>
      <c r="O360" s="9">
        <v>28823</v>
      </c>
      <c r="P360" s="9">
        <v>13089</v>
      </c>
      <c r="Q360" s="9">
        <v>11463</v>
      </c>
      <c r="R360" s="9">
        <v>7308</v>
      </c>
      <c r="S360" s="9">
        <v>12745</v>
      </c>
      <c r="T360" s="9">
        <v>14749</v>
      </c>
      <c r="U360" s="9">
        <v>12937</v>
      </c>
      <c r="V360" s="9">
        <v>5358</v>
      </c>
      <c r="W360" s="9">
        <v>5616</v>
      </c>
      <c r="X360" s="9">
        <v>3561</v>
      </c>
      <c r="Y360" s="9">
        <v>3139</v>
      </c>
      <c r="Z360" s="9">
        <v>4969</v>
      </c>
      <c r="AA360" s="9">
        <v>9733</v>
      </c>
      <c r="AB360" s="9">
        <v>5865</v>
      </c>
      <c r="AC360" s="9">
        <v>9043</v>
      </c>
      <c r="AD360" s="9">
        <v>10506</v>
      </c>
      <c r="AE360" s="9">
        <v>10361</v>
      </c>
      <c r="AF360" s="9">
        <v>15384</v>
      </c>
      <c r="AG360" s="9">
        <v>12939</v>
      </c>
      <c r="AH360" s="9">
        <v>5260</v>
      </c>
      <c r="AI360" s="9">
        <v>7223</v>
      </c>
      <c r="AJ360" s="9">
        <v>5599</v>
      </c>
      <c r="AK360" s="9">
        <v>5062</v>
      </c>
      <c r="AL360" s="9">
        <v>7107</v>
      </c>
      <c r="AM360" s="9">
        <v>7816</v>
      </c>
      <c r="AN360" s="9">
        <v>4802</v>
      </c>
      <c r="AO360" s="9">
        <v>4137</v>
      </c>
      <c r="AP360" s="9">
        <v>3720</v>
      </c>
      <c r="AQ360" s="9">
        <v>3139</v>
      </c>
      <c r="AR360" s="9">
        <v>5902</v>
      </c>
      <c r="AS360" s="10">
        <v>6370</v>
      </c>
      <c r="AT360" s="10">
        <v>3089</v>
      </c>
      <c r="AU360" s="10">
        <v>2850</v>
      </c>
      <c r="AV360" s="9">
        <v>2329</v>
      </c>
      <c r="AW360" s="9">
        <v>1692</v>
      </c>
      <c r="AX360" s="9">
        <v>1846</v>
      </c>
      <c r="AY360" s="9">
        <v>2312</v>
      </c>
      <c r="AZ360" s="9">
        <v>1114</v>
      </c>
    </row>
    <row r="361" spans="1:52" ht="16.5">
      <c r="A361" s="8" t="s">
        <v>32</v>
      </c>
      <c r="B361" s="6">
        <v>0.60660000000000003</v>
      </c>
      <c r="C361" s="6">
        <v>-0.1129</v>
      </c>
      <c r="D361" s="6">
        <v>3.1300000000000001E-2</v>
      </c>
      <c r="E361" s="6">
        <v>-6.8199999999999997E-2</v>
      </c>
      <c r="F361" s="6">
        <v>-5.4699999999999999E-2</v>
      </c>
      <c r="G361" s="6">
        <v>-2.4E-2</v>
      </c>
      <c r="H361" s="6">
        <v>0.29299999999999998</v>
      </c>
      <c r="I361" s="6">
        <v>-3.8199999999999998E-2</v>
      </c>
      <c r="J361" s="6">
        <v>-0.57820000000000005</v>
      </c>
      <c r="K361" s="6">
        <v>-7.0800000000000002E-2</v>
      </c>
      <c r="L361" s="6">
        <v>-0.26140000000000002</v>
      </c>
      <c r="M361" s="6">
        <v>-6.8599999999999994E-2</v>
      </c>
      <c r="N361" s="6">
        <f>N360/M360-1</f>
        <v>1.3627036039502372</v>
      </c>
      <c r="O361" s="6">
        <v>-0.2177</v>
      </c>
      <c r="P361" s="6">
        <v>-0.54590000000000005</v>
      </c>
      <c r="Q361" s="6">
        <v>-0.1242</v>
      </c>
      <c r="R361" s="6">
        <v>-0.36249999999999999</v>
      </c>
      <c r="S361" s="6">
        <v>0.74399999999999999</v>
      </c>
      <c r="T361" s="6">
        <v>0.15720000000000001</v>
      </c>
      <c r="U361" s="6">
        <v>-0.1229</v>
      </c>
      <c r="V361" s="6">
        <v>-0.58579999999999999</v>
      </c>
      <c r="W361" s="6">
        <v>4.82E-2</v>
      </c>
      <c r="X361" s="6">
        <v>-0.3659</v>
      </c>
      <c r="Y361" s="6">
        <v>-0.11849999999999999</v>
      </c>
      <c r="Z361" s="6">
        <v>0.58299999999999996</v>
      </c>
      <c r="AA361" s="6">
        <v>0.9587</v>
      </c>
      <c r="AB361" s="6">
        <v>-0.39739999999999998</v>
      </c>
      <c r="AC361" s="6">
        <v>0.54190000000000005</v>
      </c>
      <c r="AD361" s="6">
        <v>0.1618</v>
      </c>
      <c r="AE361" s="6">
        <v>-1.38E-2</v>
      </c>
      <c r="AF361" s="6">
        <v>0.48480000000000001</v>
      </c>
      <c r="AG361" s="6">
        <v>-0.15890000000000001</v>
      </c>
      <c r="AH361" s="6">
        <v>-0.59350000000000003</v>
      </c>
      <c r="AI361" s="6">
        <v>0.37319999999999998</v>
      </c>
      <c r="AJ361" s="6">
        <v>-0.2248</v>
      </c>
      <c r="AK361" s="6">
        <v>-9.5899999999999999E-2</v>
      </c>
      <c r="AL361" s="6">
        <v>0.40400000000000003</v>
      </c>
      <c r="AM361" s="6">
        <v>9.98E-2</v>
      </c>
      <c r="AN361" s="6">
        <v>-0.3856</v>
      </c>
      <c r="AO361" s="6">
        <v>-0.13850000000000001</v>
      </c>
      <c r="AP361" s="6">
        <v>-0.1008</v>
      </c>
      <c r="AQ361" s="6">
        <v>-0.15620000000000001</v>
      </c>
      <c r="AR361" s="6">
        <v>0.88019999999999998</v>
      </c>
      <c r="AS361" s="7">
        <v>7.9299999999999995E-2</v>
      </c>
      <c r="AT361" s="7">
        <v>-0.5151</v>
      </c>
      <c r="AU361" s="7">
        <v>-7.7399999999999997E-2</v>
      </c>
      <c r="AV361" s="6">
        <v>-0.18279999999999999</v>
      </c>
      <c r="AW361" s="6">
        <v>-0.27350000000000002</v>
      </c>
      <c r="AX361" s="6">
        <v>9.0999999999999998E-2</v>
      </c>
      <c r="AY361" s="6">
        <v>0.25240000000000001</v>
      </c>
      <c r="AZ361" s="6">
        <v>-0.51819999999999999</v>
      </c>
    </row>
    <row r="362" spans="1:52" ht="16.5">
      <c r="A362" s="11" t="s">
        <v>33</v>
      </c>
      <c r="B362" s="9">
        <v>7.8937999999999997</v>
      </c>
      <c r="C362" s="9">
        <v>10.231999999999999</v>
      </c>
      <c r="D362" s="9">
        <v>8.9566999999999997</v>
      </c>
      <c r="E362" s="9">
        <v>9.6951000000000001</v>
      </c>
      <c r="F362" s="9">
        <v>14.3841</v>
      </c>
      <c r="G362" s="9">
        <v>17.911799999999999</v>
      </c>
      <c r="H362" s="9">
        <v>20.520499999999998</v>
      </c>
      <c r="I362" s="9">
        <v>23.349399999999999</v>
      </c>
      <c r="J362" s="9">
        <v>19.032599999999999</v>
      </c>
      <c r="K362" s="9">
        <v>18.018599999999999</v>
      </c>
      <c r="L362" s="9">
        <v>16.0747</v>
      </c>
      <c r="M362" s="9">
        <v>17.4008</v>
      </c>
      <c r="N362" s="9">
        <v>21.28</v>
      </c>
      <c r="O362" s="9">
        <v>19.885300000000001</v>
      </c>
      <c r="P362" s="9">
        <v>13.795400000000001</v>
      </c>
      <c r="Q362" s="9">
        <v>13.0831</v>
      </c>
      <c r="R362" s="9">
        <v>13.5457</v>
      </c>
      <c r="S362" s="9">
        <v>18.336200000000002</v>
      </c>
      <c r="T362" s="9">
        <v>17.1617</v>
      </c>
      <c r="U362" s="9">
        <v>20.354800000000001</v>
      </c>
      <c r="V362" s="9">
        <v>19.600899999999999</v>
      </c>
      <c r="W362" s="9">
        <v>16.075900000000001</v>
      </c>
      <c r="X362" s="9">
        <v>15.2105</v>
      </c>
      <c r="Y362" s="9">
        <v>15.247400000000001</v>
      </c>
      <c r="Z362" s="9">
        <v>14.550800000000001</v>
      </c>
      <c r="AA362" s="9">
        <v>17.658200000000001</v>
      </c>
      <c r="AB362" s="9">
        <v>23.713200000000001</v>
      </c>
      <c r="AC362" s="9">
        <v>15.8446</v>
      </c>
      <c r="AD362" s="9">
        <v>24.0899</v>
      </c>
      <c r="AE362" s="9">
        <v>21.041</v>
      </c>
      <c r="AF362" s="9">
        <v>22.945799999999998</v>
      </c>
      <c r="AG362" s="9">
        <v>26.012899999999998</v>
      </c>
      <c r="AH362" s="9">
        <v>36.725700000000003</v>
      </c>
      <c r="AI362" s="9">
        <v>33.629199999999997</v>
      </c>
      <c r="AJ362" s="9">
        <v>31.927499999999998</v>
      </c>
      <c r="AK362" s="9">
        <v>34.448399999999999</v>
      </c>
      <c r="AL362" s="9">
        <v>33.006300000000003</v>
      </c>
      <c r="AM362" s="9">
        <v>36.441000000000003</v>
      </c>
      <c r="AN362" s="9">
        <v>35.744100000000003</v>
      </c>
      <c r="AO362" s="9">
        <v>28.2773</v>
      </c>
      <c r="AP362" s="9">
        <v>27.031199999999998</v>
      </c>
      <c r="AQ362" s="9">
        <v>25.748999999999999</v>
      </c>
      <c r="AR362" s="9">
        <v>26.0444</v>
      </c>
      <c r="AS362" s="10">
        <v>30.0961</v>
      </c>
      <c r="AT362" s="10">
        <v>45.1997</v>
      </c>
      <c r="AU362" s="10">
        <v>33.681100000000001</v>
      </c>
      <c r="AV362" s="9">
        <v>34.953200000000002</v>
      </c>
      <c r="AW362" s="9">
        <v>30.885899999999999</v>
      </c>
      <c r="AX362" s="9">
        <v>29.177700000000002</v>
      </c>
      <c r="AY362" s="9">
        <v>27.4818</v>
      </c>
      <c r="AZ362" s="9">
        <v>32.341099999999997</v>
      </c>
    </row>
    <row r="363" spans="1:52" ht="16.5">
      <c r="A363" s="8" t="s">
        <v>34</v>
      </c>
      <c r="B363" s="6">
        <v>0.32329999999999998</v>
      </c>
      <c r="C363" s="6">
        <v>0.29620000000000002</v>
      </c>
      <c r="D363" s="6">
        <v>-0.1246</v>
      </c>
      <c r="E363" s="6">
        <v>8.2400000000000001E-2</v>
      </c>
      <c r="F363" s="6">
        <v>0.48359999999999997</v>
      </c>
      <c r="G363" s="6">
        <v>0.2452</v>
      </c>
      <c r="H363" s="6">
        <v>0.14560000000000001</v>
      </c>
      <c r="I363" s="6">
        <v>0.13789999999999999</v>
      </c>
      <c r="J363" s="6">
        <v>-0.18490000000000001</v>
      </c>
      <c r="K363" s="6">
        <v>-5.33E-2</v>
      </c>
      <c r="L363" s="6">
        <v>-0.1079</v>
      </c>
      <c r="M363" s="6">
        <v>8.2500000000000004E-2</v>
      </c>
      <c r="N363" s="6">
        <f>N362/M362-1</f>
        <v>0.22293227897567935</v>
      </c>
      <c r="O363" s="6">
        <v>-6.5500000000000003E-2</v>
      </c>
      <c r="P363" s="6">
        <v>-0.30630000000000002</v>
      </c>
      <c r="Q363" s="6">
        <v>-5.16E-2</v>
      </c>
      <c r="R363" s="6">
        <v>3.5400000000000001E-2</v>
      </c>
      <c r="S363" s="6">
        <v>0.35370000000000001</v>
      </c>
      <c r="T363" s="6">
        <v>-6.4100000000000004E-2</v>
      </c>
      <c r="U363" s="6">
        <v>0.18609999999999999</v>
      </c>
      <c r="V363" s="6">
        <v>-3.6999999999999998E-2</v>
      </c>
      <c r="W363" s="6">
        <v>-0.17979999999999999</v>
      </c>
      <c r="X363" s="6">
        <v>-5.3800000000000001E-2</v>
      </c>
      <c r="Y363" s="6">
        <v>2.3999999999999998E-3</v>
      </c>
      <c r="Z363" s="6">
        <v>-4.5699999999999998E-2</v>
      </c>
      <c r="AA363" s="6">
        <v>0.21360000000000001</v>
      </c>
      <c r="AB363" s="6">
        <v>0.34289999999999998</v>
      </c>
      <c r="AC363" s="6">
        <v>-0.33179999999999998</v>
      </c>
      <c r="AD363" s="6">
        <v>0.52039999999999997</v>
      </c>
      <c r="AE363" s="6">
        <v>-0.12659999999999999</v>
      </c>
      <c r="AF363" s="6">
        <v>9.0499999999999997E-2</v>
      </c>
      <c r="AG363" s="6">
        <v>0.13370000000000001</v>
      </c>
      <c r="AH363" s="6">
        <v>0.4118</v>
      </c>
      <c r="AI363" s="6">
        <v>-8.43E-2</v>
      </c>
      <c r="AJ363" s="6">
        <v>-5.0599999999999999E-2</v>
      </c>
      <c r="AK363" s="6">
        <v>7.9000000000000001E-2</v>
      </c>
      <c r="AL363" s="6">
        <v>-4.19E-2</v>
      </c>
      <c r="AM363" s="6">
        <v>0.1041</v>
      </c>
      <c r="AN363" s="6">
        <v>-1.9099999999999999E-2</v>
      </c>
      <c r="AO363" s="6">
        <v>-0.2089</v>
      </c>
      <c r="AP363" s="6">
        <v>-4.41E-2</v>
      </c>
      <c r="AQ363" s="6">
        <v>-4.7399999999999998E-2</v>
      </c>
      <c r="AR363" s="6">
        <v>1.15E-2</v>
      </c>
      <c r="AS363" s="7">
        <v>0.15559999999999999</v>
      </c>
      <c r="AT363" s="7">
        <v>0.50180000000000002</v>
      </c>
      <c r="AU363" s="7">
        <v>-0.25480000000000003</v>
      </c>
      <c r="AV363" s="6">
        <v>3.78E-2</v>
      </c>
      <c r="AW363" s="6">
        <v>-0.1164</v>
      </c>
      <c r="AX363" s="6">
        <v>-5.5300000000000002E-2</v>
      </c>
      <c r="AY363" s="6">
        <v>-5.8099999999999999E-2</v>
      </c>
      <c r="AZ363" s="6">
        <v>0.17680000000000001</v>
      </c>
    </row>
    <row r="366" spans="1:52" ht="21">
      <c r="A366" s="14" t="s">
        <v>143</v>
      </c>
    </row>
    <row r="367" spans="1:52" ht="18">
      <c r="A367" s="13" t="s">
        <v>142</v>
      </c>
      <c r="Z367" s="11">
        <v>201301</v>
      </c>
      <c r="AA367" s="11">
        <v>201302</v>
      </c>
      <c r="AB367" s="11">
        <v>201303</v>
      </c>
      <c r="AC367" s="11">
        <v>201304</v>
      </c>
      <c r="AD367" s="11">
        <v>201305</v>
      </c>
      <c r="AE367" s="11">
        <v>201306</v>
      </c>
      <c r="AF367" s="11">
        <v>201307</v>
      </c>
      <c r="AG367" s="11">
        <v>201308</v>
      </c>
      <c r="AH367" s="11">
        <v>201309</v>
      </c>
      <c r="AI367" s="11">
        <v>201310</v>
      </c>
      <c r="AJ367" s="11">
        <v>201311</v>
      </c>
      <c r="AK367" s="11">
        <v>201312</v>
      </c>
      <c r="AL367" s="11">
        <v>201401</v>
      </c>
      <c r="AM367" s="11">
        <v>201402</v>
      </c>
      <c r="AN367" s="11">
        <v>201403</v>
      </c>
      <c r="AO367" s="11">
        <v>201404</v>
      </c>
      <c r="AP367" s="11">
        <v>201405</v>
      </c>
      <c r="AQ367" s="11">
        <v>201406</v>
      </c>
      <c r="AR367" s="11">
        <v>201407</v>
      </c>
      <c r="AS367" s="12">
        <v>201408</v>
      </c>
      <c r="AT367" s="12">
        <v>201409</v>
      </c>
      <c r="AU367" s="12">
        <v>201410</v>
      </c>
      <c r="AV367" s="11">
        <v>201411</v>
      </c>
      <c r="AW367" s="11">
        <v>201412</v>
      </c>
      <c r="AX367" s="11">
        <v>201501</v>
      </c>
      <c r="AY367" s="11">
        <v>201502</v>
      </c>
      <c r="AZ367" s="11">
        <v>201503</v>
      </c>
    </row>
    <row r="368" spans="1:52" ht="16.5">
      <c r="A368" s="11" t="s">
        <v>70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/>
      <c r="AJ368" s="9">
        <v>370705</v>
      </c>
      <c r="AK368" s="9">
        <v>2350879</v>
      </c>
      <c r="AL368" s="9">
        <v>3172437</v>
      </c>
      <c r="AM368" s="9">
        <v>2266588</v>
      </c>
      <c r="AN368" s="9">
        <v>1868993</v>
      </c>
      <c r="AO368" s="9">
        <v>1949239</v>
      </c>
      <c r="AP368" s="9">
        <v>2254560</v>
      </c>
      <c r="AQ368" s="9">
        <v>2030863</v>
      </c>
      <c r="AR368" s="9">
        <v>3948027</v>
      </c>
      <c r="AS368" s="10">
        <v>3365891</v>
      </c>
      <c r="AT368" s="10">
        <v>1822203</v>
      </c>
      <c r="AU368" s="10">
        <v>2398294</v>
      </c>
      <c r="AV368" s="9">
        <v>1708366</v>
      </c>
      <c r="AW368" s="9">
        <v>1768422</v>
      </c>
      <c r="AX368" s="9">
        <v>1688139</v>
      </c>
      <c r="AY368" s="9">
        <v>2236325</v>
      </c>
      <c r="AZ368" s="9">
        <v>1391098</v>
      </c>
    </row>
    <row r="369" spans="1:52" ht="16.5">
      <c r="A369" s="8" t="s">
        <v>71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5.3415999999999997</v>
      </c>
      <c r="AL369" s="6">
        <v>0.34949999999999998</v>
      </c>
      <c r="AM369" s="6">
        <v>-0.28549999999999998</v>
      </c>
      <c r="AN369" s="6">
        <v>-0.1754</v>
      </c>
      <c r="AO369" s="6">
        <v>4.2900000000000001E-2</v>
      </c>
      <c r="AP369" s="6">
        <v>0.15659999999999999</v>
      </c>
      <c r="AQ369" s="6">
        <v>-9.9199999999999997E-2</v>
      </c>
      <c r="AR369" s="6">
        <v>0.94399999999999995</v>
      </c>
      <c r="AS369" s="7">
        <v>-0.1474</v>
      </c>
      <c r="AT369" s="7">
        <v>-0.45860000000000001</v>
      </c>
      <c r="AU369" s="7">
        <v>0.31619999999999998</v>
      </c>
      <c r="AV369" s="6">
        <v>-0.28770000000000001</v>
      </c>
      <c r="AW369" s="6">
        <v>3.5200000000000002E-2</v>
      </c>
      <c r="AX369" s="6">
        <v>-4.5400000000000003E-2</v>
      </c>
      <c r="AY369" s="6">
        <v>0.32469999999999999</v>
      </c>
      <c r="AZ369" s="6">
        <v>-0.378</v>
      </c>
    </row>
    <row r="370" spans="1:52" ht="16.5">
      <c r="A370" s="11" t="s">
        <v>72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/>
      <c r="AJ370" s="9">
        <v>180369</v>
      </c>
      <c r="AK370" s="9">
        <v>1373058</v>
      </c>
      <c r="AL370" s="9">
        <v>1783040</v>
      </c>
      <c r="AM370" s="9">
        <v>1143598</v>
      </c>
      <c r="AN370" s="9">
        <v>862981</v>
      </c>
      <c r="AO370" s="9">
        <v>836653</v>
      </c>
      <c r="AP370" s="9">
        <v>965127</v>
      </c>
      <c r="AQ370" s="9">
        <v>872413</v>
      </c>
      <c r="AR370" s="9">
        <v>1711334</v>
      </c>
      <c r="AS370" s="10">
        <v>1420801</v>
      </c>
      <c r="AT370" s="10">
        <v>690750</v>
      </c>
      <c r="AU370" s="10">
        <v>887263</v>
      </c>
      <c r="AV370" s="9">
        <v>626645</v>
      </c>
      <c r="AW370" s="9">
        <v>664316</v>
      </c>
      <c r="AX370" s="9">
        <v>712610</v>
      </c>
      <c r="AY370" s="9">
        <v>859756</v>
      </c>
      <c r="AZ370" s="9">
        <v>546666</v>
      </c>
    </row>
    <row r="371" spans="1:52" ht="16.5">
      <c r="A371" s="8" t="s">
        <v>73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6.6124999999999998</v>
      </c>
      <c r="AL371" s="6">
        <v>0.29859999999999998</v>
      </c>
      <c r="AM371" s="6">
        <v>-0.35859999999999997</v>
      </c>
      <c r="AN371" s="6">
        <v>-0.24540000000000001</v>
      </c>
      <c r="AO371" s="6">
        <v>-3.0499999999999999E-2</v>
      </c>
      <c r="AP371" s="6">
        <v>0.15359999999999999</v>
      </c>
      <c r="AQ371" s="6">
        <v>-9.6100000000000005E-2</v>
      </c>
      <c r="AR371" s="6">
        <v>0.96160000000000001</v>
      </c>
      <c r="AS371" s="7">
        <v>-0.16980000000000001</v>
      </c>
      <c r="AT371" s="7">
        <v>-0.51380000000000003</v>
      </c>
      <c r="AU371" s="7">
        <v>0.28449999999999998</v>
      </c>
      <c r="AV371" s="6">
        <v>-0.29370000000000002</v>
      </c>
      <c r="AW371" s="6">
        <v>6.0100000000000001E-2</v>
      </c>
      <c r="AX371" s="6">
        <v>7.2700000000000001E-2</v>
      </c>
      <c r="AY371" s="6">
        <v>0.20649999999999999</v>
      </c>
      <c r="AZ371" s="6">
        <v>-0.36420000000000002</v>
      </c>
    </row>
    <row r="372" spans="1:52" ht="16.5">
      <c r="A372" s="8" t="s">
        <v>81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1</v>
      </c>
      <c r="AK372" s="6">
        <v>0.93369999999999997</v>
      </c>
      <c r="AL372" s="6">
        <v>0.66779999999999995</v>
      </c>
      <c r="AM372" s="6">
        <v>0.52500000000000002</v>
      </c>
      <c r="AN372" s="6">
        <v>0.51629999999999998</v>
      </c>
      <c r="AO372" s="6">
        <v>0.57010000000000005</v>
      </c>
      <c r="AP372" s="6">
        <v>0.60460000000000003</v>
      </c>
      <c r="AQ372" s="6">
        <v>0.56789999999999996</v>
      </c>
      <c r="AR372" s="6">
        <v>0.70169999999999999</v>
      </c>
      <c r="AS372" s="7">
        <v>0.60150000000000003</v>
      </c>
      <c r="AT372" s="7">
        <v>0.52339999999999998</v>
      </c>
      <c r="AU372" s="7">
        <v>0.57050000000000001</v>
      </c>
      <c r="AV372" s="6">
        <v>0.51480000000000004</v>
      </c>
      <c r="AW372" s="6">
        <v>0.55110000000000003</v>
      </c>
      <c r="AX372" s="6">
        <v>0.5282</v>
      </c>
      <c r="AY372" s="6">
        <v>0.5998</v>
      </c>
      <c r="AZ372" s="6">
        <v>0.50009999999999999</v>
      </c>
    </row>
    <row r="373" spans="1:52" ht="16.5">
      <c r="A373" s="8" t="s">
        <v>82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6.6299999999999998E-2</v>
      </c>
      <c r="AL373" s="6">
        <v>0.32629999999999998</v>
      </c>
      <c r="AM373" s="6">
        <v>0.44030000000000002</v>
      </c>
      <c r="AN373" s="6">
        <v>0.39850000000000002</v>
      </c>
      <c r="AO373" s="6">
        <v>0.3291</v>
      </c>
      <c r="AP373" s="6">
        <v>0.30109999999999998</v>
      </c>
      <c r="AQ373" s="6">
        <v>0.33729999999999999</v>
      </c>
      <c r="AR373" s="6">
        <v>0.19489999999999999</v>
      </c>
      <c r="AS373" s="7">
        <v>0.33689999999999998</v>
      </c>
      <c r="AT373" s="7">
        <v>0.39090000000000003</v>
      </c>
      <c r="AU373" s="7">
        <v>0.28370000000000001</v>
      </c>
      <c r="AV373" s="6">
        <v>0.36830000000000002</v>
      </c>
      <c r="AW373" s="6">
        <v>0.3029</v>
      </c>
      <c r="AX373" s="6">
        <v>0.33700000000000002</v>
      </c>
      <c r="AY373" s="6">
        <v>0.25919999999999999</v>
      </c>
      <c r="AZ373" s="6">
        <v>0.3926</v>
      </c>
    </row>
    <row r="374" spans="1:52" ht="16.5">
      <c r="A374" s="8" t="s">
        <v>83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5.8999999999999999E-3</v>
      </c>
      <c r="AM374" s="6">
        <v>3.4700000000000002E-2</v>
      </c>
      <c r="AN374" s="6">
        <v>8.5199999999999998E-2</v>
      </c>
      <c r="AO374" s="6">
        <v>0.1008</v>
      </c>
      <c r="AP374" s="6">
        <v>9.4399999999999998E-2</v>
      </c>
      <c r="AQ374" s="6">
        <v>9.4899999999999998E-2</v>
      </c>
      <c r="AR374" s="6">
        <v>0.10349999999999999</v>
      </c>
      <c r="AS374" s="7">
        <v>6.1600000000000002E-2</v>
      </c>
      <c r="AT374" s="7">
        <v>8.5699999999999998E-2</v>
      </c>
      <c r="AU374" s="7">
        <v>0.14580000000000001</v>
      </c>
      <c r="AV374" s="6">
        <v>0.1169</v>
      </c>
      <c r="AW374" s="6">
        <v>0.14599999999999999</v>
      </c>
      <c r="AX374" s="6">
        <v>0.1348</v>
      </c>
      <c r="AY374" s="6">
        <v>0.14099999999999999</v>
      </c>
      <c r="AZ374" s="6">
        <v>0.1074</v>
      </c>
    </row>
    <row r="375" spans="1:52" ht="16.5">
      <c r="A375" s="11" t="s">
        <v>141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12682</v>
      </c>
      <c r="AJ375" s="9">
        <v>374224</v>
      </c>
      <c r="AK375" s="9">
        <v>2211573</v>
      </c>
      <c r="AL375" s="9">
        <v>2153725</v>
      </c>
      <c r="AM375" s="9">
        <v>1205408</v>
      </c>
      <c r="AN375" s="9">
        <v>974723</v>
      </c>
      <c r="AO375" s="9">
        <v>1126618</v>
      </c>
      <c r="AP375" s="9">
        <v>1381809</v>
      </c>
      <c r="AQ375" s="9">
        <v>1175886</v>
      </c>
      <c r="AR375" s="9">
        <v>2802653</v>
      </c>
      <c r="AS375" s="10">
        <v>2048784</v>
      </c>
      <c r="AT375" s="10">
        <v>968150</v>
      </c>
      <c r="AU375" s="10">
        <v>1382914</v>
      </c>
      <c r="AV375" s="9">
        <v>816663</v>
      </c>
      <c r="AW375" s="9">
        <v>997506</v>
      </c>
      <c r="AX375" s="9">
        <v>907303</v>
      </c>
      <c r="AY375" s="9">
        <v>1373907</v>
      </c>
      <c r="AZ375" s="9">
        <v>709849</v>
      </c>
    </row>
    <row r="376" spans="1:52" ht="16.5">
      <c r="A376" s="8" t="s">
        <v>140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28.508299999999998</v>
      </c>
      <c r="AK376" s="6">
        <v>4.9097999999999997</v>
      </c>
      <c r="AL376" s="6">
        <v>-2.6200000000000001E-2</v>
      </c>
      <c r="AM376" s="6">
        <v>-0.44030000000000002</v>
      </c>
      <c r="AN376" s="6">
        <v>-0.19139999999999999</v>
      </c>
      <c r="AO376" s="6">
        <v>0.15579999999999999</v>
      </c>
      <c r="AP376" s="6">
        <v>0.22650000000000001</v>
      </c>
      <c r="AQ376" s="6">
        <v>-0.14899999999999999</v>
      </c>
      <c r="AR376" s="6">
        <v>1.3834</v>
      </c>
      <c r="AS376" s="7">
        <v>-0.26900000000000002</v>
      </c>
      <c r="AT376" s="7">
        <v>-0.52749999999999997</v>
      </c>
      <c r="AU376" s="7">
        <v>0.4284</v>
      </c>
      <c r="AV376" s="6">
        <v>-0.40949999999999998</v>
      </c>
      <c r="AW376" s="6">
        <v>0.22140000000000001</v>
      </c>
      <c r="AX376" s="6">
        <v>-9.0399999999999994E-2</v>
      </c>
      <c r="AY376" s="6">
        <v>0.51429999999999998</v>
      </c>
      <c r="AZ376" s="6">
        <v>-0.48330000000000001</v>
      </c>
    </row>
    <row r="377" spans="1:52" ht="16.5">
      <c r="A377" s="11" t="s">
        <v>74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/>
      <c r="AJ377" s="9">
        <v>370705</v>
      </c>
      <c r="AK377" s="9">
        <v>2195123</v>
      </c>
      <c r="AL377" s="9">
        <v>2118485</v>
      </c>
      <c r="AM377" s="9">
        <v>1190034</v>
      </c>
      <c r="AN377" s="9">
        <v>964912</v>
      </c>
      <c r="AO377" s="9">
        <v>1111195</v>
      </c>
      <c r="AP377" s="9">
        <v>1363051</v>
      </c>
      <c r="AQ377" s="9">
        <v>1153256</v>
      </c>
      <c r="AR377" s="9">
        <v>2770185</v>
      </c>
      <c r="AS377" s="10">
        <v>2024608</v>
      </c>
      <c r="AT377" s="10">
        <v>953699</v>
      </c>
      <c r="AU377" s="10">
        <v>1368164</v>
      </c>
      <c r="AV377" s="9">
        <v>879487</v>
      </c>
      <c r="AW377" s="9">
        <v>974615</v>
      </c>
      <c r="AX377" s="9">
        <v>891644</v>
      </c>
      <c r="AY377" s="9">
        <v>1341359</v>
      </c>
      <c r="AZ377" s="9">
        <v>695649</v>
      </c>
    </row>
    <row r="378" spans="1:52" ht="16.5">
      <c r="A378" s="8" t="s">
        <v>75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4.9215</v>
      </c>
      <c r="AL378" s="6">
        <v>-3.49E-2</v>
      </c>
      <c r="AM378" s="6">
        <v>-0.43830000000000002</v>
      </c>
      <c r="AN378" s="6">
        <v>-0.18920000000000001</v>
      </c>
      <c r="AO378" s="6">
        <v>0.15160000000000001</v>
      </c>
      <c r="AP378" s="6">
        <v>0.22670000000000001</v>
      </c>
      <c r="AQ378" s="6">
        <v>-0.15390000000000001</v>
      </c>
      <c r="AR378" s="6">
        <v>1.4020999999999999</v>
      </c>
      <c r="AS378" s="7">
        <v>-0.26910000000000001</v>
      </c>
      <c r="AT378" s="7">
        <v>-0.52890000000000004</v>
      </c>
      <c r="AU378" s="7">
        <v>0.43459999999999999</v>
      </c>
      <c r="AV378" s="6">
        <v>-0.35720000000000002</v>
      </c>
      <c r="AW378" s="6">
        <v>0.1082</v>
      </c>
      <c r="AX378" s="6">
        <v>-8.5099999999999995E-2</v>
      </c>
      <c r="AY378" s="6">
        <v>0.50439999999999996</v>
      </c>
      <c r="AZ378" s="6">
        <v>-0.48139999999999999</v>
      </c>
    </row>
    <row r="379" spans="1:52" ht="16.5">
      <c r="A379" s="11" t="s">
        <v>76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/>
      <c r="AJ379" s="9">
        <v>0</v>
      </c>
      <c r="AK379" s="9">
        <v>155756</v>
      </c>
      <c r="AL379" s="9">
        <v>1035174</v>
      </c>
      <c r="AM379" s="9">
        <v>997934</v>
      </c>
      <c r="AN379" s="9">
        <v>744878</v>
      </c>
      <c r="AO379" s="9">
        <v>641558</v>
      </c>
      <c r="AP379" s="9">
        <v>678755</v>
      </c>
      <c r="AQ379" s="9">
        <v>684970</v>
      </c>
      <c r="AR379" s="9">
        <v>769315</v>
      </c>
      <c r="AS379" s="10">
        <v>1133850</v>
      </c>
      <c r="AT379" s="10">
        <v>712270</v>
      </c>
      <c r="AU379" s="10">
        <v>680482</v>
      </c>
      <c r="AV379" s="9">
        <v>629197</v>
      </c>
      <c r="AW379" s="9">
        <v>535597</v>
      </c>
      <c r="AX379" s="9">
        <v>568934</v>
      </c>
      <c r="AY379" s="9">
        <v>579630</v>
      </c>
      <c r="AZ379" s="9">
        <v>546085</v>
      </c>
    </row>
    <row r="380" spans="1:52" ht="16.5">
      <c r="A380" s="8" t="s">
        <v>77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5.6460999999999997</v>
      </c>
      <c r="AM380" s="6">
        <v>-3.5999999999999997E-2</v>
      </c>
      <c r="AN380" s="6">
        <v>-0.25359999999999999</v>
      </c>
      <c r="AO380" s="6">
        <v>-0.13869999999999999</v>
      </c>
      <c r="AP380" s="6">
        <v>5.8000000000000003E-2</v>
      </c>
      <c r="AQ380" s="6">
        <v>9.1999999999999998E-3</v>
      </c>
      <c r="AR380" s="6">
        <v>0.1231</v>
      </c>
      <c r="AS380" s="7">
        <v>0.4738</v>
      </c>
      <c r="AT380" s="7">
        <v>-0.37180000000000002</v>
      </c>
      <c r="AU380" s="7">
        <v>-4.4600000000000001E-2</v>
      </c>
      <c r="AV380" s="6">
        <v>-7.5399999999999995E-2</v>
      </c>
      <c r="AW380" s="6">
        <v>-0.14879999999999999</v>
      </c>
      <c r="AX380" s="6">
        <v>6.2199999999999998E-2</v>
      </c>
      <c r="AY380" s="6">
        <v>1.8800000000000001E-2</v>
      </c>
      <c r="AZ380" s="6">
        <v>-5.79E-2</v>
      </c>
    </row>
    <row r="381" spans="1:52" ht="16.5">
      <c r="A381" s="11" t="s">
        <v>78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9"/>
      <c r="AJ381" s="9">
        <v>0</v>
      </c>
      <c r="AK381" s="9">
        <v>0</v>
      </c>
      <c r="AL381" s="9">
        <v>18778</v>
      </c>
      <c r="AM381" s="9">
        <v>78620</v>
      </c>
      <c r="AN381" s="9">
        <v>159203</v>
      </c>
      <c r="AO381" s="9">
        <v>196486</v>
      </c>
      <c r="AP381" s="9">
        <v>212754</v>
      </c>
      <c r="AQ381" s="9">
        <v>192637</v>
      </c>
      <c r="AR381" s="9">
        <v>408527</v>
      </c>
      <c r="AS381" s="10">
        <v>207433</v>
      </c>
      <c r="AT381" s="10">
        <v>156234</v>
      </c>
      <c r="AU381" s="10">
        <v>349648</v>
      </c>
      <c r="AV381" s="9">
        <v>199682</v>
      </c>
      <c r="AW381" s="9">
        <v>258210</v>
      </c>
      <c r="AX381" s="9">
        <v>227561</v>
      </c>
      <c r="AY381" s="9">
        <v>315336</v>
      </c>
      <c r="AZ381" s="9">
        <v>149364</v>
      </c>
    </row>
    <row r="382" spans="1:52" ht="16.5">
      <c r="A382" s="8" t="s">
        <v>79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3.1867999999999999</v>
      </c>
      <c r="AN382" s="6">
        <v>1.0249999999999999</v>
      </c>
      <c r="AO382" s="6">
        <v>0.23419999999999999</v>
      </c>
      <c r="AP382" s="6">
        <v>8.2799999999999999E-2</v>
      </c>
      <c r="AQ382" s="6">
        <v>-9.4600000000000004E-2</v>
      </c>
      <c r="AR382" s="6">
        <v>1.1207</v>
      </c>
      <c r="AS382" s="7">
        <v>-0.49220000000000003</v>
      </c>
      <c r="AT382" s="7">
        <v>-0.24679999999999999</v>
      </c>
      <c r="AU382" s="7">
        <v>1.238</v>
      </c>
      <c r="AV382" s="6">
        <v>-0.4289</v>
      </c>
      <c r="AW382" s="6">
        <v>0.29310000000000003</v>
      </c>
      <c r="AX382" s="6">
        <v>-0.1187</v>
      </c>
      <c r="AY382" s="6">
        <v>0.38569999999999999</v>
      </c>
      <c r="AZ382" s="6">
        <v>-0.52629999999999999</v>
      </c>
    </row>
    <row r="383" spans="1:52" ht="16.5">
      <c r="A383" s="11" t="s">
        <v>84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/>
      <c r="AJ383" s="9">
        <v>0</v>
      </c>
      <c r="AK383" s="9">
        <v>214949</v>
      </c>
      <c r="AL383" s="9">
        <v>1315705</v>
      </c>
      <c r="AM383" s="9">
        <v>2174503</v>
      </c>
      <c r="AN383" s="9">
        <v>1521710</v>
      </c>
      <c r="AO383" s="9">
        <v>1227435</v>
      </c>
      <c r="AP383" s="9">
        <v>1270484</v>
      </c>
      <c r="AQ383" s="9">
        <v>1569590</v>
      </c>
      <c r="AR383" s="9">
        <v>1261548</v>
      </c>
      <c r="AS383" s="10">
        <v>2814177</v>
      </c>
      <c r="AT383" s="10">
        <v>2653621</v>
      </c>
      <c r="AU383" s="10">
        <v>1141721</v>
      </c>
      <c r="AV383" s="9">
        <v>1769097</v>
      </c>
      <c r="AW383" s="9">
        <v>1172769</v>
      </c>
      <c r="AX383" s="9">
        <v>1199488</v>
      </c>
      <c r="AY383" s="9">
        <v>1108509</v>
      </c>
      <c r="AZ383" s="9">
        <v>1690240</v>
      </c>
    </row>
    <row r="384" spans="1:52" ht="16.5">
      <c r="A384" s="8" t="s">
        <v>85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5.1210000000000004</v>
      </c>
      <c r="AM384" s="6">
        <v>0.65269999999999995</v>
      </c>
      <c r="AN384" s="6">
        <v>-0.30020000000000002</v>
      </c>
      <c r="AO384" s="6">
        <v>-0.19339999999999999</v>
      </c>
      <c r="AP384" s="6">
        <v>3.5099999999999999E-2</v>
      </c>
      <c r="AQ384" s="6">
        <v>0.2354</v>
      </c>
      <c r="AR384" s="6">
        <v>-0.1963</v>
      </c>
      <c r="AS384" s="7">
        <v>1.2306999999999999</v>
      </c>
      <c r="AT384" s="7">
        <v>-5.7099999999999998E-2</v>
      </c>
      <c r="AU384" s="7">
        <v>-0.56969999999999998</v>
      </c>
      <c r="AV384" s="6">
        <v>0.54949999999999999</v>
      </c>
      <c r="AW384" s="6">
        <v>-0.33710000000000001</v>
      </c>
      <c r="AX384" s="6">
        <v>2.2800000000000001E-2</v>
      </c>
      <c r="AY384" s="6">
        <v>-7.5800000000000006E-2</v>
      </c>
      <c r="AZ384" s="6">
        <v>0.52480000000000004</v>
      </c>
    </row>
    <row r="385" spans="1:52" ht="16.5">
      <c r="A385" s="8" t="s">
        <v>89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0.57979999999999998</v>
      </c>
      <c r="AL385" s="6">
        <v>0.55969999999999998</v>
      </c>
      <c r="AM385" s="6">
        <v>0.68540000000000001</v>
      </c>
      <c r="AN385" s="6">
        <v>0.6714</v>
      </c>
      <c r="AO385" s="6">
        <v>0.65669999999999995</v>
      </c>
      <c r="AP385" s="6">
        <v>0.65180000000000005</v>
      </c>
      <c r="AQ385" s="6">
        <v>0.69620000000000004</v>
      </c>
      <c r="AR385" s="6">
        <v>0.62119999999999997</v>
      </c>
      <c r="AS385" s="7">
        <v>0.71279999999999999</v>
      </c>
      <c r="AT385" s="7">
        <v>0.78839999999999999</v>
      </c>
      <c r="AU385" s="7">
        <v>0.62660000000000005</v>
      </c>
      <c r="AV385" s="6">
        <v>0.73760000000000003</v>
      </c>
      <c r="AW385" s="6">
        <v>0.6865</v>
      </c>
      <c r="AX385" s="6">
        <v>0.67830000000000001</v>
      </c>
      <c r="AY385" s="6">
        <v>0.65659999999999996</v>
      </c>
      <c r="AZ385" s="6">
        <v>0.75580000000000003</v>
      </c>
    </row>
    <row r="386" spans="1:52" ht="16.5">
      <c r="A386" s="8" t="s">
        <v>86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0</v>
      </c>
      <c r="AI386" s="9"/>
      <c r="AJ386" s="9">
        <v>0</v>
      </c>
      <c r="AK386" s="9">
        <v>214949</v>
      </c>
      <c r="AL386" s="9">
        <v>1243031</v>
      </c>
      <c r="AM386" s="9">
        <v>1563223</v>
      </c>
      <c r="AN386" s="9">
        <v>905336</v>
      </c>
      <c r="AO386" s="9">
        <v>708623</v>
      </c>
      <c r="AP386" s="9">
        <v>812590</v>
      </c>
      <c r="AQ386" s="9">
        <v>1054908</v>
      </c>
      <c r="AR386" s="9">
        <v>836565</v>
      </c>
      <c r="AS386" s="10">
        <v>2086284</v>
      </c>
      <c r="AT386" s="10">
        <v>1710465</v>
      </c>
      <c r="AU386" s="10">
        <v>699263</v>
      </c>
      <c r="AV386" s="9">
        <v>1108739</v>
      </c>
      <c r="AW386" s="9">
        <v>690897</v>
      </c>
      <c r="AX386" s="9">
        <v>734826</v>
      </c>
      <c r="AY386" s="9">
        <v>683649</v>
      </c>
      <c r="AZ386" s="9">
        <v>1116619</v>
      </c>
    </row>
    <row r="387" spans="1:52" ht="16.5">
      <c r="A387" s="8" t="s">
        <v>87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/>
      <c r="AJ387" s="9">
        <v>0</v>
      </c>
      <c r="AK387" s="9">
        <v>0</v>
      </c>
      <c r="AL387" s="9">
        <v>72674</v>
      </c>
      <c r="AM387" s="9">
        <v>598715</v>
      </c>
      <c r="AN387" s="9">
        <v>559877</v>
      </c>
      <c r="AO387" s="9">
        <v>404308</v>
      </c>
      <c r="AP387" s="9">
        <v>321453</v>
      </c>
      <c r="AQ387" s="9">
        <v>361016</v>
      </c>
      <c r="AR387" s="9">
        <v>308170</v>
      </c>
      <c r="AS387" s="10">
        <v>433367</v>
      </c>
      <c r="AT387" s="10">
        <v>773096</v>
      </c>
      <c r="AU387" s="10">
        <v>338842</v>
      </c>
      <c r="AV387" s="9">
        <v>391139</v>
      </c>
      <c r="AW387" s="9">
        <v>336717</v>
      </c>
      <c r="AX387" s="9">
        <v>280069</v>
      </c>
      <c r="AY387" s="9">
        <v>276395</v>
      </c>
      <c r="AZ387" s="9">
        <v>322899</v>
      </c>
    </row>
    <row r="388" spans="1:52" ht="16.5">
      <c r="A388" s="8" t="s">
        <v>139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/>
      <c r="AJ388" s="9">
        <v>0</v>
      </c>
      <c r="AK388" s="9">
        <v>0</v>
      </c>
      <c r="AL388" s="9">
        <v>0</v>
      </c>
      <c r="AM388" s="9">
        <v>12565</v>
      </c>
      <c r="AN388" s="9">
        <v>56497</v>
      </c>
      <c r="AO388" s="9">
        <v>114504</v>
      </c>
      <c r="AP388" s="9">
        <v>136441</v>
      </c>
      <c r="AQ388" s="9">
        <v>153666</v>
      </c>
      <c r="AR388" s="9">
        <v>116813</v>
      </c>
      <c r="AS388" s="10">
        <v>294526</v>
      </c>
      <c r="AT388" s="10">
        <v>170060</v>
      </c>
      <c r="AU388" s="10">
        <v>103616</v>
      </c>
      <c r="AV388" s="9">
        <v>269219</v>
      </c>
      <c r="AW388" s="9">
        <v>145155</v>
      </c>
      <c r="AX388" s="9">
        <v>184593</v>
      </c>
      <c r="AY388" s="9">
        <v>148465</v>
      </c>
      <c r="AZ388" s="9">
        <v>250722</v>
      </c>
    </row>
    <row r="389" spans="1:52" ht="16.5">
      <c r="A389" s="8" t="s">
        <v>138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/>
      <c r="AJ389" s="9">
        <v>0</v>
      </c>
      <c r="AK389" s="9">
        <v>0</v>
      </c>
      <c r="AL389" s="9">
        <v>0</v>
      </c>
      <c r="AM389" s="9">
        <v>12565</v>
      </c>
      <c r="AN389" s="9">
        <v>51782</v>
      </c>
      <c r="AO389" s="9">
        <v>87861</v>
      </c>
      <c r="AP389" s="9">
        <v>73844</v>
      </c>
      <c r="AQ389" s="9">
        <v>65806</v>
      </c>
      <c r="AR389" s="9">
        <v>47556</v>
      </c>
      <c r="AS389" s="10">
        <v>129570</v>
      </c>
      <c r="AT389" s="10">
        <v>58732</v>
      </c>
      <c r="AU389" s="10">
        <v>58381</v>
      </c>
      <c r="AV389" s="9">
        <v>142240</v>
      </c>
      <c r="AW389" s="9">
        <v>42530</v>
      </c>
      <c r="AX389" s="9">
        <v>80871</v>
      </c>
      <c r="AY389" s="9">
        <v>48267</v>
      </c>
      <c r="AZ389" s="9">
        <v>71876</v>
      </c>
    </row>
    <row r="390" spans="1:52" ht="16.5">
      <c r="A390" s="8" t="s">
        <v>137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1</v>
      </c>
      <c r="AL390" s="6">
        <v>0.94479999999999997</v>
      </c>
      <c r="AM390" s="6">
        <v>0.71889999999999998</v>
      </c>
      <c r="AN390" s="6">
        <v>0.59489999999999998</v>
      </c>
      <c r="AO390" s="6">
        <v>0.57730000000000004</v>
      </c>
      <c r="AP390" s="6">
        <v>0.63959999999999995</v>
      </c>
      <c r="AQ390" s="6">
        <v>0.67210000000000003</v>
      </c>
      <c r="AR390" s="6">
        <v>0.66310000000000002</v>
      </c>
      <c r="AS390" s="7">
        <v>0.74129999999999996</v>
      </c>
      <c r="AT390" s="7">
        <v>0.64459999999999995</v>
      </c>
      <c r="AU390" s="7">
        <v>0.61250000000000004</v>
      </c>
      <c r="AV390" s="6">
        <v>0.62670000000000003</v>
      </c>
      <c r="AW390" s="6">
        <v>0.58909999999999996</v>
      </c>
      <c r="AX390" s="6">
        <v>0.61260000000000003</v>
      </c>
      <c r="AY390" s="6">
        <v>0.61670000000000003</v>
      </c>
      <c r="AZ390" s="6">
        <v>0.66059999999999997</v>
      </c>
    </row>
    <row r="391" spans="1:52" ht="16.5">
      <c r="A391" s="8" t="s">
        <v>136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5.5199999999999999E-2</v>
      </c>
      <c r="AM391" s="6">
        <v>0.27529999999999999</v>
      </c>
      <c r="AN391" s="6">
        <v>0.3679</v>
      </c>
      <c r="AO391" s="6">
        <v>0.32940000000000003</v>
      </c>
      <c r="AP391" s="6">
        <v>0.253</v>
      </c>
      <c r="AQ391" s="6">
        <v>0.23</v>
      </c>
      <c r="AR391" s="6">
        <v>0.24429999999999999</v>
      </c>
      <c r="AS391" s="7">
        <v>0.154</v>
      </c>
      <c r="AT391" s="7">
        <v>0.2913</v>
      </c>
      <c r="AU391" s="7">
        <v>0.29680000000000001</v>
      </c>
      <c r="AV391" s="6">
        <v>0.22109999999999999</v>
      </c>
      <c r="AW391" s="6">
        <v>0.28710000000000002</v>
      </c>
      <c r="AX391" s="6">
        <v>0.23350000000000001</v>
      </c>
      <c r="AY391" s="6">
        <v>0.24929999999999999</v>
      </c>
      <c r="AZ391" s="6">
        <v>0.191</v>
      </c>
    </row>
    <row r="392" spans="1:52" ht="16.5">
      <c r="A392" s="8" t="s">
        <v>135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5.7999999999999996E-3</v>
      </c>
      <c r="AN392" s="6">
        <v>3.7100000000000001E-2</v>
      </c>
      <c r="AO392" s="6">
        <v>9.3299999999999994E-2</v>
      </c>
      <c r="AP392" s="6">
        <v>0.1074</v>
      </c>
      <c r="AQ392" s="6">
        <v>9.7900000000000001E-2</v>
      </c>
      <c r="AR392" s="6">
        <v>9.2600000000000002E-2</v>
      </c>
      <c r="AS392" s="7">
        <v>0.1047</v>
      </c>
      <c r="AT392" s="7">
        <v>6.4100000000000004E-2</v>
      </c>
      <c r="AU392" s="7">
        <v>9.0800000000000006E-2</v>
      </c>
      <c r="AV392" s="6">
        <v>0.1522</v>
      </c>
      <c r="AW392" s="6">
        <v>0.12379999999999999</v>
      </c>
      <c r="AX392" s="6">
        <v>0.15390000000000001</v>
      </c>
      <c r="AY392" s="6">
        <v>0.13389999999999999</v>
      </c>
      <c r="AZ392" s="6">
        <v>0.14829999999999999</v>
      </c>
    </row>
    <row r="393" spans="1:52" ht="16.5">
      <c r="A393" s="11" t="s">
        <v>94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/>
      <c r="AJ393" s="9"/>
      <c r="AK393" s="9">
        <v>85186</v>
      </c>
      <c r="AL393" s="9">
        <v>66609</v>
      </c>
      <c r="AM393" s="9">
        <v>42927</v>
      </c>
      <c r="AN393" s="9">
        <v>41210</v>
      </c>
      <c r="AO393" s="9">
        <v>39335</v>
      </c>
      <c r="AP393" s="9">
        <v>43263</v>
      </c>
      <c r="AQ393" s="9">
        <v>33170</v>
      </c>
      <c r="AR393" s="9">
        <v>45381</v>
      </c>
      <c r="AS393" s="10">
        <v>41131</v>
      </c>
      <c r="AT393" s="10">
        <v>30600</v>
      </c>
      <c r="AU393" s="10">
        <v>30937</v>
      </c>
      <c r="AV393" s="9">
        <v>25900</v>
      </c>
      <c r="AW393" s="9">
        <v>40210</v>
      </c>
      <c r="AX393" s="9">
        <v>42146</v>
      </c>
      <c r="AY393" s="9">
        <v>26300</v>
      </c>
      <c r="AZ393" s="9">
        <v>20322</v>
      </c>
    </row>
    <row r="394" spans="1:52" ht="16.5">
      <c r="A394" s="8" t="s">
        <v>95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-0.21809999999999999</v>
      </c>
      <c r="AM394" s="6">
        <v>-0.35549999999999998</v>
      </c>
      <c r="AN394" s="6">
        <v>-0.04</v>
      </c>
      <c r="AO394" s="6">
        <v>-4.5499999999999999E-2</v>
      </c>
      <c r="AP394" s="6">
        <v>9.9900000000000003E-2</v>
      </c>
      <c r="AQ394" s="6">
        <v>-0.23330000000000001</v>
      </c>
      <c r="AR394" s="6">
        <v>0.36809999999999998</v>
      </c>
      <c r="AS394" s="7">
        <v>-9.3700000000000006E-2</v>
      </c>
      <c r="AT394" s="7">
        <v>-0.25600000000000001</v>
      </c>
      <c r="AU394" s="7">
        <v>1.0999999999999999E-2</v>
      </c>
      <c r="AV394" s="6">
        <v>-0.1628</v>
      </c>
      <c r="AW394" s="6">
        <v>0.55249999999999999</v>
      </c>
      <c r="AX394" s="6">
        <v>4.8099999999999997E-2</v>
      </c>
      <c r="AY394" s="6">
        <v>-0.376</v>
      </c>
      <c r="AZ394" s="6">
        <v>-0.2273</v>
      </c>
    </row>
    <row r="395" spans="1:52" ht="16.5">
      <c r="A395" s="11" t="s">
        <v>96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/>
      <c r="AJ395" s="9"/>
      <c r="AK395" s="9">
        <v>14670</v>
      </c>
      <c r="AL395" s="9">
        <v>25862</v>
      </c>
      <c r="AM395" s="9">
        <v>17171</v>
      </c>
      <c r="AN395" s="9">
        <v>11263</v>
      </c>
      <c r="AO395" s="9">
        <v>11209</v>
      </c>
      <c r="AP395" s="9">
        <v>13252</v>
      </c>
      <c r="AQ395" s="9">
        <v>12262</v>
      </c>
      <c r="AR395" s="9">
        <v>26880</v>
      </c>
      <c r="AS395" s="10">
        <v>21784</v>
      </c>
      <c r="AT395" s="10">
        <v>8781</v>
      </c>
      <c r="AU395" s="10">
        <v>10656</v>
      </c>
      <c r="AV395" s="9">
        <v>7967</v>
      </c>
      <c r="AW395" s="9">
        <v>9167</v>
      </c>
      <c r="AX395" s="9">
        <v>11079</v>
      </c>
      <c r="AY395" s="9">
        <v>13692</v>
      </c>
      <c r="AZ395" s="9">
        <v>6965</v>
      </c>
    </row>
    <row r="396" spans="1:52" ht="16.5">
      <c r="A396" s="8" t="s">
        <v>97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0.76290000000000002</v>
      </c>
      <c r="AM396" s="6">
        <v>-0.33610000000000001</v>
      </c>
      <c r="AN396" s="6">
        <v>-0.34410000000000002</v>
      </c>
      <c r="AO396" s="6">
        <v>-4.7999999999999996E-3</v>
      </c>
      <c r="AP396" s="6">
        <v>0.18229999999999999</v>
      </c>
      <c r="AQ396" s="6">
        <v>-7.4700000000000003E-2</v>
      </c>
      <c r="AR396" s="6">
        <v>1.1920999999999999</v>
      </c>
      <c r="AS396" s="7">
        <v>-0.18959999999999999</v>
      </c>
      <c r="AT396" s="7">
        <v>-0.59689999999999999</v>
      </c>
      <c r="AU396" s="7">
        <v>0.2135</v>
      </c>
      <c r="AV396" s="6">
        <v>-0.25230000000000002</v>
      </c>
      <c r="AW396" s="6">
        <v>0.15060000000000001</v>
      </c>
      <c r="AX396" s="6">
        <v>0.20860000000000001</v>
      </c>
      <c r="AY396" s="6">
        <v>0.2359</v>
      </c>
      <c r="AZ396" s="6">
        <v>-0.49130000000000001</v>
      </c>
    </row>
    <row r="397" spans="1:52" ht="16.5">
      <c r="A397" s="8" t="s">
        <v>99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/>
      <c r="AJ397" s="9">
        <v>3893</v>
      </c>
      <c r="AK397" s="9">
        <v>3868</v>
      </c>
      <c r="AL397" s="9">
        <v>3825</v>
      </c>
      <c r="AM397" s="9">
        <v>3818</v>
      </c>
      <c r="AN397" s="9">
        <v>3436</v>
      </c>
      <c r="AO397" s="9">
        <v>3344</v>
      </c>
      <c r="AP397" s="9">
        <v>3395</v>
      </c>
      <c r="AQ397" s="9">
        <v>3491</v>
      </c>
      <c r="AR397" s="9">
        <v>3623</v>
      </c>
      <c r="AS397" s="10">
        <v>3402</v>
      </c>
      <c r="AT397" s="10">
        <v>2812</v>
      </c>
      <c r="AU397" s="10">
        <v>2793</v>
      </c>
      <c r="AV397" s="9">
        <v>2949</v>
      </c>
      <c r="AW397" s="9">
        <v>3254</v>
      </c>
      <c r="AX397" s="9">
        <v>3554</v>
      </c>
      <c r="AY397" s="9">
        <v>3296</v>
      </c>
      <c r="AZ397" s="9">
        <v>2949</v>
      </c>
    </row>
    <row r="398" spans="1:52" ht="16.5">
      <c r="A398" s="8" t="s">
        <v>101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/>
      <c r="AJ398" s="9">
        <v>3893</v>
      </c>
      <c r="AK398" s="9">
        <v>3904</v>
      </c>
      <c r="AL398" s="9">
        <v>4108</v>
      </c>
      <c r="AM398" s="9">
        <v>3916</v>
      </c>
      <c r="AN398" s="9">
        <v>3483</v>
      </c>
      <c r="AO398" s="9">
        <v>3335</v>
      </c>
      <c r="AP398" s="9">
        <v>3282</v>
      </c>
      <c r="AQ398" s="9">
        <v>3530</v>
      </c>
      <c r="AR398" s="9">
        <v>3539</v>
      </c>
      <c r="AS398" s="10">
        <v>3370</v>
      </c>
      <c r="AT398" s="10">
        <v>2747</v>
      </c>
      <c r="AU398" s="10">
        <v>2786</v>
      </c>
      <c r="AV398" s="9">
        <v>2890</v>
      </c>
      <c r="AW398" s="9">
        <v>3172</v>
      </c>
      <c r="AX398" s="9">
        <v>3254</v>
      </c>
      <c r="AY398" s="9">
        <v>3269</v>
      </c>
      <c r="AZ398" s="9">
        <v>2928</v>
      </c>
    </row>
    <row r="399" spans="1:52" ht="16.5">
      <c r="A399" s="8" t="s">
        <v>102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9"/>
      <c r="AJ399" s="9">
        <v>0</v>
      </c>
      <c r="AK399" s="9">
        <v>3579</v>
      </c>
      <c r="AL399" s="9">
        <v>3529</v>
      </c>
      <c r="AM399" s="9">
        <v>3788</v>
      </c>
      <c r="AN399" s="9">
        <v>3496</v>
      </c>
      <c r="AO399" s="9">
        <v>3460</v>
      </c>
      <c r="AP399" s="9">
        <v>3609</v>
      </c>
      <c r="AQ399" s="9">
        <v>3554</v>
      </c>
      <c r="AR399" s="9">
        <v>3959</v>
      </c>
      <c r="AS399" s="10">
        <v>3496</v>
      </c>
      <c r="AT399" s="10">
        <v>2935</v>
      </c>
      <c r="AU399" s="10">
        <v>2974</v>
      </c>
      <c r="AV399" s="9">
        <v>3130</v>
      </c>
      <c r="AW399" s="9">
        <v>3527</v>
      </c>
      <c r="AX399" s="9">
        <v>3929</v>
      </c>
      <c r="AY399" s="9">
        <v>3566</v>
      </c>
      <c r="AZ399" s="9">
        <v>3079</v>
      </c>
    </row>
    <row r="400" spans="1:52" ht="16.5">
      <c r="A400" s="8" t="s">
        <v>103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/>
      <c r="AJ400" s="9">
        <v>0</v>
      </c>
      <c r="AK400" s="9">
        <v>0</v>
      </c>
      <c r="AL400" s="9">
        <v>3078</v>
      </c>
      <c r="AM400" s="9">
        <v>2891</v>
      </c>
      <c r="AN400" s="9">
        <v>2390</v>
      </c>
      <c r="AO400" s="9">
        <v>2315</v>
      </c>
      <c r="AP400" s="9">
        <v>2367</v>
      </c>
      <c r="AQ400" s="9">
        <v>2509</v>
      </c>
      <c r="AR400" s="9">
        <v>2634</v>
      </c>
      <c r="AS400" s="10">
        <v>2426</v>
      </c>
      <c r="AT400" s="10">
        <v>1964</v>
      </c>
      <c r="AU400" s="10">
        <v>1935</v>
      </c>
      <c r="AV400" s="9">
        <v>1882</v>
      </c>
      <c r="AW400" s="9">
        <v>2251</v>
      </c>
      <c r="AX400" s="9">
        <v>2465</v>
      </c>
      <c r="AY400" s="9">
        <v>2286</v>
      </c>
      <c r="AZ400" s="9">
        <v>2107</v>
      </c>
    </row>
    <row r="401" spans="1:52" ht="16.5">
      <c r="A401" s="8" t="s">
        <v>105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/>
      <c r="AJ401" s="9">
        <v>2.59</v>
      </c>
      <c r="AK401" s="9">
        <v>3.18</v>
      </c>
      <c r="AL401" s="9">
        <v>4.13</v>
      </c>
      <c r="AM401" s="9">
        <v>3.52</v>
      </c>
      <c r="AN401" s="9">
        <v>3.46</v>
      </c>
      <c r="AO401" s="9">
        <v>3.28</v>
      </c>
      <c r="AP401" s="9">
        <v>3.41</v>
      </c>
      <c r="AQ401" s="9">
        <v>3.31</v>
      </c>
      <c r="AR401" s="9">
        <v>3.71</v>
      </c>
      <c r="AS401" s="10">
        <v>3.73</v>
      </c>
      <c r="AT401" s="10">
        <v>3.26</v>
      </c>
      <c r="AU401" s="10">
        <v>3.14</v>
      </c>
      <c r="AV401" s="9">
        <v>3.02</v>
      </c>
      <c r="AW401" s="9">
        <v>3.13</v>
      </c>
      <c r="AX401" s="9">
        <v>3.63</v>
      </c>
      <c r="AY401" s="9">
        <v>3.29</v>
      </c>
      <c r="AZ401" s="9">
        <v>3.35</v>
      </c>
    </row>
    <row r="402" spans="1:52" ht="16.5">
      <c r="A402" s="8" t="s">
        <v>107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/>
      <c r="AJ402" s="9">
        <v>2.59</v>
      </c>
      <c r="AK402" s="9">
        <v>3.02</v>
      </c>
      <c r="AL402" s="9">
        <v>3.15</v>
      </c>
      <c r="AM402" s="9">
        <v>2.5299999999999998</v>
      </c>
      <c r="AN402" s="9">
        <v>2.7</v>
      </c>
      <c r="AO402" s="9">
        <v>2.5299999999999998</v>
      </c>
      <c r="AP402" s="9">
        <v>2.5499999999999998</v>
      </c>
      <c r="AQ402" s="9">
        <v>2.5</v>
      </c>
      <c r="AR402" s="9">
        <v>3.16</v>
      </c>
      <c r="AS402" s="10">
        <v>2.86</v>
      </c>
      <c r="AT402" s="10">
        <v>2.42</v>
      </c>
      <c r="AU402" s="10">
        <v>2.5299999999999998</v>
      </c>
      <c r="AV402" s="9">
        <v>2.31</v>
      </c>
      <c r="AW402" s="9">
        <v>2.58</v>
      </c>
      <c r="AX402" s="9">
        <v>2.63</v>
      </c>
      <c r="AY402" s="9">
        <v>2.48</v>
      </c>
      <c r="AZ402" s="9">
        <v>2.48</v>
      </c>
    </row>
    <row r="403" spans="1:52" ht="16.5">
      <c r="A403" s="8" t="s">
        <v>108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/>
      <c r="AJ403" s="9">
        <v>0</v>
      </c>
      <c r="AK403" s="9">
        <v>5.45</v>
      </c>
      <c r="AL403" s="9">
        <v>6.17</v>
      </c>
      <c r="AM403" s="9">
        <v>4.8099999999999996</v>
      </c>
      <c r="AN403" s="9">
        <v>4.75</v>
      </c>
      <c r="AO403" s="9">
        <v>5.0199999999999996</v>
      </c>
      <c r="AP403" s="9">
        <v>5.58</v>
      </c>
      <c r="AQ403" s="9">
        <v>5.08</v>
      </c>
      <c r="AR403" s="9">
        <v>6.36</v>
      </c>
      <c r="AS403" s="10">
        <v>5.58</v>
      </c>
      <c r="AT403" s="10">
        <v>4.67</v>
      </c>
      <c r="AU403" s="10">
        <v>4.9800000000000004</v>
      </c>
      <c r="AV403" s="9">
        <v>4.41</v>
      </c>
      <c r="AW403" s="9">
        <v>4.72</v>
      </c>
      <c r="AX403" s="9">
        <v>5.8</v>
      </c>
      <c r="AY403" s="9">
        <v>5.66</v>
      </c>
      <c r="AZ403" s="9">
        <v>4.76</v>
      </c>
    </row>
    <row r="404" spans="1:52" ht="16.5">
      <c r="A404" s="8" t="s">
        <v>109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/>
      <c r="AJ404" s="9">
        <v>0</v>
      </c>
      <c r="AK404" s="9">
        <v>0</v>
      </c>
      <c r="AL404" s="9">
        <v>2.87</v>
      </c>
      <c r="AM404" s="9">
        <v>2.16</v>
      </c>
      <c r="AN404" s="9">
        <v>2.04</v>
      </c>
      <c r="AO404" s="9">
        <v>1.89</v>
      </c>
      <c r="AP404" s="9">
        <v>2.04</v>
      </c>
      <c r="AQ404" s="9">
        <v>1.91</v>
      </c>
      <c r="AR404" s="9">
        <v>2.52</v>
      </c>
      <c r="AS404" s="10">
        <v>2.14</v>
      </c>
      <c r="AT404" s="10">
        <v>1.95</v>
      </c>
      <c r="AU404" s="10">
        <v>1.94</v>
      </c>
      <c r="AV404" s="9">
        <v>1.76</v>
      </c>
      <c r="AW404" s="9">
        <v>1.92</v>
      </c>
      <c r="AX404" s="9">
        <v>2.11</v>
      </c>
      <c r="AY404" s="9">
        <v>2.33</v>
      </c>
      <c r="AZ404" s="9">
        <v>2.19</v>
      </c>
    </row>
    <row r="406" spans="1:52" ht="18">
      <c r="A406" s="13" t="s">
        <v>134</v>
      </c>
      <c r="Z406" s="11">
        <v>201301</v>
      </c>
      <c r="AA406" s="11">
        <v>201302</v>
      </c>
      <c r="AB406" s="11">
        <v>201303</v>
      </c>
      <c r="AC406" s="11">
        <v>201304</v>
      </c>
      <c r="AD406" s="11">
        <v>201305</v>
      </c>
      <c r="AE406" s="11">
        <v>201306</v>
      </c>
      <c r="AF406" s="11">
        <v>201307</v>
      </c>
      <c r="AG406" s="11">
        <v>201308</v>
      </c>
      <c r="AH406" s="11">
        <v>201309</v>
      </c>
      <c r="AI406" s="11">
        <v>201310</v>
      </c>
      <c r="AJ406" s="11">
        <v>201311</v>
      </c>
      <c r="AK406" s="11">
        <v>201312</v>
      </c>
      <c r="AL406" s="11">
        <v>201401</v>
      </c>
      <c r="AM406" s="11">
        <v>201402</v>
      </c>
      <c r="AN406" s="11">
        <v>201403</v>
      </c>
      <c r="AO406" s="11">
        <v>201404</v>
      </c>
      <c r="AP406" s="11">
        <v>201405</v>
      </c>
      <c r="AQ406" s="11">
        <v>201406</v>
      </c>
      <c r="AR406" s="11">
        <v>201407</v>
      </c>
      <c r="AS406" s="12">
        <v>201408</v>
      </c>
      <c r="AT406" s="12">
        <v>201409</v>
      </c>
      <c r="AU406" s="12">
        <v>201410</v>
      </c>
      <c r="AV406" s="11">
        <v>201411</v>
      </c>
      <c r="AW406" s="11">
        <v>201412</v>
      </c>
      <c r="AX406" s="11">
        <v>201501</v>
      </c>
      <c r="AY406" s="11">
        <v>201502</v>
      </c>
      <c r="AZ406" s="11">
        <v>201503</v>
      </c>
    </row>
    <row r="407" spans="1:52" ht="16.5">
      <c r="A407" s="11" t="s">
        <v>133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10330</v>
      </c>
      <c r="AK407" s="9">
        <v>424637</v>
      </c>
      <c r="AL407" s="9">
        <v>1899494</v>
      </c>
      <c r="AM407" s="9">
        <v>2478751</v>
      </c>
      <c r="AN407" s="9">
        <v>1750200</v>
      </c>
      <c r="AO407" s="9">
        <v>1505540</v>
      </c>
      <c r="AP407" s="9">
        <v>2051480</v>
      </c>
      <c r="AQ407" s="9">
        <v>2191397</v>
      </c>
      <c r="AR407" s="9">
        <v>2631606</v>
      </c>
      <c r="AS407" s="10">
        <v>1970082</v>
      </c>
      <c r="AT407" s="10">
        <v>1182993</v>
      </c>
      <c r="AU407" s="10">
        <v>1518168</v>
      </c>
      <c r="AV407" s="9">
        <v>1001879</v>
      </c>
      <c r="AW407" s="9">
        <v>1147077</v>
      </c>
      <c r="AX407" s="9">
        <v>1583010</v>
      </c>
      <c r="AY407" s="9">
        <v>1801114</v>
      </c>
      <c r="AZ407" s="9">
        <v>1673412</v>
      </c>
    </row>
    <row r="408" spans="1:52" ht="16.5">
      <c r="A408" s="8" t="s">
        <v>132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40.107199999999999</v>
      </c>
      <c r="AL408" s="6">
        <v>3.4731999999999998</v>
      </c>
      <c r="AM408" s="6">
        <v>0.30499999999999999</v>
      </c>
      <c r="AN408" s="6">
        <v>-0.29389999999999999</v>
      </c>
      <c r="AO408" s="6">
        <v>-0.13980000000000001</v>
      </c>
      <c r="AP408" s="6">
        <v>0.36259999999999998</v>
      </c>
      <c r="AQ408" s="6">
        <v>6.8199999999999997E-2</v>
      </c>
      <c r="AR408" s="6">
        <v>0.2009</v>
      </c>
      <c r="AS408" s="7">
        <v>-0.25140000000000001</v>
      </c>
      <c r="AT408" s="7">
        <v>-0.39950000000000002</v>
      </c>
      <c r="AU408" s="7">
        <v>0.2833</v>
      </c>
      <c r="AV408" s="6">
        <v>-0.34010000000000001</v>
      </c>
      <c r="AW408" s="6">
        <v>0.1449</v>
      </c>
      <c r="AX408" s="6">
        <v>0.38</v>
      </c>
      <c r="AY408" s="6">
        <v>0.13780000000000001</v>
      </c>
      <c r="AZ408" s="6">
        <v>-7.0900000000000005E-2</v>
      </c>
    </row>
    <row r="409" spans="1:52" ht="16.5">
      <c r="A409" s="11" t="s">
        <v>17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347</v>
      </c>
      <c r="AK409" s="9">
        <v>8778</v>
      </c>
      <c r="AL409" s="9">
        <v>41217</v>
      </c>
      <c r="AM409" s="9">
        <v>40546</v>
      </c>
      <c r="AN409" s="9">
        <v>32363</v>
      </c>
      <c r="AO409" s="9">
        <v>29345</v>
      </c>
      <c r="AP409" s="9">
        <v>40052</v>
      </c>
      <c r="AQ409" s="9">
        <v>38686</v>
      </c>
      <c r="AR409" s="9">
        <v>44336</v>
      </c>
      <c r="AS409" s="10">
        <v>31219</v>
      </c>
      <c r="AT409" s="10">
        <v>20786</v>
      </c>
      <c r="AU409" s="10">
        <v>27304</v>
      </c>
      <c r="AV409" s="9">
        <v>20147</v>
      </c>
      <c r="AW409" s="9">
        <v>22823</v>
      </c>
      <c r="AX409" s="9">
        <v>25357</v>
      </c>
      <c r="AY409" s="9">
        <v>25546</v>
      </c>
      <c r="AZ409" s="9">
        <v>23964</v>
      </c>
    </row>
    <row r="410" spans="1:52" ht="16.5">
      <c r="A410" s="8" t="s">
        <v>131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24.296800000000001</v>
      </c>
      <c r="AL410" s="6">
        <v>3.6955</v>
      </c>
      <c r="AM410" s="6">
        <v>-1.6299999999999999E-2</v>
      </c>
      <c r="AN410" s="6">
        <v>-0.20180000000000001</v>
      </c>
      <c r="AO410" s="6">
        <v>-9.3299999999999994E-2</v>
      </c>
      <c r="AP410" s="6">
        <v>0.3649</v>
      </c>
      <c r="AQ410" s="6">
        <v>-3.4099999999999998E-2</v>
      </c>
      <c r="AR410" s="6">
        <v>0.14599999999999999</v>
      </c>
      <c r="AS410" s="7">
        <v>-0.2959</v>
      </c>
      <c r="AT410" s="7">
        <v>-0.3342</v>
      </c>
      <c r="AU410" s="7">
        <v>0.31359999999999999</v>
      </c>
      <c r="AV410" s="6">
        <v>-0.2621</v>
      </c>
      <c r="AW410" s="6">
        <v>0.1328</v>
      </c>
      <c r="AX410" s="6">
        <v>0.111</v>
      </c>
      <c r="AY410" s="6">
        <v>7.4999999999999997E-3</v>
      </c>
      <c r="AZ410" s="6">
        <v>-6.1899999999999997E-2</v>
      </c>
    </row>
    <row r="411" spans="1:52" ht="16.5">
      <c r="A411" s="8" t="s">
        <v>36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278</v>
      </c>
      <c r="AK411" s="9">
        <v>6727</v>
      </c>
      <c r="AL411" s="9">
        <v>20773</v>
      </c>
      <c r="AM411" s="9">
        <v>10951</v>
      </c>
      <c r="AN411" s="9">
        <v>8393</v>
      </c>
      <c r="AO411" s="9">
        <v>8776</v>
      </c>
      <c r="AP411" s="9">
        <v>14287</v>
      </c>
      <c r="AQ411" s="9">
        <v>11925</v>
      </c>
      <c r="AR411" s="9">
        <v>17968</v>
      </c>
      <c r="AS411" s="10">
        <v>8832</v>
      </c>
      <c r="AT411" s="10">
        <v>4876</v>
      </c>
      <c r="AU411" s="10">
        <v>8202</v>
      </c>
      <c r="AV411" s="9">
        <v>5195</v>
      </c>
      <c r="AW411" s="9">
        <v>6787</v>
      </c>
      <c r="AX411" s="9">
        <v>6070</v>
      </c>
      <c r="AY411" s="9">
        <v>7953</v>
      </c>
      <c r="AZ411" s="9">
        <v>5328</v>
      </c>
    </row>
    <row r="412" spans="1:52" ht="16.5">
      <c r="A412" s="8" t="s">
        <v>37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69</v>
      </c>
      <c r="AK412" s="9">
        <v>1795</v>
      </c>
      <c r="AL412" s="9">
        <v>17214</v>
      </c>
      <c r="AM412" s="9">
        <v>17899</v>
      </c>
      <c r="AN412" s="9">
        <v>10955</v>
      </c>
      <c r="AO412" s="9">
        <v>8429</v>
      </c>
      <c r="AP412" s="9">
        <v>11628</v>
      </c>
      <c r="AQ412" s="9">
        <v>11547</v>
      </c>
      <c r="AR412" s="9">
        <v>11444</v>
      </c>
      <c r="AS412" s="10">
        <v>9960</v>
      </c>
      <c r="AT412" s="10">
        <v>6628</v>
      </c>
      <c r="AU412" s="10">
        <v>7517</v>
      </c>
      <c r="AV412" s="9">
        <v>5649</v>
      </c>
      <c r="AW412" s="9">
        <v>5953</v>
      </c>
      <c r="AX412" s="9">
        <v>7585</v>
      </c>
      <c r="AY412" s="9">
        <v>7552</v>
      </c>
      <c r="AZ412" s="9">
        <v>8054</v>
      </c>
    </row>
    <row r="413" spans="1:52" ht="16.5">
      <c r="A413" s="8" t="s">
        <v>130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/>
      <c r="AK413" s="9">
        <v>239</v>
      </c>
      <c r="AL413" s="9">
        <v>3159</v>
      </c>
      <c r="AM413" s="9">
        <v>11313</v>
      </c>
      <c r="AN413" s="9">
        <v>11075</v>
      </c>
      <c r="AO413" s="9">
        <v>9736</v>
      </c>
      <c r="AP413" s="9">
        <v>10343</v>
      </c>
      <c r="AQ413" s="9">
        <v>12330</v>
      </c>
      <c r="AR413" s="9">
        <v>11043</v>
      </c>
      <c r="AS413" s="10">
        <v>9564</v>
      </c>
      <c r="AT413" s="10">
        <v>6388</v>
      </c>
      <c r="AU413" s="10">
        <v>7541</v>
      </c>
      <c r="AV413" s="9">
        <v>7144</v>
      </c>
      <c r="AW413" s="9">
        <v>6303</v>
      </c>
      <c r="AX413" s="9">
        <v>7509</v>
      </c>
      <c r="AY413" s="9">
        <v>6342</v>
      </c>
      <c r="AZ413" s="9">
        <v>6361</v>
      </c>
    </row>
    <row r="414" spans="1:52" ht="16.5">
      <c r="A414" s="8" t="s">
        <v>39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/>
      <c r="AK414" s="9"/>
      <c r="AL414" s="9">
        <v>23</v>
      </c>
      <c r="AM414" s="9">
        <v>319</v>
      </c>
      <c r="AN414" s="9">
        <v>1894</v>
      </c>
      <c r="AO414" s="9">
        <v>2364</v>
      </c>
      <c r="AP414" s="9">
        <v>3747</v>
      </c>
      <c r="AQ414" s="9">
        <v>2843</v>
      </c>
      <c r="AR414" s="9">
        <v>3843</v>
      </c>
      <c r="AS414" s="10">
        <v>2816</v>
      </c>
      <c r="AT414" s="10">
        <v>2873</v>
      </c>
      <c r="AU414" s="10">
        <v>4012</v>
      </c>
      <c r="AV414" s="9">
        <v>2135</v>
      </c>
      <c r="AW414" s="9">
        <v>3752</v>
      </c>
      <c r="AX414" s="9">
        <v>4168</v>
      </c>
      <c r="AY414" s="9">
        <v>3680</v>
      </c>
      <c r="AZ414" s="9">
        <v>4195</v>
      </c>
    </row>
    <row r="415" spans="1:52" ht="16.5">
      <c r="A415" s="8" t="s">
        <v>49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0.80120000000000002</v>
      </c>
      <c r="AK415" s="6">
        <v>0.76629999999999998</v>
      </c>
      <c r="AL415" s="6">
        <v>0.504</v>
      </c>
      <c r="AM415" s="6">
        <v>0.27010000000000001</v>
      </c>
      <c r="AN415" s="6">
        <v>0.25929999999999997</v>
      </c>
      <c r="AO415" s="6">
        <v>0.29909999999999998</v>
      </c>
      <c r="AP415" s="6">
        <v>0.35670000000000002</v>
      </c>
      <c r="AQ415" s="6">
        <v>0.30830000000000002</v>
      </c>
      <c r="AR415" s="6">
        <v>0.40529999999999999</v>
      </c>
      <c r="AS415" s="7">
        <v>0.28289999999999998</v>
      </c>
      <c r="AT415" s="7">
        <v>0.2346</v>
      </c>
      <c r="AU415" s="7">
        <v>0.3004</v>
      </c>
      <c r="AV415" s="6">
        <v>0.25790000000000002</v>
      </c>
      <c r="AW415" s="6">
        <v>0.2974</v>
      </c>
      <c r="AX415" s="6">
        <v>0.2394</v>
      </c>
      <c r="AY415" s="6">
        <v>0.31130000000000002</v>
      </c>
      <c r="AZ415" s="6">
        <v>0.2223</v>
      </c>
    </row>
    <row r="416" spans="1:52" ht="16.5">
      <c r="A416" s="8" t="s">
        <v>50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0.1988</v>
      </c>
      <c r="AK416" s="6">
        <v>0.20449999999999999</v>
      </c>
      <c r="AL416" s="6">
        <v>0.41760000000000003</v>
      </c>
      <c r="AM416" s="6">
        <v>0.44140000000000001</v>
      </c>
      <c r="AN416" s="6">
        <v>0.33850000000000002</v>
      </c>
      <c r="AO416" s="6">
        <v>0.28720000000000001</v>
      </c>
      <c r="AP416" s="6">
        <v>0.2903</v>
      </c>
      <c r="AQ416" s="6">
        <v>0.29849999999999999</v>
      </c>
      <c r="AR416" s="6">
        <v>0.2581</v>
      </c>
      <c r="AS416" s="7">
        <v>0.31900000000000001</v>
      </c>
      <c r="AT416" s="7">
        <v>0.31890000000000002</v>
      </c>
      <c r="AU416" s="7">
        <v>0.27529999999999999</v>
      </c>
      <c r="AV416" s="6">
        <v>0.28039999999999998</v>
      </c>
      <c r="AW416" s="6">
        <v>0.26079999999999998</v>
      </c>
      <c r="AX416" s="6">
        <v>0.29909999999999998</v>
      </c>
      <c r="AY416" s="6">
        <v>0.29559999999999997</v>
      </c>
      <c r="AZ416" s="6">
        <v>0.33610000000000001</v>
      </c>
    </row>
    <row r="417" spans="1:52" ht="16.5">
      <c r="A417" s="8" t="s">
        <v>129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2.7199999999999998E-2</v>
      </c>
      <c r="AL417" s="6">
        <v>7.6600000000000001E-2</v>
      </c>
      <c r="AM417" s="6">
        <v>0.27900000000000003</v>
      </c>
      <c r="AN417" s="6">
        <v>0.3422</v>
      </c>
      <c r="AO417" s="6">
        <v>0.33179999999999998</v>
      </c>
      <c r="AP417" s="6">
        <v>0.25819999999999999</v>
      </c>
      <c r="AQ417" s="6">
        <v>0.31869999999999998</v>
      </c>
      <c r="AR417" s="6">
        <v>0.24909999999999999</v>
      </c>
      <c r="AS417" s="7">
        <v>0.30640000000000001</v>
      </c>
      <c r="AT417" s="7">
        <v>0.30730000000000002</v>
      </c>
      <c r="AU417" s="7">
        <v>0.2762</v>
      </c>
      <c r="AV417" s="6">
        <v>0.35460000000000003</v>
      </c>
      <c r="AW417" s="6">
        <v>0.2762</v>
      </c>
      <c r="AX417" s="6">
        <v>0.29609999999999997</v>
      </c>
      <c r="AY417" s="6">
        <v>0.24829999999999999</v>
      </c>
      <c r="AZ417" s="6">
        <v>0.26540000000000002</v>
      </c>
    </row>
    <row r="418" spans="1:52" ht="16.5">
      <c r="A418" s="8" t="s">
        <v>52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5.9999999999999995E-4</v>
      </c>
      <c r="AM418" s="6">
        <v>7.9000000000000008E-3</v>
      </c>
      <c r="AN418" s="6">
        <v>5.8500000000000003E-2</v>
      </c>
      <c r="AO418" s="6">
        <v>8.0600000000000005E-2</v>
      </c>
      <c r="AP418" s="6">
        <v>9.3600000000000003E-2</v>
      </c>
      <c r="AQ418" s="6">
        <v>7.3499999999999996E-2</v>
      </c>
      <c r="AR418" s="6">
        <v>8.6699999999999999E-2</v>
      </c>
      <c r="AS418" s="7">
        <v>9.0200000000000002E-2</v>
      </c>
      <c r="AT418" s="7">
        <v>0.13819999999999999</v>
      </c>
      <c r="AU418" s="7">
        <v>0.1469</v>
      </c>
      <c r="AV418" s="6">
        <v>0.106</v>
      </c>
      <c r="AW418" s="6">
        <v>0.16439999999999999</v>
      </c>
      <c r="AX418" s="6">
        <v>0.16439999999999999</v>
      </c>
      <c r="AY418" s="6">
        <v>0.14410000000000001</v>
      </c>
      <c r="AZ418" s="6">
        <v>0.17510000000000001</v>
      </c>
    </row>
    <row r="419" spans="1:52" ht="16.5">
      <c r="A419" s="11" t="s">
        <v>128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8.9999999999999998E-4</v>
      </c>
      <c r="AK419" s="6">
        <v>3.7000000000000002E-3</v>
      </c>
      <c r="AL419" s="6">
        <v>1.2999999999999999E-2</v>
      </c>
      <c r="AM419" s="6">
        <v>1.7899999999999999E-2</v>
      </c>
      <c r="AN419" s="6">
        <v>1.7299999999999999E-2</v>
      </c>
      <c r="AO419" s="6">
        <v>1.5100000000000001E-2</v>
      </c>
      <c r="AP419" s="6">
        <v>1.78E-2</v>
      </c>
      <c r="AQ419" s="6">
        <v>1.9E-2</v>
      </c>
      <c r="AR419" s="6">
        <v>1.12E-2</v>
      </c>
      <c r="AS419" s="7">
        <v>9.2999999999999992E-3</v>
      </c>
      <c r="AT419" s="7">
        <v>1.14E-2</v>
      </c>
      <c r="AU419" s="7">
        <v>1.14E-2</v>
      </c>
      <c r="AV419" s="6">
        <v>1.18E-2</v>
      </c>
      <c r="AW419" s="6">
        <v>1.29E-2</v>
      </c>
      <c r="AX419" s="6">
        <v>1.4999999999999999E-2</v>
      </c>
      <c r="AY419" s="6">
        <v>1.14E-2</v>
      </c>
      <c r="AZ419" s="6">
        <v>1.72E-2</v>
      </c>
    </row>
    <row r="420" spans="1:52" ht="16.5">
      <c r="A420" s="8" t="s">
        <v>127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3.1111</v>
      </c>
      <c r="AL420" s="6">
        <v>2.5135000000000001</v>
      </c>
      <c r="AM420" s="6">
        <v>0.37690000000000001</v>
      </c>
      <c r="AN420" s="6">
        <v>-3.3500000000000002E-2</v>
      </c>
      <c r="AO420" s="6">
        <v>-0.12720000000000001</v>
      </c>
      <c r="AP420" s="6">
        <v>0.17879999999999999</v>
      </c>
      <c r="AQ420" s="6">
        <v>6.7400000000000002E-2</v>
      </c>
      <c r="AR420" s="6">
        <v>-0.41049999999999998</v>
      </c>
      <c r="AS420" s="7">
        <v>-0.1696</v>
      </c>
      <c r="AT420" s="7">
        <v>0.2258</v>
      </c>
      <c r="AU420" s="7">
        <v>0</v>
      </c>
      <c r="AV420" s="6">
        <v>3.5099999999999999E-2</v>
      </c>
      <c r="AW420" s="6">
        <v>9.3200000000000005E-2</v>
      </c>
      <c r="AX420" s="6">
        <v>0.1628</v>
      </c>
      <c r="AY420" s="6">
        <v>-0.24</v>
      </c>
      <c r="AZ420" s="6">
        <v>0.50880000000000003</v>
      </c>
    </row>
    <row r="421" spans="1:52" ht="16.5">
      <c r="A421" s="11" t="s">
        <v>126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29.769500000000001</v>
      </c>
      <c r="AK421" s="9">
        <v>48.375100000000003</v>
      </c>
      <c r="AL421" s="9">
        <v>46.0852</v>
      </c>
      <c r="AM421" s="9">
        <v>61.134300000000003</v>
      </c>
      <c r="AN421" s="9">
        <v>54.080300000000001</v>
      </c>
      <c r="AO421" s="9">
        <v>51.3048</v>
      </c>
      <c r="AP421" s="9">
        <v>51.220399999999998</v>
      </c>
      <c r="AQ421" s="9">
        <v>56.645699999999998</v>
      </c>
      <c r="AR421" s="9">
        <v>59.356000000000002</v>
      </c>
      <c r="AS421" s="10">
        <v>63.105200000000004</v>
      </c>
      <c r="AT421" s="10">
        <v>56.912999999999997</v>
      </c>
      <c r="AU421" s="10">
        <v>55.602400000000003</v>
      </c>
      <c r="AV421" s="9">
        <v>49.728400000000001</v>
      </c>
      <c r="AW421" s="9">
        <v>50.259700000000002</v>
      </c>
      <c r="AX421" s="9">
        <v>62.428899999999999</v>
      </c>
      <c r="AY421" s="9">
        <v>70.5047</v>
      </c>
      <c r="AZ421" s="9">
        <v>69.830200000000005</v>
      </c>
    </row>
    <row r="422" spans="1:52" ht="16.5">
      <c r="A422" s="8" t="s">
        <v>125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0.625</v>
      </c>
      <c r="AL422" s="6">
        <v>-4.7300000000000002E-2</v>
      </c>
      <c r="AM422" s="6">
        <v>0.32650000000000001</v>
      </c>
      <c r="AN422" s="6">
        <v>-0.1154</v>
      </c>
      <c r="AO422" s="6">
        <v>-5.1299999999999998E-2</v>
      </c>
      <c r="AP422" s="6">
        <v>-1.6000000000000001E-3</v>
      </c>
      <c r="AQ422" s="6">
        <v>0.10589999999999999</v>
      </c>
      <c r="AR422" s="6">
        <v>4.7800000000000002E-2</v>
      </c>
      <c r="AS422" s="7">
        <v>6.3200000000000006E-2</v>
      </c>
      <c r="AT422" s="7">
        <v>-9.8100000000000007E-2</v>
      </c>
      <c r="AU422" s="7">
        <v>-2.3E-2</v>
      </c>
      <c r="AV422" s="6">
        <v>-0.1056</v>
      </c>
      <c r="AW422" s="6">
        <v>1.0699999999999999E-2</v>
      </c>
      <c r="AX422" s="6">
        <v>0.24210000000000001</v>
      </c>
      <c r="AY422" s="6">
        <v>0.12939999999999999</v>
      </c>
      <c r="AZ422" s="6">
        <v>-9.5999999999999992E-3</v>
      </c>
    </row>
    <row r="423" spans="1:52" ht="18">
      <c r="A423" s="13" t="s">
        <v>124</v>
      </c>
      <c r="Z423" s="11">
        <v>201301</v>
      </c>
      <c r="AA423" s="11">
        <v>201302</v>
      </c>
      <c r="AB423" s="11">
        <v>201303</v>
      </c>
      <c r="AC423" s="11">
        <v>201304</v>
      </c>
      <c r="AD423" s="11">
        <v>201305</v>
      </c>
      <c r="AE423" s="11">
        <v>201306</v>
      </c>
      <c r="AF423" s="11">
        <v>201307</v>
      </c>
      <c r="AG423" s="11">
        <v>201308</v>
      </c>
      <c r="AH423" s="11">
        <v>201309</v>
      </c>
      <c r="AI423" s="11">
        <v>201310</v>
      </c>
      <c r="AJ423" s="11">
        <v>201311</v>
      </c>
      <c r="AK423" s="11">
        <v>201312</v>
      </c>
      <c r="AL423" s="11">
        <v>201401</v>
      </c>
      <c r="AM423" s="11">
        <v>201402</v>
      </c>
      <c r="AN423" s="11">
        <v>201403</v>
      </c>
      <c r="AO423" s="11">
        <v>201404</v>
      </c>
      <c r="AP423" s="11">
        <v>201405</v>
      </c>
      <c r="AQ423" s="11">
        <v>201406</v>
      </c>
      <c r="AR423" s="11">
        <v>201407</v>
      </c>
      <c r="AS423" s="12">
        <v>201408</v>
      </c>
      <c r="AT423" s="12">
        <v>201409</v>
      </c>
      <c r="AU423" s="12">
        <v>201410</v>
      </c>
      <c r="AV423" s="11">
        <v>201411</v>
      </c>
      <c r="AW423" s="11">
        <v>201412</v>
      </c>
      <c r="AX423" s="11">
        <v>201501</v>
      </c>
      <c r="AY423" s="11">
        <v>201502</v>
      </c>
      <c r="AZ423" s="11">
        <v>201503</v>
      </c>
    </row>
    <row r="424" spans="1:52" ht="16.5">
      <c r="A424" s="11" t="s">
        <v>123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894530</v>
      </c>
      <c r="AM424" s="9">
        <v>888200</v>
      </c>
      <c r="AN424" s="9">
        <v>587810</v>
      </c>
      <c r="AO424" s="9">
        <v>478340</v>
      </c>
      <c r="AP424" s="9">
        <v>579780</v>
      </c>
      <c r="AQ424" s="9">
        <v>631720</v>
      </c>
      <c r="AR424" s="9">
        <v>710020</v>
      </c>
      <c r="AS424" s="10">
        <v>472410</v>
      </c>
      <c r="AT424" s="10">
        <v>309920</v>
      </c>
      <c r="AU424" s="10">
        <v>439060</v>
      </c>
      <c r="AV424" s="9">
        <v>325750</v>
      </c>
      <c r="AW424" s="9">
        <v>385590</v>
      </c>
      <c r="AX424" s="9">
        <v>609640</v>
      </c>
      <c r="AY424" s="9">
        <v>476180</v>
      </c>
      <c r="AZ424" s="9">
        <v>563810</v>
      </c>
    </row>
    <row r="425" spans="1:52" ht="16.5">
      <c r="A425" s="8" t="s">
        <v>122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-7.1000000000000004E-3</v>
      </c>
      <c r="AN425" s="6">
        <v>-0.3382</v>
      </c>
      <c r="AO425" s="6">
        <v>-0.1862</v>
      </c>
      <c r="AP425" s="6">
        <v>0.21210000000000001</v>
      </c>
      <c r="AQ425" s="6">
        <v>8.9599999999999999E-2</v>
      </c>
      <c r="AR425" s="6">
        <v>0.1239</v>
      </c>
      <c r="AS425" s="7">
        <v>-0.3347</v>
      </c>
      <c r="AT425" s="7">
        <v>-0.34399999999999997</v>
      </c>
      <c r="AU425" s="7">
        <v>0.41670000000000001</v>
      </c>
      <c r="AV425" s="6">
        <v>-0.2581</v>
      </c>
      <c r="AW425" s="6">
        <v>0.1837</v>
      </c>
      <c r="AX425" s="6">
        <v>0.58109999999999995</v>
      </c>
      <c r="AY425" s="6">
        <v>-0.21890000000000001</v>
      </c>
      <c r="AZ425" s="6">
        <v>0.184</v>
      </c>
    </row>
    <row r="426" spans="1:52" ht="16.5">
      <c r="A426" s="11" t="s">
        <v>121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35537</v>
      </c>
      <c r="AM426" s="9">
        <v>33849</v>
      </c>
      <c r="AN426" s="9">
        <v>26177</v>
      </c>
      <c r="AO426" s="9">
        <v>23766</v>
      </c>
      <c r="AP426" s="9">
        <v>30011</v>
      </c>
      <c r="AQ426" s="9">
        <v>31834</v>
      </c>
      <c r="AR426" s="9">
        <v>34012</v>
      </c>
      <c r="AS426" s="10">
        <v>23159</v>
      </c>
      <c r="AT426" s="10">
        <v>15451</v>
      </c>
      <c r="AU426" s="10">
        <v>20984</v>
      </c>
      <c r="AV426" s="9">
        <v>15676</v>
      </c>
      <c r="AW426" s="9">
        <v>16986</v>
      </c>
      <c r="AX426" s="9">
        <v>20788</v>
      </c>
      <c r="AY426" s="9">
        <v>19615</v>
      </c>
      <c r="AZ426" s="9">
        <v>18606</v>
      </c>
    </row>
    <row r="427" spans="1:52" ht="16.5">
      <c r="A427" s="8" t="s">
        <v>120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-4.7500000000000001E-2</v>
      </c>
      <c r="AN427" s="6">
        <v>-0.22670000000000001</v>
      </c>
      <c r="AO427" s="6">
        <v>-9.2100000000000001E-2</v>
      </c>
      <c r="AP427" s="6">
        <v>0.26279999999999998</v>
      </c>
      <c r="AQ427" s="6">
        <v>6.0699999999999997E-2</v>
      </c>
      <c r="AR427" s="6">
        <v>6.8400000000000002E-2</v>
      </c>
      <c r="AS427" s="7">
        <v>-0.31909999999999999</v>
      </c>
      <c r="AT427" s="7">
        <v>-0.33279999999999998</v>
      </c>
      <c r="AU427" s="7">
        <v>0.35809999999999997</v>
      </c>
      <c r="AV427" s="6">
        <v>-0.253</v>
      </c>
      <c r="AW427" s="6">
        <v>8.3599999999999994E-2</v>
      </c>
      <c r="AX427" s="6">
        <v>0.2238</v>
      </c>
      <c r="AY427" s="6">
        <v>-5.6399999999999999E-2</v>
      </c>
      <c r="AZ427" s="6">
        <v>-5.1400000000000001E-2</v>
      </c>
    </row>
    <row r="428" spans="1:52" ht="16.5">
      <c r="A428" s="11" t="s">
        <v>26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25.171800000000001</v>
      </c>
      <c r="AM428" s="9">
        <v>26.240100000000002</v>
      </c>
      <c r="AN428" s="9">
        <v>22.455200000000001</v>
      </c>
      <c r="AO428" s="9">
        <v>20.127099999999999</v>
      </c>
      <c r="AP428" s="9">
        <v>19.318899999999999</v>
      </c>
      <c r="AQ428" s="9">
        <v>19.844200000000001</v>
      </c>
      <c r="AR428" s="9">
        <v>20.875599999999999</v>
      </c>
      <c r="AS428" s="10">
        <v>20.398499999999999</v>
      </c>
      <c r="AT428" s="10">
        <v>20.058199999999999</v>
      </c>
      <c r="AU428" s="10">
        <v>20.9236</v>
      </c>
      <c r="AV428" s="9">
        <v>20.780200000000001</v>
      </c>
      <c r="AW428" s="9">
        <v>22.700500000000002</v>
      </c>
      <c r="AX428" s="9">
        <v>29.326499999999999</v>
      </c>
      <c r="AY428" s="9">
        <v>24.276299999999999</v>
      </c>
      <c r="AZ428" s="9">
        <v>30.302600000000002</v>
      </c>
    </row>
    <row r="429" spans="1:52" ht="16.5">
      <c r="A429" s="8" t="s">
        <v>27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4.24E-2</v>
      </c>
      <c r="AN429" s="6">
        <v>-0.14419999999999999</v>
      </c>
      <c r="AO429" s="6">
        <v>-0.1037</v>
      </c>
      <c r="AP429" s="6">
        <v>-4.02E-2</v>
      </c>
      <c r="AQ429" s="6">
        <v>2.7199999999999998E-2</v>
      </c>
      <c r="AR429" s="6">
        <v>5.1999999999999998E-2</v>
      </c>
      <c r="AS429" s="7">
        <v>-2.29E-2</v>
      </c>
      <c r="AT429" s="7">
        <v>-1.67E-2</v>
      </c>
      <c r="AU429" s="7">
        <v>4.3099999999999999E-2</v>
      </c>
      <c r="AV429" s="6">
        <v>-6.8999999999999999E-3</v>
      </c>
      <c r="AW429" s="6">
        <v>9.2399999999999996E-2</v>
      </c>
      <c r="AX429" s="6">
        <v>0.29189999999999999</v>
      </c>
      <c r="AY429" s="6">
        <v>-0.17219999999999999</v>
      </c>
      <c r="AZ429" s="6">
        <v>0.2482</v>
      </c>
    </row>
    <row r="430" spans="1:52" ht="18">
      <c r="A430" s="13" t="s">
        <v>119</v>
      </c>
      <c r="Z430" s="11">
        <v>201301</v>
      </c>
      <c r="AA430" s="11">
        <v>201302</v>
      </c>
      <c r="AB430" s="11">
        <v>201303</v>
      </c>
      <c r="AC430" s="11">
        <v>201304</v>
      </c>
      <c r="AD430" s="11">
        <v>201305</v>
      </c>
      <c r="AE430" s="11">
        <v>201306</v>
      </c>
      <c r="AF430" s="11">
        <v>201307</v>
      </c>
      <c r="AG430" s="11">
        <v>201308</v>
      </c>
      <c r="AH430" s="11">
        <v>201309</v>
      </c>
      <c r="AI430" s="11">
        <v>201310</v>
      </c>
      <c r="AJ430" s="11">
        <v>201311</v>
      </c>
      <c r="AK430" s="11">
        <v>201312</v>
      </c>
      <c r="AL430" s="11">
        <v>201401</v>
      </c>
      <c r="AM430" s="11">
        <v>201402</v>
      </c>
      <c r="AN430" s="11">
        <v>201403</v>
      </c>
      <c r="AO430" s="11">
        <v>201404</v>
      </c>
      <c r="AP430" s="11">
        <v>201405</v>
      </c>
      <c r="AQ430" s="11">
        <v>201406</v>
      </c>
      <c r="AR430" s="11">
        <v>201407</v>
      </c>
      <c r="AS430" s="12">
        <v>201408</v>
      </c>
      <c r="AT430" s="12">
        <v>201409</v>
      </c>
      <c r="AU430" s="12">
        <v>201410</v>
      </c>
      <c r="AV430" s="11">
        <v>201411</v>
      </c>
      <c r="AW430" s="11">
        <v>201412</v>
      </c>
      <c r="AX430" s="11">
        <v>201501</v>
      </c>
      <c r="AY430" s="11">
        <v>201502</v>
      </c>
      <c r="AZ430" s="11">
        <v>201503</v>
      </c>
    </row>
    <row r="431" spans="1:52" ht="16.5">
      <c r="A431" s="11" t="s">
        <v>29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10330</v>
      </c>
      <c r="AK431" s="9">
        <v>424637</v>
      </c>
      <c r="AL431" s="9">
        <v>1004964</v>
      </c>
      <c r="AM431" s="9">
        <v>1590551</v>
      </c>
      <c r="AN431" s="9">
        <v>1162390</v>
      </c>
      <c r="AO431" s="9">
        <v>1027200</v>
      </c>
      <c r="AP431" s="9">
        <v>1471700</v>
      </c>
      <c r="AQ431" s="9">
        <v>1559677</v>
      </c>
      <c r="AR431" s="9">
        <v>1921586</v>
      </c>
      <c r="AS431" s="10">
        <v>1497672</v>
      </c>
      <c r="AT431" s="10">
        <v>873073</v>
      </c>
      <c r="AU431" s="10">
        <v>1079108</v>
      </c>
      <c r="AV431" s="9">
        <v>676129</v>
      </c>
      <c r="AW431" s="9">
        <v>761487</v>
      </c>
      <c r="AX431" s="9">
        <v>973370</v>
      </c>
      <c r="AY431" s="9">
        <v>1324934</v>
      </c>
      <c r="AZ431" s="9">
        <v>1109602</v>
      </c>
    </row>
    <row r="432" spans="1:52" ht="16.5">
      <c r="A432" s="8" t="s">
        <v>30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40.107199999999999</v>
      </c>
      <c r="AL432" s="6">
        <v>1.3666</v>
      </c>
      <c r="AM432" s="6">
        <v>0.5827</v>
      </c>
      <c r="AN432" s="6">
        <v>-0.26919999999999999</v>
      </c>
      <c r="AO432" s="6">
        <v>-0.1163</v>
      </c>
      <c r="AP432" s="6">
        <v>0.43269999999999997</v>
      </c>
      <c r="AQ432" s="6">
        <v>5.9799999999999999E-2</v>
      </c>
      <c r="AR432" s="6">
        <v>0.23200000000000001</v>
      </c>
      <c r="AS432" s="7">
        <v>-0.22059999999999999</v>
      </c>
      <c r="AT432" s="7">
        <v>-0.41699999999999998</v>
      </c>
      <c r="AU432" s="7">
        <v>0.23599999999999999</v>
      </c>
      <c r="AV432" s="6">
        <v>-0.37340000000000001</v>
      </c>
      <c r="AW432" s="6">
        <v>0.12620000000000001</v>
      </c>
      <c r="AX432" s="6">
        <v>0.2782</v>
      </c>
      <c r="AY432" s="6">
        <v>0.36120000000000002</v>
      </c>
      <c r="AZ432" s="6">
        <v>-0.16250000000000001</v>
      </c>
    </row>
    <row r="433" spans="1:52" ht="16.5">
      <c r="A433" s="11" t="s">
        <v>31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347</v>
      </c>
      <c r="AK433" s="9">
        <v>8778</v>
      </c>
      <c r="AL433" s="9">
        <v>17495</v>
      </c>
      <c r="AM433" s="9">
        <v>19281</v>
      </c>
      <c r="AN433" s="9">
        <v>15246</v>
      </c>
      <c r="AO433" s="9">
        <v>13599</v>
      </c>
      <c r="AP433" s="9">
        <v>24219</v>
      </c>
      <c r="AQ433" s="9">
        <v>19233</v>
      </c>
      <c r="AR433" s="9">
        <v>24233</v>
      </c>
      <c r="AS433" s="10">
        <v>18162</v>
      </c>
      <c r="AT433" s="10">
        <v>11243</v>
      </c>
      <c r="AU433" s="10">
        <v>15011</v>
      </c>
      <c r="AV433" s="9">
        <v>9593</v>
      </c>
      <c r="AW433" s="9">
        <v>12585</v>
      </c>
      <c r="AX433" s="9">
        <v>12878</v>
      </c>
      <c r="AY433" s="9">
        <v>13486</v>
      </c>
      <c r="AZ433" s="9">
        <v>14528</v>
      </c>
    </row>
    <row r="434" spans="1:52" ht="16.5">
      <c r="A434" s="8" t="s">
        <v>32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24.296800000000001</v>
      </c>
      <c r="AL434" s="6">
        <v>0.99309999999999998</v>
      </c>
      <c r="AM434" s="6">
        <v>0.1021</v>
      </c>
      <c r="AN434" s="6">
        <v>-0.20930000000000001</v>
      </c>
      <c r="AO434" s="6">
        <v>-0.108</v>
      </c>
      <c r="AP434" s="6">
        <v>0.78090000000000004</v>
      </c>
      <c r="AQ434" s="6">
        <v>-0.2059</v>
      </c>
      <c r="AR434" s="6">
        <v>0.26</v>
      </c>
      <c r="AS434" s="7">
        <v>-0.2505</v>
      </c>
      <c r="AT434" s="7">
        <v>-0.38100000000000001</v>
      </c>
      <c r="AU434" s="7">
        <v>0.33510000000000001</v>
      </c>
      <c r="AV434" s="6">
        <v>-0.3609</v>
      </c>
      <c r="AW434" s="6">
        <v>0.31190000000000001</v>
      </c>
      <c r="AX434" s="6">
        <v>2.3300000000000001E-2</v>
      </c>
      <c r="AY434" s="6">
        <v>4.7199999999999999E-2</v>
      </c>
      <c r="AZ434" s="6">
        <v>7.7299999999999994E-2</v>
      </c>
    </row>
    <row r="435" spans="1:52" ht="16.5">
      <c r="A435" s="11" t="s">
        <v>33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29.769500000000001</v>
      </c>
      <c r="AK435" s="9">
        <v>48.375100000000003</v>
      </c>
      <c r="AL435" s="9">
        <v>57.442900000000002</v>
      </c>
      <c r="AM435" s="9">
        <v>82.493200000000002</v>
      </c>
      <c r="AN435" s="9">
        <v>76.2423</v>
      </c>
      <c r="AO435" s="9">
        <v>75.534999999999997</v>
      </c>
      <c r="AP435" s="9">
        <v>60.766300000000001</v>
      </c>
      <c r="AQ435" s="9">
        <v>81.093800000000002</v>
      </c>
      <c r="AR435" s="9">
        <v>79.296199999999999</v>
      </c>
      <c r="AS435" s="10">
        <v>82.461799999999997</v>
      </c>
      <c r="AT435" s="10">
        <v>77.654799999999994</v>
      </c>
      <c r="AU435" s="10">
        <v>71.887799999999999</v>
      </c>
      <c r="AV435" s="9">
        <v>70.481499999999997</v>
      </c>
      <c r="AW435" s="9">
        <v>60.5075</v>
      </c>
      <c r="AX435" s="9">
        <v>75.5839</v>
      </c>
      <c r="AY435" s="9">
        <v>98.245099999999994</v>
      </c>
      <c r="AZ435" s="9">
        <v>76.376800000000003</v>
      </c>
    </row>
    <row r="436" spans="1:52" ht="16.5">
      <c r="A436" s="8" t="s">
        <v>34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0.625</v>
      </c>
      <c r="AL436" s="6">
        <v>0.18740000000000001</v>
      </c>
      <c r="AM436" s="6">
        <v>0.43609999999999999</v>
      </c>
      <c r="AN436" s="6">
        <v>-7.5800000000000006E-2</v>
      </c>
      <c r="AO436" s="6">
        <v>-9.2999999999999992E-3</v>
      </c>
      <c r="AP436" s="6">
        <v>-0.19550000000000001</v>
      </c>
      <c r="AQ436" s="6">
        <v>0.33450000000000002</v>
      </c>
      <c r="AR436" s="6">
        <v>-2.2200000000000001E-2</v>
      </c>
      <c r="AS436" s="7">
        <v>3.9899999999999998E-2</v>
      </c>
      <c r="AT436" s="7">
        <v>-5.8299999999999998E-2</v>
      </c>
      <c r="AU436" s="7">
        <v>-7.4300000000000005E-2</v>
      </c>
      <c r="AV436" s="6">
        <v>-1.9599999999999999E-2</v>
      </c>
      <c r="AW436" s="6">
        <v>-0.14149999999999999</v>
      </c>
      <c r="AX436" s="6">
        <v>0.2492</v>
      </c>
      <c r="AY436" s="6">
        <v>0.29980000000000001</v>
      </c>
      <c r="AZ436" s="6">
        <v>-0.22259999999999999</v>
      </c>
    </row>
    <row r="447" spans="1:52"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Q552"/>
  <sheetViews>
    <sheetView topLeftCell="BE370" workbookViewId="0">
      <selection activeCell="H394" sqref="H394"/>
    </sheetView>
  </sheetViews>
  <sheetFormatPr defaultRowHeight="16.5"/>
  <cols>
    <col min="1" max="1" width="15.375" style="211" bestFit="1" customWidth="1"/>
    <col min="2" max="2" width="34.125" style="211" bestFit="1" customWidth="1"/>
    <col min="3" max="11" width="12.625" style="211" customWidth="1"/>
    <col min="12" max="14" width="13.75" style="211" customWidth="1"/>
    <col min="15" max="23" width="12.625" style="211" customWidth="1"/>
    <col min="24" max="26" width="13.75" style="211" customWidth="1"/>
    <col min="27" max="35" width="12.625" style="211" customWidth="1"/>
    <col min="36" max="38" width="13.75" style="211" customWidth="1"/>
    <col min="39" max="39" width="12.625" style="211" customWidth="1"/>
    <col min="40" max="50" width="15.375" style="211" customWidth="1"/>
    <col min="51" max="51" width="10.5" style="211" customWidth="1"/>
    <col min="52" max="52" width="11.625" style="211" customWidth="1"/>
    <col min="53" max="53" width="10.5" style="211" customWidth="1"/>
    <col min="54" max="54" width="9" style="211" customWidth="1"/>
    <col min="55" max="56" width="10.5" style="211" customWidth="1"/>
    <col min="57" max="61" width="9" style="211" customWidth="1"/>
    <col min="62" max="67" width="9" style="211"/>
    <col min="68" max="68" width="10.375" style="211" bestFit="1" customWidth="1"/>
    <col min="69" max="69" width="12.625" style="211" bestFit="1" customWidth="1"/>
    <col min="70" max="70" width="11.125" style="211" customWidth="1"/>
    <col min="71" max="16384" width="9" style="211"/>
  </cols>
  <sheetData>
    <row r="1" spans="1:70">
      <c r="A1" s="685" t="s">
        <v>0</v>
      </c>
      <c r="B1" s="685"/>
      <c r="C1" s="28" t="s">
        <v>386</v>
      </c>
      <c r="D1" s="28" t="s">
        <v>387</v>
      </c>
      <c r="E1" s="28" t="s">
        <v>388</v>
      </c>
      <c r="F1" s="28" t="s">
        <v>389</v>
      </c>
      <c r="G1" s="28" t="s">
        <v>390</v>
      </c>
      <c r="H1" s="28" t="s">
        <v>391</v>
      </c>
      <c r="I1" s="28" t="s">
        <v>392</v>
      </c>
      <c r="J1" s="28" t="s">
        <v>393</v>
      </c>
      <c r="K1" s="28" t="s">
        <v>394</v>
      </c>
      <c r="L1" s="28" t="s">
        <v>395</v>
      </c>
      <c r="M1" s="28" t="s">
        <v>396</v>
      </c>
      <c r="N1" s="28" t="s">
        <v>397</v>
      </c>
      <c r="O1" s="28" t="s">
        <v>398</v>
      </c>
      <c r="P1" s="28" t="s">
        <v>399</v>
      </c>
      <c r="Q1" s="28" t="s">
        <v>400</v>
      </c>
      <c r="R1" s="28" t="s">
        <v>401</v>
      </c>
      <c r="S1" s="28" t="s">
        <v>402</v>
      </c>
      <c r="T1" s="28" t="s">
        <v>403</v>
      </c>
      <c r="U1" s="28" t="s">
        <v>404</v>
      </c>
      <c r="V1" s="28" t="s">
        <v>405</v>
      </c>
      <c r="W1" s="28" t="s">
        <v>406</v>
      </c>
      <c r="X1" s="28" t="s">
        <v>407</v>
      </c>
      <c r="Y1" s="28" t="s">
        <v>408</v>
      </c>
      <c r="Z1" s="28" t="s">
        <v>409</v>
      </c>
      <c r="AA1" s="28" t="s">
        <v>410</v>
      </c>
      <c r="AB1" s="28" t="s">
        <v>411</v>
      </c>
      <c r="AC1" s="28" t="s">
        <v>412</v>
      </c>
      <c r="AD1" s="28" t="s">
        <v>413</v>
      </c>
      <c r="AE1" s="28" t="s">
        <v>414</v>
      </c>
      <c r="AF1" s="28" t="s">
        <v>415</v>
      </c>
      <c r="AG1" s="28" t="s">
        <v>416</v>
      </c>
      <c r="AH1" s="28" t="s">
        <v>417</v>
      </c>
      <c r="AI1" s="28" t="s">
        <v>418</v>
      </c>
      <c r="AJ1" s="28" t="s">
        <v>419</v>
      </c>
      <c r="AK1" s="28" t="s">
        <v>420</v>
      </c>
      <c r="AL1" s="28" t="s">
        <v>421</v>
      </c>
      <c r="AM1" s="28" t="s">
        <v>422</v>
      </c>
      <c r="AN1" s="28" t="s">
        <v>13</v>
      </c>
      <c r="AO1" s="28" t="s">
        <v>12</v>
      </c>
      <c r="AP1" s="28" t="s">
        <v>11</v>
      </c>
      <c r="AQ1" s="28" t="s">
        <v>10</v>
      </c>
      <c r="AR1" s="28" t="s">
        <v>9</v>
      </c>
      <c r="AS1" s="28" t="s">
        <v>8</v>
      </c>
      <c r="AT1" s="28" t="s">
        <v>7</v>
      </c>
      <c r="AU1" s="28" t="s">
        <v>6</v>
      </c>
      <c r="AV1" s="28" t="s">
        <v>5</v>
      </c>
      <c r="AW1" s="28" t="s">
        <v>4</v>
      </c>
      <c r="AX1" s="28" t="s">
        <v>3</v>
      </c>
      <c r="AY1" s="28" t="s">
        <v>2</v>
      </c>
      <c r="AZ1" s="28" t="s">
        <v>1</v>
      </c>
      <c r="BA1" s="28" t="s">
        <v>423</v>
      </c>
      <c r="BB1" s="1" t="s">
        <v>583</v>
      </c>
      <c r="BC1" s="302" t="s">
        <v>615</v>
      </c>
      <c r="BD1" s="1" t="s">
        <v>614</v>
      </c>
      <c r="BE1" s="296">
        <v>42186</v>
      </c>
      <c r="BF1" s="296">
        <v>42217</v>
      </c>
      <c r="BG1" s="296">
        <v>42248</v>
      </c>
      <c r="BH1" s="296">
        <v>42278</v>
      </c>
      <c r="BI1" s="389">
        <v>42309</v>
      </c>
      <c r="BJ1" s="296">
        <v>42339</v>
      </c>
      <c r="BK1" s="296">
        <v>42370</v>
      </c>
      <c r="BL1" s="389">
        <v>42401</v>
      </c>
      <c r="BM1" s="389">
        <v>42430</v>
      </c>
      <c r="BN1" s="389">
        <v>42461</v>
      </c>
      <c r="BO1" s="389">
        <v>42491</v>
      </c>
      <c r="BP1" s="389">
        <v>42522</v>
      </c>
      <c r="BQ1" s="389">
        <v>42552</v>
      </c>
      <c r="BR1" s="389">
        <v>42583</v>
      </c>
    </row>
    <row r="2" spans="1:70">
      <c r="A2" s="684" t="s">
        <v>14</v>
      </c>
      <c r="B2" s="28" t="s">
        <v>15</v>
      </c>
      <c r="C2" s="43">
        <v>32214858.699999999</v>
      </c>
      <c r="D2" s="43">
        <v>36949985.5</v>
      </c>
      <c r="E2" s="43">
        <v>24005068.600000001</v>
      </c>
      <c r="F2" s="43">
        <v>25795219.399999999</v>
      </c>
      <c r="G2" s="43">
        <v>21735492.199999999</v>
      </c>
      <c r="H2" s="43">
        <v>19577850.899999999</v>
      </c>
      <c r="I2" s="43">
        <v>18607239.100000001</v>
      </c>
      <c r="J2" s="43">
        <v>18931392.5</v>
      </c>
      <c r="K2" s="43">
        <v>12353431.6</v>
      </c>
      <c r="L2" s="43">
        <v>11307711.300000001</v>
      </c>
      <c r="M2" s="43">
        <v>9372817.5999999996</v>
      </c>
      <c r="N2" s="43">
        <v>10696623.300000001</v>
      </c>
      <c r="O2" s="43">
        <v>15156367.300000001</v>
      </c>
      <c r="P2" s="43">
        <v>17263012.699999999</v>
      </c>
      <c r="Q2" s="43">
        <v>12623948</v>
      </c>
      <c r="R2" s="43">
        <v>12140135.9</v>
      </c>
      <c r="S2" s="43">
        <v>13911665.1</v>
      </c>
      <c r="T2" s="43">
        <v>15265537.1</v>
      </c>
      <c r="U2" s="43">
        <v>13980392.699999999</v>
      </c>
      <c r="V2" s="43">
        <v>10276391.300000001</v>
      </c>
      <c r="W2" s="43">
        <v>7163760.5</v>
      </c>
      <c r="X2" s="43">
        <v>6029393</v>
      </c>
      <c r="Y2" s="43">
        <v>6621080.2999999998</v>
      </c>
      <c r="Z2" s="43">
        <v>7351451.2000000002</v>
      </c>
      <c r="AA2" s="43">
        <v>7984752.9000000004</v>
      </c>
      <c r="AB2" s="43">
        <v>14206733.199999999</v>
      </c>
      <c r="AC2" s="43">
        <v>12739960.699999999</v>
      </c>
      <c r="AD2" s="43">
        <v>10407096.9</v>
      </c>
      <c r="AE2" s="43">
        <v>11495322.699999999</v>
      </c>
      <c r="AF2" s="43">
        <v>13880406.6</v>
      </c>
      <c r="AG2" s="43">
        <v>17709613.800000001</v>
      </c>
      <c r="AH2" s="43">
        <v>18916039.199999999</v>
      </c>
      <c r="AI2" s="43">
        <v>13205882.699999999</v>
      </c>
      <c r="AJ2" s="43">
        <v>11444374.4</v>
      </c>
      <c r="AK2" s="43">
        <v>9746767</v>
      </c>
      <c r="AL2" s="43">
        <v>9059788.8000000007</v>
      </c>
      <c r="AM2" s="43">
        <v>12090916.800000001</v>
      </c>
      <c r="AN2" s="43">
        <v>13703873.1</v>
      </c>
      <c r="AO2" s="43">
        <v>9294771</v>
      </c>
      <c r="AP2" s="43">
        <v>7861986.5999999996</v>
      </c>
      <c r="AQ2" s="43">
        <v>8734578.6999999993</v>
      </c>
      <c r="AR2" s="43">
        <v>10963177.4</v>
      </c>
      <c r="AS2" s="43">
        <v>14529712.699999999</v>
      </c>
      <c r="AT2" s="43">
        <v>11165683.699999999</v>
      </c>
      <c r="AU2" s="43">
        <v>8918814.0999999996</v>
      </c>
      <c r="AV2" s="43">
        <v>8007658.2999999998</v>
      </c>
      <c r="AW2" s="43">
        <v>7077513.9000000004</v>
      </c>
      <c r="AX2" s="43">
        <v>7449654.5999999996</v>
      </c>
      <c r="AY2" s="43">
        <v>8070608.0999999996</v>
      </c>
      <c r="AZ2" s="43">
        <v>10725467.6</v>
      </c>
      <c r="BA2" s="2">
        <v>9692354</v>
      </c>
      <c r="BB2" s="2">
        <v>8902157</v>
      </c>
      <c r="BC2" s="2">
        <v>9133285.9000000004</v>
      </c>
      <c r="BD2" s="2">
        <v>9508313.6999999993</v>
      </c>
      <c r="BE2" s="2">
        <v>11068460.1</v>
      </c>
      <c r="BF2" s="2">
        <v>11295529.699999999</v>
      </c>
      <c r="BG2" s="2">
        <v>8613110.0999999996</v>
      </c>
      <c r="BH2" s="2">
        <v>7274075.9000000004</v>
      </c>
      <c r="BI2" s="468">
        <v>5861264.0999999996</v>
      </c>
      <c r="BJ2" s="2">
        <v>5416807.5</v>
      </c>
      <c r="BK2" s="2">
        <v>7145626.2000000002</v>
      </c>
      <c r="BL2" s="544">
        <v>11250347.9</v>
      </c>
      <c r="BM2" s="2">
        <v>6492509.4000000004</v>
      </c>
      <c r="BN2" s="2">
        <v>7859361</v>
      </c>
      <c r="BO2" s="2">
        <v>7016380.0999999996</v>
      </c>
      <c r="BP2" s="622">
        <v>8398391.5</v>
      </c>
      <c r="BQ2" s="624">
        <v>8183185.7000000002</v>
      </c>
      <c r="BR2" s="626">
        <v>7342280.2999999998</v>
      </c>
    </row>
    <row r="3" spans="1:70">
      <c r="A3" s="684"/>
      <c r="B3" s="29" t="s">
        <v>16</v>
      </c>
      <c r="C3" s="44">
        <v>0.43290000000000001</v>
      </c>
      <c r="D3" s="44">
        <v>0.14699999999999999</v>
      </c>
      <c r="E3" s="44">
        <v>-0.3503</v>
      </c>
      <c r="F3" s="44">
        <v>7.46E-2</v>
      </c>
      <c r="G3" s="44">
        <v>-0.15740000000000001</v>
      </c>
      <c r="H3" s="44">
        <v>-9.9299999999999999E-2</v>
      </c>
      <c r="I3" s="44">
        <v>-4.9599999999999998E-2</v>
      </c>
      <c r="J3" s="44">
        <v>1.7399999999999999E-2</v>
      </c>
      <c r="K3" s="44">
        <v>-0.34749999999999998</v>
      </c>
      <c r="L3" s="44">
        <v>-8.4699999999999998E-2</v>
      </c>
      <c r="M3" s="44">
        <v>-0.1711</v>
      </c>
      <c r="N3" s="44">
        <v>0.14119999999999999</v>
      </c>
      <c r="O3" s="44">
        <v>0.41689999999999999</v>
      </c>
      <c r="P3" s="44">
        <v>0.13900000000000001</v>
      </c>
      <c r="Q3" s="44">
        <v>-0.26869999999999999</v>
      </c>
      <c r="R3" s="44">
        <v>-3.8300000000000001E-2</v>
      </c>
      <c r="S3" s="44">
        <v>0.1459</v>
      </c>
      <c r="T3" s="44">
        <v>9.7299999999999998E-2</v>
      </c>
      <c r="U3" s="44">
        <v>-8.4199999999999997E-2</v>
      </c>
      <c r="V3" s="44">
        <v>-0.26490000000000002</v>
      </c>
      <c r="W3" s="44">
        <v>-0.3029</v>
      </c>
      <c r="X3" s="44">
        <v>-0.1583</v>
      </c>
      <c r="Y3" s="44">
        <v>9.8100000000000007E-2</v>
      </c>
      <c r="Z3" s="44">
        <v>0.1103</v>
      </c>
      <c r="AA3" s="44">
        <v>8.6099999999999996E-2</v>
      </c>
      <c r="AB3" s="44">
        <v>0.7792</v>
      </c>
      <c r="AC3" s="44">
        <v>-0.1032</v>
      </c>
      <c r="AD3" s="44">
        <v>-0.18310000000000001</v>
      </c>
      <c r="AE3" s="44">
        <v>0.1046</v>
      </c>
      <c r="AF3" s="44">
        <v>0.20749999999999999</v>
      </c>
      <c r="AG3" s="44">
        <v>0.27589999999999998</v>
      </c>
      <c r="AH3" s="44">
        <v>6.8099999999999994E-2</v>
      </c>
      <c r="AI3" s="44">
        <v>-0.3019</v>
      </c>
      <c r="AJ3" s="44">
        <v>-0.13339999999999999</v>
      </c>
      <c r="AK3" s="44">
        <v>-0.14829999999999999</v>
      </c>
      <c r="AL3" s="44">
        <v>-7.0499999999999993E-2</v>
      </c>
      <c r="AM3" s="44">
        <v>0.33460000000000001</v>
      </c>
      <c r="AN3" s="44">
        <v>0.13339999999999999</v>
      </c>
      <c r="AO3" s="44">
        <v>-0.32169999999999999</v>
      </c>
      <c r="AP3" s="44">
        <v>-0.15409999999999999</v>
      </c>
      <c r="AQ3" s="44">
        <v>0.111</v>
      </c>
      <c r="AR3" s="44">
        <v>0.25509999999999999</v>
      </c>
      <c r="AS3" s="44">
        <v>0.32529999999999998</v>
      </c>
      <c r="AT3" s="44">
        <v>-0.23150000000000001</v>
      </c>
      <c r="AU3" s="44">
        <v>-0.20119999999999999</v>
      </c>
      <c r="AV3" s="44">
        <v>-0.1022</v>
      </c>
      <c r="AW3" s="44">
        <v>-0.1162</v>
      </c>
      <c r="AX3" s="44">
        <v>5.2600000000000001E-2</v>
      </c>
      <c r="AY3" s="44">
        <v>8.3400000000000002E-2</v>
      </c>
      <c r="AZ3" s="44">
        <v>0.32900000000000001</v>
      </c>
      <c r="BA3" s="202">
        <v>-9.6299999999999997E-2</v>
      </c>
      <c r="BB3" s="4">
        <v>-8.1500000000000003E-2</v>
      </c>
      <c r="BC3" s="202">
        <v>2.5999999999999999E-2</v>
      </c>
      <c r="BD3" s="202">
        <v>4.1099999999999998E-2</v>
      </c>
      <c r="BE3" s="202">
        <v>0.1641</v>
      </c>
      <c r="BF3" s="202">
        <v>2.0500000000000001E-2</v>
      </c>
      <c r="BG3" s="202">
        <v>-0.23749999999999999</v>
      </c>
      <c r="BH3" s="202">
        <v>-0.1555</v>
      </c>
      <c r="BI3" s="405">
        <v>-0.19420000000000001</v>
      </c>
      <c r="BJ3" s="202">
        <v>-7.5800000000000006E-2</v>
      </c>
      <c r="BK3" s="202">
        <v>0.31919999999999998</v>
      </c>
      <c r="BL3" s="405">
        <v>0.57440000000000002</v>
      </c>
      <c r="BM3" s="202">
        <v>-0.4229</v>
      </c>
      <c r="BN3" s="202">
        <v>0.21049999999999999</v>
      </c>
      <c r="BO3" s="202">
        <v>-0.10730000000000001</v>
      </c>
      <c r="BP3" s="619">
        <v>0.19700000000000001</v>
      </c>
      <c r="BQ3" s="619">
        <v>-2.5600000000000001E-2</v>
      </c>
      <c r="BR3" s="619">
        <v>-0.1028</v>
      </c>
    </row>
    <row r="4" spans="1:70">
      <c r="A4" s="684"/>
      <c r="B4" s="28" t="s">
        <v>17</v>
      </c>
      <c r="C4" s="43">
        <v>957284</v>
      </c>
      <c r="D4" s="43">
        <v>932330</v>
      </c>
      <c r="E4" s="43">
        <v>716691</v>
      </c>
      <c r="F4" s="43">
        <v>673953</v>
      </c>
      <c r="G4" s="43">
        <v>610889</v>
      </c>
      <c r="H4" s="43">
        <v>556999</v>
      </c>
      <c r="I4" s="43">
        <v>558064</v>
      </c>
      <c r="J4" s="43">
        <v>526920</v>
      </c>
      <c r="K4" s="43">
        <v>408315</v>
      </c>
      <c r="L4" s="43">
        <v>403490</v>
      </c>
      <c r="M4" s="43">
        <v>332193</v>
      </c>
      <c r="N4" s="43">
        <v>378643</v>
      </c>
      <c r="O4" s="43">
        <v>471363</v>
      </c>
      <c r="P4" s="43">
        <v>451441</v>
      </c>
      <c r="Q4" s="43">
        <v>432716</v>
      </c>
      <c r="R4" s="43">
        <v>427927</v>
      </c>
      <c r="S4" s="43">
        <v>410245</v>
      </c>
      <c r="T4" s="43">
        <v>460645</v>
      </c>
      <c r="U4" s="43">
        <v>426112</v>
      </c>
      <c r="V4" s="43">
        <v>307253</v>
      </c>
      <c r="W4" s="43">
        <v>241154</v>
      </c>
      <c r="X4" s="43">
        <v>231225</v>
      </c>
      <c r="Y4" s="43">
        <v>202597</v>
      </c>
      <c r="Z4" s="43">
        <v>217340</v>
      </c>
      <c r="AA4" s="43">
        <v>278146</v>
      </c>
      <c r="AB4" s="43">
        <v>346606</v>
      </c>
      <c r="AC4" s="43">
        <v>311137</v>
      </c>
      <c r="AD4" s="43">
        <v>269279</v>
      </c>
      <c r="AE4" s="43">
        <v>289529</v>
      </c>
      <c r="AF4" s="43">
        <v>335981</v>
      </c>
      <c r="AG4" s="43">
        <v>445616</v>
      </c>
      <c r="AH4" s="43">
        <v>407443</v>
      </c>
      <c r="AI4" s="43">
        <v>335073</v>
      </c>
      <c r="AJ4" s="43">
        <v>310416</v>
      </c>
      <c r="AK4" s="43">
        <v>256856</v>
      </c>
      <c r="AL4" s="43">
        <v>252149</v>
      </c>
      <c r="AM4" s="43">
        <v>304621</v>
      </c>
      <c r="AN4" s="43">
        <v>267265</v>
      </c>
      <c r="AO4" s="43">
        <v>231139</v>
      </c>
      <c r="AP4" s="43">
        <v>212478</v>
      </c>
      <c r="AQ4" s="43">
        <v>199994</v>
      </c>
      <c r="AR4" s="43">
        <v>234415</v>
      </c>
      <c r="AS4" s="43">
        <v>307103</v>
      </c>
      <c r="AT4" s="43">
        <v>210058</v>
      </c>
      <c r="AU4" s="43">
        <v>165359</v>
      </c>
      <c r="AV4" s="43">
        <v>149868</v>
      </c>
      <c r="AW4" s="43">
        <v>139102</v>
      </c>
      <c r="AX4" s="43">
        <v>146569</v>
      </c>
      <c r="AY4" s="43">
        <v>143817</v>
      </c>
      <c r="AZ4" s="43">
        <v>162018</v>
      </c>
      <c r="BA4" s="2">
        <v>162360</v>
      </c>
      <c r="BB4" s="2">
        <v>146274</v>
      </c>
      <c r="BC4" s="2">
        <v>147164</v>
      </c>
      <c r="BD4" s="2">
        <v>156898</v>
      </c>
      <c r="BE4" s="2">
        <v>181953</v>
      </c>
      <c r="BF4" s="2">
        <v>179473</v>
      </c>
      <c r="BG4" s="2">
        <v>123819</v>
      </c>
      <c r="BH4" s="2">
        <v>122626</v>
      </c>
      <c r="BI4" s="468">
        <v>85624</v>
      </c>
      <c r="BJ4" s="2">
        <v>99822</v>
      </c>
      <c r="BK4" s="2">
        <v>110179</v>
      </c>
      <c r="BL4" s="544">
        <v>124663</v>
      </c>
      <c r="BM4" s="2">
        <v>99637</v>
      </c>
      <c r="BN4" s="2">
        <v>103431</v>
      </c>
      <c r="BO4" s="2">
        <v>103106</v>
      </c>
      <c r="BP4" s="622">
        <v>128996</v>
      </c>
      <c r="BQ4" s="624">
        <v>115664</v>
      </c>
      <c r="BR4" s="626">
        <v>107797</v>
      </c>
    </row>
    <row r="5" spans="1:70">
      <c r="A5" s="684"/>
      <c r="B5" s="29" t="s">
        <v>18</v>
      </c>
      <c r="C5" s="44">
        <v>0.2964</v>
      </c>
      <c r="D5" s="44">
        <v>-2.6100000000000002E-2</v>
      </c>
      <c r="E5" s="44">
        <v>-0.23130000000000001</v>
      </c>
      <c r="F5" s="44">
        <v>-5.96E-2</v>
      </c>
      <c r="G5" s="44">
        <v>-9.3600000000000003E-2</v>
      </c>
      <c r="H5" s="44">
        <v>-8.8200000000000001E-2</v>
      </c>
      <c r="I5" s="44">
        <v>1.9E-3</v>
      </c>
      <c r="J5" s="44">
        <v>-5.5800000000000002E-2</v>
      </c>
      <c r="K5" s="44">
        <v>-0.22509999999999999</v>
      </c>
      <c r="L5" s="44">
        <v>-1.18E-2</v>
      </c>
      <c r="M5" s="44">
        <v>-0.1767</v>
      </c>
      <c r="N5" s="44">
        <v>0.13980000000000001</v>
      </c>
      <c r="O5" s="44">
        <v>0.24490000000000001</v>
      </c>
      <c r="P5" s="44">
        <v>-4.2299999999999997E-2</v>
      </c>
      <c r="Q5" s="44">
        <v>-4.1500000000000002E-2</v>
      </c>
      <c r="R5" s="44">
        <v>-1.11E-2</v>
      </c>
      <c r="S5" s="44">
        <v>-4.1300000000000003E-2</v>
      </c>
      <c r="T5" s="44">
        <v>0.1229</v>
      </c>
      <c r="U5" s="44">
        <v>-7.4999999999999997E-2</v>
      </c>
      <c r="V5" s="44">
        <v>-0.27889999999999998</v>
      </c>
      <c r="W5" s="44">
        <v>-0.21510000000000001</v>
      </c>
      <c r="X5" s="44">
        <v>-4.1200000000000001E-2</v>
      </c>
      <c r="Y5" s="44">
        <v>-0.12379999999999999</v>
      </c>
      <c r="Z5" s="44">
        <v>7.2800000000000004E-2</v>
      </c>
      <c r="AA5" s="44">
        <v>0.27979999999999999</v>
      </c>
      <c r="AB5" s="44">
        <v>0.24610000000000001</v>
      </c>
      <c r="AC5" s="44">
        <v>-0.1023</v>
      </c>
      <c r="AD5" s="44">
        <v>-0.13450000000000001</v>
      </c>
      <c r="AE5" s="44">
        <v>7.5200000000000003E-2</v>
      </c>
      <c r="AF5" s="44">
        <v>0.16039999999999999</v>
      </c>
      <c r="AG5" s="44">
        <v>0.32629999999999998</v>
      </c>
      <c r="AH5" s="44">
        <v>-8.5699999999999998E-2</v>
      </c>
      <c r="AI5" s="44">
        <v>-0.17760000000000001</v>
      </c>
      <c r="AJ5" s="44">
        <v>-7.3599999999999999E-2</v>
      </c>
      <c r="AK5" s="44">
        <v>-0.17249999999999999</v>
      </c>
      <c r="AL5" s="44">
        <v>-1.83E-2</v>
      </c>
      <c r="AM5" s="44">
        <v>0.20810000000000001</v>
      </c>
      <c r="AN5" s="44">
        <v>-0.1226</v>
      </c>
      <c r="AO5" s="44">
        <v>-0.13519999999999999</v>
      </c>
      <c r="AP5" s="44">
        <v>-8.0699999999999994E-2</v>
      </c>
      <c r="AQ5" s="44">
        <v>-5.8799999999999998E-2</v>
      </c>
      <c r="AR5" s="44">
        <v>0.1721</v>
      </c>
      <c r="AS5" s="44">
        <v>0.31009999999999999</v>
      </c>
      <c r="AT5" s="44">
        <v>-0.316</v>
      </c>
      <c r="AU5" s="44">
        <v>-0.21279999999999999</v>
      </c>
      <c r="AV5" s="44">
        <v>-9.3700000000000006E-2</v>
      </c>
      <c r="AW5" s="44">
        <v>-7.1800000000000003E-2</v>
      </c>
      <c r="AX5" s="44">
        <v>5.3699999999999998E-2</v>
      </c>
      <c r="AY5" s="44">
        <v>-1.8800000000000001E-2</v>
      </c>
      <c r="AZ5" s="44">
        <v>0.12659999999999999</v>
      </c>
      <c r="BA5" s="202">
        <v>2.0999999999999999E-3</v>
      </c>
      <c r="BB5" s="4">
        <v>-9.9099999999999994E-2</v>
      </c>
      <c r="BC5" s="202">
        <v>6.1000000000000004E-3</v>
      </c>
      <c r="BD5" s="202">
        <v>6.6100000000000006E-2</v>
      </c>
      <c r="BE5" s="202">
        <v>0.15970000000000001</v>
      </c>
      <c r="BF5" s="202">
        <v>-1.3599999999999999E-2</v>
      </c>
      <c r="BG5" s="202">
        <v>-0.31009999999999999</v>
      </c>
      <c r="BH5" s="202">
        <v>-9.5999999999999992E-3</v>
      </c>
      <c r="BI5" s="405">
        <v>-0.30170000000000002</v>
      </c>
      <c r="BJ5" s="202">
        <v>0.1658</v>
      </c>
      <c r="BK5" s="202">
        <v>0.1038</v>
      </c>
      <c r="BL5" s="405">
        <v>0.13150000000000001</v>
      </c>
      <c r="BM5" s="202">
        <v>-0.20069999999999999</v>
      </c>
      <c r="BN5" s="202">
        <v>3.8100000000000002E-2</v>
      </c>
      <c r="BO5" s="202">
        <v>-3.0999999999999999E-3</v>
      </c>
      <c r="BP5" s="619">
        <v>0.25109999999999999</v>
      </c>
      <c r="BQ5" s="619">
        <v>-0.10340000000000001</v>
      </c>
      <c r="BR5" s="619">
        <v>-6.8000000000000005E-2</v>
      </c>
    </row>
    <row r="6" spans="1:70">
      <c r="A6" s="684"/>
      <c r="B6" s="28" t="s">
        <v>19</v>
      </c>
      <c r="C6" s="43">
        <v>33.65</v>
      </c>
      <c r="D6" s="43">
        <v>39.630000000000003</v>
      </c>
      <c r="E6" s="43">
        <v>33.49</v>
      </c>
      <c r="F6" s="43">
        <v>38.270000000000003</v>
      </c>
      <c r="G6" s="43">
        <v>35.58</v>
      </c>
      <c r="H6" s="43">
        <v>35.15</v>
      </c>
      <c r="I6" s="43">
        <v>33.340000000000003</v>
      </c>
      <c r="J6" s="43">
        <v>35.93</v>
      </c>
      <c r="K6" s="43">
        <v>30.25</v>
      </c>
      <c r="L6" s="43">
        <v>28.02</v>
      </c>
      <c r="M6" s="43">
        <v>28.21</v>
      </c>
      <c r="N6" s="43">
        <v>28.25</v>
      </c>
      <c r="O6" s="43">
        <v>32.15</v>
      </c>
      <c r="P6" s="43">
        <v>38.24</v>
      </c>
      <c r="Q6" s="43">
        <v>29.17</v>
      </c>
      <c r="R6" s="43">
        <v>28.37</v>
      </c>
      <c r="S6" s="43">
        <v>33.909999999999997</v>
      </c>
      <c r="T6" s="43">
        <v>33.14</v>
      </c>
      <c r="U6" s="43">
        <v>32.81</v>
      </c>
      <c r="V6" s="43">
        <v>33.450000000000003</v>
      </c>
      <c r="W6" s="43">
        <v>29.71</v>
      </c>
      <c r="X6" s="43">
        <v>26.08</v>
      </c>
      <c r="Y6" s="43">
        <v>32.68</v>
      </c>
      <c r="Z6" s="43">
        <v>33.82</v>
      </c>
      <c r="AA6" s="43">
        <v>28.71</v>
      </c>
      <c r="AB6" s="43">
        <v>40.99</v>
      </c>
      <c r="AC6" s="43">
        <v>40.950000000000003</v>
      </c>
      <c r="AD6" s="43">
        <v>38.65</v>
      </c>
      <c r="AE6" s="43">
        <v>39.700000000000003</v>
      </c>
      <c r="AF6" s="43">
        <v>41.31</v>
      </c>
      <c r="AG6" s="43">
        <v>39.74</v>
      </c>
      <c r="AH6" s="43">
        <v>46.43</v>
      </c>
      <c r="AI6" s="43">
        <v>39.409999999999997</v>
      </c>
      <c r="AJ6" s="43">
        <v>36.869999999999997</v>
      </c>
      <c r="AK6" s="43">
        <v>37.950000000000003</v>
      </c>
      <c r="AL6" s="43">
        <v>35.93</v>
      </c>
      <c r="AM6" s="43">
        <v>39.69</v>
      </c>
      <c r="AN6" s="43">
        <v>51.27</v>
      </c>
      <c r="AO6" s="43">
        <v>40.21</v>
      </c>
      <c r="AP6" s="43">
        <v>37</v>
      </c>
      <c r="AQ6" s="43">
        <v>43.67</v>
      </c>
      <c r="AR6" s="43">
        <v>46.77</v>
      </c>
      <c r="AS6" s="43">
        <v>47.31</v>
      </c>
      <c r="AT6" s="43">
        <v>53.16</v>
      </c>
      <c r="AU6" s="43">
        <v>53.94</v>
      </c>
      <c r="AV6" s="43">
        <v>53.43</v>
      </c>
      <c r="AW6" s="43">
        <v>50.88</v>
      </c>
      <c r="AX6" s="43">
        <v>50.83</v>
      </c>
      <c r="AY6" s="43">
        <v>56.12</v>
      </c>
      <c r="AZ6" s="43">
        <v>66.2</v>
      </c>
      <c r="BA6" s="2">
        <v>59.7</v>
      </c>
      <c r="BB6" s="2">
        <v>60.86</v>
      </c>
      <c r="BC6" s="2">
        <v>62.06</v>
      </c>
      <c r="BD6" s="2">
        <v>60.6</v>
      </c>
      <c r="BE6" s="2">
        <v>60.83</v>
      </c>
      <c r="BF6" s="2">
        <v>62.94</v>
      </c>
      <c r="BG6" s="2">
        <v>69.56</v>
      </c>
      <c r="BH6" s="2">
        <v>59.32</v>
      </c>
      <c r="BI6" s="468">
        <v>68.45</v>
      </c>
      <c r="BJ6" s="2">
        <v>54.26</v>
      </c>
      <c r="BK6" s="2">
        <v>64.849999999999994</v>
      </c>
      <c r="BL6" s="544">
        <v>90.25</v>
      </c>
      <c r="BM6" s="2">
        <v>65.16</v>
      </c>
      <c r="BN6" s="2">
        <v>75.989999999999995</v>
      </c>
      <c r="BO6" s="2">
        <v>68.05</v>
      </c>
      <c r="BP6" s="622">
        <v>65.11</v>
      </c>
      <c r="BQ6" s="624">
        <v>70.75</v>
      </c>
      <c r="BR6" s="626">
        <v>68.11</v>
      </c>
    </row>
    <row r="7" spans="1:70">
      <c r="A7" s="684"/>
      <c r="B7" s="29" t="s">
        <v>20</v>
      </c>
      <c r="C7" s="44">
        <v>0.1051</v>
      </c>
      <c r="D7" s="44">
        <v>0.1777</v>
      </c>
      <c r="E7" s="44">
        <v>-0.15490000000000001</v>
      </c>
      <c r="F7" s="44">
        <v>0.14269999999999999</v>
      </c>
      <c r="G7" s="44">
        <v>-7.0300000000000001E-2</v>
      </c>
      <c r="H7" s="44">
        <v>-1.21E-2</v>
      </c>
      <c r="I7" s="44">
        <v>-5.1499999999999997E-2</v>
      </c>
      <c r="J7" s="44">
        <v>7.7700000000000005E-2</v>
      </c>
      <c r="K7" s="44">
        <v>-0.15809999999999999</v>
      </c>
      <c r="L7" s="44">
        <v>-7.3700000000000002E-2</v>
      </c>
      <c r="M7" s="44">
        <v>6.7999999999999996E-3</v>
      </c>
      <c r="N7" s="44">
        <v>1.4E-3</v>
      </c>
      <c r="O7" s="44">
        <v>0.1381</v>
      </c>
      <c r="P7" s="44">
        <v>0.18940000000000001</v>
      </c>
      <c r="Q7" s="44">
        <v>-0.23719999999999999</v>
      </c>
      <c r="R7" s="44">
        <v>-2.7400000000000001E-2</v>
      </c>
      <c r="S7" s="44">
        <v>0.1953</v>
      </c>
      <c r="T7" s="44">
        <v>-2.2700000000000001E-2</v>
      </c>
      <c r="U7" s="210">
        <v>-0.01</v>
      </c>
      <c r="V7" s="44">
        <v>1.95E-2</v>
      </c>
      <c r="W7" s="44">
        <v>-0.1118</v>
      </c>
      <c r="X7" s="44">
        <v>-0.1222</v>
      </c>
      <c r="Y7" s="44">
        <v>0.25309999999999999</v>
      </c>
      <c r="Z7" s="44">
        <v>3.49E-2</v>
      </c>
      <c r="AA7" s="44">
        <v>-0.15110000000000001</v>
      </c>
      <c r="AB7" s="44">
        <v>0.42770000000000002</v>
      </c>
      <c r="AC7" s="44">
        <v>-1E-3</v>
      </c>
      <c r="AD7" s="44">
        <v>-5.62E-2</v>
      </c>
      <c r="AE7" s="44">
        <v>2.7199999999999998E-2</v>
      </c>
      <c r="AF7" s="44">
        <v>4.0599999999999997E-2</v>
      </c>
      <c r="AG7" s="44">
        <v>-3.7999999999999999E-2</v>
      </c>
      <c r="AH7" s="44">
        <v>0.16830000000000001</v>
      </c>
      <c r="AI7" s="44">
        <v>-0.1512</v>
      </c>
      <c r="AJ7" s="44">
        <v>-6.4500000000000002E-2</v>
      </c>
      <c r="AK7" s="44">
        <v>2.93E-2</v>
      </c>
      <c r="AL7" s="44">
        <v>-5.3199999999999997E-2</v>
      </c>
      <c r="AM7" s="44">
        <v>0.1046</v>
      </c>
      <c r="AN7" s="44">
        <v>0.2918</v>
      </c>
      <c r="AO7" s="44">
        <v>-0.2157</v>
      </c>
      <c r="AP7" s="44">
        <v>-7.9799999999999996E-2</v>
      </c>
      <c r="AQ7" s="44">
        <v>0.18029999999999999</v>
      </c>
      <c r="AR7" s="44">
        <v>7.0999999999999994E-2</v>
      </c>
      <c r="AS7" s="44">
        <v>1.15E-2</v>
      </c>
      <c r="AT7" s="44">
        <v>0.1237</v>
      </c>
      <c r="AU7" s="44">
        <v>1.47E-2</v>
      </c>
      <c r="AV7" s="44">
        <v>-9.4999999999999998E-3</v>
      </c>
      <c r="AW7" s="44">
        <v>-4.7699999999999999E-2</v>
      </c>
      <c r="AX7" s="44">
        <v>-1E-3</v>
      </c>
      <c r="AY7" s="44">
        <v>0.1041</v>
      </c>
      <c r="AZ7" s="44">
        <v>0.17960000000000001</v>
      </c>
      <c r="BA7" s="202">
        <v>-9.8199999999999996E-2</v>
      </c>
      <c r="BB7" s="4">
        <v>1.9400000000000001E-2</v>
      </c>
      <c r="BC7" s="202">
        <v>1.9699999999999999E-2</v>
      </c>
      <c r="BD7" s="202">
        <v>-2.35E-2</v>
      </c>
      <c r="BE7" s="202">
        <v>3.8E-3</v>
      </c>
      <c r="BF7" s="202">
        <v>3.4700000000000002E-2</v>
      </c>
      <c r="BG7" s="202">
        <v>0.1052</v>
      </c>
      <c r="BH7" s="202">
        <v>-0.1472</v>
      </c>
      <c r="BI7" s="405">
        <v>0.15390000000000001</v>
      </c>
      <c r="BJ7" s="202">
        <v>-0.20730000000000001</v>
      </c>
      <c r="BK7" s="202">
        <v>0.19520000000000001</v>
      </c>
      <c r="BL7" s="405">
        <v>0.39169999999999999</v>
      </c>
      <c r="BM7" s="202">
        <v>-0.27800000000000002</v>
      </c>
      <c r="BN7" s="202">
        <v>0.16619999999999999</v>
      </c>
      <c r="BO7" s="202">
        <v>-0.1045</v>
      </c>
      <c r="BP7" s="619">
        <v>-4.3200000000000002E-2</v>
      </c>
      <c r="BQ7" s="619">
        <v>8.6599999999999996E-2</v>
      </c>
      <c r="BR7" s="619">
        <v>-3.73E-2</v>
      </c>
    </row>
    <row r="8" spans="1:70">
      <c r="A8" s="684" t="s">
        <v>21</v>
      </c>
      <c r="B8" s="28" t="s">
        <v>22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3051990</v>
      </c>
      <c r="AN8" s="43">
        <v>4775820</v>
      </c>
      <c r="AO8" s="43">
        <v>2750860</v>
      </c>
      <c r="AP8" s="43">
        <v>1833460</v>
      </c>
      <c r="AQ8" s="43">
        <v>2035390</v>
      </c>
      <c r="AR8" s="43">
        <v>2023410</v>
      </c>
      <c r="AS8" s="43">
        <v>3790550</v>
      </c>
      <c r="AT8" s="43">
        <v>1964010</v>
      </c>
      <c r="AU8" s="43">
        <v>1835430</v>
      </c>
      <c r="AV8" s="43">
        <v>1638490</v>
      </c>
      <c r="AW8" s="43">
        <v>1341600</v>
      </c>
      <c r="AX8" s="43">
        <v>2048200</v>
      </c>
      <c r="AY8" s="43">
        <v>2335670</v>
      </c>
      <c r="AZ8" s="43">
        <v>2103060</v>
      </c>
      <c r="BA8" s="2">
        <v>1873430</v>
      </c>
      <c r="BB8" s="2">
        <v>2024280</v>
      </c>
      <c r="BC8" s="2">
        <v>1629040</v>
      </c>
      <c r="BD8" s="2">
        <v>1951320</v>
      </c>
      <c r="BE8" s="2">
        <v>2027310</v>
      </c>
      <c r="BF8" s="2">
        <v>2264030</v>
      </c>
      <c r="BG8" s="2">
        <v>1391370</v>
      </c>
      <c r="BH8" s="2">
        <v>1029380</v>
      </c>
      <c r="BI8" s="468">
        <v>765070</v>
      </c>
      <c r="BJ8" s="2">
        <v>1439810</v>
      </c>
      <c r="BK8" s="2">
        <v>2487620</v>
      </c>
      <c r="BL8" s="544">
        <v>2240270</v>
      </c>
      <c r="BM8" s="2">
        <v>1293060</v>
      </c>
      <c r="BN8" s="2">
        <v>1689380</v>
      </c>
      <c r="BO8" s="2">
        <v>1496610</v>
      </c>
      <c r="BP8" s="622">
        <v>1498740</v>
      </c>
      <c r="BQ8" s="624">
        <v>1495350</v>
      </c>
      <c r="BR8" s="626">
        <v>1364340</v>
      </c>
    </row>
    <row r="9" spans="1:70" ht="26.25">
      <c r="A9" s="684"/>
      <c r="B9" s="29" t="s">
        <v>23</v>
      </c>
      <c r="C9" s="305" ph="1">
        <v>0</v>
      </c>
      <c r="D9" s="305" ph="1">
        <v>0</v>
      </c>
      <c r="E9" s="305" ph="1">
        <v>0</v>
      </c>
      <c r="F9" s="305" ph="1">
        <v>0</v>
      </c>
      <c r="G9" s="305" ph="1">
        <v>0</v>
      </c>
      <c r="H9" s="305" ph="1">
        <v>0</v>
      </c>
      <c r="I9" s="305" ph="1">
        <v>0</v>
      </c>
      <c r="J9" s="305" ph="1">
        <v>0</v>
      </c>
      <c r="K9" s="305" ph="1">
        <v>0</v>
      </c>
      <c r="L9" s="305" ph="1">
        <v>0</v>
      </c>
      <c r="M9" s="305" ph="1">
        <v>0</v>
      </c>
      <c r="N9" s="305" ph="1">
        <v>0</v>
      </c>
      <c r="O9" s="305" ph="1">
        <v>0</v>
      </c>
      <c r="P9" s="305" ph="1">
        <v>0</v>
      </c>
      <c r="Q9" s="305" ph="1">
        <v>0</v>
      </c>
      <c r="R9" s="305" ph="1">
        <v>0</v>
      </c>
      <c r="S9" s="305" ph="1">
        <v>0</v>
      </c>
      <c r="T9" s="305" ph="1">
        <v>0</v>
      </c>
      <c r="U9" s="305" ph="1">
        <v>0</v>
      </c>
      <c r="V9" s="305" ph="1">
        <v>0</v>
      </c>
      <c r="W9" s="305" ph="1">
        <v>0</v>
      </c>
      <c r="X9" s="305" ph="1">
        <v>0</v>
      </c>
      <c r="Y9" s="305" ph="1">
        <v>0</v>
      </c>
      <c r="Z9" s="305" ph="1">
        <v>0</v>
      </c>
      <c r="AA9" s="305" ph="1">
        <v>0</v>
      </c>
      <c r="AB9" s="305" ph="1">
        <v>0</v>
      </c>
      <c r="AC9" s="305" ph="1">
        <v>0</v>
      </c>
      <c r="AD9" s="305" ph="1">
        <v>0</v>
      </c>
      <c r="AE9" s="305" ph="1">
        <v>0</v>
      </c>
      <c r="AF9" s="305" ph="1">
        <v>0</v>
      </c>
      <c r="AG9" s="305" ph="1">
        <v>0</v>
      </c>
      <c r="AH9" s="305" ph="1">
        <v>0</v>
      </c>
      <c r="AI9" s="305" ph="1">
        <v>0</v>
      </c>
      <c r="AJ9" s="305" ph="1">
        <v>0</v>
      </c>
      <c r="AK9" s="305" ph="1">
        <v>0</v>
      </c>
      <c r="AL9" s="305" ph="1">
        <v>0</v>
      </c>
      <c r="AM9" s="305" ph="1">
        <v>0</v>
      </c>
      <c r="AN9" s="305" ph="1">
        <v>0.56479999999999997</v>
      </c>
      <c r="AO9" s="305" ph="1">
        <v>-0.42399999999999999</v>
      </c>
      <c r="AP9" s="305" ph="1">
        <v>-0.33350000000000002</v>
      </c>
      <c r="AQ9" s="305" ph="1">
        <v>0.1101</v>
      </c>
      <c r="AR9" s="305" ph="1">
        <v>-5.8999999999999999E-3</v>
      </c>
      <c r="AS9" s="305" ph="1">
        <v>0.87329999999999997</v>
      </c>
      <c r="AT9" s="305" ph="1">
        <v>-0.4819</v>
      </c>
      <c r="AU9" s="305" ph="1">
        <v>-6.5500000000000003E-2</v>
      </c>
      <c r="AV9" s="305" ph="1">
        <v>-0.10730000000000001</v>
      </c>
      <c r="AW9" s="305" ph="1">
        <v>-0.1812</v>
      </c>
      <c r="AX9" s="305" ph="1">
        <v>0.52669999999999995</v>
      </c>
      <c r="AY9" s="305" ph="1">
        <v>0.1404</v>
      </c>
      <c r="AZ9" s="305" ph="1">
        <v>-9.9599999999999994E-2</v>
      </c>
      <c r="BA9" s="202">
        <v>-0.10920000000000001</v>
      </c>
      <c r="BB9" s="4">
        <v>8.0500000000000002E-2</v>
      </c>
      <c r="BC9" s="202">
        <v>-0.19520000000000001</v>
      </c>
      <c r="BD9" s="202">
        <v>0.1978</v>
      </c>
      <c r="BE9" s="202">
        <v>3.8899999999999997E-2</v>
      </c>
      <c r="BF9" s="202">
        <v>0.1168</v>
      </c>
      <c r="BG9" s="202">
        <v>-0.38540000000000002</v>
      </c>
      <c r="BH9" s="202">
        <v>-0.26019999999999999</v>
      </c>
      <c r="BI9" s="405">
        <v>-0.25679999999999997</v>
      </c>
      <c r="BJ9" s="202">
        <v>0.88190000000000002</v>
      </c>
      <c r="BK9" s="202">
        <v>0.72770000000000001</v>
      </c>
      <c r="BL9" s="405">
        <v>-9.9400000000000002E-2</v>
      </c>
      <c r="BM9" s="202">
        <v>-0.42280000000000001</v>
      </c>
      <c r="BN9" s="202">
        <v>0.30649999999999999</v>
      </c>
      <c r="BO9" s="202">
        <v>-0.11409999999999999</v>
      </c>
      <c r="BP9" s="619">
        <v>1.4E-3</v>
      </c>
      <c r="BQ9" s="619">
        <v>-2.3E-3</v>
      </c>
      <c r="BR9" s="619">
        <v>-8.7599999999999997E-2</v>
      </c>
    </row>
    <row r="10" spans="1:70">
      <c r="A10" s="684"/>
      <c r="B10" s="29" t="s">
        <v>24</v>
      </c>
      <c r="C10" s="53">
        <v>0</v>
      </c>
      <c r="D10" s="53">
        <v>0</v>
      </c>
      <c r="E10" s="53">
        <v>0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0</v>
      </c>
      <c r="O10" s="53">
        <v>0</v>
      </c>
      <c r="P10" s="53">
        <v>0</v>
      </c>
      <c r="Q10" s="53">
        <v>0</v>
      </c>
      <c r="R10" s="53">
        <v>0</v>
      </c>
      <c r="S10" s="53">
        <v>0</v>
      </c>
      <c r="T10" s="53">
        <v>0</v>
      </c>
      <c r="U10" s="53">
        <v>0</v>
      </c>
      <c r="V10" s="53">
        <v>0</v>
      </c>
      <c r="W10" s="53">
        <v>0</v>
      </c>
      <c r="X10" s="53">
        <v>0</v>
      </c>
      <c r="Y10" s="53">
        <v>0</v>
      </c>
      <c r="Z10" s="53">
        <v>0</v>
      </c>
      <c r="AA10" s="53">
        <v>0</v>
      </c>
      <c r="AB10" s="53">
        <v>0</v>
      </c>
      <c r="AC10" s="53">
        <v>0</v>
      </c>
      <c r="AD10" s="53">
        <v>0</v>
      </c>
      <c r="AE10" s="53">
        <v>0</v>
      </c>
      <c r="AF10" s="53">
        <v>0</v>
      </c>
      <c r="AG10" s="53">
        <v>0</v>
      </c>
      <c r="AH10" s="53">
        <v>0</v>
      </c>
      <c r="AI10" s="53">
        <v>0</v>
      </c>
      <c r="AJ10" s="53">
        <v>0</v>
      </c>
      <c r="AK10" s="53">
        <v>0</v>
      </c>
      <c r="AL10" s="53">
        <v>0</v>
      </c>
      <c r="AM10" s="53">
        <v>135573</v>
      </c>
      <c r="AN10" s="53">
        <v>126248</v>
      </c>
      <c r="AO10" s="53">
        <v>107726</v>
      </c>
      <c r="AP10" s="53">
        <v>82730</v>
      </c>
      <c r="AQ10" s="53">
        <v>95746</v>
      </c>
      <c r="AR10" s="53">
        <v>120997</v>
      </c>
      <c r="AS10" s="53">
        <v>186137</v>
      </c>
      <c r="AT10" s="53">
        <v>106710</v>
      </c>
      <c r="AU10" s="53">
        <v>93291</v>
      </c>
      <c r="AV10" s="53">
        <v>85766</v>
      </c>
      <c r="AW10" s="53">
        <v>73176</v>
      </c>
      <c r="AX10" s="53">
        <v>64140</v>
      </c>
      <c r="AY10" s="53">
        <v>70795</v>
      </c>
      <c r="AZ10" s="53">
        <v>70812</v>
      </c>
      <c r="BA10" s="308">
        <v>68774</v>
      </c>
      <c r="BB10" s="308">
        <v>71586</v>
      </c>
      <c r="BC10" s="308">
        <v>68870</v>
      </c>
      <c r="BD10" s="308">
        <v>73121</v>
      </c>
      <c r="BE10" s="4">
        <v>87274</v>
      </c>
      <c r="BF10" s="4">
        <v>94287</v>
      </c>
      <c r="BG10" s="4">
        <v>47486</v>
      </c>
      <c r="BH10" s="4">
        <v>40839</v>
      </c>
      <c r="BI10" s="469">
        <v>29989</v>
      </c>
      <c r="BJ10" s="4">
        <v>35510</v>
      </c>
      <c r="BK10" s="4">
        <v>50448</v>
      </c>
      <c r="BL10" s="545">
        <v>47080</v>
      </c>
      <c r="BM10" s="4">
        <v>35271</v>
      </c>
      <c r="BN10" s="4">
        <v>40768</v>
      </c>
      <c r="BO10" s="4">
        <v>38185</v>
      </c>
      <c r="BP10" s="623">
        <v>51327</v>
      </c>
      <c r="BQ10" s="625">
        <v>44849</v>
      </c>
      <c r="BR10" s="627">
        <v>42062</v>
      </c>
    </row>
    <row r="11" spans="1:70" ht="26.25">
      <c r="A11" s="684"/>
      <c r="B11" s="29" t="s">
        <v>25</v>
      </c>
      <c r="C11" s="306" ph="1">
        <v>0</v>
      </c>
      <c r="D11" s="306" ph="1">
        <v>0</v>
      </c>
      <c r="E11" s="306" ph="1">
        <v>0</v>
      </c>
      <c r="F11" s="306" ph="1">
        <v>0</v>
      </c>
      <c r="G11" s="306" ph="1">
        <v>0</v>
      </c>
      <c r="H11" s="306" ph="1">
        <v>0</v>
      </c>
      <c r="I11" s="306" ph="1">
        <v>0</v>
      </c>
      <c r="J11" s="306" ph="1">
        <v>0</v>
      </c>
      <c r="K11" s="306" ph="1">
        <v>0</v>
      </c>
      <c r="L11" s="306" ph="1">
        <v>0</v>
      </c>
      <c r="M11" s="306" ph="1">
        <v>0</v>
      </c>
      <c r="N11" s="306" ph="1">
        <v>0</v>
      </c>
      <c r="O11" s="306" ph="1">
        <v>0</v>
      </c>
      <c r="P11" s="306" ph="1">
        <v>0</v>
      </c>
      <c r="Q11" s="306" ph="1">
        <v>0</v>
      </c>
      <c r="R11" s="306" ph="1">
        <v>0</v>
      </c>
      <c r="S11" s="306" ph="1">
        <v>0</v>
      </c>
      <c r="T11" s="306" ph="1">
        <v>0</v>
      </c>
      <c r="U11" s="306" ph="1">
        <v>0</v>
      </c>
      <c r="V11" s="306" ph="1">
        <v>0</v>
      </c>
      <c r="W11" s="306" ph="1">
        <v>0</v>
      </c>
      <c r="X11" s="306" ph="1">
        <v>0</v>
      </c>
      <c r="Y11" s="306" ph="1">
        <v>0</v>
      </c>
      <c r="Z11" s="306" ph="1">
        <v>0</v>
      </c>
      <c r="AA11" s="306" ph="1">
        <v>0</v>
      </c>
      <c r="AB11" s="306" ph="1">
        <v>0</v>
      </c>
      <c r="AC11" s="306" ph="1">
        <v>0</v>
      </c>
      <c r="AD11" s="306" ph="1">
        <v>0</v>
      </c>
      <c r="AE11" s="306" ph="1">
        <v>0</v>
      </c>
      <c r="AF11" s="306" ph="1">
        <v>0</v>
      </c>
      <c r="AG11" s="306" ph="1">
        <v>0</v>
      </c>
      <c r="AH11" s="306" ph="1">
        <v>0</v>
      </c>
      <c r="AI11" s="306" ph="1">
        <v>0</v>
      </c>
      <c r="AJ11" s="306" ph="1">
        <v>0</v>
      </c>
      <c r="AK11" s="306" ph="1">
        <v>0</v>
      </c>
      <c r="AL11" s="306" ph="1">
        <v>0</v>
      </c>
      <c r="AM11" s="306" ph="1">
        <v>0</v>
      </c>
      <c r="AN11" s="306" ph="1">
        <v>-6.88E-2</v>
      </c>
      <c r="AO11" s="306" ph="1">
        <v>-0.1467</v>
      </c>
      <c r="AP11" s="306" ph="1">
        <v>-0.23200000000000001</v>
      </c>
      <c r="AQ11" s="306" ph="1">
        <v>0.1573</v>
      </c>
      <c r="AR11" s="306" ph="1">
        <v>0.26369999999999999</v>
      </c>
      <c r="AS11" s="306" ph="1">
        <v>0.53839999999999999</v>
      </c>
      <c r="AT11" s="306" ph="1">
        <v>-0.42670000000000002</v>
      </c>
      <c r="AU11" s="306" ph="1">
        <v>-0.1258</v>
      </c>
      <c r="AV11" s="306" ph="1">
        <v>-8.0699999999999994E-2</v>
      </c>
      <c r="AW11" s="306" ph="1">
        <v>-0.14680000000000001</v>
      </c>
      <c r="AX11" s="306" ph="1">
        <v>-0.1235</v>
      </c>
      <c r="AY11" s="306" ph="1">
        <v>0.1038</v>
      </c>
      <c r="AZ11" s="306" ph="1">
        <v>2.0000000000000001E-4</v>
      </c>
      <c r="BA11" s="243">
        <v>-2.8799999999999999E-2</v>
      </c>
      <c r="BB11" s="243">
        <v>4.0899999999999999E-2</v>
      </c>
      <c r="BC11" s="243">
        <v>-3.7900000000000003E-2</v>
      </c>
      <c r="BD11" s="243">
        <v>6.1699999999999998E-2</v>
      </c>
      <c r="BE11" s="202">
        <v>0.19359999999999999</v>
      </c>
      <c r="BF11" s="202">
        <v>8.0399999999999999E-2</v>
      </c>
      <c r="BG11" s="202">
        <v>-0.49640000000000001</v>
      </c>
      <c r="BH11" s="206">
        <v>-0.14000000000000001</v>
      </c>
      <c r="BI11" s="405">
        <v>-0.26569999999999999</v>
      </c>
      <c r="BJ11" s="202">
        <v>0.18410000000000001</v>
      </c>
      <c r="BK11" s="202">
        <v>0.42070000000000002</v>
      </c>
      <c r="BL11" s="405">
        <v>-6.6799999999999998E-2</v>
      </c>
      <c r="BM11" s="202">
        <v>-0.25080000000000002</v>
      </c>
      <c r="BN11" s="202">
        <v>0.15590000000000001</v>
      </c>
      <c r="BO11" s="202">
        <v>-6.3399999999999998E-2</v>
      </c>
      <c r="BP11" s="619">
        <v>0.34420000000000001</v>
      </c>
      <c r="BQ11" s="619">
        <v>-0.12620000000000001</v>
      </c>
      <c r="BR11" s="619">
        <v>-6.2100000000000002E-2</v>
      </c>
    </row>
    <row r="12" spans="1:70">
      <c r="A12" s="684"/>
      <c r="B12" s="29" t="s">
        <v>26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22.51</v>
      </c>
      <c r="AN12" s="53">
        <v>37.83</v>
      </c>
      <c r="AO12" s="53">
        <v>25.54</v>
      </c>
      <c r="AP12" s="53">
        <v>22.16</v>
      </c>
      <c r="AQ12" s="53">
        <v>21.26</v>
      </c>
      <c r="AR12" s="53">
        <v>16.72</v>
      </c>
      <c r="AS12" s="53">
        <v>20.36</v>
      </c>
      <c r="AT12" s="53">
        <v>18.41</v>
      </c>
      <c r="AU12" s="53">
        <v>19.670000000000002</v>
      </c>
      <c r="AV12" s="53">
        <v>19.100000000000001</v>
      </c>
      <c r="AW12" s="53">
        <v>18.329999999999998</v>
      </c>
      <c r="AX12" s="53">
        <v>31.93</v>
      </c>
      <c r="AY12" s="53">
        <v>32.99</v>
      </c>
      <c r="AZ12" s="53">
        <v>29.7</v>
      </c>
      <c r="BA12" s="308">
        <v>27.24</v>
      </c>
      <c r="BB12" s="308">
        <v>28.28</v>
      </c>
      <c r="BC12" s="308">
        <v>23.65</v>
      </c>
      <c r="BD12" s="308">
        <v>26.69</v>
      </c>
      <c r="BE12" s="4">
        <v>23.23</v>
      </c>
      <c r="BF12" s="4">
        <v>24.01</v>
      </c>
      <c r="BG12" s="4">
        <v>29.3</v>
      </c>
      <c r="BH12" s="4">
        <v>25.21</v>
      </c>
      <c r="BI12" s="469">
        <v>25.51</v>
      </c>
      <c r="BJ12" s="4">
        <v>40.549999999999997</v>
      </c>
      <c r="BK12" s="4">
        <v>49.31</v>
      </c>
      <c r="BL12" s="545">
        <v>47.58</v>
      </c>
      <c r="BM12" s="4">
        <v>36.659999999999997</v>
      </c>
      <c r="BN12" s="4">
        <v>41.44</v>
      </c>
      <c r="BO12" s="4">
        <v>39.19</v>
      </c>
      <c r="BP12" s="623">
        <v>29.2</v>
      </c>
      <c r="BQ12" s="625">
        <v>33.340000000000003</v>
      </c>
      <c r="BR12" s="627">
        <v>32.44</v>
      </c>
    </row>
    <row r="13" spans="1:70" ht="26.25">
      <c r="A13" s="684"/>
      <c r="B13" s="304" t="s">
        <v>27</v>
      </c>
      <c r="C13" s="306" ph="1">
        <v>0</v>
      </c>
      <c r="D13" s="306" ph="1">
        <v>0</v>
      </c>
      <c r="E13" s="306" ph="1">
        <v>0</v>
      </c>
      <c r="F13" s="306" ph="1">
        <v>0</v>
      </c>
      <c r="G13" s="306" ph="1">
        <v>0</v>
      </c>
      <c r="H13" s="306" ph="1">
        <v>0</v>
      </c>
      <c r="I13" s="306" ph="1">
        <v>0</v>
      </c>
      <c r="J13" s="306" ph="1">
        <v>0</v>
      </c>
      <c r="K13" s="306" ph="1">
        <v>0</v>
      </c>
      <c r="L13" s="306" ph="1">
        <v>0</v>
      </c>
      <c r="M13" s="306" ph="1">
        <v>0</v>
      </c>
      <c r="N13" s="306" ph="1">
        <v>0</v>
      </c>
      <c r="O13" s="306" ph="1">
        <v>0</v>
      </c>
      <c r="P13" s="306" ph="1">
        <v>0</v>
      </c>
      <c r="Q13" s="306" ph="1">
        <v>0</v>
      </c>
      <c r="R13" s="306" ph="1">
        <v>0</v>
      </c>
      <c r="S13" s="306" ph="1">
        <v>0</v>
      </c>
      <c r="T13" s="306" ph="1">
        <v>0</v>
      </c>
      <c r="U13" s="306" ph="1">
        <v>0</v>
      </c>
      <c r="V13" s="306" ph="1">
        <v>0</v>
      </c>
      <c r="W13" s="306" ph="1">
        <v>0</v>
      </c>
      <c r="X13" s="306" ph="1">
        <v>0</v>
      </c>
      <c r="Y13" s="306" ph="1">
        <v>0</v>
      </c>
      <c r="Z13" s="306" ph="1">
        <v>0</v>
      </c>
      <c r="AA13" s="306" ph="1">
        <v>0</v>
      </c>
      <c r="AB13" s="306" ph="1">
        <v>0</v>
      </c>
      <c r="AC13" s="306" ph="1">
        <v>0</v>
      </c>
      <c r="AD13" s="306" ph="1">
        <v>0</v>
      </c>
      <c r="AE13" s="306" ph="1">
        <v>0</v>
      </c>
      <c r="AF13" s="306" ph="1">
        <v>0</v>
      </c>
      <c r="AG13" s="306" ph="1">
        <v>0</v>
      </c>
      <c r="AH13" s="306" ph="1">
        <v>0</v>
      </c>
      <c r="AI13" s="306" ph="1">
        <v>0</v>
      </c>
      <c r="AJ13" s="306" ph="1">
        <v>0</v>
      </c>
      <c r="AK13" s="306" ph="1">
        <v>0</v>
      </c>
      <c r="AL13" s="306" ph="1">
        <v>0</v>
      </c>
      <c r="AM13" s="306" ph="1">
        <v>0</v>
      </c>
      <c r="AN13" s="306" ph="1">
        <v>0.68059999999999998</v>
      </c>
      <c r="AO13" s="306" ph="1">
        <v>-0.32490000000000002</v>
      </c>
      <c r="AP13" s="306" ph="1">
        <v>-0.1323</v>
      </c>
      <c r="AQ13" s="306" ph="1">
        <v>-4.0599999999999997E-2</v>
      </c>
      <c r="AR13" s="306" ph="1">
        <v>-0.2135</v>
      </c>
      <c r="AS13" s="306" ph="1">
        <v>0.2177</v>
      </c>
      <c r="AT13" s="306" ph="1">
        <v>-9.5799999999999996E-2</v>
      </c>
      <c r="AU13" s="306" ph="1">
        <v>6.8400000000000002E-2</v>
      </c>
      <c r="AV13" s="306" ph="1">
        <v>-2.9000000000000001E-2</v>
      </c>
      <c r="AW13" s="306" ph="1">
        <v>-4.0300000000000002E-2</v>
      </c>
      <c r="AX13" s="306" ph="1">
        <v>0.74199999999999999</v>
      </c>
      <c r="AY13" s="306" ph="1">
        <v>3.32E-2</v>
      </c>
      <c r="AZ13" s="306" ph="1">
        <v>-9.9699999999999997E-2</v>
      </c>
      <c r="BA13" s="243">
        <v>-8.2799999999999999E-2</v>
      </c>
      <c r="BB13" s="243">
        <v>3.8199999999999998E-2</v>
      </c>
      <c r="BC13" s="243">
        <v>-0.16370000000000001</v>
      </c>
      <c r="BD13" s="243">
        <v>0.1285</v>
      </c>
      <c r="BE13" s="202">
        <v>-0.12959999999999999</v>
      </c>
      <c r="BF13" s="202">
        <v>3.3599999999999998E-2</v>
      </c>
      <c r="BG13" s="202">
        <v>0.2203</v>
      </c>
      <c r="BH13" s="202">
        <v>-0.1396</v>
      </c>
      <c r="BI13" s="405">
        <v>1.1900000000000001E-2</v>
      </c>
      <c r="BJ13" s="202">
        <v>0.58960000000000001</v>
      </c>
      <c r="BK13" s="202">
        <v>0.216</v>
      </c>
      <c r="BL13" s="405">
        <v>-3.5099999999999999E-2</v>
      </c>
      <c r="BM13" s="202">
        <v>-0.22950000000000001</v>
      </c>
      <c r="BN13" s="202">
        <v>0.13039999999999999</v>
      </c>
      <c r="BO13" s="202">
        <v>-5.4300000000000001E-2</v>
      </c>
      <c r="BP13" s="619">
        <v>-0.25490000000000002</v>
      </c>
      <c r="BQ13" s="619">
        <v>0.14180000000000001</v>
      </c>
      <c r="BR13" s="619">
        <v>-2.7E-2</v>
      </c>
    </row>
    <row r="14" spans="1:70">
      <c r="A14" s="684" t="s">
        <v>28</v>
      </c>
      <c r="B14" s="28" t="s">
        <v>29</v>
      </c>
      <c r="C14" s="43">
        <v>17766948.699999999</v>
      </c>
      <c r="D14" s="43">
        <v>22405855.5</v>
      </c>
      <c r="E14" s="43">
        <v>13212058.6</v>
      </c>
      <c r="F14" s="43">
        <v>18513769.399999999</v>
      </c>
      <c r="G14" s="43">
        <v>12812602.199999999</v>
      </c>
      <c r="H14" s="43">
        <v>11956260.9</v>
      </c>
      <c r="I14" s="43">
        <v>11763459.1</v>
      </c>
      <c r="J14" s="43">
        <v>11931262.5</v>
      </c>
      <c r="K14" s="43">
        <v>6941441.5999999996</v>
      </c>
      <c r="L14" s="43">
        <v>6617011.2999999998</v>
      </c>
      <c r="M14" s="43">
        <v>5578247.5999999996</v>
      </c>
      <c r="N14" s="43">
        <v>6561753.2999999998</v>
      </c>
      <c r="O14" s="43">
        <v>8884187.3000000007</v>
      </c>
      <c r="P14" s="43">
        <v>10157362.699999999</v>
      </c>
      <c r="Q14" s="43">
        <v>7190958</v>
      </c>
      <c r="R14" s="43">
        <v>6592405.9000000004</v>
      </c>
      <c r="S14" s="43">
        <v>8424365.0999999996</v>
      </c>
      <c r="T14" s="43">
        <v>10550947.1</v>
      </c>
      <c r="U14" s="43">
        <v>8903102.6999999993</v>
      </c>
      <c r="V14" s="43">
        <v>7210871.2999999998</v>
      </c>
      <c r="W14" s="43">
        <v>4411230.5</v>
      </c>
      <c r="X14" s="43">
        <v>3683313</v>
      </c>
      <c r="Y14" s="43">
        <v>4223180.3</v>
      </c>
      <c r="Z14" s="43">
        <v>4870491.2</v>
      </c>
      <c r="AA14" s="43">
        <v>5255412.9000000004</v>
      </c>
      <c r="AB14" s="43">
        <v>9122983.1999999993</v>
      </c>
      <c r="AC14" s="43">
        <v>8797610.6999999993</v>
      </c>
      <c r="AD14" s="43">
        <v>7642726.9000000004</v>
      </c>
      <c r="AE14" s="43">
        <v>8390992.6999999993</v>
      </c>
      <c r="AF14" s="43">
        <v>9484066.5999999996</v>
      </c>
      <c r="AG14" s="43">
        <v>11847463.800000001</v>
      </c>
      <c r="AH14" s="43">
        <v>14133199.199999999</v>
      </c>
      <c r="AI14" s="43">
        <v>8415542.6999999993</v>
      </c>
      <c r="AJ14" s="43">
        <v>8205714.4000000004</v>
      </c>
      <c r="AK14" s="43">
        <v>6857337</v>
      </c>
      <c r="AL14" s="43">
        <v>6221738.7999999998</v>
      </c>
      <c r="AM14" s="43">
        <v>8623866.8000000007</v>
      </c>
      <c r="AN14" s="43">
        <v>8524023.0999999996</v>
      </c>
      <c r="AO14" s="43">
        <v>6129691</v>
      </c>
      <c r="AP14" s="43">
        <v>5608866.5999999996</v>
      </c>
      <c r="AQ14" s="43">
        <v>6265888.7000000002</v>
      </c>
      <c r="AR14" s="43">
        <v>8607507.4000000004</v>
      </c>
      <c r="AS14" s="43">
        <v>10406682.699999999</v>
      </c>
      <c r="AT14" s="43">
        <v>8969543.6999999993</v>
      </c>
      <c r="AU14" s="43">
        <v>6849504.0999999996</v>
      </c>
      <c r="AV14" s="43">
        <v>6133798.2999999998</v>
      </c>
      <c r="AW14" s="43">
        <v>5494963.9000000004</v>
      </c>
      <c r="AX14" s="43">
        <v>5163074.5999999996</v>
      </c>
      <c r="AY14" s="43">
        <v>5493428.0999999996</v>
      </c>
      <c r="AZ14" s="43">
        <v>8378107.5999999996</v>
      </c>
      <c r="BA14" s="2">
        <v>7570004</v>
      </c>
      <c r="BB14" s="2">
        <v>6683807</v>
      </c>
      <c r="BC14" s="2">
        <v>7306665.9000000004</v>
      </c>
      <c r="BD14" s="2">
        <v>7374563.7000000002</v>
      </c>
      <c r="BE14" s="2">
        <v>8856600.0999999996</v>
      </c>
      <c r="BF14" s="2">
        <v>8856009.6999999993</v>
      </c>
      <c r="BG14" s="2">
        <v>7054060.0999999996</v>
      </c>
      <c r="BH14" s="2">
        <v>6082365.9000000004</v>
      </c>
      <c r="BI14" s="468">
        <v>4938984.0999999996</v>
      </c>
      <c r="BJ14" s="2">
        <v>3823997.5</v>
      </c>
      <c r="BK14" s="2">
        <v>4509266.2</v>
      </c>
      <c r="BL14" s="544">
        <v>8870107.9000000004</v>
      </c>
      <c r="BM14" s="2">
        <v>5061629.4000000004</v>
      </c>
      <c r="BN14" s="2">
        <v>6034661</v>
      </c>
      <c r="BO14" s="2">
        <v>5386670.0999999996</v>
      </c>
      <c r="BP14" s="622">
        <v>6768781.5</v>
      </c>
      <c r="BQ14" s="624">
        <v>6559215.7000000002</v>
      </c>
      <c r="BR14" s="626">
        <v>5851180.2999999998</v>
      </c>
    </row>
    <row r="15" spans="1:70" ht="26.25">
      <c r="A15" s="684"/>
      <c r="B15" s="29" t="s">
        <v>30</v>
      </c>
      <c r="C15" s="305" ph="1">
        <v>0.5171</v>
      </c>
      <c r="D15" s="305" ph="1">
        <v>0.2611</v>
      </c>
      <c r="E15" s="305" ph="1">
        <v>-0.4103</v>
      </c>
      <c r="F15" s="305" ph="1">
        <v>0.40129999999999999</v>
      </c>
      <c r="G15" s="305" ph="1">
        <v>-0.30790000000000001</v>
      </c>
      <c r="H15" s="305" ph="1">
        <v>-6.6799999999999998E-2</v>
      </c>
      <c r="I15" s="305" ph="1">
        <v>-1.61E-2</v>
      </c>
      <c r="J15" s="305" ph="1">
        <v>1.43E-2</v>
      </c>
      <c r="K15" s="305" ph="1">
        <v>-0.41820000000000002</v>
      </c>
      <c r="L15" s="305" ph="1">
        <v>-4.6699999999999998E-2</v>
      </c>
      <c r="M15" s="305" ph="1">
        <v>-0.157</v>
      </c>
      <c r="N15" s="305" ph="1">
        <v>0.17630000000000001</v>
      </c>
      <c r="O15" s="305" ph="1">
        <v>0.35389999999999999</v>
      </c>
      <c r="P15" s="305" ph="1">
        <v>0.14330000000000001</v>
      </c>
      <c r="Q15" s="305" ph="1">
        <v>-0.29199999999999998</v>
      </c>
      <c r="R15" s="305" ph="1">
        <v>-8.3199999999999996E-2</v>
      </c>
      <c r="S15" s="305" ph="1">
        <v>0.27789999999999998</v>
      </c>
      <c r="T15" s="305" ph="1">
        <v>0.25240000000000001</v>
      </c>
      <c r="U15" s="305" ph="1">
        <v>-0.15620000000000001</v>
      </c>
      <c r="V15" s="305" ph="1">
        <v>-0.19009999999999999</v>
      </c>
      <c r="W15" s="305" ph="1">
        <v>-0.38829999999999998</v>
      </c>
      <c r="X15" s="305" ph="1">
        <v>-0.16500000000000001</v>
      </c>
      <c r="Y15" s="305" ph="1">
        <v>0.14660000000000001</v>
      </c>
      <c r="Z15" s="305" ph="1">
        <v>0.15329999999999999</v>
      </c>
      <c r="AA15" s="305" ph="1">
        <v>7.9000000000000001E-2</v>
      </c>
      <c r="AB15" s="305" ph="1">
        <v>0.7359</v>
      </c>
      <c r="AC15" s="305" ph="1">
        <v>-3.5700000000000003E-2</v>
      </c>
      <c r="AD15" s="305" ph="1">
        <v>-0.1313</v>
      </c>
      <c r="AE15" s="305" ph="1">
        <v>9.7900000000000001E-2</v>
      </c>
      <c r="AF15" s="305" ph="1">
        <v>0.1303</v>
      </c>
      <c r="AG15" s="305" ph="1">
        <v>0.2492</v>
      </c>
      <c r="AH15" s="305" ph="1">
        <v>0.19289999999999999</v>
      </c>
      <c r="AI15" s="305" ph="1">
        <v>-0.40460000000000002</v>
      </c>
      <c r="AJ15" s="305" ph="1">
        <v>-2.4899999999999999E-2</v>
      </c>
      <c r="AK15" s="305" ph="1">
        <v>-0.1643</v>
      </c>
      <c r="AL15" s="305" ph="1">
        <v>-9.2700000000000005E-2</v>
      </c>
      <c r="AM15" s="305" ph="1">
        <v>0.3861</v>
      </c>
      <c r="AN15" s="305" ph="1">
        <v>-1.1599999999999999E-2</v>
      </c>
      <c r="AO15" s="305" ph="1">
        <v>-0.28089999999999998</v>
      </c>
      <c r="AP15" s="305" ph="1">
        <v>-8.5000000000000006E-2</v>
      </c>
      <c r="AQ15" s="305" ph="1">
        <v>0.1171</v>
      </c>
      <c r="AR15" s="305" ph="1">
        <v>0.37369999999999998</v>
      </c>
      <c r="AS15" s="305" ph="1">
        <v>0.20899999999999999</v>
      </c>
      <c r="AT15" s="305" ph="1">
        <v>-0.1381</v>
      </c>
      <c r="AU15" s="305" ph="1">
        <v>-0.2364</v>
      </c>
      <c r="AV15" s="305" ph="1">
        <v>-0.1045</v>
      </c>
      <c r="AW15" s="305" ph="1">
        <v>-0.1041</v>
      </c>
      <c r="AX15" s="305" ph="1">
        <v>-6.0400000000000002E-2</v>
      </c>
      <c r="AY15" s="305" ph="1">
        <v>6.4000000000000001E-2</v>
      </c>
      <c r="AZ15" s="305" ph="1">
        <v>0.52510000000000001</v>
      </c>
      <c r="BA15" s="243">
        <v>-9.6500000000000002E-2</v>
      </c>
      <c r="BB15" s="243">
        <v>-0.1171</v>
      </c>
      <c r="BC15" s="243">
        <v>9.3200000000000005E-2</v>
      </c>
      <c r="BD15" s="243">
        <v>9.2999999999999992E-3</v>
      </c>
      <c r="BE15" s="202">
        <v>0.20100000000000001</v>
      </c>
      <c r="BF15" s="202">
        <v>-1E-4</v>
      </c>
      <c r="BG15" s="202">
        <v>-0.20349999999999999</v>
      </c>
      <c r="BH15" s="202">
        <v>-0.13769999999999999</v>
      </c>
      <c r="BI15" s="405">
        <v>-0.188</v>
      </c>
      <c r="BJ15" s="202">
        <v>-0.2258</v>
      </c>
      <c r="BK15" s="202">
        <v>0.1792</v>
      </c>
      <c r="BL15" s="405">
        <v>0.96709999999999996</v>
      </c>
      <c r="BM15" s="202">
        <v>-0.4294</v>
      </c>
      <c r="BN15" s="202">
        <v>0.19220000000000001</v>
      </c>
      <c r="BO15" s="202">
        <v>-0.1074</v>
      </c>
      <c r="BP15" s="619">
        <v>0.25659999999999999</v>
      </c>
      <c r="BQ15" s="619">
        <v>-3.1E-2</v>
      </c>
      <c r="BR15" s="619">
        <v>-0.1079</v>
      </c>
    </row>
    <row r="16" spans="1:70">
      <c r="A16" s="684"/>
      <c r="B16" s="29" t="s">
        <v>31</v>
      </c>
      <c r="C16" s="53">
        <v>459600</v>
      </c>
      <c r="D16" s="53">
        <v>502099</v>
      </c>
      <c r="E16" s="53">
        <v>347330</v>
      </c>
      <c r="F16" s="53">
        <v>387499</v>
      </c>
      <c r="G16" s="53">
        <v>336992</v>
      </c>
      <c r="H16" s="53">
        <v>300789</v>
      </c>
      <c r="I16" s="53">
        <v>285884</v>
      </c>
      <c r="J16" s="53">
        <v>271362</v>
      </c>
      <c r="K16" s="53">
        <v>195927</v>
      </c>
      <c r="L16" s="53">
        <v>185822</v>
      </c>
      <c r="M16" s="53">
        <v>157180</v>
      </c>
      <c r="N16" s="53">
        <v>209547</v>
      </c>
      <c r="O16" s="53">
        <v>265166</v>
      </c>
      <c r="P16" s="53">
        <v>243960</v>
      </c>
      <c r="Q16" s="53">
        <v>211902</v>
      </c>
      <c r="R16" s="53">
        <v>211656</v>
      </c>
      <c r="S16" s="53">
        <v>236455</v>
      </c>
      <c r="T16" s="53">
        <v>280136</v>
      </c>
      <c r="U16" s="53">
        <v>242851</v>
      </c>
      <c r="V16" s="53">
        <v>176301</v>
      </c>
      <c r="W16" s="53">
        <v>121442</v>
      </c>
      <c r="X16" s="53">
        <v>114226</v>
      </c>
      <c r="Y16" s="53">
        <v>99610</v>
      </c>
      <c r="Z16" s="53">
        <v>101409</v>
      </c>
      <c r="AA16" s="53">
        <v>161901</v>
      </c>
      <c r="AB16" s="53">
        <v>228154</v>
      </c>
      <c r="AC16" s="53">
        <v>200426</v>
      </c>
      <c r="AD16" s="53">
        <v>168131</v>
      </c>
      <c r="AE16" s="53">
        <v>184190</v>
      </c>
      <c r="AF16" s="53">
        <v>205177</v>
      </c>
      <c r="AG16" s="53">
        <v>273511</v>
      </c>
      <c r="AH16" s="53">
        <v>284825</v>
      </c>
      <c r="AI16" s="53">
        <v>217206</v>
      </c>
      <c r="AJ16" s="53">
        <v>209945</v>
      </c>
      <c r="AK16" s="53">
        <v>159670</v>
      </c>
      <c r="AL16" s="53">
        <v>151158</v>
      </c>
      <c r="AM16" s="53">
        <v>209509</v>
      </c>
      <c r="AN16" s="53">
        <v>177024</v>
      </c>
      <c r="AO16" s="53">
        <v>139472</v>
      </c>
      <c r="AP16" s="53">
        <v>131292</v>
      </c>
      <c r="AQ16" s="53">
        <v>107909</v>
      </c>
      <c r="AR16" s="53">
        <v>136046</v>
      </c>
      <c r="AS16" s="53">
        <v>175424</v>
      </c>
      <c r="AT16" s="53">
        <v>128016</v>
      </c>
      <c r="AU16" s="53">
        <v>90731</v>
      </c>
      <c r="AV16" s="53">
        <v>78270</v>
      </c>
      <c r="AW16" s="53">
        <v>78533</v>
      </c>
      <c r="AX16" s="53">
        <v>92884</v>
      </c>
      <c r="AY16" s="53">
        <v>83265</v>
      </c>
      <c r="AZ16" s="53">
        <v>103962</v>
      </c>
      <c r="BA16" s="308">
        <v>104656</v>
      </c>
      <c r="BB16" s="308">
        <v>88819</v>
      </c>
      <c r="BC16" s="308">
        <v>90547</v>
      </c>
      <c r="BD16" s="308">
        <v>102211</v>
      </c>
      <c r="BE16" s="4">
        <v>120513</v>
      </c>
      <c r="BF16" s="4">
        <v>115578</v>
      </c>
      <c r="BG16" s="4">
        <v>83526</v>
      </c>
      <c r="BH16" s="4">
        <v>86850</v>
      </c>
      <c r="BI16" s="469">
        <v>55038</v>
      </c>
      <c r="BJ16" s="4">
        <v>69127</v>
      </c>
      <c r="BK16" s="4">
        <v>70264</v>
      </c>
      <c r="BL16" s="545">
        <v>90768</v>
      </c>
      <c r="BM16" s="4">
        <v>69164</v>
      </c>
      <c r="BN16" s="4">
        <v>72175</v>
      </c>
      <c r="BO16" s="4">
        <v>72331</v>
      </c>
      <c r="BP16" s="623">
        <v>93118</v>
      </c>
      <c r="BQ16" s="625">
        <v>83310</v>
      </c>
      <c r="BR16" s="627">
        <v>75888</v>
      </c>
    </row>
    <row r="17" spans="1:95" ht="26.25">
      <c r="A17" s="684"/>
      <c r="B17" s="29" t="s">
        <v>32</v>
      </c>
      <c r="C17" s="306" ph="1">
        <v>0.2656</v>
      </c>
      <c r="D17" s="306" ph="1">
        <v>9.2499999999999999E-2</v>
      </c>
      <c r="E17" s="306" ph="1">
        <v>-0.30819999999999997</v>
      </c>
      <c r="F17" s="306" ph="1">
        <v>0.1157</v>
      </c>
      <c r="G17" s="306" ph="1">
        <v>-0.1303</v>
      </c>
      <c r="H17" s="306" ph="1">
        <v>-0.1074</v>
      </c>
      <c r="I17" s="306" ph="1">
        <v>-4.9599999999999998E-2</v>
      </c>
      <c r="J17" s="306" ph="1">
        <v>-5.0799999999999998E-2</v>
      </c>
      <c r="K17" s="306" ph="1">
        <v>-0.27800000000000002</v>
      </c>
      <c r="L17" s="306" ph="1">
        <v>-5.16E-2</v>
      </c>
      <c r="M17" s="306" ph="1">
        <v>-0.15409999999999999</v>
      </c>
      <c r="N17" s="306" ph="1">
        <v>0.3332</v>
      </c>
      <c r="O17" s="306" ph="1">
        <v>0.26540000000000002</v>
      </c>
      <c r="P17" s="306" ph="1">
        <v>-0.08</v>
      </c>
      <c r="Q17" s="306" ph="1">
        <v>-0.13139999999999999</v>
      </c>
      <c r="R17" s="306" ph="1">
        <v>-1.1999999999999999E-3</v>
      </c>
      <c r="S17" s="306" ph="1">
        <v>0.1172</v>
      </c>
      <c r="T17" s="306" ph="1">
        <v>0.1847</v>
      </c>
      <c r="U17" s="306" ph="1">
        <v>-0.1331</v>
      </c>
      <c r="V17" s="306" ph="1">
        <v>-0.27400000000000002</v>
      </c>
      <c r="W17" s="306" ph="1">
        <v>-0.31119999999999998</v>
      </c>
      <c r="X17" s="306" ph="1">
        <v>-5.9400000000000001E-2</v>
      </c>
      <c r="Y17" s="306" ph="1">
        <v>-0.128</v>
      </c>
      <c r="Z17" s="306" ph="1">
        <v>1.8100000000000002E-2</v>
      </c>
      <c r="AA17" s="306" ph="1">
        <v>0.59650000000000003</v>
      </c>
      <c r="AB17" s="306" ph="1">
        <v>0.40920000000000001</v>
      </c>
      <c r="AC17" s="306" ph="1">
        <v>-0.1215</v>
      </c>
      <c r="AD17" s="306" ph="1">
        <v>-0.16109999999999999</v>
      </c>
      <c r="AE17" s="306" ph="1">
        <v>9.5500000000000002E-2</v>
      </c>
      <c r="AF17" s="306" ph="1">
        <v>0.1139</v>
      </c>
      <c r="AG17" s="306" ph="1">
        <v>0.33300000000000002</v>
      </c>
      <c r="AH17" s="306" ph="1">
        <v>4.1399999999999999E-2</v>
      </c>
      <c r="AI17" s="306" ph="1">
        <v>-0.2374</v>
      </c>
      <c r="AJ17" s="306" ph="1">
        <v>-3.3399999999999999E-2</v>
      </c>
      <c r="AK17" s="306" ph="1">
        <v>-0.23949999999999999</v>
      </c>
      <c r="AL17" s="306" ph="1">
        <v>-5.33E-2</v>
      </c>
      <c r="AM17" s="306" ph="1">
        <v>0.38600000000000001</v>
      </c>
      <c r="AN17" s="306" ph="1">
        <v>-0.15509999999999999</v>
      </c>
      <c r="AO17" s="306" ph="1">
        <v>-0.21210000000000001</v>
      </c>
      <c r="AP17" s="306" ph="1">
        <v>-5.8599999999999999E-2</v>
      </c>
      <c r="AQ17" s="306" ph="1">
        <v>-0.17810000000000001</v>
      </c>
      <c r="AR17" s="306" ph="1">
        <v>0.26069999999999999</v>
      </c>
      <c r="AS17" s="306" ph="1">
        <v>0.28939999999999999</v>
      </c>
      <c r="AT17" s="306" ph="1">
        <v>-0.2702</v>
      </c>
      <c r="AU17" s="306" ph="1">
        <v>-0.2913</v>
      </c>
      <c r="AV17" s="306" ph="1">
        <v>-0.13730000000000001</v>
      </c>
      <c r="AW17" s="306" ph="1">
        <v>3.3999999999999998E-3</v>
      </c>
      <c r="AX17" s="306" ph="1">
        <v>0.1827</v>
      </c>
      <c r="AY17" s="306" ph="1">
        <v>-0.1036</v>
      </c>
      <c r="AZ17" s="306" ph="1">
        <v>0.24859999999999999</v>
      </c>
      <c r="BA17" s="309">
        <v>6.7000000000000002E-3</v>
      </c>
      <c r="BB17" s="309">
        <v>-0.15129999999999999</v>
      </c>
      <c r="BC17" s="309">
        <v>1.95E-2</v>
      </c>
      <c r="BD17" s="309">
        <v>0.1288</v>
      </c>
      <c r="BE17" s="202">
        <v>0.17910000000000001</v>
      </c>
      <c r="BF17" s="202">
        <v>-4.0899999999999999E-2</v>
      </c>
      <c r="BG17" s="202">
        <v>-0.27729999999999999</v>
      </c>
      <c r="BH17" s="202">
        <v>3.9800000000000002E-2</v>
      </c>
      <c r="BI17" s="405">
        <v>-0.36630000000000001</v>
      </c>
      <c r="BJ17" s="202">
        <v>0.25600000000000001</v>
      </c>
      <c r="BK17" s="202">
        <v>1.6400000000000001E-2</v>
      </c>
      <c r="BL17" s="405">
        <v>0.2918</v>
      </c>
      <c r="BM17" s="202">
        <v>-0.23799999999999999</v>
      </c>
      <c r="BN17" s="202">
        <v>4.3499999999999997E-2</v>
      </c>
      <c r="BO17" s="202">
        <v>2.2000000000000001E-3</v>
      </c>
      <c r="BP17" s="619">
        <v>0.28739999999999999</v>
      </c>
      <c r="BQ17" s="619">
        <v>-0.1053</v>
      </c>
      <c r="BR17" s="619">
        <v>-8.9099999999999999E-2</v>
      </c>
    </row>
    <row r="18" spans="1:95">
      <c r="A18" s="684"/>
      <c r="B18" s="29" t="s">
        <v>33</v>
      </c>
      <c r="C18" s="53">
        <v>38.659999999999997</v>
      </c>
      <c r="D18" s="53">
        <v>44.62</v>
      </c>
      <c r="E18" s="53">
        <v>38.04</v>
      </c>
      <c r="F18" s="53">
        <v>47.78</v>
      </c>
      <c r="G18" s="53">
        <v>38.020000000000003</v>
      </c>
      <c r="H18" s="53">
        <v>39.75</v>
      </c>
      <c r="I18" s="53">
        <v>41.15</v>
      </c>
      <c r="J18" s="53">
        <v>43.97</v>
      </c>
      <c r="K18" s="53">
        <v>35.43</v>
      </c>
      <c r="L18" s="53">
        <v>35.61</v>
      </c>
      <c r="M18" s="53">
        <v>35.49</v>
      </c>
      <c r="N18" s="53">
        <v>31.31</v>
      </c>
      <c r="O18" s="53">
        <v>33.5</v>
      </c>
      <c r="P18" s="53">
        <v>41.64</v>
      </c>
      <c r="Q18" s="53">
        <v>33.94</v>
      </c>
      <c r="R18" s="53">
        <v>31.15</v>
      </c>
      <c r="S18" s="53">
        <v>35.630000000000003</v>
      </c>
      <c r="T18" s="53">
        <v>37.659999999999997</v>
      </c>
      <c r="U18" s="53">
        <v>36.659999999999997</v>
      </c>
      <c r="V18" s="53">
        <v>40.9</v>
      </c>
      <c r="W18" s="53">
        <v>36.32</v>
      </c>
      <c r="X18" s="53">
        <v>32.25</v>
      </c>
      <c r="Y18" s="53">
        <v>42.4</v>
      </c>
      <c r="Z18" s="53">
        <v>48.03</v>
      </c>
      <c r="AA18" s="53">
        <v>32.46</v>
      </c>
      <c r="AB18" s="53">
        <v>39.99</v>
      </c>
      <c r="AC18" s="53">
        <v>43.89</v>
      </c>
      <c r="AD18" s="53">
        <v>45.46</v>
      </c>
      <c r="AE18" s="53">
        <v>45.56</v>
      </c>
      <c r="AF18" s="53">
        <v>46.22</v>
      </c>
      <c r="AG18" s="53">
        <v>43.32</v>
      </c>
      <c r="AH18" s="53">
        <v>49.62</v>
      </c>
      <c r="AI18" s="53">
        <v>38.74</v>
      </c>
      <c r="AJ18" s="53">
        <v>39.090000000000003</v>
      </c>
      <c r="AK18" s="53">
        <v>42.95</v>
      </c>
      <c r="AL18" s="53">
        <v>41.16</v>
      </c>
      <c r="AM18" s="53">
        <v>41.16</v>
      </c>
      <c r="AN18" s="53">
        <v>48.15</v>
      </c>
      <c r="AO18" s="53">
        <v>43.95</v>
      </c>
      <c r="AP18" s="53">
        <v>42.72</v>
      </c>
      <c r="AQ18" s="53">
        <v>58.07</v>
      </c>
      <c r="AR18" s="53">
        <v>63.27</v>
      </c>
      <c r="AS18" s="53">
        <v>59.32</v>
      </c>
      <c r="AT18" s="53">
        <v>70.069999999999993</v>
      </c>
      <c r="AU18" s="53">
        <v>75.489999999999995</v>
      </c>
      <c r="AV18" s="53">
        <v>78.37</v>
      </c>
      <c r="AW18" s="53">
        <v>69.97</v>
      </c>
      <c r="AX18" s="53">
        <v>55.59</v>
      </c>
      <c r="AY18" s="53">
        <v>65.98</v>
      </c>
      <c r="AZ18" s="53">
        <v>80.59</v>
      </c>
      <c r="BA18" s="308">
        <v>72.33</v>
      </c>
      <c r="BB18" s="308">
        <v>75.25</v>
      </c>
      <c r="BC18" s="308">
        <v>80.69</v>
      </c>
      <c r="BD18" s="308">
        <v>72.150000000000006</v>
      </c>
      <c r="BE18" s="4">
        <v>73.489999999999995</v>
      </c>
      <c r="BF18" s="4">
        <v>76.62</v>
      </c>
      <c r="BG18" s="4">
        <v>84.45</v>
      </c>
      <c r="BH18" s="4">
        <v>70.03</v>
      </c>
      <c r="BI18" s="469">
        <v>89.74</v>
      </c>
      <c r="BJ18" s="4">
        <v>55.32</v>
      </c>
      <c r="BK18" s="4">
        <v>64.180000000000007</v>
      </c>
      <c r="BL18" s="545">
        <v>97.72</v>
      </c>
      <c r="BM18" s="4">
        <v>73.180000000000007</v>
      </c>
      <c r="BN18" s="4">
        <v>83.61</v>
      </c>
      <c r="BO18" s="4">
        <v>74.47</v>
      </c>
      <c r="BP18" s="623">
        <v>72.69</v>
      </c>
      <c r="BQ18" s="625">
        <v>78.73</v>
      </c>
      <c r="BR18" s="627">
        <v>77.099999999999994</v>
      </c>
    </row>
    <row r="19" spans="1:95" ht="26.25">
      <c r="A19" s="684"/>
      <c r="B19" s="29" t="s">
        <v>34</v>
      </c>
      <c r="C19" s="306" ph="1">
        <v>0.1988</v>
      </c>
      <c r="D19" s="306" ph="1">
        <v>0.1542</v>
      </c>
      <c r="E19" s="306" ph="1">
        <v>-0.14749999999999999</v>
      </c>
      <c r="F19" s="306" ph="1">
        <v>0.25600000000000001</v>
      </c>
      <c r="G19" s="306" ph="1">
        <v>-0.20430000000000001</v>
      </c>
      <c r="H19" s="306" ph="1">
        <v>4.5499999999999999E-2</v>
      </c>
      <c r="I19" s="306" ph="1">
        <v>3.5200000000000002E-2</v>
      </c>
      <c r="J19" s="306" ph="1">
        <v>6.8500000000000005E-2</v>
      </c>
      <c r="K19" s="306" ph="1">
        <v>-0.19420000000000001</v>
      </c>
      <c r="L19" s="306" ph="1">
        <v>5.1000000000000004E-3</v>
      </c>
      <c r="M19" s="306" ph="1">
        <v>-3.3999999999999998E-3</v>
      </c>
      <c r="N19" s="306" ph="1">
        <v>-0.1178</v>
      </c>
      <c r="O19" s="306" ph="1">
        <v>6.9900000000000004E-2</v>
      </c>
      <c r="P19" s="306" ph="1">
        <v>0.24299999999999999</v>
      </c>
      <c r="Q19" s="306" ph="1">
        <v>-0.18490000000000001</v>
      </c>
      <c r="R19" s="306" ph="1">
        <v>-8.2199999999999995E-2</v>
      </c>
      <c r="S19" s="306" ph="1">
        <v>0.14380000000000001</v>
      </c>
      <c r="T19" s="306" ph="1">
        <v>5.7000000000000002E-2</v>
      </c>
      <c r="U19" s="306" ph="1">
        <v>-2.6599999999999999E-2</v>
      </c>
      <c r="V19" s="306" ph="1">
        <v>0.1157</v>
      </c>
      <c r="W19" s="306" ph="1">
        <v>-0.112</v>
      </c>
      <c r="X19" s="306" ph="1">
        <v>-0.11210000000000001</v>
      </c>
      <c r="Y19" s="306" ph="1">
        <v>0.31469999999999998</v>
      </c>
      <c r="Z19" s="306" ph="1">
        <v>0.1328</v>
      </c>
      <c r="AA19" s="306" ph="1">
        <v>-0.32419999999999999</v>
      </c>
      <c r="AB19" s="306" ph="1">
        <v>0.23200000000000001</v>
      </c>
      <c r="AC19" s="306" ph="1">
        <v>9.7500000000000003E-2</v>
      </c>
      <c r="AD19" s="306" ph="1">
        <v>3.5799999999999998E-2</v>
      </c>
      <c r="AE19" s="306" ph="1">
        <v>2.2000000000000001E-3</v>
      </c>
      <c r="AF19" s="306" ph="1">
        <v>1.4500000000000001E-2</v>
      </c>
      <c r="AG19" s="306" ph="1">
        <v>-6.2700000000000006E-2</v>
      </c>
      <c r="AH19" s="306" ph="1">
        <v>0.1454</v>
      </c>
      <c r="AI19" s="306" ph="1">
        <v>-0.21929999999999999</v>
      </c>
      <c r="AJ19" s="306" ph="1">
        <v>8.9999999999999993E-3</v>
      </c>
      <c r="AK19" s="306" ph="1">
        <v>9.8699999999999996E-2</v>
      </c>
      <c r="AL19" s="306" ph="1">
        <v>-4.1700000000000001E-2</v>
      </c>
      <c r="AM19" s="306" ph="1">
        <v>0</v>
      </c>
      <c r="AN19" s="306" ph="1">
        <v>0.16980000000000001</v>
      </c>
      <c r="AO19" s="306" ph="1">
        <v>-8.72E-2</v>
      </c>
      <c r="AP19" s="306" ph="1">
        <v>-2.8000000000000001E-2</v>
      </c>
      <c r="AQ19" s="306" ph="1">
        <v>0.35930000000000001</v>
      </c>
      <c r="AR19" s="306" ph="1">
        <v>8.9499999999999996E-2</v>
      </c>
      <c r="AS19" s="306" ph="1">
        <v>-6.2399999999999997E-2</v>
      </c>
      <c r="AT19" s="306" ph="1">
        <v>0.1812</v>
      </c>
      <c r="AU19" s="306" ph="1">
        <v>7.7399999999999997E-2</v>
      </c>
      <c r="AV19" s="306" ph="1">
        <v>3.8199999999999998E-2</v>
      </c>
      <c r="AW19" s="306" ph="1">
        <v>-0.1072</v>
      </c>
      <c r="AX19" s="306" ph="1">
        <v>-0.20549999999999999</v>
      </c>
      <c r="AY19" s="306" ph="1">
        <v>0.18690000000000001</v>
      </c>
      <c r="AZ19" s="306" ph="1">
        <v>0.22140000000000001</v>
      </c>
      <c r="BA19" s="243">
        <v>-0.10249999999999999</v>
      </c>
      <c r="BB19" s="243">
        <v>4.0399999999999998E-2</v>
      </c>
      <c r="BC19" s="243">
        <v>7.2300000000000003E-2</v>
      </c>
      <c r="BD19" s="243">
        <v>-0.10580000000000001</v>
      </c>
      <c r="BE19" s="202">
        <v>1.8599999999999998E-2</v>
      </c>
      <c r="BF19" s="202">
        <v>4.2599999999999999E-2</v>
      </c>
      <c r="BG19" s="202">
        <v>0.1022</v>
      </c>
      <c r="BH19" s="202">
        <v>-0.17080000000000001</v>
      </c>
      <c r="BI19" s="405">
        <v>0.28149999999999997</v>
      </c>
      <c r="BJ19" s="202">
        <v>-0.3836</v>
      </c>
      <c r="BK19" s="202">
        <v>0.16020000000000001</v>
      </c>
      <c r="BL19" s="405">
        <v>0.52259999999999995</v>
      </c>
      <c r="BM19" s="202">
        <v>-0.25109999999999999</v>
      </c>
      <c r="BN19" s="202">
        <v>0.14249999999999999</v>
      </c>
      <c r="BO19" s="202">
        <v>-0.10929999999999999</v>
      </c>
      <c r="BP19" s="619">
        <v>-2.3900000000000001E-2</v>
      </c>
      <c r="BQ19" s="619">
        <v>8.3099999999999993E-2</v>
      </c>
      <c r="BR19" s="619">
        <v>-2.07E-2</v>
      </c>
    </row>
    <row r="20" spans="1:95">
      <c r="A20" s="684" t="s">
        <v>35</v>
      </c>
      <c r="B20" s="28" t="s">
        <v>36</v>
      </c>
      <c r="C20" s="43">
        <v>45778</v>
      </c>
      <c r="D20" s="43">
        <v>38546</v>
      </c>
      <c r="E20" s="43">
        <v>27970</v>
      </c>
      <c r="F20" s="43">
        <v>25777</v>
      </c>
      <c r="G20" s="43">
        <v>20804</v>
      </c>
      <c r="H20" s="43">
        <v>20173</v>
      </c>
      <c r="I20" s="43">
        <v>29756</v>
      </c>
      <c r="J20" s="43">
        <v>25109</v>
      </c>
      <c r="K20" s="43">
        <v>16012</v>
      </c>
      <c r="L20" s="43">
        <v>15209</v>
      </c>
      <c r="M20" s="43">
        <v>10639</v>
      </c>
      <c r="N20" s="43">
        <v>13043</v>
      </c>
      <c r="O20" s="43">
        <v>32145</v>
      </c>
      <c r="P20" s="43">
        <v>28391</v>
      </c>
      <c r="Q20" s="43">
        <v>24666</v>
      </c>
      <c r="R20" s="43">
        <v>28341</v>
      </c>
      <c r="S20" s="43">
        <v>22067</v>
      </c>
      <c r="T20" s="43">
        <v>32378</v>
      </c>
      <c r="U20" s="43">
        <v>34428</v>
      </c>
      <c r="V20" s="43">
        <v>19989</v>
      </c>
      <c r="W20" s="43">
        <v>12577</v>
      </c>
      <c r="X20" s="43">
        <v>13718</v>
      </c>
      <c r="Y20" s="43">
        <v>10737</v>
      </c>
      <c r="Z20" s="43">
        <v>14572</v>
      </c>
      <c r="AA20" s="43">
        <v>20208</v>
      </c>
      <c r="AB20" s="43">
        <v>30575</v>
      </c>
      <c r="AC20" s="43">
        <v>25806</v>
      </c>
      <c r="AD20" s="43">
        <v>19643</v>
      </c>
      <c r="AE20" s="43">
        <v>22578</v>
      </c>
      <c r="AF20" s="43">
        <v>36082</v>
      </c>
      <c r="AG20" s="43">
        <v>59528</v>
      </c>
      <c r="AH20" s="43">
        <v>33794</v>
      </c>
      <c r="AI20" s="43">
        <v>21441</v>
      </c>
      <c r="AJ20" s="43">
        <v>22500</v>
      </c>
      <c r="AK20" s="43">
        <v>19903</v>
      </c>
      <c r="AL20" s="43">
        <v>17986</v>
      </c>
      <c r="AM20" s="43">
        <v>26502</v>
      </c>
      <c r="AN20" s="43">
        <v>20182</v>
      </c>
      <c r="AO20" s="43">
        <v>20300</v>
      </c>
      <c r="AP20" s="43">
        <v>16092</v>
      </c>
      <c r="AQ20" s="43">
        <v>18887</v>
      </c>
      <c r="AR20" s="43">
        <v>43483</v>
      </c>
      <c r="AS20" s="43">
        <v>54193</v>
      </c>
      <c r="AT20" s="43">
        <v>24299</v>
      </c>
      <c r="AU20" s="43">
        <v>16964</v>
      </c>
      <c r="AV20" s="43">
        <v>16849</v>
      </c>
      <c r="AW20" s="43">
        <v>14974</v>
      </c>
      <c r="AX20" s="43">
        <v>12353</v>
      </c>
      <c r="AY20" s="43">
        <v>14859</v>
      </c>
      <c r="AZ20" s="43">
        <v>19348</v>
      </c>
      <c r="BA20" s="2">
        <v>21040</v>
      </c>
      <c r="BB20" s="2">
        <v>20169</v>
      </c>
      <c r="BC20" s="2">
        <v>20754</v>
      </c>
      <c r="BD20" s="2">
        <v>19662</v>
      </c>
      <c r="BE20" s="2">
        <v>28874</v>
      </c>
      <c r="BF20" s="2">
        <v>21791</v>
      </c>
      <c r="BG20" s="2">
        <v>10654</v>
      </c>
      <c r="BH20" s="2">
        <v>10193</v>
      </c>
      <c r="BI20" s="468">
        <v>6512</v>
      </c>
      <c r="BJ20" s="2">
        <v>6953</v>
      </c>
      <c r="BK20" s="2">
        <v>14503</v>
      </c>
      <c r="BL20" s="544">
        <v>17761</v>
      </c>
      <c r="BM20" s="2">
        <v>16935</v>
      </c>
      <c r="BN20" s="2">
        <v>17249</v>
      </c>
      <c r="BO20" s="2">
        <v>16072</v>
      </c>
      <c r="BP20" s="622">
        <v>16665</v>
      </c>
      <c r="BQ20" s="624">
        <v>21989</v>
      </c>
      <c r="BR20" s="626">
        <v>17431</v>
      </c>
    </row>
    <row r="21" spans="1:95">
      <c r="A21" s="684"/>
      <c r="B21" s="29" t="s">
        <v>37</v>
      </c>
      <c r="C21" s="45">
        <v>161368</v>
      </c>
      <c r="D21" s="45">
        <v>165843</v>
      </c>
      <c r="E21" s="45">
        <v>109899</v>
      </c>
      <c r="F21" s="45">
        <v>91802</v>
      </c>
      <c r="G21" s="45">
        <v>76424</v>
      </c>
      <c r="H21" s="45">
        <v>70185</v>
      </c>
      <c r="I21" s="45">
        <v>75136</v>
      </c>
      <c r="J21" s="45">
        <v>69408</v>
      </c>
      <c r="K21" s="45">
        <v>54012</v>
      </c>
      <c r="L21" s="45">
        <v>53572</v>
      </c>
      <c r="M21" s="45">
        <v>38304</v>
      </c>
      <c r="N21" s="45">
        <v>42115</v>
      </c>
      <c r="O21" s="45">
        <v>61273</v>
      </c>
      <c r="P21" s="45">
        <v>65944</v>
      </c>
      <c r="Q21" s="45">
        <v>60102</v>
      </c>
      <c r="R21" s="45">
        <v>59569</v>
      </c>
      <c r="S21" s="45">
        <v>55237</v>
      </c>
      <c r="T21" s="45">
        <v>64904</v>
      </c>
      <c r="U21" s="45">
        <v>61966</v>
      </c>
      <c r="V21" s="45">
        <v>38302</v>
      </c>
      <c r="W21" s="45">
        <v>30809</v>
      </c>
      <c r="X21" s="45">
        <v>29582</v>
      </c>
      <c r="Y21" s="45">
        <v>24400</v>
      </c>
      <c r="Z21" s="45">
        <v>26978</v>
      </c>
      <c r="AA21" s="45">
        <v>41848</v>
      </c>
      <c r="AB21" s="45">
        <v>61461</v>
      </c>
      <c r="AC21" s="45">
        <v>57486</v>
      </c>
      <c r="AD21" s="45">
        <v>47461</v>
      </c>
      <c r="AE21" s="45">
        <v>51703</v>
      </c>
      <c r="AF21" s="45">
        <v>60551</v>
      </c>
      <c r="AG21" s="45">
        <v>86628</v>
      </c>
      <c r="AH21" s="45">
        <v>87604</v>
      </c>
      <c r="AI21" s="45">
        <v>72939</v>
      </c>
      <c r="AJ21" s="45">
        <v>65349</v>
      </c>
      <c r="AK21" s="45">
        <v>45897</v>
      </c>
      <c r="AL21" s="45">
        <v>43309</v>
      </c>
      <c r="AM21" s="45">
        <v>60183</v>
      </c>
      <c r="AN21" s="45">
        <v>49550</v>
      </c>
      <c r="AO21" s="45">
        <v>40628</v>
      </c>
      <c r="AP21" s="45">
        <v>37183</v>
      </c>
      <c r="AQ21" s="45">
        <v>28340</v>
      </c>
      <c r="AR21" s="45">
        <v>33624</v>
      </c>
      <c r="AS21" s="45">
        <v>56960</v>
      </c>
      <c r="AT21" s="45">
        <v>34438</v>
      </c>
      <c r="AU21" s="45">
        <v>26989</v>
      </c>
      <c r="AV21" s="45">
        <v>21822</v>
      </c>
      <c r="AW21" s="45">
        <v>20634</v>
      </c>
      <c r="AX21" s="45">
        <v>26180</v>
      </c>
      <c r="AY21" s="45">
        <v>21818</v>
      </c>
      <c r="AZ21" s="45">
        <v>24939</v>
      </c>
      <c r="BA21" s="4">
        <v>28127</v>
      </c>
      <c r="BB21" s="4">
        <v>25372</v>
      </c>
      <c r="BC21" s="4">
        <v>25231</v>
      </c>
      <c r="BD21" s="4">
        <v>26997</v>
      </c>
      <c r="BE21" s="4">
        <v>29457</v>
      </c>
      <c r="BF21" s="4">
        <v>29618</v>
      </c>
      <c r="BG21" s="4">
        <v>20120</v>
      </c>
      <c r="BH21" s="4">
        <v>18211</v>
      </c>
      <c r="BI21" s="469">
        <v>10406</v>
      </c>
      <c r="BJ21" s="4">
        <v>16937</v>
      </c>
      <c r="BK21" s="4">
        <v>15659</v>
      </c>
      <c r="BL21" s="545">
        <v>19461</v>
      </c>
      <c r="BM21" s="4">
        <v>16959</v>
      </c>
      <c r="BN21" s="4">
        <v>16070</v>
      </c>
      <c r="BO21" s="4">
        <v>16560</v>
      </c>
      <c r="BP21" s="623">
        <v>19384</v>
      </c>
      <c r="BQ21" s="625">
        <v>15516</v>
      </c>
      <c r="BR21" s="627">
        <v>15834</v>
      </c>
    </row>
    <row r="22" spans="1:95">
      <c r="A22" s="684"/>
      <c r="B22" s="29" t="s">
        <v>38</v>
      </c>
      <c r="C22" s="45">
        <v>426486</v>
      </c>
      <c r="D22" s="45">
        <v>458123</v>
      </c>
      <c r="E22" s="45">
        <v>392917</v>
      </c>
      <c r="F22" s="45">
        <v>350199</v>
      </c>
      <c r="G22" s="45">
        <v>333631</v>
      </c>
      <c r="H22" s="45">
        <v>295111</v>
      </c>
      <c r="I22" s="45">
        <v>253516</v>
      </c>
      <c r="J22" s="45">
        <v>254838</v>
      </c>
      <c r="K22" s="45">
        <v>210532</v>
      </c>
      <c r="L22" s="45">
        <v>198803</v>
      </c>
      <c r="M22" s="45">
        <v>182697</v>
      </c>
      <c r="N22" s="45">
        <v>180191</v>
      </c>
      <c r="O22" s="45">
        <v>193857</v>
      </c>
      <c r="P22" s="45">
        <v>209095</v>
      </c>
      <c r="Q22" s="45">
        <v>219154</v>
      </c>
      <c r="R22" s="45">
        <v>219609</v>
      </c>
      <c r="S22" s="45">
        <v>214747</v>
      </c>
      <c r="T22" s="45">
        <v>215957</v>
      </c>
      <c r="U22" s="45">
        <v>204591</v>
      </c>
      <c r="V22" s="45">
        <v>165452</v>
      </c>
      <c r="W22" s="45">
        <v>127020</v>
      </c>
      <c r="X22" s="45">
        <v>120148</v>
      </c>
      <c r="Y22" s="45">
        <v>114154</v>
      </c>
      <c r="Z22" s="45">
        <v>112349</v>
      </c>
      <c r="AA22" s="45">
        <v>115803</v>
      </c>
      <c r="AB22" s="45">
        <v>119848</v>
      </c>
      <c r="AC22" s="45">
        <v>132783</v>
      </c>
      <c r="AD22" s="45">
        <v>128344</v>
      </c>
      <c r="AE22" s="45">
        <v>128202</v>
      </c>
      <c r="AF22" s="45">
        <v>131725</v>
      </c>
      <c r="AG22" s="45">
        <v>152761</v>
      </c>
      <c r="AH22" s="45">
        <v>176087</v>
      </c>
      <c r="AI22" s="45">
        <v>158386</v>
      </c>
      <c r="AJ22" s="45">
        <v>150049</v>
      </c>
      <c r="AK22" s="45">
        <v>130906</v>
      </c>
      <c r="AL22" s="45">
        <v>124077</v>
      </c>
      <c r="AM22" s="45">
        <v>124586</v>
      </c>
      <c r="AN22" s="45">
        <v>124720</v>
      </c>
      <c r="AO22" s="45">
        <v>109865</v>
      </c>
      <c r="AP22" s="45">
        <v>102686</v>
      </c>
      <c r="AQ22" s="45">
        <v>97580</v>
      </c>
      <c r="AR22" s="45">
        <v>87745</v>
      </c>
      <c r="AS22" s="45">
        <v>100503</v>
      </c>
      <c r="AT22" s="45">
        <v>92441</v>
      </c>
      <c r="AU22" s="45">
        <v>75096</v>
      </c>
      <c r="AV22" s="45">
        <v>71973</v>
      </c>
      <c r="AW22" s="45">
        <v>67952</v>
      </c>
      <c r="AX22" s="45">
        <v>68592</v>
      </c>
      <c r="AY22" s="45">
        <v>64837</v>
      </c>
      <c r="AZ22" s="45">
        <v>63745</v>
      </c>
      <c r="BA22" s="4">
        <v>67412</v>
      </c>
      <c r="BB22" s="4">
        <v>63749</v>
      </c>
      <c r="BC22" s="4">
        <v>61242</v>
      </c>
      <c r="BD22" s="4">
        <v>63063</v>
      </c>
      <c r="BE22" s="4">
        <v>64784</v>
      </c>
      <c r="BF22" s="4">
        <v>65604</v>
      </c>
      <c r="BG22" s="4">
        <v>58219</v>
      </c>
      <c r="BH22" s="4">
        <v>56176</v>
      </c>
      <c r="BI22" s="469">
        <v>47407</v>
      </c>
      <c r="BJ22" s="4">
        <v>44515</v>
      </c>
      <c r="BK22" s="4">
        <v>44669</v>
      </c>
      <c r="BL22" s="545">
        <v>47310</v>
      </c>
      <c r="BM22" s="4">
        <v>43527</v>
      </c>
      <c r="BN22" s="4">
        <v>41699</v>
      </c>
      <c r="BO22" s="4">
        <v>42847</v>
      </c>
      <c r="BP22" s="623">
        <v>46932</v>
      </c>
      <c r="BQ22" s="625">
        <v>46590</v>
      </c>
      <c r="BR22" s="627">
        <v>43540</v>
      </c>
    </row>
    <row r="23" spans="1:95">
      <c r="A23" s="684"/>
      <c r="B23" s="29" t="s">
        <v>39</v>
      </c>
      <c r="C23" s="45">
        <v>323652</v>
      </c>
      <c r="D23" s="45">
        <v>269818</v>
      </c>
      <c r="E23" s="45">
        <v>185905</v>
      </c>
      <c r="F23" s="45">
        <v>206175</v>
      </c>
      <c r="G23" s="45">
        <v>180030</v>
      </c>
      <c r="H23" s="45">
        <v>171530</v>
      </c>
      <c r="I23" s="45">
        <v>199656</v>
      </c>
      <c r="J23" s="45">
        <v>177565</v>
      </c>
      <c r="K23" s="45">
        <v>127759</v>
      </c>
      <c r="L23" s="45">
        <v>135906</v>
      </c>
      <c r="M23" s="45">
        <v>100553</v>
      </c>
      <c r="N23" s="45">
        <v>143294</v>
      </c>
      <c r="O23" s="45">
        <v>184088</v>
      </c>
      <c r="P23" s="45">
        <v>148011</v>
      </c>
      <c r="Q23" s="45">
        <v>128794</v>
      </c>
      <c r="R23" s="45">
        <v>120408</v>
      </c>
      <c r="S23" s="45">
        <v>118194</v>
      </c>
      <c r="T23" s="45">
        <v>147406</v>
      </c>
      <c r="U23" s="45">
        <v>125127</v>
      </c>
      <c r="V23" s="45">
        <v>83510</v>
      </c>
      <c r="W23" s="45">
        <v>70748</v>
      </c>
      <c r="X23" s="45">
        <v>67777</v>
      </c>
      <c r="Y23" s="45">
        <v>53306</v>
      </c>
      <c r="Z23" s="45">
        <v>63441</v>
      </c>
      <c r="AA23" s="45">
        <v>100287</v>
      </c>
      <c r="AB23" s="45">
        <v>134722</v>
      </c>
      <c r="AC23" s="45">
        <v>95062</v>
      </c>
      <c r="AD23" s="45">
        <v>73831</v>
      </c>
      <c r="AE23" s="45">
        <v>87046</v>
      </c>
      <c r="AF23" s="45">
        <v>107623</v>
      </c>
      <c r="AG23" s="45">
        <v>146699</v>
      </c>
      <c r="AH23" s="45">
        <v>109958</v>
      </c>
      <c r="AI23" s="45">
        <v>82307</v>
      </c>
      <c r="AJ23" s="45">
        <v>72518</v>
      </c>
      <c r="AK23" s="45">
        <v>60150</v>
      </c>
      <c r="AL23" s="45">
        <v>66777</v>
      </c>
      <c r="AM23" s="45">
        <v>93350</v>
      </c>
      <c r="AN23" s="45">
        <v>72813</v>
      </c>
      <c r="AO23" s="45">
        <v>60346</v>
      </c>
      <c r="AP23" s="45">
        <v>56517</v>
      </c>
      <c r="AQ23" s="45">
        <v>55187</v>
      </c>
      <c r="AR23" s="45">
        <v>69563</v>
      </c>
      <c r="AS23" s="45">
        <v>95447</v>
      </c>
      <c r="AT23" s="45">
        <v>58880</v>
      </c>
      <c r="AU23" s="45">
        <v>46310</v>
      </c>
      <c r="AV23" s="45">
        <v>39319</v>
      </c>
      <c r="AW23" s="45">
        <v>35583</v>
      </c>
      <c r="AX23" s="45">
        <v>39444</v>
      </c>
      <c r="AY23" s="45">
        <v>42304</v>
      </c>
      <c r="AZ23" s="45">
        <v>53987</v>
      </c>
      <c r="BA23" s="4">
        <v>45781</v>
      </c>
      <c r="BB23" s="4">
        <v>38913</v>
      </c>
      <c r="BC23" s="4">
        <v>39938</v>
      </c>
      <c r="BD23" s="4">
        <v>48753</v>
      </c>
      <c r="BE23" s="4">
        <v>60867</v>
      </c>
      <c r="BF23" s="4">
        <v>63497</v>
      </c>
      <c r="BG23" s="4">
        <v>36581</v>
      </c>
      <c r="BH23" s="4">
        <v>39533</v>
      </c>
      <c r="BI23" s="469">
        <v>21631</v>
      </c>
      <c r="BJ23" s="4">
        <v>31417</v>
      </c>
      <c r="BK23" s="4">
        <v>35348</v>
      </c>
      <c r="BL23" s="545">
        <v>40131</v>
      </c>
      <c r="BM23" s="4">
        <v>22216</v>
      </c>
      <c r="BN23" s="4">
        <v>28413</v>
      </c>
      <c r="BO23" s="4">
        <v>27627</v>
      </c>
      <c r="BP23" s="623">
        <v>46015</v>
      </c>
      <c r="BQ23" s="625">
        <v>31569</v>
      </c>
      <c r="BR23" s="627">
        <v>30992</v>
      </c>
    </row>
    <row r="24" spans="1:95">
      <c r="A24" s="684"/>
      <c r="B24" s="28" t="s">
        <v>40</v>
      </c>
      <c r="C24" s="43">
        <v>45778</v>
      </c>
      <c r="D24" s="43">
        <v>38546</v>
      </c>
      <c r="E24" s="43">
        <v>27970</v>
      </c>
      <c r="F24" s="43">
        <v>25777</v>
      </c>
      <c r="G24" s="43">
        <v>20804</v>
      </c>
      <c r="H24" s="43">
        <v>20173</v>
      </c>
      <c r="I24" s="43">
        <v>29756</v>
      </c>
      <c r="J24" s="43">
        <v>25109</v>
      </c>
      <c r="K24" s="43">
        <v>16012</v>
      </c>
      <c r="L24" s="43">
        <v>15209</v>
      </c>
      <c r="M24" s="43">
        <v>10639</v>
      </c>
      <c r="N24" s="43">
        <v>13043</v>
      </c>
      <c r="O24" s="43">
        <v>32145</v>
      </c>
      <c r="P24" s="43">
        <v>28391</v>
      </c>
      <c r="Q24" s="43">
        <v>24666</v>
      </c>
      <c r="R24" s="43">
        <v>28341</v>
      </c>
      <c r="S24" s="43">
        <v>22067</v>
      </c>
      <c r="T24" s="43">
        <v>32378</v>
      </c>
      <c r="U24" s="43">
        <v>34428</v>
      </c>
      <c r="V24" s="43">
        <v>19989</v>
      </c>
      <c r="W24" s="43">
        <v>12577</v>
      </c>
      <c r="X24" s="43">
        <v>13718</v>
      </c>
      <c r="Y24" s="43">
        <v>10737</v>
      </c>
      <c r="Z24" s="43">
        <v>14572</v>
      </c>
      <c r="AA24" s="43">
        <v>20208</v>
      </c>
      <c r="AB24" s="43">
        <v>30575</v>
      </c>
      <c r="AC24" s="43">
        <v>25806</v>
      </c>
      <c r="AD24" s="43">
        <v>19643</v>
      </c>
      <c r="AE24" s="43">
        <v>22578</v>
      </c>
      <c r="AF24" s="43">
        <v>36082</v>
      </c>
      <c r="AG24" s="43">
        <v>59528</v>
      </c>
      <c r="AH24" s="43">
        <v>33794</v>
      </c>
      <c r="AI24" s="43">
        <v>21441</v>
      </c>
      <c r="AJ24" s="43">
        <v>22500</v>
      </c>
      <c r="AK24" s="43">
        <v>19903</v>
      </c>
      <c r="AL24" s="43">
        <v>17986</v>
      </c>
      <c r="AM24" s="43">
        <v>26502</v>
      </c>
      <c r="AN24" s="43">
        <v>20182</v>
      </c>
      <c r="AO24" s="43">
        <v>20300</v>
      </c>
      <c r="AP24" s="43">
        <v>16092</v>
      </c>
      <c r="AQ24" s="43">
        <v>18887</v>
      </c>
      <c r="AR24" s="43">
        <v>43483</v>
      </c>
      <c r="AS24" s="43">
        <v>54193</v>
      </c>
      <c r="AT24" s="43">
        <v>24299</v>
      </c>
      <c r="AU24" s="43">
        <v>16964</v>
      </c>
      <c r="AV24" s="43">
        <v>16849</v>
      </c>
      <c r="AW24" s="43">
        <v>14974</v>
      </c>
      <c r="AX24" s="43">
        <v>12353</v>
      </c>
      <c r="AY24" s="43">
        <v>14859</v>
      </c>
      <c r="AZ24" s="43">
        <v>19348</v>
      </c>
      <c r="BA24" s="2">
        <v>21040</v>
      </c>
      <c r="BB24" s="2">
        <v>20169</v>
      </c>
      <c r="BC24" s="2">
        <v>20754</v>
      </c>
      <c r="BD24" s="2">
        <v>19662</v>
      </c>
      <c r="BE24" s="2">
        <v>28874</v>
      </c>
      <c r="BF24" s="2">
        <v>21791</v>
      </c>
      <c r="BG24" s="2">
        <v>10654</v>
      </c>
      <c r="BH24" s="2">
        <v>10193</v>
      </c>
      <c r="BI24" s="468">
        <v>6512</v>
      </c>
      <c r="BJ24" s="2">
        <v>6953</v>
      </c>
      <c r="BK24" s="2">
        <v>14503</v>
      </c>
      <c r="BL24" s="544">
        <v>17761</v>
      </c>
      <c r="BM24" s="2">
        <v>16935</v>
      </c>
      <c r="BN24" s="2">
        <v>17249</v>
      </c>
      <c r="BO24" s="2">
        <v>16072</v>
      </c>
      <c r="BP24" s="622">
        <v>16665</v>
      </c>
      <c r="BQ24" s="624">
        <v>21989</v>
      </c>
      <c r="BR24" s="626">
        <v>17431</v>
      </c>
    </row>
    <row r="25" spans="1:95">
      <c r="A25" s="684"/>
      <c r="B25" s="29" t="s">
        <v>41</v>
      </c>
      <c r="C25" s="45">
        <v>837398</v>
      </c>
      <c r="D25" s="45">
        <v>840951</v>
      </c>
      <c r="E25" s="45">
        <v>646479</v>
      </c>
      <c r="F25" s="45">
        <v>605562</v>
      </c>
      <c r="G25" s="45">
        <v>549164</v>
      </c>
      <c r="H25" s="45">
        <v>492151</v>
      </c>
      <c r="I25" s="45">
        <v>473540</v>
      </c>
      <c r="J25" s="45">
        <v>460429</v>
      </c>
      <c r="K25" s="45">
        <v>351974</v>
      </c>
      <c r="L25" s="45">
        <v>345412</v>
      </c>
      <c r="M25" s="45">
        <v>284942</v>
      </c>
      <c r="N25" s="45">
        <v>315601</v>
      </c>
      <c r="O25" s="45">
        <v>364604</v>
      </c>
      <c r="P25" s="45">
        <v>379318</v>
      </c>
      <c r="Q25" s="45">
        <v>361240</v>
      </c>
      <c r="R25" s="45">
        <v>348372</v>
      </c>
      <c r="S25" s="45">
        <v>342540</v>
      </c>
      <c r="T25" s="45">
        <v>365825</v>
      </c>
      <c r="U25" s="45">
        <v>336609</v>
      </c>
      <c r="V25" s="45">
        <v>242461</v>
      </c>
      <c r="W25" s="45">
        <v>183476</v>
      </c>
      <c r="X25" s="45">
        <v>169106</v>
      </c>
      <c r="Y25" s="45">
        <v>146911</v>
      </c>
      <c r="Z25" s="45">
        <v>150882</v>
      </c>
      <c r="AA25" s="45">
        <v>192091</v>
      </c>
      <c r="AB25" s="45">
        <v>246611</v>
      </c>
      <c r="AC25" s="45">
        <v>227821</v>
      </c>
      <c r="AD25" s="45">
        <v>198053</v>
      </c>
      <c r="AE25" s="45">
        <v>213866</v>
      </c>
      <c r="AF25" s="45">
        <v>232627</v>
      </c>
      <c r="AG25" s="45">
        <v>306275</v>
      </c>
      <c r="AH25" s="45">
        <v>324449</v>
      </c>
      <c r="AI25" s="45">
        <v>268915</v>
      </c>
      <c r="AJ25" s="45">
        <v>241372</v>
      </c>
      <c r="AK25" s="45">
        <v>191431</v>
      </c>
      <c r="AL25" s="45">
        <v>186957</v>
      </c>
      <c r="AM25" s="45">
        <v>217228</v>
      </c>
      <c r="AN25" s="45">
        <v>202583</v>
      </c>
      <c r="AO25" s="45">
        <v>162738</v>
      </c>
      <c r="AP25" s="45">
        <v>151674</v>
      </c>
      <c r="AQ25" s="45">
        <v>133634</v>
      </c>
      <c r="AR25" s="45">
        <v>141953</v>
      </c>
      <c r="AS25" s="45">
        <v>195119</v>
      </c>
      <c r="AT25" s="45">
        <v>151292</v>
      </c>
      <c r="AU25" s="45">
        <v>114629</v>
      </c>
      <c r="AV25" s="45">
        <v>99849</v>
      </c>
      <c r="AW25" s="45">
        <v>92478</v>
      </c>
      <c r="AX25" s="45">
        <v>102139</v>
      </c>
      <c r="AY25" s="45">
        <v>92280</v>
      </c>
      <c r="AZ25" s="45">
        <v>102914</v>
      </c>
      <c r="BA25" s="4">
        <v>105889</v>
      </c>
      <c r="BB25" s="4">
        <v>94572</v>
      </c>
      <c r="BC25" s="4">
        <v>94608</v>
      </c>
      <c r="BD25" s="4">
        <v>105739</v>
      </c>
      <c r="BE25" s="4">
        <v>113731</v>
      </c>
      <c r="BF25" s="4">
        <v>120098</v>
      </c>
      <c r="BG25" s="4">
        <v>87490</v>
      </c>
      <c r="BH25" s="4">
        <v>87435</v>
      </c>
      <c r="BI25" s="469">
        <v>58641</v>
      </c>
      <c r="BJ25" s="4">
        <v>70720</v>
      </c>
      <c r="BK25" s="4">
        <v>68780</v>
      </c>
      <c r="BL25" s="545">
        <v>82258</v>
      </c>
      <c r="BM25" s="4">
        <v>62117</v>
      </c>
      <c r="BN25" s="4">
        <v>61840</v>
      </c>
      <c r="BO25" s="4">
        <v>63183</v>
      </c>
      <c r="BP25" s="623">
        <v>82177</v>
      </c>
      <c r="BQ25" s="625">
        <v>65723</v>
      </c>
      <c r="BR25" s="627">
        <v>68198</v>
      </c>
    </row>
    <row r="26" spans="1:95">
      <c r="A26" s="684"/>
      <c r="B26" s="29" t="s">
        <v>42</v>
      </c>
      <c r="C26" s="45">
        <v>58390</v>
      </c>
      <c r="D26" s="45">
        <v>35442</v>
      </c>
      <c r="E26" s="45">
        <v>19791</v>
      </c>
      <c r="F26" s="45">
        <v>25817</v>
      </c>
      <c r="G26" s="45">
        <v>22712</v>
      </c>
      <c r="H26" s="45">
        <v>26617</v>
      </c>
      <c r="I26" s="45">
        <v>38420</v>
      </c>
      <c r="J26" s="45">
        <v>23221</v>
      </c>
      <c r="K26" s="45">
        <v>17739</v>
      </c>
      <c r="L26" s="45">
        <v>21699</v>
      </c>
      <c r="M26" s="45">
        <v>14373</v>
      </c>
      <c r="N26" s="45">
        <v>28665</v>
      </c>
      <c r="O26" s="45">
        <v>57982</v>
      </c>
      <c r="P26" s="45">
        <v>23126</v>
      </c>
      <c r="Q26" s="45">
        <v>24111</v>
      </c>
      <c r="R26" s="45">
        <v>28233</v>
      </c>
      <c r="S26" s="45">
        <v>20168</v>
      </c>
      <c r="T26" s="45">
        <v>38916</v>
      </c>
      <c r="U26" s="45">
        <v>31590</v>
      </c>
      <c r="V26" s="45">
        <v>18912</v>
      </c>
      <c r="W26" s="45">
        <v>14587</v>
      </c>
      <c r="X26" s="45">
        <v>18520</v>
      </c>
      <c r="Y26" s="45">
        <v>13456</v>
      </c>
      <c r="Z26" s="45">
        <v>21868</v>
      </c>
      <c r="AA26" s="45">
        <v>38001</v>
      </c>
      <c r="AB26" s="45">
        <v>50711</v>
      </c>
      <c r="AC26" s="45">
        <v>36165</v>
      </c>
      <c r="AD26" s="45">
        <v>29687</v>
      </c>
      <c r="AE26" s="45">
        <v>31478</v>
      </c>
      <c r="AF26" s="45">
        <v>48155</v>
      </c>
      <c r="AG26" s="45">
        <v>61820</v>
      </c>
      <c r="AH26" s="45">
        <v>30612</v>
      </c>
      <c r="AI26" s="45">
        <v>20656</v>
      </c>
      <c r="AJ26" s="45">
        <v>22403</v>
      </c>
      <c r="AK26" s="45">
        <v>19590</v>
      </c>
      <c r="AL26" s="45">
        <v>20912</v>
      </c>
      <c r="AM26" s="45">
        <v>39384</v>
      </c>
      <c r="AN26" s="45">
        <v>20955</v>
      </c>
      <c r="AO26" s="45">
        <v>22834</v>
      </c>
      <c r="AP26" s="45">
        <v>18642</v>
      </c>
      <c r="AQ26" s="45">
        <v>21062</v>
      </c>
      <c r="AR26" s="45">
        <v>28544</v>
      </c>
      <c r="AS26" s="45">
        <v>38374</v>
      </c>
      <c r="AT26" s="45">
        <v>17333</v>
      </c>
      <c r="AU26" s="45">
        <v>13374</v>
      </c>
      <c r="AV26" s="45">
        <v>15399</v>
      </c>
      <c r="AW26" s="45">
        <v>13198</v>
      </c>
      <c r="AX26" s="45">
        <v>13188</v>
      </c>
      <c r="AY26" s="45">
        <v>18556</v>
      </c>
      <c r="AZ26" s="45">
        <v>22048</v>
      </c>
      <c r="BA26" s="4">
        <v>15396</v>
      </c>
      <c r="BB26" s="4">
        <v>15780</v>
      </c>
      <c r="BC26" s="4">
        <v>16206</v>
      </c>
      <c r="BD26" s="4">
        <v>17670</v>
      </c>
      <c r="BE26" s="4">
        <v>26242</v>
      </c>
      <c r="BF26" s="4">
        <v>24391</v>
      </c>
      <c r="BG26" s="4">
        <v>11937</v>
      </c>
      <c r="BH26" s="4">
        <v>11796</v>
      </c>
      <c r="BI26" s="469">
        <v>7195</v>
      </c>
      <c r="BJ26" s="4">
        <v>8593</v>
      </c>
      <c r="BK26" s="4">
        <v>14664</v>
      </c>
      <c r="BL26" s="545">
        <v>13073</v>
      </c>
      <c r="BM26" s="4">
        <v>8385</v>
      </c>
      <c r="BN26" s="4">
        <v>12554</v>
      </c>
      <c r="BO26" s="4">
        <v>12269</v>
      </c>
      <c r="BP26" s="623">
        <v>19076</v>
      </c>
      <c r="BQ26" s="625">
        <v>17331</v>
      </c>
      <c r="BR26" s="627">
        <v>11320</v>
      </c>
    </row>
    <row r="27" spans="1:95" ht="26.25">
      <c r="A27" s="684" t="s">
        <v>43</v>
      </c>
      <c r="B27" s="28" t="s">
        <v>43</v>
      </c>
      <c r="C27" s="310" ph="1">
        <v>8.9599999999999999E-2</v>
      </c>
      <c r="D27" s="310" ph="1">
        <v>9.4399999999999998E-2</v>
      </c>
      <c r="E27" s="310" ph="1">
        <v>8.8599999999999998E-2</v>
      </c>
      <c r="F27" s="310" ph="1">
        <v>8.1500000000000003E-2</v>
      </c>
      <c r="G27" s="310" ph="1">
        <v>8.0600000000000005E-2</v>
      </c>
      <c r="H27" s="310" ph="1">
        <v>7.3400000000000007E-2</v>
      </c>
      <c r="I27" s="310" ph="1">
        <v>6.2700000000000006E-2</v>
      </c>
      <c r="J27" s="310" ph="1">
        <v>5.91E-2</v>
      </c>
      <c r="K27" s="310" ph="1">
        <v>5.6899999999999999E-2</v>
      </c>
      <c r="L27" s="310" ph="1">
        <v>5.5E-2</v>
      </c>
      <c r="M27" s="310" ph="1">
        <v>5.7099999999999998E-2</v>
      </c>
      <c r="N27" s="310" ph="1">
        <v>6.2E-2</v>
      </c>
      <c r="O27" s="310" ph="1">
        <v>4.2700000000000002E-2</v>
      </c>
      <c r="P27" s="310" ph="1">
        <v>5.0099999999999999E-2</v>
      </c>
      <c r="Q27" s="310" ph="1">
        <v>5.2400000000000002E-2</v>
      </c>
      <c r="R27" s="310" ph="1">
        <v>4.3999999999999997E-2</v>
      </c>
      <c r="S27" s="310" ph="1">
        <v>0.05</v>
      </c>
      <c r="T27" s="310" ph="1">
        <v>5.0500000000000003E-2</v>
      </c>
      <c r="U27" s="310" ph="1">
        <v>4.1000000000000002E-2</v>
      </c>
      <c r="V27" s="310" ph="1">
        <v>2.98E-2</v>
      </c>
      <c r="W27" s="310" ph="1">
        <v>3.3700000000000001E-2</v>
      </c>
      <c r="X27" s="310" ph="1">
        <v>3.0700000000000002E-2</v>
      </c>
      <c r="Y27" s="310" ph="1">
        <v>3.4700000000000002E-2</v>
      </c>
      <c r="Z27" s="310" ph="1">
        <v>3.3300000000000003E-2</v>
      </c>
      <c r="AA27" s="310" ph="1">
        <v>3.7100000000000001E-2</v>
      </c>
      <c r="AB27" s="310" ph="1">
        <v>3.8300000000000001E-2</v>
      </c>
      <c r="AC27" s="310" ph="1">
        <v>4.0099999999999997E-2</v>
      </c>
      <c r="AD27" s="310" ph="1">
        <v>3.6400000000000002E-2</v>
      </c>
      <c r="AE27" s="310" ph="1">
        <v>3.8199999999999998E-2</v>
      </c>
      <c r="AF27" s="310" ph="1">
        <v>3.5799999999999998E-2</v>
      </c>
      <c r="AG27" s="310" ph="1">
        <v>3.3700000000000001E-2</v>
      </c>
      <c r="AH27" s="310" ph="1">
        <v>3.4299999999999997E-2</v>
      </c>
      <c r="AI27" s="310" ph="1">
        <v>4.0399999999999998E-2</v>
      </c>
      <c r="AJ27" s="310" ph="1">
        <v>3.5999999999999997E-2</v>
      </c>
      <c r="AK27" s="310" ph="1">
        <v>3.61E-2</v>
      </c>
      <c r="AL27" s="310" ph="1">
        <v>4.19E-2</v>
      </c>
      <c r="AM27" s="310" ph="1">
        <v>3.6700000000000003E-2</v>
      </c>
      <c r="AN27" s="310" ph="1">
        <v>3.7999999999999999E-2</v>
      </c>
      <c r="AO27" s="310" ph="1">
        <v>3.6200000000000003E-2</v>
      </c>
      <c r="AP27" s="310" ph="1">
        <v>3.4799999999999998E-2</v>
      </c>
      <c r="AQ27" s="310" ph="1">
        <v>3.0099999999999998E-2</v>
      </c>
      <c r="AR27" s="310" ph="1">
        <v>2.5999999999999999E-2</v>
      </c>
      <c r="AS27" s="310" ph="1">
        <v>2.3800000000000002E-2</v>
      </c>
      <c r="AT27" s="310" ph="1">
        <v>1.9099999999999999E-2</v>
      </c>
      <c r="AU27" s="310" ph="1">
        <v>2.3800000000000002E-2</v>
      </c>
      <c r="AV27" s="310" ph="1">
        <v>1.9800000000000002E-2</v>
      </c>
      <c r="AW27" s="310" ph="1">
        <v>2.23E-2</v>
      </c>
      <c r="AX27" s="310" ph="1">
        <v>2.7400000000000001E-2</v>
      </c>
      <c r="AY27" s="310" ph="1">
        <v>2.3800000000000002E-2</v>
      </c>
      <c r="AZ27" s="310" ph="1">
        <v>2.0799999999999999E-2</v>
      </c>
      <c r="BA27" s="311">
        <v>2.86E-2</v>
      </c>
      <c r="BB27" s="311">
        <v>2.5100000000000001E-2</v>
      </c>
      <c r="BC27" s="311">
        <v>2.3599999999999999E-2</v>
      </c>
      <c r="BD27" s="311">
        <v>2.29E-2</v>
      </c>
      <c r="BE27" s="249">
        <v>1.8100000000000002E-2</v>
      </c>
      <c r="BF27" s="249">
        <v>1.9599999999999999E-2</v>
      </c>
      <c r="BG27" s="249">
        <v>2.0500000000000001E-2</v>
      </c>
      <c r="BH27" s="249">
        <v>2.0199999999999999E-2</v>
      </c>
      <c r="BI27" s="406">
        <v>1.9800000000000002E-2</v>
      </c>
      <c r="BJ27" s="249">
        <v>2.6499999999999999E-2</v>
      </c>
      <c r="BK27" s="249">
        <v>1.9300000000000001E-2</v>
      </c>
      <c r="BL27" s="406">
        <v>1.8599999999999998E-2</v>
      </c>
      <c r="BM27" s="249">
        <v>2.0899999999999998E-2</v>
      </c>
      <c r="BN27" s="249">
        <v>1.9099999999999999E-2</v>
      </c>
      <c r="BO27" s="249">
        <v>2.07E-2</v>
      </c>
      <c r="BP27" s="620">
        <v>2.53E-2</v>
      </c>
      <c r="BQ27" s="620">
        <v>1.7299999999999999E-2</v>
      </c>
      <c r="BR27" s="620">
        <v>1.7399999999999999E-2</v>
      </c>
    </row>
    <row r="28" spans="1:95" ht="26.25">
      <c r="A28" s="684"/>
      <c r="B28" s="29" t="s">
        <v>44</v>
      </c>
      <c r="C28" s="306" ph="1">
        <v>1.47E-2</v>
      </c>
      <c r="D28" s="306" ph="1">
        <v>5.3600000000000002E-2</v>
      </c>
      <c r="E28" s="306" ph="1">
        <v>-6.1400000000000003E-2</v>
      </c>
      <c r="F28" s="306" ph="1">
        <v>-8.0100000000000005E-2</v>
      </c>
      <c r="G28" s="306" ph="1">
        <v>-1.0999999999999999E-2</v>
      </c>
      <c r="H28" s="306" ph="1">
        <v>-8.9300000000000004E-2</v>
      </c>
      <c r="I28" s="306" ph="1">
        <v>-0.14580000000000001</v>
      </c>
      <c r="J28" s="306" ph="1">
        <v>-5.74E-2</v>
      </c>
      <c r="K28" s="306" ph="1">
        <v>-3.7199999999999997E-2</v>
      </c>
      <c r="L28" s="306" ph="1">
        <v>-3.3399999999999999E-2</v>
      </c>
      <c r="M28" s="306" ph="1">
        <v>3.8199999999999998E-2</v>
      </c>
      <c r="N28" s="306" ph="1">
        <v>8.5800000000000001E-2</v>
      </c>
      <c r="O28" s="306" ph="1">
        <v>-0.31130000000000002</v>
      </c>
      <c r="P28" s="306" ph="1">
        <v>0.17330000000000001</v>
      </c>
      <c r="Q28" s="306" ph="1">
        <v>4.5900000000000003E-2</v>
      </c>
      <c r="R28" s="306" ph="1">
        <v>-0.1603</v>
      </c>
      <c r="S28" s="306" ph="1">
        <v>0.13639999999999999</v>
      </c>
      <c r="T28" s="306" ph="1">
        <v>0.01</v>
      </c>
      <c r="U28" s="306" ph="1">
        <v>-0.18809999999999999</v>
      </c>
      <c r="V28" s="306" ph="1">
        <v>-0.2732</v>
      </c>
      <c r="W28" s="306" ph="1">
        <v>0.13089999999999999</v>
      </c>
      <c r="X28" s="306" ph="1">
        <v>-8.8999999999999996E-2</v>
      </c>
      <c r="Y28" s="306" ph="1">
        <v>0.1303</v>
      </c>
      <c r="Z28" s="306" ph="1">
        <v>-4.0300000000000002E-2</v>
      </c>
      <c r="AA28" s="306" ph="1">
        <v>0.11409999999999999</v>
      </c>
      <c r="AB28" s="306" ph="1">
        <v>3.2300000000000002E-2</v>
      </c>
      <c r="AC28" s="306" ph="1">
        <v>4.7E-2</v>
      </c>
      <c r="AD28" s="306" ph="1">
        <v>-9.2299999999999993E-2</v>
      </c>
      <c r="AE28" s="306" ph="1">
        <v>4.9500000000000002E-2</v>
      </c>
      <c r="AF28" s="306" ph="1">
        <v>-6.2799999999999995E-2</v>
      </c>
      <c r="AG28" s="306" ph="1">
        <v>-5.8700000000000002E-2</v>
      </c>
      <c r="AH28" s="306" ph="1">
        <v>1.78E-2</v>
      </c>
      <c r="AI28" s="306" ph="1">
        <v>0.17780000000000001</v>
      </c>
      <c r="AJ28" s="306" ph="1">
        <v>-0.1089</v>
      </c>
      <c r="AK28" s="306" ph="1">
        <v>2.8E-3</v>
      </c>
      <c r="AL28" s="306" ph="1">
        <v>0.16070000000000001</v>
      </c>
      <c r="AM28" s="306" ph="1">
        <v>-0.1241</v>
      </c>
      <c r="AN28" s="306" ph="1">
        <v>3.5400000000000001E-2</v>
      </c>
      <c r="AO28" s="306" ph="1">
        <v>-4.7399999999999998E-2</v>
      </c>
      <c r="AP28" s="306" ph="1">
        <v>-3.8699999999999998E-2</v>
      </c>
      <c r="AQ28" s="306" ph="1">
        <v>-0.1351</v>
      </c>
      <c r="AR28" s="306" ph="1">
        <v>-0.13619999999999999</v>
      </c>
      <c r="AS28" s="306" ph="1">
        <v>-8.4599999999999995E-2</v>
      </c>
      <c r="AT28" s="306" ph="1">
        <v>-0.19750000000000001</v>
      </c>
      <c r="AU28" s="306" ph="1">
        <v>0.24610000000000001</v>
      </c>
      <c r="AV28" s="306" ph="1">
        <v>-0.1681</v>
      </c>
      <c r="AW28" s="306" ph="1">
        <v>0.1263</v>
      </c>
      <c r="AX28" s="306" ph="1">
        <v>0.22869999999999999</v>
      </c>
      <c r="AY28" s="306" ph="1">
        <v>-0.13139999999999999</v>
      </c>
      <c r="AZ28" s="306" ph="1">
        <v>-0.12609999999999999</v>
      </c>
      <c r="BA28" s="306" ph="1">
        <v>0.375</v>
      </c>
      <c r="BB28" s="306" ph="1">
        <v>-0.12239999999999999</v>
      </c>
      <c r="BC28" s="306" ph="1">
        <v>-5.9799999999999999E-2</v>
      </c>
      <c r="BD28" s="306" ph="1">
        <v>-2.9700000000000001E-2</v>
      </c>
      <c r="BE28" s="202">
        <v>-0.20960000000000001</v>
      </c>
      <c r="BF28" s="202">
        <v>8.2900000000000001E-2</v>
      </c>
      <c r="BG28" s="202">
        <v>4.5900000000000003E-2</v>
      </c>
      <c r="BH28" s="202">
        <v>-1.46E-2</v>
      </c>
      <c r="BI28" s="405" ph="1">
        <v>-1.9800000000000002E-2</v>
      </c>
      <c r="BJ28" s="202">
        <v>0.33839999999999998</v>
      </c>
      <c r="BK28" s="202">
        <v>-0.2717</v>
      </c>
      <c r="BL28" s="405" ph="1">
        <v>-3.6299999999999999E-2</v>
      </c>
      <c r="BM28" s="202">
        <v>0.1237</v>
      </c>
      <c r="BN28" s="202">
        <v>-8.6099999999999996E-2</v>
      </c>
      <c r="BO28" s="202">
        <v>8.3799999999999999E-2</v>
      </c>
      <c r="BP28" s="619">
        <v>0.22220000000000001</v>
      </c>
      <c r="BQ28" s="619">
        <v>-0.31619999999999998</v>
      </c>
      <c r="BR28" s="619" ph="1">
        <v>5.7999999999999996E-3</v>
      </c>
      <c r="BS28" s="212" ph="1"/>
      <c r="BT28" s="212" ph="1"/>
      <c r="BU28" s="212" ph="1"/>
      <c r="BV28" s="212" ph="1"/>
      <c r="BW28" s="212" ph="1"/>
      <c r="BX28" s="212" ph="1"/>
      <c r="BY28" s="212" ph="1"/>
      <c r="BZ28" s="212" ph="1"/>
      <c r="CA28" s="212" ph="1"/>
      <c r="CB28" s="212" ph="1"/>
      <c r="CC28" s="212" ph="1"/>
      <c r="CD28" s="212" ph="1"/>
      <c r="CE28" s="212" ph="1"/>
      <c r="CF28" s="212" ph="1"/>
      <c r="CG28" s="212" ph="1"/>
      <c r="CH28" s="212" ph="1"/>
      <c r="CI28" s="212" ph="1"/>
      <c r="CJ28" s="212" ph="1"/>
      <c r="CK28" s="212" ph="1"/>
      <c r="CL28" s="212" ph="1"/>
      <c r="CM28" s="212" ph="1"/>
      <c r="CN28" s="243"/>
      <c r="CO28" s="243"/>
      <c r="CP28" s="243"/>
      <c r="CQ28" s="243"/>
    </row>
    <row r="29" spans="1:95" ht="26.25">
      <c r="A29" s="684"/>
      <c r="B29" s="29" t="s">
        <v>45</v>
      </c>
      <c r="C29" s="306" ph="1">
        <v>1.41E-2</v>
      </c>
      <c r="D29" s="306" ph="1">
        <v>1.5100000000000001E-2</v>
      </c>
      <c r="E29" s="306" ph="1">
        <v>1.6299999999999999E-2</v>
      </c>
      <c r="F29" s="306" ph="1">
        <v>1.4E-2</v>
      </c>
      <c r="G29" s="306" ph="1">
        <v>1.3899999999999999E-2</v>
      </c>
      <c r="H29" s="306" ph="1">
        <v>1.3100000000000001E-2</v>
      </c>
      <c r="I29" s="306" ph="1">
        <v>1.26E-2</v>
      </c>
      <c r="J29" s="306" ph="1">
        <v>9.5999999999999992E-3</v>
      </c>
      <c r="K29" s="306" ph="1">
        <v>8.8999999999999999E-3</v>
      </c>
      <c r="L29" s="306" ph="1">
        <v>8.5000000000000006E-3</v>
      </c>
      <c r="M29" s="306" ph="1">
        <v>8.9999999999999993E-3</v>
      </c>
      <c r="N29" s="306" ph="1">
        <v>8.6999999999999994E-3</v>
      </c>
      <c r="O29" s="306" ph="1">
        <v>6.7000000000000002E-3</v>
      </c>
      <c r="P29" s="306" ph="1">
        <v>8.6E-3</v>
      </c>
      <c r="Q29" s="306" ph="1">
        <v>8.0999999999999996E-3</v>
      </c>
      <c r="R29" s="306" ph="1">
        <v>6.8999999999999999E-3</v>
      </c>
      <c r="S29" s="306" ph="1">
        <v>7.4000000000000003E-3</v>
      </c>
      <c r="T29" s="306" ph="1">
        <v>9.4999999999999998E-3</v>
      </c>
      <c r="U29" s="306" ph="1">
        <v>7.4999999999999997E-3</v>
      </c>
      <c r="V29" s="306" ph="1">
        <v>4.3E-3</v>
      </c>
      <c r="W29" s="306" ph="1">
        <v>4.7000000000000002E-3</v>
      </c>
      <c r="X29" s="306" ph="1">
        <v>4.5999999999999999E-3</v>
      </c>
      <c r="Y29" s="306" ph="1">
        <v>5.1999999999999998E-3</v>
      </c>
      <c r="Z29" s="306" ph="1">
        <v>5.7999999999999996E-3</v>
      </c>
      <c r="AA29" s="306" ph="1">
        <v>6.6E-3</v>
      </c>
      <c r="AB29" s="306" ph="1">
        <v>7.4000000000000003E-3</v>
      </c>
      <c r="AC29" s="306" ph="1">
        <v>8.0000000000000002E-3</v>
      </c>
      <c r="AD29" s="306" ph="1">
        <v>6.7000000000000002E-3</v>
      </c>
      <c r="AE29" s="306" ph="1">
        <v>7.7999999999999996E-3</v>
      </c>
      <c r="AF29" s="306" ph="1">
        <v>8.8999999999999999E-3</v>
      </c>
      <c r="AG29" s="306" ph="1">
        <v>8.9999999999999993E-3</v>
      </c>
      <c r="AH29" s="306" ph="1">
        <v>6.4000000000000003E-3</v>
      </c>
      <c r="AI29" s="306" ph="1">
        <v>6.6E-3</v>
      </c>
      <c r="AJ29" s="306" ph="1">
        <v>6.4000000000000003E-3</v>
      </c>
      <c r="AK29" s="306" ph="1">
        <v>7.4000000000000003E-3</v>
      </c>
      <c r="AL29" s="306" ph="1">
        <v>7.9000000000000008E-3</v>
      </c>
      <c r="AM29" s="306" ph="1">
        <v>7.1000000000000004E-3</v>
      </c>
      <c r="AN29" s="306" ph="1">
        <v>6.7999999999999996E-3</v>
      </c>
      <c r="AO29" s="306" ph="1">
        <v>7.4000000000000003E-3</v>
      </c>
      <c r="AP29" s="306" ph="1">
        <v>6.1000000000000004E-3</v>
      </c>
      <c r="AQ29" s="306" ph="1">
        <v>6.1999999999999998E-3</v>
      </c>
      <c r="AR29" s="306" ph="1">
        <v>8.8000000000000005E-3</v>
      </c>
      <c r="AS29" s="306" ph="1">
        <v>7.4000000000000003E-3</v>
      </c>
      <c r="AT29" s="306" ph="1">
        <v>4.1999999999999997E-3</v>
      </c>
      <c r="AU29" s="306" ph="1">
        <v>5.1999999999999998E-3</v>
      </c>
      <c r="AV29" s="306" ph="1">
        <v>4.4999999999999997E-3</v>
      </c>
      <c r="AW29" s="306" ph="1">
        <v>5.1999999999999998E-3</v>
      </c>
      <c r="AX29" s="306" ph="1">
        <v>5.1000000000000004E-3</v>
      </c>
      <c r="AY29" s="306" ph="1">
        <v>5.1000000000000004E-3</v>
      </c>
      <c r="AZ29" s="306" ph="1">
        <v>4.5999999999999999E-3</v>
      </c>
      <c r="BA29" s="309">
        <v>7.4000000000000003E-3</v>
      </c>
      <c r="BB29" s="309">
        <v>7.1999999999999998E-3</v>
      </c>
      <c r="BC29" s="309">
        <v>7.1000000000000004E-3</v>
      </c>
      <c r="BD29" s="309">
        <v>6.1000000000000004E-3</v>
      </c>
      <c r="BE29" s="202">
        <v>5.1999999999999998E-3</v>
      </c>
      <c r="BF29" s="202">
        <v>4.7999999999999996E-3</v>
      </c>
      <c r="BG29" s="202">
        <v>4.3E-3</v>
      </c>
      <c r="BH29" s="202">
        <v>4.1000000000000003E-3</v>
      </c>
      <c r="BI29" s="405">
        <v>3.8999999999999998E-3</v>
      </c>
      <c r="BJ29" s="202">
        <v>4.8999999999999998E-3</v>
      </c>
      <c r="BK29" s="202">
        <v>5.4000000000000003E-3</v>
      </c>
      <c r="BL29" s="405">
        <v>5.3E-3</v>
      </c>
      <c r="BM29" s="202">
        <v>7.9000000000000008E-3</v>
      </c>
      <c r="BN29" s="202">
        <v>7.1000000000000004E-3</v>
      </c>
      <c r="BO29" s="202">
        <v>7.7000000000000002E-3</v>
      </c>
      <c r="BP29" s="619">
        <v>7.7999999999999996E-3</v>
      </c>
      <c r="BQ29" s="619">
        <v>6.6E-3</v>
      </c>
      <c r="BR29" s="619">
        <v>6.0000000000000001E-3</v>
      </c>
    </row>
    <row r="30" spans="1:95" ht="26.25">
      <c r="A30" s="684"/>
      <c r="B30" s="29" t="s">
        <v>46</v>
      </c>
      <c r="C30" s="306" ph="1">
        <v>0.14499999999999999</v>
      </c>
      <c r="D30" s="306" ph="1">
        <v>0.13289999999999999</v>
      </c>
      <c r="E30" s="306" ph="1">
        <v>0.1168</v>
      </c>
      <c r="F30" s="306" ph="1">
        <v>0.1145</v>
      </c>
      <c r="G30" s="306" ph="1">
        <v>0.1074</v>
      </c>
      <c r="H30" s="306" ph="1">
        <v>9.98E-2</v>
      </c>
      <c r="I30" s="306" ph="1">
        <v>9.3899999999999997E-2</v>
      </c>
      <c r="J30" s="306" ph="1">
        <v>8.7800000000000003E-2</v>
      </c>
      <c r="K30" s="306" ph="1">
        <v>7.7499999999999999E-2</v>
      </c>
      <c r="L30" s="306" ph="1">
        <v>7.9100000000000004E-2</v>
      </c>
      <c r="M30" s="306" ph="1">
        <v>7.4499999999999997E-2</v>
      </c>
      <c r="N30" s="306" ph="1">
        <v>9.2700000000000005E-2</v>
      </c>
      <c r="O30" s="306" ph="1">
        <v>9.11E-2</v>
      </c>
      <c r="P30" s="306" ph="1">
        <v>7.9000000000000001E-2</v>
      </c>
      <c r="Q30" s="306" ph="1">
        <v>8.7400000000000005E-2</v>
      </c>
      <c r="R30" s="306" ph="1">
        <v>8.2199999999999995E-2</v>
      </c>
      <c r="S30" s="306" ph="1">
        <v>7.9899999999999999E-2</v>
      </c>
      <c r="T30" s="306" ph="1">
        <v>8.6300000000000002E-2</v>
      </c>
      <c r="U30" s="306" ph="1">
        <v>7.5899999999999995E-2</v>
      </c>
      <c r="V30" s="306" ph="1">
        <v>5.4800000000000001E-2</v>
      </c>
      <c r="W30" s="306" ph="1">
        <v>0.05</v>
      </c>
      <c r="X30" s="306" ph="1">
        <v>5.0700000000000002E-2</v>
      </c>
      <c r="Y30" s="306" ph="1">
        <v>5.0900000000000001E-2</v>
      </c>
      <c r="Z30" s="306" ph="1">
        <v>5.5899999999999998E-2</v>
      </c>
      <c r="AA30" s="306" ph="1">
        <v>6.4299999999999996E-2</v>
      </c>
      <c r="AB30" s="306" ph="1">
        <v>7.22E-2</v>
      </c>
      <c r="AC30" s="306" ph="1">
        <v>6.7900000000000002E-2</v>
      </c>
      <c r="AD30" s="306" ph="1">
        <v>6.08E-2</v>
      </c>
      <c r="AE30" s="306" ph="1">
        <v>6.3100000000000003E-2</v>
      </c>
      <c r="AF30" s="306" ph="1">
        <v>6.4299999999999996E-2</v>
      </c>
      <c r="AG30" s="306" ph="1">
        <v>6.6699999999999995E-2</v>
      </c>
      <c r="AH30" s="306" ph="1">
        <v>6.0900000000000003E-2</v>
      </c>
      <c r="AI30" s="306" ph="1">
        <v>6.6799999999999998E-2</v>
      </c>
      <c r="AJ30" s="306" ph="1">
        <v>6.4899999999999999E-2</v>
      </c>
      <c r="AK30" s="306" ph="1">
        <v>5.7700000000000001E-2</v>
      </c>
      <c r="AL30" s="306" ph="1">
        <v>6.8699999999999997E-2</v>
      </c>
      <c r="AM30" s="306" ph="1">
        <v>7.7600000000000002E-2</v>
      </c>
      <c r="AN30" s="306" ph="1">
        <v>6.7199999999999996E-2</v>
      </c>
      <c r="AO30" s="306" ph="1">
        <v>6.4299999999999996E-2</v>
      </c>
      <c r="AP30" s="306" ph="1">
        <v>6.1699999999999998E-2</v>
      </c>
      <c r="AQ30" s="306" ph="1">
        <v>5.4199999999999998E-2</v>
      </c>
      <c r="AR30" s="306" ph="1">
        <v>5.1499999999999997E-2</v>
      </c>
      <c r="AS30" s="306" ph="1">
        <v>4.9599999999999998E-2</v>
      </c>
      <c r="AT30" s="306" ph="1">
        <v>3.5900000000000001E-2</v>
      </c>
      <c r="AU30" s="306" ph="1">
        <v>3.9399999999999998E-2</v>
      </c>
      <c r="AV30" s="306" ph="1">
        <v>3.7699999999999997E-2</v>
      </c>
      <c r="AW30" s="306" ph="1">
        <v>3.8199999999999998E-2</v>
      </c>
      <c r="AX30" s="306" ph="1">
        <v>4.9700000000000001E-2</v>
      </c>
      <c r="AY30" s="306" ph="1">
        <v>4.6300000000000001E-2</v>
      </c>
      <c r="AZ30" s="306" ph="1">
        <v>4.6600000000000003E-2</v>
      </c>
      <c r="BA30" s="309">
        <v>5.2299999999999999E-2</v>
      </c>
      <c r="BB30" s="309">
        <v>4.5600000000000002E-2</v>
      </c>
      <c r="BC30" s="309">
        <v>4.1500000000000002E-2</v>
      </c>
      <c r="BD30" s="309">
        <v>4.3299999999999998E-2</v>
      </c>
      <c r="BE30" s="206">
        <v>0.04</v>
      </c>
      <c r="BF30" s="202">
        <v>3.5200000000000002E-2</v>
      </c>
      <c r="BG30" s="202">
        <v>3.3399999999999999E-2</v>
      </c>
      <c r="BH30" s="202">
        <v>3.6600000000000001E-2</v>
      </c>
      <c r="BI30" s="405">
        <v>3.1300000000000001E-2</v>
      </c>
      <c r="BJ30" s="202">
        <v>4.82E-2</v>
      </c>
      <c r="BK30" s="202">
        <v>4.2900000000000001E-2</v>
      </c>
      <c r="BL30" s="405">
        <v>3.8100000000000002E-2</v>
      </c>
      <c r="BM30" s="202">
        <v>3.3399999999999999E-2</v>
      </c>
      <c r="BN30" s="202">
        <v>3.2800000000000003E-2</v>
      </c>
      <c r="BO30" s="202">
        <v>3.1800000000000002E-2</v>
      </c>
      <c r="BP30" s="619">
        <v>4.4499999999999998E-2</v>
      </c>
      <c r="BQ30" s="619">
        <v>3.3099999999999997E-2</v>
      </c>
      <c r="BR30" s="619">
        <v>3.1300000000000001E-2</v>
      </c>
    </row>
    <row r="31" spans="1:95" ht="26.25">
      <c r="A31" s="684"/>
      <c r="B31" s="29" t="s">
        <v>47</v>
      </c>
      <c r="C31" s="306" ph="1">
        <v>3.5499999999999997E-2</v>
      </c>
      <c r="D31" s="306" ph="1">
        <v>3.56E-2</v>
      </c>
      <c r="E31" s="306" ph="1">
        <v>2.3800000000000002E-2</v>
      </c>
      <c r="F31" s="306" ph="1">
        <v>2.2700000000000001E-2</v>
      </c>
      <c r="G31" s="306" ph="1">
        <v>2.35E-2</v>
      </c>
      <c r="H31" s="306" ph="1">
        <v>2.3699999999999999E-2</v>
      </c>
      <c r="I31" s="306" ph="1">
        <v>2.58E-2</v>
      </c>
      <c r="J31" s="306" ph="1">
        <v>2.2200000000000001E-2</v>
      </c>
      <c r="K31" s="306" ph="1">
        <v>2.1100000000000001E-2</v>
      </c>
      <c r="L31" s="306" ph="1">
        <v>1.83E-2</v>
      </c>
      <c r="M31" s="306" ph="1">
        <v>1.7600000000000001E-2</v>
      </c>
      <c r="N31" s="306" ph="1">
        <v>2.3599999999999999E-2</v>
      </c>
      <c r="O31" s="306" ph="1">
        <v>2.5899999999999999E-2</v>
      </c>
      <c r="P31" s="306" ph="1">
        <v>2.5399999999999999E-2</v>
      </c>
      <c r="Q31" s="306" ph="1">
        <v>2.24E-2</v>
      </c>
      <c r="R31" s="306" ph="1">
        <v>2.0899999999999998E-2</v>
      </c>
      <c r="S31" s="306" ph="1">
        <v>2.1399999999999999E-2</v>
      </c>
      <c r="T31" s="306" ph="1">
        <v>2.63E-2</v>
      </c>
      <c r="U31" s="306" ph="1">
        <v>2.3699999999999999E-2</v>
      </c>
      <c r="V31" s="306" ph="1">
        <v>1.6E-2</v>
      </c>
      <c r="W31" s="306" ph="1">
        <v>1.77E-2</v>
      </c>
      <c r="X31" s="306" ph="1">
        <v>1.4999999999999999E-2</v>
      </c>
      <c r="Y31" s="306" ph="1">
        <v>1.5599999999999999E-2</v>
      </c>
      <c r="Z31" s="306" ph="1">
        <v>1.67E-2</v>
      </c>
      <c r="AA31" s="306" ph="1">
        <v>2.64E-2</v>
      </c>
      <c r="AB31" s="306" ph="1">
        <v>3.3000000000000002E-2</v>
      </c>
      <c r="AC31" s="306" ph="1">
        <v>3.0700000000000002E-2</v>
      </c>
      <c r="AD31" s="306" ph="1">
        <v>2.47E-2</v>
      </c>
      <c r="AE31" s="306" ph="1">
        <v>2.47E-2</v>
      </c>
      <c r="AF31" s="306" ph="1">
        <v>2.8500000000000001E-2</v>
      </c>
      <c r="AG31" s="306" ph="1">
        <v>3.1099999999999999E-2</v>
      </c>
      <c r="AH31" s="306" ph="1">
        <v>2.3800000000000002E-2</v>
      </c>
      <c r="AI31" s="306" ph="1">
        <v>0.02</v>
      </c>
      <c r="AJ31" s="306" ph="1">
        <v>1.6E-2</v>
      </c>
      <c r="AK31" s="306" ph="1">
        <v>1.78E-2</v>
      </c>
      <c r="AL31" s="306" ph="1">
        <v>2.0299999999999999E-2</v>
      </c>
      <c r="AM31" s="306" ph="1">
        <v>2.2599999999999999E-2</v>
      </c>
      <c r="AN31" s="306" ph="1">
        <v>2.0299999999999999E-2</v>
      </c>
      <c r="AO31" s="306" ph="1">
        <v>2.06E-2</v>
      </c>
      <c r="AP31" s="306" ph="1">
        <v>1.8499999999999999E-2</v>
      </c>
      <c r="AQ31" s="306" ph="1">
        <v>1.8800000000000001E-2</v>
      </c>
      <c r="AR31" s="306" ph="1">
        <v>2.1600000000000001E-2</v>
      </c>
      <c r="AS31" s="306" ph="1">
        <v>2.3699999999999999E-2</v>
      </c>
      <c r="AT31" s="306" ph="1">
        <v>1.66E-2</v>
      </c>
      <c r="AU31" s="306" ph="1">
        <v>1.6899999999999998E-2</v>
      </c>
      <c r="AV31" s="306" ph="1">
        <v>1.2699999999999999E-2</v>
      </c>
      <c r="AW31" s="306" ph="1">
        <v>1.44E-2</v>
      </c>
      <c r="AX31" s="306" ph="1">
        <v>1.49E-2</v>
      </c>
      <c r="AY31" s="306" ph="1">
        <v>1.6400000000000001E-2</v>
      </c>
      <c r="AZ31" s="306" ph="1">
        <v>1.6500000000000001E-2</v>
      </c>
      <c r="BA31" s="309">
        <v>1.89E-2</v>
      </c>
      <c r="BB31" s="309">
        <v>1.6299999999999999E-2</v>
      </c>
      <c r="BC31" s="309">
        <v>1.5599999999999999E-2</v>
      </c>
      <c r="BD31" s="309">
        <v>1.52E-2</v>
      </c>
      <c r="BE31" s="202">
        <v>1.5900000000000001E-2</v>
      </c>
      <c r="BF31" s="202">
        <v>2.01E-2</v>
      </c>
      <c r="BG31" s="202">
        <v>1.2999999999999999E-2</v>
      </c>
      <c r="BH31" s="202">
        <v>1.01E-2</v>
      </c>
      <c r="BI31" s="405">
        <v>9.1000000000000004E-3</v>
      </c>
      <c r="BJ31" s="202">
        <v>9.5999999999999992E-3</v>
      </c>
      <c r="BK31" s="202">
        <v>1.04E-2</v>
      </c>
      <c r="BL31" s="405">
        <v>1.12E-2</v>
      </c>
      <c r="BM31" s="202">
        <v>1.09E-2</v>
      </c>
      <c r="BN31" s="202">
        <v>1.1299999999999999E-2</v>
      </c>
      <c r="BO31" s="202">
        <v>1.34E-2</v>
      </c>
      <c r="BP31" s="619">
        <v>1.7399999999999999E-2</v>
      </c>
      <c r="BQ31" s="619">
        <v>1.26E-2</v>
      </c>
      <c r="BR31" s="619">
        <v>1.03E-2</v>
      </c>
    </row>
    <row r="32" spans="1:95" ht="26.25">
      <c r="A32" s="684" t="s">
        <v>48</v>
      </c>
      <c r="B32" s="28" t="s">
        <v>49</v>
      </c>
      <c r="C32" s="333" ph="1">
        <v>4.7800000000000002E-2</v>
      </c>
      <c r="D32" s="333" ph="1">
        <v>4.1300000000000003E-2</v>
      </c>
      <c r="E32" s="333" ph="1">
        <v>3.9E-2</v>
      </c>
      <c r="F32" s="333" ph="1">
        <v>3.8199999999999998E-2</v>
      </c>
      <c r="G32" s="333" ph="1">
        <v>3.4099999999999998E-2</v>
      </c>
      <c r="H32" s="333" ph="1">
        <v>3.6200000000000003E-2</v>
      </c>
      <c r="I32" s="333" ph="1">
        <v>5.33E-2</v>
      </c>
      <c r="J32" s="333" ph="1">
        <v>4.7699999999999999E-2</v>
      </c>
      <c r="K32" s="333" ph="1">
        <v>3.9199999999999999E-2</v>
      </c>
      <c r="L32" s="333" ph="1">
        <v>3.7699999999999997E-2</v>
      </c>
      <c r="M32" s="333" ph="1">
        <v>3.2000000000000001E-2</v>
      </c>
      <c r="N32" s="333" ph="1">
        <v>3.44E-2</v>
      </c>
      <c r="O32" s="333" ph="1">
        <v>6.8199999999999997E-2</v>
      </c>
      <c r="P32" s="333" ph="1">
        <v>6.2899999999999998E-2</v>
      </c>
      <c r="Q32" s="333" ph="1">
        <v>5.7000000000000002E-2</v>
      </c>
      <c r="R32" s="333" ph="1">
        <v>6.6199999999999995E-2</v>
      </c>
      <c r="S32" s="333" ph="1">
        <v>5.3800000000000001E-2</v>
      </c>
      <c r="T32" s="333" ph="1">
        <v>7.0300000000000001E-2</v>
      </c>
      <c r="U32" s="333" ph="1">
        <v>8.0799999999999997E-2</v>
      </c>
      <c r="V32" s="333" ph="1">
        <v>6.5100000000000005E-2</v>
      </c>
      <c r="W32" s="333" ph="1">
        <v>5.2200000000000003E-2</v>
      </c>
      <c r="X32" s="333" ph="1">
        <v>5.9299999999999999E-2</v>
      </c>
      <c r="Y32" s="333" ph="1">
        <v>5.2999999999999999E-2</v>
      </c>
      <c r="Z32" s="333" ph="1">
        <v>6.7000000000000004E-2</v>
      </c>
      <c r="AA32" s="333" ph="1">
        <v>7.2700000000000001E-2</v>
      </c>
      <c r="AB32" s="333" ph="1">
        <v>8.8200000000000001E-2</v>
      </c>
      <c r="AC32" s="333" ph="1">
        <v>8.2900000000000001E-2</v>
      </c>
      <c r="AD32" s="333" ph="1">
        <v>7.2900000000000006E-2</v>
      </c>
      <c r="AE32" s="333" ph="1">
        <v>7.8E-2</v>
      </c>
      <c r="AF32" s="333" ph="1">
        <v>0.1074</v>
      </c>
      <c r="AG32" s="333" ph="1">
        <v>0.1336</v>
      </c>
      <c r="AH32" s="333" ph="1">
        <v>8.2900000000000001E-2</v>
      </c>
      <c r="AI32" s="333" ph="1">
        <v>6.4000000000000001E-2</v>
      </c>
      <c r="AJ32" s="333" ph="1">
        <v>7.2499999999999995E-2</v>
      </c>
      <c r="AK32" s="333" ph="1">
        <v>7.7499999999999999E-2</v>
      </c>
      <c r="AL32" s="333" ph="1">
        <v>7.1300000000000002E-2</v>
      </c>
      <c r="AM32" s="333" ph="1">
        <v>8.6999999999999994E-2</v>
      </c>
      <c r="AN32" s="333" ph="1">
        <v>7.5499999999999998E-2</v>
      </c>
      <c r="AO32" s="333" ph="1">
        <v>8.7800000000000003E-2</v>
      </c>
      <c r="AP32" s="333" ph="1">
        <v>7.5700000000000003E-2</v>
      </c>
      <c r="AQ32" s="333" ph="1">
        <v>9.4399999999999998E-2</v>
      </c>
      <c r="AR32" s="333" ph="1">
        <v>0.1855</v>
      </c>
      <c r="AS32" s="333" ph="1">
        <v>0.17649999999999999</v>
      </c>
      <c r="AT32" s="333" ph="1">
        <v>0.1157</v>
      </c>
      <c r="AU32" s="333" ph="1">
        <v>0.1026</v>
      </c>
      <c r="AV32" s="333" ph="1">
        <v>0.1124</v>
      </c>
      <c r="AW32" s="333" ph="1">
        <v>0.1076</v>
      </c>
      <c r="AX32" s="333" ph="1">
        <v>8.43E-2</v>
      </c>
      <c r="AY32" s="333" ph="1">
        <v>0.1033</v>
      </c>
      <c r="AZ32" s="333" ph="1">
        <v>0.11940000000000001</v>
      </c>
      <c r="BA32" s="334">
        <v>0.12959999999999999</v>
      </c>
      <c r="BB32" s="335">
        <v>0.13789999999999999</v>
      </c>
      <c r="BC32" s="334">
        <v>0.14099999999999999</v>
      </c>
      <c r="BD32" s="334">
        <v>0.12529999999999999</v>
      </c>
      <c r="BE32" s="249">
        <v>0.15870000000000001</v>
      </c>
      <c r="BF32" s="249">
        <v>0.12139999999999999</v>
      </c>
      <c r="BG32" s="249">
        <v>8.5999999999999993E-2</v>
      </c>
      <c r="BH32" s="249">
        <v>8.3099999999999993E-2</v>
      </c>
      <c r="BI32" s="406">
        <v>7.6100000000000001E-2</v>
      </c>
      <c r="BJ32" s="249">
        <v>6.9699999999999998E-2</v>
      </c>
      <c r="BK32" s="249">
        <v>0.13159999999999999</v>
      </c>
      <c r="BL32" s="406">
        <v>0.14249999999999999</v>
      </c>
      <c r="BM32" s="297">
        <v>0.17</v>
      </c>
      <c r="BN32" s="249">
        <v>0.1668</v>
      </c>
      <c r="BO32" s="249">
        <v>0.15590000000000001</v>
      </c>
      <c r="BP32" s="620">
        <v>0.12920000000000001</v>
      </c>
      <c r="BQ32" s="620">
        <v>0.19009999999999999</v>
      </c>
      <c r="BR32" s="620">
        <v>0.16170000000000001</v>
      </c>
    </row>
    <row r="33" spans="1:70" ht="26.25">
      <c r="A33" s="684"/>
      <c r="B33" s="29" t="s">
        <v>50</v>
      </c>
      <c r="C33" s="306" ph="1">
        <v>0.1686</v>
      </c>
      <c r="D33" s="306" ph="1">
        <v>0.1779</v>
      </c>
      <c r="E33" s="306" ph="1">
        <v>0.15329999999999999</v>
      </c>
      <c r="F33" s="306" ph="1">
        <v>0.13619999999999999</v>
      </c>
      <c r="G33" s="306" ph="1">
        <v>0.12509999999999999</v>
      </c>
      <c r="H33" s="306" ph="1">
        <v>0.126</v>
      </c>
      <c r="I33" s="306" ph="1">
        <v>0.1346</v>
      </c>
      <c r="J33" s="306" ph="1">
        <v>0.13170000000000001</v>
      </c>
      <c r="K33" s="306" ph="1">
        <v>0.1323</v>
      </c>
      <c r="L33" s="306" ph="1">
        <v>0.1328</v>
      </c>
      <c r="M33" s="306" ph="1">
        <v>0.1153</v>
      </c>
      <c r="N33" s="306" ph="1">
        <v>0.11119999999999999</v>
      </c>
      <c r="O33" s="306" ph="1">
        <v>0.13</v>
      </c>
      <c r="P33" s="306" ph="1">
        <v>0.14610000000000001</v>
      </c>
      <c r="Q33" s="306" ph="1">
        <v>0.1389</v>
      </c>
      <c r="R33" s="306" ph="1">
        <v>0.13919999999999999</v>
      </c>
      <c r="S33" s="306" ph="1">
        <v>0.1346</v>
      </c>
      <c r="T33" s="306" ph="1">
        <v>0.1409</v>
      </c>
      <c r="U33" s="306" ph="1">
        <v>0.1454</v>
      </c>
      <c r="V33" s="306" ph="1">
        <v>0.12470000000000001</v>
      </c>
      <c r="W33" s="306" ph="1">
        <v>0.1278</v>
      </c>
      <c r="X33" s="306" ph="1">
        <v>0.12790000000000001</v>
      </c>
      <c r="Y33" s="306" ph="1">
        <v>0.12039999999999999</v>
      </c>
      <c r="Z33" s="306" ph="1">
        <v>0.1241</v>
      </c>
      <c r="AA33" s="306" ph="1">
        <v>0.15049999999999999</v>
      </c>
      <c r="AB33" s="306" ph="1">
        <v>0.17730000000000001</v>
      </c>
      <c r="AC33" s="306" ph="1">
        <v>0.18479999999999999</v>
      </c>
      <c r="AD33" s="306" ph="1">
        <v>0.17630000000000001</v>
      </c>
      <c r="AE33" s="306" ph="1">
        <v>0.17860000000000001</v>
      </c>
      <c r="AF33" s="306" ph="1">
        <v>0.1802</v>
      </c>
      <c r="AG33" s="306" ph="1">
        <v>0.19439999999999999</v>
      </c>
      <c r="AH33" s="306" ph="1">
        <v>0.215</v>
      </c>
      <c r="AI33" s="306" ph="1">
        <v>0.2177</v>
      </c>
      <c r="AJ33" s="306" ph="1">
        <v>0.21049999999999999</v>
      </c>
      <c r="AK33" s="306" ph="1">
        <v>0.1787</v>
      </c>
      <c r="AL33" s="306" ph="1">
        <v>0.17180000000000001</v>
      </c>
      <c r="AM33" s="306" ph="1">
        <v>0.1976</v>
      </c>
      <c r="AN33" s="306" ph="1">
        <v>0.18540000000000001</v>
      </c>
      <c r="AO33" s="306" ph="1">
        <v>0.17580000000000001</v>
      </c>
      <c r="AP33" s="306" ph="1">
        <v>0.17499999999999999</v>
      </c>
      <c r="AQ33" s="306" ph="1">
        <v>0.14169999999999999</v>
      </c>
      <c r="AR33" s="306" ph="1">
        <v>0.1434</v>
      </c>
      <c r="AS33" s="306" ph="1">
        <v>0.1855</v>
      </c>
      <c r="AT33" s="306" ph="1">
        <v>0.16389999999999999</v>
      </c>
      <c r="AU33" s="306" ph="1">
        <v>0.16320000000000001</v>
      </c>
      <c r="AV33" s="306" ph="1">
        <v>0.14560000000000001</v>
      </c>
      <c r="AW33" s="306" ph="1">
        <v>0.14829999999999999</v>
      </c>
      <c r="AX33" s="306" ph="1">
        <v>0.17860000000000001</v>
      </c>
      <c r="AY33" s="306" ph="1">
        <v>0.1517</v>
      </c>
      <c r="AZ33" s="306" ph="1">
        <v>0.15390000000000001</v>
      </c>
      <c r="BA33" s="319">
        <v>0.17319999999999999</v>
      </c>
      <c r="BB33" s="308">
        <v>0.17349999999999999</v>
      </c>
      <c r="BC33" s="319">
        <v>0.1714</v>
      </c>
      <c r="BD33" s="319">
        <v>0.1721</v>
      </c>
      <c r="BE33" s="202">
        <v>0.16189999999999999</v>
      </c>
      <c r="BF33" s="202">
        <v>0.16500000000000001</v>
      </c>
      <c r="BG33" s="202">
        <v>0.16250000000000001</v>
      </c>
      <c r="BH33" s="202">
        <v>0.14849999999999999</v>
      </c>
      <c r="BI33" s="405">
        <v>0.1215</v>
      </c>
      <c r="BJ33" s="202">
        <v>0.16969999999999999</v>
      </c>
      <c r="BK33" s="202">
        <v>0.1421</v>
      </c>
      <c r="BL33" s="405">
        <v>0.15609999999999999</v>
      </c>
      <c r="BM33" s="202">
        <v>0.17019999999999999</v>
      </c>
      <c r="BN33" s="202">
        <v>0.15540000000000001</v>
      </c>
      <c r="BO33" s="202">
        <v>0.16059999999999999</v>
      </c>
      <c r="BP33" s="619">
        <v>0.15029999999999999</v>
      </c>
      <c r="BQ33" s="619">
        <v>0.1341</v>
      </c>
      <c r="BR33" s="619">
        <v>0.1469</v>
      </c>
    </row>
    <row r="34" spans="1:70" ht="26.25">
      <c r="A34" s="684"/>
      <c r="B34" s="29" t="s">
        <v>51</v>
      </c>
      <c r="C34" s="306" ph="1">
        <v>0.44550000000000001</v>
      </c>
      <c r="D34" s="306" ph="1">
        <v>0.4914</v>
      </c>
      <c r="E34" s="306" ph="1">
        <v>0.54820000000000002</v>
      </c>
      <c r="F34" s="306" ph="1">
        <v>0.51959999999999995</v>
      </c>
      <c r="G34" s="306" ph="1">
        <v>0.54610000000000003</v>
      </c>
      <c r="H34" s="306" ph="1">
        <v>0.52980000000000005</v>
      </c>
      <c r="I34" s="306" ph="1">
        <v>0.45429999999999998</v>
      </c>
      <c r="J34" s="306" ph="1">
        <v>0.48359999999999997</v>
      </c>
      <c r="K34" s="306" ph="1">
        <v>0.51559999999999995</v>
      </c>
      <c r="L34" s="306" ph="1">
        <v>0.49270000000000003</v>
      </c>
      <c r="M34" s="306" ph="1">
        <v>0.55000000000000004</v>
      </c>
      <c r="N34" s="306" ph="1">
        <v>0.47589999999999999</v>
      </c>
      <c r="O34" s="306" ph="1">
        <v>0.4113</v>
      </c>
      <c r="P34" s="306" ph="1">
        <v>0.4632</v>
      </c>
      <c r="Q34" s="306" ph="1">
        <v>0.50649999999999995</v>
      </c>
      <c r="R34" s="306" ph="1">
        <v>0.51319999999999999</v>
      </c>
      <c r="S34" s="306" ph="1">
        <v>0.52349999999999997</v>
      </c>
      <c r="T34" s="306" ph="1">
        <v>0.46879999999999999</v>
      </c>
      <c r="U34" s="306" ph="1">
        <v>0.48010000000000003</v>
      </c>
      <c r="V34" s="306" ph="1">
        <v>0.53849999999999998</v>
      </c>
      <c r="W34" s="306" ph="1">
        <v>0.52669999999999995</v>
      </c>
      <c r="X34" s="306" ph="1">
        <v>0.51959999999999995</v>
      </c>
      <c r="Y34" s="306" ph="1">
        <v>0.5635</v>
      </c>
      <c r="Z34" s="306" ph="1">
        <v>0.51690000000000003</v>
      </c>
      <c r="AA34" s="306" ph="1">
        <v>0.4163</v>
      </c>
      <c r="AB34" s="306" ph="1">
        <v>0.3458</v>
      </c>
      <c r="AC34" s="306" ph="1">
        <v>0.42680000000000001</v>
      </c>
      <c r="AD34" s="306" ph="1">
        <v>0.47660000000000002</v>
      </c>
      <c r="AE34" s="306" ph="1">
        <v>0.44280000000000003</v>
      </c>
      <c r="AF34" s="306" ph="1">
        <v>0.3921</v>
      </c>
      <c r="AG34" s="306" ph="1">
        <v>0.34279999999999999</v>
      </c>
      <c r="AH34" s="306" ph="1">
        <v>0.43219999999999997</v>
      </c>
      <c r="AI34" s="306" ph="1">
        <v>0.47270000000000001</v>
      </c>
      <c r="AJ34" s="306" ph="1">
        <v>0.4834</v>
      </c>
      <c r="AK34" s="306" ph="1">
        <v>0.50960000000000005</v>
      </c>
      <c r="AL34" s="306" ph="1">
        <v>0.49209999999999998</v>
      </c>
      <c r="AM34" s="306" ph="1">
        <v>0.40899999999999997</v>
      </c>
      <c r="AN34" s="306" ph="1">
        <v>0.4667</v>
      </c>
      <c r="AO34" s="306" ph="1">
        <v>0.4753</v>
      </c>
      <c r="AP34" s="306" ph="1">
        <v>0.48330000000000001</v>
      </c>
      <c r="AQ34" s="306" ph="1">
        <v>0.4879</v>
      </c>
      <c r="AR34" s="306" ph="1">
        <v>0.37430000000000002</v>
      </c>
      <c r="AS34" s="306" ph="1">
        <v>0.32729999999999998</v>
      </c>
      <c r="AT34" s="306" ph="1">
        <v>0.44009999999999999</v>
      </c>
      <c r="AU34" s="306" ph="1">
        <v>0.4541</v>
      </c>
      <c r="AV34" s="306" ph="1">
        <v>0.48020000000000002</v>
      </c>
      <c r="AW34" s="306" ph="1">
        <v>0.48849999999999999</v>
      </c>
      <c r="AX34" s="306" ph="1">
        <v>0.46800000000000003</v>
      </c>
      <c r="AY34" s="306" ph="1">
        <v>0.45079999999999998</v>
      </c>
      <c r="AZ34" s="306" ph="1">
        <v>0.39340000000000003</v>
      </c>
      <c r="BA34" s="319">
        <v>0.41520000000000001</v>
      </c>
      <c r="BB34" s="308">
        <v>0.43580000000000002</v>
      </c>
      <c r="BC34" s="319">
        <v>0.41610000000000003</v>
      </c>
      <c r="BD34" s="319">
        <v>0.40189999999999998</v>
      </c>
      <c r="BE34" s="202">
        <v>0.35599999999999998</v>
      </c>
      <c r="BF34" s="202">
        <v>0.36549999999999999</v>
      </c>
      <c r="BG34" s="202">
        <v>0.47020000000000001</v>
      </c>
      <c r="BH34" s="202">
        <v>0.45810000000000001</v>
      </c>
      <c r="BI34" s="405">
        <v>0.55369999999999997</v>
      </c>
      <c r="BJ34" s="202">
        <v>0.44590000000000002</v>
      </c>
      <c r="BK34" s="202">
        <v>0.40539999999999998</v>
      </c>
      <c r="BL34" s="405">
        <v>0.3795</v>
      </c>
      <c r="BM34" s="202">
        <v>0.43690000000000001</v>
      </c>
      <c r="BN34" s="202">
        <v>0.4032</v>
      </c>
      <c r="BO34" s="202">
        <v>0.41560000000000002</v>
      </c>
      <c r="BP34" s="619">
        <v>0.36380000000000001</v>
      </c>
      <c r="BQ34" s="619">
        <v>0.40279999999999999</v>
      </c>
      <c r="BR34" s="619">
        <v>0.40389999999999998</v>
      </c>
    </row>
    <row r="35" spans="1:70" ht="26.25">
      <c r="A35" s="684"/>
      <c r="B35" s="29" t="s">
        <v>52</v>
      </c>
      <c r="C35" s="306" ph="1">
        <v>0.33810000000000001</v>
      </c>
      <c r="D35" s="306" ph="1">
        <v>0.28939999999999999</v>
      </c>
      <c r="E35" s="306" ph="1">
        <v>0.25940000000000002</v>
      </c>
      <c r="F35" s="306" ph="1">
        <v>0.30590000000000001</v>
      </c>
      <c r="G35" s="306" ph="1">
        <v>0.29470000000000002</v>
      </c>
      <c r="H35" s="306" ph="1">
        <v>0.308</v>
      </c>
      <c r="I35" s="306" ph="1">
        <v>0.35780000000000001</v>
      </c>
      <c r="J35" s="306" ph="1">
        <v>0.33700000000000002</v>
      </c>
      <c r="K35" s="306" ph="1">
        <v>0.31290000000000001</v>
      </c>
      <c r="L35" s="306" ph="1">
        <v>0.33679999999999999</v>
      </c>
      <c r="M35" s="306" ph="1">
        <v>0.30270000000000002</v>
      </c>
      <c r="N35" s="306" ph="1">
        <v>0.37840000000000001</v>
      </c>
      <c r="O35" s="306" ph="1">
        <v>0.39050000000000001</v>
      </c>
      <c r="P35" s="306" ph="1">
        <v>0.32790000000000002</v>
      </c>
      <c r="Q35" s="306" ph="1">
        <v>0.29759999999999998</v>
      </c>
      <c r="R35" s="306" ph="1">
        <v>0.28139999999999998</v>
      </c>
      <c r="S35" s="306" ph="1">
        <v>0.28810000000000002</v>
      </c>
      <c r="T35" s="306" ph="1">
        <v>0.32</v>
      </c>
      <c r="U35" s="306" ph="1">
        <v>0.29360000000000003</v>
      </c>
      <c r="V35" s="306" ph="1">
        <v>0.27179999999999999</v>
      </c>
      <c r="W35" s="306" ph="1">
        <v>0.29339999999999999</v>
      </c>
      <c r="X35" s="306" ph="1">
        <v>0.29310000000000003</v>
      </c>
      <c r="Y35" s="306" ph="1">
        <v>0.2631</v>
      </c>
      <c r="Z35" s="306" ph="1">
        <v>0.29189999999999999</v>
      </c>
      <c r="AA35" s="306" ph="1">
        <v>0.36059999999999998</v>
      </c>
      <c r="AB35" s="306" ph="1">
        <v>0.38869999999999999</v>
      </c>
      <c r="AC35" s="306" ph="1">
        <v>0.30549999999999999</v>
      </c>
      <c r="AD35" s="306" ph="1">
        <v>0.2742</v>
      </c>
      <c r="AE35" s="306" ph="1">
        <v>0.30059999999999998</v>
      </c>
      <c r="AF35" s="306" ph="1">
        <v>0.32029999999999997</v>
      </c>
      <c r="AG35" s="306" ph="1">
        <v>0.32919999999999999</v>
      </c>
      <c r="AH35" s="306" ph="1">
        <v>0.26989999999999997</v>
      </c>
      <c r="AI35" s="306" ph="1">
        <v>0.24560000000000001</v>
      </c>
      <c r="AJ35" s="306" ph="1">
        <v>0.2336</v>
      </c>
      <c r="AK35" s="306" ph="1">
        <v>0.23419999999999999</v>
      </c>
      <c r="AL35" s="306" ph="1">
        <v>0.26479999999999998</v>
      </c>
      <c r="AM35" s="306" ph="1">
        <v>0.30640000000000001</v>
      </c>
      <c r="AN35" s="306" ph="1">
        <v>0.27239999999999998</v>
      </c>
      <c r="AO35" s="306" ph="1">
        <v>0.2611</v>
      </c>
      <c r="AP35" s="306" ph="1">
        <v>0.26600000000000001</v>
      </c>
      <c r="AQ35" s="306" ph="1">
        <v>0.27589999999999998</v>
      </c>
      <c r="AR35" s="306" ph="1">
        <v>0.29680000000000001</v>
      </c>
      <c r="AS35" s="306" ph="1">
        <v>0.31080000000000002</v>
      </c>
      <c r="AT35" s="306" ph="1">
        <v>0.28029999999999999</v>
      </c>
      <c r="AU35" s="306" ph="1">
        <v>0.28010000000000002</v>
      </c>
      <c r="AV35" s="306" ph="1">
        <v>0.26240000000000002</v>
      </c>
      <c r="AW35" s="306" ph="1">
        <v>0.25580000000000003</v>
      </c>
      <c r="AX35" s="306" ph="1">
        <v>0.26910000000000001</v>
      </c>
      <c r="AY35" s="306" ph="1">
        <v>0.29420000000000002</v>
      </c>
      <c r="AZ35" s="306" ph="1">
        <v>0.3332</v>
      </c>
      <c r="BA35" s="319">
        <v>0.28199999999999997</v>
      </c>
      <c r="BB35" s="308">
        <v>0.26600000000000001</v>
      </c>
      <c r="BC35" s="319">
        <v>0.27139999999999997</v>
      </c>
      <c r="BD35" s="319">
        <v>0.31069999999999998</v>
      </c>
      <c r="BE35" s="202">
        <v>0.33450000000000002</v>
      </c>
      <c r="BF35" s="202">
        <v>0.3538</v>
      </c>
      <c r="BG35" s="202">
        <v>0.2954</v>
      </c>
      <c r="BH35" s="202">
        <v>0.32240000000000002</v>
      </c>
      <c r="BI35" s="405">
        <v>0.25259999999999999</v>
      </c>
      <c r="BJ35" s="202">
        <v>0.31469999999999998</v>
      </c>
      <c r="BK35" s="202">
        <v>0.32079999999999997</v>
      </c>
      <c r="BL35" s="405">
        <v>0.32190000000000002</v>
      </c>
      <c r="BM35" s="202">
        <v>0.223</v>
      </c>
      <c r="BN35" s="202">
        <v>0.2747</v>
      </c>
      <c r="BO35" s="202">
        <v>0.26790000000000003</v>
      </c>
      <c r="BP35" s="619">
        <v>0.35670000000000002</v>
      </c>
      <c r="BQ35" s="619">
        <v>0.27289999999999998</v>
      </c>
      <c r="BR35" s="619">
        <v>0.28749999999999998</v>
      </c>
    </row>
    <row r="36" spans="1:70">
      <c r="A36" s="684" t="s">
        <v>53</v>
      </c>
      <c r="B36" s="28" t="s">
        <v>54</v>
      </c>
      <c r="C36" s="336">
        <v>1261586.3999999999</v>
      </c>
      <c r="D36" s="336">
        <v>1297319.8999999999</v>
      </c>
      <c r="E36" s="336">
        <v>888300.2</v>
      </c>
      <c r="F36" s="336">
        <v>909847.9</v>
      </c>
      <c r="G36" s="336">
        <v>772880.5</v>
      </c>
      <c r="H36" s="336">
        <v>762601.8</v>
      </c>
      <c r="I36" s="336">
        <v>1063194.2</v>
      </c>
      <c r="J36" s="336">
        <v>864577.9</v>
      </c>
      <c r="K36" s="336">
        <v>506858.3</v>
      </c>
      <c r="L36" s="336">
        <v>428185.4</v>
      </c>
      <c r="M36" s="336">
        <v>312334</v>
      </c>
      <c r="N36" s="336">
        <v>373334.3</v>
      </c>
      <c r="O36" s="336">
        <v>999814.2</v>
      </c>
      <c r="P36" s="336">
        <v>994765.5</v>
      </c>
      <c r="Q36" s="336">
        <v>745645.6</v>
      </c>
      <c r="R36" s="336">
        <v>833245.7</v>
      </c>
      <c r="S36" s="336">
        <v>748421.2</v>
      </c>
      <c r="T36" s="336">
        <v>1033989.1</v>
      </c>
      <c r="U36" s="336">
        <v>1135513.3999999999</v>
      </c>
      <c r="V36" s="336">
        <v>645973.9</v>
      </c>
      <c r="W36" s="336">
        <v>387462.5</v>
      </c>
      <c r="X36" s="336">
        <v>422464.9</v>
      </c>
      <c r="Y36" s="336">
        <v>341584.5</v>
      </c>
      <c r="Z36" s="336">
        <v>479606.5</v>
      </c>
      <c r="AA36" s="336">
        <v>670031.19999999995</v>
      </c>
      <c r="AB36" s="336">
        <v>1201120.3</v>
      </c>
      <c r="AC36" s="336">
        <v>1060640.7</v>
      </c>
      <c r="AD36" s="336">
        <v>750245.8</v>
      </c>
      <c r="AE36" s="336">
        <v>900914.7</v>
      </c>
      <c r="AF36" s="336">
        <v>1512508</v>
      </c>
      <c r="AG36" s="336">
        <v>2403907</v>
      </c>
      <c r="AH36" s="336">
        <v>1502729.2</v>
      </c>
      <c r="AI36" s="336">
        <v>884359</v>
      </c>
      <c r="AJ36" s="336">
        <v>873760.6</v>
      </c>
      <c r="AK36" s="336">
        <v>743755.5</v>
      </c>
      <c r="AL36" s="336">
        <v>672905.2</v>
      </c>
      <c r="AM36" s="336">
        <v>984817.9</v>
      </c>
      <c r="AN36" s="336">
        <v>945362.4</v>
      </c>
      <c r="AO36" s="336">
        <v>766148</v>
      </c>
      <c r="AP36" s="336">
        <v>622742.19999999995</v>
      </c>
      <c r="AQ36" s="336">
        <v>783423.2</v>
      </c>
      <c r="AR36" s="336">
        <v>1676208.4</v>
      </c>
      <c r="AS36" s="336">
        <v>2346728.2000000002</v>
      </c>
      <c r="AT36" s="336">
        <v>1094061.6000000001</v>
      </c>
      <c r="AU36" s="336">
        <v>703787.7</v>
      </c>
      <c r="AV36" s="336">
        <v>694767.7</v>
      </c>
      <c r="AW36" s="336">
        <v>646384.80000000005</v>
      </c>
      <c r="AX36" s="336">
        <v>569549.5</v>
      </c>
      <c r="AY36" s="336">
        <v>736555.5</v>
      </c>
      <c r="AZ36" s="336">
        <v>1032315.1</v>
      </c>
      <c r="BA36" s="337">
        <v>1015593.7</v>
      </c>
      <c r="BB36" s="337">
        <v>948218.8</v>
      </c>
      <c r="BC36" s="337">
        <v>1004950.4</v>
      </c>
      <c r="BD36" s="337">
        <v>988939.2</v>
      </c>
      <c r="BE36" s="2">
        <v>1440482.8</v>
      </c>
      <c r="BF36" s="2">
        <v>1108640.2</v>
      </c>
      <c r="BG36" s="2">
        <v>556698.30000000005</v>
      </c>
      <c r="BH36" s="2">
        <v>523291.5</v>
      </c>
      <c r="BI36" s="468">
        <v>374639.6</v>
      </c>
      <c r="BJ36" s="2">
        <v>405442.8</v>
      </c>
      <c r="BK36" s="2">
        <v>739198.1</v>
      </c>
      <c r="BL36" s="544">
        <v>1152869.7</v>
      </c>
      <c r="BM36" s="2">
        <v>928066.9</v>
      </c>
      <c r="BN36" s="2">
        <v>1036483.7</v>
      </c>
      <c r="BO36" s="2">
        <v>942786.9</v>
      </c>
      <c r="BP36" s="622">
        <v>972828.2</v>
      </c>
      <c r="BQ36" s="624">
        <v>1246893.3999999999</v>
      </c>
      <c r="BR36" s="626">
        <v>1053218.3</v>
      </c>
    </row>
    <row r="37" spans="1:70">
      <c r="A37" s="684"/>
      <c r="B37" s="29" t="s">
        <v>55</v>
      </c>
      <c r="C37" s="56">
        <v>3297254</v>
      </c>
      <c r="D37" s="56">
        <v>3910301.8</v>
      </c>
      <c r="E37" s="56">
        <v>2464242.2000000002</v>
      </c>
      <c r="F37" s="56">
        <v>2144254.1</v>
      </c>
      <c r="G37" s="56">
        <v>1826025.7</v>
      </c>
      <c r="H37" s="56">
        <v>1650887</v>
      </c>
      <c r="I37" s="56">
        <v>1747766.5</v>
      </c>
      <c r="J37" s="56">
        <v>1648764.9</v>
      </c>
      <c r="K37" s="56">
        <v>1146226.3</v>
      </c>
      <c r="L37" s="56">
        <v>1095372.3999999999</v>
      </c>
      <c r="M37" s="56">
        <v>754033.3</v>
      </c>
      <c r="N37" s="56">
        <v>863718.40000000002</v>
      </c>
      <c r="O37" s="56">
        <v>1314436.5</v>
      </c>
      <c r="P37" s="56">
        <v>1713129.9</v>
      </c>
      <c r="Q37" s="56">
        <v>1277597</v>
      </c>
      <c r="R37" s="56">
        <v>1296597.7</v>
      </c>
      <c r="S37" s="56">
        <v>1318092.2</v>
      </c>
      <c r="T37" s="56">
        <v>1490463.9</v>
      </c>
      <c r="U37" s="56">
        <v>1463772.8</v>
      </c>
      <c r="V37" s="56">
        <v>853989.8</v>
      </c>
      <c r="W37" s="56">
        <v>703859.9</v>
      </c>
      <c r="X37" s="56">
        <v>642813.19999999995</v>
      </c>
      <c r="Y37" s="56">
        <v>579340.80000000005</v>
      </c>
      <c r="Z37" s="56">
        <v>647640.4</v>
      </c>
      <c r="AA37" s="56">
        <v>948444.4</v>
      </c>
      <c r="AB37" s="56">
        <v>1683918.5</v>
      </c>
      <c r="AC37" s="56">
        <v>1687078.4</v>
      </c>
      <c r="AD37" s="56">
        <v>1268263.6000000001</v>
      </c>
      <c r="AE37" s="56">
        <v>1466344.3</v>
      </c>
      <c r="AF37" s="56">
        <v>1685048.5</v>
      </c>
      <c r="AG37" s="56">
        <v>2408578.9</v>
      </c>
      <c r="AH37" s="56">
        <v>2290660.5</v>
      </c>
      <c r="AI37" s="56">
        <v>1802106.1</v>
      </c>
      <c r="AJ37" s="56">
        <v>1380733.8</v>
      </c>
      <c r="AK37" s="56">
        <v>1114087.7</v>
      </c>
      <c r="AL37" s="56">
        <v>981493.2</v>
      </c>
      <c r="AM37" s="56">
        <v>1170250.6000000001</v>
      </c>
      <c r="AN37" s="56">
        <v>1315257.5</v>
      </c>
      <c r="AO37" s="56">
        <v>981999.8</v>
      </c>
      <c r="AP37" s="56">
        <v>803812.6</v>
      </c>
      <c r="AQ37" s="56">
        <v>782737.6</v>
      </c>
      <c r="AR37" s="56">
        <v>1047329.9</v>
      </c>
      <c r="AS37" s="56">
        <v>1832779.5</v>
      </c>
      <c r="AT37" s="56">
        <v>1152988.3999999999</v>
      </c>
      <c r="AU37" s="56">
        <v>927806.8</v>
      </c>
      <c r="AV37" s="56">
        <v>679816.1</v>
      </c>
      <c r="AW37" s="56">
        <v>693102.1</v>
      </c>
      <c r="AX37" s="56">
        <v>694935.1</v>
      </c>
      <c r="AY37" s="56">
        <v>760890</v>
      </c>
      <c r="AZ37" s="56">
        <v>834267.2</v>
      </c>
      <c r="BA37" s="4">
        <v>997687</v>
      </c>
      <c r="BB37" s="4">
        <v>897373.4</v>
      </c>
      <c r="BC37" s="4">
        <v>923977.5</v>
      </c>
      <c r="BD37" s="4">
        <v>934027.4</v>
      </c>
      <c r="BE37" s="4">
        <v>1001722.8</v>
      </c>
      <c r="BF37" s="4">
        <v>1156489.5</v>
      </c>
      <c r="BG37" s="4">
        <v>707752.1</v>
      </c>
      <c r="BH37" s="4">
        <v>578470.5</v>
      </c>
      <c r="BI37" s="469">
        <v>424166.2</v>
      </c>
      <c r="BJ37" s="4">
        <v>425433.7</v>
      </c>
      <c r="BK37" s="4">
        <v>541801.80000000005</v>
      </c>
      <c r="BL37" s="545">
        <v>868541.5</v>
      </c>
      <c r="BM37" s="4">
        <v>720674.9</v>
      </c>
      <c r="BN37" s="4">
        <v>749487.1</v>
      </c>
      <c r="BO37" s="4">
        <v>722753</v>
      </c>
      <c r="BP37" s="623">
        <v>809158</v>
      </c>
      <c r="BQ37" s="625">
        <v>689253.4</v>
      </c>
      <c r="BR37" s="627">
        <v>727492.6</v>
      </c>
    </row>
    <row r="38" spans="1:70">
      <c r="A38" s="684"/>
      <c r="B38" s="29" t="s">
        <v>56</v>
      </c>
      <c r="C38" s="56">
        <v>19157728.5</v>
      </c>
      <c r="D38" s="56">
        <v>23158071.5</v>
      </c>
      <c r="E38" s="56">
        <v>15305685.4</v>
      </c>
      <c r="F38" s="56">
        <v>16414870.6</v>
      </c>
      <c r="G38" s="56">
        <v>13918918.800000001</v>
      </c>
      <c r="H38" s="56">
        <v>12246754.800000001</v>
      </c>
      <c r="I38" s="56">
        <v>10123530.5</v>
      </c>
      <c r="J38" s="56">
        <v>11227651.300000001</v>
      </c>
      <c r="K38" s="56">
        <v>7327710</v>
      </c>
      <c r="L38" s="56">
        <v>6615247.5</v>
      </c>
      <c r="M38" s="56">
        <v>6006706.5999999996</v>
      </c>
      <c r="N38" s="56">
        <v>6136002.5</v>
      </c>
      <c r="O38" s="56">
        <v>7673607</v>
      </c>
      <c r="P38" s="56">
        <v>9657866.5</v>
      </c>
      <c r="Q38" s="56">
        <v>7383623.2000000002</v>
      </c>
      <c r="R38" s="56">
        <v>7031831</v>
      </c>
      <c r="S38" s="56">
        <v>8486085</v>
      </c>
      <c r="T38" s="56">
        <v>8709822.6999999993</v>
      </c>
      <c r="U38" s="56">
        <v>7738715.4000000004</v>
      </c>
      <c r="V38" s="56">
        <v>6436979.2999999998</v>
      </c>
      <c r="W38" s="56">
        <v>4031320.7</v>
      </c>
      <c r="X38" s="56">
        <v>3340989</v>
      </c>
      <c r="Y38" s="56">
        <v>4093114.9</v>
      </c>
      <c r="Z38" s="56">
        <v>4264601.5999999996</v>
      </c>
      <c r="AA38" s="56">
        <v>3927873.5</v>
      </c>
      <c r="AB38" s="56">
        <v>6680143.2999999998</v>
      </c>
      <c r="AC38" s="56">
        <v>6544062.5999999996</v>
      </c>
      <c r="AD38" s="56">
        <v>6107888.9000000004</v>
      </c>
      <c r="AE38" s="56">
        <v>6209552.0999999996</v>
      </c>
      <c r="AF38" s="56">
        <v>6917496.4000000004</v>
      </c>
      <c r="AG38" s="56">
        <v>7852308.4000000004</v>
      </c>
      <c r="AH38" s="56">
        <v>10754891.800000001</v>
      </c>
      <c r="AI38" s="56">
        <v>7356944.0999999996</v>
      </c>
      <c r="AJ38" s="56">
        <v>6799531.4000000004</v>
      </c>
      <c r="AK38" s="56">
        <v>5896416.7999999998</v>
      </c>
      <c r="AL38" s="56">
        <v>5283258.8</v>
      </c>
      <c r="AM38" s="56">
        <v>6467809.9000000004</v>
      </c>
      <c r="AN38" s="56">
        <v>7801277.2000000002</v>
      </c>
      <c r="AO38" s="56">
        <v>5230776.5999999996</v>
      </c>
      <c r="AP38" s="56">
        <v>4597155.9000000004</v>
      </c>
      <c r="AQ38" s="56">
        <v>4999224.0999999996</v>
      </c>
      <c r="AR38" s="56">
        <v>5094709.0999999996</v>
      </c>
      <c r="AS38" s="56">
        <v>5906438.2999999998</v>
      </c>
      <c r="AT38" s="56">
        <v>6437859.4000000004</v>
      </c>
      <c r="AU38" s="56">
        <v>5025287.7</v>
      </c>
      <c r="AV38" s="56">
        <v>4883942.3</v>
      </c>
      <c r="AW38" s="56">
        <v>4197095.9000000004</v>
      </c>
      <c r="AX38" s="56">
        <v>4409886.3</v>
      </c>
      <c r="AY38" s="56">
        <v>4397083.8</v>
      </c>
      <c r="AZ38" s="56">
        <v>5573267.7999999998</v>
      </c>
      <c r="BA38" s="4">
        <v>5017027.5999999996</v>
      </c>
      <c r="BB38" s="4">
        <v>5015700.5999999996</v>
      </c>
      <c r="BC38" s="4">
        <v>5024331.9000000004</v>
      </c>
      <c r="BD38" s="4">
        <v>5086333.5</v>
      </c>
      <c r="BE38" s="4">
        <v>5450713.9000000004</v>
      </c>
      <c r="BF38" s="4">
        <v>5717770.4000000004</v>
      </c>
      <c r="BG38" s="4">
        <v>5289512.7</v>
      </c>
      <c r="BH38" s="4">
        <v>4428861.8</v>
      </c>
      <c r="BI38" s="469">
        <v>3817236.6</v>
      </c>
      <c r="BJ38" s="4">
        <v>3229310</v>
      </c>
      <c r="BK38" s="4">
        <v>3678776.1</v>
      </c>
      <c r="BL38" s="545">
        <v>6036134.7999999998</v>
      </c>
      <c r="BM38" s="4">
        <v>3318265.9</v>
      </c>
      <c r="BN38" s="4">
        <v>4041177.1</v>
      </c>
      <c r="BO38" s="4">
        <v>3501647.8</v>
      </c>
      <c r="BP38" s="623">
        <v>3824205.2</v>
      </c>
      <c r="BQ38" s="625">
        <v>4146454</v>
      </c>
      <c r="BR38" s="627">
        <v>3601263.3</v>
      </c>
    </row>
    <row r="39" spans="1:70">
      <c r="A39" s="684"/>
      <c r="B39" s="29" t="s">
        <v>57</v>
      </c>
      <c r="C39" s="56">
        <v>8498289.8000000007</v>
      </c>
      <c r="D39" s="56">
        <v>8584292.3000000007</v>
      </c>
      <c r="E39" s="56">
        <v>5346840.8</v>
      </c>
      <c r="F39" s="56">
        <v>6326246.7999999998</v>
      </c>
      <c r="G39" s="56">
        <v>5217667.2</v>
      </c>
      <c r="H39" s="56">
        <v>4917607.3</v>
      </c>
      <c r="I39" s="56">
        <v>5672747.9000000004</v>
      </c>
      <c r="J39" s="56">
        <v>5190398.4000000004</v>
      </c>
      <c r="K39" s="56">
        <v>3372637</v>
      </c>
      <c r="L39" s="56">
        <v>3168906</v>
      </c>
      <c r="M39" s="56">
        <v>2299743.7000000002</v>
      </c>
      <c r="N39" s="56">
        <v>3323568.1</v>
      </c>
      <c r="O39" s="56">
        <v>5168509.5999999996</v>
      </c>
      <c r="P39" s="56">
        <v>4897250.8</v>
      </c>
      <c r="Q39" s="56">
        <v>3217082.2</v>
      </c>
      <c r="R39" s="56">
        <v>2978461.5</v>
      </c>
      <c r="S39" s="56">
        <v>3359066.7</v>
      </c>
      <c r="T39" s="56">
        <v>4031261.4</v>
      </c>
      <c r="U39" s="56">
        <v>3642391.1</v>
      </c>
      <c r="V39" s="56">
        <v>2339448.2999999998</v>
      </c>
      <c r="W39" s="56">
        <v>2041117.4</v>
      </c>
      <c r="X39" s="56">
        <v>1623125.9</v>
      </c>
      <c r="Y39" s="56">
        <v>1607040.1</v>
      </c>
      <c r="Z39" s="56">
        <v>1959602.7</v>
      </c>
      <c r="AA39" s="56">
        <v>2438403.7999999998</v>
      </c>
      <c r="AB39" s="56">
        <v>4641551.0999999996</v>
      </c>
      <c r="AC39" s="56">
        <v>3448179</v>
      </c>
      <c r="AD39" s="56">
        <v>2280698.6</v>
      </c>
      <c r="AE39" s="56">
        <v>2918511.6</v>
      </c>
      <c r="AF39" s="56">
        <v>3765353.7</v>
      </c>
      <c r="AG39" s="56">
        <v>5044819.5</v>
      </c>
      <c r="AH39" s="56">
        <v>4367757.7</v>
      </c>
      <c r="AI39" s="56">
        <v>3162473.5</v>
      </c>
      <c r="AJ39" s="56">
        <v>2390348.6</v>
      </c>
      <c r="AK39" s="56">
        <v>1992507</v>
      </c>
      <c r="AL39" s="56">
        <v>2122131.6</v>
      </c>
      <c r="AM39" s="56">
        <v>3468038.4</v>
      </c>
      <c r="AN39" s="56">
        <v>3641976</v>
      </c>
      <c r="AO39" s="56">
        <v>2315846.6</v>
      </c>
      <c r="AP39" s="56">
        <v>1838275.9</v>
      </c>
      <c r="AQ39" s="56">
        <v>2169193.7999999998</v>
      </c>
      <c r="AR39" s="56">
        <v>3144930</v>
      </c>
      <c r="AS39" s="56">
        <v>4443766.7</v>
      </c>
      <c r="AT39" s="56">
        <v>2480774.2999999998</v>
      </c>
      <c r="AU39" s="56">
        <v>2261931.9</v>
      </c>
      <c r="AV39" s="56">
        <v>1751431.1</v>
      </c>
      <c r="AW39" s="56">
        <v>1540091.1</v>
      </c>
      <c r="AX39" s="56">
        <v>1775283.7</v>
      </c>
      <c r="AY39" s="56">
        <v>2176088.7999999998</v>
      </c>
      <c r="AZ39" s="56">
        <v>3285627.5</v>
      </c>
      <c r="BA39" s="4">
        <v>2662045.7000000002</v>
      </c>
      <c r="BB39" s="4">
        <v>2078712.5</v>
      </c>
      <c r="BC39" s="4">
        <v>2180089.1</v>
      </c>
      <c r="BD39" s="4">
        <v>2533132.2999999998</v>
      </c>
      <c r="BE39" s="4">
        <v>3220957.6</v>
      </c>
      <c r="BF39" s="4">
        <v>3337267.3</v>
      </c>
      <c r="BG39" s="4">
        <v>2087915.6</v>
      </c>
      <c r="BH39" s="4">
        <v>1785158.3</v>
      </c>
      <c r="BI39" s="469">
        <v>1252987.2</v>
      </c>
      <c r="BJ39" s="4">
        <v>1356621</v>
      </c>
      <c r="BK39" s="4">
        <v>2185850.2000000002</v>
      </c>
      <c r="BL39" s="545">
        <v>3192801.9</v>
      </c>
      <c r="BM39" s="4">
        <v>1525501.7</v>
      </c>
      <c r="BN39" s="4">
        <v>2032213.1</v>
      </c>
      <c r="BO39" s="4">
        <v>1849192.4</v>
      </c>
      <c r="BP39" s="623">
        <v>2792200.1</v>
      </c>
      <c r="BQ39" s="625">
        <v>2100584.9</v>
      </c>
      <c r="BR39" s="627">
        <v>1960306.1</v>
      </c>
    </row>
    <row r="40" spans="1:70">
      <c r="A40" s="684"/>
      <c r="B40" s="28" t="s">
        <v>58</v>
      </c>
      <c r="C40" s="57">
        <v>1261586.3999999999</v>
      </c>
      <c r="D40" s="57">
        <v>1297319.8999999999</v>
      </c>
      <c r="E40" s="57">
        <v>888300.2</v>
      </c>
      <c r="F40" s="57">
        <v>909847.9</v>
      </c>
      <c r="G40" s="57">
        <v>772880.5</v>
      </c>
      <c r="H40" s="57">
        <v>762601.8</v>
      </c>
      <c r="I40" s="57">
        <v>1063194.2</v>
      </c>
      <c r="J40" s="57">
        <v>864577.9</v>
      </c>
      <c r="K40" s="57">
        <v>506858.3</v>
      </c>
      <c r="L40" s="57">
        <v>428185.4</v>
      </c>
      <c r="M40" s="57">
        <v>312334</v>
      </c>
      <c r="N40" s="57">
        <v>373334.3</v>
      </c>
      <c r="O40" s="57">
        <v>999814.2</v>
      </c>
      <c r="P40" s="57">
        <v>994765.5</v>
      </c>
      <c r="Q40" s="57">
        <v>745645.6</v>
      </c>
      <c r="R40" s="57">
        <v>833245.7</v>
      </c>
      <c r="S40" s="57">
        <v>748421.2</v>
      </c>
      <c r="T40" s="57">
        <v>1033989.1</v>
      </c>
      <c r="U40" s="57">
        <v>1135513.3999999999</v>
      </c>
      <c r="V40" s="57">
        <v>645973.9</v>
      </c>
      <c r="W40" s="57">
        <v>387462.5</v>
      </c>
      <c r="X40" s="57">
        <v>422464.9</v>
      </c>
      <c r="Y40" s="57">
        <v>341584.5</v>
      </c>
      <c r="Z40" s="57">
        <v>479606.5</v>
      </c>
      <c r="AA40" s="57">
        <v>670031.19999999995</v>
      </c>
      <c r="AB40" s="57">
        <v>1201120.3</v>
      </c>
      <c r="AC40" s="57">
        <v>1060640.7</v>
      </c>
      <c r="AD40" s="57">
        <v>750245.8</v>
      </c>
      <c r="AE40" s="57">
        <v>900914.7</v>
      </c>
      <c r="AF40" s="57">
        <v>1512508</v>
      </c>
      <c r="AG40" s="57">
        <v>2403907</v>
      </c>
      <c r="AH40" s="57">
        <v>1502729.2</v>
      </c>
      <c r="AI40" s="57">
        <v>884359</v>
      </c>
      <c r="AJ40" s="57">
        <v>873760.6</v>
      </c>
      <c r="AK40" s="57">
        <v>743755.5</v>
      </c>
      <c r="AL40" s="57">
        <v>672905.2</v>
      </c>
      <c r="AM40" s="57">
        <v>984817.9</v>
      </c>
      <c r="AN40" s="57">
        <v>945362.4</v>
      </c>
      <c r="AO40" s="57">
        <v>766148</v>
      </c>
      <c r="AP40" s="57">
        <v>622742.19999999995</v>
      </c>
      <c r="AQ40" s="57">
        <v>783423.2</v>
      </c>
      <c r="AR40" s="57">
        <v>1676208.4</v>
      </c>
      <c r="AS40" s="57">
        <v>2346728.2000000002</v>
      </c>
      <c r="AT40" s="57">
        <v>1094061.6000000001</v>
      </c>
      <c r="AU40" s="57">
        <v>703787.7</v>
      </c>
      <c r="AV40" s="57">
        <v>694767.7</v>
      </c>
      <c r="AW40" s="57">
        <v>646384.80000000005</v>
      </c>
      <c r="AX40" s="57">
        <v>569549.5</v>
      </c>
      <c r="AY40" s="57">
        <v>736555.5</v>
      </c>
      <c r="AZ40" s="57">
        <v>1032315.1</v>
      </c>
      <c r="BA40" s="199">
        <v>1015593.7</v>
      </c>
      <c r="BB40" s="199">
        <v>948218.8</v>
      </c>
      <c r="BC40" s="199">
        <v>1004950.4</v>
      </c>
      <c r="BD40" s="199">
        <v>988939.2</v>
      </c>
      <c r="BE40" s="2">
        <v>1440482.8</v>
      </c>
      <c r="BF40" s="2">
        <v>1108640.2</v>
      </c>
      <c r="BG40" s="2">
        <v>556698.30000000005</v>
      </c>
      <c r="BH40" s="2">
        <v>523291.5</v>
      </c>
      <c r="BI40" s="468">
        <v>374639.6</v>
      </c>
      <c r="BJ40" s="2">
        <v>405442.8</v>
      </c>
      <c r="BK40" s="2">
        <v>739198.1</v>
      </c>
      <c r="BL40" s="544">
        <v>1152869.7</v>
      </c>
      <c r="BM40" s="2">
        <v>928066.9</v>
      </c>
      <c r="BN40" s="2">
        <v>1036483.7</v>
      </c>
      <c r="BO40" s="2">
        <v>942786.9</v>
      </c>
      <c r="BP40" s="622">
        <v>972828.2</v>
      </c>
      <c r="BQ40" s="624">
        <v>1246893.3999999999</v>
      </c>
      <c r="BR40" s="626">
        <v>1053218.3</v>
      </c>
    </row>
    <row r="41" spans="1:70">
      <c r="A41" s="684"/>
      <c r="B41" s="29" t="s">
        <v>59</v>
      </c>
      <c r="C41" s="56">
        <v>29468389.399999999</v>
      </c>
      <c r="D41" s="56">
        <v>34505395.799999997</v>
      </c>
      <c r="E41" s="56">
        <v>22361262.600000001</v>
      </c>
      <c r="F41" s="56">
        <v>23998101</v>
      </c>
      <c r="G41" s="56">
        <v>20116905.399999999</v>
      </c>
      <c r="H41" s="56">
        <v>17855650.199999999</v>
      </c>
      <c r="I41" s="56">
        <v>16295356</v>
      </c>
      <c r="J41" s="56">
        <v>17288638.300000001</v>
      </c>
      <c r="K41" s="56">
        <v>11199116.1</v>
      </c>
      <c r="L41" s="56">
        <v>10200452.300000001</v>
      </c>
      <c r="M41" s="56">
        <v>8533392.9000000004</v>
      </c>
      <c r="N41" s="56">
        <v>9481483.6999999993</v>
      </c>
      <c r="O41" s="56">
        <v>12578272</v>
      </c>
      <c r="P41" s="56">
        <v>15357715.4</v>
      </c>
      <c r="Q41" s="56">
        <v>11078870.300000001</v>
      </c>
      <c r="R41" s="56">
        <v>10405179.300000001</v>
      </c>
      <c r="S41" s="56">
        <v>12376832.1</v>
      </c>
      <c r="T41" s="56">
        <v>13011985.1</v>
      </c>
      <c r="U41" s="56">
        <v>11756285.9</v>
      </c>
      <c r="V41" s="56">
        <v>8923824.6999999993</v>
      </c>
      <c r="W41" s="56">
        <v>6133791</v>
      </c>
      <c r="X41" s="56">
        <v>4928619.2</v>
      </c>
      <c r="Y41" s="56">
        <v>5642744.7000000002</v>
      </c>
      <c r="Z41" s="56">
        <v>6021140.5</v>
      </c>
      <c r="AA41" s="56">
        <v>6198751.5999999996</v>
      </c>
      <c r="AB41" s="56">
        <v>11494783.4</v>
      </c>
      <c r="AC41" s="56">
        <v>10469440.9</v>
      </c>
      <c r="AD41" s="56">
        <v>8686012.3000000007</v>
      </c>
      <c r="AE41" s="56">
        <v>9512046.6999999993</v>
      </c>
      <c r="AF41" s="56">
        <v>10719101.1</v>
      </c>
      <c r="AG41" s="56">
        <v>13370984.300000001</v>
      </c>
      <c r="AH41" s="56">
        <v>16270182.5</v>
      </c>
      <c r="AI41" s="56">
        <v>11424748</v>
      </c>
      <c r="AJ41" s="56">
        <v>9741578.8000000007</v>
      </c>
      <c r="AK41" s="56">
        <v>8216955.5</v>
      </c>
      <c r="AL41" s="56">
        <v>7551563.5</v>
      </c>
      <c r="AM41" s="56">
        <v>9726627.1999999993</v>
      </c>
      <c r="AN41" s="56">
        <v>11755816.300000001</v>
      </c>
      <c r="AO41" s="56">
        <v>7558115.2999999998</v>
      </c>
      <c r="AP41" s="56">
        <v>6429427.7000000002</v>
      </c>
      <c r="AQ41" s="56">
        <v>7002450.0999999996</v>
      </c>
      <c r="AR41" s="56">
        <v>7971919.0999999996</v>
      </c>
      <c r="AS41" s="56">
        <v>10358958</v>
      </c>
      <c r="AT41" s="56">
        <v>9256622.8000000007</v>
      </c>
      <c r="AU41" s="56">
        <v>7464392.2999999998</v>
      </c>
      <c r="AV41" s="56">
        <v>6555498.4000000004</v>
      </c>
      <c r="AW41" s="56">
        <v>5762391.2000000002</v>
      </c>
      <c r="AX41" s="56">
        <v>6142102.0999999996</v>
      </c>
      <c r="AY41" s="56">
        <v>6391484.2999999998</v>
      </c>
      <c r="AZ41" s="56">
        <v>8454708.4000000004</v>
      </c>
      <c r="BA41" s="200">
        <v>7752358</v>
      </c>
      <c r="BB41" s="200">
        <v>7082354.0999999996</v>
      </c>
      <c r="BC41" s="200">
        <v>7243627.5999999996</v>
      </c>
      <c r="BD41" s="200">
        <v>7561407</v>
      </c>
      <c r="BE41" s="4">
        <v>8274276.2000000002</v>
      </c>
      <c r="BF41" s="4">
        <v>8922413</v>
      </c>
      <c r="BG41" s="4">
        <v>7349121</v>
      </c>
      <c r="BH41" s="4">
        <v>6088991.7999999998</v>
      </c>
      <c r="BI41" s="469">
        <v>4995529.0999999996</v>
      </c>
      <c r="BJ41" s="4">
        <v>4464033.2</v>
      </c>
      <c r="BK41" s="4">
        <v>5550696.0999999996</v>
      </c>
      <c r="BL41" s="545">
        <v>9134545.3000000007</v>
      </c>
      <c r="BM41" s="4">
        <v>4898545.5</v>
      </c>
      <c r="BN41" s="4">
        <v>5956197.5</v>
      </c>
      <c r="BO41" s="4">
        <v>5212200.5999999996</v>
      </c>
      <c r="BP41" s="623">
        <v>6243528.0999999996</v>
      </c>
      <c r="BQ41" s="625">
        <v>5867001.7999999998</v>
      </c>
      <c r="BR41" s="627">
        <v>5490960.7000000002</v>
      </c>
    </row>
    <row r="42" spans="1:70">
      <c r="A42" s="684"/>
      <c r="B42" s="29" t="s">
        <v>60</v>
      </c>
      <c r="C42" s="56">
        <v>1325412.8999999999</v>
      </c>
      <c r="D42" s="56">
        <v>970579.8</v>
      </c>
      <c r="E42" s="56">
        <v>526945.80000000005</v>
      </c>
      <c r="F42" s="56">
        <v>716124.8</v>
      </c>
      <c r="G42" s="56">
        <v>660226.30000000005</v>
      </c>
      <c r="H42" s="56">
        <v>776028.9</v>
      </c>
      <c r="I42" s="56">
        <v>1081878.8999999999</v>
      </c>
      <c r="J42" s="56">
        <v>593506.30000000005</v>
      </c>
      <c r="K42" s="56">
        <v>417727.2</v>
      </c>
      <c r="L42" s="56">
        <v>463973.6</v>
      </c>
      <c r="M42" s="56">
        <v>301010.7</v>
      </c>
      <c r="N42" s="56">
        <v>624575.30000000005</v>
      </c>
      <c r="O42" s="56">
        <v>1409391.1</v>
      </c>
      <c r="P42" s="56">
        <v>700991.8</v>
      </c>
      <c r="Q42" s="56">
        <v>568182.1</v>
      </c>
      <c r="R42" s="56">
        <v>667352.9</v>
      </c>
      <c r="S42" s="56">
        <v>526026.80000000005</v>
      </c>
      <c r="T42" s="56">
        <v>979832.9</v>
      </c>
      <c r="U42" s="56">
        <v>848733.4</v>
      </c>
      <c r="V42" s="56">
        <v>442312.7</v>
      </c>
      <c r="W42" s="56">
        <v>331067</v>
      </c>
      <c r="X42" s="56">
        <v>372718.9</v>
      </c>
      <c r="Y42" s="56">
        <v>314531.09999999998</v>
      </c>
      <c r="Z42" s="56">
        <v>542954.19999999995</v>
      </c>
      <c r="AA42" s="56">
        <v>830340.1</v>
      </c>
      <c r="AB42" s="56">
        <v>1319029.5</v>
      </c>
      <c r="AC42" s="56">
        <v>991379.1</v>
      </c>
      <c r="AD42" s="56">
        <v>746898.8</v>
      </c>
      <c r="AE42" s="56">
        <v>861711.3</v>
      </c>
      <c r="AF42" s="56">
        <v>1454297.5</v>
      </c>
      <c r="AG42" s="56">
        <v>1751689.5</v>
      </c>
      <c r="AH42" s="56">
        <v>953518.5</v>
      </c>
      <c r="AI42" s="56">
        <v>649965.69999999995</v>
      </c>
      <c r="AJ42" s="56">
        <v>581475</v>
      </c>
      <c r="AK42" s="56">
        <v>519934</v>
      </c>
      <c r="AL42" s="56">
        <v>562340.1</v>
      </c>
      <c r="AM42" s="56">
        <v>1156261.7</v>
      </c>
      <c r="AN42" s="56">
        <v>760254.4</v>
      </c>
      <c r="AO42" s="56">
        <v>710417.7</v>
      </c>
      <c r="AP42" s="56">
        <v>542875.69999999995</v>
      </c>
      <c r="AQ42" s="56">
        <v>675779.4</v>
      </c>
      <c r="AR42" s="56">
        <v>1103113.8999999999</v>
      </c>
      <c r="AS42" s="56">
        <v>1621727.5</v>
      </c>
      <c r="AT42" s="56">
        <v>641024.30000000005</v>
      </c>
      <c r="AU42" s="56">
        <v>543485.19999999995</v>
      </c>
      <c r="AV42" s="56">
        <v>573609.1</v>
      </c>
      <c r="AW42" s="56">
        <v>476298.5</v>
      </c>
      <c r="AX42" s="56">
        <v>542663.69999999995</v>
      </c>
      <c r="AY42" s="56">
        <v>754850.1</v>
      </c>
      <c r="AZ42" s="56">
        <v>1055178.2</v>
      </c>
      <c r="BA42" s="200">
        <v>717188.2</v>
      </c>
      <c r="BB42" s="200">
        <v>708446.7</v>
      </c>
      <c r="BC42" s="200">
        <v>723024.6</v>
      </c>
      <c r="BD42" s="200">
        <v>814649.8</v>
      </c>
      <c r="BE42" s="4">
        <v>1215278.3999999999</v>
      </c>
      <c r="BF42" s="4">
        <v>1126895.1000000001</v>
      </c>
      <c r="BG42" s="4">
        <v>563421</v>
      </c>
      <c r="BH42" s="4">
        <v>525828.1</v>
      </c>
      <c r="BI42" s="469">
        <v>350039.7</v>
      </c>
      <c r="BJ42" s="4">
        <v>394648.6</v>
      </c>
      <c r="BK42" s="4">
        <v>727727.7</v>
      </c>
      <c r="BL42" s="545">
        <v>842023.4</v>
      </c>
      <c r="BM42" s="4">
        <v>538282.80000000005</v>
      </c>
      <c r="BN42" s="4">
        <v>740843.5</v>
      </c>
      <c r="BO42" s="4">
        <v>738390.4</v>
      </c>
      <c r="BP42" s="623">
        <v>1067094.8</v>
      </c>
      <c r="BQ42" s="625">
        <v>956301.2</v>
      </c>
      <c r="BR42" s="627">
        <v>684261.1</v>
      </c>
    </row>
    <row r="43" spans="1:70">
      <c r="A43" s="684" t="s">
        <v>61</v>
      </c>
      <c r="B43" s="28" t="s">
        <v>62</v>
      </c>
      <c r="C43" s="312">
        <v>27.56</v>
      </c>
      <c r="D43" s="312">
        <v>33.659999999999997</v>
      </c>
      <c r="E43" s="312">
        <v>31.76</v>
      </c>
      <c r="F43" s="312">
        <v>35.299999999999997</v>
      </c>
      <c r="G43" s="312">
        <v>37.15</v>
      </c>
      <c r="H43" s="312">
        <v>37.799999999999997</v>
      </c>
      <c r="I43" s="312">
        <v>35.729999999999997</v>
      </c>
      <c r="J43" s="312">
        <v>34.43</v>
      </c>
      <c r="K43" s="312">
        <v>31.65</v>
      </c>
      <c r="L43" s="312">
        <v>28.15</v>
      </c>
      <c r="M43" s="312">
        <v>29.36</v>
      </c>
      <c r="N43" s="312">
        <v>28.62</v>
      </c>
      <c r="O43" s="312">
        <v>31.1</v>
      </c>
      <c r="P43" s="312">
        <v>35.04</v>
      </c>
      <c r="Q43" s="312">
        <v>30.23</v>
      </c>
      <c r="R43" s="312">
        <v>29.4</v>
      </c>
      <c r="S43" s="312">
        <v>33.92</v>
      </c>
      <c r="T43" s="312">
        <v>31.93</v>
      </c>
      <c r="U43" s="312">
        <v>32.979999999999997</v>
      </c>
      <c r="V43" s="312">
        <v>32.32</v>
      </c>
      <c r="W43" s="312">
        <v>30.81</v>
      </c>
      <c r="X43" s="312">
        <v>30.8</v>
      </c>
      <c r="Y43" s="312">
        <v>31.81</v>
      </c>
      <c r="Z43" s="312">
        <v>32.909999999999997</v>
      </c>
      <c r="AA43" s="312">
        <v>33.159999999999997</v>
      </c>
      <c r="AB43" s="312">
        <v>39.28</v>
      </c>
      <c r="AC43" s="312">
        <v>41.1</v>
      </c>
      <c r="AD43" s="312">
        <v>38.19</v>
      </c>
      <c r="AE43" s="312">
        <v>39.9</v>
      </c>
      <c r="AF43" s="312">
        <v>41.92</v>
      </c>
      <c r="AG43" s="312">
        <v>40.380000000000003</v>
      </c>
      <c r="AH43" s="312">
        <v>44.47</v>
      </c>
      <c r="AI43" s="312">
        <v>41.25</v>
      </c>
      <c r="AJ43" s="312">
        <v>38.83</v>
      </c>
      <c r="AK43" s="312">
        <v>37.369999999999997</v>
      </c>
      <c r="AL43" s="312">
        <v>37.409999999999997</v>
      </c>
      <c r="AM43" s="312">
        <v>37.159999999999997</v>
      </c>
      <c r="AN43" s="312">
        <v>46.84</v>
      </c>
      <c r="AO43" s="312">
        <v>37.74</v>
      </c>
      <c r="AP43" s="312">
        <v>38.700000000000003</v>
      </c>
      <c r="AQ43" s="312">
        <v>41.48</v>
      </c>
      <c r="AR43" s="312">
        <v>38.549999999999997</v>
      </c>
      <c r="AS43" s="312">
        <v>43.3</v>
      </c>
      <c r="AT43" s="312">
        <v>45.02</v>
      </c>
      <c r="AU43" s="312">
        <v>41.49</v>
      </c>
      <c r="AV43" s="312">
        <v>41.23</v>
      </c>
      <c r="AW43" s="312">
        <v>43.17</v>
      </c>
      <c r="AX43" s="312">
        <v>46.11</v>
      </c>
      <c r="AY43" s="312">
        <v>49.57</v>
      </c>
      <c r="AZ43" s="312">
        <v>53.36</v>
      </c>
      <c r="BA43" s="313">
        <v>48.27</v>
      </c>
      <c r="BB43" s="313">
        <v>47.01</v>
      </c>
      <c r="BC43" s="313">
        <v>48.42</v>
      </c>
      <c r="BD43" s="313">
        <v>50.3</v>
      </c>
      <c r="BE43" s="2">
        <v>49.89</v>
      </c>
      <c r="BF43" s="2">
        <v>50.88</v>
      </c>
      <c r="BG43" s="2">
        <v>52.25</v>
      </c>
      <c r="BH43" s="2">
        <v>51.34</v>
      </c>
      <c r="BI43" s="468">
        <v>57.53</v>
      </c>
      <c r="BJ43" s="2">
        <v>58.31</v>
      </c>
      <c r="BK43" s="2">
        <v>50.97</v>
      </c>
      <c r="BL43" s="544">
        <v>64.91</v>
      </c>
      <c r="BM43" s="2">
        <v>54.8</v>
      </c>
      <c r="BN43" s="2">
        <v>60.09</v>
      </c>
      <c r="BO43" s="2">
        <v>58.66</v>
      </c>
      <c r="BP43" s="622">
        <v>58.38</v>
      </c>
      <c r="BQ43" s="624">
        <v>56.71</v>
      </c>
      <c r="BR43" s="626">
        <v>60.42</v>
      </c>
    </row>
    <row r="44" spans="1:70">
      <c r="A44" s="684"/>
      <c r="B44" s="29" t="s">
        <v>63</v>
      </c>
      <c r="C44" s="314">
        <v>20.43</v>
      </c>
      <c r="D44" s="314">
        <v>23.58</v>
      </c>
      <c r="E44" s="314">
        <v>22.42</v>
      </c>
      <c r="F44" s="314">
        <v>23.36</v>
      </c>
      <c r="G44" s="314">
        <v>23.89</v>
      </c>
      <c r="H44" s="314">
        <v>23.52</v>
      </c>
      <c r="I44" s="314">
        <v>23.26</v>
      </c>
      <c r="J44" s="314">
        <v>23.75</v>
      </c>
      <c r="K44" s="314">
        <v>21.22</v>
      </c>
      <c r="L44" s="314">
        <v>20.45</v>
      </c>
      <c r="M44" s="314">
        <v>19.690000000000001</v>
      </c>
      <c r="N44" s="314">
        <v>20.51</v>
      </c>
      <c r="O44" s="314">
        <v>21.45</v>
      </c>
      <c r="P44" s="314">
        <v>25.98</v>
      </c>
      <c r="Q44" s="314">
        <v>21.26</v>
      </c>
      <c r="R44" s="314">
        <v>21.77</v>
      </c>
      <c r="S44" s="314">
        <v>23.86</v>
      </c>
      <c r="T44" s="314">
        <v>22.96</v>
      </c>
      <c r="U44" s="314">
        <v>23.62</v>
      </c>
      <c r="V44" s="314">
        <v>22.3</v>
      </c>
      <c r="W44" s="314">
        <v>22.85</v>
      </c>
      <c r="X44" s="314">
        <v>21.73</v>
      </c>
      <c r="Y44" s="314">
        <v>23.74</v>
      </c>
      <c r="Z44" s="314">
        <v>24.01</v>
      </c>
      <c r="AA44" s="314">
        <v>22.66</v>
      </c>
      <c r="AB44" s="314">
        <v>27.4</v>
      </c>
      <c r="AC44" s="314">
        <v>29.35</v>
      </c>
      <c r="AD44" s="314">
        <v>26.72</v>
      </c>
      <c r="AE44" s="314">
        <v>28.36</v>
      </c>
      <c r="AF44" s="314">
        <v>27.83</v>
      </c>
      <c r="AG44" s="314">
        <v>27.8</v>
      </c>
      <c r="AH44" s="314">
        <v>26.15</v>
      </c>
      <c r="AI44" s="314">
        <v>24.71</v>
      </c>
      <c r="AJ44" s="314">
        <v>21.13</v>
      </c>
      <c r="AK44" s="314">
        <v>24.27</v>
      </c>
      <c r="AL44" s="314">
        <v>22.66</v>
      </c>
      <c r="AM44" s="314">
        <v>19.440000000000001</v>
      </c>
      <c r="AN44" s="314">
        <v>26.54</v>
      </c>
      <c r="AO44" s="314">
        <v>24.17</v>
      </c>
      <c r="AP44" s="314">
        <v>21.62</v>
      </c>
      <c r="AQ44" s="314">
        <v>27.62</v>
      </c>
      <c r="AR44" s="314">
        <v>31.15</v>
      </c>
      <c r="AS44" s="314">
        <v>32.18</v>
      </c>
      <c r="AT44" s="314">
        <v>33.479999999999997</v>
      </c>
      <c r="AU44" s="314">
        <v>34.380000000000003</v>
      </c>
      <c r="AV44" s="314">
        <v>31.15</v>
      </c>
      <c r="AW44" s="314">
        <v>33.590000000000003</v>
      </c>
      <c r="AX44" s="314">
        <v>26.54</v>
      </c>
      <c r="AY44" s="314">
        <v>34.869999999999997</v>
      </c>
      <c r="AZ44" s="314">
        <v>33.450000000000003</v>
      </c>
      <c r="BA44" s="315">
        <v>35.47</v>
      </c>
      <c r="BB44" s="315">
        <v>35.369999999999997</v>
      </c>
      <c r="BC44" s="315">
        <v>36.619999999999997</v>
      </c>
      <c r="BD44" s="315">
        <v>34.6</v>
      </c>
      <c r="BE44" s="4">
        <v>34.01</v>
      </c>
      <c r="BF44" s="4">
        <v>39.049999999999997</v>
      </c>
      <c r="BG44" s="4">
        <v>35.18</v>
      </c>
      <c r="BH44" s="4">
        <v>31.76</v>
      </c>
      <c r="BI44" s="469">
        <v>40.76</v>
      </c>
      <c r="BJ44" s="4">
        <v>25.12</v>
      </c>
      <c r="BK44" s="4">
        <v>34.6</v>
      </c>
      <c r="BL44" s="545">
        <v>44.63</v>
      </c>
      <c r="BM44" s="4">
        <v>42.5</v>
      </c>
      <c r="BN44" s="4">
        <v>46.64</v>
      </c>
      <c r="BO44" s="4">
        <v>43.64</v>
      </c>
      <c r="BP44" s="623">
        <v>41.74</v>
      </c>
      <c r="BQ44" s="625">
        <v>44.42</v>
      </c>
      <c r="BR44" s="627">
        <v>45.94</v>
      </c>
    </row>
    <row r="45" spans="1:70">
      <c r="A45" s="684"/>
      <c r="B45" s="29" t="s">
        <v>64</v>
      </c>
      <c r="C45" s="314">
        <v>44.92</v>
      </c>
      <c r="D45" s="314">
        <v>50.55</v>
      </c>
      <c r="E45" s="314">
        <v>38.950000000000003</v>
      </c>
      <c r="F45" s="314">
        <v>46.87</v>
      </c>
      <c r="G45" s="314">
        <v>41.72</v>
      </c>
      <c r="H45" s="314">
        <v>41.5</v>
      </c>
      <c r="I45" s="314">
        <v>39.93</v>
      </c>
      <c r="J45" s="314">
        <v>44.06</v>
      </c>
      <c r="K45" s="314">
        <v>34.81</v>
      </c>
      <c r="L45" s="314">
        <v>33.28</v>
      </c>
      <c r="M45" s="314">
        <v>32.880000000000003</v>
      </c>
      <c r="N45" s="314">
        <v>34.049999999999997</v>
      </c>
      <c r="O45" s="314">
        <v>39.58</v>
      </c>
      <c r="P45" s="314">
        <v>46.19</v>
      </c>
      <c r="Q45" s="314">
        <v>33.69</v>
      </c>
      <c r="R45" s="314">
        <v>32.020000000000003</v>
      </c>
      <c r="S45" s="314">
        <v>39.520000000000003</v>
      </c>
      <c r="T45" s="314">
        <v>40.33</v>
      </c>
      <c r="U45" s="314">
        <v>37.83</v>
      </c>
      <c r="V45" s="314">
        <v>38.909999999999997</v>
      </c>
      <c r="W45" s="314">
        <v>31.74</v>
      </c>
      <c r="X45" s="314">
        <v>27.81</v>
      </c>
      <c r="Y45" s="314">
        <v>35.86</v>
      </c>
      <c r="Z45" s="314">
        <v>37.96</v>
      </c>
      <c r="AA45" s="314">
        <v>33.92</v>
      </c>
      <c r="AB45" s="314">
        <v>55.74</v>
      </c>
      <c r="AC45" s="314">
        <v>49.28</v>
      </c>
      <c r="AD45" s="314">
        <v>47.59</v>
      </c>
      <c r="AE45" s="314">
        <v>48.44</v>
      </c>
      <c r="AF45" s="314">
        <v>52.51</v>
      </c>
      <c r="AG45" s="314">
        <v>51.4</v>
      </c>
      <c r="AH45" s="314">
        <v>61.08</v>
      </c>
      <c r="AI45" s="314">
        <v>46.45</v>
      </c>
      <c r="AJ45" s="314">
        <v>45.32</v>
      </c>
      <c r="AK45" s="314">
        <v>45.04</v>
      </c>
      <c r="AL45" s="314">
        <v>42.58</v>
      </c>
      <c r="AM45" s="314">
        <v>51.91</v>
      </c>
      <c r="AN45" s="314">
        <v>62.55</v>
      </c>
      <c r="AO45" s="314">
        <v>47.61</v>
      </c>
      <c r="AP45" s="314">
        <v>44.77</v>
      </c>
      <c r="AQ45" s="314">
        <v>51.23</v>
      </c>
      <c r="AR45" s="314">
        <v>58.06</v>
      </c>
      <c r="AS45" s="314">
        <v>58.77</v>
      </c>
      <c r="AT45" s="314">
        <v>69.64</v>
      </c>
      <c r="AU45" s="314">
        <v>66.92</v>
      </c>
      <c r="AV45" s="314">
        <v>67.86</v>
      </c>
      <c r="AW45" s="314">
        <v>61.77</v>
      </c>
      <c r="AX45" s="314">
        <v>64.290000000000006</v>
      </c>
      <c r="AY45" s="314">
        <v>67.819999999999993</v>
      </c>
      <c r="AZ45" s="314">
        <v>87.43</v>
      </c>
      <c r="BA45" s="315">
        <v>74.42</v>
      </c>
      <c r="BB45" s="315">
        <v>78.680000000000007</v>
      </c>
      <c r="BC45" s="315">
        <v>82.04</v>
      </c>
      <c r="BD45" s="315">
        <v>80.650000000000006</v>
      </c>
      <c r="BE45" s="4">
        <v>84.14</v>
      </c>
      <c r="BF45" s="4">
        <v>87.16</v>
      </c>
      <c r="BG45" s="4">
        <v>90.86</v>
      </c>
      <c r="BH45" s="4">
        <v>78.84</v>
      </c>
      <c r="BI45" s="469">
        <v>80.52</v>
      </c>
      <c r="BJ45" s="4">
        <v>72.540000000000006</v>
      </c>
      <c r="BK45" s="4">
        <v>82.36</v>
      </c>
      <c r="BL45" s="545">
        <v>127.59</v>
      </c>
      <c r="BM45" s="4">
        <v>76.23</v>
      </c>
      <c r="BN45" s="4">
        <v>96.91</v>
      </c>
      <c r="BO45" s="4">
        <v>81.72</v>
      </c>
      <c r="BP45" s="623">
        <v>81.48</v>
      </c>
      <c r="BQ45" s="625">
        <v>89</v>
      </c>
      <c r="BR45" s="627">
        <v>82.71</v>
      </c>
    </row>
    <row r="46" spans="1:70">
      <c r="A46" s="684"/>
      <c r="B46" s="29" t="s">
        <v>65</v>
      </c>
      <c r="C46" s="314">
        <v>26.26</v>
      </c>
      <c r="D46" s="314">
        <v>31.82</v>
      </c>
      <c r="E46" s="314">
        <v>28.76</v>
      </c>
      <c r="F46" s="314">
        <v>30.68</v>
      </c>
      <c r="G46" s="314">
        <v>28.98</v>
      </c>
      <c r="H46" s="314">
        <v>28.67</v>
      </c>
      <c r="I46" s="314">
        <v>28.41</v>
      </c>
      <c r="J46" s="314">
        <v>29.23</v>
      </c>
      <c r="K46" s="314">
        <v>26.4</v>
      </c>
      <c r="L46" s="314">
        <v>23.32</v>
      </c>
      <c r="M46" s="314">
        <v>22.87</v>
      </c>
      <c r="N46" s="314">
        <v>23.19</v>
      </c>
      <c r="O46" s="314">
        <v>28.08</v>
      </c>
      <c r="P46" s="314">
        <v>33.090000000000003</v>
      </c>
      <c r="Q46" s="314">
        <v>24.98</v>
      </c>
      <c r="R46" s="314">
        <v>24.74</v>
      </c>
      <c r="S46" s="314">
        <v>28.42</v>
      </c>
      <c r="T46" s="314">
        <v>27.35</v>
      </c>
      <c r="U46" s="314">
        <v>29.11</v>
      </c>
      <c r="V46" s="314">
        <v>28.01</v>
      </c>
      <c r="W46" s="314">
        <v>28.85</v>
      </c>
      <c r="X46" s="314">
        <v>23.95</v>
      </c>
      <c r="Y46" s="314">
        <v>30.15</v>
      </c>
      <c r="Z46" s="314">
        <v>30.89</v>
      </c>
      <c r="AA46" s="314">
        <v>24.31</v>
      </c>
      <c r="AB46" s="314">
        <v>34.450000000000003</v>
      </c>
      <c r="AC46" s="314">
        <v>36.270000000000003</v>
      </c>
      <c r="AD46" s="314">
        <v>30.89</v>
      </c>
      <c r="AE46" s="314">
        <v>33.53</v>
      </c>
      <c r="AF46" s="314">
        <v>34.99</v>
      </c>
      <c r="AG46" s="314">
        <v>34.39</v>
      </c>
      <c r="AH46" s="314">
        <v>39.72</v>
      </c>
      <c r="AI46" s="314">
        <v>38.42</v>
      </c>
      <c r="AJ46" s="314">
        <v>32.96</v>
      </c>
      <c r="AK46" s="314">
        <v>33.130000000000003</v>
      </c>
      <c r="AL46" s="314">
        <v>31.78</v>
      </c>
      <c r="AM46" s="314">
        <v>37.15</v>
      </c>
      <c r="AN46" s="314">
        <v>50.02</v>
      </c>
      <c r="AO46" s="314">
        <v>38.380000000000003</v>
      </c>
      <c r="AP46" s="314">
        <v>32.53</v>
      </c>
      <c r="AQ46" s="314">
        <v>39.31</v>
      </c>
      <c r="AR46" s="314">
        <v>45.21</v>
      </c>
      <c r="AS46" s="314">
        <v>46.56</v>
      </c>
      <c r="AT46" s="314">
        <v>42.13</v>
      </c>
      <c r="AU46" s="314">
        <v>48.84</v>
      </c>
      <c r="AV46" s="314">
        <v>44.54</v>
      </c>
      <c r="AW46" s="314">
        <v>43.28</v>
      </c>
      <c r="AX46" s="314">
        <v>45.01</v>
      </c>
      <c r="AY46" s="314">
        <v>51.44</v>
      </c>
      <c r="AZ46" s="314">
        <v>60.86</v>
      </c>
      <c r="BA46" s="315">
        <v>58.15</v>
      </c>
      <c r="BB46" s="315">
        <v>53.42</v>
      </c>
      <c r="BC46" s="315">
        <v>54.59</v>
      </c>
      <c r="BD46" s="315">
        <v>51.96</v>
      </c>
      <c r="BE46" s="4">
        <v>52.92</v>
      </c>
      <c r="BF46" s="4">
        <v>52.56</v>
      </c>
      <c r="BG46" s="4">
        <v>57.08</v>
      </c>
      <c r="BH46" s="4">
        <v>45.16</v>
      </c>
      <c r="BI46" s="469">
        <v>57.93</v>
      </c>
      <c r="BJ46" s="4">
        <v>43.18</v>
      </c>
      <c r="BK46" s="4">
        <v>61.84</v>
      </c>
      <c r="BL46" s="545">
        <v>79.56</v>
      </c>
      <c r="BM46" s="4">
        <v>68.67</v>
      </c>
      <c r="BN46" s="4">
        <v>71.52</v>
      </c>
      <c r="BO46" s="4">
        <v>66.930000000000007</v>
      </c>
      <c r="BP46" s="623">
        <v>60.68</v>
      </c>
      <c r="BQ46" s="625">
        <v>66.540000000000006</v>
      </c>
      <c r="BR46" s="627">
        <v>63.25</v>
      </c>
    </row>
    <row r="47" spans="1:70">
      <c r="A47" s="684"/>
      <c r="B47" s="28" t="s">
        <v>66</v>
      </c>
      <c r="C47" s="312">
        <v>27.56</v>
      </c>
      <c r="D47" s="312">
        <v>33.659999999999997</v>
      </c>
      <c r="E47" s="312">
        <v>31.76</v>
      </c>
      <c r="F47" s="312">
        <v>35.299999999999997</v>
      </c>
      <c r="G47" s="312">
        <v>37.15</v>
      </c>
      <c r="H47" s="312">
        <v>37.799999999999997</v>
      </c>
      <c r="I47" s="312">
        <v>35.729999999999997</v>
      </c>
      <c r="J47" s="312">
        <v>34.43</v>
      </c>
      <c r="K47" s="312">
        <v>31.65</v>
      </c>
      <c r="L47" s="312">
        <v>28.15</v>
      </c>
      <c r="M47" s="312">
        <v>29.36</v>
      </c>
      <c r="N47" s="312">
        <v>28.62</v>
      </c>
      <c r="O47" s="312">
        <v>31.1</v>
      </c>
      <c r="P47" s="312">
        <v>35.04</v>
      </c>
      <c r="Q47" s="312">
        <v>30.23</v>
      </c>
      <c r="R47" s="312">
        <v>29.4</v>
      </c>
      <c r="S47" s="312">
        <v>33.92</v>
      </c>
      <c r="T47" s="312">
        <v>31.93</v>
      </c>
      <c r="U47" s="312">
        <v>32.979999999999997</v>
      </c>
      <c r="V47" s="312">
        <v>32.32</v>
      </c>
      <c r="W47" s="312">
        <v>30.81</v>
      </c>
      <c r="X47" s="312">
        <v>30.8</v>
      </c>
      <c r="Y47" s="312">
        <v>31.81</v>
      </c>
      <c r="Z47" s="312">
        <v>32.909999999999997</v>
      </c>
      <c r="AA47" s="312">
        <v>33.159999999999997</v>
      </c>
      <c r="AB47" s="312">
        <v>39.28</v>
      </c>
      <c r="AC47" s="312">
        <v>41.1</v>
      </c>
      <c r="AD47" s="312">
        <v>38.19</v>
      </c>
      <c r="AE47" s="312">
        <v>39.9</v>
      </c>
      <c r="AF47" s="312">
        <v>41.92</v>
      </c>
      <c r="AG47" s="312">
        <v>40.380000000000003</v>
      </c>
      <c r="AH47" s="312">
        <v>44.47</v>
      </c>
      <c r="AI47" s="312">
        <v>41.25</v>
      </c>
      <c r="AJ47" s="312">
        <v>38.83</v>
      </c>
      <c r="AK47" s="312">
        <v>37.369999999999997</v>
      </c>
      <c r="AL47" s="312">
        <v>37.409999999999997</v>
      </c>
      <c r="AM47" s="312">
        <v>37.159999999999997</v>
      </c>
      <c r="AN47" s="312">
        <v>46.84</v>
      </c>
      <c r="AO47" s="312">
        <v>37.74</v>
      </c>
      <c r="AP47" s="312">
        <v>38.700000000000003</v>
      </c>
      <c r="AQ47" s="312">
        <v>41.48</v>
      </c>
      <c r="AR47" s="312">
        <v>38.549999999999997</v>
      </c>
      <c r="AS47" s="312">
        <v>43.3</v>
      </c>
      <c r="AT47" s="312">
        <v>45.02</v>
      </c>
      <c r="AU47" s="312">
        <v>41.49</v>
      </c>
      <c r="AV47" s="312">
        <v>41.23</v>
      </c>
      <c r="AW47" s="312">
        <v>43.17</v>
      </c>
      <c r="AX47" s="312">
        <v>46.11</v>
      </c>
      <c r="AY47" s="312">
        <v>49.57</v>
      </c>
      <c r="AZ47" s="312">
        <v>53.36</v>
      </c>
      <c r="BA47" s="313">
        <v>48.27</v>
      </c>
      <c r="BB47" s="313">
        <v>47.01</v>
      </c>
      <c r="BC47" s="313">
        <v>48.42</v>
      </c>
      <c r="BD47" s="313">
        <v>50.3</v>
      </c>
      <c r="BE47" s="2">
        <v>49.89</v>
      </c>
      <c r="BF47" s="2">
        <v>50.88</v>
      </c>
      <c r="BG47" s="2">
        <v>52.25</v>
      </c>
      <c r="BH47" s="2">
        <v>51.34</v>
      </c>
      <c r="BI47" s="468">
        <v>57.53</v>
      </c>
      <c r="BJ47" s="2">
        <v>58.31</v>
      </c>
      <c r="BK47" s="2">
        <v>50.97</v>
      </c>
      <c r="BL47" s="544">
        <v>64.91</v>
      </c>
      <c r="BM47" s="2">
        <v>54.8</v>
      </c>
      <c r="BN47" s="2">
        <v>60.09</v>
      </c>
      <c r="BO47" s="2">
        <v>58.66</v>
      </c>
      <c r="BP47" s="622">
        <v>58.38</v>
      </c>
      <c r="BQ47" s="624">
        <v>56.71</v>
      </c>
      <c r="BR47" s="626">
        <v>60.42</v>
      </c>
    </row>
    <row r="48" spans="1:70">
      <c r="A48" s="684"/>
      <c r="B48" s="29" t="s">
        <v>67</v>
      </c>
      <c r="C48" s="314">
        <v>35.19</v>
      </c>
      <c r="D48" s="314">
        <v>41.03</v>
      </c>
      <c r="E48" s="314">
        <v>34.590000000000003</v>
      </c>
      <c r="F48" s="314">
        <v>39.630000000000003</v>
      </c>
      <c r="G48" s="314">
        <v>36.630000000000003</v>
      </c>
      <c r="H48" s="314">
        <v>36.28</v>
      </c>
      <c r="I48" s="314">
        <v>34.409999999999997</v>
      </c>
      <c r="J48" s="314">
        <v>37.549999999999997</v>
      </c>
      <c r="K48" s="314">
        <v>31.82</v>
      </c>
      <c r="L48" s="314">
        <v>29.53</v>
      </c>
      <c r="M48" s="314">
        <v>29.95</v>
      </c>
      <c r="N48" s="314">
        <v>30.04</v>
      </c>
      <c r="O48" s="314">
        <v>34.5</v>
      </c>
      <c r="P48" s="314">
        <v>40.49</v>
      </c>
      <c r="Q48" s="314">
        <v>30.67</v>
      </c>
      <c r="R48" s="314">
        <v>29.87</v>
      </c>
      <c r="S48" s="314">
        <v>36.130000000000003</v>
      </c>
      <c r="T48" s="314">
        <v>35.57</v>
      </c>
      <c r="U48" s="314">
        <v>34.93</v>
      </c>
      <c r="V48" s="314">
        <v>36.81</v>
      </c>
      <c r="W48" s="314">
        <v>33.43</v>
      </c>
      <c r="X48" s="314">
        <v>29.15</v>
      </c>
      <c r="Y48" s="314">
        <v>38.409999999999997</v>
      </c>
      <c r="Z48" s="314">
        <v>39.909999999999997</v>
      </c>
      <c r="AA48" s="314">
        <v>32.270000000000003</v>
      </c>
      <c r="AB48" s="314">
        <v>46.61</v>
      </c>
      <c r="AC48" s="314">
        <v>45.95</v>
      </c>
      <c r="AD48" s="314">
        <v>43.86</v>
      </c>
      <c r="AE48" s="314">
        <v>44.48</v>
      </c>
      <c r="AF48" s="314">
        <v>46.08</v>
      </c>
      <c r="AG48" s="314">
        <v>43.66</v>
      </c>
      <c r="AH48" s="314">
        <v>50.15</v>
      </c>
      <c r="AI48" s="314">
        <v>42.48</v>
      </c>
      <c r="AJ48" s="314">
        <v>40.36</v>
      </c>
      <c r="AK48" s="314">
        <v>42.92</v>
      </c>
      <c r="AL48" s="314">
        <v>40.39</v>
      </c>
      <c r="AM48" s="314">
        <v>44.78</v>
      </c>
      <c r="AN48" s="314">
        <v>58.03</v>
      </c>
      <c r="AO48" s="314">
        <v>46.44</v>
      </c>
      <c r="AP48" s="314">
        <v>42.39</v>
      </c>
      <c r="AQ48" s="314">
        <v>52.4</v>
      </c>
      <c r="AR48" s="314">
        <v>56.16</v>
      </c>
      <c r="AS48" s="314">
        <v>53.09</v>
      </c>
      <c r="AT48" s="314">
        <v>61.18</v>
      </c>
      <c r="AU48" s="314">
        <v>65.12</v>
      </c>
      <c r="AV48" s="314">
        <v>65.650000000000006</v>
      </c>
      <c r="AW48" s="314">
        <v>62.31</v>
      </c>
      <c r="AX48" s="314">
        <v>60.13</v>
      </c>
      <c r="AY48" s="314">
        <v>69.260000000000005</v>
      </c>
      <c r="AZ48" s="314">
        <v>82.15</v>
      </c>
      <c r="BA48" s="315">
        <v>73.209999999999994</v>
      </c>
      <c r="BB48" s="315">
        <v>74.89</v>
      </c>
      <c r="BC48" s="315">
        <v>76.56</v>
      </c>
      <c r="BD48" s="315">
        <v>71.510000000000005</v>
      </c>
      <c r="BE48" s="4">
        <v>72.75</v>
      </c>
      <c r="BF48" s="4">
        <v>74.290000000000006</v>
      </c>
      <c r="BG48" s="4">
        <v>84</v>
      </c>
      <c r="BH48" s="4">
        <v>69.64</v>
      </c>
      <c r="BI48" s="469">
        <v>85.19</v>
      </c>
      <c r="BJ48" s="4">
        <v>63.12</v>
      </c>
      <c r="BK48" s="4">
        <v>80.7</v>
      </c>
      <c r="BL48" s="545">
        <v>111.05</v>
      </c>
      <c r="BM48" s="4">
        <v>78.86</v>
      </c>
      <c r="BN48" s="4">
        <v>96.32</v>
      </c>
      <c r="BO48" s="4">
        <v>82.49</v>
      </c>
      <c r="BP48" s="623">
        <v>75.98</v>
      </c>
      <c r="BQ48" s="625">
        <v>89.27</v>
      </c>
      <c r="BR48" s="627">
        <v>80.510000000000005</v>
      </c>
    </row>
    <row r="49" spans="1:70">
      <c r="A49" s="684"/>
      <c r="B49" s="29" t="s">
        <v>68</v>
      </c>
      <c r="C49" s="314">
        <v>22.7</v>
      </c>
      <c r="D49" s="314">
        <v>27.39</v>
      </c>
      <c r="E49" s="314">
        <v>26.63</v>
      </c>
      <c r="F49" s="314">
        <v>27.74</v>
      </c>
      <c r="G49" s="314">
        <v>29.07</v>
      </c>
      <c r="H49" s="314">
        <v>29.16</v>
      </c>
      <c r="I49" s="314">
        <v>28.16</v>
      </c>
      <c r="J49" s="314">
        <v>25.56</v>
      </c>
      <c r="K49" s="314">
        <v>23.55</v>
      </c>
      <c r="L49" s="314">
        <v>21.38</v>
      </c>
      <c r="M49" s="314">
        <v>20.94</v>
      </c>
      <c r="N49" s="314">
        <v>21.79</v>
      </c>
      <c r="O49" s="314">
        <v>24.31</v>
      </c>
      <c r="P49" s="314">
        <v>30.31</v>
      </c>
      <c r="Q49" s="314">
        <v>23.57</v>
      </c>
      <c r="R49" s="314">
        <v>23.64</v>
      </c>
      <c r="S49" s="314">
        <v>26.08</v>
      </c>
      <c r="T49" s="314">
        <v>25.18</v>
      </c>
      <c r="U49" s="314">
        <v>26.87</v>
      </c>
      <c r="V49" s="314">
        <v>23.39</v>
      </c>
      <c r="W49" s="314">
        <v>22.7</v>
      </c>
      <c r="X49" s="314">
        <v>20.13</v>
      </c>
      <c r="Y49" s="314">
        <v>23.37</v>
      </c>
      <c r="Z49" s="314">
        <v>24.83</v>
      </c>
      <c r="AA49" s="314">
        <v>21.85</v>
      </c>
      <c r="AB49" s="314">
        <v>26.01</v>
      </c>
      <c r="AC49" s="314">
        <v>27.41</v>
      </c>
      <c r="AD49" s="314">
        <v>25.16</v>
      </c>
      <c r="AE49" s="314">
        <v>27.38</v>
      </c>
      <c r="AF49" s="314">
        <v>30.2</v>
      </c>
      <c r="AG49" s="314">
        <v>28.34</v>
      </c>
      <c r="AH49" s="314">
        <v>31.15</v>
      </c>
      <c r="AI49" s="314">
        <v>31.47</v>
      </c>
      <c r="AJ49" s="314">
        <v>25.96</v>
      </c>
      <c r="AK49" s="314">
        <v>26.54</v>
      </c>
      <c r="AL49" s="314">
        <v>26.89</v>
      </c>
      <c r="AM49" s="314">
        <v>29.36</v>
      </c>
      <c r="AN49" s="314">
        <v>36.28</v>
      </c>
      <c r="AO49" s="314">
        <v>31.11</v>
      </c>
      <c r="AP49" s="314">
        <v>29.12</v>
      </c>
      <c r="AQ49" s="314">
        <v>32.090000000000003</v>
      </c>
      <c r="AR49" s="314">
        <v>38.65</v>
      </c>
      <c r="AS49" s="314">
        <v>42.26</v>
      </c>
      <c r="AT49" s="314">
        <v>36.979999999999997</v>
      </c>
      <c r="AU49" s="314">
        <v>40.64</v>
      </c>
      <c r="AV49" s="314">
        <v>37.25</v>
      </c>
      <c r="AW49" s="314">
        <v>36.090000000000003</v>
      </c>
      <c r="AX49" s="314">
        <v>41.15</v>
      </c>
      <c r="AY49" s="314">
        <v>40.68</v>
      </c>
      <c r="AZ49" s="314">
        <v>47.86</v>
      </c>
      <c r="BA49" s="315">
        <v>46.58</v>
      </c>
      <c r="BB49" s="315">
        <v>44.9</v>
      </c>
      <c r="BC49" s="315">
        <v>44.61</v>
      </c>
      <c r="BD49" s="315">
        <v>46.1</v>
      </c>
      <c r="BE49" s="4">
        <v>46.31</v>
      </c>
      <c r="BF49" s="4">
        <v>46.2</v>
      </c>
      <c r="BG49" s="4">
        <v>47.2</v>
      </c>
      <c r="BH49" s="4">
        <v>44.58</v>
      </c>
      <c r="BI49" s="469">
        <v>48.65</v>
      </c>
      <c r="BJ49" s="4">
        <v>45.93</v>
      </c>
      <c r="BK49" s="4">
        <v>49.63</v>
      </c>
      <c r="BL49" s="545">
        <v>64.41</v>
      </c>
      <c r="BM49" s="4">
        <v>64.2</v>
      </c>
      <c r="BN49" s="4">
        <v>59.01</v>
      </c>
      <c r="BO49" s="4">
        <v>60.18</v>
      </c>
      <c r="BP49" s="623">
        <v>55.94</v>
      </c>
      <c r="BQ49" s="625">
        <v>55.18</v>
      </c>
      <c r="BR49" s="627">
        <v>60.45</v>
      </c>
    </row>
    <row r="50" spans="1:70">
      <c r="A50" s="213"/>
      <c r="B50" s="214">
        <v>1</v>
      </c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65"/>
      <c r="BC50" s="265"/>
      <c r="BD50" s="265"/>
      <c r="BE50" s="265"/>
      <c r="BF50" s="265"/>
      <c r="BG50" s="265"/>
      <c r="BH50" s="265"/>
      <c r="BI50" s="470"/>
      <c r="BJ50" s="265"/>
      <c r="BL50" s="546"/>
    </row>
    <row r="51" spans="1:70">
      <c r="A51" s="213"/>
      <c r="B51" s="213">
        <v>2</v>
      </c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  <c r="AE51" s="213"/>
      <c r="AF51" s="213"/>
      <c r="AG51" s="213"/>
      <c r="AH51" s="213"/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3"/>
      <c r="AX51" s="213"/>
      <c r="AY51" s="213"/>
      <c r="AZ51" s="213"/>
      <c r="BA51" s="213"/>
      <c r="BB51" s="266"/>
      <c r="BC51" s="266"/>
      <c r="BD51" s="266"/>
      <c r="BE51" s="266"/>
      <c r="BF51" s="266"/>
      <c r="BG51" s="266"/>
      <c r="BH51" s="266"/>
      <c r="BJ51" s="266"/>
    </row>
    <row r="52" spans="1:70">
      <c r="A52" s="685" t="s">
        <v>69</v>
      </c>
      <c r="B52" s="685"/>
      <c r="C52" s="28" t="s">
        <v>386</v>
      </c>
      <c r="D52" s="28" t="s">
        <v>387</v>
      </c>
      <c r="E52" s="28" t="s">
        <v>388</v>
      </c>
      <c r="F52" s="28" t="s">
        <v>389</v>
      </c>
      <c r="G52" s="28" t="s">
        <v>390</v>
      </c>
      <c r="H52" s="28" t="s">
        <v>391</v>
      </c>
      <c r="I52" s="28" t="s">
        <v>392</v>
      </c>
      <c r="J52" s="28" t="s">
        <v>393</v>
      </c>
      <c r="K52" s="28" t="s">
        <v>394</v>
      </c>
      <c r="L52" s="28" t="s">
        <v>395</v>
      </c>
      <c r="M52" s="28" t="s">
        <v>396</v>
      </c>
      <c r="N52" s="28" t="s">
        <v>397</v>
      </c>
      <c r="O52" s="28" t="s">
        <v>398</v>
      </c>
      <c r="P52" s="28" t="s">
        <v>399</v>
      </c>
      <c r="Q52" s="28" t="s">
        <v>400</v>
      </c>
      <c r="R52" s="28" t="s">
        <v>401</v>
      </c>
      <c r="S52" s="28" t="s">
        <v>402</v>
      </c>
      <c r="T52" s="28" t="s">
        <v>403</v>
      </c>
      <c r="U52" s="28" t="s">
        <v>404</v>
      </c>
      <c r="V52" s="28" t="s">
        <v>405</v>
      </c>
      <c r="W52" s="28" t="s">
        <v>406</v>
      </c>
      <c r="X52" s="28" t="s">
        <v>407</v>
      </c>
      <c r="Y52" s="28" t="s">
        <v>408</v>
      </c>
      <c r="Z52" s="28" t="s">
        <v>409</v>
      </c>
      <c r="AA52" s="28" t="s">
        <v>410</v>
      </c>
      <c r="AB52" s="28" t="s">
        <v>411</v>
      </c>
      <c r="AC52" s="28" t="s">
        <v>412</v>
      </c>
      <c r="AD52" s="28" t="s">
        <v>413</v>
      </c>
      <c r="AE52" s="28" t="s">
        <v>414</v>
      </c>
      <c r="AF52" s="28" t="s">
        <v>415</v>
      </c>
      <c r="AG52" s="28" t="s">
        <v>416</v>
      </c>
      <c r="AH52" s="28" t="s">
        <v>417</v>
      </c>
      <c r="AI52" s="28" t="s">
        <v>418</v>
      </c>
      <c r="AJ52" s="28" t="s">
        <v>419</v>
      </c>
      <c r="AK52" s="28" t="s">
        <v>420</v>
      </c>
      <c r="AL52" s="28" t="s">
        <v>421</v>
      </c>
      <c r="AM52" s="28" t="s">
        <v>422</v>
      </c>
      <c r="AN52" s="28" t="s">
        <v>13</v>
      </c>
      <c r="AO52" s="28" t="s">
        <v>12</v>
      </c>
      <c r="AP52" s="28" t="s">
        <v>11</v>
      </c>
      <c r="AQ52" s="28" t="s">
        <v>10</v>
      </c>
      <c r="AR52" s="28" t="s">
        <v>9</v>
      </c>
      <c r="AS52" s="28" t="s">
        <v>8</v>
      </c>
      <c r="AT52" s="28" t="s">
        <v>7</v>
      </c>
      <c r="AU52" s="28" t="s">
        <v>6</v>
      </c>
      <c r="AV52" s="28" t="s">
        <v>5</v>
      </c>
      <c r="AW52" s="28" t="s">
        <v>4</v>
      </c>
      <c r="AX52" s="28" t="s">
        <v>3</v>
      </c>
      <c r="AY52" s="28" t="s">
        <v>2</v>
      </c>
      <c r="AZ52" s="28" t="s">
        <v>1</v>
      </c>
      <c r="BA52" s="247" t="s">
        <v>423</v>
      </c>
      <c r="BB52" s="1">
        <v>42095</v>
      </c>
      <c r="BC52" s="296">
        <v>42125</v>
      </c>
      <c r="BD52" s="296">
        <v>42156</v>
      </c>
      <c r="BE52" s="296">
        <v>42186</v>
      </c>
      <c r="BF52" s="296">
        <v>42217</v>
      </c>
      <c r="BG52" s="296">
        <v>42248</v>
      </c>
      <c r="BH52" s="296">
        <v>42278</v>
      </c>
      <c r="BI52" s="389">
        <v>42309</v>
      </c>
      <c r="BJ52" s="296">
        <v>42339</v>
      </c>
      <c r="BK52" s="296">
        <v>42370</v>
      </c>
      <c r="BL52" s="389">
        <v>42401</v>
      </c>
      <c r="BM52" s="389">
        <v>42430</v>
      </c>
      <c r="BN52" s="296">
        <v>42461</v>
      </c>
      <c r="BO52" s="389">
        <v>42491</v>
      </c>
      <c r="BP52" s="389">
        <v>42522</v>
      </c>
      <c r="BQ52" s="389">
        <v>42552</v>
      </c>
      <c r="BR52" s="389">
        <v>42583</v>
      </c>
    </row>
    <row r="53" spans="1:70">
      <c r="A53" s="686" t="s">
        <v>14</v>
      </c>
      <c r="B53" s="317" t="s">
        <v>70</v>
      </c>
      <c r="C53" s="51">
        <v>10679060</v>
      </c>
      <c r="D53" s="51">
        <v>9880147</v>
      </c>
      <c r="E53" s="51">
        <v>8087431</v>
      </c>
      <c r="F53" s="51">
        <v>8271173</v>
      </c>
      <c r="G53" s="51">
        <v>7580424</v>
      </c>
      <c r="H53" s="51">
        <v>7591640</v>
      </c>
      <c r="I53" s="51">
        <v>8898732</v>
      </c>
      <c r="J53" s="51">
        <v>8913903</v>
      </c>
      <c r="K53" s="51">
        <v>7176807</v>
      </c>
      <c r="L53" s="51">
        <v>7341309</v>
      </c>
      <c r="M53" s="51">
        <v>5816303</v>
      </c>
      <c r="N53" s="51">
        <v>6110993</v>
      </c>
      <c r="O53" s="51">
        <v>11034122</v>
      </c>
      <c r="P53" s="51">
        <v>9010783</v>
      </c>
      <c r="Q53" s="51">
        <v>8260490</v>
      </c>
      <c r="R53" s="51">
        <v>9721155</v>
      </c>
      <c r="S53" s="51">
        <v>8197388</v>
      </c>
      <c r="T53" s="51">
        <v>9117619</v>
      </c>
      <c r="U53" s="51">
        <v>10387635</v>
      </c>
      <c r="V53" s="51">
        <v>10298946</v>
      </c>
      <c r="W53" s="51">
        <v>7157943</v>
      </c>
      <c r="X53" s="51">
        <v>7540848</v>
      </c>
      <c r="Y53" s="51">
        <v>5833443</v>
      </c>
      <c r="Z53" s="51">
        <v>6523696</v>
      </c>
      <c r="AA53" s="51">
        <v>7493941</v>
      </c>
      <c r="AB53" s="51">
        <v>9061008</v>
      </c>
      <c r="AC53" s="51">
        <v>7759542</v>
      </c>
      <c r="AD53" s="51">
        <v>7397781</v>
      </c>
      <c r="AE53" s="51">
        <v>7579168</v>
      </c>
      <c r="AF53" s="51">
        <v>9384143</v>
      </c>
      <c r="AG53" s="51">
        <v>13227005</v>
      </c>
      <c r="AH53" s="51">
        <v>11866512</v>
      </c>
      <c r="AI53" s="51">
        <v>8291170</v>
      </c>
      <c r="AJ53" s="51">
        <v>8623055</v>
      </c>
      <c r="AK53" s="51">
        <v>7110393</v>
      </c>
      <c r="AL53" s="51">
        <v>6018438</v>
      </c>
      <c r="AM53" s="51">
        <v>8290071</v>
      </c>
      <c r="AN53" s="51">
        <v>7033913</v>
      </c>
      <c r="AO53" s="51">
        <v>6389881</v>
      </c>
      <c r="AP53" s="51">
        <v>6109562</v>
      </c>
      <c r="AQ53" s="51">
        <v>6646426</v>
      </c>
      <c r="AR53" s="51">
        <v>9025892</v>
      </c>
      <c r="AS53" s="51">
        <v>12908482</v>
      </c>
      <c r="AT53" s="51">
        <v>11002398</v>
      </c>
      <c r="AU53" s="51">
        <v>6943137</v>
      </c>
      <c r="AV53" s="51">
        <v>7577095</v>
      </c>
      <c r="AW53" s="51">
        <v>6224519</v>
      </c>
      <c r="AX53" s="51">
        <v>5342486</v>
      </c>
      <c r="AY53" s="51">
        <v>6039670</v>
      </c>
      <c r="AZ53" s="51">
        <v>7788706</v>
      </c>
      <c r="BA53" s="51">
        <v>5668656</v>
      </c>
      <c r="BB53" s="316">
        <v>5839002</v>
      </c>
      <c r="BC53" s="316">
        <v>6243449</v>
      </c>
      <c r="BD53" s="316">
        <v>6857571</v>
      </c>
      <c r="BE53" s="2">
        <v>10053296</v>
      </c>
      <c r="BF53" s="2">
        <v>9145826</v>
      </c>
      <c r="BG53" s="2">
        <v>6034601</v>
      </c>
      <c r="BH53" s="2">
        <v>6061079</v>
      </c>
      <c r="BI53" s="468">
        <v>4315715</v>
      </c>
      <c r="BJ53" s="2">
        <v>3771377</v>
      </c>
      <c r="BK53" s="2">
        <v>5703925</v>
      </c>
      <c r="BL53" s="544">
        <v>6703027</v>
      </c>
      <c r="BM53" s="2">
        <v>4762248</v>
      </c>
      <c r="BN53" s="2">
        <v>5414168</v>
      </c>
      <c r="BO53" s="2">
        <v>4979716</v>
      </c>
      <c r="BP53" s="628">
        <v>5088996</v>
      </c>
      <c r="BQ53" s="630">
        <v>6684506</v>
      </c>
      <c r="BR53" s="632">
        <v>6187050</v>
      </c>
    </row>
    <row r="54" spans="1:70" ht="26.25">
      <c r="A54" s="687"/>
      <c r="B54" s="318" t="s">
        <v>71</v>
      </c>
      <c r="C54" s="306" ph="1">
        <v>0.27650000000000002</v>
      </c>
      <c r="D54" s="306" ph="1">
        <v>-7.4800000000000005E-2</v>
      </c>
      <c r="E54" s="306" ph="1">
        <v>-0.18140000000000001</v>
      </c>
      <c r="F54" s="306" ph="1">
        <v>2.2700000000000001E-2</v>
      </c>
      <c r="G54" s="306" ph="1">
        <v>-8.3500000000000005E-2</v>
      </c>
      <c r="H54" s="306" ph="1">
        <v>1.5E-3</v>
      </c>
      <c r="I54" s="306" ph="1">
        <v>0.17219999999999999</v>
      </c>
      <c r="J54" s="306" ph="1">
        <v>1.6999999999999999E-3</v>
      </c>
      <c r="K54" s="306" ph="1">
        <v>-0.19489999999999999</v>
      </c>
      <c r="L54" s="306" ph="1">
        <v>2.29E-2</v>
      </c>
      <c r="M54" s="306" ph="1">
        <v>-0.2077</v>
      </c>
      <c r="N54" s="306" ph="1">
        <v>5.0700000000000002E-2</v>
      </c>
      <c r="O54" s="306" ph="1">
        <v>0.80559999999999998</v>
      </c>
      <c r="P54" s="306" ph="1">
        <v>-0.18340000000000001</v>
      </c>
      <c r="Q54" s="306" ph="1">
        <v>-8.3299999999999999E-2</v>
      </c>
      <c r="R54" s="306" ph="1">
        <v>0.17680000000000001</v>
      </c>
      <c r="S54" s="306" ph="1">
        <v>-0.15670000000000001</v>
      </c>
      <c r="T54" s="306" ph="1">
        <v>0.1123</v>
      </c>
      <c r="U54" s="306" ph="1">
        <v>0.13930000000000001</v>
      </c>
      <c r="V54" s="306" ph="1">
        <v>-8.5000000000000006E-3</v>
      </c>
      <c r="W54" s="306" ph="1">
        <v>-0.30499999999999999</v>
      </c>
      <c r="X54" s="306" ph="1">
        <v>5.3499999999999999E-2</v>
      </c>
      <c r="Y54" s="306" ph="1">
        <v>-0.22639999999999999</v>
      </c>
      <c r="Z54" s="306" ph="1">
        <v>0.1183</v>
      </c>
      <c r="AA54" s="306" ph="1">
        <v>0.1487</v>
      </c>
      <c r="AB54" s="306" ph="1">
        <v>0.20910000000000001</v>
      </c>
      <c r="AC54" s="306" ph="1">
        <v>-0.14360000000000001</v>
      </c>
      <c r="AD54" s="306" ph="1">
        <v>-4.6600000000000003E-2</v>
      </c>
      <c r="AE54" s="306" ph="1">
        <v>2.4500000000000001E-2</v>
      </c>
      <c r="AF54" s="306" ph="1">
        <v>0.23810000000000001</v>
      </c>
      <c r="AG54" s="306" ph="1">
        <v>0.40949999999999998</v>
      </c>
      <c r="AH54" s="306" ph="1">
        <v>-0.10290000000000001</v>
      </c>
      <c r="AI54" s="306" ph="1">
        <v>-0.30130000000000001</v>
      </c>
      <c r="AJ54" s="306" ph="1">
        <v>0.04</v>
      </c>
      <c r="AK54" s="306" ph="1">
        <v>-0.1754</v>
      </c>
      <c r="AL54" s="306" ph="1">
        <v>-0.15359999999999999</v>
      </c>
      <c r="AM54" s="306" ph="1">
        <v>0.37740000000000001</v>
      </c>
      <c r="AN54" s="306" ph="1">
        <v>-0.1515</v>
      </c>
      <c r="AO54" s="306" ph="1">
        <v>-9.1600000000000001E-2</v>
      </c>
      <c r="AP54" s="306" ph="1">
        <v>-4.3900000000000002E-2</v>
      </c>
      <c r="AQ54" s="306" ph="1">
        <v>8.7900000000000006E-2</v>
      </c>
      <c r="AR54" s="306" ph="1">
        <v>0.35799999999999998</v>
      </c>
      <c r="AS54" s="306" ph="1">
        <v>0.43020000000000003</v>
      </c>
      <c r="AT54" s="306" ph="1">
        <v>-0.1477</v>
      </c>
      <c r="AU54" s="306" ph="1">
        <v>-0.36890000000000001</v>
      </c>
      <c r="AV54" s="306" ph="1">
        <v>9.1300000000000006E-2</v>
      </c>
      <c r="AW54" s="306" ph="1">
        <v>-0.17849999999999999</v>
      </c>
      <c r="AX54" s="306" ph="1">
        <v>-0.14169999999999999</v>
      </c>
      <c r="AY54" s="306" ph="1">
        <v>0.1305</v>
      </c>
      <c r="AZ54" s="306" ph="1">
        <v>0.28960000000000002</v>
      </c>
      <c r="BA54" s="306" ph="1">
        <v>-0.2722</v>
      </c>
      <c r="BB54" s="308">
        <v>3.0099999999999998E-2</v>
      </c>
      <c r="BC54" s="319">
        <v>6.93E-2</v>
      </c>
      <c r="BD54" s="319">
        <v>9.8400000000000001E-2</v>
      </c>
      <c r="BE54" s="202">
        <v>0.46600000000000003</v>
      </c>
      <c r="BF54" s="202">
        <v>-9.0300000000000005E-2</v>
      </c>
      <c r="BG54" s="202">
        <v>-0.3402</v>
      </c>
      <c r="BH54" s="202">
        <v>4.4000000000000003E-3</v>
      </c>
      <c r="BI54" s="405">
        <v>-0.28799999999999998</v>
      </c>
      <c r="BJ54" s="202">
        <v>-0.12609999999999999</v>
      </c>
      <c r="BK54" s="202">
        <v>0.51239999999999997</v>
      </c>
      <c r="BL54" s="405">
        <v>0.17519999999999999</v>
      </c>
      <c r="BM54" s="202">
        <v>-0.28949999999999998</v>
      </c>
      <c r="BN54" s="202">
        <v>0.13689999999999999</v>
      </c>
      <c r="BO54" s="202">
        <v>-8.0199999999999994E-2</v>
      </c>
      <c r="BP54" s="619">
        <v>2.1899999999999999E-2</v>
      </c>
      <c r="BQ54" s="619">
        <v>0.3135</v>
      </c>
      <c r="BR54" s="619">
        <v>-7.4399999999999994E-2</v>
      </c>
    </row>
    <row r="55" spans="1:70">
      <c r="A55" s="688"/>
      <c r="B55" s="317" t="s">
        <v>72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926381</v>
      </c>
      <c r="AR55" s="51">
        <v>4501180</v>
      </c>
      <c r="AS55" s="51">
        <v>6605478</v>
      </c>
      <c r="AT55" s="51">
        <v>5022467</v>
      </c>
      <c r="AU55" s="51">
        <v>2730113</v>
      </c>
      <c r="AV55" s="51">
        <v>2809427</v>
      </c>
      <c r="AW55" s="51">
        <v>2400265</v>
      </c>
      <c r="AX55" s="51">
        <v>2064633</v>
      </c>
      <c r="AY55" s="51">
        <v>2354765</v>
      </c>
      <c r="AZ55" s="51">
        <v>2995687</v>
      </c>
      <c r="BA55" s="51">
        <v>2249439</v>
      </c>
      <c r="BB55" s="316">
        <v>2380117</v>
      </c>
      <c r="BC55" s="316">
        <v>2555367</v>
      </c>
      <c r="BD55" s="316">
        <v>2604272</v>
      </c>
      <c r="BE55" s="2">
        <v>3926354</v>
      </c>
      <c r="BF55" s="2">
        <v>3746458</v>
      </c>
      <c r="BG55" s="2">
        <v>2039085</v>
      </c>
      <c r="BH55" s="2">
        <v>1924247</v>
      </c>
      <c r="BI55" s="468">
        <v>1271014</v>
      </c>
      <c r="BJ55" s="2">
        <v>1084966</v>
      </c>
      <c r="BK55" s="2">
        <v>2159394</v>
      </c>
      <c r="BL55" s="544">
        <v>2638424</v>
      </c>
      <c r="BM55" s="2">
        <v>1811700</v>
      </c>
      <c r="BN55" s="2">
        <v>1883515</v>
      </c>
      <c r="BO55" s="2">
        <v>1697382</v>
      </c>
      <c r="BP55" s="628">
        <v>1770724</v>
      </c>
      <c r="BQ55" s="630">
        <v>2290131</v>
      </c>
      <c r="BR55" s="632">
        <v>2231718</v>
      </c>
    </row>
    <row r="56" spans="1:70" ht="26.25">
      <c r="A56" s="687"/>
      <c r="B56" s="318" t="s">
        <v>73</v>
      </c>
      <c r="C56" s="306" ph="1">
        <v>0</v>
      </c>
      <c r="D56" s="306" ph="1">
        <v>0</v>
      </c>
      <c r="E56" s="306" ph="1">
        <v>0</v>
      </c>
      <c r="F56" s="306" ph="1">
        <v>0</v>
      </c>
      <c r="G56" s="306" ph="1">
        <v>0</v>
      </c>
      <c r="H56" s="306" ph="1">
        <v>0</v>
      </c>
      <c r="I56" s="306" ph="1">
        <v>0</v>
      </c>
      <c r="J56" s="306" ph="1">
        <v>0</v>
      </c>
      <c r="K56" s="306" ph="1">
        <v>0</v>
      </c>
      <c r="L56" s="306" ph="1">
        <v>0</v>
      </c>
      <c r="M56" s="306" ph="1">
        <v>0</v>
      </c>
      <c r="N56" s="306" ph="1">
        <v>0</v>
      </c>
      <c r="O56" s="306" ph="1">
        <v>0</v>
      </c>
      <c r="P56" s="306" ph="1">
        <v>0</v>
      </c>
      <c r="Q56" s="306" ph="1">
        <v>0</v>
      </c>
      <c r="R56" s="306" ph="1">
        <v>0</v>
      </c>
      <c r="S56" s="306" ph="1">
        <v>0</v>
      </c>
      <c r="T56" s="306" ph="1">
        <v>0</v>
      </c>
      <c r="U56" s="306" ph="1">
        <v>0</v>
      </c>
      <c r="V56" s="306" ph="1">
        <v>0</v>
      </c>
      <c r="W56" s="306" ph="1">
        <v>0</v>
      </c>
      <c r="X56" s="306" ph="1">
        <v>0</v>
      </c>
      <c r="Y56" s="306" ph="1">
        <v>0</v>
      </c>
      <c r="Z56" s="306" ph="1">
        <v>0</v>
      </c>
      <c r="AA56" s="306" ph="1">
        <v>0</v>
      </c>
      <c r="AB56" s="306" ph="1">
        <v>0</v>
      </c>
      <c r="AC56" s="306" ph="1">
        <v>0</v>
      </c>
      <c r="AD56" s="306" ph="1">
        <v>0</v>
      </c>
      <c r="AE56" s="306" ph="1">
        <v>0</v>
      </c>
      <c r="AF56" s="306" ph="1">
        <v>0</v>
      </c>
      <c r="AG56" s="306" ph="1">
        <v>0</v>
      </c>
      <c r="AH56" s="306" ph="1">
        <v>0</v>
      </c>
      <c r="AI56" s="306" ph="1">
        <v>0</v>
      </c>
      <c r="AJ56" s="306" ph="1">
        <v>0</v>
      </c>
      <c r="AK56" s="306" ph="1">
        <v>0</v>
      </c>
      <c r="AL56" s="306" ph="1">
        <v>0</v>
      </c>
      <c r="AM56" s="306" ph="1">
        <v>0</v>
      </c>
      <c r="AN56" s="306" ph="1">
        <v>0</v>
      </c>
      <c r="AO56" s="306" ph="1">
        <v>0</v>
      </c>
      <c r="AP56" s="306" ph="1">
        <v>0</v>
      </c>
      <c r="AQ56" s="306" ph="1">
        <v>0</v>
      </c>
      <c r="AR56" s="306" ph="1">
        <v>3.8589000000000002</v>
      </c>
      <c r="AS56" s="306" ph="1">
        <v>0.46750000000000003</v>
      </c>
      <c r="AT56" s="306" ph="1">
        <v>-0.2397</v>
      </c>
      <c r="AU56" s="306" ph="1">
        <v>-0.45639999999999997</v>
      </c>
      <c r="AV56" s="306" ph="1">
        <v>2.9100000000000001E-2</v>
      </c>
      <c r="AW56" s="306" ph="1">
        <v>-0.14560000000000001</v>
      </c>
      <c r="AX56" s="306" ph="1">
        <v>-0.13980000000000001</v>
      </c>
      <c r="AY56" s="306" ph="1">
        <v>0.14050000000000001</v>
      </c>
      <c r="AZ56" s="306" ph="1">
        <v>0.2722</v>
      </c>
      <c r="BA56" s="306" ph="1">
        <v>-0.24909999999999999</v>
      </c>
      <c r="BB56" s="308">
        <v>5.8099999999999999E-2</v>
      </c>
      <c r="BC56" s="319">
        <v>7.3599999999999999E-2</v>
      </c>
      <c r="BD56" s="319">
        <v>1.9099999999999999E-2</v>
      </c>
      <c r="BE56" s="202">
        <v>0.50770000000000004</v>
      </c>
      <c r="BF56" s="202">
        <v>-4.58E-2</v>
      </c>
      <c r="BG56" s="202">
        <v>-0.45569999999999999</v>
      </c>
      <c r="BH56" s="202">
        <v>-5.6300000000000003E-2</v>
      </c>
      <c r="BI56" s="405">
        <v>-0.33950000000000002</v>
      </c>
      <c r="BJ56" s="202">
        <v>-0.1464</v>
      </c>
      <c r="BK56" s="202">
        <v>0.99029999999999996</v>
      </c>
      <c r="BL56" s="405">
        <v>0.2218</v>
      </c>
      <c r="BM56" s="202">
        <v>-0.31330000000000002</v>
      </c>
      <c r="BN56" s="202">
        <v>3.9600000000000003E-2</v>
      </c>
      <c r="BO56" s="202">
        <v>-9.8799999999999999E-2</v>
      </c>
      <c r="BP56" s="619">
        <v>4.3200000000000002E-2</v>
      </c>
      <c r="BQ56" s="619">
        <v>0.29330000000000001</v>
      </c>
      <c r="BR56" s="619">
        <v>-2.5499999999999998E-2</v>
      </c>
    </row>
    <row r="57" spans="1:70">
      <c r="A57" s="687"/>
      <c r="B57" s="330" t="s">
        <v>74</v>
      </c>
      <c r="C57" s="51">
        <v>3256904</v>
      </c>
      <c r="D57" s="51">
        <v>2558596</v>
      </c>
      <c r="E57" s="51">
        <v>1721069</v>
      </c>
      <c r="F57" s="51">
        <v>1842163</v>
      </c>
      <c r="G57" s="51">
        <v>1499518</v>
      </c>
      <c r="H57" s="51">
        <v>1539015</v>
      </c>
      <c r="I57" s="51">
        <v>2366199</v>
      </c>
      <c r="J57" s="51">
        <v>2623520</v>
      </c>
      <c r="K57" s="51">
        <v>1795420</v>
      </c>
      <c r="L57" s="51">
        <v>1787517</v>
      </c>
      <c r="M57" s="51">
        <v>1177400</v>
      </c>
      <c r="N57" s="51">
        <v>1492447</v>
      </c>
      <c r="O57" s="51">
        <v>4797256</v>
      </c>
      <c r="P57" s="51">
        <v>3301892</v>
      </c>
      <c r="Q57" s="51">
        <v>3050035</v>
      </c>
      <c r="R57" s="51">
        <v>4132643</v>
      </c>
      <c r="S57" s="51">
        <v>2966107</v>
      </c>
      <c r="T57" s="51">
        <v>3399027</v>
      </c>
      <c r="U57" s="51">
        <v>4619054</v>
      </c>
      <c r="V57" s="51">
        <v>4687180</v>
      </c>
      <c r="W57" s="51">
        <v>2662129</v>
      </c>
      <c r="X57" s="51">
        <v>2971793</v>
      </c>
      <c r="Y57" s="51">
        <v>2080550</v>
      </c>
      <c r="Z57" s="51">
        <v>2520178</v>
      </c>
      <c r="AA57" s="51">
        <v>3067741</v>
      </c>
      <c r="AB57" s="51">
        <v>4110786</v>
      </c>
      <c r="AC57" s="51">
        <v>3222656</v>
      </c>
      <c r="AD57" s="51">
        <v>2940286</v>
      </c>
      <c r="AE57" s="51">
        <v>2912107</v>
      </c>
      <c r="AF57" s="51">
        <v>4076748</v>
      </c>
      <c r="AG57" s="51">
        <v>6647242</v>
      </c>
      <c r="AH57" s="51">
        <v>5256274</v>
      </c>
      <c r="AI57" s="51">
        <v>3234794</v>
      </c>
      <c r="AJ57" s="51">
        <v>3503276</v>
      </c>
      <c r="AK57" s="51">
        <v>2696251</v>
      </c>
      <c r="AL57" s="51">
        <v>2266631</v>
      </c>
      <c r="AM57" s="51">
        <v>3750622</v>
      </c>
      <c r="AN57" s="51">
        <v>2988574</v>
      </c>
      <c r="AO57" s="51">
        <v>2748061</v>
      </c>
      <c r="AP57" s="51">
        <v>2640339</v>
      </c>
      <c r="AQ57" s="51">
        <v>3059214</v>
      </c>
      <c r="AR57" s="51">
        <v>4949525</v>
      </c>
      <c r="AS57" s="51">
        <v>7360407</v>
      </c>
      <c r="AT57" s="51">
        <v>5748137</v>
      </c>
      <c r="AU57" s="51">
        <v>3238155</v>
      </c>
      <c r="AV57" s="51">
        <v>3717233</v>
      </c>
      <c r="AW57" s="51">
        <v>2885138</v>
      </c>
      <c r="AX57" s="51">
        <v>2399970</v>
      </c>
      <c r="AY57" s="51">
        <v>2913043</v>
      </c>
      <c r="AZ57" s="51">
        <v>4238236</v>
      </c>
      <c r="BA57" s="51">
        <v>2828980</v>
      </c>
      <c r="BB57" s="316">
        <v>2799943</v>
      </c>
      <c r="BC57" s="316">
        <v>2927049</v>
      </c>
      <c r="BD57" s="316">
        <v>3249013</v>
      </c>
      <c r="BE57" s="2">
        <v>5559856</v>
      </c>
      <c r="BF57" s="2">
        <v>4516067</v>
      </c>
      <c r="BG57" s="2">
        <v>2495368</v>
      </c>
      <c r="BH57" s="2">
        <v>2508219</v>
      </c>
      <c r="BI57" s="468">
        <v>1650193</v>
      </c>
      <c r="BJ57" s="2">
        <v>1411262</v>
      </c>
      <c r="BK57" s="2">
        <v>2695028</v>
      </c>
      <c r="BL57" s="544">
        <v>3372906</v>
      </c>
      <c r="BM57" s="2">
        <v>2131206</v>
      </c>
      <c r="BN57" s="2">
        <v>2419053</v>
      </c>
      <c r="BO57" s="2">
        <v>2080827</v>
      </c>
      <c r="BP57" s="628">
        <v>2147256</v>
      </c>
      <c r="BQ57" s="630">
        <v>3322397</v>
      </c>
      <c r="BR57" s="632">
        <v>2913258</v>
      </c>
    </row>
    <row r="58" spans="1:70" ht="26.25">
      <c r="A58" s="687"/>
      <c r="B58" s="318" t="s">
        <v>75</v>
      </c>
      <c r="C58" s="306" ph="1">
        <v>0.78949999999999998</v>
      </c>
      <c r="D58" s="306" ph="1">
        <v>-0.21440000000000001</v>
      </c>
      <c r="E58" s="306" ph="1">
        <v>-0.32729999999999998</v>
      </c>
      <c r="F58" s="306" ph="1">
        <v>7.0400000000000004E-2</v>
      </c>
      <c r="G58" s="306" ph="1">
        <v>-0.186</v>
      </c>
      <c r="H58" s="306" ph="1">
        <v>2.63E-2</v>
      </c>
      <c r="I58" s="306" ph="1">
        <v>0.53749999999999998</v>
      </c>
      <c r="J58" s="306" ph="1">
        <v>0.1087</v>
      </c>
      <c r="K58" s="306" ph="1">
        <v>-0.31559999999999999</v>
      </c>
      <c r="L58" s="306" ph="1">
        <v>-4.4000000000000003E-3</v>
      </c>
      <c r="M58" s="306" ph="1">
        <v>-0.34129999999999999</v>
      </c>
      <c r="N58" s="306" ph="1">
        <v>0.2676</v>
      </c>
      <c r="O58" s="306" ph="1">
        <v>2.2143999999999999</v>
      </c>
      <c r="P58" s="306" ph="1">
        <v>-0.31169999999999998</v>
      </c>
      <c r="Q58" s="306" ph="1">
        <v>-7.6300000000000007E-2</v>
      </c>
      <c r="R58" s="306" ph="1">
        <v>0.35489999999999999</v>
      </c>
      <c r="S58" s="306" ph="1">
        <v>-0.2823</v>
      </c>
      <c r="T58" s="306" ph="1">
        <v>0.14599999999999999</v>
      </c>
      <c r="U58" s="306" ph="1">
        <v>0.3589</v>
      </c>
      <c r="V58" s="306" ph="1">
        <v>1.47E-2</v>
      </c>
      <c r="W58" s="306" ph="1">
        <v>-0.432</v>
      </c>
      <c r="X58" s="306" ph="1">
        <v>0.1163</v>
      </c>
      <c r="Y58" s="306" ph="1">
        <v>-0.2999</v>
      </c>
      <c r="Z58" s="306" ph="1">
        <v>0.21129999999999999</v>
      </c>
      <c r="AA58" s="306" ph="1">
        <v>0.21729999999999999</v>
      </c>
      <c r="AB58" s="306" ph="1">
        <v>0.34</v>
      </c>
      <c r="AC58" s="306" ph="1">
        <v>-0.216</v>
      </c>
      <c r="AD58" s="306" ph="1">
        <v>-8.7599999999999997E-2</v>
      </c>
      <c r="AE58" s="306" ph="1">
        <v>-9.5999999999999992E-3</v>
      </c>
      <c r="AF58" s="306" ph="1">
        <v>0.39989999999999998</v>
      </c>
      <c r="AG58" s="306" ph="1">
        <v>0.63049999999999995</v>
      </c>
      <c r="AH58" s="306" ph="1">
        <v>-0.20930000000000001</v>
      </c>
      <c r="AI58" s="306" ph="1">
        <v>-0.3846</v>
      </c>
      <c r="AJ58" s="306" ph="1">
        <v>8.3000000000000004E-2</v>
      </c>
      <c r="AK58" s="306" ph="1">
        <v>-0.23039999999999999</v>
      </c>
      <c r="AL58" s="306" ph="1">
        <v>-0.1593</v>
      </c>
      <c r="AM58" s="306" ph="1">
        <v>0.65469999999999995</v>
      </c>
      <c r="AN58" s="306" ph="1">
        <v>-0.20319999999999999</v>
      </c>
      <c r="AO58" s="306" ph="1">
        <v>-8.0500000000000002E-2</v>
      </c>
      <c r="AP58" s="306" ph="1">
        <v>-3.9199999999999999E-2</v>
      </c>
      <c r="AQ58" s="306" ph="1">
        <v>0.15859999999999999</v>
      </c>
      <c r="AR58" s="306" ph="1">
        <v>0.6179</v>
      </c>
      <c r="AS58" s="306" ph="1">
        <v>0.48709999999999998</v>
      </c>
      <c r="AT58" s="306" ph="1">
        <v>-0.219</v>
      </c>
      <c r="AU58" s="306" ph="1">
        <v>-0.43669999999999998</v>
      </c>
      <c r="AV58" s="306" ph="1">
        <v>0.1479</v>
      </c>
      <c r="AW58" s="306" ph="1">
        <v>-0.2238</v>
      </c>
      <c r="AX58" s="306" ph="1">
        <v>-0.16819999999999999</v>
      </c>
      <c r="AY58" s="306" ph="1">
        <v>0.21379999999999999</v>
      </c>
      <c r="AZ58" s="306" ph="1">
        <v>0.45490000000000003</v>
      </c>
      <c r="BA58" s="306" ph="1">
        <v>-0.33250000000000002</v>
      </c>
      <c r="BB58" s="308">
        <v>-1.03E-2</v>
      </c>
      <c r="BC58" s="319">
        <v>4.5400000000000003E-2</v>
      </c>
      <c r="BD58" s="327">
        <v>0.11</v>
      </c>
      <c r="BE58" s="202">
        <v>0.71120000000000005</v>
      </c>
      <c r="BF58" s="202">
        <v>-0.18770000000000001</v>
      </c>
      <c r="BG58" s="202">
        <v>-0.44740000000000002</v>
      </c>
      <c r="BH58" s="202">
        <v>5.1000000000000004E-3</v>
      </c>
      <c r="BI58" s="405">
        <v>-0.34210000000000002</v>
      </c>
      <c r="BJ58" s="202">
        <v>-0.14480000000000001</v>
      </c>
      <c r="BK58" s="202">
        <v>0.90969999999999995</v>
      </c>
      <c r="BL58" s="405">
        <v>0.2515</v>
      </c>
      <c r="BM58" s="202">
        <v>-0.36809999999999998</v>
      </c>
      <c r="BN58" s="202">
        <v>0.1351</v>
      </c>
      <c r="BO58" s="202">
        <v>-0.13980000000000001</v>
      </c>
      <c r="BP58" s="619">
        <v>3.1899999999999998E-2</v>
      </c>
      <c r="BQ58" s="619">
        <v>0.54730000000000001</v>
      </c>
      <c r="BR58" s="619">
        <v>-0.1231</v>
      </c>
    </row>
    <row r="59" spans="1:70">
      <c r="A59" s="687"/>
      <c r="B59" s="330" t="s">
        <v>76</v>
      </c>
      <c r="C59" s="51">
        <v>5776495</v>
      </c>
      <c r="D59" s="51">
        <v>6326681</v>
      </c>
      <c r="E59" s="51">
        <v>5536522</v>
      </c>
      <c r="F59" s="51">
        <v>5289541</v>
      </c>
      <c r="G59" s="51">
        <v>5115106</v>
      </c>
      <c r="H59" s="51">
        <v>4930833</v>
      </c>
      <c r="I59" s="51">
        <v>5045004</v>
      </c>
      <c r="J59" s="51">
        <v>5243039</v>
      </c>
      <c r="K59" s="51">
        <v>4540015</v>
      </c>
      <c r="L59" s="51">
        <v>4365701</v>
      </c>
      <c r="M59" s="51">
        <v>3823037</v>
      </c>
      <c r="N59" s="51">
        <v>3404515</v>
      </c>
      <c r="O59" s="51">
        <v>4001505</v>
      </c>
      <c r="P59" s="51">
        <v>4799034</v>
      </c>
      <c r="Q59" s="51">
        <v>4134678</v>
      </c>
      <c r="R59" s="51">
        <v>4237546</v>
      </c>
      <c r="S59" s="51">
        <v>4287870</v>
      </c>
      <c r="T59" s="51">
        <v>4241299</v>
      </c>
      <c r="U59" s="51">
        <v>4436982</v>
      </c>
      <c r="V59" s="51">
        <v>4428419</v>
      </c>
      <c r="W59" s="51">
        <v>3669631</v>
      </c>
      <c r="X59" s="51">
        <v>3336959</v>
      </c>
      <c r="Y59" s="51">
        <v>2888212</v>
      </c>
      <c r="Z59" s="51">
        <v>2697633</v>
      </c>
      <c r="AA59" s="51">
        <v>2987462</v>
      </c>
      <c r="AB59" s="51">
        <v>3414968</v>
      </c>
      <c r="AC59" s="51">
        <v>3357562</v>
      </c>
      <c r="AD59" s="51">
        <v>3254847</v>
      </c>
      <c r="AE59" s="51">
        <v>3390393</v>
      </c>
      <c r="AF59" s="51">
        <v>3618904</v>
      </c>
      <c r="AG59" s="51">
        <v>4593255</v>
      </c>
      <c r="AH59" s="51">
        <v>5325991</v>
      </c>
      <c r="AI59" s="51">
        <v>4026131</v>
      </c>
      <c r="AJ59" s="51">
        <v>3717764</v>
      </c>
      <c r="AK59" s="51">
        <v>3315802</v>
      </c>
      <c r="AL59" s="51">
        <v>2722088</v>
      </c>
      <c r="AM59" s="51">
        <v>2798950</v>
      </c>
      <c r="AN59" s="51">
        <v>3014774</v>
      </c>
      <c r="AO59" s="51">
        <v>2532106</v>
      </c>
      <c r="AP59" s="51">
        <v>2460202</v>
      </c>
      <c r="AQ59" s="51">
        <v>2464583</v>
      </c>
      <c r="AR59" s="51">
        <v>2756046</v>
      </c>
      <c r="AS59" s="51">
        <v>3931546</v>
      </c>
      <c r="AT59" s="51">
        <v>4210503</v>
      </c>
      <c r="AU59" s="51">
        <v>2911881</v>
      </c>
      <c r="AV59" s="51">
        <v>2645155</v>
      </c>
      <c r="AW59" s="51">
        <v>2422974</v>
      </c>
      <c r="AX59" s="51">
        <v>2056544</v>
      </c>
      <c r="AY59" s="51">
        <v>1994651</v>
      </c>
      <c r="AZ59" s="51">
        <v>2210395</v>
      </c>
      <c r="BA59" s="51">
        <v>2025906</v>
      </c>
      <c r="BB59" s="316">
        <v>2072959</v>
      </c>
      <c r="BC59" s="316">
        <v>2278519</v>
      </c>
      <c r="BD59" s="316">
        <v>2442710</v>
      </c>
      <c r="BE59" s="2">
        <v>2846751</v>
      </c>
      <c r="BF59" s="2">
        <v>3416403</v>
      </c>
      <c r="BG59" s="2">
        <v>2617482</v>
      </c>
      <c r="BH59" s="2">
        <v>2387065</v>
      </c>
      <c r="BI59" s="468">
        <v>1871139</v>
      </c>
      <c r="BJ59" s="2">
        <v>1467641</v>
      </c>
      <c r="BK59" s="2">
        <v>1603573</v>
      </c>
      <c r="BL59" s="544">
        <v>2158369</v>
      </c>
      <c r="BM59" s="2">
        <v>1860336</v>
      </c>
      <c r="BN59" s="2">
        <v>1884575</v>
      </c>
      <c r="BO59" s="2">
        <v>1985761</v>
      </c>
      <c r="BP59" s="628">
        <v>1847158</v>
      </c>
      <c r="BQ59" s="630">
        <v>1983122</v>
      </c>
      <c r="BR59" s="632">
        <v>2179173</v>
      </c>
    </row>
    <row r="60" spans="1:70" ht="26.25">
      <c r="A60" s="687"/>
      <c r="B60" s="318" t="s">
        <v>77</v>
      </c>
      <c r="C60" s="329" ph="1">
        <v>3.3700000000000001E-2</v>
      </c>
      <c r="D60" s="329" ph="1">
        <v>9.5200000000000007E-2</v>
      </c>
      <c r="E60" s="329" ph="1">
        <v>-0.1249</v>
      </c>
      <c r="F60" s="329" ph="1">
        <v>-4.4600000000000001E-2</v>
      </c>
      <c r="G60" s="329" ph="1">
        <v>-3.3000000000000002E-2</v>
      </c>
      <c r="H60" s="329" ph="1">
        <v>-3.5999999999999997E-2</v>
      </c>
      <c r="I60" s="329" ph="1">
        <v>2.3199999999999998E-2</v>
      </c>
      <c r="J60" s="329" ph="1">
        <v>3.9300000000000002E-2</v>
      </c>
      <c r="K60" s="329" ph="1">
        <v>-0.1341</v>
      </c>
      <c r="L60" s="329" ph="1">
        <v>-3.8399999999999997E-2</v>
      </c>
      <c r="M60" s="329" ph="1">
        <v>-0.12429999999999999</v>
      </c>
      <c r="N60" s="329" ph="1">
        <v>-0.1095</v>
      </c>
      <c r="O60" s="329" ph="1">
        <v>0.1754</v>
      </c>
      <c r="P60" s="329" ph="1">
        <v>0.1993</v>
      </c>
      <c r="Q60" s="329" ph="1">
        <v>-0.1384</v>
      </c>
      <c r="R60" s="329" ph="1">
        <v>2.4899999999999999E-2</v>
      </c>
      <c r="S60" s="329" ph="1">
        <v>1.1900000000000001E-2</v>
      </c>
      <c r="T60" s="329" ph="1">
        <v>-1.09E-2</v>
      </c>
      <c r="U60" s="329" ph="1">
        <v>4.6100000000000002E-2</v>
      </c>
      <c r="V60" s="329" ph="1">
        <v>-1.9E-3</v>
      </c>
      <c r="W60" s="329" ph="1">
        <v>-0.17130000000000001</v>
      </c>
      <c r="X60" s="329" ph="1">
        <v>-9.0700000000000003E-2</v>
      </c>
      <c r="Y60" s="329" ph="1">
        <v>-0.13450000000000001</v>
      </c>
      <c r="Z60" s="329" ph="1">
        <v>-6.6000000000000003E-2</v>
      </c>
      <c r="AA60" s="329" ph="1">
        <v>0.1074</v>
      </c>
      <c r="AB60" s="329" ph="1">
        <v>0.1431</v>
      </c>
      <c r="AC60" s="329" ph="1">
        <v>-1.6799999999999999E-2</v>
      </c>
      <c r="AD60" s="329" ph="1">
        <v>-3.0599999999999999E-2</v>
      </c>
      <c r="AE60" s="329" ph="1">
        <v>4.1599999999999998E-2</v>
      </c>
      <c r="AF60" s="329" ph="1">
        <v>6.7400000000000002E-2</v>
      </c>
      <c r="AG60" s="329" ph="1">
        <v>0.26919999999999999</v>
      </c>
      <c r="AH60" s="329" ph="1">
        <v>0.1595</v>
      </c>
      <c r="AI60" s="329" ph="1">
        <v>-0.24410000000000001</v>
      </c>
      <c r="AJ60" s="329" ph="1">
        <v>-7.6600000000000001E-2</v>
      </c>
      <c r="AK60" s="329" ph="1">
        <v>-0.1081</v>
      </c>
      <c r="AL60" s="329" ph="1">
        <v>-0.17910000000000001</v>
      </c>
      <c r="AM60" s="329" ph="1">
        <v>2.8199999999999999E-2</v>
      </c>
      <c r="AN60" s="329" ph="1">
        <v>7.7100000000000002E-2</v>
      </c>
      <c r="AO60" s="329" ph="1">
        <v>-0.16009999999999999</v>
      </c>
      <c r="AP60" s="329" ph="1">
        <v>-2.8400000000000002E-2</v>
      </c>
      <c r="AQ60" s="329" ph="1">
        <v>1.8E-3</v>
      </c>
      <c r="AR60" s="329" ph="1">
        <v>0.1183</v>
      </c>
      <c r="AS60" s="329" ph="1">
        <v>0.42649999999999999</v>
      </c>
      <c r="AT60" s="329" ph="1">
        <v>7.0999999999999994E-2</v>
      </c>
      <c r="AU60" s="329" ph="1">
        <v>-0.30840000000000001</v>
      </c>
      <c r="AV60" s="329" ph="1">
        <v>-9.1600000000000001E-2</v>
      </c>
      <c r="AW60" s="329" ph="1">
        <v>-8.4000000000000005E-2</v>
      </c>
      <c r="AX60" s="329" ph="1">
        <v>-0.1512</v>
      </c>
      <c r="AY60" s="329" ph="1">
        <v>-3.0099999999999998E-2</v>
      </c>
      <c r="AZ60" s="329" ph="1">
        <v>0.1082</v>
      </c>
      <c r="BA60" s="329" ph="1">
        <v>-8.3500000000000005E-2</v>
      </c>
      <c r="BB60" s="320">
        <v>2.3199999999999998E-2</v>
      </c>
      <c r="BC60" s="320">
        <v>9.9199999999999997E-2</v>
      </c>
      <c r="BD60" s="320">
        <v>7.2099999999999997E-2</v>
      </c>
      <c r="BE60" s="202">
        <v>0.16539999999999999</v>
      </c>
      <c r="BF60" s="202">
        <v>0.2001</v>
      </c>
      <c r="BG60" s="202">
        <v>-0.23380000000000001</v>
      </c>
      <c r="BH60" s="202">
        <v>-8.7999999999999995E-2</v>
      </c>
      <c r="BI60" s="405">
        <v>-0.21609999999999999</v>
      </c>
      <c r="BJ60" s="202">
        <v>-0.21560000000000001</v>
      </c>
      <c r="BK60" s="202">
        <v>9.2600000000000002E-2</v>
      </c>
      <c r="BL60" s="405">
        <v>0.34599999999999997</v>
      </c>
      <c r="BM60" s="202">
        <v>-0.1381</v>
      </c>
      <c r="BN60" s="202">
        <v>1.2999999999999999E-2</v>
      </c>
      <c r="BO60" s="202">
        <v>5.3699999999999998E-2</v>
      </c>
      <c r="BP60" s="619">
        <v>-6.9800000000000001E-2</v>
      </c>
      <c r="BQ60" s="619">
        <v>7.3599999999999999E-2</v>
      </c>
      <c r="BR60" s="619">
        <v>9.8900000000000002E-2</v>
      </c>
    </row>
    <row r="61" spans="1:70">
      <c r="A61" s="687"/>
      <c r="B61" s="330" t="s">
        <v>78</v>
      </c>
      <c r="C61" s="51">
        <v>1645661</v>
      </c>
      <c r="D61" s="51">
        <v>994870</v>
      </c>
      <c r="E61" s="51">
        <v>829840</v>
      </c>
      <c r="F61" s="51">
        <v>1139469</v>
      </c>
      <c r="G61" s="51">
        <v>965800</v>
      </c>
      <c r="H61" s="51">
        <v>1121792</v>
      </c>
      <c r="I61" s="51">
        <v>1487529</v>
      </c>
      <c r="J61" s="51">
        <v>1047344</v>
      </c>
      <c r="K61" s="51">
        <v>841372</v>
      </c>
      <c r="L61" s="51">
        <v>1188091</v>
      </c>
      <c r="M61" s="51">
        <v>815866</v>
      </c>
      <c r="N61" s="51">
        <v>1214031</v>
      </c>
      <c r="O61" s="51">
        <v>2235361</v>
      </c>
      <c r="P61" s="51">
        <v>909857</v>
      </c>
      <c r="Q61" s="51">
        <v>1075777</v>
      </c>
      <c r="R61" s="51">
        <v>1350966</v>
      </c>
      <c r="S61" s="51">
        <v>943411</v>
      </c>
      <c r="T61" s="51">
        <v>1477293</v>
      </c>
      <c r="U61" s="51">
        <v>1331599</v>
      </c>
      <c r="V61" s="51">
        <v>1183347</v>
      </c>
      <c r="W61" s="51">
        <v>826183</v>
      </c>
      <c r="X61" s="51">
        <v>1232096</v>
      </c>
      <c r="Y61" s="51">
        <v>864681</v>
      </c>
      <c r="Z61" s="51">
        <v>1305885</v>
      </c>
      <c r="AA61" s="51">
        <v>1438738</v>
      </c>
      <c r="AB61" s="51">
        <v>1535254</v>
      </c>
      <c r="AC61" s="51">
        <v>1179324</v>
      </c>
      <c r="AD61" s="51">
        <v>1202648</v>
      </c>
      <c r="AE61" s="51">
        <v>1276668</v>
      </c>
      <c r="AF61" s="51">
        <v>1688491</v>
      </c>
      <c r="AG61" s="51">
        <v>1986508</v>
      </c>
      <c r="AH61" s="51">
        <v>1284247</v>
      </c>
      <c r="AI61" s="51">
        <v>1030245</v>
      </c>
      <c r="AJ61" s="51">
        <v>1402015</v>
      </c>
      <c r="AK61" s="51">
        <v>1098340</v>
      </c>
      <c r="AL61" s="51">
        <v>1029719</v>
      </c>
      <c r="AM61" s="51">
        <v>1740499</v>
      </c>
      <c r="AN61" s="51">
        <v>1030565</v>
      </c>
      <c r="AO61" s="51">
        <v>1109714</v>
      </c>
      <c r="AP61" s="51">
        <v>1009021</v>
      </c>
      <c r="AQ61" s="51">
        <v>1122629</v>
      </c>
      <c r="AR61" s="51">
        <v>1320409</v>
      </c>
      <c r="AS61" s="51">
        <v>1616529</v>
      </c>
      <c r="AT61" s="51">
        <v>1043758</v>
      </c>
      <c r="AU61" s="51">
        <v>793101</v>
      </c>
      <c r="AV61" s="51">
        <v>1214707</v>
      </c>
      <c r="AW61" s="51">
        <v>916421</v>
      </c>
      <c r="AX61" s="51">
        <v>885806</v>
      </c>
      <c r="AY61" s="51">
        <v>1131976</v>
      </c>
      <c r="AZ61" s="51">
        <v>1340075</v>
      </c>
      <c r="BA61" s="51">
        <v>813770</v>
      </c>
      <c r="BB61" s="316">
        <v>966100</v>
      </c>
      <c r="BC61" s="316">
        <v>1037881</v>
      </c>
      <c r="BD61" s="316">
        <v>1165848</v>
      </c>
      <c r="BE61" s="2">
        <v>1646689</v>
      </c>
      <c r="BF61" s="2">
        <v>1213356</v>
      </c>
      <c r="BG61" s="2">
        <v>921751</v>
      </c>
      <c r="BH61" s="2">
        <v>1165795</v>
      </c>
      <c r="BI61" s="468">
        <v>794383</v>
      </c>
      <c r="BJ61" s="2">
        <v>892474</v>
      </c>
      <c r="BK61" s="2">
        <v>1405324</v>
      </c>
      <c r="BL61" s="544">
        <v>1171752</v>
      </c>
      <c r="BM61" s="2">
        <v>770706</v>
      </c>
      <c r="BN61" s="2">
        <v>1110540</v>
      </c>
      <c r="BO61" s="2">
        <v>913128</v>
      </c>
      <c r="BP61" s="628">
        <v>1094582</v>
      </c>
      <c r="BQ61" s="630">
        <v>1378987</v>
      </c>
      <c r="BR61" s="632">
        <v>1094619</v>
      </c>
    </row>
    <row r="62" spans="1:70" ht="18.75" customHeight="1">
      <c r="A62" s="689"/>
      <c r="B62" s="321" t="s">
        <v>79</v>
      </c>
      <c r="C62" s="322" ph="1">
        <v>0.71930000000000005</v>
      </c>
      <c r="D62" s="322" ph="1">
        <v>-0.39550000000000002</v>
      </c>
      <c r="E62" s="322" ph="1">
        <v>-0.16589999999999999</v>
      </c>
      <c r="F62" s="322" ph="1">
        <v>0.37309999999999999</v>
      </c>
      <c r="G62" s="322" ph="1">
        <v>-0.15240000000000001</v>
      </c>
      <c r="H62" s="322" ph="1">
        <v>0.1615</v>
      </c>
      <c r="I62" s="322" ph="1">
        <v>0.32600000000000001</v>
      </c>
      <c r="J62" s="322" ph="1">
        <v>-0.2959</v>
      </c>
      <c r="K62" s="322" ph="1">
        <v>-0.19670000000000001</v>
      </c>
      <c r="L62" s="322" ph="1">
        <v>0.41210000000000002</v>
      </c>
      <c r="M62" s="322" ph="1">
        <v>-0.31330000000000002</v>
      </c>
      <c r="N62" s="322" ph="1">
        <v>0.48799999999999999</v>
      </c>
      <c r="O62" s="322" ph="1">
        <v>0.84130000000000005</v>
      </c>
      <c r="P62" s="322" ph="1">
        <v>-0.59299999999999997</v>
      </c>
      <c r="Q62" s="322" ph="1">
        <v>0.18240000000000001</v>
      </c>
      <c r="R62" s="322" ph="1">
        <v>0.25580000000000003</v>
      </c>
      <c r="S62" s="322" ph="1">
        <v>-0.30170000000000002</v>
      </c>
      <c r="T62" s="322" ph="1">
        <v>0.56589999999999996</v>
      </c>
      <c r="U62" s="322" ph="1">
        <v>-9.8599999999999993E-2</v>
      </c>
      <c r="V62" s="322" ph="1">
        <v>-0.1113</v>
      </c>
      <c r="W62" s="322" ph="1">
        <v>-0.30180000000000001</v>
      </c>
      <c r="X62" s="322" ph="1">
        <v>0.49130000000000001</v>
      </c>
      <c r="Y62" s="322" ph="1">
        <v>-0.29820000000000002</v>
      </c>
      <c r="Z62" s="322" ph="1">
        <v>0.51029999999999998</v>
      </c>
      <c r="AA62" s="322" ph="1">
        <v>0.1017</v>
      </c>
      <c r="AB62" s="322" ph="1">
        <v>6.7100000000000007E-2</v>
      </c>
      <c r="AC62" s="322" ph="1">
        <v>-0.23180000000000001</v>
      </c>
      <c r="AD62" s="322" ph="1">
        <v>1.9800000000000002E-2</v>
      </c>
      <c r="AE62" s="322" ph="1">
        <v>6.1499999999999999E-2</v>
      </c>
      <c r="AF62" s="322" ph="1">
        <v>0.3226</v>
      </c>
      <c r="AG62" s="322" ph="1">
        <v>0.17649999999999999</v>
      </c>
      <c r="AH62" s="322" ph="1">
        <v>-0.35349999999999998</v>
      </c>
      <c r="AI62" s="322" ph="1">
        <v>-0.1978</v>
      </c>
      <c r="AJ62" s="322" ph="1">
        <v>0.3609</v>
      </c>
      <c r="AK62" s="322" ph="1">
        <v>-0.21659999999999999</v>
      </c>
      <c r="AL62" s="322" ph="1">
        <v>-6.25E-2</v>
      </c>
      <c r="AM62" s="322" ph="1">
        <v>0.69030000000000002</v>
      </c>
      <c r="AN62" s="322" ph="1">
        <v>-0.40789999999999998</v>
      </c>
      <c r="AO62" s="322" ph="1">
        <v>7.6799999999999993E-2</v>
      </c>
      <c r="AP62" s="322" ph="1">
        <v>-9.0700000000000003E-2</v>
      </c>
      <c r="AQ62" s="322" ph="1">
        <v>0.11260000000000001</v>
      </c>
      <c r="AR62" s="322" ph="1">
        <v>0.1762</v>
      </c>
      <c r="AS62" s="322" ph="1">
        <v>0.2243</v>
      </c>
      <c r="AT62" s="322" ph="1">
        <v>-0.3543</v>
      </c>
      <c r="AU62" s="322" ph="1">
        <v>-0.24010000000000001</v>
      </c>
      <c r="AV62" s="322" ph="1">
        <v>0.53159999999999996</v>
      </c>
      <c r="AW62" s="322" ph="1">
        <v>-0.24560000000000001</v>
      </c>
      <c r="AX62" s="322" ph="1">
        <v>-3.3399999999999999E-2</v>
      </c>
      <c r="AY62" s="322" ph="1">
        <v>0.27789999999999998</v>
      </c>
      <c r="AZ62" s="322" ph="1">
        <v>0.18379999999999999</v>
      </c>
      <c r="BA62" s="322" ph="1">
        <v>-0.39269999999999999</v>
      </c>
      <c r="BB62" s="323">
        <v>0.18720000000000001</v>
      </c>
      <c r="BC62" s="323">
        <v>7.4300000000000005E-2</v>
      </c>
      <c r="BD62" s="323">
        <v>0.12330000000000001</v>
      </c>
      <c r="BE62" s="202">
        <v>0.41239999999999999</v>
      </c>
      <c r="BF62" s="202">
        <v>-0.26319999999999999</v>
      </c>
      <c r="BG62" s="202">
        <v>-0.24030000000000001</v>
      </c>
      <c r="BH62" s="202">
        <v>0.26479999999999998</v>
      </c>
      <c r="BI62" s="405">
        <v>-0.31859999999999999</v>
      </c>
      <c r="BJ62" s="202">
        <v>0.1235</v>
      </c>
      <c r="BK62" s="202">
        <v>0.5746</v>
      </c>
      <c r="BL62" s="405">
        <v>-0.16619999999999999</v>
      </c>
      <c r="BM62" s="202">
        <v>-0.34229999999999999</v>
      </c>
      <c r="BN62" s="202">
        <v>0.44090000000000001</v>
      </c>
      <c r="BO62" s="202">
        <v>-0.17780000000000001</v>
      </c>
      <c r="BP62" s="619">
        <v>0.19869999999999999</v>
      </c>
      <c r="BQ62" s="619">
        <v>0.25979999999999998</v>
      </c>
      <c r="BR62" s="619">
        <v>-0.20619999999999999</v>
      </c>
    </row>
    <row r="63" spans="1:70" ht="26.25">
      <c r="A63" s="686" t="s">
        <v>80</v>
      </c>
      <c r="B63" s="324" t="s">
        <v>81</v>
      </c>
      <c r="C63" s="325" ph="1">
        <v>0.30499999999999999</v>
      </c>
      <c r="D63" s="325" ph="1">
        <v>0.25900000000000001</v>
      </c>
      <c r="E63" s="325" ph="1">
        <v>0.21279999999999999</v>
      </c>
      <c r="F63" s="325" ph="1">
        <v>0.22270000000000001</v>
      </c>
      <c r="G63" s="325" ph="1">
        <v>0.1978</v>
      </c>
      <c r="H63" s="325" ph="1">
        <v>0.20269999999999999</v>
      </c>
      <c r="I63" s="325" ph="1">
        <v>0.26590000000000003</v>
      </c>
      <c r="J63" s="325" ph="1">
        <v>0.29430000000000001</v>
      </c>
      <c r="K63" s="325" ph="1">
        <v>0.25019999999999998</v>
      </c>
      <c r="L63" s="325" ph="1">
        <v>0.24349999999999999</v>
      </c>
      <c r="M63" s="325" ph="1">
        <v>0.2024</v>
      </c>
      <c r="N63" s="325" ph="1">
        <v>0.2442</v>
      </c>
      <c r="O63" s="325" ph="1">
        <v>0.43480000000000002</v>
      </c>
      <c r="P63" s="325" ph="1">
        <v>0.3664</v>
      </c>
      <c r="Q63" s="325" ph="1">
        <v>0.36919999999999997</v>
      </c>
      <c r="R63" s="325" ph="1">
        <v>0.42509999999999998</v>
      </c>
      <c r="S63" s="325" ph="1">
        <v>0.36180000000000001</v>
      </c>
      <c r="T63" s="325" ph="1">
        <v>0.37280000000000002</v>
      </c>
      <c r="U63" s="325" ph="1">
        <v>0.44469999999999998</v>
      </c>
      <c r="V63" s="325" ph="1">
        <v>0.4551</v>
      </c>
      <c r="W63" s="325" ph="1">
        <v>0.37190000000000001</v>
      </c>
      <c r="X63" s="325" ph="1">
        <v>0.39410000000000001</v>
      </c>
      <c r="Y63" s="325" ph="1">
        <v>0.35670000000000002</v>
      </c>
      <c r="Z63" s="325" ph="1">
        <v>0.38629999999999998</v>
      </c>
      <c r="AA63" s="325" ph="1">
        <v>0.40939999999999999</v>
      </c>
      <c r="AB63" s="325" ph="1">
        <v>0.45369999999999999</v>
      </c>
      <c r="AC63" s="325" ph="1">
        <v>0.4153</v>
      </c>
      <c r="AD63" s="325" ph="1">
        <v>0.39750000000000002</v>
      </c>
      <c r="AE63" s="325" ph="1">
        <v>0.38419999999999999</v>
      </c>
      <c r="AF63" s="325" ph="1">
        <v>0.43440000000000001</v>
      </c>
      <c r="AG63" s="325" ph="1">
        <v>0.50260000000000005</v>
      </c>
      <c r="AH63" s="325" ph="1">
        <v>0.443</v>
      </c>
      <c r="AI63" s="325" ph="1">
        <v>0.3901</v>
      </c>
      <c r="AJ63" s="325" ph="1">
        <v>0.40629999999999999</v>
      </c>
      <c r="AK63" s="325" ph="1">
        <v>0.37919999999999998</v>
      </c>
      <c r="AL63" s="325" ph="1">
        <v>0.37659999999999999</v>
      </c>
      <c r="AM63" s="325" ph="1">
        <v>0.45240000000000002</v>
      </c>
      <c r="AN63" s="325" ph="1">
        <v>0.4249</v>
      </c>
      <c r="AO63" s="325" ph="1">
        <v>0.43009999999999998</v>
      </c>
      <c r="AP63" s="325" ph="1">
        <v>0.43219999999999997</v>
      </c>
      <c r="AQ63" s="325" ph="1">
        <v>0.46029999999999999</v>
      </c>
      <c r="AR63" s="325" ph="1">
        <v>0.5484</v>
      </c>
      <c r="AS63" s="325" ph="1">
        <v>0.57020000000000004</v>
      </c>
      <c r="AT63" s="325" ph="1">
        <v>0.52239999999999998</v>
      </c>
      <c r="AU63" s="325" ph="1">
        <v>0.46639999999999998</v>
      </c>
      <c r="AV63" s="325" ph="1">
        <v>0.49059999999999998</v>
      </c>
      <c r="AW63" s="325" ph="1">
        <v>0.46350000000000002</v>
      </c>
      <c r="AX63" s="325" ph="1">
        <v>0.44919999999999999</v>
      </c>
      <c r="AY63" s="325" ph="1">
        <v>0.48230000000000001</v>
      </c>
      <c r="AZ63" s="325" ph="1">
        <v>0.54420000000000002</v>
      </c>
      <c r="BA63" s="325" ph="1">
        <v>0.49909999999999999</v>
      </c>
      <c r="BB63" s="326">
        <v>0.47949999999999998</v>
      </c>
      <c r="BC63" s="326">
        <v>0.46879999999999999</v>
      </c>
      <c r="BD63" s="326">
        <v>0.4738</v>
      </c>
      <c r="BE63" s="202">
        <v>0.55300000000000005</v>
      </c>
      <c r="BF63" s="202">
        <v>0.49380000000000002</v>
      </c>
      <c r="BG63" s="202">
        <v>0.41349999999999998</v>
      </c>
      <c r="BH63" s="202">
        <v>0.4138</v>
      </c>
      <c r="BI63" s="405">
        <v>0.38240000000000002</v>
      </c>
      <c r="BJ63" s="202">
        <v>0.37419999999999998</v>
      </c>
      <c r="BK63" s="202">
        <v>0.47249999999999998</v>
      </c>
      <c r="BL63" s="405">
        <v>0.50319999999999998</v>
      </c>
      <c r="BM63" s="202">
        <v>0.44750000000000001</v>
      </c>
      <c r="BN63" s="202">
        <v>0.44679999999999997</v>
      </c>
      <c r="BO63" s="202">
        <v>0.41789999999999999</v>
      </c>
      <c r="BP63" s="619">
        <v>0.4219</v>
      </c>
      <c r="BQ63" s="619">
        <v>0.497</v>
      </c>
      <c r="BR63" s="619">
        <v>0.47089999999999999</v>
      </c>
    </row>
    <row r="64" spans="1:70" ht="26.25">
      <c r="A64" s="687"/>
      <c r="B64" s="318" t="s">
        <v>82</v>
      </c>
      <c r="C64" s="306" ph="1">
        <v>0.54090000000000005</v>
      </c>
      <c r="D64" s="306" ph="1">
        <v>0.64029999999999998</v>
      </c>
      <c r="E64" s="306" ph="1">
        <v>0.68459999999999999</v>
      </c>
      <c r="F64" s="306" ph="1">
        <v>0.63949999999999996</v>
      </c>
      <c r="G64" s="306" ph="1">
        <v>0.67479999999999996</v>
      </c>
      <c r="H64" s="306" ph="1">
        <v>0.64949999999999997</v>
      </c>
      <c r="I64" s="306" ph="1">
        <v>0.56689999999999996</v>
      </c>
      <c r="J64" s="306" ph="1">
        <v>0.58819999999999995</v>
      </c>
      <c r="K64" s="306" ph="1">
        <v>0.63260000000000005</v>
      </c>
      <c r="L64" s="306" ph="1">
        <v>0.59470000000000001</v>
      </c>
      <c r="M64" s="306" ph="1">
        <v>0.6573</v>
      </c>
      <c r="N64" s="306" ph="1">
        <v>0.55710000000000004</v>
      </c>
      <c r="O64" s="306" ph="1">
        <v>0.36259999999999998</v>
      </c>
      <c r="P64" s="306" ph="1">
        <v>0.53259999999999996</v>
      </c>
      <c r="Q64" s="306" ph="1">
        <v>0.50049999999999994</v>
      </c>
      <c r="R64" s="306" ph="1">
        <v>0.43590000000000001</v>
      </c>
      <c r="S64" s="306" ph="1">
        <v>0.52310000000000001</v>
      </c>
      <c r="T64" s="306" ph="1">
        <v>0.4652</v>
      </c>
      <c r="U64" s="306" ph="1">
        <v>0.42709999999999998</v>
      </c>
      <c r="V64" s="306" ph="1">
        <v>0.43</v>
      </c>
      <c r="W64" s="306" ph="1">
        <v>0.51270000000000004</v>
      </c>
      <c r="X64" s="306" ph="1">
        <v>0.4425</v>
      </c>
      <c r="Y64" s="306" ph="1">
        <v>0.49509999999999998</v>
      </c>
      <c r="Z64" s="306" ph="1">
        <v>0.41349999999999998</v>
      </c>
      <c r="AA64" s="306" ph="1">
        <v>0.3987</v>
      </c>
      <c r="AB64" s="306" ph="1">
        <v>0.37690000000000001</v>
      </c>
      <c r="AC64" s="306" ph="1">
        <v>0.43269999999999997</v>
      </c>
      <c r="AD64" s="306" ph="1">
        <v>0.44</v>
      </c>
      <c r="AE64" s="306" ph="1">
        <v>0.44729999999999998</v>
      </c>
      <c r="AF64" s="306" ph="1">
        <v>0.3856</v>
      </c>
      <c r="AG64" s="306" ph="1">
        <v>0.3473</v>
      </c>
      <c r="AH64" s="306" ph="1">
        <v>0.44879999999999998</v>
      </c>
      <c r="AI64" s="306" ph="1">
        <v>0.48559999999999998</v>
      </c>
      <c r="AJ64" s="306" ph="1">
        <v>0.43109999999999998</v>
      </c>
      <c r="AK64" s="306" ph="1">
        <v>0.46629999999999999</v>
      </c>
      <c r="AL64" s="306" ph="1">
        <v>0.45229999999999998</v>
      </c>
      <c r="AM64" s="306" ph="1">
        <v>0.33760000000000001</v>
      </c>
      <c r="AN64" s="306" ph="1">
        <v>0.42859999999999998</v>
      </c>
      <c r="AO64" s="306" ph="1">
        <v>0.39629999999999999</v>
      </c>
      <c r="AP64" s="306" ph="1">
        <v>0.4027</v>
      </c>
      <c r="AQ64" s="306" ph="1">
        <v>0.37080000000000002</v>
      </c>
      <c r="AR64" s="306" ph="1">
        <v>0.30530000000000002</v>
      </c>
      <c r="AS64" s="306" ph="1">
        <v>0.30459999999999998</v>
      </c>
      <c r="AT64" s="306" ph="1">
        <v>0.38269999999999998</v>
      </c>
      <c r="AU64" s="306" ph="1">
        <v>0.4194</v>
      </c>
      <c r="AV64" s="306" ph="1">
        <v>0.34910000000000002</v>
      </c>
      <c r="AW64" s="306" ph="1">
        <v>0.38929999999999998</v>
      </c>
      <c r="AX64" s="306" ph="1">
        <v>0.38490000000000002</v>
      </c>
      <c r="AY64" s="306" ph="1">
        <v>0.33029999999999998</v>
      </c>
      <c r="AZ64" s="306" ph="1">
        <v>0.2838</v>
      </c>
      <c r="BA64" s="306" ph="1">
        <v>0.3574</v>
      </c>
      <c r="BB64" s="309">
        <v>0.35499999999999998</v>
      </c>
      <c r="BC64" s="309">
        <v>0.3649</v>
      </c>
      <c r="BD64" s="309">
        <v>0.35620000000000002</v>
      </c>
      <c r="BE64" s="202">
        <v>0.28320000000000001</v>
      </c>
      <c r="BF64" s="202">
        <v>0.3735</v>
      </c>
      <c r="BG64" s="202">
        <v>0.43369999999999997</v>
      </c>
      <c r="BH64" s="202">
        <v>0.39379999999999998</v>
      </c>
      <c r="BI64" s="405">
        <v>0.43359999999999999</v>
      </c>
      <c r="BJ64" s="202">
        <v>0.38919999999999999</v>
      </c>
      <c r="BK64" s="202">
        <v>0.28110000000000002</v>
      </c>
      <c r="BL64" s="405">
        <v>0.32200000000000001</v>
      </c>
      <c r="BM64" s="202">
        <v>0.3906</v>
      </c>
      <c r="BN64" s="202">
        <v>0.34810000000000002</v>
      </c>
      <c r="BO64" s="202">
        <v>0.39879999999999999</v>
      </c>
      <c r="BP64" s="619">
        <v>0.36299999999999999</v>
      </c>
      <c r="BQ64" s="619">
        <v>0.29670000000000002</v>
      </c>
      <c r="BR64" s="619">
        <v>0.35220000000000001</v>
      </c>
    </row>
    <row r="65" spans="1:70" ht="26.25">
      <c r="A65" s="689"/>
      <c r="B65" s="321" t="s">
        <v>83</v>
      </c>
      <c r="C65" s="322" ph="1">
        <v>0.15409999999999999</v>
      </c>
      <c r="D65" s="322" ph="1">
        <v>0.1007</v>
      </c>
      <c r="E65" s="322" ph="1">
        <v>0.1026</v>
      </c>
      <c r="F65" s="322" ph="1">
        <v>0.13780000000000001</v>
      </c>
      <c r="G65" s="322" ph="1">
        <v>0.12740000000000001</v>
      </c>
      <c r="H65" s="322" ph="1">
        <v>0.14779999999999999</v>
      </c>
      <c r="I65" s="322" ph="1">
        <v>0.16719999999999999</v>
      </c>
      <c r="J65" s="322" ph="1">
        <v>0.11749999999999999</v>
      </c>
      <c r="K65" s="322" ph="1">
        <v>0.1172</v>
      </c>
      <c r="L65" s="322" ph="1">
        <v>0.1618</v>
      </c>
      <c r="M65" s="322" ph="1">
        <v>0.14030000000000001</v>
      </c>
      <c r="N65" s="322" ph="1">
        <v>0.19869999999999999</v>
      </c>
      <c r="O65" s="322" ph="1">
        <v>0.2026</v>
      </c>
      <c r="P65" s="322" ph="1">
        <v>0.10100000000000001</v>
      </c>
      <c r="Q65" s="322" ph="1">
        <v>0.13020000000000001</v>
      </c>
      <c r="R65" s="322" ph="1">
        <v>0.13900000000000001</v>
      </c>
      <c r="S65" s="322" ph="1">
        <v>0.11509999999999999</v>
      </c>
      <c r="T65" s="322" ph="1">
        <v>0.16200000000000001</v>
      </c>
      <c r="U65" s="322" ph="1">
        <v>0.12820000000000001</v>
      </c>
      <c r="V65" s="322" ph="1">
        <v>0.1149</v>
      </c>
      <c r="W65" s="322" ph="1">
        <v>0.1154</v>
      </c>
      <c r="X65" s="322" ph="1">
        <v>0.16339999999999999</v>
      </c>
      <c r="Y65" s="322" ph="1">
        <v>0.1482</v>
      </c>
      <c r="Z65" s="322" ph="1">
        <v>0.20019999999999999</v>
      </c>
      <c r="AA65" s="322" ph="1">
        <v>0.192</v>
      </c>
      <c r="AB65" s="322" ph="1">
        <v>0.1694</v>
      </c>
      <c r="AC65" s="322" ph="1">
        <v>0.152</v>
      </c>
      <c r="AD65" s="322" ph="1">
        <v>0.16259999999999999</v>
      </c>
      <c r="AE65" s="322" ph="1">
        <v>0.16839999999999999</v>
      </c>
      <c r="AF65" s="322" ph="1">
        <v>0.1799</v>
      </c>
      <c r="AG65" s="322" ph="1">
        <v>0.1502</v>
      </c>
      <c r="AH65" s="322" ph="1">
        <v>0.1082</v>
      </c>
      <c r="AI65" s="322" ph="1">
        <v>0.12429999999999999</v>
      </c>
      <c r="AJ65" s="322" ph="1">
        <v>0.16259999999999999</v>
      </c>
      <c r="AK65" s="322" ph="1">
        <v>0.1545</v>
      </c>
      <c r="AL65" s="322" ph="1">
        <v>0.1711</v>
      </c>
      <c r="AM65" s="322" ph="1">
        <v>0.2099</v>
      </c>
      <c r="AN65" s="322" ph="1">
        <v>0.14649999999999999</v>
      </c>
      <c r="AO65" s="322" ph="1">
        <v>0.17369999999999999</v>
      </c>
      <c r="AP65" s="322" ph="1">
        <v>0.16520000000000001</v>
      </c>
      <c r="AQ65" s="322" ph="1">
        <v>0.16889999999999999</v>
      </c>
      <c r="AR65" s="322" ph="1">
        <v>0.14630000000000001</v>
      </c>
      <c r="AS65" s="322" ph="1">
        <v>0.12520000000000001</v>
      </c>
      <c r="AT65" s="322" ph="1">
        <v>9.4899999999999998E-2</v>
      </c>
      <c r="AU65" s="322" ph="1">
        <v>0.1142</v>
      </c>
      <c r="AV65" s="322" ph="1">
        <v>0.1603</v>
      </c>
      <c r="AW65" s="322" ph="1">
        <v>0.1472</v>
      </c>
      <c r="AX65" s="322" ph="1">
        <v>0.1658</v>
      </c>
      <c r="AY65" s="322" ph="1">
        <v>0.18740000000000001</v>
      </c>
      <c r="AZ65" s="322" ph="1">
        <v>0.1721</v>
      </c>
      <c r="BA65" s="322" ph="1">
        <v>0.14360000000000001</v>
      </c>
      <c r="BB65" s="323">
        <v>0.16550000000000001</v>
      </c>
      <c r="BC65" s="323">
        <v>0.16619999999999999</v>
      </c>
      <c r="BD65" s="323">
        <v>0.17</v>
      </c>
      <c r="BE65" s="202">
        <v>0.1638</v>
      </c>
      <c r="BF65" s="202">
        <v>0.13270000000000001</v>
      </c>
      <c r="BG65" s="202">
        <v>0.1527</v>
      </c>
      <c r="BH65" s="202">
        <v>0.1923</v>
      </c>
      <c r="BI65" s="405">
        <v>0.18410000000000001</v>
      </c>
      <c r="BJ65" s="202">
        <v>0.2366</v>
      </c>
      <c r="BK65" s="202">
        <v>0.24640000000000001</v>
      </c>
      <c r="BL65" s="405">
        <v>0.17480000000000001</v>
      </c>
      <c r="BM65" s="202">
        <v>0.1618</v>
      </c>
      <c r="BN65" s="202">
        <v>0.2051</v>
      </c>
      <c r="BO65" s="202">
        <v>0.18340000000000001</v>
      </c>
      <c r="BP65" s="619">
        <v>0.21510000000000001</v>
      </c>
      <c r="BQ65" s="619">
        <v>0.20630000000000001</v>
      </c>
      <c r="BR65" s="619">
        <v>0.1769</v>
      </c>
    </row>
    <row r="66" spans="1:70">
      <c r="A66" s="686" t="s">
        <v>84</v>
      </c>
      <c r="B66" s="330" t="s">
        <v>84</v>
      </c>
      <c r="C66" s="51">
        <v>2589142</v>
      </c>
      <c r="D66" s="51">
        <v>4352379</v>
      </c>
      <c r="E66" s="51">
        <v>4343625</v>
      </c>
      <c r="F66" s="51">
        <v>2797890</v>
      </c>
      <c r="G66" s="51">
        <v>3156067</v>
      </c>
      <c r="H66" s="51">
        <v>2649591</v>
      </c>
      <c r="I66" s="51">
        <v>2546636</v>
      </c>
      <c r="J66" s="51">
        <v>3655693</v>
      </c>
      <c r="K66" s="51">
        <v>4373888</v>
      </c>
      <c r="L66" s="51">
        <v>2811106</v>
      </c>
      <c r="M66" s="51">
        <v>3518272</v>
      </c>
      <c r="N66" s="51">
        <v>2411788</v>
      </c>
      <c r="O66" s="51">
        <v>2109488</v>
      </c>
      <c r="P66" s="51">
        <v>6235088</v>
      </c>
      <c r="Q66" s="51">
        <v>4876105</v>
      </c>
      <c r="R66" s="51">
        <v>4022944</v>
      </c>
      <c r="S66" s="51">
        <v>5433285</v>
      </c>
      <c r="T66" s="51">
        <v>3956089</v>
      </c>
      <c r="U66" s="51">
        <v>4680637</v>
      </c>
      <c r="V66" s="51">
        <v>5959216</v>
      </c>
      <c r="W66" s="51">
        <v>6629315</v>
      </c>
      <c r="X66" s="51">
        <v>3820984</v>
      </c>
      <c r="Y66" s="51">
        <v>4652636</v>
      </c>
      <c r="Z66" s="51">
        <v>3135810</v>
      </c>
      <c r="AA66" s="51">
        <v>3536234</v>
      </c>
      <c r="AB66" s="51">
        <v>4078973</v>
      </c>
      <c r="AC66" s="51">
        <v>5703446</v>
      </c>
      <c r="AD66" s="51">
        <v>4504695</v>
      </c>
      <c r="AE66" s="51">
        <v>4007388</v>
      </c>
      <c r="AF66" s="51">
        <v>3960264</v>
      </c>
      <c r="AG66" s="51">
        <v>4790888</v>
      </c>
      <c r="AH66" s="51">
        <v>7901014</v>
      </c>
      <c r="AI66" s="51">
        <v>7840381</v>
      </c>
      <c r="AJ66" s="51">
        <v>4573406</v>
      </c>
      <c r="AK66" s="51">
        <v>5307253</v>
      </c>
      <c r="AL66" s="51">
        <v>4388305</v>
      </c>
      <c r="AM66" s="51">
        <v>3219488</v>
      </c>
      <c r="AN66" s="51">
        <v>5275297</v>
      </c>
      <c r="AO66" s="51">
        <v>4501807</v>
      </c>
      <c r="AP66" s="51">
        <v>3929679</v>
      </c>
      <c r="AQ66" s="51">
        <v>3644979</v>
      </c>
      <c r="AR66" s="51">
        <v>3890380</v>
      </c>
      <c r="AS66" s="51">
        <v>5094346</v>
      </c>
      <c r="AT66" s="51">
        <v>8697979</v>
      </c>
      <c r="AU66" s="51">
        <v>8090517</v>
      </c>
      <c r="AV66" s="51">
        <v>4297982</v>
      </c>
      <c r="AW66" s="51">
        <v>5154121</v>
      </c>
      <c r="AX66" s="51">
        <v>4167975</v>
      </c>
      <c r="AY66" s="51">
        <v>3347835</v>
      </c>
      <c r="AZ66" s="51">
        <v>3829275</v>
      </c>
      <c r="BA66" s="51">
        <v>5762800</v>
      </c>
      <c r="BB66" s="316">
        <v>3595697</v>
      </c>
      <c r="BC66" s="316">
        <v>3560483</v>
      </c>
      <c r="BD66" s="316">
        <v>3800739</v>
      </c>
      <c r="BE66" s="2">
        <v>4010820</v>
      </c>
      <c r="BF66" s="2">
        <v>6636893</v>
      </c>
      <c r="BG66" s="2">
        <v>6528344</v>
      </c>
      <c r="BH66" s="2">
        <v>3647536</v>
      </c>
      <c r="BI66" s="468">
        <v>4189940</v>
      </c>
      <c r="BJ66" s="2">
        <v>2848074</v>
      </c>
      <c r="BK66" s="2">
        <v>2167804</v>
      </c>
      <c r="BL66" s="544">
        <v>3545556</v>
      </c>
      <c r="BM66" s="2">
        <v>4842691</v>
      </c>
      <c r="BN66" s="2">
        <v>2877673</v>
      </c>
      <c r="BO66" s="2">
        <v>3428407</v>
      </c>
      <c r="BP66" s="628">
        <v>3132558</v>
      </c>
      <c r="BQ66" s="630">
        <v>3105874</v>
      </c>
      <c r="BR66" s="632">
        <v>4505333</v>
      </c>
    </row>
    <row r="67" spans="1:70" ht="26.25">
      <c r="A67" s="688"/>
      <c r="B67" s="318" t="s">
        <v>85</v>
      </c>
      <c r="C67" s="306" ph="1">
        <v>-0.23769999999999999</v>
      </c>
      <c r="D67" s="306" ph="1">
        <v>0.68100000000000005</v>
      </c>
      <c r="E67" s="306" ph="1">
        <v>-2E-3</v>
      </c>
      <c r="F67" s="306" ph="1">
        <v>-0.35589999999999999</v>
      </c>
      <c r="G67" s="306" ph="1">
        <v>0.128</v>
      </c>
      <c r="H67" s="306" ph="1">
        <v>-0.1605</v>
      </c>
      <c r="I67" s="306" ph="1">
        <v>-3.8899999999999997E-2</v>
      </c>
      <c r="J67" s="306" ph="1">
        <v>0.4355</v>
      </c>
      <c r="K67" s="306" ph="1">
        <v>0.19650000000000001</v>
      </c>
      <c r="L67" s="306" ph="1">
        <v>-0.35730000000000001</v>
      </c>
      <c r="M67" s="306" ph="1">
        <v>0.25159999999999999</v>
      </c>
      <c r="N67" s="306" ph="1">
        <v>-0.3145</v>
      </c>
      <c r="O67" s="306" ph="1">
        <v>-0.12529999999999999</v>
      </c>
      <c r="P67" s="306" ph="1">
        <v>1.9557</v>
      </c>
      <c r="Q67" s="306" ph="1">
        <v>-0.218</v>
      </c>
      <c r="R67" s="306" ph="1">
        <v>-0.17499999999999999</v>
      </c>
      <c r="S67" s="306" ph="1">
        <v>0.35060000000000002</v>
      </c>
      <c r="T67" s="306" ph="1">
        <v>-0.27189999999999998</v>
      </c>
      <c r="U67" s="306" ph="1">
        <v>0.18310000000000001</v>
      </c>
      <c r="V67" s="306" ph="1">
        <v>0.2732</v>
      </c>
      <c r="W67" s="306" ph="1">
        <v>0.1124</v>
      </c>
      <c r="X67" s="306" ph="1">
        <v>-0.42359999999999998</v>
      </c>
      <c r="Y67" s="306" ph="1">
        <v>0.2177</v>
      </c>
      <c r="Z67" s="306" ph="1">
        <v>-0.32600000000000001</v>
      </c>
      <c r="AA67" s="306" ph="1">
        <v>0.12770000000000001</v>
      </c>
      <c r="AB67" s="306" ph="1">
        <v>0.1535</v>
      </c>
      <c r="AC67" s="306" ph="1">
        <v>0.39829999999999999</v>
      </c>
      <c r="AD67" s="306" ph="1">
        <v>-0.2102</v>
      </c>
      <c r="AE67" s="306" ph="1">
        <v>-0.1104</v>
      </c>
      <c r="AF67" s="306" ph="1">
        <v>-1.18E-2</v>
      </c>
      <c r="AG67" s="306" ph="1">
        <v>0.2097</v>
      </c>
      <c r="AH67" s="306" ph="1">
        <v>0.6492</v>
      </c>
      <c r="AI67" s="306" ph="1">
        <v>-7.7000000000000002E-3</v>
      </c>
      <c r="AJ67" s="306" ph="1">
        <v>-0.41670000000000001</v>
      </c>
      <c r="AK67" s="306" ph="1">
        <v>0.1605</v>
      </c>
      <c r="AL67" s="306" ph="1">
        <v>-0.1731</v>
      </c>
      <c r="AM67" s="306" ph="1">
        <v>-0.26629999999999998</v>
      </c>
      <c r="AN67" s="306" ph="1">
        <v>0.63859999999999995</v>
      </c>
      <c r="AO67" s="306" ph="1">
        <v>-0.14660000000000001</v>
      </c>
      <c r="AP67" s="306" ph="1">
        <v>-0.12709999999999999</v>
      </c>
      <c r="AQ67" s="306" ph="1">
        <v>-7.2400000000000006E-2</v>
      </c>
      <c r="AR67" s="306" ph="1">
        <v>6.7299999999999999E-2</v>
      </c>
      <c r="AS67" s="306" ph="1">
        <v>0.3095</v>
      </c>
      <c r="AT67" s="306" ph="1">
        <v>0.70740000000000003</v>
      </c>
      <c r="AU67" s="306" ph="1">
        <v>-6.9800000000000001E-2</v>
      </c>
      <c r="AV67" s="306" ph="1">
        <v>-0.46879999999999999</v>
      </c>
      <c r="AW67" s="306" ph="1">
        <v>0.19919999999999999</v>
      </c>
      <c r="AX67" s="306" ph="1">
        <v>-0.1913</v>
      </c>
      <c r="AY67" s="306" ph="1">
        <v>-0.1968</v>
      </c>
      <c r="AZ67" s="306" ph="1">
        <v>0.14380000000000001</v>
      </c>
      <c r="BA67" s="306" ph="1">
        <v>0.50490000000000002</v>
      </c>
      <c r="BB67" s="309">
        <v>-0.37609999999999999</v>
      </c>
      <c r="BC67" s="309">
        <v>-9.7999999999999997E-3</v>
      </c>
      <c r="BD67" s="309">
        <v>6.7500000000000004E-2</v>
      </c>
      <c r="BE67" s="202">
        <v>5.5300000000000002E-2</v>
      </c>
      <c r="BF67" s="202">
        <v>0.65469999999999995</v>
      </c>
      <c r="BG67" s="202">
        <v>-1.6400000000000001E-2</v>
      </c>
      <c r="BH67" s="202">
        <v>-0.44130000000000003</v>
      </c>
      <c r="BI67" s="405">
        <v>0.1487</v>
      </c>
      <c r="BJ67" s="202">
        <v>-0.32029999999999997</v>
      </c>
      <c r="BK67" s="202">
        <v>-0.2389</v>
      </c>
      <c r="BL67" s="405">
        <v>0.63560000000000005</v>
      </c>
      <c r="BM67" s="202">
        <v>0.36580000000000001</v>
      </c>
      <c r="BN67" s="202">
        <v>-0.40579999999999999</v>
      </c>
      <c r="BO67" s="202">
        <v>0.19139999999999999</v>
      </c>
      <c r="BP67" s="619">
        <v>-8.6300000000000002E-2</v>
      </c>
      <c r="BQ67" s="619">
        <v>-8.5000000000000006E-3</v>
      </c>
      <c r="BR67" s="619">
        <v>0.4506</v>
      </c>
    </row>
    <row r="68" spans="1:70">
      <c r="A68" s="687"/>
      <c r="B68" s="330" t="s">
        <v>86</v>
      </c>
      <c r="C68" s="51">
        <v>0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1672269</v>
      </c>
      <c r="AN68" s="51">
        <v>2941838</v>
      </c>
      <c r="AO68" s="51">
        <v>2421893</v>
      </c>
      <c r="AP68" s="51">
        <v>2142407</v>
      </c>
      <c r="AQ68" s="51">
        <v>2031787</v>
      </c>
      <c r="AR68" s="51">
        <v>2249965</v>
      </c>
      <c r="AS68" s="51">
        <v>3308755</v>
      </c>
      <c r="AT68" s="51">
        <v>5672783</v>
      </c>
      <c r="AU68" s="51">
        <v>4794316</v>
      </c>
      <c r="AV68" s="51">
        <v>2467230</v>
      </c>
      <c r="AW68" s="51">
        <v>2984850</v>
      </c>
      <c r="AX68" s="51">
        <v>2310670</v>
      </c>
      <c r="AY68" s="51">
        <v>1888105</v>
      </c>
      <c r="AZ68" s="51">
        <v>2306148</v>
      </c>
      <c r="BA68" s="51">
        <v>3605657</v>
      </c>
      <c r="BB68" s="316">
        <v>2121172</v>
      </c>
      <c r="BC68" s="316">
        <v>2058622</v>
      </c>
      <c r="BD68" s="316">
        <v>2154218</v>
      </c>
      <c r="BE68" s="2">
        <v>2362083</v>
      </c>
      <c r="BF68" s="2">
        <v>4234300</v>
      </c>
      <c r="BG68" s="2">
        <v>3753140</v>
      </c>
      <c r="BH68" s="2">
        <v>1919784</v>
      </c>
      <c r="BI68" s="468">
        <v>2090720</v>
      </c>
      <c r="BJ68" s="2">
        <v>1351272</v>
      </c>
      <c r="BK68" s="2">
        <v>1037443</v>
      </c>
      <c r="BL68" s="544">
        <v>1883026</v>
      </c>
      <c r="BM68" s="2">
        <v>2661085</v>
      </c>
      <c r="BN68" s="2">
        <v>1502423</v>
      </c>
      <c r="BO68" s="2">
        <v>1755474</v>
      </c>
      <c r="BP68" s="628">
        <v>1564219</v>
      </c>
      <c r="BQ68" s="630">
        <v>1601791</v>
      </c>
      <c r="BR68" s="632">
        <v>2599230</v>
      </c>
    </row>
    <row r="69" spans="1:70">
      <c r="A69" s="687"/>
      <c r="B69" s="318" t="s">
        <v>87</v>
      </c>
      <c r="C69" s="53">
        <v>0</v>
      </c>
      <c r="D69" s="53">
        <v>0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0</v>
      </c>
      <c r="AJ69" s="53">
        <v>0</v>
      </c>
      <c r="AK69" s="53">
        <v>0</v>
      </c>
      <c r="AL69" s="53">
        <v>0</v>
      </c>
      <c r="AM69" s="53">
        <v>945927</v>
      </c>
      <c r="AN69" s="53">
        <v>1195879</v>
      </c>
      <c r="AO69" s="53">
        <v>1350049</v>
      </c>
      <c r="AP69" s="53">
        <v>1060090</v>
      </c>
      <c r="AQ69" s="53">
        <v>972916</v>
      </c>
      <c r="AR69" s="53">
        <v>977587</v>
      </c>
      <c r="AS69" s="53">
        <v>1070092</v>
      </c>
      <c r="AT69" s="53">
        <v>1967192</v>
      </c>
      <c r="AU69" s="53">
        <v>2488294</v>
      </c>
      <c r="AV69" s="53">
        <v>1323396</v>
      </c>
      <c r="AW69" s="53">
        <v>1329872</v>
      </c>
      <c r="AX69" s="53">
        <v>1219440</v>
      </c>
      <c r="AY69" s="53">
        <v>895710</v>
      </c>
      <c r="AZ69" s="53">
        <v>841789</v>
      </c>
      <c r="BA69" s="53">
        <v>1156568</v>
      </c>
      <c r="BB69" s="308">
        <v>2658515</v>
      </c>
      <c r="BC69" s="308">
        <v>884857</v>
      </c>
      <c r="BD69" s="308">
        <v>982831</v>
      </c>
      <c r="BE69" s="4">
        <v>962155</v>
      </c>
      <c r="BF69" s="4">
        <v>1350603</v>
      </c>
      <c r="BG69" s="4">
        <v>1916917</v>
      </c>
      <c r="BH69" s="4">
        <v>1155253</v>
      </c>
      <c r="BI69" s="469">
        <v>1241154</v>
      </c>
      <c r="BJ69" s="4">
        <v>910742</v>
      </c>
      <c r="BK69" s="4">
        <v>568943</v>
      </c>
      <c r="BL69" s="545">
        <v>725352</v>
      </c>
      <c r="BM69" s="4">
        <v>1245389</v>
      </c>
      <c r="BN69" s="4">
        <v>840847</v>
      </c>
      <c r="BO69" s="4">
        <v>913051</v>
      </c>
      <c r="BP69" s="629">
        <v>949304</v>
      </c>
      <c r="BQ69" s="631">
        <v>805485</v>
      </c>
      <c r="BR69" s="633">
        <v>952217</v>
      </c>
    </row>
    <row r="70" spans="1:70">
      <c r="A70" s="689"/>
      <c r="B70" s="321" t="s">
        <v>88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X70" s="55">
        <v>0</v>
      </c>
      <c r="Y70" s="55">
        <v>0</v>
      </c>
      <c r="Z70" s="55">
        <v>0</v>
      </c>
      <c r="AA70" s="55">
        <v>0</v>
      </c>
      <c r="AB70" s="55">
        <v>0</v>
      </c>
      <c r="AC70" s="55">
        <v>0</v>
      </c>
      <c r="AD70" s="55">
        <v>0</v>
      </c>
      <c r="AE70" s="55">
        <v>0</v>
      </c>
      <c r="AF70" s="55">
        <v>0</v>
      </c>
      <c r="AG70" s="55">
        <v>0</v>
      </c>
      <c r="AH70" s="55">
        <v>0</v>
      </c>
      <c r="AI70" s="55">
        <v>0</v>
      </c>
      <c r="AJ70" s="55">
        <v>0</v>
      </c>
      <c r="AK70" s="55">
        <v>0</v>
      </c>
      <c r="AL70" s="55">
        <v>0</v>
      </c>
      <c r="AM70" s="55">
        <v>601292</v>
      </c>
      <c r="AN70" s="55">
        <v>1137580</v>
      </c>
      <c r="AO70" s="55">
        <v>729865</v>
      </c>
      <c r="AP70" s="55">
        <v>727182</v>
      </c>
      <c r="AQ70" s="55">
        <v>640276</v>
      </c>
      <c r="AR70" s="55">
        <v>662828</v>
      </c>
      <c r="AS70" s="55">
        <v>715559</v>
      </c>
      <c r="AT70" s="55">
        <v>1058004</v>
      </c>
      <c r="AU70" s="55">
        <v>807907</v>
      </c>
      <c r="AV70" s="55">
        <v>507356</v>
      </c>
      <c r="AW70" s="55">
        <v>839399</v>
      </c>
      <c r="AX70" s="55">
        <v>637878</v>
      </c>
      <c r="AY70" s="55">
        <v>563878</v>
      </c>
      <c r="AZ70" s="55">
        <v>681338</v>
      </c>
      <c r="BA70" s="55">
        <v>1000575</v>
      </c>
      <c r="BB70" s="307">
        <v>537343</v>
      </c>
      <c r="BC70" s="307">
        <v>617004</v>
      </c>
      <c r="BD70" s="307">
        <v>663690</v>
      </c>
      <c r="BE70" s="4">
        <v>686582</v>
      </c>
      <c r="BF70" s="4">
        <v>1051990</v>
      </c>
      <c r="BG70" s="4">
        <v>858287</v>
      </c>
      <c r="BH70" s="4">
        <v>572499</v>
      </c>
      <c r="BI70" s="469">
        <v>858066</v>
      </c>
      <c r="BJ70" s="4">
        <v>586060</v>
      </c>
      <c r="BK70" s="4">
        <v>561418</v>
      </c>
      <c r="BL70" s="545">
        <v>937178</v>
      </c>
      <c r="BM70" s="4">
        <v>936217</v>
      </c>
      <c r="BN70" s="4">
        <v>534403</v>
      </c>
      <c r="BO70" s="4">
        <v>759882</v>
      </c>
      <c r="BP70" s="629">
        <v>619035</v>
      </c>
      <c r="BQ70" s="631">
        <v>698598</v>
      </c>
      <c r="BR70" s="633">
        <v>953886</v>
      </c>
    </row>
    <row r="71" spans="1:70">
      <c r="A71" s="690" t="s">
        <v>89</v>
      </c>
      <c r="B71" s="330" t="s">
        <v>89</v>
      </c>
      <c r="C71" s="331">
        <v>0.3095</v>
      </c>
      <c r="D71" s="331">
        <v>0.40760000000000002</v>
      </c>
      <c r="E71" s="331">
        <v>0.43959999999999999</v>
      </c>
      <c r="F71" s="331">
        <v>0.34599999999999997</v>
      </c>
      <c r="G71" s="331">
        <v>0.38159999999999999</v>
      </c>
      <c r="H71" s="331">
        <v>0.34949999999999998</v>
      </c>
      <c r="I71" s="331">
        <v>0.33550000000000002</v>
      </c>
      <c r="J71" s="331">
        <v>0.4108</v>
      </c>
      <c r="K71" s="331">
        <v>0.49070000000000003</v>
      </c>
      <c r="L71" s="331">
        <v>0.39169999999999999</v>
      </c>
      <c r="M71" s="331">
        <v>0.47920000000000001</v>
      </c>
      <c r="N71" s="331">
        <v>0.41470000000000001</v>
      </c>
      <c r="O71" s="331">
        <v>0.34520000000000001</v>
      </c>
      <c r="P71" s="331">
        <v>0.56510000000000005</v>
      </c>
      <c r="Q71" s="331">
        <v>0.54110000000000003</v>
      </c>
      <c r="R71" s="331">
        <v>0.48699999999999999</v>
      </c>
      <c r="S71" s="331">
        <v>0.55889999999999995</v>
      </c>
      <c r="T71" s="331">
        <v>0.48259999999999997</v>
      </c>
      <c r="U71" s="331">
        <v>0.51339999999999997</v>
      </c>
      <c r="V71" s="331">
        <v>0.57369999999999999</v>
      </c>
      <c r="W71" s="331">
        <v>0.64370000000000005</v>
      </c>
      <c r="X71" s="331">
        <v>0.53380000000000005</v>
      </c>
      <c r="Y71" s="331">
        <v>0.61699999999999999</v>
      </c>
      <c r="Z71" s="331">
        <v>0.53759999999999997</v>
      </c>
      <c r="AA71" s="331">
        <v>0.54210000000000003</v>
      </c>
      <c r="AB71" s="331">
        <v>0.54430000000000001</v>
      </c>
      <c r="AC71" s="331">
        <v>0.62939999999999996</v>
      </c>
      <c r="AD71" s="331">
        <v>0.58050000000000002</v>
      </c>
      <c r="AE71" s="331">
        <v>0.54169999999999996</v>
      </c>
      <c r="AF71" s="331">
        <v>0.52249999999999996</v>
      </c>
      <c r="AG71" s="331">
        <v>0.51049999999999995</v>
      </c>
      <c r="AH71" s="331">
        <v>0.59730000000000005</v>
      </c>
      <c r="AI71" s="331">
        <v>0.66069999999999995</v>
      </c>
      <c r="AJ71" s="331">
        <v>0.55159999999999998</v>
      </c>
      <c r="AK71" s="331">
        <v>0.61550000000000005</v>
      </c>
      <c r="AL71" s="331">
        <v>0.61719999999999997</v>
      </c>
      <c r="AM71" s="331">
        <v>0.53490000000000004</v>
      </c>
      <c r="AN71" s="331">
        <v>0.63629999999999998</v>
      </c>
      <c r="AO71" s="331">
        <v>0.64</v>
      </c>
      <c r="AP71" s="331">
        <v>0.61499999999999999</v>
      </c>
      <c r="AQ71" s="331">
        <v>0.59660000000000002</v>
      </c>
      <c r="AR71" s="331">
        <v>0.58530000000000004</v>
      </c>
      <c r="AS71" s="331">
        <v>0.56440000000000001</v>
      </c>
      <c r="AT71" s="331">
        <v>0.67379999999999995</v>
      </c>
      <c r="AU71" s="331">
        <v>0.73529999999999995</v>
      </c>
      <c r="AV71" s="331">
        <v>0.61899999999999999</v>
      </c>
      <c r="AW71" s="331">
        <v>0.68020000000000003</v>
      </c>
      <c r="AX71" s="331">
        <v>0.66959999999999997</v>
      </c>
      <c r="AY71" s="331">
        <v>0.62660000000000005</v>
      </c>
      <c r="AZ71" s="331">
        <v>0.63400000000000001</v>
      </c>
      <c r="BA71" s="331">
        <v>0.7399</v>
      </c>
      <c r="BB71" s="332">
        <v>0.63429999999999997</v>
      </c>
      <c r="BC71" s="332">
        <v>0.60980000000000001</v>
      </c>
      <c r="BD71" s="332">
        <v>0.60880000000000001</v>
      </c>
      <c r="BE71" s="249">
        <v>0.58489999999999998</v>
      </c>
      <c r="BF71" s="249">
        <v>0.66020000000000001</v>
      </c>
      <c r="BG71" s="249">
        <v>0.71379999999999999</v>
      </c>
      <c r="BH71" s="249">
        <v>0.60440000000000005</v>
      </c>
      <c r="BI71" s="406">
        <v>0.69130000000000003</v>
      </c>
      <c r="BJ71" s="249">
        <v>0.65990000000000004</v>
      </c>
      <c r="BK71" s="249">
        <v>0.57479999999999998</v>
      </c>
      <c r="BL71" s="406">
        <v>0.62160000000000004</v>
      </c>
      <c r="BM71" s="249">
        <v>0.72250000000000003</v>
      </c>
      <c r="BN71" s="249">
        <v>0.60429999999999995</v>
      </c>
      <c r="BO71" s="249">
        <v>0.63319999999999999</v>
      </c>
      <c r="BP71" s="620">
        <v>0.62909999999999999</v>
      </c>
      <c r="BQ71" s="620">
        <v>0.61029999999999995</v>
      </c>
      <c r="BR71" s="620">
        <v>0.67400000000000004</v>
      </c>
    </row>
    <row r="72" spans="1:70" ht="26.25">
      <c r="A72" s="684"/>
      <c r="B72" s="29" t="s">
        <v>90</v>
      </c>
      <c r="C72" s="305" ph="1">
        <v>0</v>
      </c>
      <c r="D72" s="305" ph="1">
        <v>0</v>
      </c>
      <c r="E72" s="305" ph="1">
        <v>0</v>
      </c>
      <c r="F72" s="305" ph="1">
        <v>0</v>
      </c>
      <c r="G72" s="305" ph="1">
        <v>0</v>
      </c>
      <c r="H72" s="305" ph="1">
        <v>0</v>
      </c>
      <c r="I72" s="305" ph="1">
        <v>0</v>
      </c>
      <c r="J72" s="305" ph="1">
        <v>0</v>
      </c>
      <c r="K72" s="305" ph="1">
        <v>0</v>
      </c>
      <c r="L72" s="305" ph="1">
        <v>0</v>
      </c>
      <c r="M72" s="305" ph="1">
        <v>0</v>
      </c>
      <c r="N72" s="305" ph="1">
        <v>0</v>
      </c>
      <c r="O72" s="305" ph="1">
        <v>0</v>
      </c>
      <c r="P72" s="305" ph="1">
        <v>0</v>
      </c>
      <c r="Q72" s="305" ph="1">
        <v>0</v>
      </c>
      <c r="R72" s="305" ph="1">
        <v>0</v>
      </c>
      <c r="S72" s="305" ph="1">
        <v>0</v>
      </c>
      <c r="T72" s="305" ph="1">
        <v>0</v>
      </c>
      <c r="U72" s="305" ph="1">
        <v>0</v>
      </c>
      <c r="V72" s="305" ph="1">
        <v>0</v>
      </c>
      <c r="W72" s="305" ph="1">
        <v>0</v>
      </c>
      <c r="X72" s="305" ph="1">
        <v>0</v>
      </c>
      <c r="Y72" s="305" ph="1">
        <v>0</v>
      </c>
      <c r="Z72" s="305" ph="1">
        <v>0</v>
      </c>
      <c r="AA72" s="305" ph="1">
        <v>0</v>
      </c>
      <c r="AB72" s="305" ph="1">
        <v>0</v>
      </c>
      <c r="AC72" s="305" ph="1">
        <v>0</v>
      </c>
      <c r="AD72" s="305" ph="1">
        <v>0</v>
      </c>
      <c r="AE72" s="305" ph="1">
        <v>0</v>
      </c>
      <c r="AF72" s="305" ph="1">
        <v>0</v>
      </c>
      <c r="AG72" s="305" ph="1">
        <v>0</v>
      </c>
      <c r="AH72" s="305" ph="1">
        <v>0</v>
      </c>
      <c r="AI72" s="305" ph="1">
        <v>0</v>
      </c>
      <c r="AJ72" s="305" ph="1">
        <v>0</v>
      </c>
      <c r="AK72" s="305" ph="1">
        <v>0</v>
      </c>
      <c r="AL72" s="305" ph="1">
        <v>0</v>
      </c>
      <c r="AM72" s="305" ph="1">
        <v>0.73780000000000001</v>
      </c>
      <c r="AN72" s="305" ph="1">
        <v>0.78439999999999999</v>
      </c>
      <c r="AO72" s="305" ph="1">
        <v>0.81040000000000001</v>
      </c>
      <c r="AP72" s="305" ph="1">
        <v>0.77959999999999996</v>
      </c>
      <c r="AQ72" s="305" ph="1">
        <v>0.76949999999999996</v>
      </c>
      <c r="AR72" s="305" ph="1">
        <v>0.73550000000000004</v>
      </c>
      <c r="AS72" s="305" ph="1">
        <v>0.66849999999999998</v>
      </c>
      <c r="AT72" s="305" ph="1">
        <v>0.77070000000000005</v>
      </c>
      <c r="AU72" s="305" ph="1">
        <v>0.83409999999999995</v>
      </c>
      <c r="AV72" s="305" ph="1">
        <v>0.76190000000000002</v>
      </c>
      <c r="AW72" s="305" ph="1">
        <v>0.80300000000000005</v>
      </c>
      <c r="AX72" s="305" ph="1">
        <v>0.80089999999999995</v>
      </c>
      <c r="AY72" s="305" ph="1">
        <v>0.78669999999999995</v>
      </c>
      <c r="AZ72" s="305" ph="1">
        <v>0.79169999999999996</v>
      </c>
      <c r="BA72" s="305" ph="1">
        <v>0.85070000000000001</v>
      </c>
      <c r="BB72" s="243">
        <v>0.74980000000000002</v>
      </c>
      <c r="BC72" s="243">
        <v>0.73519999999999996</v>
      </c>
      <c r="BD72" s="309">
        <v>0.73599999999999999</v>
      </c>
      <c r="BE72" s="202">
        <v>0.72699999999999998</v>
      </c>
      <c r="BF72" s="202">
        <v>0.76160000000000005</v>
      </c>
      <c r="BG72" s="202">
        <v>0.83109999999999995</v>
      </c>
      <c r="BH72" s="202">
        <v>0.76929999999999998</v>
      </c>
      <c r="BI72" s="405">
        <v>0.83350000000000002</v>
      </c>
      <c r="BJ72" s="202">
        <v>0.81889999999999996</v>
      </c>
      <c r="BK72" s="202">
        <v>0.73509999999999998</v>
      </c>
      <c r="BL72" s="405">
        <v>0.69869999999999999</v>
      </c>
      <c r="BM72" s="202">
        <v>0.78900000000000003</v>
      </c>
      <c r="BN72" s="202">
        <v>0.70499999999999996</v>
      </c>
      <c r="BO72" s="202">
        <v>0.72570000000000001</v>
      </c>
      <c r="BP72" s="619">
        <v>0.75170000000000003</v>
      </c>
      <c r="BQ72" s="619">
        <v>0.746</v>
      </c>
      <c r="BR72" s="619">
        <v>0.7823</v>
      </c>
    </row>
    <row r="73" spans="1:70" ht="26.25">
      <c r="A73" s="684"/>
      <c r="B73" s="29" t="s">
        <v>91</v>
      </c>
      <c r="C73" s="305" ph="1">
        <v>0</v>
      </c>
      <c r="D73" s="305" ph="1">
        <v>0</v>
      </c>
      <c r="E73" s="305" ph="1">
        <v>0</v>
      </c>
      <c r="F73" s="305" ph="1">
        <v>0</v>
      </c>
      <c r="G73" s="305" ph="1">
        <v>0</v>
      </c>
      <c r="H73" s="305" ph="1">
        <v>0</v>
      </c>
      <c r="I73" s="305" ph="1">
        <v>0</v>
      </c>
      <c r="J73" s="305" ph="1">
        <v>0</v>
      </c>
      <c r="K73" s="305" ph="1">
        <v>0</v>
      </c>
      <c r="L73" s="305" ph="1">
        <v>0</v>
      </c>
      <c r="M73" s="305" ph="1">
        <v>0</v>
      </c>
      <c r="N73" s="305" ph="1">
        <v>0</v>
      </c>
      <c r="O73" s="305" ph="1">
        <v>0</v>
      </c>
      <c r="P73" s="305" ph="1">
        <v>0</v>
      </c>
      <c r="Q73" s="305" ph="1">
        <v>0</v>
      </c>
      <c r="R73" s="305" ph="1">
        <v>0</v>
      </c>
      <c r="S73" s="305" ph="1">
        <v>0</v>
      </c>
      <c r="T73" s="305" ph="1">
        <v>0</v>
      </c>
      <c r="U73" s="305" ph="1">
        <v>0</v>
      </c>
      <c r="V73" s="305" ph="1">
        <v>0</v>
      </c>
      <c r="W73" s="305" ph="1">
        <v>0</v>
      </c>
      <c r="X73" s="305" ph="1">
        <v>0</v>
      </c>
      <c r="Y73" s="305" ph="1">
        <v>0</v>
      </c>
      <c r="Z73" s="305" ph="1">
        <v>0</v>
      </c>
      <c r="AA73" s="305" ph="1">
        <v>0</v>
      </c>
      <c r="AB73" s="305" ph="1">
        <v>0</v>
      </c>
      <c r="AC73" s="305" ph="1">
        <v>0</v>
      </c>
      <c r="AD73" s="305" ph="1">
        <v>0</v>
      </c>
      <c r="AE73" s="305" ph="1">
        <v>0</v>
      </c>
      <c r="AF73" s="305" ph="1">
        <v>0</v>
      </c>
      <c r="AG73" s="305" ph="1">
        <v>0</v>
      </c>
      <c r="AH73" s="305" ph="1">
        <v>0</v>
      </c>
      <c r="AI73" s="305" ph="1">
        <v>0</v>
      </c>
      <c r="AJ73" s="305" ph="1">
        <v>0</v>
      </c>
      <c r="AK73" s="305" ph="1">
        <v>0</v>
      </c>
      <c r="AL73" s="305" ph="1">
        <v>0</v>
      </c>
      <c r="AM73" s="305" ph="1">
        <v>0.34749999999999998</v>
      </c>
      <c r="AN73" s="305" ph="1">
        <v>0.42730000000000001</v>
      </c>
      <c r="AO73" s="305" ph="1">
        <v>0.44779999999999998</v>
      </c>
      <c r="AP73" s="305" ph="1">
        <v>0.41870000000000002</v>
      </c>
      <c r="AQ73" s="305" ph="1">
        <v>0.39550000000000002</v>
      </c>
      <c r="AR73" s="305" ph="1">
        <v>0.3967</v>
      </c>
      <c r="AS73" s="305" ph="1">
        <v>0.38829999999999998</v>
      </c>
      <c r="AT73" s="305" ph="1">
        <v>0.50039999999999996</v>
      </c>
      <c r="AU73" s="305" ph="1">
        <v>0.59099999999999997</v>
      </c>
      <c r="AV73" s="305" ph="1">
        <v>0.45450000000000002</v>
      </c>
      <c r="AW73" s="305" ph="1">
        <v>0.50280000000000002</v>
      </c>
      <c r="AX73" s="305" ph="1">
        <v>0.50329999999999997</v>
      </c>
      <c r="AY73" s="305" ph="1">
        <v>0.4355</v>
      </c>
      <c r="AZ73" s="305" ph="1">
        <v>0.42199999999999999</v>
      </c>
      <c r="BA73" s="305" ph="1">
        <v>0.5232</v>
      </c>
      <c r="BB73" s="243">
        <v>0.46260000000000001</v>
      </c>
      <c r="BC73" s="243">
        <v>0.4269</v>
      </c>
      <c r="BD73" s="309">
        <v>0.43130000000000002</v>
      </c>
      <c r="BE73" s="202">
        <v>0.39389999999999997</v>
      </c>
      <c r="BF73" s="202">
        <v>0.47439999999999999</v>
      </c>
      <c r="BG73" s="202">
        <v>0.56110000000000004</v>
      </c>
      <c r="BH73" s="202">
        <v>0.44140000000000001</v>
      </c>
      <c r="BI73" s="405">
        <v>0.51990000000000003</v>
      </c>
      <c r="BJ73" s="202">
        <v>0.48670000000000002</v>
      </c>
      <c r="BK73" s="202">
        <v>0.38769999999999999</v>
      </c>
      <c r="BL73" s="405">
        <v>0.45229999999999998</v>
      </c>
      <c r="BM73" s="202">
        <v>0.57699999999999996</v>
      </c>
      <c r="BN73" s="202">
        <v>0.45200000000000001</v>
      </c>
      <c r="BO73" s="202">
        <v>0.48449999999999999</v>
      </c>
      <c r="BP73" s="619">
        <v>0.47810000000000002</v>
      </c>
      <c r="BQ73" s="619">
        <v>0.43609999999999999</v>
      </c>
      <c r="BR73" s="619">
        <v>0.48020000000000002</v>
      </c>
    </row>
    <row r="74" spans="1:70" ht="26.25">
      <c r="A74" s="684"/>
      <c r="B74" s="29" t="s">
        <v>92</v>
      </c>
      <c r="C74" s="305" ph="1">
        <v>0</v>
      </c>
      <c r="D74" s="305" ph="1">
        <v>0</v>
      </c>
      <c r="E74" s="305" ph="1">
        <v>0</v>
      </c>
      <c r="F74" s="305" ph="1">
        <v>0</v>
      </c>
      <c r="G74" s="305" ph="1">
        <v>0</v>
      </c>
      <c r="H74" s="305" ph="1">
        <v>0</v>
      </c>
      <c r="I74" s="305" ph="1">
        <v>0</v>
      </c>
      <c r="J74" s="305" ph="1">
        <v>0</v>
      </c>
      <c r="K74" s="305" ph="1">
        <v>0</v>
      </c>
      <c r="L74" s="305" ph="1">
        <v>0</v>
      </c>
      <c r="M74" s="305" ph="1">
        <v>0</v>
      </c>
      <c r="N74" s="305" ph="1">
        <v>0</v>
      </c>
      <c r="O74" s="305" ph="1">
        <v>0</v>
      </c>
      <c r="P74" s="305" ph="1">
        <v>0</v>
      </c>
      <c r="Q74" s="305" ph="1">
        <v>0</v>
      </c>
      <c r="R74" s="305" ph="1">
        <v>0</v>
      </c>
      <c r="S74" s="305" ph="1">
        <v>0</v>
      </c>
      <c r="T74" s="305" ph="1">
        <v>0</v>
      </c>
      <c r="U74" s="305" ph="1">
        <v>0</v>
      </c>
      <c r="V74" s="305" ph="1">
        <v>0</v>
      </c>
      <c r="W74" s="305" ph="1">
        <v>0</v>
      </c>
      <c r="X74" s="305" ph="1">
        <v>0</v>
      </c>
      <c r="Y74" s="305" ph="1">
        <v>0</v>
      </c>
      <c r="Z74" s="305" ph="1">
        <v>0</v>
      </c>
      <c r="AA74" s="305" ph="1">
        <v>0</v>
      </c>
      <c r="AB74" s="305" ph="1">
        <v>0</v>
      </c>
      <c r="AC74" s="305" ph="1">
        <v>0</v>
      </c>
      <c r="AD74" s="305" ph="1">
        <v>0</v>
      </c>
      <c r="AE74" s="305" ph="1">
        <v>0</v>
      </c>
      <c r="AF74" s="305" ph="1">
        <v>0</v>
      </c>
      <c r="AG74" s="305" ph="1">
        <v>0</v>
      </c>
      <c r="AH74" s="305" ph="1">
        <v>0</v>
      </c>
      <c r="AI74" s="305" ph="1">
        <v>0</v>
      </c>
      <c r="AJ74" s="305" ph="1">
        <v>0</v>
      </c>
      <c r="AK74" s="305" ph="1">
        <v>0</v>
      </c>
      <c r="AL74" s="305" ph="1">
        <v>0</v>
      </c>
      <c r="AM74" s="305" ph="1">
        <v>0.58389999999999997</v>
      </c>
      <c r="AN74" s="305" ph="1">
        <v>0.65359999999999996</v>
      </c>
      <c r="AO74" s="305" ph="1">
        <v>0.70820000000000005</v>
      </c>
      <c r="AP74" s="305" ph="1">
        <v>0.65529999999999999</v>
      </c>
      <c r="AQ74" s="305" ph="1">
        <v>0.63460000000000005</v>
      </c>
      <c r="AR74" s="305" ph="1">
        <v>0.59040000000000004</v>
      </c>
      <c r="AS74" s="305" ph="1">
        <v>0.54190000000000005</v>
      </c>
      <c r="AT74" s="305" ph="1">
        <v>0.65449999999999997</v>
      </c>
      <c r="AU74" s="305" ph="1">
        <v>0.77400000000000002</v>
      </c>
      <c r="AV74" s="305" ph="1">
        <v>0.63970000000000005</v>
      </c>
      <c r="AW74" s="305" ph="1">
        <v>0.69099999999999995</v>
      </c>
      <c r="AX74" s="305" ph="1">
        <v>0.69610000000000005</v>
      </c>
      <c r="AY74" s="305" ph="1">
        <v>0.63660000000000005</v>
      </c>
      <c r="AZ74" s="305" ph="1">
        <v>0.60189999999999999</v>
      </c>
      <c r="BA74" s="305" ph="1">
        <v>0.74670000000000003</v>
      </c>
      <c r="BB74" s="243">
        <v>0.6603</v>
      </c>
      <c r="BC74" s="243">
        <v>0.63870000000000005</v>
      </c>
      <c r="BD74" s="309">
        <v>0.63949999999999996</v>
      </c>
      <c r="BE74" s="202">
        <v>0.58889999999999998</v>
      </c>
      <c r="BF74" s="202">
        <v>0.63890000000000002</v>
      </c>
      <c r="BG74" s="202">
        <v>0.70740000000000003</v>
      </c>
      <c r="BH74" s="202">
        <v>0.62109999999999999</v>
      </c>
      <c r="BI74" s="405">
        <v>0.73599999999999999</v>
      </c>
      <c r="BJ74" s="202">
        <v>0.73780000000000001</v>
      </c>
      <c r="BK74" s="202">
        <v>0.62909999999999999</v>
      </c>
      <c r="BL74" s="405">
        <v>0.66690000000000005</v>
      </c>
      <c r="BM74" s="202">
        <v>0.79900000000000004</v>
      </c>
      <c r="BN74" s="202">
        <v>0.69340000000000002</v>
      </c>
      <c r="BO74" s="202">
        <v>0.68420000000000003</v>
      </c>
      <c r="BP74" s="619">
        <v>0.67789999999999995</v>
      </c>
      <c r="BQ74" s="619">
        <v>0.63819999999999999</v>
      </c>
      <c r="BR74" s="619">
        <v>0.69169999999999998</v>
      </c>
    </row>
    <row r="75" spans="1:70">
      <c r="A75" s="684" t="s">
        <v>93</v>
      </c>
      <c r="B75" s="28" t="s">
        <v>94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0</v>
      </c>
      <c r="AG75" s="43">
        <v>0</v>
      </c>
      <c r="AH75" s="43">
        <v>0</v>
      </c>
      <c r="AI75" s="43">
        <v>0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133988</v>
      </c>
      <c r="AR75" s="43">
        <v>173376</v>
      </c>
      <c r="AS75" s="43">
        <v>188822</v>
      </c>
      <c r="AT75" s="43">
        <v>134506</v>
      </c>
      <c r="AU75" s="43">
        <v>112962</v>
      </c>
      <c r="AV75" s="43">
        <v>97193</v>
      </c>
      <c r="AW75" s="43">
        <v>102063</v>
      </c>
      <c r="AX75" s="43">
        <v>122951</v>
      </c>
      <c r="AY75" s="43">
        <v>116436</v>
      </c>
      <c r="AZ75" s="43">
        <v>85855</v>
      </c>
      <c r="BA75" s="43">
        <v>88343</v>
      </c>
      <c r="BB75" s="2">
        <v>93167</v>
      </c>
      <c r="BC75" s="2">
        <v>125945</v>
      </c>
      <c r="BD75" s="2">
        <v>93689</v>
      </c>
      <c r="BE75" s="2">
        <v>123808</v>
      </c>
      <c r="BF75" s="2">
        <v>114028</v>
      </c>
      <c r="BG75" s="2">
        <v>85375</v>
      </c>
      <c r="BH75" s="2">
        <v>90713</v>
      </c>
      <c r="BI75" s="468">
        <v>62906</v>
      </c>
      <c r="BJ75" s="2">
        <v>57808</v>
      </c>
      <c r="BK75" s="2">
        <v>71295</v>
      </c>
      <c r="BL75" s="544">
        <v>79777</v>
      </c>
      <c r="BM75" s="2">
        <v>65342</v>
      </c>
      <c r="BN75" s="2">
        <v>64737</v>
      </c>
      <c r="BO75" s="2">
        <v>64246</v>
      </c>
      <c r="BP75" s="628">
        <v>80447</v>
      </c>
      <c r="BQ75" s="630">
        <v>53887</v>
      </c>
      <c r="BR75" s="632">
        <v>105675</v>
      </c>
    </row>
    <row r="76" spans="1:70" ht="26.25">
      <c r="A76" s="684"/>
      <c r="B76" s="29" t="s">
        <v>95</v>
      </c>
      <c r="C76" s="305" ph="1">
        <v>0</v>
      </c>
      <c r="D76" s="305" ph="1">
        <v>0</v>
      </c>
      <c r="E76" s="305" ph="1">
        <v>0</v>
      </c>
      <c r="F76" s="305" ph="1">
        <v>0</v>
      </c>
      <c r="G76" s="305" ph="1">
        <v>0</v>
      </c>
      <c r="H76" s="305" ph="1">
        <v>0</v>
      </c>
      <c r="I76" s="305" ph="1">
        <v>0</v>
      </c>
      <c r="J76" s="305" ph="1">
        <v>0</v>
      </c>
      <c r="K76" s="305" ph="1">
        <v>0</v>
      </c>
      <c r="L76" s="305" ph="1">
        <v>0</v>
      </c>
      <c r="M76" s="305" ph="1">
        <v>0</v>
      </c>
      <c r="N76" s="305" ph="1">
        <v>0</v>
      </c>
      <c r="O76" s="305" ph="1">
        <v>0</v>
      </c>
      <c r="P76" s="305" ph="1">
        <v>0</v>
      </c>
      <c r="Q76" s="305" ph="1">
        <v>0</v>
      </c>
      <c r="R76" s="305" ph="1">
        <v>0</v>
      </c>
      <c r="S76" s="305" ph="1">
        <v>0</v>
      </c>
      <c r="T76" s="305" ph="1">
        <v>0</v>
      </c>
      <c r="U76" s="305" ph="1">
        <v>0</v>
      </c>
      <c r="V76" s="305" ph="1">
        <v>0</v>
      </c>
      <c r="W76" s="305" ph="1">
        <v>0</v>
      </c>
      <c r="X76" s="305" ph="1">
        <v>0</v>
      </c>
      <c r="Y76" s="305" ph="1">
        <v>0</v>
      </c>
      <c r="Z76" s="305" ph="1">
        <v>0</v>
      </c>
      <c r="AA76" s="305" ph="1">
        <v>0</v>
      </c>
      <c r="AB76" s="305" ph="1">
        <v>0</v>
      </c>
      <c r="AC76" s="305" ph="1">
        <v>0</v>
      </c>
      <c r="AD76" s="305" ph="1">
        <v>0</v>
      </c>
      <c r="AE76" s="305" ph="1">
        <v>0</v>
      </c>
      <c r="AF76" s="305" ph="1">
        <v>0</v>
      </c>
      <c r="AG76" s="305" ph="1">
        <v>0</v>
      </c>
      <c r="AH76" s="305" ph="1">
        <v>0</v>
      </c>
      <c r="AI76" s="305" ph="1">
        <v>0</v>
      </c>
      <c r="AJ76" s="305" ph="1">
        <v>0</v>
      </c>
      <c r="AK76" s="305" ph="1">
        <v>0</v>
      </c>
      <c r="AL76" s="305" ph="1">
        <v>0</v>
      </c>
      <c r="AM76" s="305" ph="1">
        <v>0</v>
      </c>
      <c r="AN76" s="305" ph="1">
        <v>0</v>
      </c>
      <c r="AO76" s="305" ph="1">
        <v>0</v>
      </c>
      <c r="AP76" s="305" ph="1">
        <v>0</v>
      </c>
      <c r="AQ76" s="305" ph="1">
        <v>0</v>
      </c>
      <c r="AR76" s="305" ph="1">
        <v>0.29399999999999998</v>
      </c>
      <c r="AS76" s="305" ph="1">
        <v>8.9099999999999999E-2</v>
      </c>
      <c r="AT76" s="305" ph="1">
        <v>-0.28770000000000001</v>
      </c>
      <c r="AU76" s="305" ph="1">
        <v>-0.16020000000000001</v>
      </c>
      <c r="AV76" s="305" ph="1">
        <v>-0.1396</v>
      </c>
      <c r="AW76" s="305" ph="1">
        <v>5.0099999999999999E-2</v>
      </c>
      <c r="AX76" s="305" ph="1">
        <v>0.20469999999999999</v>
      </c>
      <c r="AY76" s="305" ph="1">
        <v>-5.2999999999999999E-2</v>
      </c>
      <c r="AZ76" s="305" ph="1">
        <v>-0.2626</v>
      </c>
      <c r="BA76" s="305" ph="1">
        <v>2.9000000000000001E-2</v>
      </c>
      <c r="BB76" s="4">
        <v>5.4600000000000003E-2</v>
      </c>
      <c r="BC76" s="202">
        <v>0.3518</v>
      </c>
      <c r="BD76" s="319">
        <v>-0.25609999999999999</v>
      </c>
      <c r="BE76" s="202">
        <v>0.32150000000000001</v>
      </c>
      <c r="BF76" s="202">
        <v>-7.9000000000000001E-2</v>
      </c>
      <c r="BG76" s="202">
        <v>-0.25130000000000002</v>
      </c>
      <c r="BH76" s="202">
        <v>6.25E-2</v>
      </c>
      <c r="BI76" s="405">
        <v>-0.30649999999999999</v>
      </c>
      <c r="BJ76" s="202">
        <v>-8.1000000000000003E-2</v>
      </c>
      <c r="BK76" s="202">
        <v>0.23330000000000001</v>
      </c>
      <c r="BL76" s="405">
        <v>0.11899999999999999</v>
      </c>
      <c r="BM76" s="202">
        <v>-0.18090000000000001</v>
      </c>
      <c r="BN76" s="202">
        <v>-9.2999999999999992E-3</v>
      </c>
      <c r="BO76" s="202">
        <v>-7.6E-3</v>
      </c>
      <c r="BP76" s="619">
        <v>0.25219999999999998</v>
      </c>
      <c r="BQ76" s="619">
        <v>-0.33019999999999999</v>
      </c>
      <c r="BR76" s="619">
        <v>0.96099999999999997</v>
      </c>
    </row>
    <row r="77" spans="1:70">
      <c r="A77" s="684"/>
      <c r="B77" s="28" t="s">
        <v>96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>
        <v>0</v>
      </c>
      <c r="AA77" s="43">
        <v>0</v>
      </c>
      <c r="AB77" s="43">
        <v>0</v>
      </c>
      <c r="AC77" s="43">
        <v>0</v>
      </c>
      <c r="AD77" s="43">
        <v>0</v>
      </c>
      <c r="AE77" s="43">
        <v>0</v>
      </c>
      <c r="AF77" s="43">
        <v>0</v>
      </c>
      <c r="AG77" s="43">
        <v>0</v>
      </c>
      <c r="AH77" s="43">
        <v>0</v>
      </c>
      <c r="AI77" s="43">
        <v>0</v>
      </c>
      <c r="AJ77" s="43">
        <v>0</v>
      </c>
      <c r="AK77" s="43">
        <v>0</v>
      </c>
      <c r="AL77" s="43">
        <v>0</v>
      </c>
      <c r="AM77" s="43">
        <v>0</v>
      </c>
      <c r="AN77" s="43">
        <v>0</v>
      </c>
      <c r="AO77" s="43">
        <v>0</v>
      </c>
      <c r="AP77" s="43">
        <v>0</v>
      </c>
      <c r="AQ77" s="43">
        <v>11503.97</v>
      </c>
      <c r="AR77" s="43">
        <v>55786.64</v>
      </c>
      <c r="AS77" s="57">
        <v>102017.72</v>
      </c>
      <c r="AT77" s="57">
        <v>69518.509999999995</v>
      </c>
      <c r="AU77" s="43">
        <v>30264.080000000002</v>
      </c>
      <c r="AV77" s="43">
        <v>30795.73</v>
      </c>
      <c r="AW77" s="43">
        <v>28010.38</v>
      </c>
      <c r="AX77" s="43">
        <v>25318.94</v>
      </c>
      <c r="AY77" s="43">
        <v>29700.22</v>
      </c>
      <c r="AZ77" s="43">
        <v>42403.08</v>
      </c>
      <c r="BA77" s="43">
        <v>26965.23</v>
      </c>
      <c r="BB77" s="2">
        <v>29499.53</v>
      </c>
      <c r="BC77" s="2">
        <v>31803.33</v>
      </c>
      <c r="BD77" s="2">
        <v>32579.11</v>
      </c>
      <c r="BE77" s="2">
        <v>53449.77</v>
      </c>
      <c r="BF77" s="2">
        <v>53899.22</v>
      </c>
      <c r="BG77" s="2">
        <v>25193.54</v>
      </c>
      <c r="BH77" s="2">
        <v>25014.87</v>
      </c>
      <c r="BI77" s="468">
        <v>16125.38</v>
      </c>
      <c r="BJ77" s="2">
        <v>13630.04</v>
      </c>
      <c r="BK77" s="2">
        <v>26521.14</v>
      </c>
      <c r="BL77" s="544">
        <v>34797.9</v>
      </c>
      <c r="BM77" s="2">
        <v>20251.669999999998</v>
      </c>
      <c r="BN77" s="2">
        <v>22503.14</v>
      </c>
      <c r="BO77" s="2">
        <v>19528.55</v>
      </c>
      <c r="BP77" s="628">
        <v>24157.85</v>
      </c>
      <c r="BQ77" s="630">
        <v>29376.400000000001</v>
      </c>
      <c r="BR77" s="632">
        <v>34274.51</v>
      </c>
    </row>
    <row r="78" spans="1:70" ht="26.25">
      <c r="A78" s="684"/>
      <c r="B78" s="29" t="s">
        <v>97</v>
      </c>
      <c r="C78" s="305" ph="1">
        <v>0</v>
      </c>
      <c r="D78" s="305" ph="1">
        <v>0</v>
      </c>
      <c r="E78" s="305" ph="1">
        <v>0</v>
      </c>
      <c r="F78" s="305" ph="1">
        <v>0</v>
      </c>
      <c r="G78" s="305" ph="1">
        <v>0</v>
      </c>
      <c r="H78" s="305" ph="1">
        <v>0</v>
      </c>
      <c r="I78" s="305" ph="1">
        <v>0</v>
      </c>
      <c r="J78" s="305" ph="1">
        <v>0</v>
      </c>
      <c r="K78" s="305" ph="1">
        <v>0</v>
      </c>
      <c r="L78" s="305" ph="1">
        <v>0</v>
      </c>
      <c r="M78" s="305" ph="1">
        <v>0</v>
      </c>
      <c r="N78" s="305" ph="1">
        <v>0</v>
      </c>
      <c r="O78" s="305" ph="1">
        <v>0</v>
      </c>
      <c r="P78" s="305" ph="1">
        <v>0</v>
      </c>
      <c r="Q78" s="305" ph="1">
        <v>0</v>
      </c>
      <c r="R78" s="305" ph="1">
        <v>0</v>
      </c>
      <c r="S78" s="305" ph="1">
        <v>0</v>
      </c>
      <c r="T78" s="305" ph="1">
        <v>0</v>
      </c>
      <c r="U78" s="305" ph="1">
        <v>0</v>
      </c>
      <c r="V78" s="305" ph="1">
        <v>0</v>
      </c>
      <c r="W78" s="305" ph="1">
        <v>0</v>
      </c>
      <c r="X78" s="305" ph="1">
        <v>0</v>
      </c>
      <c r="Y78" s="305" ph="1">
        <v>0</v>
      </c>
      <c r="Z78" s="305" ph="1">
        <v>0</v>
      </c>
      <c r="AA78" s="305" ph="1">
        <v>0</v>
      </c>
      <c r="AB78" s="305" ph="1">
        <v>0</v>
      </c>
      <c r="AC78" s="305" ph="1">
        <v>0</v>
      </c>
      <c r="AD78" s="305" ph="1">
        <v>0</v>
      </c>
      <c r="AE78" s="305" ph="1">
        <v>0</v>
      </c>
      <c r="AF78" s="305" ph="1">
        <v>0</v>
      </c>
      <c r="AG78" s="305" ph="1">
        <v>0</v>
      </c>
      <c r="AH78" s="305" ph="1">
        <v>0</v>
      </c>
      <c r="AI78" s="305" ph="1">
        <v>0</v>
      </c>
      <c r="AJ78" s="305" ph="1">
        <v>0</v>
      </c>
      <c r="AK78" s="305" ph="1">
        <v>0</v>
      </c>
      <c r="AL78" s="305" ph="1">
        <v>0</v>
      </c>
      <c r="AM78" s="305" ph="1">
        <v>0</v>
      </c>
      <c r="AN78" s="305" ph="1">
        <v>0</v>
      </c>
      <c r="AO78" s="305" ph="1">
        <v>0</v>
      </c>
      <c r="AP78" s="305" ph="1">
        <v>0</v>
      </c>
      <c r="AQ78" s="305" ph="1">
        <v>0</v>
      </c>
      <c r="AR78" s="305" ph="1">
        <v>3.8492999999999999</v>
      </c>
      <c r="AS78" s="305" ph="1">
        <v>0.82869999999999999</v>
      </c>
      <c r="AT78" s="305" ph="1">
        <v>-0.31859999999999999</v>
      </c>
      <c r="AU78" s="305" ph="1">
        <v>-0.56469999999999998</v>
      </c>
      <c r="AV78" s="305" ph="1">
        <v>1.7600000000000001E-2</v>
      </c>
      <c r="AW78" s="305" ph="1">
        <v>-9.0399999999999994E-2</v>
      </c>
      <c r="AX78" s="305" ph="1">
        <v>-9.6100000000000005E-2</v>
      </c>
      <c r="AY78" s="305" ph="1">
        <v>0.17299999999999999</v>
      </c>
      <c r="AZ78" s="305" ph="1">
        <v>0.42770000000000002</v>
      </c>
      <c r="BA78" s="305" ph="1">
        <v>-0.36409999999999998</v>
      </c>
      <c r="BB78" s="4">
        <v>9.4E-2</v>
      </c>
      <c r="BC78" s="202">
        <v>7.8100000000000003E-2</v>
      </c>
      <c r="BD78" s="319">
        <v>2.4400000000000002E-2</v>
      </c>
      <c r="BE78" s="202">
        <v>0.64059999999999995</v>
      </c>
      <c r="BF78" s="202">
        <v>8.3999999999999995E-3</v>
      </c>
      <c r="BG78" s="202">
        <v>-0.53259999999999996</v>
      </c>
      <c r="BH78" s="202">
        <v>-7.1000000000000004E-3</v>
      </c>
      <c r="BI78" s="405">
        <v>-0.35539999999999999</v>
      </c>
      <c r="BJ78" s="202">
        <v>-0.1547</v>
      </c>
      <c r="BK78" s="202">
        <v>0.94579999999999997</v>
      </c>
      <c r="BL78" s="405">
        <v>0.31209999999999999</v>
      </c>
      <c r="BM78" s="202">
        <v>-0.41799999999999998</v>
      </c>
      <c r="BN78" s="202">
        <v>0.11119999999999999</v>
      </c>
      <c r="BO78" s="202">
        <v>-0.13220000000000001</v>
      </c>
      <c r="BP78" s="619">
        <v>0.23710000000000001</v>
      </c>
      <c r="BQ78" s="619">
        <v>0.216</v>
      </c>
      <c r="BR78" s="619">
        <v>0.16669999999999999</v>
      </c>
    </row>
    <row r="79" spans="1:70">
      <c r="A79" s="684" t="s">
        <v>98</v>
      </c>
      <c r="B79" s="28" t="s">
        <v>99</v>
      </c>
      <c r="C79" s="57">
        <v>0</v>
      </c>
      <c r="D79" s="57">
        <v>0</v>
      </c>
      <c r="E79" s="57">
        <v>0</v>
      </c>
      <c r="F79" s="57">
        <v>0</v>
      </c>
      <c r="G79" s="57">
        <v>0</v>
      </c>
      <c r="H79" s="57">
        <v>0</v>
      </c>
      <c r="I79" s="57">
        <v>0</v>
      </c>
      <c r="J79" s="57">
        <v>0</v>
      </c>
      <c r="K79" s="57">
        <v>0</v>
      </c>
      <c r="L79" s="57">
        <v>0</v>
      </c>
      <c r="M79" s="57">
        <v>0</v>
      </c>
      <c r="N79" s="57">
        <v>0</v>
      </c>
      <c r="O79" s="57">
        <v>0</v>
      </c>
      <c r="P79" s="57">
        <v>0</v>
      </c>
      <c r="Q79" s="57">
        <v>0</v>
      </c>
      <c r="R79" s="57">
        <v>0</v>
      </c>
      <c r="S79" s="57">
        <v>0</v>
      </c>
      <c r="T79" s="57">
        <v>0</v>
      </c>
      <c r="U79" s="57">
        <v>0</v>
      </c>
      <c r="V79" s="57">
        <v>0</v>
      </c>
      <c r="W79" s="57">
        <v>0</v>
      </c>
      <c r="X79" s="57">
        <v>0</v>
      </c>
      <c r="Y79" s="57">
        <v>0</v>
      </c>
      <c r="Z79" s="57">
        <v>0</v>
      </c>
      <c r="AA79" s="57">
        <v>0</v>
      </c>
      <c r="AB79" s="57">
        <v>0</v>
      </c>
      <c r="AC79" s="57">
        <v>0</v>
      </c>
      <c r="AD79" s="57">
        <v>0</v>
      </c>
      <c r="AE79" s="57">
        <v>0</v>
      </c>
      <c r="AF79" s="57">
        <v>0</v>
      </c>
      <c r="AG79" s="57">
        <v>0</v>
      </c>
      <c r="AH79" s="57">
        <v>0</v>
      </c>
      <c r="AI79" s="57">
        <v>0</v>
      </c>
      <c r="AJ79" s="57">
        <v>0</v>
      </c>
      <c r="AK79" s="57">
        <v>0</v>
      </c>
      <c r="AL79" s="57">
        <v>0</v>
      </c>
      <c r="AM79" s="57">
        <v>0</v>
      </c>
      <c r="AN79" s="57">
        <v>0</v>
      </c>
      <c r="AO79" s="57">
        <v>0</v>
      </c>
      <c r="AP79" s="57">
        <v>0</v>
      </c>
      <c r="AQ79" s="57">
        <v>2030.13</v>
      </c>
      <c r="AR79" s="57">
        <v>3398.64</v>
      </c>
      <c r="AS79" s="57">
        <v>3805.08</v>
      </c>
      <c r="AT79" s="57">
        <v>3463.34</v>
      </c>
      <c r="AU79" s="57">
        <v>2843.55</v>
      </c>
      <c r="AV79" s="57">
        <v>2823.16</v>
      </c>
      <c r="AW79" s="57">
        <v>2956.74</v>
      </c>
      <c r="AX79" s="57">
        <v>3079.9</v>
      </c>
      <c r="AY79" s="57">
        <v>3262.78</v>
      </c>
      <c r="AZ79" s="57">
        <v>3319.76</v>
      </c>
      <c r="BA79" s="57">
        <v>3091.87</v>
      </c>
      <c r="BB79" s="199">
        <v>2854.38</v>
      </c>
      <c r="BC79" s="199">
        <v>2937.68</v>
      </c>
      <c r="BD79" s="199">
        <v>2812.41</v>
      </c>
      <c r="BE79" s="2">
        <v>3134.37</v>
      </c>
      <c r="BF79" s="2">
        <v>3158.75</v>
      </c>
      <c r="BG79" s="2">
        <v>2565.25</v>
      </c>
      <c r="BH79" s="2">
        <v>2619.31</v>
      </c>
      <c r="BI79" s="468">
        <v>2520.09</v>
      </c>
      <c r="BJ79" s="2">
        <v>2490.86</v>
      </c>
      <c r="BK79" s="2">
        <v>2796.31</v>
      </c>
      <c r="BL79" s="544">
        <v>2966.04</v>
      </c>
      <c r="BM79" s="2">
        <v>2537.91</v>
      </c>
      <c r="BN79" s="2">
        <v>2574.77</v>
      </c>
      <c r="BO79" s="2">
        <v>2419.7600000000002</v>
      </c>
      <c r="BP79" s="628">
        <v>2809.89</v>
      </c>
      <c r="BQ79" s="630">
        <v>2768.43</v>
      </c>
      <c r="BR79" s="632">
        <v>3373.26</v>
      </c>
    </row>
    <row r="80" spans="1:70">
      <c r="A80" s="684"/>
      <c r="B80" s="29" t="s">
        <v>100</v>
      </c>
      <c r="C80" s="56">
        <v>0</v>
      </c>
      <c r="D80" s="56">
        <v>0</v>
      </c>
      <c r="E80" s="56">
        <v>0</v>
      </c>
      <c r="F80" s="56">
        <v>0</v>
      </c>
      <c r="G80" s="56">
        <v>0</v>
      </c>
      <c r="H80" s="56">
        <v>0</v>
      </c>
      <c r="I80" s="56">
        <v>0</v>
      </c>
      <c r="J80" s="56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56">
        <v>0</v>
      </c>
      <c r="R80" s="56">
        <v>0</v>
      </c>
      <c r="S80" s="56">
        <v>0</v>
      </c>
      <c r="T80" s="56">
        <v>0</v>
      </c>
      <c r="U80" s="56">
        <v>0</v>
      </c>
      <c r="V80" s="56">
        <v>0</v>
      </c>
      <c r="W80" s="56">
        <v>0</v>
      </c>
      <c r="X80" s="56">
        <v>0</v>
      </c>
      <c r="Y80" s="56">
        <v>0</v>
      </c>
      <c r="Z80" s="56">
        <v>0</v>
      </c>
      <c r="AA80" s="56">
        <v>0</v>
      </c>
      <c r="AB80" s="56">
        <v>0</v>
      </c>
      <c r="AC80" s="56">
        <v>0</v>
      </c>
      <c r="AD80" s="56">
        <v>0</v>
      </c>
      <c r="AE80" s="56">
        <v>0</v>
      </c>
      <c r="AF80" s="56">
        <v>0</v>
      </c>
      <c r="AG80" s="56">
        <v>0</v>
      </c>
      <c r="AH80" s="56">
        <v>0</v>
      </c>
      <c r="AI80" s="56">
        <v>0</v>
      </c>
      <c r="AJ80" s="56">
        <v>0</v>
      </c>
      <c r="AK80" s="56">
        <v>0</v>
      </c>
      <c r="AL80" s="56">
        <v>0</v>
      </c>
      <c r="AM80" s="56">
        <v>0</v>
      </c>
      <c r="AN80" s="56">
        <v>0</v>
      </c>
      <c r="AO80" s="56">
        <v>0</v>
      </c>
      <c r="AP80" s="56">
        <v>0</v>
      </c>
      <c r="AQ80" s="56">
        <v>3166.45</v>
      </c>
      <c r="AR80" s="56">
        <v>5506.34</v>
      </c>
      <c r="AS80" s="56">
        <v>6428.15</v>
      </c>
      <c r="AT80" s="56">
        <v>6636.52</v>
      </c>
      <c r="AU80" s="56">
        <v>5097.2</v>
      </c>
      <c r="AV80" s="56">
        <v>5223.4399999999996</v>
      </c>
      <c r="AW80" s="56">
        <v>5271.93</v>
      </c>
      <c r="AX80" s="56">
        <v>5276</v>
      </c>
      <c r="AY80" s="56">
        <v>5922.69</v>
      </c>
      <c r="AZ80" s="56">
        <v>6771.09</v>
      </c>
      <c r="BA80" s="56">
        <v>5340.23</v>
      </c>
      <c r="BB80" s="200">
        <v>4980.6099999999997</v>
      </c>
      <c r="BC80" s="200">
        <v>5191.58</v>
      </c>
      <c r="BD80" s="328">
        <v>5280.3</v>
      </c>
      <c r="BE80" s="4">
        <v>6275.02</v>
      </c>
      <c r="BF80" s="4">
        <v>6709.49</v>
      </c>
      <c r="BG80" s="4">
        <v>5329.6</v>
      </c>
      <c r="BH80" s="4">
        <v>5576.75</v>
      </c>
      <c r="BI80" s="469">
        <v>5539.35</v>
      </c>
      <c r="BJ80" s="4">
        <v>5002.51</v>
      </c>
      <c r="BK80" s="4">
        <v>5904.27</v>
      </c>
      <c r="BL80" s="545">
        <v>7052.46</v>
      </c>
      <c r="BM80" s="4">
        <v>5163.3999999999996</v>
      </c>
      <c r="BN80" s="4">
        <v>5674.51</v>
      </c>
      <c r="BO80" s="4">
        <v>5266.53</v>
      </c>
      <c r="BP80" s="629">
        <v>5906.04</v>
      </c>
      <c r="BQ80" s="631">
        <v>6750.74</v>
      </c>
      <c r="BR80" s="633">
        <v>8032.42</v>
      </c>
    </row>
    <row r="81" spans="1:70">
      <c r="A81" s="684"/>
      <c r="B81" s="29" t="s">
        <v>101</v>
      </c>
      <c r="C81" s="56">
        <v>0</v>
      </c>
      <c r="D81" s="56">
        <v>0</v>
      </c>
      <c r="E81" s="56">
        <v>0</v>
      </c>
      <c r="F81" s="56">
        <v>0</v>
      </c>
      <c r="G81" s="56">
        <v>0</v>
      </c>
      <c r="H81" s="56">
        <v>0</v>
      </c>
      <c r="I81" s="56">
        <v>0</v>
      </c>
      <c r="J81" s="56">
        <v>0</v>
      </c>
      <c r="K81" s="56">
        <v>0</v>
      </c>
      <c r="L81" s="56">
        <v>0</v>
      </c>
      <c r="M81" s="56">
        <v>0</v>
      </c>
      <c r="N81" s="56">
        <v>0</v>
      </c>
      <c r="O81" s="56">
        <v>0</v>
      </c>
      <c r="P81" s="56">
        <v>0</v>
      </c>
      <c r="Q81" s="56">
        <v>0</v>
      </c>
      <c r="R81" s="56">
        <v>0</v>
      </c>
      <c r="S81" s="56">
        <v>0</v>
      </c>
      <c r="T81" s="56">
        <v>0</v>
      </c>
      <c r="U81" s="56">
        <v>0</v>
      </c>
      <c r="V81" s="56">
        <v>0</v>
      </c>
      <c r="W81" s="56">
        <v>0</v>
      </c>
      <c r="X81" s="56">
        <v>0</v>
      </c>
      <c r="Y81" s="56">
        <v>0</v>
      </c>
      <c r="Z81" s="56">
        <v>0</v>
      </c>
      <c r="AA81" s="56">
        <v>0</v>
      </c>
      <c r="AB81" s="56">
        <v>0</v>
      </c>
      <c r="AC81" s="56">
        <v>0</v>
      </c>
      <c r="AD81" s="56">
        <v>0</v>
      </c>
      <c r="AE81" s="56">
        <v>0</v>
      </c>
      <c r="AF81" s="56">
        <v>0</v>
      </c>
      <c r="AG81" s="56">
        <v>0</v>
      </c>
      <c r="AH81" s="56">
        <v>0</v>
      </c>
      <c r="AI81" s="56">
        <v>0</v>
      </c>
      <c r="AJ81" s="56">
        <v>0</v>
      </c>
      <c r="AK81" s="56">
        <v>0</v>
      </c>
      <c r="AL81" s="56">
        <v>0</v>
      </c>
      <c r="AM81" s="56">
        <v>0</v>
      </c>
      <c r="AN81" s="56">
        <v>0</v>
      </c>
      <c r="AO81" s="56">
        <v>0</v>
      </c>
      <c r="AP81" s="56">
        <v>0</v>
      </c>
      <c r="AQ81" s="56">
        <v>1998.21</v>
      </c>
      <c r="AR81" s="56">
        <v>3307.4</v>
      </c>
      <c r="AS81" s="56">
        <v>3627.17</v>
      </c>
      <c r="AT81" s="56">
        <v>3247.54</v>
      </c>
      <c r="AU81" s="56">
        <v>2751.6</v>
      </c>
      <c r="AV81" s="56">
        <v>2678.17</v>
      </c>
      <c r="AW81" s="56">
        <v>2797.03</v>
      </c>
      <c r="AX81" s="56">
        <v>2793.09</v>
      </c>
      <c r="AY81" s="56">
        <v>2949.84</v>
      </c>
      <c r="AZ81" s="56">
        <v>3032.62</v>
      </c>
      <c r="BA81" s="56">
        <v>2899.52</v>
      </c>
      <c r="BB81" s="200">
        <v>2838.27</v>
      </c>
      <c r="BC81" s="200">
        <v>2865.91</v>
      </c>
      <c r="BD81" s="328">
        <v>2577.59</v>
      </c>
      <c r="BE81" s="4">
        <v>2800.56</v>
      </c>
      <c r="BF81" s="4">
        <v>2716.5</v>
      </c>
      <c r="BG81" s="4">
        <v>2207.9699999999998</v>
      </c>
      <c r="BH81" s="4">
        <v>2206.12</v>
      </c>
      <c r="BI81" s="469">
        <v>2088.41</v>
      </c>
      <c r="BJ81" s="4">
        <v>2226.8000000000002</v>
      </c>
      <c r="BK81" s="4">
        <v>2716.29</v>
      </c>
      <c r="BL81" s="545">
        <v>2722.46</v>
      </c>
      <c r="BM81" s="4">
        <v>2449.46</v>
      </c>
      <c r="BN81" s="4">
        <v>2424.63</v>
      </c>
      <c r="BO81" s="4">
        <v>2354.94</v>
      </c>
      <c r="BP81" s="629">
        <v>2456.6799999999998</v>
      </c>
      <c r="BQ81" s="631">
        <v>2568.96</v>
      </c>
      <c r="BR81" s="633">
        <v>2810.8</v>
      </c>
    </row>
    <row r="82" spans="1:70">
      <c r="A82" s="684"/>
      <c r="B82" s="29" t="s">
        <v>102</v>
      </c>
      <c r="C82" s="56">
        <v>0</v>
      </c>
      <c r="D82" s="56">
        <v>0</v>
      </c>
      <c r="E82" s="56">
        <v>0</v>
      </c>
      <c r="F82" s="56">
        <v>0</v>
      </c>
      <c r="G82" s="56">
        <v>0</v>
      </c>
      <c r="H82" s="56">
        <v>0</v>
      </c>
      <c r="I82" s="56">
        <v>0</v>
      </c>
      <c r="J82" s="56">
        <v>0</v>
      </c>
      <c r="K82" s="56">
        <v>0</v>
      </c>
      <c r="L82" s="56">
        <v>0</v>
      </c>
      <c r="M82" s="56">
        <v>0</v>
      </c>
      <c r="N82" s="56">
        <v>0</v>
      </c>
      <c r="O82" s="56">
        <v>0</v>
      </c>
      <c r="P82" s="56">
        <v>0</v>
      </c>
      <c r="Q82" s="56">
        <v>0</v>
      </c>
      <c r="R82" s="56">
        <v>0</v>
      </c>
      <c r="S82" s="56">
        <v>0</v>
      </c>
      <c r="T82" s="56">
        <v>0</v>
      </c>
      <c r="U82" s="56">
        <v>0</v>
      </c>
      <c r="V82" s="56">
        <v>0</v>
      </c>
      <c r="W82" s="56">
        <v>0</v>
      </c>
      <c r="X82" s="56">
        <v>0</v>
      </c>
      <c r="Y82" s="56">
        <v>0</v>
      </c>
      <c r="Z82" s="56">
        <v>0</v>
      </c>
      <c r="AA82" s="56">
        <v>0</v>
      </c>
      <c r="AB82" s="56">
        <v>0</v>
      </c>
      <c r="AC82" s="56">
        <v>0</v>
      </c>
      <c r="AD82" s="56">
        <v>0</v>
      </c>
      <c r="AE82" s="56">
        <v>0</v>
      </c>
      <c r="AF82" s="56">
        <v>0</v>
      </c>
      <c r="AG82" s="56">
        <v>0</v>
      </c>
      <c r="AH82" s="56">
        <v>0</v>
      </c>
      <c r="AI82" s="56">
        <v>0</v>
      </c>
      <c r="AJ82" s="56">
        <v>0</v>
      </c>
      <c r="AK82" s="56">
        <v>0</v>
      </c>
      <c r="AL82" s="56">
        <v>0</v>
      </c>
      <c r="AM82" s="56">
        <v>0</v>
      </c>
      <c r="AN82" s="56">
        <v>0</v>
      </c>
      <c r="AO82" s="56">
        <v>0</v>
      </c>
      <c r="AP82" s="56">
        <v>0</v>
      </c>
      <c r="AQ82" s="56">
        <v>2041.82</v>
      </c>
      <c r="AR82" s="56">
        <v>3582.84</v>
      </c>
      <c r="AS82" s="56">
        <v>4001.65</v>
      </c>
      <c r="AT82" s="56">
        <v>3645.52</v>
      </c>
      <c r="AU82" s="56">
        <v>2964.32</v>
      </c>
      <c r="AV82" s="56">
        <v>3047.94</v>
      </c>
      <c r="AW82" s="56">
        <v>3165.68</v>
      </c>
      <c r="AX82" s="56">
        <v>3357.61</v>
      </c>
      <c r="AY82" s="56">
        <v>3625.83</v>
      </c>
      <c r="AZ82" s="56">
        <v>3718.41</v>
      </c>
      <c r="BA82" s="56">
        <v>3359.75</v>
      </c>
      <c r="BB82" s="200">
        <v>2974.39</v>
      </c>
      <c r="BC82" s="200">
        <v>3092.35</v>
      </c>
      <c r="BD82" s="328">
        <v>3041.78</v>
      </c>
      <c r="BE82" s="4">
        <v>3515.78</v>
      </c>
      <c r="BF82" s="4">
        <v>3479.69</v>
      </c>
      <c r="BG82" s="4">
        <v>2792.99</v>
      </c>
      <c r="BH82" s="4">
        <v>2920.68</v>
      </c>
      <c r="BI82" s="469">
        <v>2798.17</v>
      </c>
      <c r="BJ82" s="4">
        <v>2756.76</v>
      </c>
      <c r="BK82" s="4">
        <v>3090.49</v>
      </c>
      <c r="BL82" s="545">
        <v>3338.09</v>
      </c>
      <c r="BM82" s="4">
        <v>2698.29</v>
      </c>
      <c r="BN82" s="4">
        <v>2833.3</v>
      </c>
      <c r="BO82" s="4">
        <v>2565.42</v>
      </c>
      <c r="BP82" s="629">
        <v>3116.02</v>
      </c>
      <c r="BQ82" s="631">
        <v>3113.8</v>
      </c>
      <c r="BR82" s="633">
        <v>3891.78</v>
      </c>
    </row>
    <row r="83" spans="1:70">
      <c r="A83" s="684"/>
      <c r="B83" s="29" t="s">
        <v>103</v>
      </c>
      <c r="C83" s="56">
        <v>0</v>
      </c>
      <c r="D83" s="56">
        <v>0</v>
      </c>
      <c r="E83" s="56">
        <v>0</v>
      </c>
      <c r="F83" s="56">
        <v>0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0</v>
      </c>
      <c r="M83" s="56">
        <v>0</v>
      </c>
      <c r="N83" s="56">
        <v>0</v>
      </c>
      <c r="O83" s="56">
        <v>0</v>
      </c>
      <c r="P83" s="56">
        <v>0</v>
      </c>
      <c r="Q83" s="56">
        <v>0</v>
      </c>
      <c r="R83" s="56">
        <v>0</v>
      </c>
      <c r="S83" s="56">
        <v>0</v>
      </c>
      <c r="T83" s="56">
        <v>0</v>
      </c>
      <c r="U83" s="56">
        <v>0</v>
      </c>
      <c r="V83" s="56">
        <v>0</v>
      </c>
      <c r="W83" s="56">
        <v>0</v>
      </c>
      <c r="X83" s="56">
        <v>0</v>
      </c>
      <c r="Y83" s="56">
        <v>0</v>
      </c>
      <c r="Z83" s="56">
        <v>0</v>
      </c>
      <c r="AA83" s="56">
        <v>0</v>
      </c>
      <c r="AB83" s="56">
        <v>0</v>
      </c>
      <c r="AC83" s="56">
        <v>0</v>
      </c>
      <c r="AD83" s="56">
        <v>0</v>
      </c>
      <c r="AE83" s="56">
        <v>0</v>
      </c>
      <c r="AF83" s="56">
        <v>0</v>
      </c>
      <c r="AG83" s="56">
        <v>0</v>
      </c>
      <c r="AH83" s="56">
        <v>0</v>
      </c>
      <c r="AI83" s="56">
        <v>0</v>
      </c>
      <c r="AJ83" s="56">
        <v>0</v>
      </c>
      <c r="AK83" s="56">
        <v>0</v>
      </c>
      <c r="AL83" s="56">
        <v>0</v>
      </c>
      <c r="AM83" s="56">
        <v>0</v>
      </c>
      <c r="AN83" s="56">
        <v>0</v>
      </c>
      <c r="AO83" s="56">
        <v>0</v>
      </c>
      <c r="AP83" s="56">
        <v>0</v>
      </c>
      <c r="AQ83" s="56">
        <v>2055.96</v>
      </c>
      <c r="AR83" s="56">
        <v>2932.64</v>
      </c>
      <c r="AS83" s="56">
        <v>3535.17</v>
      </c>
      <c r="AT83" s="56">
        <v>3031.61</v>
      </c>
      <c r="AU83" s="56">
        <v>2395.9899999999998</v>
      </c>
      <c r="AV83" s="56">
        <v>2241.02</v>
      </c>
      <c r="AW83" s="56">
        <v>2294.9899999999998</v>
      </c>
      <c r="AX83" s="56">
        <v>2346.7600000000002</v>
      </c>
      <c r="AY83" s="56">
        <v>2513.27</v>
      </c>
      <c r="AZ83" s="56">
        <v>2633.08</v>
      </c>
      <c r="BA83" s="56">
        <v>2364.04</v>
      </c>
      <c r="BB83" s="200">
        <v>2234.66</v>
      </c>
      <c r="BC83" s="200">
        <v>2274.42</v>
      </c>
      <c r="BD83" s="328">
        <v>2307.9899999999998</v>
      </c>
      <c r="BE83" s="4">
        <v>2784.88</v>
      </c>
      <c r="BF83" s="4">
        <v>2817.63</v>
      </c>
      <c r="BG83" s="4">
        <v>2152.67</v>
      </c>
      <c r="BH83" s="4">
        <v>2015.02</v>
      </c>
      <c r="BI83" s="469">
        <v>1780.01</v>
      </c>
      <c r="BJ83" s="4">
        <v>1806.43</v>
      </c>
      <c r="BK83" s="4">
        <v>2050.9499999999998</v>
      </c>
      <c r="BL83" s="545">
        <v>2136.4699999999998</v>
      </c>
      <c r="BM83" s="4">
        <v>1881.98</v>
      </c>
      <c r="BN83" s="4">
        <v>1861.37</v>
      </c>
      <c r="BO83" s="4">
        <v>1861.73</v>
      </c>
      <c r="BP83" s="629">
        <v>2253.6</v>
      </c>
      <c r="BQ83" s="631">
        <v>2180.41</v>
      </c>
      <c r="BR83" s="633">
        <v>2521.31</v>
      </c>
    </row>
    <row r="84" spans="1:70">
      <c r="A84" s="691" t="s">
        <v>104</v>
      </c>
      <c r="B84" s="50" t="s">
        <v>105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1.1200000000000001</v>
      </c>
      <c r="AR84" s="51">
        <v>3.51</v>
      </c>
      <c r="AS84" s="51">
        <v>4.09</v>
      </c>
      <c r="AT84" s="51">
        <v>3.62</v>
      </c>
      <c r="AU84" s="51">
        <v>2.97</v>
      </c>
      <c r="AV84" s="51">
        <v>2.8</v>
      </c>
      <c r="AW84" s="51">
        <v>2.92</v>
      </c>
      <c r="AX84" s="51">
        <v>3.07</v>
      </c>
      <c r="AY84" s="51">
        <v>3.01</v>
      </c>
      <c r="AZ84" s="51">
        <v>2.95</v>
      </c>
      <c r="BA84" s="51">
        <v>3.07</v>
      </c>
      <c r="BB84" s="316">
        <v>3.41</v>
      </c>
      <c r="BC84" s="316">
        <v>3.47</v>
      </c>
      <c r="BD84" s="316">
        <v>3.27</v>
      </c>
      <c r="BE84" s="2">
        <v>3.39</v>
      </c>
      <c r="BF84" s="2">
        <v>3.72</v>
      </c>
      <c r="BG84" s="2">
        <v>3.14</v>
      </c>
      <c r="BH84" s="2">
        <v>3.18</v>
      </c>
      <c r="BI84" s="468">
        <v>2.9</v>
      </c>
      <c r="BJ84" s="2">
        <v>2.77</v>
      </c>
      <c r="BK84" s="2">
        <v>3.34</v>
      </c>
      <c r="BL84" s="544">
        <v>3.3</v>
      </c>
      <c r="BM84" s="2">
        <v>3.34</v>
      </c>
      <c r="BN84" s="2">
        <v>3.1</v>
      </c>
      <c r="BO84" s="2">
        <v>3.28</v>
      </c>
      <c r="BP84" s="628">
        <v>3.31</v>
      </c>
      <c r="BQ84" s="630">
        <v>3.18</v>
      </c>
      <c r="BR84" s="632">
        <v>3.23</v>
      </c>
    </row>
    <row r="85" spans="1:70">
      <c r="A85" s="691"/>
      <c r="B85" s="52" t="s">
        <v>106</v>
      </c>
      <c r="C85" s="53">
        <v>0</v>
      </c>
      <c r="D85" s="53">
        <v>0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  <c r="N85" s="53">
        <v>0</v>
      </c>
      <c r="O85" s="53">
        <v>0</v>
      </c>
      <c r="P85" s="53">
        <v>0</v>
      </c>
      <c r="Q85" s="53">
        <v>0</v>
      </c>
      <c r="R85" s="53">
        <v>0</v>
      </c>
      <c r="S85" s="53">
        <v>0</v>
      </c>
      <c r="T85" s="53">
        <v>0</v>
      </c>
      <c r="U85" s="53">
        <v>0</v>
      </c>
      <c r="V85" s="53">
        <v>0</v>
      </c>
      <c r="W85" s="53">
        <v>0</v>
      </c>
      <c r="X85" s="53">
        <v>0</v>
      </c>
      <c r="Y85" s="53">
        <v>0</v>
      </c>
      <c r="Z85" s="53">
        <v>0</v>
      </c>
      <c r="AA85" s="53">
        <v>0</v>
      </c>
      <c r="AB85" s="53">
        <v>0</v>
      </c>
      <c r="AC85" s="53">
        <v>0</v>
      </c>
      <c r="AD85" s="53">
        <v>0</v>
      </c>
      <c r="AE85" s="53">
        <v>0</v>
      </c>
      <c r="AF85" s="53">
        <v>0</v>
      </c>
      <c r="AG85" s="53">
        <v>0</v>
      </c>
      <c r="AH85" s="53">
        <v>0</v>
      </c>
      <c r="AI85" s="53">
        <v>0</v>
      </c>
      <c r="AJ85" s="53">
        <v>0</v>
      </c>
      <c r="AK85" s="53">
        <v>0</v>
      </c>
      <c r="AL85" s="53">
        <v>0</v>
      </c>
      <c r="AM85" s="53">
        <v>0</v>
      </c>
      <c r="AN85" s="53">
        <v>0</v>
      </c>
      <c r="AO85" s="53">
        <v>0</v>
      </c>
      <c r="AP85" s="53">
        <v>0</v>
      </c>
      <c r="AQ85" s="53">
        <v>3.94</v>
      </c>
      <c r="AR85" s="53">
        <v>12.41</v>
      </c>
      <c r="AS85" s="53">
        <v>15.52</v>
      </c>
      <c r="AT85" s="53">
        <v>14.76</v>
      </c>
      <c r="AU85" s="53">
        <v>11.66</v>
      </c>
      <c r="AV85" s="53">
        <v>12.18</v>
      </c>
      <c r="AW85" s="53">
        <v>12.42</v>
      </c>
      <c r="AX85" s="53">
        <v>13.01</v>
      </c>
      <c r="AY85" s="53">
        <v>12.69</v>
      </c>
      <c r="AZ85" s="53">
        <v>13.65</v>
      </c>
      <c r="BA85" s="53">
        <v>12.56</v>
      </c>
      <c r="BB85" s="308">
        <v>13.02</v>
      </c>
      <c r="BC85" s="308">
        <v>13.68</v>
      </c>
      <c r="BD85" s="308">
        <v>13.74</v>
      </c>
      <c r="BE85" s="4">
        <v>14.92</v>
      </c>
      <c r="BF85" s="4">
        <v>15.48</v>
      </c>
      <c r="BG85" s="4">
        <v>13.88</v>
      </c>
      <c r="BH85" s="4">
        <v>14.45</v>
      </c>
      <c r="BI85" s="469">
        <v>13.67</v>
      </c>
      <c r="BJ85" s="4">
        <v>13.71</v>
      </c>
      <c r="BK85" s="4">
        <v>14.46</v>
      </c>
      <c r="BL85" s="545">
        <v>14.63</v>
      </c>
      <c r="BM85" s="4">
        <v>12.7</v>
      </c>
      <c r="BN85" s="4">
        <v>12.84</v>
      </c>
      <c r="BO85" s="4">
        <v>13.81</v>
      </c>
      <c r="BP85" s="629">
        <v>14.78</v>
      </c>
      <c r="BQ85" s="631">
        <v>14.79</v>
      </c>
      <c r="BR85" s="633">
        <v>15.76</v>
      </c>
    </row>
    <row r="86" spans="1:70">
      <c r="A86" s="691"/>
      <c r="B86" s="52" t="s">
        <v>107</v>
      </c>
      <c r="C86" s="53">
        <v>0</v>
      </c>
      <c r="D86" s="53">
        <v>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0</v>
      </c>
      <c r="P86" s="53">
        <v>0</v>
      </c>
      <c r="Q86" s="53">
        <v>0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0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0</v>
      </c>
      <c r="AG86" s="53">
        <v>0</v>
      </c>
      <c r="AH86" s="53">
        <v>0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0.75</v>
      </c>
      <c r="AR86" s="53">
        <v>2.76</v>
      </c>
      <c r="AS86" s="53">
        <v>2.9</v>
      </c>
      <c r="AT86" s="53">
        <v>2.5</v>
      </c>
      <c r="AU86" s="53">
        <v>2.14</v>
      </c>
      <c r="AV86" s="53">
        <v>2.04</v>
      </c>
      <c r="AW86" s="53">
        <v>2.0699999999999998</v>
      </c>
      <c r="AX86" s="53">
        <v>2.02</v>
      </c>
      <c r="AY86" s="53">
        <v>2.04</v>
      </c>
      <c r="AZ86" s="53">
        <v>2.06</v>
      </c>
      <c r="BA86" s="53">
        <v>2.2400000000000002</v>
      </c>
      <c r="BB86" s="308">
        <v>2.4</v>
      </c>
      <c r="BC86" s="308">
        <v>2.37</v>
      </c>
      <c r="BD86" s="308">
        <v>2.2200000000000002</v>
      </c>
      <c r="BE86" s="4">
        <v>2.5099999999999998</v>
      </c>
      <c r="BF86" s="4">
        <v>2.46</v>
      </c>
      <c r="BG86" s="4">
        <v>1.99</v>
      </c>
      <c r="BH86" s="4">
        <v>2.04</v>
      </c>
      <c r="BI86" s="469">
        <v>1.79</v>
      </c>
      <c r="BJ86" s="4">
        <v>1.85</v>
      </c>
      <c r="BK86" s="4">
        <v>2.56</v>
      </c>
      <c r="BL86" s="545">
        <v>2.68</v>
      </c>
      <c r="BM86" s="4">
        <v>2.6</v>
      </c>
      <c r="BN86" s="4">
        <v>2.3199999999999998</v>
      </c>
      <c r="BO86" s="4">
        <v>2.33</v>
      </c>
      <c r="BP86" s="629">
        <v>2.15</v>
      </c>
      <c r="BQ86" s="631">
        <v>2.4</v>
      </c>
      <c r="BR86" s="633">
        <v>2.2400000000000002</v>
      </c>
    </row>
    <row r="87" spans="1:70">
      <c r="A87" s="691"/>
      <c r="B87" s="52" t="s">
        <v>108</v>
      </c>
      <c r="C87" s="53">
        <v>0</v>
      </c>
      <c r="D87" s="53">
        <v>0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0</v>
      </c>
      <c r="P87" s="53">
        <v>0</v>
      </c>
      <c r="Q87" s="53">
        <v>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0</v>
      </c>
      <c r="AG87" s="53">
        <v>0</v>
      </c>
      <c r="AH87" s="53">
        <v>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1.4</v>
      </c>
      <c r="AR87" s="53">
        <v>5.44</v>
      </c>
      <c r="AS87" s="53">
        <v>6.82</v>
      </c>
      <c r="AT87" s="53">
        <v>5.51</v>
      </c>
      <c r="AU87" s="53">
        <v>4.13</v>
      </c>
      <c r="AV87" s="53">
        <v>4.25</v>
      </c>
      <c r="AW87" s="53">
        <v>4.33</v>
      </c>
      <c r="AX87" s="53">
        <v>4.79</v>
      </c>
      <c r="AY87" s="53">
        <v>5.0199999999999996</v>
      </c>
      <c r="AZ87" s="53">
        <v>5.19</v>
      </c>
      <c r="BA87" s="53">
        <v>4.6399999999999997</v>
      </c>
      <c r="BB87" s="308">
        <v>5.46</v>
      </c>
      <c r="BC87" s="308">
        <v>5.56</v>
      </c>
      <c r="BD87" s="308">
        <v>5.29</v>
      </c>
      <c r="BE87" s="4">
        <v>5.68</v>
      </c>
      <c r="BF87" s="4">
        <v>5.7</v>
      </c>
      <c r="BG87" s="4">
        <v>4.5599999999999996</v>
      </c>
      <c r="BH87" s="4">
        <v>4.97</v>
      </c>
      <c r="BI87" s="469">
        <v>4.42</v>
      </c>
      <c r="BJ87" s="4">
        <v>4.32</v>
      </c>
      <c r="BK87" s="4">
        <v>5.8</v>
      </c>
      <c r="BL87" s="545">
        <v>5.08</v>
      </c>
      <c r="BM87" s="4">
        <v>4.83</v>
      </c>
      <c r="BN87" s="4">
        <v>4.8499999999999996</v>
      </c>
      <c r="BO87" s="4">
        <v>4.8499999999999996</v>
      </c>
      <c r="BP87" s="629">
        <v>5.34</v>
      </c>
      <c r="BQ87" s="631">
        <v>5.15</v>
      </c>
      <c r="BR87" s="633">
        <v>5.2</v>
      </c>
    </row>
    <row r="88" spans="1:70">
      <c r="A88" s="691"/>
      <c r="B88" s="54" t="s">
        <v>109</v>
      </c>
      <c r="C88" s="55">
        <v>0</v>
      </c>
      <c r="D88" s="55">
        <v>0</v>
      </c>
      <c r="E88" s="55">
        <v>0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5">
        <v>0</v>
      </c>
      <c r="P88" s="55">
        <v>0</v>
      </c>
      <c r="Q88" s="55">
        <v>0</v>
      </c>
      <c r="R88" s="55">
        <v>0</v>
      </c>
      <c r="S88" s="55">
        <v>0</v>
      </c>
      <c r="T88" s="55">
        <v>0</v>
      </c>
      <c r="U88" s="55">
        <v>0</v>
      </c>
      <c r="V88" s="55">
        <v>0</v>
      </c>
      <c r="W88" s="55">
        <v>0</v>
      </c>
      <c r="X88" s="55">
        <v>0</v>
      </c>
      <c r="Y88" s="55">
        <v>0</v>
      </c>
      <c r="Z88" s="55">
        <v>0</v>
      </c>
      <c r="AA88" s="55">
        <v>0</v>
      </c>
      <c r="AB88" s="55">
        <v>0</v>
      </c>
      <c r="AC88" s="55">
        <v>0</v>
      </c>
      <c r="AD88" s="55">
        <v>0</v>
      </c>
      <c r="AE88" s="55">
        <v>0</v>
      </c>
      <c r="AF88" s="55">
        <v>0</v>
      </c>
      <c r="AG88" s="55">
        <v>0</v>
      </c>
      <c r="AH88" s="55">
        <v>0</v>
      </c>
      <c r="AI88" s="55">
        <v>0</v>
      </c>
      <c r="AJ88" s="55">
        <v>0</v>
      </c>
      <c r="AK88" s="55">
        <v>0</v>
      </c>
      <c r="AL88" s="55">
        <v>0</v>
      </c>
      <c r="AM88" s="55">
        <v>0</v>
      </c>
      <c r="AN88" s="55">
        <v>0</v>
      </c>
      <c r="AO88" s="55">
        <v>0</v>
      </c>
      <c r="AP88" s="55">
        <v>0</v>
      </c>
      <c r="AQ88" s="55">
        <v>1.78</v>
      </c>
      <c r="AR88" s="55">
        <v>2.39</v>
      </c>
      <c r="AS88" s="55">
        <v>3.04</v>
      </c>
      <c r="AT88" s="55">
        <v>2.3199999999999998</v>
      </c>
      <c r="AU88" s="55">
        <v>2.19</v>
      </c>
      <c r="AV88" s="55">
        <v>1.98</v>
      </c>
      <c r="AW88" s="55">
        <v>1.97</v>
      </c>
      <c r="AX88" s="55">
        <v>2</v>
      </c>
      <c r="AY88" s="55">
        <v>2.0299999999999998</v>
      </c>
      <c r="AZ88" s="55">
        <v>2.16</v>
      </c>
      <c r="BA88" s="55">
        <v>2.12</v>
      </c>
      <c r="BB88" s="307">
        <v>2.06</v>
      </c>
      <c r="BC88" s="307">
        <v>2.08</v>
      </c>
      <c r="BD88" s="307">
        <v>2.0499999999999998</v>
      </c>
      <c r="BE88" s="4">
        <v>2.46</v>
      </c>
      <c r="BF88" s="4">
        <v>2.95</v>
      </c>
      <c r="BG88" s="4">
        <v>2.34</v>
      </c>
      <c r="BH88" s="4">
        <v>2.0099999999999998</v>
      </c>
      <c r="BI88" s="469">
        <v>1.68</v>
      </c>
      <c r="BJ88" s="4">
        <v>1.68</v>
      </c>
      <c r="BK88" s="4">
        <v>2.0699999999999998</v>
      </c>
      <c r="BL88" s="545">
        <v>1.88</v>
      </c>
      <c r="BM88" s="4">
        <v>1.83</v>
      </c>
      <c r="BN88" s="4">
        <v>1.89</v>
      </c>
      <c r="BO88" s="4">
        <v>2.1</v>
      </c>
      <c r="BP88" s="629">
        <v>2.2000000000000002</v>
      </c>
      <c r="BQ88" s="631">
        <v>2.31</v>
      </c>
      <c r="BR88" s="633">
        <v>2.13</v>
      </c>
    </row>
    <row r="89" spans="1:70">
      <c r="B89" s="211">
        <v>1</v>
      </c>
    </row>
    <row r="90" spans="1:70">
      <c r="B90" s="211">
        <v>2</v>
      </c>
    </row>
    <row r="91" spans="1:70">
      <c r="B91" s="211">
        <v>3</v>
      </c>
    </row>
    <row r="92" spans="1:70">
      <c r="B92" s="211">
        <v>4</v>
      </c>
    </row>
    <row r="93" spans="1:70">
      <c r="B93" s="211">
        <v>5</v>
      </c>
    </row>
    <row r="94" spans="1:70">
      <c r="B94" s="211">
        <v>6</v>
      </c>
    </row>
    <row r="95" spans="1:70">
      <c r="A95" s="685" t="s">
        <v>110</v>
      </c>
      <c r="B95" s="685"/>
      <c r="C95" s="28" t="str">
        <f>C1</f>
        <v>2011-01</v>
      </c>
      <c r="D95" s="246" t="str">
        <f t="shared" ref="D95:BA95" si="0">D1</f>
        <v>2011-02</v>
      </c>
      <c r="E95" s="246" t="str">
        <f t="shared" si="0"/>
        <v>2011-03</v>
      </c>
      <c r="F95" s="246" t="str">
        <f t="shared" si="0"/>
        <v>2011-04</v>
      </c>
      <c r="G95" s="246" t="str">
        <f t="shared" si="0"/>
        <v>2011-05</v>
      </c>
      <c r="H95" s="246" t="str">
        <f t="shared" si="0"/>
        <v>2011-06</v>
      </c>
      <c r="I95" s="246" t="str">
        <f t="shared" si="0"/>
        <v>2011-07</v>
      </c>
      <c r="J95" s="246" t="str">
        <f t="shared" si="0"/>
        <v>2011-08</v>
      </c>
      <c r="K95" s="246" t="str">
        <f t="shared" si="0"/>
        <v>2011-09</v>
      </c>
      <c r="L95" s="246" t="str">
        <f t="shared" si="0"/>
        <v>2011-10</v>
      </c>
      <c r="M95" s="246" t="str">
        <f t="shared" si="0"/>
        <v>2011-11</v>
      </c>
      <c r="N95" s="246" t="str">
        <f t="shared" si="0"/>
        <v>2011-12</v>
      </c>
      <c r="O95" s="246" t="str">
        <f t="shared" si="0"/>
        <v>2012-01</v>
      </c>
      <c r="P95" s="246" t="str">
        <f t="shared" si="0"/>
        <v>2012-02</v>
      </c>
      <c r="Q95" s="246" t="str">
        <f t="shared" si="0"/>
        <v>2012-03</v>
      </c>
      <c r="R95" s="246" t="str">
        <f t="shared" si="0"/>
        <v>2012-04</v>
      </c>
      <c r="S95" s="246" t="str">
        <f t="shared" si="0"/>
        <v>2012-05</v>
      </c>
      <c r="T95" s="246" t="str">
        <f t="shared" si="0"/>
        <v>2012-06</v>
      </c>
      <c r="U95" s="246" t="str">
        <f t="shared" si="0"/>
        <v>2012-07</v>
      </c>
      <c r="V95" s="246" t="str">
        <f t="shared" si="0"/>
        <v>2012-08</v>
      </c>
      <c r="W95" s="246" t="str">
        <f t="shared" si="0"/>
        <v>2012-09</v>
      </c>
      <c r="X95" s="246" t="str">
        <f t="shared" si="0"/>
        <v>2012-10</v>
      </c>
      <c r="Y95" s="246" t="str">
        <f t="shared" si="0"/>
        <v>2012-11</v>
      </c>
      <c r="Z95" s="246" t="str">
        <f t="shared" si="0"/>
        <v>2012-12</v>
      </c>
      <c r="AA95" s="246" t="str">
        <f t="shared" si="0"/>
        <v>2013-01</v>
      </c>
      <c r="AB95" s="246" t="str">
        <f t="shared" si="0"/>
        <v>2013-02</v>
      </c>
      <c r="AC95" s="246" t="str">
        <f t="shared" si="0"/>
        <v>2013-03</v>
      </c>
      <c r="AD95" s="246" t="str">
        <f t="shared" si="0"/>
        <v>2013-04</v>
      </c>
      <c r="AE95" s="246" t="str">
        <f t="shared" si="0"/>
        <v>2013-05</v>
      </c>
      <c r="AF95" s="246" t="str">
        <f t="shared" si="0"/>
        <v>2013-06</v>
      </c>
      <c r="AG95" s="246" t="str">
        <f t="shared" si="0"/>
        <v>2013-07</v>
      </c>
      <c r="AH95" s="246" t="str">
        <f t="shared" si="0"/>
        <v>2013-08</v>
      </c>
      <c r="AI95" s="246" t="str">
        <f t="shared" si="0"/>
        <v>2013-09</v>
      </c>
      <c r="AJ95" s="246" t="str">
        <f t="shared" si="0"/>
        <v>2013-10</v>
      </c>
      <c r="AK95" s="246" t="str">
        <f t="shared" si="0"/>
        <v>2013-11</v>
      </c>
      <c r="AL95" s="246" t="str">
        <f t="shared" si="0"/>
        <v>2013-12</v>
      </c>
      <c r="AM95" s="246" t="str">
        <f t="shared" si="0"/>
        <v>2014-01</v>
      </c>
      <c r="AN95" s="246" t="str">
        <f t="shared" si="0"/>
        <v>2014-02</v>
      </c>
      <c r="AO95" s="246" t="str">
        <f t="shared" si="0"/>
        <v>2014-03</v>
      </c>
      <c r="AP95" s="246" t="str">
        <f t="shared" si="0"/>
        <v>2014-04</v>
      </c>
      <c r="AQ95" s="246" t="str">
        <f t="shared" si="0"/>
        <v>2014-05</v>
      </c>
      <c r="AR95" s="246" t="str">
        <f t="shared" si="0"/>
        <v>2014-06</v>
      </c>
      <c r="AS95" s="246" t="str">
        <f t="shared" si="0"/>
        <v>2014-07</v>
      </c>
      <c r="AT95" s="246" t="str">
        <f t="shared" si="0"/>
        <v>2014-08</v>
      </c>
      <c r="AU95" s="246" t="str">
        <f t="shared" si="0"/>
        <v>2014-09</v>
      </c>
      <c r="AV95" s="246" t="str">
        <f t="shared" si="0"/>
        <v>2014-10</v>
      </c>
      <c r="AW95" s="246" t="str">
        <f t="shared" si="0"/>
        <v>2014-11</v>
      </c>
      <c r="AX95" s="246" t="str">
        <f t="shared" si="0"/>
        <v>2014-12</v>
      </c>
      <c r="AY95" s="246" t="str">
        <f t="shared" si="0"/>
        <v>2015-01</v>
      </c>
      <c r="AZ95" s="246" t="str">
        <f t="shared" si="0"/>
        <v>2015-02</v>
      </c>
      <c r="BA95" s="246" t="str">
        <f t="shared" si="0"/>
        <v>2015-03</v>
      </c>
      <c r="BB95" s="1">
        <v>42095</v>
      </c>
      <c r="BC95" s="296">
        <v>42125</v>
      </c>
      <c r="BD95" s="296">
        <v>42156</v>
      </c>
      <c r="BE95" s="389">
        <v>42186</v>
      </c>
      <c r="BF95" s="296">
        <v>42217</v>
      </c>
      <c r="BG95" s="296">
        <v>42248</v>
      </c>
      <c r="BH95" s="296">
        <v>42278</v>
      </c>
      <c r="BI95" s="389">
        <v>42309</v>
      </c>
      <c r="BJ95" s="296">
        <v>42339</v>
      </c>
      <c r="BK95" s="296">
        <v>42370</v>
      </c>
      <c r="BL95" s="389">
        <v>42401</v>
      </c>
      <c r="BM95" s="389">
        <v>42430</v>
      </c>
      <c r="BN95" s="296">
        <v>42461</v>
      </c>
      <c r="BO95" s="389">
        <v>42491</v>
      </c>
      <c r="BP95" s="296">
        <v>42522</v>
      </c>
      <c r="BQ95" s="389">
        <v>42552</v>
      </c>
      <c r="BR95" s="296">
        <v>42583</v>
      </c>
    </row>
    <row r="96" spans="1:70">
      <c r="A96" s="692" t="s">
        <v>14</v>
      </c>
      <c r="B96" s="28" t="s">
        <v>15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572740</v>
      </c>
      <c r="N96" s="43">
        <v>783160</v>
      </c>
      <c r="O96" s="43">
        <v>1005000</v>
      </c>
      <c r="P96" s="43">
        <v>825420</v>
      </c>
      <c r="Q96" s="43">
        <v>715830</v>
      </c>
      <c r="R96" s="43">
        <v>1006410</v>
      </c>
      <c r="S96" s="43">
        <v>1874880</v>
      </c>
      <c r="T96" s="43">
        <v>1335830</v>
      </c>
      <c r="U96" s="43">
        <v>1334319.5</v>
      </c>
      <c r="V96" s="43">
        <v>778068.8</v>
      </c>
      <c r="W96" s="43">
        <v>642468.5</v>
      </c>
      <c r="X96" s="43">
        <v>521083.3</v>
      </c>
      <c r="Y96" s="43">
        <v>670914.4</v>
      </c>
      <c r="Z96" s="43">
        <v>1090831.8</v>
      </c>
      <c r="AA96" s="43">
        <v>1227435.8</v>
      </c>
      <c r="AB96" s="43">
        <v>1741875.3</v>
      </c>
      <c r="AC96" s="43">
        <v>1522021.3</v>
      </c>
      <c r="AD96" s="43">
        <v>1453439.9</v>
      </c>
      <c r="AE96" s="43">
        <v>1499981.4</v>
      </c>
      <c r="AF96" s="43">
        <v>1725219.8</v>
      </c>
      <c r="AG96" s="43">
        <v>2476571.5</v>
      </c>
      <c r="AH96" s="43">
        <v>2402269.6</v>
      </c>
      <c r="AI96" s="43">
        <v>1478618.4</v>
      </c>
      <c r="AJ96" s="43">
        <v>1383718</v>
      </c>
      <c r="AK96" s="43">
        <v>1199312.8</v>
      </c>
      <c r="AL96" s="43">
        <v>1131953</v>
      </c>
      <c r="AM96" s="43">
        <v>1745866</v>
      </c>
      <c r="AN96" s="43">
        <v>1797159</v>
      </c>
      <c r="AO96" s="43">
        <v>1848836</v>
      </c>
      <c r="AP96" s="43">
        <v>1393468</v>
      </c>
      <c r="AQ96" s="43">
        <v>1540612</v>
      </c>
      <c r="AR96" s="43">
        <v>1858708</v>
      </c>
      <c r="AS96" s="43">
        <v>1459841</v>
      </c>
      <c r="AT96" s="43">
        <v>1061352</v>
      </c>
      <c r="AU96" s="43">
        <v>579874</v>
      </c>
      <c r="AV96" s="43">
        <v>661254</v>
      </c>
      <c r="AW96" s="43">
        <v>619240</v>
      </c>
      <c r="AX96" s="43">
        <v>530547</v>
      </c>
      <c r="AY96" s="43">
        <v>663463</v>
      </c>
      <c r="AZ96" s="43">
        <v>930701</v>
      </c>
      <c r="BA96" s="2">
        <v>830325</v>
      </c>
      <c r="BB96" s="2">
        <v>531407</v>
      </c>
      <c r="BC96" s="2">
        <v>468345</v>
      </c>
      <c r="BD96" s="2">
        <v>458865</v>
      </c>
      <c r="BE96" s="390">
        <v>615533</v>
      </c>
      <c r="BF96" s="2">
        <v>452278</v>
      </c>
      <c r="BG96" s="2">
        <v>292759</v>
      </c>
      <c r="BH96" s="2">
        <v>277331</v>
      </c>
      <c r="BI96" s="471">
        <v>274962</v>
      </c>
      <c r="BJ96" s="2">
        <v>250207</v>
      </c>
      <c r="BK96" s="2">
        <v>217680</v>
      </c>
      <c r="BL96" s="547">
        <v>266778</v>
      </c>
      <c r="BM96" s="2">
        <v>210619</v>
      </c>
      <c r="BN96" s="2">
        <v>190240</v>
      </c>
      <c r="BO96" s="2">
        <v>169196</v>
      </c>
      <c r="BP96" s="634">
        <v>185008</v>
      </c>
      <c r="BQ96" s="636">
        <v>237249</v>
      </c>
      <c r="BR96" s="638">
        <v>223387</v>
      </c>
    </row>
    <row r="97" spans="1:70">
      <c r="A97" s="693"/>
      <c r="B97" s="29" t="s">
        <v>16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0.3674</v>
      </c>
      <c r="O97" s="44">
        <v>0.2833</v>
      </c>
      <c r="P97" s="44">
        <v>-0.1787</v>
      </c>
      <c r="Q97" s="44">
        <v>-0.1328</v>
      </c>
      <c r="R97" s="44">
        <v>0.40589999999999998</v>
      </c>
      <c r="S97" s="44">
        <v>0.8629</v>
      </c>
      <c r="T97" s="44">
        <v>-0.28749999999999998</v>
      </c>
      <c r="U97" s="44">
        <v>-1.1000000000000001E-3</v>
      </c>
      <c r="V97" s="44">
        <v>-0.41689999999999999</v>
      </c>
      <c r="W97" s="44">
        <v>-0.17430000000000001</v>
      </c>
      <c r="X97" s="44">
        <v>-0.18890000000000001</v>
      </c>
      <c r="Y97" s="44">
        <v>0.28749999999999998</v>
      </c>
      <c r="Z97" s="44">
        <v>0.62590000000000001</v>
      </c>
      <c r="AA97" s="44">
        <v>0.12520000000000001</v>
      </c>
      <c r="AB97" s="44">
        <v>0.41909999999999997</v>
      </c>
      <c r="AC97" s="44">
        <v>-0.12620000000000001</v>
      </c>
      <c r="AD97" s="44">
        <v>-4.5100000000000001E-2</v>
      </c>
      <c r="AE97" s="44">
        <v>3.2000000000000001E-2</v>
      </c>
      <c r="AF97" s="44">
        <v>0.1502</v>
      </c>
      <c r="AG97" s="44">
        <v>0.4355</v>
      </c>
      <c r="AH97" s="44">
        <v>-0.03</v>
      </c>
      <c r="AI97" s="44">
        <v>-0.38450000000000001</v>
      </c>
      <c r="AJ97" s="44">
        <v>-6.4199999999999993E-2</v>
      </c>
      <c r="AK97" s="44">
        <v>-0.1333</v>
      </c>
      <c r="AL97" s="44">
        <v>-5.62E-2</v>
      </c>
      <c r="AM97" s="44">
        <v>0.5423</v>
      </c>
      <c r="AN97" s="44">
        <v>2.9399999999999999E-2</v>
      </c>
      <c r="AO97" s="44">
        <v>2.8799999999999999E-2</v>
      </c>
      <c r="AP97" s="44">
        <v>-0.24629999999999999</v>
      </c>
      <c r="AQ97" s="44">
        <v>0.1056</v>
      </c>
      <c r="AR97" s="44">
        <v>0.20649999999999999</v>
      </c>
      <c r="AS97" s="44">
        <v>-0.21460000000000001</v>
      </c>
      <c r="AT97" s="44">
        <v>-0.27300000000000002</v>
      </c>
      <c r="AU97" s="44">
        <v>-0.4536</v>
      </c>
      <c r="AV97" s="44">
        <v>0.14030000000000001</v>
      </c>
      <c r="AW97" s="44">
        <v>-6.3500000000000001E-2</v>
      </c>
      <c r="AX97" s="44">
        <v>-0.14319999999999999</v>
      </c>
      <c r="AY97" s="44">
        <v>0.2505</v>
      </c>
      <c r="AZ97" s="44">
        <v>0.40279999999999999</v>
      </c>
      <c r="BA97" s="202">
        <v>-0.10780000000000001</v>
      </c>
      <c r="BB97" s="4">
        <v>-0.36</v>
      </c>
      <c r="BC97" s="202">
        <v>-0.1187</v>
      </c>
      <c r="BD97" s="202">
        <v>-2.0199999999999999E-2</v>
      </c>
      <c r="BE97" s="405">
        <v>0.34139999999999998</v>
      </c>
      <c r="BF97" s="202">
        <v>-0.26519999999999999</v>
      </c>
      <c r="BG97" s="202">
        <v>-0.35270000000000001</v>
      </c>
      <c r="BH97" s="202">
        <v>-5.2699999999999997E-2</v>
      </c>
      <c r="BI97" s="405">
        <v>-8.5000000000000006E-3</v>
      </c>
      <c r="BJ97" s="206">
        <v>-0.09</v>
      </c>
      <c r="BK97" s="206">
        <v>-0.13</v>
      </c>
      <c r="BL97" s="405">
        <v>0.22559999999999999</v>
      </c>
      <c r="BM97" s="202">
        <v>-0.21049999999999999</v>
      </c>
      <c r="BN97" s="202">
        <v>-9.6799999999999997E-2</v>
      </c>
      <c r="BO97" s="202">
        <v>-0.1106</v>
      </c>
      <c r="BP97" s="619">
        <v>9.35E-2</v>
      </c>
      <c r="BQ97" s="619">
        <v>0.28239999999999998</v>
      </c>
      <c r="BR97" s="619">
        <v>-5.8400000000000001E-2</v>
      </c>
    </row>
    <row r="98" spans="1:70">
      <c r="A98" s="693"/>
      <c r="B98" s="28" t="s">
        <v>17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28596</v>
      </c>
      <c r="N98" s="43">
        <v>33896</v>
      </c>
      <c r="O98" s="43">
        <v>45617</v>
      </c>
      <c r="P98" s="43">
        <v>41075</v>
      </c>
      <c r="Q98" s="43">
        <v>38202</v>
      </c>
      <c r="R98" s="43">
        <v>55627</v>
      </c>
      <c r="S98" s="43">
        <v>76036</v>
      </c>
      <c r="T98" s="43">
        <v>65210</v>
      </c>
      <c r="U98" s="43">
        <v>65413</v>
      </c>
      <c r="V98" s="43">
        <v>38350</v>
      </c>
      <c r="W98" s="43">
        <v>30503</v>
      </c>
      <c r="X98" s="43">
        <v>25236</v>
      </c>
      <c r="Y98" s="43">
        <v>31095</v>
      </c>
      <c r="Z98" s="43">
        <v>37329</v>
      </c>
      <c r="AA98" s="43">
        <v>38426</v>
      </c>
      <c r="AB98" s="43">
        <v>43369</v>
      </c>
      <c r="AC98" s="43">
        <v>43853</v>
      </c>
      <c r="AD98" s="43">
        <v>43491</v>
      </c>
      <c r="AE98" s="43">
        <v>41067</v>
      </c>
      <c r="AF98" s="43">
        <v>42182</v>
      </c>
      <c r="AG98" s="43">
        <v>53329</v>
      </c>
      <c r="AH98" s="43">
        <v>47197</v>
      </c>
      <c r="AI98" s="43">
        <v>33395</v>
      </c>
      <c r="AJ98" s="43">
        <v>34777</v>
      </c>
      <c r="AK98" s="43">
        <v>31620</v>
      </c>
      <c r="AL98" s="43">
        <v>28929</v>
      </c>
      <c r="AM98" s="43">
        <v>34227</v>
      </c>
      <c r="AN98" s="43">
        <v>31673</v>
      </c>
      <c r="AO98" s="43">
        <v>32754</v>
      </c>
      <c r="AP98" s="43">
        <v>28765</v>
      </c>
      <c r="AQ98" s="43">
        <v>32153</v>
      </c>
      <c r="AR98" s="43">
        <v>37154</v>
      </c>
      <c r="AS98" s="43">
        <v>33914</v>
      </c>
      <c r="AT98" s="43">
        <v>24916</v>
      </c>
      <c r="AU98" s="43">
        <v>15952</v>
      </c>
      <c r="AV98" s="43">
        <v>18284</v>
      </c>
      <c r="AW98" s="43">
        <v>17071</v>
      </c>
      <c r="AX98" s="43">
        <v>16860</v>
      </c>
      <c r="AY98" s="43">
        <v>18544</v>
      </c>
      <c r="AZ98" s="43">
        <v>19820</v>
      </c>
      <c r="BA98" s="2">
        <v>17771</v>
      </c>
      <c r="BB98" s="2">
        <v>13599</v>
      </c>
      <c r="BC98" s="2">
        <v>12893</v>
      </c>
      <c r="BD98" s="2">
        <v>12866</v>
      </c>
      <c r="BE98" s="390">
        <v>16318</v>
      </c>
      <c r="BF98" s="2">
        <v>11979</v>
      </c>
      <c r="BG98" s="2">
        <v>8325</v>
      </c>
      <c r="BH98" s="2">
        <v>8144</v>
      </c>
      <c r="BI98" s="471">
        <v>8313</v>
      </c>
      <c r="BJ98" s="2">
        <v>7999</v>
      </c>
      <c r="BK98" s="2">
        <v>6930</v>
      </c>
      <c r="BL98" s="547">
        <v>7173</v>
      </c>
      <c r="BM98" s="2">
        <v>6079</v>
      </c>
      <c r="BN98" s="2">
        <v>6015</v>
      </c>
      <c r="BO98" s="2">
        <v>5738</v>
      </c>
      <c r="BP98" s="634">
        <v>6163</v>
      </c>
      <c r="BQ98" s="636">
        <v>7013</v>
      </c>
      <c r="BR98" s="638">
        <v>6278</v>
      </c>
    </row>
    <row r="99" spans="1:70">
      <c r="A99" s="693"/>
      <c r="B99" s="29" t="s">
        <v>18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0.18529999999999999</v>
      </c>
      <c r="O99" s="44">
        <v>0.3458</v>
      </c>
      <c r="P99" s="44">
        <v>-9.9599999999999994E-2</v>
      </c>
      <c r="Q99" s="44">
        <v>-6.9900000000000004E-2</v>
      </c>
      <c r="R99" s="44">
        <v>0.45610000000000001</v>
      </c>
      <c r="S99" s="44">
        <v>0.3669</v>
      </c>
      <c r="T99" s="44">
        <v>-0.1424</v>
      </c>
      <c r="U99" s="44">
        <v>3.0999999999999999E-3</v>
      </c>
      <c r="V99" s="44">
        <v>-0.41370000000000001</v>
      </c>
      <c r="W99" s="44">
        <v>-0.2046</v>
      </c>
      <c r="X99" s="44">
        <v>-0.17269999999999999</v>
      </c>
      <c r="Y99" s="44">
        <v>0.23219999999999999</v>
      </c>
      <c r="Z99" s="44">
        <v>0.20050000000000001</v>
      </c>
      <c r="AA99" s="44">
        <v>2.9399999999999999E-2</v>
      </c>
      <c r="AB99" s="44">
        <v>0.12859999999999999</v>
      </c>
      <c r="AC99" s="44">
        <v>1.12E-2</v>
      </c>
      <c r="AD99" s="44">
        <v>-8.3000000000000001E-3</v>
      </c>
      <c r="AE99" s="44">
        <v>-5.57E-2</v>
      </c>
      <c r="AF99" s="44">
        <v>2.7199999999999998E-2</v>
      </c>
      <c r="AG99" s="44">
        <v>0.26429999999999998</v>
      </c>
      <c r="AH99" s="44">
        <v>-0.115</v>
      </c>
      <c r="AI99" s="44">
        <v>-0.29239999999999999</v>
      </c>
      <c r="AJ99" s="44">
        <v>4.1399999999999999E-2</v>
      </c>
      <c r="AK99" s="44">
        <v>-9.0800000000000006E-2</v>
      </c>
      <c r="AL99" s="44">
        <v>-8.5099999999999995E-2</v>
      </c>
      <c r="AM99" s="44">
        <v>0.18310000000000001</v>
      </c>
      <c r="AN99" s="44">
        <v>-7.46E-2</v>
      </c>
      <c r="AO99" s="44">
        <v>3.4099999999999998E-2</v>
      </c>
      <c r="AP99" s="44">
        <v>-0.12180000000000001</v>
      </c>
      <c r="AQ99" s="44">
        <v>0.1178</v>
      </c>
      <c r="AR99" s="44">
        <v>0.1555</v>
      </c>
      <c r="AS99" s="44">
        <v>-8.72E-2</v>
      </c>
      <c r="AT99" s="44">
        <v>-0.26529999999999998</v>
      </c>
      <c r="AU99" s="44">
        <v>-0.35980000000000001</v>
      </c>
      <c r="AV99" s="44">
        <v>0.1462</v>
      </c>
      <c r="AW99" s="44">
        <v>-6.6299999999999998E-2</v>
      </c>
      <c r="AX99" s="44">
        <v>-1.24E-2</v>
      </c>
      <c r="AY99" s="44">
        <v>9.9900000000000003E-2</v>
      </c>
      <c r="AZ99" s="44">
        <v>6.88E-2</v>
      </c>
      <c r="BA99" s="202">
        <v>-0.10340000000000001</v>
      </c>
      <c r="BB99" s="4">
        <v>-0.23480000000000001</v>
      </c>
      <c r="BC99" s="202">
        <v>-5.1900000000000002E-2</v>
      </c>
      <c r="BD99" s="202">
        <v>-2.0999999999999999E-3</v>
      </c>
      <c r="BE99" s="405">
        <v>0.26829999999999998</v>
      </c>
      <c r="BF99" s="202">
        <v>-0.26590000000000003</v>
      </c>
      <c r="BG99" s="202">
        <v>-0.30499999999999999</v>
      </c>
      <c r="BH99" s="202">
        <v>-2.1700000000000001E-2</v>
      </c>
      <c r="BI99" s="405">
        <v>2.0799999999999999E-2</v>
      </c>
      <c r="BJ99" s="202">
        <v>-3.78E-2</v>
      </c>
      <c r="BK99" s="202">
        <v>-0.1336</v>
      </c>
      <c r="BL99" s="405">
        <v>3.5099999999999999E-2</v>
      </c>
      <c r="BM99" s="202">
        <v>-0.1525</v>
      </c>
      <c r="BN99" s="202">
        <v>-1.0500000000000001E-2</v>
      </c>
      <c r="BO99" s="202">
        <v>-4.6100000000000002E-2</v>
      </c>
      <c r="BP99" s="619">
        <v>7.4099999999999999E-2</v>
      </c>
      <c r="BQ99" s="619">
        <v>0.13789999999999999</v>
      </c>
      <c r="BR99" s="619">
        <v>-0.1048</v>
      </c>
    </row>
    <row r="100" spans="1:70">
      <c r="A100" s="693"/>
      <c r="B100" s="28" t="s">
        <v>19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>
        <v>20.03</v>
      </c>
      <c r="N100" s="43">
        <v>23.1</v>
      </c>
      <c r="O100" s="43">
        <v>22.03</v>
      </c>
      <c r="P100" s="43">
        <v>20.100000000000001</v>
      </c>
      <c r="Q100" s="43">
        <v>18.739999999999998</v>
      </c>
      <c r="R100" s="43">
        <v>18.09</v>
      </c>
      <c r="S100" s="43">
        <v>24.66</v>
      </c>
      <c r="T100" s="43">
        <v>20.49</v>
      </c>
      <c r="U100" s="43">
        <v>20.399999999999999</v>
      </c>
      <c r="V100" s="43">
        <v>20.29</v>
      </c>
      <c r="W100" s="43">
        <v>21.06</v>
      </c>
      <c r="X100" s="43">
        <v>20.65</v>
      </c>
      <c r="Y100" s="43">
        <v>21.58</v>
      </c>
      <c r="Z100" s="43">
        <v>29.22</v>
      </c>
      <c r="AA100" s="43">
        <v>31.94</v>
      </c>
      <c r="AB100" s="43">
        <v>40.159999999999997</v>
      </c>
      <c r="AC100" s="43">
        <v>34.71</v>
      </c>
      <c r="AD100" s="43">
        <v>33.42</v>
      </c>
      <c r="AE100" s="43">
        <v>36.53</v>
      </c>
      <c r="AF100" s="43">
        <v>40.9</v>
      </c>
      <c r="AG100" s="43">
        <v>46.44</v>
      </c>
      <c r="AH100" s="43">
        <v>50.9</v>
      </c>
      <c r="AI100" s="43">
        <v>44.28</v>
      </c>
      <c r="AJ100" s="43">
        <v>39.79</v>
      </c>
      <c r="AK100" s="43">
        <v>37.93</v>
      </c>
      <c r="AL100" s="43">
        <v>39.130000000000003</v>
      </c>
      <c r="AM100" s="43">
        <v>51.01</v>
      </c>
      <c r="AN100" s="43">
        <v>56.74</v>
      </c>
      <c r="AO100" s="43">
        <v>56.45</v>
      </c>
      <c r="AP100" s="43">
        <v>48.44</v>
      </c>
      <c r="AQ100" s="43">
        <v>47.92</v>
      </c>
      <c r="AR100" s="43">
        <v>50.03</v>
      </c>
      <c r="AS100" s="43">
        <v>43.05</v>
      </c>
      <c r="AT100" s="43">
        <v>42.6</v>
      </c>
      <c r="AU100" s="43">
        <v>36.35</v>
      </c>
      <c r="AV100" s="43">
        <v>36.17</v>
      </c>
      <c r="AW100" s="43">
        <v>36.270000000000003</v>
      </c>
      <c r="AX100" s="43">
        <v>31.47</v>
      </c>
      <c r="AY100" s="43">
        <v>35.78</v>
      </c>
      <c r="AZ100" s="43">
        <v>46.96</v>
      </c>
      <c r="BA100" s="2">
        <v>46.72</v>
      </c>
      <c r="BB100" s="2">
        <v>39.08</v>
      </c>
      <c r="BC100" s="2">
        <v>36.33</v>
      </c>
      <c r="BD100" s="2">
        <v>35.659999999999997</v>
      </c>
      <c r="BE100" s="390">
        <v>37.72</v>
      </c>
      <c r="BF100" s="2">
        <v>37.76</v>
      </c>
      <c r="BG100" s="2">
        <v>35.17</v>
      </c>
      <c r="BH100" s="2">
        <v>34.049999999999997</v>
      </c>
      <c r="BI100" s="471">
        <v>33.08</v>
      </c>
      <c r="BJ100" s="2">
        <v>31.28</v>
      </c>
      <c r="BK100" s="2">
        <v>31.41</v>
      </c>
      <c r="BL100" s="547">
        <v>37.19</v>
      </c>
      <c r="BM100" s="2">
        <v>34.65</v>
      </c>
      <c r="BN100" s="2">
        <v>31.63</v>
      </c>
      <c r="BO100" s="2">
        <v>29.49</v>
      </c>
      <c r="BP100" s="634">
        <v>30.02</v>
      </c>
      <c r="BQ100" s="636">
        <v>33.83</v>
      </c>
      <c r="BR100" s="638">
        <v>35.58</v>
      </c>
    </row>
    <row r="101" spans="1:70">
      <c r="A101" s="690"/>
      <c r="B101" s="29" t="s">
        <v>20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0.15329999999999999</v>
      </c>
      <c r="O101" s="44">
        <v>-4.6300000000000001E-2</v>
      </c>
      <c r="P101" s="44">
        <v>-8.7599999999999997E-2</v>
      </c>
      <c r="Q101" s="44">
        <v>-6.7699999999999996E-2</v>
      </c>
      <c r="R101" s="44">
        <v>-3.4700000000000002E-2</v>
      </c>
      <c r="S101" s="44">
        <v>0.36320000000000002</v>
      </c>
      <c r="T101" s="44">
        <v>-0.1691</v>
      </c>
      <c r="U101" s="210">
        <v>-4.4000000000000003E-3</v>
      </c>
      <c r="V101" s="44">
        <v>-5.4000000000000003E-3</v>
      </c>
      <c r="W101" s="44">
        <v>3.7900000000000003E-2</v>
      </c>
      <c r="X101" s="44">
        <v>-1.95E-2</v>
      </c>
      <c r="Y101" s="44">
        <v>4.4999999999999998E-2</v>
      </c>
      <c r="Z101" s="44">
        <v>0.35399999999999998</v>
      </c>
      <c r="AA101" s="44">
        <v>9.3100000000000002E-2</v>
      </c>
      <c r="AB101" s="44">
        <v>0.25740000000000002</v>
      </c>
      <c r="AC101" s="44">
        <v>-0.13569999999999999</v>
      </c>
      <c r="AD101" s="44">
        <v>-3.7199999999999997E-2</v>
      </c>
      <c r="AE101" s="44">
        <v>9.3100000000000002E-2</v>
      </c>
      <c r="AF101" s="44">
        <v>0.1196</v>
      </c>
      <c r="AG101" s="44">
        <v>0.13550000000000001</v>
      </c>
      <c r="AH101" s="44">
        <v>9.6000000000000002E-2</v>
      </c>
      <c r="AI101" s="44">
        <v>-0.13009999999999999</v>
      </c>
      <c r="AJ101" s="44">
        <v>-0.1014</v>
      </c>
      <c r="AK101" s="44">
        <v>-4.6699999999999998E-2</v>
      </c>
      <c r="AL101" s="44">
        <v>3.1600000000000003E-2</v>
      </c>
      <c r="AM101" s="44">
        <v>0.30359999999999998</v>
      </c>
      <c r="AN101" s="44">
        <v>0.1123</v>
      </c>
      <c r="AO101" s="44">
        <v>-5.1000000000000004E-3</v>
      </c>
      <c r="AP101" s="44">
        <v>-0.1419</v>
      </c>
      <c r="AQ101" s="44">
        <v>-1.0699999999999999E-2</v>
      </c>
      <c r="AR101" s="44">
        <v>4.3999999999999997E-2</v>
      </c>
      <c r="AS101" s="44">
        <v>-0.13950000000000001</v>
      </c>
      <c r="AT101" s="44">
        <v>-1.0500000000000001E-2</v>
      </c>
      <c r="AU101" s="44">
        <v>-0.1467</v>
      </c>
      <c r="AV101" s="44">
        <v>-5.0000000000000001E-3</v>
      </c>
      <c r="AW101" s="44">
        <v>2.8E-3</v>
      </c>
      <c r="AX101" s="44">
        <v>-0.1323</v>
      </c>
      <c r="AY101" s="44">
        <v>0.13700000000000001</v>
      </c>
      <c r="AZ101" s="44">
        <v>0.3125</v>
      </c>
      <c r="BA101" s="202">
        <v>-5.1000000000000004E-3</v>
      </c>
      <c r="BB101" s="4">
        <v>-0.16350000000000001</v>
      </c>
      <c r="BC101" s="202">
        <v>-7.0400000000000004E-2</v>
      </c>
      <c r="BD101" s="202">
        <v>-1.84E-2</v>
      </c>
      <c r="BE101" s="405">
        <v>5.7799999999999997E-2</v>
      </c>
      <c r="BF101" s="202">
        <v>1.1000000000000001E-3</v>
      </c>
      <c r="BG101" s="202">
        <v>-6.8599999999999994E-2</v>
      </c>
      <c r="BH101" s="202">
        <v>-3.1800000000000002E-2</v>
      </c>
      <c r="BI101" s="405">
        <v>-2.8500000000000001E-2</v>
      </c>
      <c r="BJ101" s="202">
        <v>-5.4399999999999997E-2</v>
      </c>
      <c r="BK101" s="202">
        <v>4.1999999999999997E-3</v>
      </c>
      <c r="BL101" s="405">
        <v>0.184</v>
      </c>
      <c r="BM101" s="202">
        <v>-6.83E-2</v>
      </c>
      <c r="BN101" s="202">
        <v>-8.72E-2</v>
      </c>
      <c r="BO101" s="202">
        <v>-6.7699999999999996E-2</v>
      </c>
      <c r="BP101" s="619">
        <v>1.7999999999999999E-2</v>
      </c>
      <c r="BQ101" s="619">
        <v>0.12690000000000001</v>
      </c>
      <c r="BR101" s="619">
        <v>5.1700000000000003E-2</v>
      </c>
    </row>
    <row r="102" spans="1:70">
      <c r="A102" s="684" t="s">
        <v>21</v>
      </c>
      <c r="B102" s="28" t="s">
        <v>22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0</v>
      </c>
      <c r="Y102" s="43">
        <v>0</v>
      </c>
      <c r="Z102" s="43">
        <v>0</v>
      </c>
      <c r="AA102" s="43">
        <v>0</v>
      </c>
      <c r="AB102" s="43">
        <v>0</v>
      </c>
      <c r="AC102" s="43">
        <v>0</v>
      </c>
      <c r="AD102" s="43">
        <v>0</v>
      </c>
      <c r="AE102" s="43">
        <v>0</v>
      </c>
      <c r="AF102" s="43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488630</v>
      </c>
      <c r="AN102" s="43">
        <v>380590</v>
      </c>
      <c r="AO102" s="43">
        <v>381600</v>
      </c>
      <c r="AP102" s="43">
        <v>292310</v>
      </c>
      <c r="AQ102" s="43">
        <v>311680</v>
      </c>
      <c r="AR102" s="43">
        <v>403100</v>
      </c>
      <c r="AS102" s="43">
        <v>338200</v>
      </c>
      <c r="AT102" s="43">
        <v>233270</v>
      </c>
      <c r="AU102" s="43">
        <v>114860</v>
      </c>
      <c r="AV102" s="43">
        <v>144120</v>
      </c>
      <c r="AW102" s="43">
        <v>155840</v>
      </c>
      <c r="AX102" s="43">
        <v>138530</v>
      </c>
      <c r="AY102" s="43">
        <v>239910</v>
      </c>
      <c r="AZ102" s="43">
        <v>345410</v>
      </c>
      <c r="BA102" s="2">
        <v>247940</v>
      </c>
      <c r="BB102" s="2">
        <v>155930</v>
      </c>
      <c r="BC102" s="2">
        <v>168420</v>
      </c>
      <c r="BD102" s="2">
        <v>139790</v>
      </c>
      <c r="BE102" s="390">
        <v>175710</v>
      </c>
      <c r="BF102" s="2">
        <v>114230</v>
      </c>
      <c r="BG102" s="2">
        <v>65620</v>
      </c>
      <c r="BH102" s="2">
        <v>61220</v>
      </c>
      <c r="BI102" s="471">
        <v>94480</v>
      </c>
      <c r="BJ102" s="2">
        <v>72060</v>
      </c>
      <c r="BK102" s="2">
        <v>59430</v>
      </c>
      <c r="BL102" s="547">
        <v>52980</v>
      </c>
      <c r="BM102" s="2">
        <v>38880</v>
      </c>
      <c r="BN102" s="2">
        <v>32860</v>
      </c>
      <c r="BO102" s="2">
        <v>33990</v>
      </c>
      <c r="BP102" s="634">
        <v>41570</v>
      </c>
      <c r="BQ102" s="636">
        <v>52770</v>
      </c>
      <c r="BR102" s="638">
        <v>37550</v>
      </c>
    </row>
    <row r="103" spans="1:70" ht="26.25">
      <c r="A103" s="684"/>
      <c r="B103" s="29" t="s">
        <v>23</v>
      </c>
      <c r="C103" s="305" ph="1">
        <v>0</v>
      </c>
      <c r="D103" s="305" ph="1">
        <v>0</v>
      </c>
      <c r="E103" s="305" ph="1">
        <v>0</v>
      </c>
      <c r="F103" s="305" ph="1">
        <v>0</v>
      </c>
      <c r="G103" s="305" ph="1">
        <v>0</v>
      </c>
      <c r="H103" s="305" ph="1">
        <v>0</v>
      </c>
      <c r="I103" s="305" ph="1">
        <v>0</v>
      </c>
      <c r="J103" s="305" ph="1">
        <v>0</v>
      </c>
      <c r="K103" s="305" ph="1">
        <v>0</v>
      </c>
      <c r="L103" s="305" ph="1">
        <v>0</v>
      </c>
      <c r="M103" s="305" ph="1">
        <v>0</v>
      </c>
      <c r="N103" s="305" ph="1">
        <v>0</v>
      </c>
      <c r="O103" s="305" ph="1">
        <v>0</v>
      </c>
      <c r="P103" s="305" ph="1">
        <v>0</v>
      </c>
      <c r="Q103" s="305" ph="1">
        <v>0</v>
      </c>
      <c r="R103" s="305" ph="1">
        <v>0</v>
      </c>
      <c r="S103" s="305" ph="1">
        <v>0</v>
      </c>
      <c r="T103" s="305" ph="1">
        <v>0</v>
      </c>
      <c r="U103" s="305" ph="1">
        <v>0</v>
      </c>
      <c r="V103" s="305" ph="1">
        <v>0</v>
      </c>
      <c r="W103" s="305" ph="1">
        <v>0</v>
      </c>
      <c r="X103" s="305" ph="1">
        <v>0</v>
      </c>
      <c r="Y103" s="305" ph="1">
        <v>0</v>
      </c>
      <c r="Z103" s="305" ph="1">
        <v>0</v>
      </c>
      <c r="AA103" s="305" ph="1">
        <v>0</v>
      </c>
      <c r="AB103" s="305" ph="1">
        <v>0</v>
      </c>
      <c r="AC103" s="305" ph="1">
        <v>0</v>
      </c>
      <c r="AD103" s="305" ph="1">
        <v>0</v>
      </c>
      <c r="AE103" s="305" ph="1">
        <v>0</v>
      </c>
      <c r="AF103" s="305" ph="1">
        <v>0</v>
      </c>
      <c r="AG103" s="305" ph="1">
        <v>0</v>
      </c>
      <c r="AH103" s="305" ph="1">
        <v>0</v>
      </c>
      <c r="AI103" s="305" ph="1">
        <v>0</v>
      </c>
      <c r="AJ103" s="305" ph="1">
        <v>0</v>
      </c>
      <c r="AK103" s="305" ph="1">
        <v>0</v>
      </c>
      <c r="AL103" s="305" ph="1">
        <v>0</v>
      </c>
      <c r="AM103" s="305" ph="1">
        <v>0</v>
      </c>
      <c r="AN103" s="305" ph="1">
        <v>-0.22109999999999999</v>
      </c>
      <c r="AO103" s="305" ph="1">
        <v>2.7000000000000001E-3</v>
      </c>
      <c r="AP103" s="305" ph="1">
        <v>-0.23400000000000001</v>
      </c>
      <c r="AQ103" s="305" ph="1">
        <v>6.6299999999999998E-2</v>
      </c>
      <c r="AR103" s="305" ph="1">
        <v>0.29330000000000001</v>
      </c>
      <c r="AS103" s="305" ph="1">
        <v>-0.161</v>
      </c>
      <c r="AT103" s="305" ph="1">
        <v>-0.31030000000000002</v>
      </c>
      <c r="AU103" s="305" ph="1">
        <v>-0.50760000000000005</v>
      </c>
      <c r="AV103" s="305" ph="1">
        <v>0.25469999999999998</v>
      </c>
      <c r="AW103" s="305" ph="1">
        <v>8.1299999999999997E-2</v>
      </c>
      <c r="AX103" s="305" ph="1">
        <v>-0.1111</v>
      </c>
      <c r="AY103" s="305" ph="1">
        <v>0.73180000000000001</v>
      </c>
      <c r="AZ103" s="305" ph="1">
        <v>0.43969999999999998</v>
      </c>
      <c r="BA103" s="202">
        <v>-0.28220000000000001</v>
      </c>
      <c r="BB103" s="4">
        <v>-0.37109999999999999</v>
      </c>
      <c r="BC103" s="202">
        <v>8.0100000000000005E-2</v>
      </c>
      <c r="BD103" s="202">
        <v>-0.17</v>
      </c>
      <c r="BE103" s="405">
        <v>0.25700000000000001</v>
      </c>
      <c r="BF103" s="202">
        <v>-0.34989999999999999</v>
      </c>
      <c r="BG103" s="202">
        <v>-0.42549999999999999</v>
      </c>
      <c r="BH103" s="202">
        <v>-6.7100000000000007E-2</v>
      </c>
      <c r="BI103" s="405">
        <v>0.54330000000000001</v>
      </c>
      <c r="BJ103" s="202">
        <v>-0.23730000000000001</v>
      </c>
      <c r="BK103" s="202">
        <v>-0.17530000000000001</v>
      </c>
      <c r="BL103" s="405">
        <v>-0.1085</v>
      </c>
      <c r="BM103" s="202">
        <v>-0.2661</v>
      </c>
      <c r="BN103" s="202">
        <v>-0.15479999999999999</v>
      </c>
      <c r="BO103" s="202">
        <v>3.44E-2</v>
      </c>
      <c r="BP103" s="619">
        <v>0.223</v>
      </c>
      <c r="BQ103" s="619">
        <v>0.26939999999999997</v>
      </c>
      <c r="BR103" s="619">
        <v>-0.28839999999999999</v>
      </c>
    </row>
    <row r="104" spans="1:70">
      <c r="A104" s="684"/>
      <c r="B104" s="29" t="s">
        <v>24</v>
      </c>
      <c r="C104" s="53">
        <v>0</v>
      </c>
      <c r="D104" s="53">
        <v>0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  <c r="AK104" s="53">
        <v>0</v>
      </c>
      <c r="AL104" s="53">
        <v>0</v>
      </c>
      <c r="AM104" s="53">
        <v>16871</v>
      </c>
      <c r="AN104" s="53">
        <v>14343</v>
      </c>
      <c r="AO104" s="53">
        <v>17288</v>
      </c>
      <c r="AP104" s="53">
        <v>13871</v>
      </c>
      <c r="AQ104" s="53">
        <v>15817</v>
      </c>
      <c r="AR104" s="53">
        <v>21554</v>
      </c>
      <c r="AS104" s="53">
        <v>18439</v>
      </c>
      <c r="AT104" s="53">
        <v>11483</v>
      </c>
      <c r="AU104" s="53">
        <v>6095</v>
      </c>
      <c r="AV104" s="53">
        <v>8118</v>
      </c>
      <c r="AW104" s="53">
        <v>7852</v>
      </c>
      <c r="AX104" s="53">
        <v>7798</v>
      </c>
      <c r="AY104" s="53">
        <v>10050</v>
      </c>
      <c r="AZ104" s="53">
        <v>10386</v>
      </c>
      <c r="BA104" s="308">
        <v>8421</v>
      </c>
      <c r="BB104" s="308">
        <v>6106</v>
      </c>
      <c r="BC104" s="308">
        <v>6422</v>
      </c>
      <c r="BD104" s="308">
        <v>6501</v>
      </c>
      <c r="BE104" s="391">
        <v>9003</v>
      </c>
      <c r="BF104" s="4">
        <v>5346</v>
      </c>
      <c r="BG104" s="4">
        <v>3017</v>
      </c>
      <c r="BH104" s="4">
        <v>2882</v>
      </c>
      <c r="BI104" s="472">
        <v>3871</v>
      </c>
      <c r="BJ104" s="4">
        <v>3068</v>
      </c>
      <c r="BK104" s="4">
        <v>2560</v>
      </c>
      <c r="BL104" s="548">
        <v>2346</v>
      </c>
      <c r="BM104" s="4">
        <v>1743</v>
      </c>
      <c r="BN104" s="4">
        <v>1602</v>
      </c>
      <c r="BO104" s="4">
        <v>1697</v>
      </c>
      <c r="BP104" s="635">
        <v>2134</v>
      </c>
      <c r="BQ104" s="637">
        <v>2671</v>
      </c>
      <c r="BR104" s="639">
        <v>1877</v>
      </c>
    </row>
    <row r="105" spans="1:70" ht="26.25">
      <c r="A105" s="684"/>
      <c r="B105" s="29" t="s">
        <v>25</v>
      </c>
      <c r="C105" s="306" ph="1">
        <v>0</v>
      </c>
      <c r="D105" s="306" ph="1">
        <v>0</v>
      </c>
      <c r="E105" s="306" ph="1">
        <v>0</v>
      </c>
      <c r="F105" s="306" ph="1">
        <v>0</v>
      </c>
      <c r="G105" s="306" ph="1">
        <v>0</v>
      </c>
      <c r="H105" s="306" ph="1">
        <v>0</v>
      </c>
      <c r="I105" s="306" ph="1">
        <v>0</v>
      </c>
      <c r="J105" s="306" ph="1">
        <v>0</v>
      </c>
      <c r="K105" s="306" ph="1">
        <v>0</v>
      </c>
      <c r="L105" s="306" ph="1">
        <v>0</v>
      </c>
      <c r="M105" s="306" ph="1">
        <v>0</v>
      </c>
      <c r="N105" s="306" ph="1">
        <v>0</v>
      </c>
      <c r="O105" s="306" ph="1">
        <v>0</v>
      </c>
      <c r="P105" s="306" ph="1">
        <v>0</v>
      </c>
      <c r="Q105" s="306" ph="1">
        <v>0</v>
      </c>
      <c r="R105" s="306" ph="1">
        <v>0</v>
      </c>
      <c r="S105" s="306" ph="1">
        <v>0</v>
      </c>
      <c r="T105" s="306" ph="1">
        <v>0</v>
      </c>
      <c r="U105" s="306" ph="1">
        <v>0</v>
      </c>
      <c r="V105" s="306" ph="1">
        <v>0</v>
      </c>
      <c r="W105" s="306" ph="1">
        <v>0</v>
      </c>
      <c r="X105" s="306" ph="1">
        <v>0</v>
      </c>
      <c r="Y105" s="306" ph="1">
        <v>0</v>
      </c>
      <c r="Z105" s="306" ph="1">
        <v>0</v>
      </c>
      <c r="AA105" s="306" ph="1">
        <v>0</v>
      </c>
      <c r="AB105" s="306" ph="1">
        <v>0</v>
      </c>
      <c r="AC105" s="306" ph="1">
        <v>0</v>
      </c>
      <c r="AD105" s="306" ph="1">
        <v>0</v>
      </c>
      <c r="AE105" s="306" ph="1">
        <v>0</v>
      </c>
      <c r="AF105" s="306" ph="1">
        <v>0</v>
      </c>
      <c r="AG105" s="306" ph="1">
        <v>0</v>
      </c>
      <c r="AH105" s="306" ph="1">
        <v>0</v>
      </c>
      <c r="AI105" s="306" ph="1">
        <v>0</v>
      </c>
      <c r="AJ105" s="306" ph="1">
        <v>0</v>
      </c>
      <c r="AK105" s="306" ph="1">
        <v>0</v>
      </c>
      <c r="AL105" s="306" ph="1">
        <v>0</v>
      </c>
      <c r="AM105" s="306" ph="1">
        <v>0</v>
      </c>
      <c r="AN105" s="306" ph="1">
        <v>-0.14979999999999999</v>
      </c>
      <c r="AO105" s="306" ph="1">
        <v>0.20530000000000001</v>
      </c>
      <c r="AP105" s="306" ph="1">
        <v>-0.19769999999999999</v>
      </c>
      <c r="AQ105" s="306" ph="1">
        <v>0.14030000000000001</v>
      </c>
      <c r="AR105" s="306" ph="1">
        <v>0.36270000000000002</v>
      </c>
      <c r="AS105" s="306" ph="1">
        <v>-0.14449999999999999</v>
      </c>
      <c r="AT105" s="306" ph="1">
        <v>-0.37719999999999998</v>
      </c>
      <c r="AU105" s="306" ph="1">
        <v>-0.46920000000000001</v>
      </c>
      <c r="AV105" s="306" ph="1">
        <v>0.33189999999999997</v>
      </c>
      <c r="AW105" s="306" ph="1">
        <v>-3.2800000000000003E-2</v>
      </c>
      <c r="AX105" s="306" ph="1">
        <v>-6.8999999999999999E-3</v>
      </c>
      <c r="AY105" s="306" ph="1">
        <v>0.2888</v>
      </c>
      <c r="AZ105" s="306" ph="1">
        <v>3.3399999999999999E-2</v>
      </c>
      <c r="BA105" s="243">
        <v>-0.18920000000000001</v>
      </c>
      <c r="BB105" s="243">
        <v>-0.27489999999999998</v>
      </c>
      <c r="BC105" s="243">
        <v>5.1799999999999999E-2</v>
      </c>
      <c r="BD105" s="243">
        <v>1.23E-2</v>
      </c>
      <c r="BE105" s="405">
        <v>0.38490000000000002</v>
      </c>
      <c r="BF105" s="202">
        <v>-0.40620000000000001</v>
      </c>
      <c r="BG105" s="202">
        <v>-0.43569999999999998</v>
      </c>
      <c r="BH105" s="202">
        <v>-4.4699999999999997E-2</v>
      </c>
      <c r="BI105" s="405">
        <v>0.34320000000000001</v>
      </c>
      <c r="BJ105" s="202">
        <v>-0.2074</v>
      </c>
      <c r="BK105" s="202">
        <v>-0.1656</v>
      </c>
      <c r="BL105" s="405">
        <v>-8.3599999999999994E-2</v>
      </c>
      <c r="BM105" s="202">
        <v>-0.25700000000000001</v>
      </c>
      <c r="BN105" s="202">
        <v>-8.09E-2</v>
      </c>
      <c r="BO105" s="202">
        <v>5.9299999999999999E-2</v>
      </c>
      <c r="BP105" s="619">
        <v>0.25750000000000001</v>
      </c>
      <c r="BQ105" s="619">
        <v>0.25159999999999999</v>
      </c>
      <c r="BR105" s="619">
        <v>-0.29730000000000001</v>
      </c>
    </row>
    <row r="106" spans="1:70">
      <c r="A106" s="684"/>
      <c r="B106" s="29" t="s">
        <v>26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>
        <v>28.96</v>
      </c>
      <c r="AN106" s="53">
        <v>26.53</v>
      </c>
      <c r="AO106" s="53">
        <v>22.07</v>
      </c>
      <c r="AP106" s="53">
        <v>21.07</v>
      </c>
      <c r="AQ106" s="53">
        <v>19.71</v>
      </c>
      <c r="AR106" s="53">
        <v>18.7</v>
      </c>
      <c r="AS106" s="53">
        <v>18.34</v>
      </c>
      <c r="AT106" s="53">
        <v>20.309999999999999</v>
      </c>
      <c r="AU106" s="53">
        <v>18.84</v>
      </c>
      <c r="AV106" s="53">
        <v>17.75</v>
      </c>
      <c r="AW106" s="53">
        <v>19.850000000000001</v>
      </c>
      <c r="AX106" s="53">
        <v>17.760000000000002</v>
      </c>
      <c r="AY106" s="53">
        <v>23.87</v>
      </c>
      <c r="AZ106" s="53">
        <v>33.26</v>
      </c>
      <c r="BA106" s="308">
        <v>29.44</v>
      </c>
      <c r="BB106" s="308">
        <v>25.54</v>
      </c>
      <c r="BC106" s="308">
        <v>26.23</v>
      </c>
      <c r="BD106" s="308">
        <v>21.5</v>
      </c>
      <c r="BE106" s="391">
        <v>19.52</v>
      </c>
      <c r="BF106" s="4">
        <v>21.37</v>
      </c>
      <c r="BG106" s="4">
        <v>21.75</v>
      </c>
      <c r="BH106" s="4">
        <v>21.24</v>
      </c>
      <c r="BI106" s="472">
        <v>24.41</v>
      </c>
      <c r="BJ106" s="4">
        <v>23.49</v>
      </c>
      <c r="BK106" s="4">
        <v>23.21</v>
      </c>
      <c r="BL106" s="548">
        <v>22.58</v>
      </c>
      <c r="BM106" s="4">
        <v>22.31</v>
      </c>
      <c r="BN106" s="4">
        <v>20.51</v>
      </c>
      <c r="BO106" s="4">
        <v>20.03</v>
      </c>
      <c r="BP106" s="635">
        <v>19.48</v>
      </c>
      <c r="BQ106" s="637">
        <v>19.760000000000002</v>
      </c>
      <c r="BR106" s="639">
        <v>20.010000000000002</v>
      </c>
    </row>
    <row r="107" spans="1:70" ht="26.25">
      <c r="A107" s="684"/>
      <c r="B107" s="29" t="s">
        <v>27</v>
      </c>
      <c r="C107" s="306" ph="1">
        <v>0</v>
      </c>
      <c r="D107" s="306" ph="1">
        <v>0</v>
      </c>
      <c r="E107" s="306" ph="1">
        <v>0</v>
      </c>
      <c r="F107" s="306" ph="1">
        <v>0</v>
      </c>
      <c r="G107" s="306" ph="1">
        <v>0</v>
      </c>
      <c r="H107" s="306" ph="1">
        <v>0</v>
      </c>
      <c r="I107" s="306" ph="1">
        <v>0</v>
      </c>
      <c r="J107" s="306" ph="1">
        <v>0</v>
      </c>
      <c r="K107" s="306" ph="1">
        <v>0</v>
      </c>
      <c r="L107" s="306" ph="1">
        <v>0</v>
      </c>
      <c r="M107" s="306" ph="1">
        <v>0</v>
      </c>
      <c r="N107" s="306" ph="1">
        <v>0</v>
      </c>
      <c r="O107" s="306" ph="1">
        <v>0</v>
      </c>
      <c r="P107" s="306" ph="1">
        <v>0</v>
      </c>
      <c r="Q107" s="306" ph="1">
        <v>0</v>
      </c>
      <c r="R107" s="306" ph="1">
        <v>0</v>
      </c>
      <c r="S107" s="306" ph="1">
        <v>0</v>
      </c>
      <c r="T107" s="306" ph="1">
        <v>0</v>
      </c>
      <c r="U107" s="306" ph="1">
        <v>0</v>
      </c>
      <c r="V107" s="306" ph="1">
        <v>0</v>
      </c>
      <c r="W107" s="306" ph="1">
        <v>0</v>
      </c>
      <c r="X107" s="306" ph="1">
        <v>0</v>
      </c>
      <c r="Y107" s="306" ph="1">
        <v>0</v>
      </c>
      <c r="Z107" s="306" ph="1">
        <v>0</v>
      </c>
      <c r="AA107" s="306" ph="1">
        <v>0</v>
      </c>
      <c r="AB107" s="306" ph="1">
        <v>0</v>
      </c>
      <c r="AC107" s="306" ph="1">
        <v>0</v>
      </c>
      <c r="AD107" s="306" ph="1">
        <v>0</v>
      </c>
      <c r="AE107" s="306" ph="1">
        <v>0</v>
      </c>
      <c r="AF107" s="306" ph="1">
        <v>0</v>
      </c>
      <c r="AG107" s="306" ph="1">
        <v>0</v>
      </c>
      <c r="AH107" s="306" ph="1">
        <v>0</v>
      </c>
      <c r="AI107" s="306" ph="1">
        <v>0</v>
      </c>
      <c r="AJ107" s="306" ph="1">
        <v>0</v>
      </c>
      <c r="AK107" s="306" ph="1">
        <v>0</v>
      </c>
      <c r="AL107" s="306" ph="1">
        <v>0</v>
      </c>
      <c r="AM107" s="306" ph="1">
        <v>0</v>
      </c>
      <c r="AN107" s="306" ph="1">
        <v>-8.3900000000000002E-2</v>
      </c>
      <c r="AO107" s="306" ph="1">
        <v>-0.1681</v>
      </c>
      <c r="AP107" s="306" ph="1">
        <v>-4.53E-2</v>
      </c>
      <c r="AQ107" s="306" ph="1">
        <v>-6.4500000000000002E-2</v>
      </c>
      <c r="AR107" s="306" ph="1">
        <v>-5.1200000000000002E-2</v>
      </c>
      <c r="AS107" s="306" ph="1">
        <v>-1.9300000000000001E-2</v>
      </c>
      <c r="AT107" s="306" ph="1">
        <v>0.1074</v>
      </c>
      <c r="AU107" s="306" ph="1">
        <v>-7.2400000000000006E-2</v>
      </c>
      <c r="AV107" s="306" ph="1">
        <v>-5.79E-2</v>
      </c>
      <c r="AW107" s="306" ph="1">
        <v>0.1183</v>
      </c>
      <c r="AX107" s="306" ph="1">
        <v>-0.1053</v>
      </c>
      <c r="AY107" s="306" ph="1">
        <v>0.34399999999999997</v>
      </c>
      <c r="AZ107" s="306" ph="1">
        <v>0.39340000000000003</v>
      </c>
      <c r="BA107" s="243">
        <v>-0.1149</v>
      </c>
      <c r="BB107" s="243">
        <v>-0.13250000000000001</v>
      </c>
      <c r="BC107" s="243">
        <v>2.7E-2</v>
      </c>
      <c r="BD107" s="243">
        <v>-0.18029999999999999</v>
      </c>
      <c r="BE107" s="405">
        <v>-9.2100000000000001E-2</v>
      </c>
      <c r="BF107" s="202">
        <v>9.4799999999999995E-2</v>
      </c>
      <c r="BG107" s="202">
        <v>1.78E-2</v>
      </c>
      <c r="BH107" s="202">
        <v>-2.3400000000000001E-2</v>
      </c>
      <c r="BI107" s="405">
        <v>0.1492</v>
      </c>
      <c r="BJ107" s="202">
        <v>-3.7699999999999997E-2</v>
      </c>
      <c r="BK107" s="202">
        <v>-1.1900000000000001E-2</v>
      </c>
      <c r="BL107" s="405">
        <v>-2.7099999999999999E-2</v>
      </c>
      <c r="BM107" s="202">
        <v>-1.2E-2</v>
      </c>
      <c r="BN107" s="202">
        <v>-8.0699999999999994E-2</v>
      </c>
      <c r="BO107" s="202">
        <v>-2.3400000000000001E-2</v>
      </c>
      <c r="BP107" s="619">
        <v>-2.75E-2</v>
      </c>
      <c r="BQ107" s="619">
        <v>1.44E-2</v>
      </c>
      <c r="BR107" s="619">
        <v>1.2699999999999999E-2</v>
      </c>
    </row>
    <row r="108" spans="1:70">
      <c r="A108" s="684" t="s">
        <v>28</v>
      </c>
      <c r="B108" s="28" t="s">
        <v>29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106329.5</v>
      </c>
      <c r="V108" s="43">
        <v>298838.8</v>
      </c>
      <c r="W108" s="43">
        <v>277118.5</v>
      </c>
      <c r="X108" s="43">
        <v>211113.3</v>
      </c>
      <c r="Y108" s="43">
        <v>316184.40000000002</v>
      </c>
      <c r="Z108" s="43">
        <v>674281.8</v>
      </c>
      <c r="AA108" s="43">
        <v>531295.80000000005</v>
      </c>
      <c r="AB108" s="43">
        <v>1087175.3</v>
      </c>
      <c r="AC108" s="43">
        <v>933551.3</v>
      </c>
      <c r="AD108" s="43">
        <v>985519.9</v>
      </c>
      <c r="AE108" s="43">
        <v>1110311.3999999999</v>
      </c>
      <c r="AF108" s="43">
        <v>1122469.8</v>
      </c>
      <c r="AG108" s="43">
        <v>1889391.5</v>
      </c>
      <c r="AH108" s="43">
        <v>1866579.6</v>
      </c>
      <c r="AI108" s="43">
        <v>1137658.3999999999</v>
      </c>
      <c r="AJ108" s="43">
        <v>1029598</v>
      </c>
      <c r="AK108" s="43">
        <v>867362.8</v>
      </c>
      <c r="AL108" s="43">
        <v>797323</v>
      </c>
      <c r="AM108" s="43">
        <v>1206296</v>
      </c>
      <c r="AN108" s="43">
        <v>1363269</v>
      </c>
      <c r="AO108" s="43">
        <v>1409286</v>
      </c>
      <c r="AP108" s="43">
        <v>1037848</v>
      </c>
      <c r="AQ108" s="43">
        <v>1162042</v>
      </c>
      <c r="AR108" s="43">
        <v>1395398</v>
      </c>
      <c r="AS108" s="43">
        <v>1050691</v>
      </c>
      <c r="AT108" s="43">
        <v>761702</v>
      </c>
      <c r="AU108" s="43">
        <v>397774</v>
      </c>
      <c r="AV108" s="43">
        <v>451134</v>
      </c>
      <c r="AW108" s="43">
        <v>396880</v>
      </c>
      <c r="AX108" s="43">
        <v>325777</v>
      </c>
      <c r="AY108" s="43">
        <v>356813</v>
      </c>
      <c r="AZ108" s="43">
        <v>518141</v>
      </c>
      <c r="BA108" s="2">
        <v>515075</v>
      </c>
      <c r="BB108" s="2">
        <v>333177</v>
      </c>
      <c r="BC108" s="2">
        <v>257355</v>
      </c>
      <c r="BD108" s="2">
        <v>279545</v>
      </c>
      <c r="BE108" s="390">
        <v>400443</v>
      </c>
      <c r="BF108" s="2">
        <v>299758</v>
      </c>
      <c r="BG108" s="2">
        <v>190109</v>
      </c>
      <c r="BH108" s="2">
        <v>180041</v>
      </c>
      <c r="BI108" s="471">
        <v>145122</v>
      </c>
      <c r="BJ108" s="2">
        <v>143537</v>
      </c>
      <c r="BK108" s="2">
        <v>124330</v>
      </c>
      <c r="BL108" s="547">
        <v>180748</v>
      </c>
      <c r="BM108" s="2">
        <v>138889</v>
      </c>
      <c r="BN108" s="2">
        <v>124800</v>
      </c>
      <c r="BO108" s="2">
        <v>102836</v>
      </c>
      <c r="BP108" s="634">
        <v>111248</v>
      </c>
      <c r="BQ108" s="636">
        <v>152539</v>
      </c>
      <c r="BR108" s="638">
        <v>154087</v>
      </c>
    </row>
    <row r="109" spans="1:70" ht="26.25">
      <c r="A109" s="684"/>
      <c r="B109" s="29" t="s">
        <v>30</v>
      </c>
      <c r="C109" s="305" ph="1">
        <v>0</v>
      </c>
      <c r="D109" s="305" ph="1">
        <v>0</v>
      </c>
      <c r="E109" s="305" ph="1">
        <v>0</v>
      </c>
      <c r="F109" s="305" ph="1">
        <v>0</v>
      </c>
      <c r="G109" s="305" ph="1">
        <v>0</v>
      </c>
      <c r="H109" s="305" ph="1">
        <v>0</v>
      </c>
      <c r="I109" s="305" ph="1">
        <v>0</v>
      </c>
      <c r="J109" s="305" ph="1">
        <v>0</v>
      </c>
      <c r="K109" s="305" ph="1">
        <v>0</v>
      </c>
      <c r="L109" s="305" ph="1">
        <v>0</v>
      </c>
      <c r="M109" s="305" ph="1">
        <v>0</v>
      </c>
      <c r="N109" s="305" ph="1">
        <v>0</v>
      </c>
      <c r="O109" s="305" ph="1">
        <v>0</v>
      </c>
      <c r="P109" s="305" ph="1">
        <v>0</v>
      </c>
      <c r="Q109" s="305" ph="1">
        <v>0</v>
      </c>
      <c r="R109" s="305" ph="1">
        <v>0</v>
      </c>
      <c r="S109" s="305" ph="1">
        <v>0</v>
      </c>
      <c r="T109" s="305" ph="1">
        <v>0</v>
      </c>
      <c r="U109" s="305" ph="1">
        <v>0</v>
      </c>
      <c r="V109" s="305" ph="1">
        <v>1.8105</v>
      </c>
      <c r="W109" s="305" ph="1">
        <v>-7.2700000000000001E-2</v>
      </c>
      <c r="X109" s="305" ph="1">
        <v>-0.2382</v>
      </c>
      <c r="Y109" s="305" ph="1">
        <v>0.49769999999999998</v>
      </c>
      <c r="Z109" s="305" ph="1">
        <v>1.1326000000000001</v>
      </c>
      <c r="AA109" s="305" ph="1">
        <v>-0.21210000000000001</v>
      </c>
      <c r="AB109" s="305" ph="1">
        <v>1.0463</v>
      </c>
      <c r="AC109" s="305" ph="1">
        <v>-0.14130000000000001</v>
      </c>
      <c r="AD109" s="305" ph="1">
        <v>5.57E-2</v>
      </c>
      <c r="AE109" s="305" ph="1">
        <v>0.12659999999999999</v>
      </c>
      <c r="AF109" s="305" ph="1">
        <v>1.0999999999999999E-2</v>
      </c>
      <c r="AG109" s="305" ph="1">
        <v>0.68320000000000003</v>
      </c>
      <c r="AH109" s="305" ph="1">
        <v>-1.21E-2</v>
      </c>
      <c r="AI109" s="305" ph="1">
        <v>-0.39050000000000001</v>
      </c>
      <c r="AJ109" s="305" ph="1">
        <v>-9.5000000000000001E-2</v>
      </c>
      <c r="AK109" s="305" ph="1">
        <v>-0.15759999999999999</v>
      </c>
      <c r="AL109" s="305" ph="1">
        <v>-8.0799999999999997E-2</v>
      </c>
      <c r="AM109" s="305" ph="1">
        <v>0.51290000000000002</v>
      </c>
      <c r="AN109" s="305" ph="1">
        <v>0.13009999999999999</v>
      </c>
      <c r="AO109" s="305" ph="1">
        <v>3.3799999999999997E-2</v>
      </c>
      <c r="AP109" s="305" ph="1">
        <v>-0.2636</v>
      </c>
      <c r="AQ109" s="305" ph="1">
        <v>0.1197</v>
      </c>
      <c r="AR109" s="305" ph="1">
        <v>0.20080000000000001</v>
      </c>
      <c r="AS109" s="305" ph="1">
        <v>-0.247</v>
      </c>
      <c r="AT109" s="305" ph="1">
        <v>-0.27500000000000002</v>
      </c>
      <c r="AU109" s="305" ph="1">
        <v>-0.4778</v>
      </c>
      <c r="AV109" s="305" ph="1">
        <v>0.1341</v>
      </c>
      <c r="AW109" s="305" ph="1">
        <v>-0.1203</v>
      </c>
      <c r="AX109" s="305" ph="1">
        <v>-0.1792</v>
      </c>
      <c r="AY109" s="305" ph="1">
        <v>9.5299999999999996E-2</v>
      </c>
      <c r="AZ109" s="305" ph="1">
        <v>0.4521</v>
      </c>
      <c r="BA109" s="243">
        <v>-5.8999999999999999E-3</v>
      </c>
      <c r="BB109" s="243">
        <v>-0.35310000000000002</v>
      </c>
      <c r="BC109" s="243">
        <v>-0.2276</v>
      </c>
      <c r="BD109" s="243">
        <v>8.6199999999999999E-2</v>
      </c>
      <c r="BE109" s="405">
        <v>0.4325</v>
      </c>
      <c r="BF109" s="202">
        <v>-0.25140000000000001</v>
      </c>
      <c r="BG109" s="202">
        <v>-0.36580000000000001</v>
      </c>
      <c r="BH109" s="202">
        <v>-5.2999999999999999E-2</v>
      </c>
      <c r="BI109" s="405">
        <v>-0.19400000000000001</v>
      </c>
      <c r="BJ109" s="202">
        <v>-1.09E-2</v>
      </c>
      <c r="BK109" s="202">
        <v>-0.1338</v>
      </c>
      <c r="BL109" s="405">
        <v>0.45379999999999998</v>
      </c>
      <c r="BM109" s="202">
        <v>-0.2316</v>
      </c>
      <c r="BN109" s="202">
        <v>-0.1014</v>
      </c>
      <c r="BO109" s="202">
        <v>-0.17599999999999999</v>
      </c>
      <c r="BP109" s="619">
        <v>8.1799999999999998E-2</v>
      </c>
      <c r="BQ109" s="619">
        <v>0.37119999999999997</v>
      </c>
      <c r="BR109" s="619">
        <v>1.01E-2</v>
      </c>
    </row>
    <row r="110" spans="1:70">
      <c r="A110" s="684"/>
      <c r="B110" s="29" t="s">
        <v>31</v>
      </c>
      <c r="C110" s="53">
        <v>0</v>
      </c>
      <c r="D110" s="53">
        <v>0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0</v>
      </c>
      <c r="P110" s="53">
        <v>0</v>
      </c>
      <c r="Q110" s="53">
        <v>0</v>
      </c>
      <c r="R110" s="53">
        <v>0</v>
      </c>
      <c r="S110" s="53">
        <v>0</v>
      </c>
      <c r="T110" s="53">
        <v>0</v>
      </c>
      <c r="U110" s="53">
        <v>4646</v>
      </c>
      <c r="V110" s="53">
        <v>13979</v>
      </c>
      <c r="W110" s="53">
        <v>11990</v>
      </c>
      <c r="X110" s="53">
        <v>7979</v>
      </c>
      <c r="Y110" s="53">
        <v>12285</v>
      </c>
      <c r="Z110" s="53">
        <v>19231</v>
      </c>
      <c r="AA110" s="53">
        <v>17664</v>
      </c>
      <c r="AB110" s="53">
        <v>29603</v>
      </c>
      <c r="AC110" s="53">
        <v>26690</v>
      </c>
      <c r="AD110" s="53">
        <v>28918</v>
      </c>
      <c r="AE110" s="53">
        <v>27251</v>
      </c>
      <c r="AF110" s="53">
        <v>25236</v>
      </c>
      <c r="AG110" s="53">
        <v>35334</v>
      </c>
      <c r="AH110" s="53">
        <v>31763</v>
      </c>
      <c r="AI110" s="53">
        <v>20334</v>
      </c>
      <c r="AJ110" s="53">
        <v>21600</v>
      </c>
      <c r="AK110" s="53">
        <v>18947</v>
      </c>
      <c r="AL110" s="53">
        <v>16073</v>
      </c>
      <c r="AM110" s="53">
        <v>22207</v>
      </c>
      <c r="AN110" s="53">
        <v>20347</v>
      </c>
      <c r="AO110" s="53">
        <v>19433</v>
      </c>
      <c r="AP110" s="53">
        <v>16951</v>
      </c>
      <c r="AQ110" s="53">
        <v>19672</v>
      </c>
      <c r="AR110" s="53">
        <v>22163</v>
      </c>
      <c r="AS110" s="53">
        <v>19352</v>
      </c>
      <c r="AT110" s="53">
        <v>14515</v>
      </c>
      <c r="AU110" s="53">
        <v>7511</v>
      </c>
      <c r="AV110" s="53">
        <v>8632</v>
      </c>
      <c r="AW110" s="53">
        <v>7472</v>
      </c>
      <c r="AX110" s="53">
        <v>6964</v>
      </c>
      <c r="AY110" s="53">
        <v>7308</v>
      </c>
      <c r="AZ110" s="53">
        <v>8642</v>
      </c>
      <c r="BA110" s="308">
        <v>7555</v>
      </c>
      <c r="BB110" s="308">
        <v>5782</v>
      </c>
      <c r="BC110" s="308">
        <v>4626</v>
      </c>
      <c r="BD110" s="308">
        <v>5040</v>
      </c>
      <c r="BE110" s="391">
        <v>7289</v>
      </c>
      <c r="BF110" s="4">
        <v>4988</v>
      </c>
      <c r="BG110" s="4">
        <v>2868</v>
      </c>
      <c r="BH110" s="4">
        <v>2856</v>
      </c>
      <c r="BI110" s="472">
        <v>2244</v>
      </c>
      <c r="BJ110" s="4">
        <v>2655</v>
      </c>
      <c r="BK110" s="4">
        <v>1945</v>
      </c>
      <c r="BL110" s="548">
        <v>2512</v>
      </c>
      <c r="BM110" s="4">
        <v>1726</v>
      </c>
      <c r="BN110" s="4">
        <v>1859</v>
      </c>
      <c r="BO110" s="4">
        <v>1496</v>
      </c>
      <c r="BP110" s="635">
        <v>1615</v>
      </c>
      <c r="BQ110" s="637">
        <v>2176</v>
      </c>
      <c r="BR110" s="639">
        <v>2121</v>
      </c>
    </row>
    <row r="111" spans="1:70" ht="26.25">
      <c r="A111" s="684"/>
      <c r="B111" s="29" t="s">
        <v>32</v>
      </c>
      <c r="C111" s="306" ph="1">
        <v>0</v>
      </c>
      <c r="D111" s="306" ph="1">
        <v>0</v>
      </c>
      <c r="E111" s="306" ph="1">
        <v>0</v>
      </c>
      <c r="F111" s="306" ph="1">
        <v>0</v>
      </c>
      <c r="G111" s="306" ph="1">
        <v>0</v>
      </c>
      <c r="H111" s="306" ph="1">
        <v>0</v>
      </c>
      <c r="I111" s="306" ph="1">
        <v>0</v>
      </c>
      <c r="J111" s="306" ph="1">
        <v>0</v>
      </c>
      <c r="K111" s="306" ph="1">
        <v>0</v>
      </c>
      <c r="L111" s="306" ph="1">
        <v>0</v>
      </c>
      <c r="M111" s="306" ph="1">
        <v>0</v>
      </c>
      <c r="N111" s="306" ph="1">
        <v>0</v>
      </c>
      <c r="O111" s="306" ph="1">
        <v>0</v>
      </c>
      <c r="P111" s="306" ph="1">
        <v>0</v>
      </c>
      <c r="Q111" s="306" ph="1">
        <v>0</v>
      </c>
      <c r="R111" s="306" ph="1">
        <v>0</v>
      </c>
      <c r="S111" s="306" ph="1">
        <v>0</v>
      </c>
      <c r="T111" s="306" ph="1">
        <v>0</v>
      </c>
      <c r="U111" s="306" ph="1">
        <v>0</v>
      </c>
      <c r="V111" s="306" ph="1">
        <v>2.0087999999999999</v>
      </c>
      <c r="W111" s="306" ph="1">
        <v>-0.14230000000000001</v>
      </c>
      <c r="X111" s="306" ph="1">
        <v>-0.33450000000000002</v>
      </c>
      <c r="Y111" s="306" ph="1">
        <v>0.53969999999999996</v>
      </c>
      <c r="Z111" s="306" ph="1">
        <v>0.56540000000000001</v>
      </c>
      <c r="AA111" s="306" ph="1">
        <v>-8.1500000000000003E-2</v>
      </c>
      <c r="AB111" s="306" ph="1">
        <v>0.67589999999999995</v>
      </c>
      <c r="AC111" s="306" ph="1">
        <v>-9.8400000000000001E-2</v>
      </c>
      <c r="AD111" s="306" ph="1">
        <v>8.3500000000000005E-2</v>
      </c>
      <c r="AE111" s="306" ph="1">
        <v>-5.7599999999999998E-2</v>
      </c>
      <c r="AF111" s="306" ph="1">
        <v>-7.3899999999999993E-2</v>
      </c>
      <c r="AG111" s="306" ph="1">
        <v>0.40010000000000001</v>
      </c>
      <c r="AH111" s="306" ph="1">
        <v>-0.1011</v>
      </c>
      <c r="AI111" s="306" ph="1">
        <v>-0.35980000000000001</v>
      </c>
      <c r="AJ111" s="306" ph="1">
        <v>6.2300000000000001E-2</v>
      </c>
      <c r="AK111" s="306" ph="1">
        <v>-0.12280000000000001</v>
      </c>
      <c r="AL111" s="306" ph="1">
        <v>-0.1517</v>
      </c>
      <c r="AM111" s="306" ph="1">
        <v>0.38159999999999999</v>
      </c>
      <c r="AN111" s="306" ph="1">
        <v>-8.3799999999999999E-2</v>
      </c>
      <c r="AO111" s="306" ph="1">
        <v>-4.4900000000000002E-2</v>
      </c>
      <c r="AP111" s="306" ph="1">
        <v>-0.12770000000000001</v>
      </c>
      <c r="AQ111" s="306" ph="1">
        <v>0.1605</v>
      </c>
      <c r="AR111" s="306" ph="1">
        <v>0.12659999999999999</v>
      </c>
      <c r="AS111" s="306" ph="1">
        <v>-0.1268</v>
      </c>
      <c r="AT111" s="306" ph="1">
        <v>-0.24990000000000001</v>
      </c>
      <c r="AU111" s="306" ph="1">
        <v>-0.48249999999999998</v>
      </c>
      <c r="AV111" s="306" ph="1">
        <v>0.1492</v>
      </c>
      <c r="AW111" s="306" ph="1">
        <v>-0.13439999999999999</v>
      </c>
      <c r="AX111" s="306" ph="1">
        <v>-6.8000000000000005E-2</v>
      </c>
      <c r="AY111" s="306" ph="1">
        <v>4.9399999999999999E-2</v>
      </c>
      <c r="AZ111" s="306" ph="1">
        <v>0.1825</v>
      </c>
      <c r="BA111" s="309">
        <v>-0.1258</v>
      </c>
      <c r="BB111" s="309">
        <v>-0.23469999999999999</v>
      </c>
      <c r="BC111" s="309">
        <v>-0.19989999999999999</v>
      </c>
      <c r="BD111" s="309">
        <v>8.9499999999999996E-2</v>
      </c>
      <c r="BE111" s="405">
        <v>0.44619999999999999</v>
      </c>
      <c r="BF111" s="202">
        <v>-0.31569999999999998</v>
      </c>
      <c r="BG111" s="202">
        <v>-0.42499999999999999</v>
      </c>
      <c r="BH111" s="202">
        <v>-4.1999999999999997E-3</v>
      </c>
      <c r="BI111" s="405">
        <v>-0.21429999999999999</v>
      </c>
      <c r="BJ111" s="202">
        <v>0.1832</v>
      </c>
      <c r="BK111" s="202">
        <v>-0.26740000000000003</v>
      </c>
      <c r="BL111" s="405">
        <v>0.29149999999999998</v>
      </c>
      <c r="BM111" s="202">
        <v>-0.31290000000000001</v>
      </c>
      <c r="BN111" s="202">
        <v>7.7100000000000002E-2</v>
      </c>
      <c r="BO111" s="202">
        <v>-0.1953</v>
      </c>
      <c r="BP111" s="619">
        <v>7.9500000000000001E-2</v>
      </c>
      <c r="BQ111" s="619">
        <v>0.34739999999999999</v>
      </c>
      <c r="BR111" s="619">
        <v>-2.53E-2</v>
      </c>
    </row>
    <row r="112" spans="1:70">
      <c r="A112" s="684"/>
      <c r="B112" s="29" t="s">
        <v>33</v>
      </c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>
        <v>22.89</v>
      </c>
      <c r="V112" s="53">
        <v>21.38</v>
      </c>
      <c r="W112" s="53">
        <v>23.11</v>
      </c>
      <c r="X112" s="53">
        <v>26.46</v>
      </c>
      <c r="Y112" s="53">
        <v>25.74</v>
      </c>
      <c r="Z112" s="53">
        <v>35.06</v>
      </c>
      <c r="AA112" s="53">
        <v>30.08</v>
      </c>
      <c r="AB112" s="53">
        <v>36.729999999999997</v>
      </c>
      <c r="AC112" s="53">
        <v>34.979999999999997</v>
      </c>
      <c r="AD112" s="53">
        <v>34.08</v>
      </c>
      <c r="AE112" s="53">
        <v>40.74</v>
      </c>
      <c r="AF112" s="53">
        <v>44.48</v>
      </c>
      <c r="AG112" s="53">
        <v>53.47</v>
      </c>
      <c r="AH112" s="53">
        <v>58.77</v>
      </c>
      <c r="AI112" s="53">
        <v>55.95</v>
      </c>
      <c r="AJ112" s="53">
        <v>47.67</v>
      </c>
      <c r="AK112" s="53">
        <v>45.78</v>
      </c>
      <c r="AL112" s="53">
        <v>49.61</v>
      </c>
      <c r="AM112" s="53">
        <v>54.32</v>
      </c>
      <c r="AN112" s="53">
        <v>67</v>
      </c>
      <c r="AO112" s="53">
        <v>72.52</v>
      </c>
      <c r="AP112" s="53">
        <v>61.23</v>
      </c>
      <c r="AQ112" s="53">
        <v>59.07</v>
      </c>
      <c r="AR112" s="53">
        <v>62.96</v>
      </c>
      <c r="AS112" s="53">
        <v>54.29</v>
      </c>
      <c r="AT112" s="53">
        <v>52.48</v>
      </c>
      <c r="AU112" s="53">
        <v>52.96</v>
      </c>
      <c r="AV112" s="53">
        <v>52.26</v>
      </c>
      <c r="AW112" s="53">
        <v>53.12</v>
      </c>
      <c r="AX112" s="53">
        <v>46.78</v>
      </c>
      <c r="AY112" s="53">
        <v>48.82</v>
      </c>
      <c r="AZ112" s="53">
        <v>59.96</v>
      </c>
      <c r="BA112" s="308">
        <v>68.180000000000007</v>
      </c>
      <c r="BB112" s="308">
        <v>57.62</v>
      </c>
      <c r="BC112" s="308">
        <v>55.63</v>
      </c>
      <c r="BD112" s="308">
        <v>55.47</v>
      </c>
      <c r="BE112" s="391">
        <v>54.94</v>
      </c>
      <c r="BF112" s="4">
        <v>60.1</v>
      </c>
      <c r="BG112" s="4">
        <v>66.290000000000006</v>
      </c>
      <c r="BH112" s="4">
        <v>63.04</v>
      </c>
      <c r="BI112" s="472">
        <v>64.67</v>
      </c>
      <c r="BJ112" s="4">
        <v>54.06</v>
      </c>
      <c r="BK112" s="4">
        <v>63.92</v>
      </c>
      <c r="BL112" s="548">
        <v>71.95</v>
      </c>
      <c r="BM112" s="4">
        <v>80.47</v>
      </c>
      <c r="BN112" s="4">
        <v>67.13</v>
      </c>
      <c r="BO112" s="4">
        <v>68.739999999999995</v>
      </c>
      <c r="BP112" s="635">
        <v>68.88</v>
      </c>
      <c r="BQ112" s="637">
        <v>70.099999999999994</v>
      </c>
      <c r="BR112" s="639">
        <v>72.650000000000006</v>
      </c>
    </row>
    <row r="113" spans="1:70" ht="26.25">
      <c r="A113" s="684"/>
      <c r="B113" s="29" t="s">
        <v>34</v>
      </c>
      <c r="C113" s="306" ph="1">
        <v>0</v>
      </c>
      <c r="D113" s="306" ph="1">
        <v>0</v>
      </c>
      <c r="E113" s="306" ph="1">
        <v>0</v>
      </c>
      <c r="F113" s="306" ph="1">
        <v>0</v>
      </c>
      <c r="G113" s="306" ph="1">
        <v>0</v>
      </c>
      <c r="H113" s="306" ph="1">
        <v>0</v>
      </c>
      <c r="I113" s="306" ph="1">
        <v>0</v>
      </c>
      <c r="J113" s="306" ph="1">
        <v>0</v>
      </c>
      <c r="K113" s="306" ph="1">
        <v>0</v>
      </c>
      <c r="L113" s="306" ph="1">
        <v>0</v>
      </c>
      <c r="M113" s="306" ph="1">
        <v>0</v>
      </c>
      <c r="N113" s="306" ph="1">
        <v>0</v>
      </c>
      <c r="O113" s="306" ph="1">
        <v>0</v>
      </c>
      <c r="P113" s="306" ph="1">
        <v>0</v>
      </c>
      <c r="Q113" s="306" ph="1">
        <v>0</v>
      </c>
      <c r="R113" s="306" ph="1">
        <v>0</v>
      </c>
      <c r="S113" s="306" ph="1">
        <v>0</v>
      </c>
      <c r="T113" s="306" ph="1">
        <v>0</v>
      </c>
      <c r="U113" s="306" ph="1">
        <v>0</v>
      </c>
      <c r="V113" s="306" ph="1">
        <v>-6.6000000000000003E-2</v>
      </c>
      <c r="W113" s="306" ph="1">
        <v>8.09E-2</v>
      </c>
      <c r="X113" s="306" ph="1">
        <v>0.14499999999999999</v>
      </c>
      <c r="Y113" s="306" ph="1">
        <v>-2.7199999999999998E-2</v>
      </c>
      <c r="Z113" s="306" ph="1">
        <v>0.36209999999999998</v>
      </c>
      <c r="AA113" s="306" ph="1">
        <v>-0.14199999999999999</v>
      </c>
      <c r="AB113" s="306" ph="1">
        <v>0.22109999999999999</v>
      </c>
      <c r="AC113" s="306" ph="1">
        <v>-4.7600000000000003E-2</v>
      </c>
      <c r="AD113" s="306" ph="1">
        <v>-2.5700000000000001E-2</v>
      </c>
      <c r="AE113" s="306" ph="1">
        <v>0.19539999999999999</v>
      </c>
      <c r="AF113" s="306" ph="1">
        <v>9.1800000000000007E-2</v>
      </c>
      <c r="AG113" s="306" ph="1">
        <v>0.2021</v>
      </c>
      <c r="AH113" s="306" ph="1">
        <v>9.9099999999999994E-2</v>
      </c>
      <c r="AI113" s="306" ph="1">
        <v>-4.8000000000000001E-2</v>
      </c>
      <c r="AJ113" s="306" ph="1">
        <v>-0.14799999999999999</v>
      </c>
      <c r="AK113" s="306" ph="1">
        <v>-3.9600000000000003E-2</v>
      </c>
      <c r="AL113" s="306" ph="1">
        <v>8.3699999999999997E-2</v>
      </c>
      <c r="AM113" s="306" ph="1">
        <v>9.4899999999999998E-2</v>
      </c>
      <c r="AN113" s="306" ph="1">
        <v>0.2334</v>
      </c>
      <c r="AO113" s="306" ph="1">
        <v>8.2400000000000001E-2</v>
      </c>
      <c r="AP113" s="306" ph="1">
        <v>-0.15570000000000001</v>
      </c>
      <c r="AQ113" s="306" ph="1">
        <v>-3.5299999999999998E-2</v>
      </c>
      <c r="AR113" s="306" ph="1">
        <v>6.59E-2</v>
      </c>
      <c r="AS113" s="306" ph="1">
        <v>-0.13769999999999999</v>
      </c>
      <c r="AT113" s="306" ph="1">
        <v>-3.3300000000000003E-2</v>
      </c>
      <c r="AU113" s="306" ph="1">
        <v>9.1000000000000004E-3</v>
      </c>
      <c r="AV113" s="306" ph="1">
        <v>-1.32E-2</v>
      </c>
      <c r="AW113" s="306" ph="1">
        <v>1.6500000000000001E-2</v>
      </c>
      <c r="AX113" s="306" ph="1">
        <v>-0.11940000000000001</v>
      </c>
      <c r="AY113" s="306" ph="1">
        <v>4.36E-2</v>
      </c>
      <c r="AZ113" s="306" ph="1">
        <v>0.22819999999999999</v>
      </c>
      <c r="BA113" s="243">
        <v>0.1371</v>
      </c>
      <c r="BB113" s="243">
        <v>-0.15490000000000001</v>
      </c>
      <c r="BC113" s="243">
        <v>-3.4500000000000003E-2</v>
      </c>
      <c r="BD113" s="243">
        <v>-2.8999999999999998E-3</v>
      </c>
      <c r="BE113" s="405">
        <v>-9.5999999999999992E-3</v>
      </c>
      <c r="BF113" s="202">
        <v>9.3899999999999997E-2</v>
      </c>
      <c r="BG113" s="202">
        <v>0.10299999999999999</v>
      </c>
      <c r="BH113" s="202">
        <v>-4.9000000000000002E-2</v>
      </c>
      <c r="BI113" s="405">
        <v>2.5899999999999999E-2</v>
      </c>
      <c r="BJ113" s="202">
        <v>-0.1641</v>
      </c>
      <c r="BK113" s="202">
        <v>0.18240000000000001</v>
      </c>
      <c r="BL113" s="405">
        <v>0.12559999999999999</v>
      </c>
      <c r="BM113" s="202">
        <v>0.11840000000000001</v>
      </c>
      <c r="BN113" s="202">
        <v>-0.1658</v>
      </c>
      <c r="BO113" s="202">
        <v>2.4E-2</v>
      </c>
      <c r="BP113" s="619">
        <v>2E-3</v>
      </c>
      <c r="BQ113" s="619">
        <v>1.77E-2</v>
      </c>
      <c r="BR113" s="619">
        <v>3.6400000000000002E-2</v>
      </c>
    </row>
    <row r="114" spans="1:70">
      <c r="A114" s="684" t="s">
        <v>35</v>
      </c>
      <c r="B114" s="28" t="s">
        <v>36</v>
      </c>
      <c r="C114" s="43">
        <v>0</v>
      </c>
      <c r="D114" s="43">
        <v>0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1896</v>
      </c>
      <c r="N114" s="43">
        <v>2553</v>
      </c>
      <c r="O114" s="43">
        <v>5099</v>
      </c>
      <c r="P114" s="43">
        <v>4398</v>
      </c>
      <c r="Q114" s="43">
        <v>4303</v>
      </c>
      <c r="R114" s="43">
        <v>7405</v>
      </c>
      <c r="S114" s="43">
        <v>8405</v>
      </c>
      <c r="T114" s="43">
        <v>7295</v>
      </c>
      <c r="U114" s="43">
        <v>6995</v>
      </c>
      <c r="V114" s="43">
        <v>4064</v>
      </c>
      <c r="W114" s="43">
        <v>2303</v>
      </c>
      <c r="X114" s="43">
        <v>2176</v>
      </c>
      <c r="Y114" s="43">
        <v>2088</v>
      </c>
      <c r="Z114" s="43">
        <v>2796</v>
      </c>
      <c r="AA114" s="43">
        <v>4377</v>
      </c>
      <c r="AB114" s="43">
        <v>4440</v>
      </c>
      <c r="AC114" s="43">
        <v>5089</v>
      </c>
      <c r="AD114" s="43">
        <v>4098</v>
      </c>
      <c r="AE114" s="43">
        <v>3790</v>
      </c>
      <c r="AF114" s="43">
        <v>4272</v>
      </c>
      <c r="AG114" s="43">
        <v>7283</v>
      </c>
      <c r="AH114" s="43">
        <v>5646</v>
      </c>
      <c r="AI114" s="43">
        <v>3546</v>
      </c>
      <c r="AJ114" s="43">
        <v>3801</v>
      </c>
      <c r="AK114" s="43">
        <v>3316</v>
      </c>
      <c r="AL114" s="43">
        <v>3417</v>
      </c>
      <c r="AM114" s="43">
        <v>4578</v>
      </c>
      <c r="AN114" s="43">
        <v>4375</v>
      </c>
      <c r="AO114" s="43">
        <v>4987</v>
      </c>
      <c r="AP114" s="43">
        <v>4478</v>
      </c>
      <c r="AQ114" s="43">
        <v>5401</v>
      </c>
      <c r="AR114" s="43">
        <v>6930</v>
      </c>
      <c r="AS114" s="43">
        <v>5870</v>
      </c>
      <c r="AT114" s="43">
        <v>4038</v>
      </c>
      <c r="AU114" s="43">
        <v>1720</v>
      </c>
      <c r="AV114" s="43">
        <v>3431</v>
      </c>
      <c r="AW114" s="43">
        <v>2999</v>
      </c>
      <c r="AX114" s="43">
        <v>2666</v>
      </c>
      <c r="AY114" s="43">
        <v>3304</v>
      </c>
      <c r="AZ114" s="43">
        <v>3442</v>
      </c>
      <c r="BA114" s="2">
        <v>2798</v>
      </c>
      <c r="BB114" s="2">
        <v>2390</v>
      </c>
      <c r="BC114" s="2">
        <v>2190</v>
      </c>
      <c r="BD114" s="2">
        <v>2358</v>
      </c>
      <c r="BE114" s="390">
        <v>3741</v>
      </c>
      <c r="BF114" s="2">
        <v>2153</v>
      </c>
      <c r="BG114" s="2">
        <v>1077</v>
      </c>
      <c r="BH114" s="2">
        <v>1327</v>
      </c>
      <c r="BI114" s="471">
        <v>1184</v>
      </c>
      <c r="BJ114" s="2">
        <v>1118</v>
      </c>
      <c r="BK114" s="2">
        <v>784</v>
      </c>
      <c r="BL114" s="547">
        <v>768</v>
      </c>
      <c r="BM114" s="2">
        <v>663</v>
      </c>
      <c r="BN114" s="2">
        <v>667</v>
      </c>
      <c r="BO114" s="2">
        <v>645</v>
      </c>
      <c r="BP114" s="634">
        <v>855</v>
      </c>
      <c r="BQ114" s="636">
        <v>963</v>
      </c>
      <c r="BR114" s="638">
        <v>719</v>
      </c>
    </row>
    <row r="115" spans="1:70">
      <c r="A115" s="684"/>
      <c r="B115" s="29" t="s">
        <v>37</v>
      </c>
      <c r="C115" s="45">
        <v>0</v>
      </c>
      <c r="D115" s="45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26700</v>
      </c>
      <c r="N115" s="45">
        <v>20131</v>
      </c>
      <c r="O115" s="45">
        <v>24853</v>
      </c>
      <c r="P115" s="45">
        <v>19370</v>
      </c>
      <c r="Q115" s="45">
        <v>15270</v>
      </c>
      <c r="R115" s="45">
        <v>24813</v>
      </c>
      <c r="S115" s="45">
        <v>34198</v>
      </c>
      <c r="T115" s="45">
        <v>26445</v>
      </c>
      <c r="U115" s="45">
        <v>25590</v>
      </c>
      <c r="V115" s="45">
        <v>11125</v>
      </c>
      <c r="W115" s="45">
        <v>7464</v>
      </c>
      <c r="X115" s="45">
        <v>6118</v>
      </c>
      <c r="Y115" s="45">
        <v>7343</v>
      </c>
      <c r="Z115" s="45">
        <v>8661</v>
      </c>
      <c r="AA115" s="45">
        <v>8907</v>
      </c>
      <c r="AB115" s="45">
        <v>11953</v>
      </c>
      <c r="AC115" s="45">
        <v>11644</v>
      </c>
      <c r="AD115" s="45">
        <v>10894</v>
      </c>
      <c r="AE115" s="45">
        <v>9200</v>
      </c>
      <c r="AF115" s="45">
        <v>9220</v>
      </c>
      <c r="AG115" s="45">
        <v>12376</v>
      </c>
      <c r="AH115" s="45">
        <v>11151</v>
      </c>
      <c r="AI115" s="45">
        <v>7136</v>
      </c>
      <c r="AJ115" s="45">
        <v>7124</v>
      </c>
      <c r="AK115" s="45">
        <v>6229</v>
      </c>
      <c r="AL115" s="45">
        <v>5340</v>
      </c>
      <c r="AM115" s="45">
        <v>6936</v>
      </c>
      <c r="AN115" s="45">
        <v>6967</v>
      </c>
      <c r="AO115" s="45">
        <v>7540</v>
      </c>
      <c r="AP115" s="45">
        <v>5334</v>
      </c>
      <c r="AQ115" s="45">
        <v>6459</v>
      </c>
      <c r="AR115" s="45">
        <v>8271</v>
      </c>
      <c r="AS115" s="45">
        <v>7362</v>
      </c>
      <c r="AT115" s="45">
        <v>4508</v>
      </c>
      <c r="AU115" s="45">
        <v>2603</v>
      </c>
      <c r="AV115" s="45">
        <v>2973</v>
      </c>
      <c r="AW115" s="45">
        <v>2911</v>
      </c>
      <c r="AX115" s="45">
        <v>3506</v>
      </c>
      <c r="AY115" s="45">
        <v>3582</v>
      </c>
      <c r="AZ115" s="45">
        <v>3833</v>
      </c>
      <c r="BA115" s="4">
        <v>3678</v>
      </c>
      <c r="BB115" s="4">
        <v>2445</v>
      </c>
      <c r="BC115" s="4">
        <v>2228</v>
      </c>
      <c r="BD115" s="4">
        <v>2351</v>
      </c>
      <c r="BE115" s="391">
        <v>3188</v>
      </c>
      <c r="BF115" s="4">
        <v>2221</v>
      </c>
      <c r="BG115" s="4">
        <v>1368</v>
      </c>
      <c r="BH115" s="4">
        <v>1148</v>
      </c>
      <c r="BI115" s="472">
        <v>1335</v>
      </c>
      <c r="BJ115" s="4">
        <v>1254</v>
      </c>
      <c r="BK115" s="4">
        <v>860</v>
      </c>
      <c r="BL115" s="548">
        <v>1065</v>
      </c>
      <c r="BM115" s="4">
        <v>798</v>
      </c>
      <c r="BN115" s="4">
        <v>684</v>
      </c>
      <c r="BO115" s="4">
        <v>607</v>
      </c>
      <c r="BP115" s="635">
        <v>723</v>
      </c>
      <c r="BQ115" s="637">
        <v>953</v>
      </c>
      <c r="BR115" s="639">
        <v>706</v>
      </c>
    </row>
    <row r="116" spans="1:70">
      <c r="A116" s="684"/>
      <c r="B116" s="29" t="s">
        <v>38</v>
      </c>
      <c r="C116" s="45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0</v>
      </c>
      <c r="N116" s="45">
        <v>11212</v>
      </c>
      <c r="O116" s="45">
        <v>12471</v>
      </c>
      <c r="P116" s="45">
        <v>12960</v>
      </c>
      <c r="Q116" s="45">
        <v>13259</v>
      </c>
      <c r="R116" s="45">
        <v>14948</v>
      </c>
      <c r="S116" s="45">
        <v>22353</v>
      </c>
      <c r="T116" s="45">
        <v>22637</v>
      </c>
      <c r="U116" s="45">
        <v>19776</v>
      </c>
      <c r="V116" s="45">
        <v>15756</v>
      </c>
      <c r="W116" s="45">
        <v>12553</v>
      </c>
      <c r="X116" s="45">
        <v>11242</v>
      </c>
      <c r="Y116" s="45">
        <v>11522</v>
      </c>
      <c r="Z116" s="45">
        <v>16782</v>
      </c>
      <c r="AA116" s="45">
        <v>16959</v>
      </c>
      <c r="AB116" s="45">
        <v>16400</v>
      </c>
      <c r="AC116" s="45">
        <v>17596</v>
      </c>
      <c r="AD116" s="45">
        <v>19148</v>
      </c>
      <c r="AE116" s="45">
        <v>18704</v>
      </c>
      <c r="AF116" s="45">
        <v>18443</v>
      </c>
      <c r="AG116" s="45">
        <v>19474</v>
      </c>
      <c r="AH116" s="45">
        <v>21060</v>
      </c>
      <c r="AI116" s="45">
        <v>16839</v>
      </c>
      <c r="AJ116" s="45">
        <v>16562</v>
      </c>
      <c r="AK116" s="45">
        <v>15861</v>
      </c>
      <c r="AL116" s="45">
        <v>14508</v>
      </c>
      <c r="AM116" s="45">
        <v>13735</v>
      </c>
      <c r="AN116" s="45">
        <v>13277</v>
      </c>
      <c r="AO116" s="45">
        <v>13532</v>
      </c>
      <c r="AP116" s="45">
        <v>13592</v>
      </c>
      <c r="AQ116" s="45">
        <v>13404</v>
      </c>
      <c r="AR116" s="45">
        <v>13634</v>
      </c>
      <c r="AS116" s="45">
        <v>13115</v>
      </c>
      <c r="AT116" s="45">
        <v>10919</v>
      </c>
      <c r="AU116" s="45">
        <v>8597</v>
      </c>
      <c r="AV116" s="45">
        <v>8405</v>
      </c>
      <c r="AW116" s="45">
        <v>8519</v>
      </c>
      <c r="AX116" s="45">
        <v>8220</v>
      </c>
      <c r="AY116" s="45">
        <v>8141</v>
      </c>
      <c r="AZ116" s="45">
        <v>8392</v>
      </c>
      <c r="BA116" s="4">
        <v>8209</v>
      </c>
      <c r="BB116" s="4">
        <v>6598</v>
      </c>
      <c r="BC116" s="4">
        <v>6184</v>
      </c>
      <c r="BD116" s="4">
        <v>5583</v>
      </c>
      <c r="BE116" s="391">
        <v>5912</v>
      </c>
      <c r="BF116" s="4">
        <v>5629</v>
      </c>
      <c r="BG116" s="4">
        <v>4724</v>
      </c>
      <c r="BH116" s="4">
        <v>4495</v>
      </c>
      <c r="BI116" s="472">
        <v>4483</v>
      </c>
      <c r="BJ116" s="4">
        <v>4397</v>
      </c>
      <c r="BK116" s="4">
        <v>4069</v>
      </c>
      <c r="BL116" s="548">
        <v>3883</v>
      </c>
      <c r="BM116" s="4">
        <v>3787</v>
      </c>
      <c r="BN116" s="4">
        <v>3777</v>
      </c>
      <c r="BO116" s="4">
        <v>3709</v>
      </c>
      <c r="BP116" s="635">
        <v>3624</v>
      </c>
      <c r="BQ116" s="637">
        <v>3656</v>
      </c>
      <c r="BR116" s="639">
        <v>3683</v>
      </c>
    </row>
    <row r="117" spans="1:70">
      <c r="A117" s="684"/>
      <c r="B117" s="29" t="s">
        <v>39</v>
      </c>
      <c r="C117" s="45">
        <v>0</v>
      </c>
      <c r="D117" s="45">
        <v>0</v>
      </c>
      <c r="E117" s="45">
        <v>0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0</v>
      </c>
      <c r="N117" s="45">
        <v>0</v>
      </c>
      <c r="O117" s="45">
        <v>3194</v>
      </c>
      <c r="P117" s="45">
        <v>4347</v>
      </c>
      <c r="Q117" s="45">
        <v>5370</v>
      </c>
      <c r="R117" s="45">
        <v>8461</v>
      </c>
      <c r="S117" s="45">
        <v>11080</v>
      </c>
      <c r="T117" s="45">
        <v>8833</v>
      </c>
      <c r="U117" s="45">
        <v>13052</v>
      </c>
      <c r="V117" s="45">
        <v>7405</v>
      </c>
      <c r="W117" s="45">
        <v>8183</v>
      </c>
      <c r="X117" s="45">
        <v>5700</v>
      </c>
      <c r="Y117" s="45">
        <v>10142</v>
      </c>
      <c r="Z117" s="45">
        <v>9090</v>
      </c>
      <c r="AA117" s="45">
        <v>8183</v>
      </c>
      <c r="AB117" s="45">
        <v>10576</v>
      </c>
      <c r="AC117" s="45">
        <v>9524</v>
      </c>
      <c r="AD117" s="45">
        <v>9351</v>
      </c>
      <c r="AE117" s="45">
        <v>9373</v>
      </c>
      <c r="AF117" s="45">
        <v>10247</v>
      </c>
      <c r="AG117" s="45">
        <v>14196</v>
      </c>
      <c r="AH117" s="45">
        <v>9340</v>
      </c>
      <c r="AI117" s="45">
        <v>5874</v>
      </c>
      <c r="AJ117" s="45">
        <v>7290</v>
      </c>
      <c r="AK117" s="45">
        <v>6214</v>
      </c>
      <c r="AL117" s="45">
        <v>5664</v>
      </c>
      <c r="AM117" s="45">
        <v>8978</v>
      </c>
      <c r="AN117" s="45">
        <v>7054</v>
      </c>
      <c r="AO117" s="45">
        <v>6695</v>
      </c>
      <c r="AP117" s="45">
        <v>5361</v>
      </c>
      <c r="AQ117" s="45">
        <v>6889</v>
      </c>
      <c r="AR117" s="45">
        <v>8319</v>
      </c>
      <c r="AS117" s="45">
        <v>7567</v>
      </c>
      <c r="AT117" s="45">
        <v>5451</v>
      </c>
      <c r="AU117" s="45">
        <v>3032</v>
      </c>
      <c r="AV117" s="45">
        <v>3480</v>
      </c>
      <c r="AW117" s="45">
        <v>2652</v>
      </c>
      <c r="AX117" s="45">
        <v>2468</v>
      </c>
      <c r="AY117" s="45">
        <v>3517</v>
      </c>
      <c r="AZ117" s="45">
        <v>4153</v>
      </c>
      <c r="BA117" s="4">
        <v>3086</v>
      </c>
      <c r="BB117" s="4">
        <v>2335</v>
      </c>
      <c r="BC117" s="4">
        <v>2291</v>
      </c>
      <c r="BD117" s="4">
        <v>2836</v>
      </c>
      <c r="BE117" s="391">
        <v>3686</v>
      </c>
      <c r="BF117" s="4">
        <v>2077</v>
      </c>
      <c r="BG117" s="4">
        <v>1254</v>
      </c>
      <c r="BH117" s="4">
        <v>1358</v>
      </c>
      <c r="BI117" s="472">
        <v>1368</v>
      </c>
      <c r="BJ117" s="4">
        <v>1230</v>
      </c>
      <c r="BK117" s="4">
        <v>1217</v>
      </c>
      <c r="BL117" s="548">
        <v>1457</v>
      </c>
      <c r="BM117" s="4">
        <v>831</v>
      </c>
      <c r="BN117" s="4">
        <v>887</v>
      </c>
      <c r="BO117" s="4">
        <v>777</v>
      </c>
      <c r="BP117" s="635">
        <v>961</v>
      </c>
      <c r="BQ117" s="637">
        <v>1441</v>
      </c>
      <c r="BR117" s="639">
        <v>1170</v>
      </c>
    </row>
    <row r="118" spans="1:70">
      <c r="A118" s="684"/>
      <c r="B118" s="28" t="s">
        <v>40</v>
      </c>
      <c r="C118" s="43">
        <v>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1896</v>
      </c>
      <c r="N118" s="43">
        <v>2553</v>
      </c>
      <c r="O118" s="43">
        <v>5099</v>
      </c>
      <c r="P118" s="43">
        <v>4398</v>
      </c>
      <c r="Q118" s="43">
        <v>4303</v>
      </c>
      <c r="R118" s="43">
        <v>7405</v>
      </c>
      <c r="S118" s="43">
        <v>8405</v>
      </c>
      <c r="T118" s="43">
        <v>7295</v>
      </c>
      <c r="U118" s="43">
        <v>6995</v>
      </c>
      <c r="V118" s="43">
        <v>4064</v>
      </c>
      <c r="W118" s="43">
        <v>2303</v>
      </c>
      <c r="X118" s="43">
        <v>2176</v>
      </c>
      <c r="Y118" s="43">
        <v>2088</v>
      </c>
      <c r="Z118" s="43">
        <v>2796</v>
      </c>
      <c r="AA118" s="43">
        <v>4377</v>
      </c>
      <c r="AB118" s="43">
        <v>4440</v>
      </c>
      <c r="AC118" s="43">
        <v>5089</v>
      </c>
      <c r="AD118" s="43">
        <v>4098</v>
      </c>
      <c r="AE118" s="43">
        <v>3790</v>
      </c>
      <c r="AF118" s="43">
        <v>4272</v>
      </c>
      <c r="AG118" s="43">
        <v>7283</v>
      </c>
      <c r="AH118" s="43">
        <v>5646</v>
      </c>
      <c r="AI118" s="43">
        <v>3546</v>
      </c>
      <c r="AJ118" s="43">
        <v>3801</v>
      </c>
      <c r="AK118" s="43">
        <v>3316</v>
      </c>
      <c r="AL118" s="43">
        <v>3417</v>
      </c>
      <c r="AM118" s="43">
        <v>4578</v>
      </c>
      <c r="AN118" s="43">
        <v>4375</v>
      </c>
      <c r="AO118" s="43">
        <v>4987</v>
      </c>
      <c r="AP118" s="43">
        <v>4478</v>
      </c>
      <c r="AQ118" s="43">
        <v>5401</v>
      </c>
      <c r="AR118" s="43">
        <v>6930</v>
      </c>
      <c r="AS118" s="43">
        <v>5870</v>
      </c>
      <c r="AT118" s="43">
        <v>4038</v>
      </c>
      <c r="AU118" s="43">
        <v>1720</v>
      </c>
      <c r="AV118" s="43">
        <v>3431</v>
      </c>
      <c r="AW118" s="43">
        <v>2999</v>
      </c>
      <c r="AX118" s="43">
        <v>2666</v>
      </c>
      <c r="AY118" s="43">
        <v>3304</v>
      </c>
      <c r="AZ118" s="43">
        <v>3442</v>
      </c>
      <c r="BA118" s="2">
        <v>2798</v>
      </c>
      <c r="BB118" s="2">
        <v>2390</v>
      </c>
      <c r="BC118" s="2">
        <v>2190</v>
      </c>
      <c r="BD118" s="2">
        <v>2358</v>
      </c>
      <c r="BE118" s="390">
        <v>3741</v>
      </c>
      <c r="BF118" s="2">
        <v>2153</v>
      </c>
      <c r="BG118" s="2">
        <v>1077</v>
      </c>
      <c r="BH118" s="2">
        <v>1327</v>
      </c>
      <c r="BI118" s="471">
        <v>1184</v>
      </c>
      <c r="BJ118" s="2">
        <v>1118</v>
      </c>
      <c r="BK118" s="2">
        <v>784</v>
      </c>
      <c r="BL118" s="547">
        <v>768</v>
      </c>
      <c r="BM118" s="2">
        <v>663</v>
      </c>
      <c r="BN118" s="2">
        <v>667</v>
      </c>
      <c r="BO118" s="2">
        <v>645</v>
      </c>
      <c r="BP118" s="634">
        <v>855</v>
      </c>
      <c r="BQ118" s="636">
        <v>963</v>
      </c>
      <c r="BR118" s="638">
        <v>719</v>
      </c>
    </row>
    <row r="119" spans="1:70">
      <c r="A119" s="684"/>
      <c r="B119" s="29" t="s">
        <v>41</v>
      </c>
      <c r="C119" s="45">
        <v>0</v>
      </c>
      <c r="D119" s="45">
        <v>0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0</v>
      </c>
      <c r="L119" s="45">
        <v>0</v>
      </c>
      <c r="M119" s="45">
        <v>24870</v>
      </c>
      <c r="N119" s="45">
        <v>28261</v>
      </c>
      <c r="O119" s="45">
        <v>34312</v>
      </c>
      <c r="P119" s="45">
        <v>32601</v>
      </c>
      <c r="Q119" s="45">
        <v>29292</v>
      </c>
      <c r="R119" s="45">
        <v>39250</v>
      </c>
      <c r="S119" s="45">
        <v>57947</v>
      </c>
      <c r="T119" s="45">
        <v>47552</v>
      </c>
      <c r="U119" s="45">
        <v>47829</v>
      </c>
      <c r="V119" s="45">
        <v>27876</v>
      </c>
      <c r="W119" s="45">
        <v>22752</v>
      </c>
      <c r="X119" s="45">
        <v>17454</v>
      </c>
      <c r="Y119" s="45">
        <v>22785</v>
      </c>
      <c r="Z119" s="45">
        <v>27051</v>
      </c>
      <c r="AA119" s="45">
        <v>25701</v>
      </c>
      <c r="AB119" s="45">
        <v>29976</v>
      </c>
      <c r="AC119" s="45">
        <v>30078</v>
      </c>
      <c r="AD119" s="45">
        <v>29318</v>
      </c>
      <c r="AE119" s="45">
        <v>27943</v>
      </c>
      <c r="AF119" s="45">
        <v>28712</v>
      </c>
      <c r="AG119" s="45">
        <v>33545</v>
      </c>
      <c r="AH119" s="45">
        <v>33768</v>
      </c>
      <c r="AI119" s="45">
        <v>23247</v>
      </c>
      <c r="AJ119" s="45">
        <v>23766</v>
      </c>
      <c r="AK119" s="45">
        <v>21263</v>
      </c>
      <c r="AL119" s="45">
        <v>18063</v>
      </c>
      <c r="AM119" s="45">
        <v>20236</v>
      </c>
      <c r="AN119" s="45">
        <v>19944</v>
      </c>
      <c r="AO119" s="45">
        <v>20555</v>
      </c>
      <c r="AP119" s="45">
        <v>16895</v>
      </c>
      <c r="AQ119" s="45">
        <v>18800</v>
      </c>
      <c r="AR119" s="45">
        <v>21683</v>
      </c>
      <c r="AS119" s="45">
        <v>20124</v>
      </c>
      <c r="AT119" s="45">
        <v>14750</v>
      </c>
      <c r="AU119" s="45">
        <v>9069</v>
      </c>
      <c r="AV119" s="45">
        <v>8976</v>
      </c>
      <c r="AW119" s="45">
        <v>8606</v>
      </c>
      <c r="AX119" s="45">
        <v>8520</v>
      </c>
      <c r="AY119" s="45">
        <v>9034</v>
      </c>
      <c r="AZ119" s="45">
        <v>9588</v>
      </c>
      <c r="BA119" s="4">
        <v>9032</v>
      </c>
      <c r="BB119" s="4">
        <v>6457</v>
      </c>
      <c r="BC119" s="4">
        <v>5919</v>
      </c>
      <c r="BD119" s="4">
        <v>5646</v>
      </c>
      <c r="BE119" s="391">
        <v>6886</v>
      </c>
      <c r="BF119" s="4">
        <v>5391</v>
      </c>
      <c r="BG119" s="4">
        <v>3352</v>
      </c>
      <c r="BH119" s="4">
        <v>2869</v>
      </c>
      <c r="BI119" s="472">
        <v>3219</v>
      </c>
      <c r="BJ119" s="4">
        <v>2927</v>
      </c>
      <c r="BK119" s="4">
        <v>2267</v>
      </c>
      <c r="BL119" s="548">
        <v>2592</v>
      </c>
      <c r="BM119" s="4">
        <v>1839</v>
      </c>
      <c r="BN119" s="4">
        <v>1671</v>
      </c>
      <c r="BO119" s="4">
        <v>1462</v>
      </c>
      <c r="BP119" s="635">
        <v>1455</v>
      </c>
      <c r="BQ119" s="637">
        <v>1887</v>
      </c>
      <c r="BR119" s="639">
        <v>1863</v>
      </c>
    </row>
    <row r="120" spans="1:70">
      <c r="A120" s="684"/>
      <c r="B120" s="29" t="s">
        <v>42</v>
      </c>
      <c r="C120" s="45">
        <v>0</v>
      </c>
      <c r="D120" s="45">
        <v>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5">
        <v>0</v>
      </c>
      <c r="L120" s="45">
        <v>0</v>
      </c>
      <c r="M120" s="45">
        <v>1742</v>
      </c>
      <c r="N120" s="45">
        <v>2816</v>
      </c>
      <c r="O120" s="45">
        <v>5789</v>
      </c>
      <c r="P120" s="45">
        <v>3463</v>
      </c>
      <c r="Q120" s="45">
        <v>3840</v>
      </c>
      <c r="R120" s="45">
        <v>8042</v>
      </c>
      <c r="S120" s="45">
        <v>8464</v>
      </c>
      <c r="T120" s="45">
        <v>9085</v>
      </c>
      <c r="U120" s="45">
        <v>8930</v>
      </c>
      <c r="V120" s="45">
        <v>4371</v>
      </c>
      <c r="W120" s="45">
        <v>2739</v>
      </c>
      <c r="X120" s="45">
        <v>2817</v>
      </c>
      <c r="Y120" s="45">
        <v>3274</v>
      </c>
      <c r="Z120" s="45">
        <v>4709</v>
      </c>
      <c r="AA120" s="45">
        <v>5954</v>
      </c>
      <c r="AB120" s="45">
        <v>6467</v>
      </c>
      <c r="AC120" s="45">
        <v>5731</v>
      </c>
      <c r="AD120" s="45">
        <v>6974</v>
      </c>
      <c r="AE120" s="45">
        <v>6173</v>
      </c>
      <c r="AF120" s="45">
        <v>6659</v>
      </c>
      <c r="AG120" s="45">
        <v>10214</v>
      </c>
      <c r="AH120" s="45">
        <v>5224</v>
      </c>
      <c r="AI120" s="45">
        <v>3244</v>
      </c>
      <c r="AJ120" s="45">
        <v>3783</v>
      </c>
      <c r="AK120" s="45">
        <v>3384</v>
      </c>
      <c r="AL120" s="45">
        <v>3705</v>
      </c>
      <c r="AM120" s="45">
        <v>6388</v>
      </c>
      <c r="AN120" s="45">
        <v>4119</v>
      </c>
      <c r="AO120" s="45">
        <v>3576</v>
      </c>
      <c r="AP120" s="45">
        <v>3683</v>
      </c>
      <c r="AQ120" s="45">
        <v>4207</v>
      </c>
      <c r="AR120" s="45">
        <v>5478</v>
      </c>
      <c r="AS120" s="45">
        <v>4842</v>
      </c>
      <c r="AT120" s="45">
        <v>2832</v>
      </c>
      <c r="AU120" s="45">
        <v>1310</v>
      </c>
      <c r="AV120" s="45">
        <v>2102</v>
      </c>
      <c r="AW120" s="45">
        <v>1533</v>
      </c>
      <c r="AX120" s="45">
        <v>1623</v>
      </c>
      <c r="AY120" s="45">
        <v>2281</v>
      </c>
      <c r="AZ120" s="45">
        <v>2994</v>
      </c>
      <c r="BA120" s="4">
        <v>1660</v>
      </c>
      <c r="BB120" s="4">
        <v>1463</v>
      </c>
      <c r="BC120" s="4">
        <v>1452</v>
      </c>
      <c r="BD120" s="4">
        <v>1780</v>
      </c>
      <c r="BE120" s="391">
        <v>2764</v>
      </c>
      <c r="BF120" s="4">
        <v>1479</v>
      </c>
      <c r="BG120" s="4">
        <v>822</v>
      </c>
      <c r="BH120" s="4">
        <v>952</v>
      </c>
      <c r="BI120" s="472">
        <v>866</v>
      </c>
      <c r="BJ120" s="4">
        <v>930</v>
      </c>
      <c r="BK120" s="4">
        <v>1001</v>
      </c>
      <c r="BL120" s="548">
        <v>1020</v>
      </c>
      <c r="BM120" s="4">
        <v>654</v>
      </c>
      <c r="BN120" s="4">
        <v>798</v>
      </c>
      <c r="BO120" s="4">
        <v>733</v>
      </c>
      <c r="BP120" s="635">
        <v>1046</v>
      </c>
      <c r="BQ120" s="637">
        <v>1472</v>
      </c>
      <c r="BR120" s="639">
        <v>951</v>
      </c>
    </row>
    <row r="121" spans="1:70" ht="26.25">
      <c r="A121" s="684" t="s">
        <v>43</v>
      </c>
      <c r="B121" s="28" t="s">
        <v>43</v>
      </c>
      <c r="C121" s="310" ph="1"/>
      <c r="D121" s="310" ph="1"/>
      <c r="E121" s="310" ph="1"/>
      <c r="F121" s="310" ph="1"/>
      <c r="G121" s="310" ph="1"/>
      <c r="H121" s="310" ph="1"/>
      <c r="I121" s="310" ph="1">
        <v>0</v>
      </c>
      <c r="J121" s="310" ph="1">
        <v>0</v>
      </c>
      <c r="K121" s="310" ph="1">
        <v>0</v>
      </c>
      <c r="L121" s="310" ph="1">
        <v>0</v>
      </c>
      <c r="M121" s="310" ph="1">
        <v>1.5900000000000001E-2</v>
      </c>
      <c r="N121" s="310" ph="1">
        <v>2.0400000000000001E-2</v>
      </c>
      <c r="O121" s="310" ph="1">
        <v>1.5100000000000001E-2</v>
      </c>
      <c r="P121" s="310" ph="1">
        <v>1.61E-2</v>
      </c>
      <c r="Q121" s="310" ph="1">
        <v>1.6199999999999999E-2</v>
      </c>
      <c r="R121" s="310" ph="1">
        <v>1.5699999999999999E-2</v>
      </c>
      <c r="S121" s="310" ph="1">
        <v>2.4400000000000002E-2</v>
      </c>
      <c r="T121" s="310" ph="1">
        <v>1.9300000000000001E-2</v>
      </c>
      <c r="U121" s="310" ph="1">
        <v>1.6799999999999999E-2</v>
      </c>
      <c r="V121" s="310" ph="1">
        <v>9.5999999999999992E-3</v>
      </c>
      <c r="W121" s="310" ph="1">
        <v>1.2500000000000001E-2</v>
      </c>
      <c r="X121" s="310" ph="1">
        <v>1.03E-2</v>
      </c>
      <c r="Y121" s="310" ph="1">
        <v>1.7999999999999999E-2</v>
      </c>
      <c r="Z121" s="310" ph="1">
        <v>1.9699999999999999E-2</v>
      </c>
      <c r="AA121" s="310" ph="1">
        <v>1.2999999999999999E-2</v>
      </c>
      <c r="AB121" s="310" ph="1">
        <v>1.41E-2</v>
      </c>
      <c r="AC121" s="310" ph="1">
        <v>1.9E-2</v>
      </c>
      <c r="AD121" s="310" ph="1">
        <v>1.9400000000000001E-2</v>
      </c>
      <c r="AE121" s="310" ph="1">
        <v>1.9900000000000001E-2</v>
      </c>
      <c r="AF121" s="310" ph="1">
        <v>1.77E-2</v>
      </c>
      <c r="AG121" s="310" ph="1">
        <v>1.34E-2</v>
      </c>
      <c r="AH121" s="310" ph="1">
        <v>1.34E-2</v>
      </c>
      <c r="AI121" s="310" ph="1">
        <v>1.6199999999999999E-2</v>
      </c>
      <c r="AJ121" s="310" ph="1">
        <v>1.6299999999999999E-2</v>
      </c>
      <c r="AK121" s="310" ph="1">
        <v>1.9E-2</v>
      </c>
      <c r="AL121" s="310" ph="1">
        <v>2.1600000000000001E-2</v>
      </c>
      <c r="AM121" s="310" ph="1">
        <v>1.66E-2</v>
      </c>
      <c r="AN121" s="310" ph="1">
        <v>1.54E-2</v>
      </c>
      <c r="AO121" s="310" ph="1">
        <v>1.7299999999999999E-2</v>
      </c>
      <c r="AP121" s="310" ph="1">
        <v>1.49E-2</v>
      </c>
      <c r="AQ121" s="310" ph="1">
        <v>1.49E-2</v>
      </c>
      <c r="AR121" s="310" ph="1">
        <v>1.4800000000000001E-2</v>
      </c>
      <c r="AS121" s="310" ph="1">
        <v>9.7999999999999997E-3</v>
      </c>
      <c r="AT121" s="310" ph="1">
        <v>7.9000000000000008E-3</v>
      </c>
      <c r="AU121" s="310" ph="1">
        <v>1.04E-2</v>
      </c>
      <c r="AV121" s="310" ph="1">
        <v>9.7999999999999997E-3</v>
      </c>
      <c r="AW121" s="310" ph="1">
        <v>1.04E-2</v>
      </c>
      <c r="AX121" s="310" ph="1">
        <v>1.21E-2</v>
      </c>
      <c r="AY121" s="310" ph="1">
        <v>1.17E-2</v>
      </c>
      <c r="AZ121" s="310" ph="1">
        <v>9.2999999999999992E-3</v>
      </c>
      <c r="BA121" s="311">
        <v>1.2500000000000001E-2</v>
      </c>
      <c r="BB121" s="311">
        <v>8.8000000000000005E-3</v>
      </c>
      <c r="BC121" s="311">
        <v>8.8000000000000005E-3</v>
      </c>
      <c r="BD121" s="311">
        <v>8.8999999999999999E-3</v>
      </c>
      <c r="BE121" s="406">
        <v>6.7999999999999996E-3</v>
      </c>
      <c r="BF121" s="249">
        <v>5.5999999999999999E-3</v>
      </c>
      <c r="BG121" s="249">
        <v>7.7000000000000002E-3</v>
      </c>
      <c r="BH121" s="249">
        <v>6.4000000000000003E-3</v>
      </c>
      <c r="BI121" s="406">
        <v>8.8000000000000005E-3</v>
      </c>
      <c r="BJ121" s="249">
        <v>9.4000000000000004E-3</v>
      </c>
      <c r="BK121" s="249">
        <v>1.09E-2</v>
      </c>
      <c r="BL121" s="406">
        <v>1.55E-2</v>
      </c>
      <c r="BM121" s="249">
        <v>1.8700000000000001E-2</v>
      </c>
      <c r="BN121" s="249">
        <v>1.7500000000000002E-2</v>
      </c>
      <c r="BO121" s="249">
        <v>1.83E-2</v>
      </c>
      <c r="BP121" s="620">
        <v>1.7600000000000001E-2</v>
      </c>
      <c r="BQ121" s="620">
        <v>1.3899999999999999E-2</v>
      </c>
      <c r="BR121" s="620">
        <v>1.38E-2</v>
      </c>
    </row>
    <row r="122" spans="1:70" ht="26.25">
      <c r="A122" s="684"/>
      <c r="B122" s="29" t="s">
        <v>44</v>
      </c>
      <c r="C122" s="306" ph="1">
        <v>0</v>
      </c>
      <c r="D122" s="306" ph="1">
        <v>0</v>
      </c>
      <c r="E122" s="306" ph="1">
        <v>0</v>
      </c>
      <c r="F122" s="306" ph="1">
        <v>0</v>
      </c>
      <c r="G122" s="306" ph="1">
        <v>0</v>
      </c>
      <c r="H122" s="306" ph="1">
        <v>0</v>
      </c>
      <c r="I122" s="306" ph="1">
        <v>0</v>
      </c>
      <c r="J122" s="306" ph="1">
        <v>0</v>
      </c>
      <c r="K122" s="306" ph="1">
        <v>0</v>
      </c>
      <c r="L122" s="306" ph="1">
        <v>0</v>
      </c>
      <c r="M122" s="306" ph="1">
        <v>0</v>
      </c>
      <c r="N122" s="306" ph="1">
        <v>0.28299999999999997</v>
      </c>
      <c r="O122" s="306" ph="1">
        <v>-0.25979999999999998</v>
      </c>
      <c r="P122" s="306" ph="1">
        <v>6.6199999999999995E-2</v>
      </c>
      <c r="Q122" s="306" ph="1">
        <v>6.1999999999999998E-3</v>
      </c>
      <c r="R122" s="306" ph="1">
        <v>-3.09E-2</v>
      </c>
      <c r="S122" s="306" ph="1">
        <v>0.55410000000000004</v>
      </c>
      <c r="T122" s="306" ph="1">
        <v>-0.20899999999999999</v>
      </c>
      <c r="U122" s="306" ph="1">
        <v>-0.1295</v>
      </c>
      <c r="V122" s="306" ph="1">
        <v>-0.42859999999999998</v>
      </c>
      <c r="W122" s="306" ph="1">
        <v>0.30209999999999998</v>
      </c>
      <c r="X122" s="306" ph="1">
        <v>-0.17599999999999999</v>
      </c>
      <c r="Y122" s="306" ph="1">
        <v>0.74760000000000004</v>
      </c>
      <c r="Z122" s="306" ph="1">
        <v>9.4399999999999998E-2</v>
      </c>
      <c r="AA122" s="306" ph="1">
        <v>-0.34010000000000001</v>
      </c>
      <c r="AB122" s="306" ph="1">
        <v>8.4599999999999995E-2</v>
      </c>
      <c r="AC122" s="306" ph="1">
        <v>0.34749999999999998</v>
      </c>
      <c r="AD122" s="306" ph="1">
        <v>2.1100000000000001E-2</v>
      </c>
      <c r="AE122" s="306" ph="1">
        <v>2.58E-2</v>
      </c>
      <c r="AF122" s="306" ph="1">
        <v>-0.1106</v>
      </c>
      <c r="AG122" s="306" ph="1">
        <v>-0.2429</v>
      </c>
      <c r="AH122" s="306" ph="1">
        <v>0</v>
      </c>
      <c r="AI122" s="306" ph="1">
        <v>0.20899999999999999</v>
      </c>
      <c r="AJ122" s="306" ph="1">
        <v>6.1999999999999998E-3</v>
      </c>
      <c r="AK122" s="306" ph="1">
        <v>0.1656</v>
      </c>
      <c r="AL122" s="306" ph="1">
        <v>0.1368</v>
      </c>
      <c r="AM122" s="306" ph="1">
        <v>-0.23150000000000001</v>
      </c>
      <c r="AN122" s="306" ph="1">
        <v>-7.2300000000000003E-2</v>
      </c>
      <c r="AO122" s="306" ph="1">
        <v>0.1234</v>
      </c>
      <c r="AP122" s="306" ph="1">
        <v>-0.13869999999999999</v>
      </c>
      <c r="AQ122" s="306" ph="1">
        <v>0</v>
      </c>
      <c r="AR122" s="306" ph="1">
        <v>-6.7000000000000002E-3</v>
      </c>
      <c r="AS122" s="306" ph="1">
        <v>-0.33779999999999999</v>
      </c>
      <c r="AT122" s="306" ph="1">
        <v>-0.19389999999999999</v>
      </c>
      <c r="AU122" s="306" ph="1">
        <v>0.3165</v>
      </c>
      <c r="AV122" s="306" ph="1">
        <v>-5.7700000000000001E-2</v>
      </c>
      <c r="AW122" s="306" ph="1">
        <v>6.1199999999999997E-2</v>
      </c>
      <c r="AX122" s="306" ph="1">
        <v>0.16350000000000001</v>
      </c>
      <c r="AY122" s="306" ph="1">
        <v>-3.3099999999999997E-2</v>
      </c>
      <c r="AZ122" s="306" ph="1">
        <v>-0.2051</v>
      </c>
      <c r="BA122" s="306" ph="1">
        <v>0.34410000000000002</v>
      </c>
      <c r="BB122" s="306" ph="1">
        <v>-0.29599999999999999</v>
      </c>
      <c r="BC122" s="306" ph="1">
        <v>0</v>
      </c>
      <c r="BD122" s="306" ph="1">
        <v>1.14E-2</v>
      </c>
      <c r="BE122" s="405">
        <v>-0.23599999999999999</v>
      </c>
      <c r="BF122" s="202">
        <v>-0.17649999999999999</v>
      </c>
      <c r="BG122" s="202">
        <v>0.375</v>
      </c>
      <c r="BH122" s="202">
        <v>-0.16880000000000001</v>
      </c>
      <c r="BI122" s="405">
        <v>0.375</v>
      </c>
      <c r="BJ122" s="202">
        <v>6.8199999999999997E-2</v>
      </c>
      <c r="BK122" s="202">
        <v>0.15959999999999999</v>
      </c>
      <c r="BL122" s="405">
        <v>0.42199999999999999</v>
      </c>
      <c r="BM122" s="202">
        <v>0.20649999999999999</v>
      </c>
      <c r="BN122" s="202">
        <v>-6.4199999999999993E-2</v>
      </c>
      <c r="BO122" s="202">
        <v>4.5699999999999998E-2</v>
      </c>
      <c r="BP122" s="619">
        <v>-3.8300000000000001E-2</v>
      </c>
      <c r="BQ122" s="619">
        <v>-0.2102</v>
      </c>
      <c r="BR122" s="619">
        <v>-7.1999999999999998E-3</v>
      </c>
    </row>
    <row r="123" spans="1:70" ht="26.25">
      <c r="A123" s="684"/>
      <c r="B123" s="29" t="s">
        <v>45</v>
      </c>
      <c r="C123" s="306" ph="1"/>
      <c r="D123" s="306" ph="1"/>
      <c r="E123" s="306" ph="1"/>
      <c r="F123" s="306" ph="1"/>
      <c r="G123" s="306" ph="1"/>
      <c r="H123" s="306" ph="1"/>
      <c r="I123" s="306" ph="1">
        <v>0</v>
      </c>
      <c r="J123" s="306" ph="1">
        <v>0</v>
      </c>
      <c r="K123" s="306" ph="1">
        <v>0</v>
      </c>
      <c r="L123" s="306" ph="1">
        <v>0</v>
      </c>
      <c r="M123" s="306" ph="1">
        <v>2.8999999999999998E-3</v>
      </c>
      <c r="N123" s="306" ph="1">
        <v>4.0000000000000001E-3</v>
      </c>
      <c r="O123" s="306" ph="1">
        <v>3.0999999999999999E-3</v>
      </c>
      <c r="P123" s="306" ph="1">
        <v>3.3999999999999998E-3</v>
      </c>
      <c r="Q123" s="306" ph="1">
        <v>3.5999999999999999E-3</v>
      </c>
      <c r="R123" s="306" ph="1">
        <v>3.5000000000000001E-3</v>
      </c>
      <c r="S123" s="306" ph="1">
        <v>5.0000000000000001E-3</v>
      </c>
      <c r="T123" s="306" ph="1">
        <v>4.1999999999999997E-3</v>
      </c>
      <c r="U123" s="306" ph="1">
        <v>3.2000000000000002E-3</v>
      </c>
      <c r="V123" s="306" ph="1">
        <v>1.8E-3</v>
      </c>
      <c r="W123" s="306" ph="1">
        <v>1.9E-3</v>
      </c>
      <c r="X123" s="306" ph="1">
        <v>1.8E-3</v>
      </c>
      <c r="Y123" s="306" ph="1">
        <v>2.5000000000000001E-3</v>
      </c>
      <c r="Z123" s="306" ph="1">
        <v>3.0000000000000001E-3</v>
      </c>
      <c r="AA123" s="306" ph="1">
        <v>2.5999999999999999E-3</v>
      </c>
      <c r="AB123" s="306" ph="1">
        <v>2.5999999999999999E-3</v>
      </c>
      <c r="AC123" s="306" ph="1">
        <v>4.1000000000000003E-3</v>
      </c>
      <c r="AD123" s="306" ph="1">
        <v>3.5000000000000001E-3</v>
      </c>
      <c r="AE123" s="306" ph="1">
        <v>3.5000000000000001E-3</v>
      </c>
      <c r="AF123" s="306" ph="1">
        <v>3.2000000000000002E-3</v>
      </c>
      <c r="AG123" s="306" ph="1">
        <v>2.8999999999999998E-3</v>
      </c>
      <c r="AH123" s="306" ph="1">
        <v>2.5999999999999999E-3</v>
      </c>
      <c r="AI123" s="306" ph="1">
        <v>3.2000000000000002E-3</v>
      </c>
      <c r="AJ123" s="306" ph="1">
        <v>3.2000000000000002E-3</v>
      </c>
      <c r="AK123" s="306" ph="1">
        <v>3.8E-3</v>
      </c>
      <c r="AL123" s="306" ph="1">
        <v>4.7999999999999996E-3</v>
      </c>
      <c r="AM123" s="306" ph="1">
        <v>3.7000000000000002E-3</v>
      </c>
      <c r="AN123" s="306" ph="1">
        <v>3.5999999999999999E-3</v>
      </c>
      <c r="AO123" s="306" ph="1">
        <v>4.4999999999999997E-3</v>
      </c>
      <c r="AP123" s="306" ph="1">
        <v>3.8999999999999998E-3</v>
      </c>
      <c r="AQ123" s="306" ph="1">
        <v>4.1000000000000003E-3</v>
      </c>
      <c r="AR123" s="306" ph="1">
        <v>4.4000000000000003E-3</v>
      </c>
      <c r="AS123" s="306" ph="1">
        <v>2.5000000000000001E-3</v>
      </c>
      <c r="AT123" s="306" ph="1">
        <v>1.9E-3</v>
      </c>
      <c r="AU123" s="306" ph="1">
        <v>1.8E-3</v>
      </c>
      <c r="AV123" s="306" ph="1">
        <v>2.8E-3</v>
      </c>
      <c r="AW123" s="306" ph="1">
        <v>3.0000000000000001E-3</v>
      </c>
      <c r="AX123" s="306" ph="1">
        <v>3.3E-3</v>
      </c>
      <c r="AY123" s="306" ph="1">
        <v>3.3999999999999998E-3</v>
      </c>
      <c r="AZ123" s="306" ph="1">
        <v>2.5000000000000001E-3</v>
      </c>
      <c r="BA123" s="309">
        <v>3.2000000000000002E-3</v>
      </c>
      <c r="BB123" s="309">
        <v>2.5000000000000001E-3</v>
      </c>
      <c r="BC123" s="309">
        <v>2.5000000000000001E-3</v>
      </c>
      <c r="BD123" s="309">
        <v>2.7000000000000001E-3</v>
      </c>
      <c r="BE123" s="405">
        <v>2.3E-3</v>
      </c>
      <c r="BF123" s="202">
        <v>1.6000000000000001E-3</v>
      </c>
      <c r="BG123" s="202">
        <v>1.8E-3</v>
      </c>
      <c r="BH123" s="202">
        <v>1.8E-3</v>
      </c>
      <c r="BI123" s="405">
        <v>2.3E-3</v>
      </c>
      <c r="BJ123" s="202">
        <v>2.3999999999999998E-3</v>
      </c>
      <c r="BK123" s="202">
        <v>2.5000000000000001E-3</v>
      </c>
      <c r="BL123" s="405">
        <v>3.3999999999999998E-3</v>
      </c>
      <c r="BM123" s="202">
        <v>4.1999999999999997E-3</v>
      </c>
      <c r="BN123" s="202">
        <v>3.8999999999999998E-3</v>
      </c>
      <c r="BO123" s="202">
        <v>4.1999999999999997E-3</v>
      </c>
      <c r="BP123" s="619">
        <v>5.0000000000000001E-3</v>
      </c>
      <c r="BQ123" s="619">
        <v>3.5000000000000001E-3</v>
      </c>
      <c r="BR123" s="619">
        <v>2.8999999999999998E-3</v>
      </c>
    </row>
    <row r="124" spans="1:70" ht="26.25">
      <c r="A124" s="684"/>
      <c r="B124" s="29" t="s">
        <v>46</v>
      </c>
      <c r="C124" s="306" ph="1"/>
      <c r="D124" s="306" ph="1"/>
      <c r="E124" s="306" ph="1"/>
      <c r="F124" s="306" ph="1"/>
      <c r="G124" s="306" ph="1"/>
      <c r="H124" s="306" ph="1"/>
      <c r="I124" s="306" ph="1"/>
      <c r="J124" s="306" ph="1">
        <v>0</v>
      </c>
      <c r="K124" s="306" ph="1">
        <v>0</v>
      </c>
      <c r="L124" s="306" ph="1">
        <v>0</v>
      </c>
      <c r="M124" s="306" ph="1">
        <v>2.8899999999999999E-2</v>
      </c>
      <c r="N124" s="306" ph="1">
        <v>4.0300000000000002E-2</v>
      </c>
      <c r="O124" s="306" ph="1">
        <v>4.6899999999999997E-2</v>
      </c>
      <c r="P124" s="306" ph="1">
        <v>3.5499999999999997E-2</v>
      </c>
      <c r="Q124" s="306" ph="1">
        <v>3.6400000000000002E-2</v>
      </c>
      <c r="R124" s="306" ph="1">
        <v>4.3499999999999997E-2</v>
      </c>
      <c r="S124" s="306" ph="1">
        <v>5.3400000000000003E-2</v>
      </c>
      <c r="T124" s="306" ph="1">
        <v>4.1500000000000002E-2</v>
      </c>
      <c r="U124" s="306" ph="1">
        <v>4.02E-2</v>
      </c>
      <c r="V124" s="306" ph="1">
        <v>2.2800000000000001E-2</v>
      </c>
      <c r="W124" s="306" ph="1">
        <v>2.47E-2</v>
      </c>
      <c r="X124" s="306" ph="1">
        <v>2.24E-2</v>
      </c>
      <c r="Y124" s="306" ph="1">
        <v>3.7199999999999997E-2</v>
      </c>
      <c r="Z124" s="306" ph="1">
        <v>4.8599999999999997E-2</v>
      </c>
      <c r="AA124" s="306" ph="1">
        <v>3.8899999999999997E-2</v>
      </c>
      <c r="AB124" s="306" ph="1">
        <v>3.6700000000000003E-2</v>
      </c>
      <c r="AC124" s="306" ph="1">
        <v>4.5400000000000003E-2</v>
      </c>
      <c r="AD124" s="306" ph="1">
        <v>4.6800000000000001E-2</v>
      </c>
      <c r="AE124" s="306" ph="1">
        <v>4.7300000000000002E-2</v>
      </c>
      <c r="AF124" s="306" ph="1">
        <v>4.9000000000000002E-2</v>
      </c>
      <c r="AG124" s="306" ph="1">
        <v>4.58E-2</v>
      </c>
      <c r="AH124" s="306" ph="1">
        <v>3.7199999999999997E-2</v>
      </c>
      <c r="AI124" s="306" ph="1">
        <v>3.5999999999999997E-2</v>
      </c>
      <c r="AJ124" s="306" ph="1">
        <v>4.07E-2</v>
      </c>
      <c r="AK124" s="306" ph="1">
        <v>4.1500000000000002E-2</v>
      </c>
      <c r="AL124" s="306" ph="1">
        <v>4.6199999999999998E-2</v>
      </c>
      <c r="AM124" s="306" ph="1">
        <v>4.87E-2</v>
      </c>
      <c r="AN124" s="306" ph="1">
        <v>3.6799999999999999E-2</v>
      </c>
      <c r="AO124" s="306" ph="1">
        <v>3.8800000000000001E-2</v>
      </c>
      <c r="AP124" s="306" ph="1">
        <v>3.32E-2</v>
      </c>
      <c r="AQ124" s="306" ph="1">
        <v>3.4500000000000003E-2</v>
      </c>
      <c r="AR124" s="306" ph="1">
        <v>3.56E-2</v>
      </c>
      <c r="AS124" s="306" ph="1">
        <v>2.8400000000000002E-2</v>
      </c>
      <c r="AT124" s="306" ph="1">
        <v>2.1600000000000001E-2</v>
      </c>
      <c r="AU124" s="306" ph="1">
        <v>2.18E-2</v>
      </c>
      <c r="AV124" s="306" ph="1">
        <v>2.4199999999999999E-2</v>
      </c>
      <c r="AW124" s="306" ph="1">
        <v>2.07E-2</v>
      </c>
      <c r="AX124" s="306" ph="1">
        <v>2.2200000000000001E-2</v>
      </c>
      <c r="AY124" s="306" ph="1">
        <v>2.3800000000000002E-2</v>
      </c>
      <c r="AZ124" s="306" ph="1">
        <v>2.2599999999999999E-2</v>
      </c>
      <c r="BA124" s="309">
        <v>2.3599999999999999E-2</v>
      </c>
      <c r="BB124" s="309">
        <v>1.83E-2</v>
      </c>
      <c r="BC124" s="309">
        <v>1.5699999999999999E-2</v>
      </c>
      <c r="BD124" s="309">
        <v>1.6199999999999999E-2</v>
      </c>
      <c r="BE124" s="405">
        <v>1.7500000000000002E-2</v>
      </c>
      <c r="BF124" s="202">
        <v>1.03E-2</v>
      </c>
      <c r="BG124" s="202">
        <v>1.03E-2</v>
      </c>
      <c r="BH124" s="202">
        <v>1.0800000000000001E-2</v>
      </c>
      <c r="BI124" s="405">
        <v>1.2500000000000001E-2</v>
      </c>
      <c r="BJ124" s="202">
        <v>1.2999999999999999E-2</v>
      </c>
      <c r="BK124" s="202">
        <v>1.23E-2</v>
      </c>
      <c r="BL124" s="405">
        <v>1.95E-2</v>
      </c>
      <c r="BM124" s="202">
        <v>1.9900000000000001E-2</v>
      </c>
      <c r="BN124" s="202">
        <v>1.9300000000000001E-2</v>
      </c>
      <c r="BO124" s="202">
        <v>1.77E-2</v>
      </c>
      <c r="BP124" s="619">
        <v>1.78E-2</v>
      </c>
      <c r="BQ124" s="619">
        <v>1.9300000000000001E-2</v>
      </c>
      <c r="BR124" s="619">
        <v>1.7299999999999999E-2</v>
      </c>
    </row>
    <row r="125" spans="1:70" ht="26.25">
      <c r="A125" s="684"/>
      <c r="B125" s="29" t="s">
        <v>47</v>
      </c>
      <c r="C125" s="306" ph="1"/>
      <c r="D125" s="306" ph="1"/>
      <c r="E125" s="306" ph="1"/>
      <c r="F125" s="306" ph="1"/>
      <c r="G125" s="306" ph="1"/>
      <c r="H125" s="306" ph="1"/>
      <c r="I125" s="306" ph="1"/>
      <c r="J125" s="306" ph="1"/>
      <c r="K125" s="306" ph="1">
        <v>0</v>
      </c>
      <c r="L125" s="306" ph="1">
        <v>0</v>
      </c>
      <c r="M125" s="306" ph="1">
        <v>6.0000000000000001E-3</v>
      </c>
      <c r="N125" s="306" ph="1">
        <v>8.8000000000000005E-3</v>
      </c>
      <c r="O125" s="306" ph="1">
        <v>9.2999999999999992E-3</v>
      </c>
      <c r="P125" s="306" ph="1">
        <v>9.9000000000000008E-3</v>
      </c>
      <c r="Q125" s="306" ph="1">
        <v>1.09E-2</v>
      </c>
      <c r="R125" s="306" ph="1">
        <v>1.6199999999999999E-2</v>
      </c>
      <c r="S125" s="306" ph="1">
        <v>2.3400000000000001E-2</v>
      </c>
      <c r="T125" s="306" ph="1">
        <v>1.78E-2</v>
      </c>
      <c r="U125" s="306" ph="1">
        <v>1.7000000000000001E-2</v>
      </c>
      <c r="V125" s="306" ph="1">
        <v>9.2999999999999992E-3</v>
      </c>
      <c r="W125" s="306" ph="1">
        <v>8.8999999999999999E-3</v>
      </c>
      <c r="X125" s="306" ph="1">
        <v>6.4999999999999997E-3</v>
      </c>
      <c r="Y125" s="306" ph="1">
        <v>1.0999999999999999E-2</v>
      </c>
      <c r="Z125" s="306" ph="1">
        <v>1.1599999999999999E-2</v>
      </c>
      <c r="AA125" s="306" ph="1">
        <v>9.5999999999999992E-3</v>
      </c>
      <c r="AB125" s="306" ph="1">
        <v>1.17E-2</v>
      </c>
      <c r="AC125" s="306" ph="1">
        <v>1.4E-2</v>
      </c>
      <c r="AD125" s="306" ph="1">
        <v>1.55E-2</v>
      </c>
      <c r="AE125" s="306" ph="1">
        <v>1.5599999999999999E-2</v>
      </c>
      <c r="AF125" s="306" ph="1">
        <v>1.38E-2</v>
      </c>
      <c r="AG125" s="306" ph="1">
        <v>1.47E-2</v>
      </c>
      <c r="AH125" s="306" ph="1">
        <v>1.1599999999999999E-2</v>
      </c>
      <c r="AI125" s="306" ph="1">
        <v>1.11E-2</v>
      </c>
      <c r="AJ125" s="306" ph="1">
        <v>1.01E-2</v>
      </c>
      <c r="AK125" s="306" ph="1">
        <v>1.2200000000000001E-2</v>
      </c>
      <c r="AL125" s="306" ph="1">
        <v>1.5599999999999999E-2</v>
      </c>
      <c r="AM125" s="306" ph="1">
        <v>1.52E-2</v>
      </c>
      <c r="AN125" s="306" ph="1">
        <v>1.34E-2</v>
      </c>
      <c r="AO125" s="306" ph="1">
        <v>1.37E-2</v>
      </c>
      <c r="AP125" s="306" ph="1">
        <v>1.3299999999999999E-2</v>
      </c>
      <c r="AQ125" s="306" ph="1">
        <v>1.4800000000000001E-2</v>
      </c>
      <c r="AR125" s="306" ph="1">
        <v>1.7299999999999999E-2</v>
      </c>
      <c r="AS125" s="306" ph="1">
        <v>1.14E-2</v>
      </c>
      <c r="AT125" s="306" ph="1">
        <v>8.6999999999999994E-3</v>
      </c>
      <c r="AU125" s="306" ph="1">
        <v>7.7000000000000002E-3</v>
      </c>
      <c r="AV125" s="306" ph="1">
        <v>7.7999999999999996E-3</v>
      </c>
      <c r="AW125" s="306" ph="1">
        <v>7.1000000000000004E-3</v>
      </c>
      <c r="AX125" s="306" ph="1">
        <v>8.5000000000000006E-3</v>
      </c>
      <c r="AY125" s="306" ph="1">
        <v>9.5999999999999992E-3</v>
      </c>
      <c r="AZ125" s="306" ph="1">
        <v>9.4999999999999998E-3</v>
      </c>
      <c r="BA125" s="309">
        <v>9.7999999999999997E-3</v>
      </c>
      <c r="BB125" s="309">
        <v>6.6E-3</v>
      </c>
      <c r="BC125" s="309">
        <v>6.7000000000000002E-3</v>
      </c>
      <c r="BD125" s="309">
        <v>7.7999999999999996E-3</v>
      </c>
      <c r="BE125" s="405">
        <v>7.6E-3</v>
      </c>
      <c r="BF125" s="202">
        <v>5.3E-3</v>
      </c>
      <c r="BG125" s="202">
        <v>4.7999999999999996E-3</v>
      </c>
      <c r="BH125" s="202">
        <v>3.8999999999999998E-3</v>
      </c>
      <c r="BI125" s="405">
        <v>5.4000000000000003E-3</v>
      </c>
      <c r="BJ125" s="202">
        <v>5.8999999999999999E-3</v>
      </c>
      <c r="BK125" s="202">
        <v>7.4999999999999997E-3</v>
      </c>
      <c r="BL125" s="405">
        <v>9.4999999999999998E-3</v>
      </c>
      <c r="BM125" s="202">
        <v>8.6999999999999994E-3</v>
      </c>
      <c r="BN125" s="202">
        <v>8.9999999999999993E-3</v>
      </c>
      <c r="BO125" s="202">
        <v>9.2999999999999992E-3</v>
      </c>
      <c r="BP125" s="619">
        <v>1.06E-2</v>
      </c>
      <c r="BQ125" s="619">
        <v>1.12E-2</v>
      </c>
      <c r="BR125" s="619">
        <v>9.5999999999999992E-3</v>
      </c>
    </row>
    <row r="126" spans="1:70" ht="26.25">
      <c r="A126" s="684" t="s">
        <v>48</v>
      </c>
      <c r="B126" s="28" t="s">
        <v>49</v>
      </c>
      <c r="C126" s="333" ph="1"/>
      <c r="D126" s="333" ph="1"/>
      <c r="E126" s="333" ph="1"/>
      <c r="F126" s="333" ph="1"/>
      <c r="G126" s="333" ph="1"/>
      <c r="H126" s="333" ph="1"/>
      <c r="I126" s="333" ph="1"/>
      <c r="J126" s="333" ph="1"/>
      <c r="K126" s="333" ph="1"/>
      <c r="L126" s="333" ph="1"/>
      <c r="M126" s="333" ph="1">
        <v>6.6299999999999998E-2</v>
      </c>
      <c r="N126" s="333" ph="1">
        <v>7.5300000000000006E-2</v>
      </c>
      <c r="O126" s="333" ph="1">
        <v>0.1118</v>
      </c>
      <c r="P126" s="333" ph="1">
        <v>0.1071</v>
      </c>
      <c r="Q126" s="333" ph="1">
        <v>0.11260000000000001</v>
      </c>
      <c r="R126" s="333" ph="1">
        <v>0.1331</v>
      </c>
      <c r="S126" s="333" ph="1">
        <v>0.1105</v>
      </c>
      <c r="T126" s="333" ph="1">
        <v>0.1119</v>
      </c>
      <c r="U126" s="333" ph="1">
        <v>0.1069</v>
      </c>
      <c r="V126" s="333" ph="1">
        <v>0.106</v>
      </c>
      <c r="W126" s="333" ph="1">
        <v>7.5499999999999998E-2</v>
      </c>
      <c r="X126" s="333" ph="1">
        <v>8.6199999999999999E-2</v>
      </c>
      <c r="Y126" s="333" ph="1">
        <v>6.7100000000000007E-2</v>
      </c>
      <c r="Z126" s="333" ph="1">
        <v>7.4899999999999994E-2</v>
      </c>
      <c r="AA126" s="333" ph="1">
        <v>0.1139</v>
      </c>
      <c r="AB126" s="333" ph="1">
        <v>0.1024</v>
      </c>
      <c r="AC126" s="333" ph="1">
        <v>0.11600000000000001</v>
      </c>
      <c r="AD126" s="333" ph="1">
        <v>9.4200000000000006E-2</v>
      </c>
      <c r="AE126" s="333" ph="1">
        <v>9.2299999999999993E-2</v>
      </c>
      <c r="AF126" s="333" ph="1">
        <v>0.1013</v>
      </c>
      <c r="AG126" s="333" ph="1">
        <v>0.1366</v>
      </c>
      <c r="AH126" s="333" ph="1">
        <v>0.1196</v>
      </c>
      <c r="AI126" s="333" ph="1">
        <v>0.1062</v>
      </c>
      <c r="AJ126" s="333" ph="1">
        <v>0.10929999999999999</v>
      </c>
      <c r="AK126" s="333" ph="1">
        <v>0.10489999999999999</v>
      </c>
      <c r="AL126" s="333" ph="1">
        <v>0.1181</v>
      </c>
      <c r="AM126" s="333" ph="1">
        <v>0.1338</v>
      </c>
      <c r="AN126" s="333" ph="1">
        <v>0.1381</v>
      </c>
      <c r="AO126" s="333" ph="1">
        <v>0.15229999999999999</v>
      </c>
      <c r="AP126" s="333" ph="1">
        <v>0.15570000000000001</v>
      </c>
      <c r="AQ126" s="333" ph="1">
        <v>0.16800000000000001</v>
      </c>
      <c r="AR126" s="333" ph="1">
        <v>0.1865</v>
      </c>
      <c r="AS126" s="333" ph="1">
        <v>0.1731</v>
      </c>
      <c r="AT126" s="333" ph="1">
        <v>0.16209999999999999</v>
      </c>
      <c r="AU126" s="333" ph="1">
        <v>0.10780000000000001</v>
      </c>
      <c r="AV126" s="333" ph="1">
        <v>0.18770000000000001</v>
      </c>
      <c r="AW126" s="333" ph="1">
        <v>0.1757</v>
      </c>
      <c r="AX126" s="333" ph="1">
        <v>0.15809999999999999</v>
      </c>
      <c r="AY126" s="333" ph="1">
        <v>0.1782</v>
      </c>
      <c r="AZ126" s="333" ph="1">
        <v>0.17369999999999999</v>
      </c>
      <c r="BA126" s="334">
        <v>0.15740000000000001</v>
      </c>
      <c r="BB126" s="335">
        <v>0.1757</v>
      </c>
      <c r="BC126" s="334">
        <v>0.1699</v>
      </c>
      <c r="BD126" s="334">
        <v>0.18329999999999999</v>
      </c>
      <c r="BE126" s="406">
        <v>0.2293</v>
      </c>
      <c r="BF126" s="249">
        <v>0.1797</v>
      </c>
      <c r="BG126" s="249">
        <v>0.12939999999999999</v>
      </c>
      <c r="BH126" s="249">
        <v>0.16289999999999999</v>
      </c>
      <c r="BI126" s="406">
        <v>0.1424</v>
      </c>
      <c r="BJ126" s="249">
        <v>0.13980000000000001</v>
      </c>
      <c r="BK126" s="249">
        <v>0.11310000000000001</v>
      </c>
      <c r="BL126" s="406">
        <v>0.1071</v>
      </c>
      <c r="BM126" s="249">
        <v>0.1091</v>
      </c>
      <c r="BN126" s="249">
        <v>0.1109</v>
      </c>
      <c r="BO126" s="249">
        <v>0.1124</v>
      </c>
      <c r="BP126" s="620">
        <v>0.13869999999999999</v>
      </c>
      <c r="BQ126" s="620">
        <v>0.13730000000000001</v>
      </c>
      <c r="BR126" s="620">
        <v>0.1145</v>
      </c>
    </row>
    <row r="127" spans="1:70" ht="26.25">
      <c r="A127" s="684"/>
      <c r="B127" s="29" t="s">
        <v>50</v>
      </c>
      <c r="C127" s="306" ph="1"/>
      <c r="D127" s="306" ph="1"/>
      <c r="E127" s="306" ph="1"/>
      <c r="F127" s="306" ph="1"/>
      <c r="G127" s="306" ph="1"/>
      <c r="H127" s="306" ph="1"/>
      <c r="I127" s="306" ph="1"/>
      <c r="J127" s="306" ph="1"/>
      <c r="K127" s="306" ph="1"/>
      <c r="L127" s="306" ph="1"/>
      <c r="M127" s="306" ph="1">
        <v>0.93369999999999997</v>
      </c>
      <c r="N127" s="306" ph="1">
        <v>0.59389999999999998</v>
      </c>
      <c r="O127" s="306" ph="1">
        <v>0.54479999999999995</v>
      </c>
      <c r="P127" s="306" ph="1">
        <v>0.47160000000000002</v>
      </c>
      <c r="Q127" s="306" ph="1">
        <v>0.3997</v>
      </c>
      <c r="R127" s="306" ph="1">
        <v>0.4461</v>
      </c>
      <c r="S127" s="306" ph="1">
        <v>0.44979999999999998</v>
      </c>
      <c r="T127" s="306" ph="1">
        <v>0.40550000000000003</v>
      </c>
      <c r="U127" s="306" ph="1">
        <v>0.39119999999999999</v>
      </c>
      <c r="V127" s="306" ph="1">
        <v>0.29010000000000002</v>
      </c>
      <c r="W127" s="306" ph="1">
        <v>0.2447</v>
      </c>
      <c r="X127" s="306" ph="1">
        <v>0.2424</v>
      </c>
      <c r="Y127" s="306" ph="1">
        <v>0.2361</v>
      </c>
      <c r="Z127" s="306" ph="1">
        <v>0.23200000000000001</v>
      </c>
      <c r="AA127" s="306" ph="1">
        <v>0.23180000000000001</v>
      </c>
      <c r="AB127" s="306" ph="1">
        <v>0.27560000000000001</v>
      </c>
      <c r="AC127" s="306" ph="1">
        <v>0.26550000000000001</v>
      </c>
      <c r="AD127" s="306" ph="1">
        <v>0.2505</v>
      </c>
      <c r="AE127" s="306" ph="1">
        <v>0.224</v>
      </c>
      <c r="AF127" s="306" ph="1">
        <v>0.21859999999999999</v>
      </c>
      <c r="AG127" s="306" ph="1">
        <v>0.2321</v>
      </c>
      <c r="AH127" s="306" ph="1">
        <v>0.23630000000000001</v>
      </c>
      <c r="AI127" s="306" ph="1">
        <v>0.2137</v>
      </c>
      <c r="AJ127" s="306" ph="1">
        <v>0.20480000000000001</v>
      </c>
      <c r="AK127" s="306" ph="1">
        <v>0.19700000000000001</v>
      </c>
      <c r="AL127" s="306" ph="1">
        <v>0.18459999999999999</v>
      </c>
      <c r="AM127" s="306" ph="1">
        <v>0.2026</v>
      </c>
      <c r="AN127" s="306" ph="1">
        <v>0.22</v>
      </c>
      <c r="AO127" s="306" ph="1">
        <v>0.23019999999999999</v>
      </c>
      <c r="AP127" s="306" ph="1">
        <v>0.18540000000000001</v>
      </c>
      <c r="AQ127" s="306" ph="1">
        <v>0.2009</v>
      </c>
      <c r="AR127" s="306" ph="1">
        <v>0.22259999999999999</v>
      </c>
      <c r="AS127" s="306" ph="1">
        <v>0.21709999999999999</v>
      </c>
      <c r="AT127" s="306" ph="1">
        <v>0.18090000000000001</v>
      </c>
      <c r="AU127" s="306" ph="1">
        <v>0.16320000000000001</v>
      </c>
      <c r="AV127" s="306" ph="1">
        <v>0.16259999999999999</v>
      </c>
      <c r="AW127" s="306" ph="1">
        <v>0.17050000000000001</v>
      </c>
      <c r="AX127" s="306" ph="1">
        <v>0.2079</v>
      </c>
      <c r="AY127" s="306" ph="1">
        <v>0.19320000000000001</v>
      </c>
      <c r="AZ127" s="306" ph="1">
        <v>0.19339999999999999</v>
      </c>
      <c r="BA127" s="319">
        <v>0.20699999999999999</v>
      </c>
      <c r="BB127" s="308">
        <v>0.17979999999999999</v>
      </c>
      <c r="BC127" s="319">
        <v>0.17280000000000001</v>
      </c>
      <c r="BD127" s="319">
        <v>0.1827</v>
      </c>
      <c r="BE127" s="405">
        <v>0.19539999999999999</v>
      </c>
      <c r="BF127" s="202">
        <v>0.18540000000000001</v>
      </c>
      <c r="BG127" s="202">
        <v>0.1643</v>
      </c>
      <c r="BH127" s="202">
        <v>0.14099999999999999</v>
      </c>
      <c r="BI127" s="405">
        <v>0.16059999999999999</v>
      </c>
      <c r="BJ127" s="202">
        <v>0.15679999999999999</v>
      </c>
      <c r="BK127" s="202">
        <v>0.1241</v>
      </c>
      <c r="BL127" s="405">
        <v>0.14849999999999999</v>
      </c>
      <c r="BM127" s="202">
        <v>0.1313</v>
      </c>
      <c r="BN127" s="202">
        <v>0.1137</v>
      </c>
      <c r="BO127" s="202">
        <v>0.10580000000000001</v>
      </c>
      <c r="BP127" s="619">
        <v>0.1173</v>
      </c>
      <c r="BQ127" s="619">
        <v>0.13589999999999999</v>
      </c>
      <c r="BR127" s="619">
        <v>0.1125</v>
      </c>
    </row>
    <row r="128" spans="1:70" ht="26.25">
      <c r="A128" s="684"/>
      <c r="B128" s="29" t="s">
        <v>51</v>
      </c>
      <c r="C128" s="306" ph="1"/>
      <c r="D128" s="306" ph="1"/>
      <c r="E128" s="306" ph="1"/>
      <c r="F128" s="306" ph="1"/>
      <c r="G128" s="306" ph="1"/>
      <c r="H128" s="306" ph="1"/>
      <c r="I128" s="306" ph="1"/>
      <c r="J128" s="306" ph="1"/>
      <c r="K128" s="306" ph="1"/>
      <c r="L128" s="306" ph="1"/>
      <c r="M128" s="306" ph="1">
        <v>0</v>
      </c>
      <c r="N128" s="306" ph="1">
        <v>0.33079999999999998</v>
      </c>
      <c r="O128" s="306" ph="1">
        <v>0.27339999999999998</v>
      </c>
      <c r="P128" s="306" ph="1">
        <v>0.3155</v>
      </c>
      <c r="Q128" s="306" ph="1">
        <v>0.34710000000000002</v>
      </c>
      <c r="R128" s="306" ph="1">
        <v>0.26869999999999999</v>
      </c>
      <c r="S128" s="306" ph="1">
        <v>0.29399999999999998</v>
      </c>
      <c r="T128" s="306" ph="1">
        <v>0.34710000000000002</v>
      </c>
      <c r="U128" s="306" ph="1">
        <v>0.30230000000000001</v>
      </c>
      <c r="V128" s="306" ph="1">
        <v>0.4108</v>
      </c>
      <c r="W128" s="306" ph="1">
        <v>0.41149999999999998</v>
      </c>
      <c r="X128" s="306" ph="1">
        <v>0.44550000000000001</v>
      </c>
      <c r="Y128" s="306" ph="1">
        <v>0.3705</v>
      </c>
      <c r="Z128" s="306" ph="1">
        <v>0.4496</v>
      </c>
      <c r="AA128" s="306" ph="1">
        <v>0.44130000000000003</v>
      </c>
      <c r="AB128" s="306" ph="1">
        <v>0.37819999999999998</v>
      </c>
      <c r="AC128" s="306" ph="1">
        <v>0.4012</v>
      </c>
      <c r="AD128" s="306" ph="1">
        <v>0.44030000000000002</v>
      </c>
      <c r="AE128" s="306" ph="1">
        <v>0.45550000000000002</v>
      </c>
      <c r="AF128" s="306" ph="1">
        <v>0.43719999999999998</v>
      </c>
      <c r="AG128" s="306" ph="1">
        <v>0.36520000000000002</v>
      </c>
      <c r="AH128" s="306" ph="1">
        <v>0.44619999999999999</v>
      </c>
      <c r="AI128" s="306" ph="1">
        <v>0.50419999999999998</v>
      </c>
      <c r="AJ128" s="306" ph="1">
        <v>0.47620000000000001</v>
      </c>
      <c r="AK128" s="306" ph="1">
        <v>0.50160000000000005</v>
      </c>
      <c r="AL128" s="306" ph="1">
        <v>0.50149999999999995</v>
      </c>
      <c r="AM128" s="306" ph="1">
        <v>0.40129999999999999</v>
      </c>
      <c r="AN128" s="306" ph="1">
        <v>0.41920000000000002</v>
      </c>
      <c r="AO128" s="306" ph="1">
        <v>0.41310000000000002</v>
      </c>
      <c r="AP128" s="306" ph="1">
        <v>0.47249999999999998</v>
      </c>
      <c r="AQ128" s="306" ph="1">
        <v>0.41689999999999999</v>
      </c>
      <c r="AR128" s="306" ph="1">
        <v>0.36699999999999999</v>
      </c>
      <c r="AS128" s="306" ph="1">
        <v>0.38669999999999999</v>
      </c>
      <c r="AT128" s="306" ph="1">
        <v>0.43819999999999998</v>
      </c>
      <c r="AU128" s="306" ph="1">
        <v>0.53890000000000005</v>
      </c>
      <c r="AV128" s="306" ph="1">
        <v>0.4597</v>
      </c>
      <c r="AW128" s="306" ph="1">
        <v>0.499</v>
      </c>
      <c r="AX128" s="306" ph="1">
        <v>0.48749999999999999</v>
      </c>
      <c r="AY128" s="306" ph="1">
        <v>0.439</v>
      </c>
      <c r="AZ128" s="306" ph="1">
        <v>0.4234</v>
      </c>
      <c r="BA128" s="319">
        <v>0.46189999999999998</v>
      </c>
      <c r="BB128" s="308">
        <v>0.48520000000000002</v>
      </c>
      <c r="BC128" s="319">
        <v>0.47960000000000003</v>
      </c>
      <c r="BD128" s="319">
        <v>0.43390000000000001</v>
      </c>
      <c r="BE128" s="405">
        <v>0.36230000000000001</v>
      </c>
      <c r="BF128" s="202">
        <v>0.46989999999999998</v>
      </c>
      <c r="BG128" s="202">
        <v>0.56740000000000002</v>
      </c>
      <c r="BH128" s="202">
        <v>0.55189999999999995</v>
      </c>
      <c r="BI128" s="405">
        <v>0.5393</v>
      </c>
      <c r="BJ128" s="202">
        <v>0.54969999999999997</v>
      </c>
      <c r="BK128" s="202">
        <v>0.58720000000000006</v>
      </c>
      <c r="BL128" s="405">
        <v>0.5413</v>
      </c>
      <c r="BM128" s="202">
        <v>0.623</v>
      </c>
      <c r="BN128" s="202">
        <v>0.62790000000000001</v>
      </c>
      <c r="BO128" s="202">
        <v>0.64639999999999997</v>
      </c>
      <c r="BP128" s="619">
        <v>0.58799999999999997</v>
      </c>
      <c r="BQ128" s="619">
        <v>0.52129999999999999</v>
      </c>
      <c r="BR128" s="619">
        <v>0.5867</v>
      </c>
    </row>
    <row r="129" spans="1:70" ht="26.25">
      <c r="A129" s="684"/>
      <c r="B129" s="29" t="s">
        <v>52</v>
      </c>
      <c r="C129" s="306" ph="1"/>
      <c r="D129" s="306" ph="1"/>
      <c r="E129" s="306" ph="1"/>
      <c r="F129" s="306" ph="1"/>
      <c r="G129" s="306" ph="1"/>
      <c r="H129" s="306" ph="1"/>
      <c r="I129" s="306" ph="1"/>
      <c r="J129" s="306" ph="1"/>
      <c r="K129" s="306" ph="1"/>
      <c r="L129" s="306" ph="1"/>
      <c r="M129" s="306" ph="1">
        <v>0</v>
      </c>
      <c r="N129" s="306" ph="1">
        <v>0</v>
      </c>
      <c r="O129" s="306" ph="1">
        <v>7.0000000000000007E-2</v>
      </c>
      <c r="P129" s="306" ph="1">
        <v>0.10580000000000001</v>
      </c>
      <c r="Q129" s="306" ph="1">
        <v>0.1406</v>
      </c>
      <c r="R129" s="306" ph="1">
        <v>0.15210000000000001</v>
      </c>
      <c r="S129" s="306" ph="1">
        <v>0.1457</v>
      </c>
      <c r="T129" s="306" ph="1">
        <v>0.13550000000000001</v>
      </c>
      <c r="U129" s="306" ph="1">
        <v>0.19950000000000001</v>
      </c>
      <c r="V129" s="306" ph="1">
        <v>0.19309999999999999</v>
      </c>
      <c r="W129" s="306" ph="1">
        <v>0.26829999999999998</v>
      </c>
      <c r="X129" s="306" ph="1">
        <v>0.22589999999999999</v>
      </c>
      <c r="Y129" s="306" ph="1">
        <v>0.32619999999999999</v>
      </c>
      <c r="Z129" s="306" ph="1">
        <v>0.24349999999999999</v>
      </c>
      <c r="AA129" s="306" ph="1">
        <v>0.21299999999999999</v>
      </c>
      <c r="AB129" s="306" ph="1">
        <v>0.24390000000000001</v>
      </c>
      <c r="AC129" s="306" ph="1">
        <v>0.2172</v>
      </c>
      <c r="AD129" s="306" ph="1">
        <v>0.215</v>
      </c>
      <c r="AE129" s="306" ph="1">
        <v>0.22819999999999999</v>
      </c>
      <c r="AF129" s="306" ph="1">
        <v>0.2429</v>
      </c>
      <c r="AG129" s="306" ph="1">
        <v>0.26619999999999999</v>
      </c>
      <c r="AH129" s="306" ph="1">
        <v>0.19789999999999999</v>
      </c>
      <c r="AI129" s="306" ph="1">
        <v>0.1759</v>
      </c>
      <c r="AJ129" s="306" ph="1">
        <v>0.20960000000000001</v>
      </c>
      <c r="AK129" s="306" ph="1">
        <v>0.19650000000000001</v>
      </c>
      <c r="AL129" s="306" ph="1">
        <v>0.1958</v>
      </c>
      <c r="AM129" s="306" ph="1">
        <v>0.26229999999999998</v>
      </c>
      <c r="AN129" s="306" ph="1">
        <v>0.22270000000000001</v>
      </c>
      <c r="AO129" s="306" ph="1">
        <v>0.2044</v>
      </c>
      <c r="AP129" s="306" ph="1">
        <v>0.18640000000000001</v>
      </c>
      <c r="AQ129" s="306" ph="1">
        <v>0.21429999999999999</v>
      </c>
      <c r="AR129" s="306" ph="1">
        <v>0.22389999999999999</v>
      </c>
      <c r="AS129" s="306" ph="1">
        <v>0.22309999999999999</v>
      </c>
      <c r="AT129" s="306" ph="1">
        <v>0.21879999999999999</v>
      </c>
      <c r="AU129" s="306" ph="1">
        <v>0.19009999999999999</v>
      </c>
      <c r="AV129" s="306" ph="1">
        <v>0.1903</v>
      </c>
      <c r="AW129" s="306" ph="1">
        <v>0.15540000000000001</v>
      </c>
      <c r="AX129" s="306" ph="1">
        <v>0.1464</v>
      </c>
      <c r="AY129" s="306" ph="1">
        <v>0.18970000000000001</v>
      </c>
      <c r="AZ129" s="306" ph="1">
        <v>0.20949999999999999</v>
      </c>
      <c r="BA129" s="319">
        <v>0.17369999999999999</v>
      </c>
      <c r="BB129" s="308">
        <v>0.17169999999999999</v>
      </c>
      <c r="BC129" s="319">
        <v>0.1777</v>
      </c>
      <c r="BD129" s="319">
        <v>0.22040000000000001</v>
      </c>
      <c r="BE129" s="405">
        <v>0.22589999999999999</v>
      </c>
      <c r="BF129" s="202">
        <v>0.1734</v>
      </c>
      <c r="BG129" s="202">
        <v>0.15060000000000001</v>
      </c>
      <c r="BH129" s="202">
        <v>0.16669999999999999</v>
      </c>
      <c r="BI129" s="405">
        <v>0.1646</v>
      </c>
      <c r="BJ129" s="202">
        <v>0.15379999999999999</v>
      </c>
      <c r="BK129" s="202">
        <v>0.17560000000000001</v>
      </c>
      <c r="BL129" s="405">
        <v>0.2031</v>
      </c>
      <c r="BM129" s="202">
        <v>0.13669999999999999</v>
      </c>
      <c r="BN129" s="202">
        <v>0.14749999999999999</v>
      </c>
      <c r="BO129" s="202">
        <v>0.13539999999999999</v>
      </c>
      <c r="BP129" s="619">
        <v>0.15590000000000001</v>
      </c>
      <c r="BQ129" s="619">
        <v>0.20549999999999999</v>
      </c>
      <c r="BR129" s="619">
        <v>0.18640000000000001</v>
      </c>
    </row>
    <row r="130" spans="1:70">
      <c r="A130" s="684" t="s">
        <v>53</v>
      </c>
      <c r="B130" s="28" t="s">
        <v>54</v>
      </c>
      <c r="C130" s="336">
        <v>0</v>
      </c>
      <c r="D130" s="336">
        <v>0</v>
      </c>
      <c r="E130" s="336">
        <v>0</v>
      </c>
      <c r="F130" s="336">
        <v>0</v>
      </c>
      <c r="G130" s="336">
        <v>0</v>
      </c>
      <c r="H130" s="336">
        <v>0</v>
      </c>
      <c r="I130" s="336">
        <v>0</v>
      </c>
      <c r="J130" s="336">
        <v>0</v>
      </c>
      <c r="K130" s="336">
        <v>0</v>
      </c>
      <c r="L130" s="336">
        <v>0</v>
      </c>
      <c r="M130" s="336">
        <v>38510</v>
      </c>
      <c r="N130" s="336">
        <v>61460</v>
      </c>
      <c r="O130" s="336">
        <v>111280</v>
      </c>
      <c r="P130" s="336">
        <v>89280</v>
      </c>
      <c r="Q130" s="336">
        <v>84580</v>
      </c>
      <c r="R130" s="336">
        <v>133790</v>
      </c>
      <c r="S130" s="336">
        <v>197150</v>
      </c>
      <c r="T130" s="336">
        <v>144450</v>
      </c>
      <c r="U130" s="336">
        <v>141453.5</v>
      </c>
      <c r="V130" s="336">
        <v>97329.8</v>
      </c>
      <c r="W130" s="336">
        <v>57068</v>
      </c>
      <c r="X130" s="336">
        <v>51928.4</v>
      </c>
      <c r="Y130" s="336">
        <v>56280.5</v>
      </c>
      <c r="Z130" s="336">
        <v>86684.6</v>
      </c>
      <c r="AA130" s="336">
        <v>150564.20000000001</v>
      </c>
      <c r="AB130" s="336">
        <v>187986.3</v>
      </c>
      <c r="AC130" s="336">
        <v>175488.1</v>
      </c>
      <c r="AD130" s="336">
        <v>144678</v>
      </c>
      <c r="AE130" s="336">
        <v>138956.1</v>
      </c>
      <c r="AF130" s="336">
        <v>166504.9</v>
      </c>
      <c r="AG130" s="336">
        <v>334467.8</v>
      </c>
      <c r="AH130" s="336">
        <v>275325</v>
      </c>
      <c r="AI130" s="336">
        <v>155869.1</v>
      </c>
      <c r="AJ130" s="336">
        <v>151666.6</v>
      </c>
      <c r="AK130" s="336">
        <v>128889.7</v>
      </c>
      <c r="AL130" s="336">
        <v>123906.6</v>
      </c>
      <c r="AM130" s="336">
        <v>213009</v>
      </c>
      <c r="AN130" s="336">
        <v>222942</v>
      </c>
      <c r="AO130" s="336">
        <v>216443</v>
      </c>
      <c r="AP130" s="336">
        <v>198633</v>
      </c>
      <c r="AQ130" s="336">
        <v>246602</v>
      </c>
      <c r="AR130" s="336">
        <v>309263</v>
      </c>
      <c r="AS130" s="336">
        <v>243366</v>
      </c>
      <c r="AT130" s="336">
        <v>188961</v>
      </c>
      <c r="AU130" s="336">
        <v>68313</v>
      </c>
      <c r="AV130" s="336">
        <v>130340</v>
      </c>
      <c r="AW130" s="336">
        <v>126784</v>
      </c>
      <c r="AX130" s="336">
        <v>99716</v>
      </c>
      <c r="AY130" s="336">
        <v>136093</v>
      </c>
      <c r="AZ130" s="336">
        <v>167078</v>
      </c>
      <c r="BA130" s="337">
        <v>140264</v>
      </c>
      <c r="BB130" s="337">
        <v>107099</v>
      </c>
      <c r="BC130" s="337">
        <v>92283</v>
      </c>
      <c r="BD130" s="337">
        <v>110094</v>
      </c>
      <c r="BE130" s="390">
        <v>166820</v>
      </c>
      <c r="BF130" s="2">
        <v>103927</v>
      </c>
      <c r="BG130" s="2">
        <v>49950</v>
      </c>
      <c r="BH130" s="2">
        <v>63299</v>
      </c>
      <c r="BI130" s="471">
        <v>59205</v>
      </c>
      <c r="BJ130" s="2">
        <v>53586</v>
      </c>
      <c r="BK130" s="2">
        <v>41468</v>
      </c>
      <c r="BL130" s="547">
        <v>40328</v>
      </c>
      <c r="BM130" s="2">
        <v>45128</v>
      </c>
      <c r="BN130" s="2">
        <v>36006</v>
      </c>
      <c r="BO130" s="2">
        <v>37921</v>
      </c>
      <c r="BP130" s="634">
        <v>39138</v>
      </c>
      <c r="BQ130" s="636">
        <v>62090</v>
      </c>
      <c r="BR130" s="638">
        <v>42471</v>
      </c>
    </row>
    <row r="131" spans="1:70">
      <c r="A131" s="684"/>
      <c r="B131" s="29" t="s">
        <v>55</v>
      </c>
      <c r="C131" s="56">
        <v>0</v>
      </c>
      <c r="D131" s="56">
        <v>0</v>
      </c>
      <c r="E131" s="56">
        <v>0</v>
      </c>
      <c r="F131" s="56">
        <v>0</v>
      </c>
      <c r="G131" s="56">
        <v>0</v>
      </c>
      <c r="H131" s="56">
        <v>0</v>
      </c>
      <c r="I131" s="56">
        <v>0</v>
      </c>
      <c r="J131" s="56">
        <v>0</v>
      </c>
      <c r="K131" s="56">
        <v>0</v>
      </c>
      <c r="L131" s="56">
        <v>0</v>
      </c>
      <c r="M131" s="56">
        <v>534230</v>
      </c>
      <c r="N131" s="56">
        <v>422620</v>
      </c>
      <c r="O131" s="56">
        <v>499230</v>
      </c>
      <c r="P131" s="56">
        <v>369190</v>
      </c>
      <c r="Q131" s="56">
        <v>272620</v>
      </c>
      <c r="R131" s="56">
        <v>419100</v>
      </c>
      <c r="S131" s="56">
        <v>728480</v>
      </c>
      <c r="T131" s="56">
        <v>474260</v>
      </c>
      <c r="U131" s="56">
        <v>443971</v>
      </c>
      <c r="V131" s="56">
        <v>198958.2</v>
      </c>
      <c r="W131" s="56">
        <v>156779.70000000001</v>
      </c>
      <c r="X131" s="56">
        <v>115813.3</v>
      </c>
      <c r="Y131" s="56">
        <v>132848.5</v>
      </c>
      <c r="Z131" s="56">
        <v>199012.8</v>
      </c>
      <c r="AA131" s="56">
        <v>227058.2</v>
      </c>
      <c r="AB131" s="56">
        <v>347653.5</v>
      </c>
      <c r="AC131" s="56">
        <v>301278.40000000002</v>
      </c>
      <c r="AD131" s="56">
        <v>286056.59999999998</v>
      </c>
      <c r="AE131" s="56">
        <v>241980.79999999999</v>
      </c>
      <c r="AF131" s="56">
        <v>272381.2</v>
      </c>
      <c r="AG131" s="56">
        <v>385401.5</v>
      </c>
      <c r="AH131" s="56">
        <v>357349.6</v>
      </c>
      <c r="AI131" s="56">
        <v>235466.8</v>
      </c>
      <c r="AJ131" s="56">
        <v>205824.5</v>
      </c>
      <c r="AK131" s="56">
        <v>185543.7</v>
      </c>
      <c r="AL131" s="56">
        <v>160028.9</v>
      </c>
      <c r="AM131" s="56">
        <v>223275</v>
      </c>
      <c r="AN131" s="56">
        <v>287465</v>
      </c>
      <c r="AO131" s="56">
        <v>298651</v>
      </c>
      <c r="AP131" s="56">
        <v>187069</v>
      </c>
      <c r="AQ131" s="56">
        <v>222620</v>
      </c>
      <c r="AR131" s="56">
        <v>296875</v>
      </c>
      <c r="AS131" s="56">
        <v>240889</v>
      </c>
      <c r="AT131" s="56">
        <v>154629</v>
      </c>
      <c r="AU131" s="56">
        <v>97543</v>
      </c>
      <c r="AV131" s="56">
        <v>111258</v>
      </c>
      <c r="AW131" s="56">
        <v>103280</v>
      </c>
      <c r="AX131" s="56">
        <v>100621</v>
      </c>
      <c r="AY131" s="56">
        <v>118918</v>
      </c>
      <c r="AZ131" s="56">
        <v>143226</v>
      </c>
      <c r="BA131" s="4">
        <v>140053</v>
      </c>
      <c r="BB131" s="4">
        <v>88069</v>
      </c>
      <c r="BC131" s="4">
        <v>73581</v>
      </c>
      <c r="BD131" s="4">
        <v>73367</v>
      </c>
      <c r="BE131" s="391">
        <v>100137</v>
      </c>
      <c r="BF131" s="4">
        <v>78343</v>
      </c>
      <c r="BG131" s="4">
        <v>47726</v>
      </c>
      <c r="BH131" s="4">
        <v>42399</v>
      </c>
      <c r="BI131" s="472">
        <v>45987</v>
      </c>
      <c r="BJ131" s="4">
        <v>44239</v>
      </c>
      <c r="BK131" s="4">
        <v>29087</v>
      </c>
      <c r="BL131" s="548">
        <v>41563</v>
      </c>
      <c r="BM131" s="4">
        <v>36607</v>
      </c>
      <c r="BN131" s="4">
        <v>27902</v>
      </c>
      <c r="BO131" s="4">
        <v>21280</v>
      </c>
      <c r="BP131" s="635">
        <v>27899</v>
      </c>
      <c r="BQ131" s="637">
        <v>37487</v>
      </c>
      <c r="BR131" s="639">
        <v>38006</v>
      </c>
    </row>
    <row r="132" spans="1:70">
      <c r="A132" s="684"/>
      <c r="B132" s="29" t="s">
        <v>56</v>
      </c>
      <c r="C132" s="56">
        <v>0</v>
      </c>
      <c r="D132" s="56">
        <v>0</v>
      </c>
      <c r="E132" s="56">
        <v>0</v>
      </c>
      <c r="F132" s="56">
        <v>0</v>
      </c>
      <c r="G132" s="56">
        <v>0</v>
      </c>
      <c r="H132" s="56">
        <v>0</v>
      </c>
      <c r="I132" s="56">
        <v>0</v>
      </c>
      <c r="J132" s="56">
        <v>0</v>
      </c>
      <c r="K132" s="56">
        <v>0</v>
      </c>
      <c r="L132" s="56">
        <v>0</v>
      </c>
      <c r="M132" s="56">
        <v>0</v>
      </c>
      <c r="N132" s="56">
        <v>299080</v>
      </c>
      <c r="O132" s="56">
        <v>321950</v>
      </c>
      <c r="P132" s="56">
        <v>280200</v>
      </c>
      <c r="Q132" s="56">
        <v>264600</v>
      </c>
      <c r="R132" s="56">
        <v>307870</v>
      </c>
      <c r="S132" s="56">
        <v>669750</v>
      </c>
      <c r="T132" s="56">
        <v>540030</v>
      </c>
      <c r="U132" s="56">
        <v>474220</v>
      </c>
      <c r="V132" s="56">
        <v>350380.4</v>
      </c>
      <c r="W132" s="56">
        <v>276252.7</v>
      </c>
      <c r="X132" s="56">
        <v>246300.3</v>
      </c>
      <c r="Y132" s="56">
        <v>274183.7</v>
      </c>
      <c r="Z132" s="56">
        <v>574631.9</v>
      </c>
      <c r="AA132" s="56">
        <v>604632.1</v>
      </c>
      <c r="AB132" s="56">
        <v>813650.7</v>
      </c>
      <c r="AC132" s="56">
        <v>722748.1</v>
      </c>
      <c r="AD132" s="56">
        <v>755089.8</v>
      </c>
      <c r="AE132" s="56">
        <v>828042.3</v>
      </c>
      <c r="AF132" s="56">
        <v>925221</v>
      </c>
      <c r="AG132" s="56">
        <v>1146297.2</v>
      </c>
      <c r="AH132" s="56">
        <v>1372231.1</v>
      </c>
      <c r="AI132" s="56">
        <v>835318.8</v>
      </c>
      <c r="AJ132" s="56">
        <v>770922.4</v>
      </c>
      <c r="AK132" s="56">
        <v>677131.9</v>
      </c>
      <c r="AL132" s="56">
        <v>640695</v>
      </c>
      <c r="AM132" s="56">
        <v>849835</v>
      </c>
      <c r="AN132" s="56">
        <v>862912</v>
      </c>
      <c r="AO132" s="56">
        <v>914314</v>
      </c>
      <c r="AP132" s="56">
        <v>728621</v>
      </c>
      <c r="AQ132" s="56">
        <v>721965</v>
      </c>
      <c r="AR132" s="56">
        <v>782906</v>
      </c>
      <c r="AS132" s="56">
        <v>604567</v>
      </c>
      <c r="AT132" s="56">
        <v>459129</v>
      </c>
      <c r="AU132" s="56">
        <v>270979</v>
      </c>
      <c r="AV132" s="56">
        <v>271518</v>
      </c>
      <c r="AW132" s="56">
        <v>270922</v>
      </c>
      <c r="AX132" s="56">
        <v>232943</v>
      </c>
      <c r="AY132" s="56">
        <v>245136</v>
      </c>
      <c r="AZ132" s="56">
        <v>339764</v>
      </c>
      <c r="BA132" s="4">
        <v>327813</v>
      </c>
      <c r="BB132" s="4">
        <v>217503</v>
      </c>
      <c r="BC132" s="4">
        <v>189190</v>
      </c>
      <c r="BD132" s="4">
        <v>149184</v>
      </c>
      <c r="BE132" s="391">
        <v>183191</v>
      </c>
      <c r="BF132" s="4">
        <v>171909</v>
      </c>
      <c r="BG132" s="4">
        <v>126712</v>
      </c>
      <c r="BH132" s="4">
        <v>110557</v>
      </c>
      <c r="BI132" s="472">
        <v>109021</v>
      </c>
      <c r="BJ132" s="4">
        <v>95170</v>
      </c>
      <c r="BK132" s="4">
        <v>83069</v>
      </c>
      <c r="BL132" s="548">
        <v>97022</v>
      </c>
      <c r="BM132" s="4">
        <v>79239</v>
      </c>
      <c r="BN132" s="4">
        <v>84707</v>
      </c>
      <c r="BO132" s="4">
        <v>72180</v>
      </c>
      <c r="BP132" s="635">
        <v>68471</v>
      </c>
      <c r="BQ132" s="637">
        <v>67510</v>
      </c>
      <c r="BR132" s="639">
        <v>78225</v>
      </c>
    </row>
    <row r="133" spans="1:70">
      <c r="A133" s="684"/>
      <c r="B133" s="29" t="s">
        <v>57</v>
      </c>
      <c r="C133" s="56">
        <v>0</v>
      </c>
      <c r="D133" s="56">
        <v>0</v>
      </c>
      <c r="E133" s="56">
        <v>0</v>
      </c>
      <c r="F133" s="56">
        <v>0</v>
      </c>
      <c r="G133" s="56">
        <v>0</v>
      </c>
      <c r="H133" s="56">
        <v>0</v>
      </c>
      <c r="I133" s="56">
        <v>0</v>
      </c>
      <c r="J133" s="56">
        <v>0</v>
      </c>
      <c r="K133" s="56">
        <v>0</v>
      </c>
      <c r="L133" s="56">
        <v>0</v>
      </c>
      <c r="M133" s="56">
        <v>0</v>
      </c>
      <c r="N133" s="56">
        <v>0</v>
      </c>
      <c r="O133" s="56">
        <v>72540</v>
      </c>
      <c r="P133" s="56">
        <v>86750</v>
      </c>
      <c r="Q133" s="56">
        <v>94030</v>
      </c>
      <c r="R133" s="56">
        <v>145650</v>
      </c>
      <c r="S133" s="56">
        <v>279500</v>
      </c>
      <c r="T133" s="56">
        <v>177090</v>
      </c>
      <c r="U133" s="56">
        <v>274675</v>
      </c>
      <c r="V133" s="56">
        <v>131400.4</v>
      </c>
      <c r="W133" s="56">
        <v>152368.1</v>
      </c>
      <c r="X133" s="56">
        <v>107041.3</v>
      </c>
      <c r="Y133" s="56">
        <v>207601.7</v>
      </c>
      <c r="Z133" s="56">
        <v>230502.5</v>
      </c>
      <c r="AA133" s="56">
        <v>245181.3</v>
      </c>
      <c r="AB133" s="56">
        <v>392584.8</v>
      </c>
      <c r="AC133" s="56">
        <v>322506.7</v>
      </c>
      <c r="AD133" s="56">
        <v>267615.5</v>
      </c>
      <c r="AE133" s="56">
        <v>291002.2</v>
      </c>
      <c r="AF133" s="56">
        <v>361112.7</v>
      </c>
      <c r="AG133" s="56">
        <v>610405</v>
      </c>
      <c r="AH133" s="56">
        <v>397363.9</v>
      </c>
      <c r="AI133" s="56">
        <v>251963.7</v>
      </c>
      <c r="AJ133" s="56">
        <v>255304.5</v>
      </c>
      <c r="AK133" s="56">
        <v>207747.5</v>
      </c>
      <c r="AL133" s="56">
        <v>207322.5</v>
      </c>
      <c r="AM133" s="56">
        <v>459747</v>
      </c>
      <c r="AN133" s="56">
        <v>423840</v>
      </c>
      <c r="AO133" s="56">
        <v>419428</v>
      </c>
      <c r="AP133" s="56">
        <v>279145</v>
      </c>
      <c r="AQ133" s="56">
        <v>349425</v>
      </c>
      <c r="AR133" s="56">
        <v>469664</v>
      </c>
      <c r="AS133" s="56">
        <v>371019</v>
      </c>
      <c r="AT133" s="56">
        <v>258633</v>
      </c>
      <c r="AU133" s="56">
        <v>143039</v>
      </c>
      <c r="AV133" s="56">
        <v>148558</v>
      </c>
      <c r="AW133" s="56">
        <v>118354</v>
      </c>
      <c r="AX133" s="56">
        <v>97267</v>
      </c>
      <c r="AY133" s="56">
        <v>163316</v>
      </c>
      <c r="AZ133" s="56">
        <v>280633</v>
      </c>
      <c r="BA133" s="4">
        <v>222195</v>
      </c>
      <c r="BB133" s="4">
        <v>122286</v>
      </c>
      <c r="BC133" s="4">
        <v>113291</v>
      </c>
      <c r="BD133" s="4">
        <v>132322</v>
      </c>
      <c r="BE133" s="391">
        <v>170302</v>
      </c>
      <c r="BF133" s="4">
        <v>100149</v>
      </c>
      <c r="BG133" s="4">
        <v>70425</v>
      </c>
      <c r="BH133" s="4">
        <v>66379</v>
      </c>
      <c r="BI133" s="472">
        <v>61957</v>
      </c>
      <c r="BJ133" s="4">
        <v>57212</v>
      </c>
      <c r="BK133" s="4">
        <v>64056</v>
      </c>
      <c r="BL133" s="548">
        <v>87865</v>
      </c>
      <c r="BM133" s="4">
        <v>49645</v>
      </c>
      <c r="BN133" s="4">
        <v>41625</v>
      </c>
      <c r="BO133" s="4">
        <v>37815</v>
      </c>
      <c r="BP133" s="635">
        <v>49500</v>
      </c>
      <c r="BQ133" s="637">
        <v>70162</v>
      </c>
      <c r="BR133" s="639">
        <v>64685</v>
      </c>
    </row>
    <row r="134" spans="1:70">
      <c r="A134" s="684"/>
      <c r="B134" s="28" t="s">
        <v>58</v>
      </c>
      <c r="C134" s="57">
        <v>0</v>
      </c>
      <c r="D134" s="57">
        <v>0</v>
      </c>
      <c r="E134" s="57">
        <v>0</v>
      </c>
      <c r="F134" s="57">
        <v>0</v>
      </c>
      <c r="G134" s="57">
        <v>0</v>
      </c>
      <c r="H134" s="57">
        <v>0</v>
      </c>
      <c r="I134" s="57">
        <v>0</v>
      </c>
      <c r="J134" s="57">
        <v>0</v>
      </c>
      <c r="K134" s="57">
        <v>0</v>
      </c>
      <c r="L134" s="57">
        <v>0</v>
      </c>
      <c r="M134" s="57">
        <v>38510</v>
      </c>
      <c r="N134" s="57">
        <v>61460</v>
      </c>
      <c r="O134" s="57">
        <v>111280</v>
      </c>
      <c r="P134" s="57">
        <v>89280</v>
      </c>
      <c r="Q134" s="57">
        <v>84580</v>
      </c>
      <c r="R134" s="57">
        <v>133790</v>
      </c>
      <c r="S134" s="57">
        <v>197150</v>
      </c>
      <c r="T134" s="57">
        <v>144450</v>
      </c>
      <c r="U134" s="57">
        <v>141453.5</v>
      </c>
      <c r="V134" s="57">
        <v>97329.8</v>
      </c>
      <c r="W134" s="57">
        <v>57068</v>
      </c>
      <c r="X134" s="57">
        <v>51928.4</v>
      </c>
      <c r="Y134" s="57">
        <v>56280.5</v>
      </c>
      <c r="Z134" s="57">
        <v>86684.6</v>
      </c>
      <c r="AA134" s="57">
        <v>150564.20000000001</v>
      </c>
      <c r="AB134" s="57">
        <v>187986.3</v>
      </c>
      <c r="AC134" s="57">
        <v>175488.1</v>
      </c>
      <c r="AD134" s="57">
        <v>144678</v>
      </c>
      <c r="AE134" s="57">
        <v>138956.1</v>
      </c>
      <c r="AF134" s="57">
        <v>166504.9</v>
      </c>
      <c r="AG134" s="57">
        <v>334467.8</v>
      </c>
      <c r="AH134" s="57">
        <v>275325</v>
      </c>
      <c r="AI134" s="57">
        <v>155869.1</v>
      </c>
      <c r="AJ134" s="57">
        <v>151666.6</v>
      </c>
      <c r="AK134" s="57">
        <v>128889.7</v>
      </c>
      <c r="AL134" s="57">
        <v>123906.6</v>
      </c>
      <c r="AM134" s="57">
        <v>213009</v>
      </c>
      <c r="AN134" s="57">
        <v>222942</v>
      </c>
      <c r="AO134" s="57">
        <v>216443</v>
      </c>
      <c r="AP134" s="57">
        <v>198633</v>
      </c>
      <c r="AQ134" s="57">
        <v>246602</v>
      </c>
      <c r="AR134" s="57">
        <v>309263</v>
      </c>
      <c r="AS134" s="57">
        <v>243366</v>
      </c>
      <c r="AT134" s="57">
        <v>188961</v>
      </c>
      <c r="AU134" s="57">
        <v>68313</v>
      </c>
      <c r="AV134" s="57">
        <v>130340</v>
      </c>
      <c r="AW134" s="57">
        <v>126784</v>
      </c>
      <c r="AX134" s="57">
        <v>99716</v>
      </c>
      <c r="AY134" s="57">
        <v>136093</v>
      </c>
      <c r="AZ134" s="57">
        <v>167078</v>
      </c>
      <c r="BA134" s="199">
        <v>140264</v>
      </c>
      <c r="BB134" s="199">
        <v>107099</v>
      </c>
      <c r="BC134" s="199">
        <v>92283</v>
      </c>
      <c r="BD134" s="199">
        <v>110094</v>
      </c>
      <c r="BE134" s="390">
        <v>166820</v>
      </c>
      <c r="BF134" s="2">
        <v>103927</v>
      </c>
      <c r="BG134" s="2">
        <v>49950</v>
      </c>
      <c r="BH134" s="2">
        <v>63299</v>
      </c>
      <c r="BI134" s="471">
        <v>59205</v>
      </c>
      <c r="BJ134" s="2">
        <v>53586</v>
      </c>
      <c r="BK134" s="2">
        <v>41468</v>
      </c>
      <c r="BL134" s="547">
        <v>40328</v>
      </c>
      <c r="BM134" s="2">
        <v>45128</v>
      </c>
      <c r="BN134" s="2">
        <v>36006</v>
      </c>
      <c r="BO134" s="2">
        <v>37921</v>
      </c>
      <c r="BP134" s="634">
        <v>39138</v>
      </c>
      <c r="BQ134" s="636">
        <v>62090</v>
      </c>
      <c r="BR134" s="638">
        <v>42471</v>
      </c>
    </row>
    <row r="135" spans="1:70">
      <c r="A135" s="684"/>
      <c r="B135" s="29" t="s">
        <v>59</v>
      </c>
      <c r="C135" s="56">
        <v>0</v>
      </c>
      <c r="D135" s="56">
        <v>0</v>
      </c>
      <c r="E135" s="56">
        <v>0</v>
      </c>
      <c r="F135" s="56">
        <v>0</v>
      </c>
      <c r="G135" s="56">
        <v>0</v>
      </c>
      <c r="H135" s="56">
        <v>0</v>
      </c>
      <c r="I135" s="56">
        <v>0</v>
      </c>
      <c r="J135" s="56">
        <v>0</v>
      </c>
      <c r="K135" s="56">
        <v>0</v>
      </c>
      <c r="L135" s="56">
        <v>0</v>
      </c>
      <c r="M135" s="56">
        <v>499570</v>
      </c>
      <c r="N135" s="56">
        <v>651620</v>
      </c>
      <c r="O135" s="56">
        <v>765180</v>
      </c>
      <c r="P135" s="56">
        <v>660690</v>
      </c>
      <c r="Q135" s="56">
        <v>548400</v>
      </c>
      <c r="R135" s="56">
        <v>717420</v>
      </c>
      <c r="S135" s="56">
        <v>1482200</v>
      </c>
      <c r="T135" s="56">
        <v>1008260</v>
      </c>
      <c r="U135" s="56">
        <v>1010018</v>
      </c>
      <c r="V135" s="56">
        <v>577441.4</v>
      </c>
      <c r="W135" s="56">
        <v>502391.1</v>
      </c>
      <c r="X135" s="56">
        <v>392626.3</v>
      </c>
      <c r="Y135" s="56">
        <v>519936.1</v>
      </c>
      <c r="Z135" s="56">
        <v>866393.7</v>
      </c>
      <c r="AA135" s="56">
        <v>896294</v>
      </c>
      <c r="AB135" s="56">
        <v>1342454</v>
      </c>
      <c r="AC135" s="56">
        <v>1175070.7</v>
      </c>
      <c r="AD135" s="56">
        <v>1094196.6000000001</v>
      </c>
      <c r="AE135" s="56">
        <v>1161698.3999999999</v>
      </c>
      <c r="AF135" s="56">
        <v>1315571.3</v>
      </c>
      <c r="AG135" s="56">
        <v>1740656.7</v>
      </c>
      <c r="AH135" s="56">
        <v>1908211.6</v>
      </c>
      <c r="AI135" s="56">
        <v>1170604.6000000001</v>
      </c>
      <c r="AJ135" s="56">
        <v>1074241.8999999999</v>
      </c>
      <c r="AK135" s="56">
        <v>908453.2</v>
      </c>
      <c r="AL135" s="56">
        <v>832803.4</v>
      </c>
      <c r="AM135" s="56">
        <v>1236766</v>
      </c>
      <c r="AN135" s="56">
        <v>1338641</v>
      </c>
      <c r="AO135" s="56">
        <v>1418418</v>
      </c>
      <c r="AP135" s="56">
        <v>995868</v>
      </c>
      <c r="AQ135" s="56">
        <v>1062038</v>
      </c>
      <c r="AR135" s="56">
        <v>1252180</v>
      </c>
      <c r="AS135" s="56">
        <v>983101</v>
      </c>
      <c r="AT135" s="56">
        <v>706186</v>
      </c>
      <c r="AU135" s="56">
        <v>411518</v>
      </c>
      <c r="AV135" s="56">
        <v>412467</v>
      </c>
      <c r="AW135" s="56">
        <v>384419</v>
      </c>
      <c r="AX135" s="56">
        <v>322047</v>
      </c>
      <c r="AY135" s="56">
        <v>393177</v>
      </c>
      <c r="AZ135" s="56">
        <v>572948</v>
      </c>
      <c r="BA135" s="200">
        <v>551697</v>
      </c>
      <c r="BB135" s="200">
        <v>319860</v>
      </c>
      <c r="BC135" s="200">
        <v>281772</v>
      </c>
      <c r="BD135" s="200">
        <v>232173</v>
      </c>
      <c r="BE135" s="391">
        <v>315420</v>
      </c>
      <c r="BF135" s="4">
        <v>252626</v>
      </c>
      <c r="BG135" s="4">
        <v>175634</v>
      </c>
      <c r="BH135" s="4">
        <v>149561</v>
      </c>
      <c r="BI135" s="472">
        <v>149377</v>
      </c>
      <c r="BJ135" s="4">
        <v>123419</v>
      </c>
      <c r="BK135" s="4">
        <v>103115</v>
      </c>
      <c r="BL135" s="548">
        <v>152036</v>
      </c>
      <c r="BM135" s="4">
        <v>99153</v>
      </c>
      <c r="BN135" s="4">
        <v>92201</v>
      </c>
      <c r="BO135" s="4">
        <v>70054</v>
      </c>
      <c r="BP135" s="635">
        <v>70348</v>
      </c>
      <c r="BQ135" s="637">
        <v>81502</v>
      </c>
      <c r="BR135" s="639">
        <v>109324</v>
      </c>
    </row>
    <row r="136" spans="1:70">
      <c r="A136" s="684"/>
      <c r="B136" s="29" t="s">
        <v>60</v>
      </c>
      <c r="C136" s="56">
        <v>0</v>
      </c>
      <c r="D136" s="56">
        <v>0</v>
      </c>
      <c r="E136" s="56">
        <v>0</v>
      </c>
      <c r="F136" s="56">
        <v>0</v>
      </c>
      <c r="G136" s="56">
        <v>0</v>
      </c>
      <c r="H136" s="56">
        <v>0</v>
      </c>
      <c r="I136" s="56">
        <v>0</v>
      </c>
      <c r="J136" s="56">
        <v>0</v>
      </c>
      <c r="K136" s="56">
        <v>0</v>
      </c>
      <c r="L136" s="56">
        <v>0</v>
      </c>
      <c r="M136" s="56">
        <v>33660</v>
      </c>
      <c r="N136" s="56">
        <v>66760</v>
      </c>
      <c r="O136" s="56">
        <v>123190</v>
      </c>
      <c r="P136" s="56">
        <v>67640</v>
      </c>
      <c r="Q136" s="56">
        <v>74460</v>
      </c>
      <c r="R136" s="56">
        <v>145390</v>
      </c>
      <c r="S136" s="56">
        <v>182610</v>
      </c>
      <c r="T136" s="56">
        <v>169860</v>
      </c>
      <c r="U136" s="56">
        <v>165528</v>
      </c>
      <c r="V136" s="56">
        <v>82307.600000000006</v>
      </c>
      <c r="W136" s="56">
        <v>55179.4</v>
      </c>
      <c r="X136" s="56">
        <v>48033.599999999999</v>
      </c>
      <c r="Y136" s="56">
        <v>64307.8</v>
      </c>
      <c r="Z136" s="56">
        <v>109053.5</v>
      </c>
      <c r="AA136" s="56">
        <v>155787.6</v>
      </c>
      <c r="AB136" s="56">
        <v>186139</v>
      </c>
      <c r="AC136" s="56">
        <v>141144.5</v>
      </c>
      <c r="AD136" s="56">
        <v>182769.5</v>
      </c>
      <c r="AE136" s="56">
        <v>166792</v>
      </c>
      <c r="AF136" s="56">
        <v>217003.6</v>
      </c>
      <c r="AG136" s="56">
        <v>377937</v>
      </c>
      <c r="AH136" s="56">
        <v>192353</v>
      </c>
      <c r="AI136" s="56">
        <v>117474.7</v>
      </c>
      <c r="AJ136" s="56">
        <v>122729.5</v>
      </c>
      <c r="AK136" s="56">
        <v>124249.9</v>
      </c>
      <c r="AL136" s="56">
        <v>136537</v>
      </c>
      <c r="AM136" s="56">
        <v>264764</v>
      </c>
      <c r="AN136" s="56">
        <v>201950</v>
      </c>
      <c r="AO136" s="56">
        <v>175583</v>
      </c>
      <c r="AP136" s="56">
        <v>158409</v>
      </c>
      <c r="AQ136" s="56">
        <v>191627</v>
      </c>
      <c r="AR136" s="56">
        <v>265089</v>
      </c>
      <c r="AS136" s="56">
        <v>199579</v>
      </c>
      <c r="AT136" s="56">
        <v>130286</v>
      </c>
      <c r="AU136" s="56">
        <v>56448</v>
      </c>
      <c r="AV136" s="56">
        <v>76536</v>
      </c>
      <c r="AW136" s="56">
        <v>63193</v>
      </c>
      <c r="AX136" s="56">
        <v>62861</v>
      </c>
      <c r="AY136" s="56">
        <v>89626</v>
      </c>
      <c r="AZ136" s="56">
        <v>148665</v>
      </c>
      <c r="BA136" s="200">
        <v>90544</v>
      </c>
      <c r="BB136" s="200">
        <v>70848</v>
      </c>
      <c r="BC136" s="200">
        <v>60265</v>
      </c>
      <c r="BD136" s="200">
        <v>85048</v>
      </c>
      <c r="BE136" s="391">
        <v>103434</v>
      </c>
      <c r="BF136" s="4">
        <v>65614</v>
      </c>
      <c r="BG136" s="4">
        <v>35764</v>
      </c>
      <c r="BH136" s="4">
        <v>33693</v>
      </c>
      <c r="BI136" s="472">
        <v>35170</v>
      </c>
      <c r="BJ136" s="4">
        <v>40579</v>
      </c>
      <c r="BK136" s="4">
        <v>43837</v>
      </c>
      <c r="BL136" s="548">
        <v>45903</v>
      </c>
      <c r="BM136" s="4">
        <v>36398</v>
      </c>
      <c r="BN136" s="4">
        <v>32566</v>
      </c>
      <c r="BO136" s="4">
        <v>31401</v>
      </c>
      <c r="BP136" s="635">
        <v>46832</v>
      </c>
      <c r="BQ136" s="637">
        <v>65877</v>
      </c>
      <c r="BR136" s="639">
        <v>43522</v>
      </c>
    </row>
    <row r="137" spans="1:70">
      <c r="A137" s="684" t="s">
        <v>61</v>
      </c>
      <c r="B137" s="28" t="s">
        <v>62</v>
      </c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>
        <v>20.309999999999999</v>
      </c>
      <c r="N137" s="312">
        <v>24.07</v>
      </c>
      <c r="O137" s="312">
        <v>21.82</v>
      </c>
      <c r="P137" s="312">
        <v>20.3</v>
      </c>
      <c r="Q137" s="312">
        <v>19.66</v>
      </c>
      <c r="R137" s="312">
        <v>18.07</v>
      </c>
      <c r="S137" s="312">
        <v>23.46</v>
      </c>
      <c r="T137" s="312">
        <v>19.8</v>
      </c>
      <c r="U137" s="312">
        <v>20.22</v>
      </c>
      <c r="V137" s="312">
        <v>23.95</v>
      </c>
      <c r="W137" s="312">
        <v>24.78</v>
      </c>
      <c r="X137" s="312">
        <v>23.86</v>
      </c>
      <c r="Y137" s="312">
        <v>26.95</v>
      </c>
      <c r="Z137" s="312">
        <v>31</v>
      </c>
      <c r="AA137" s="312">
        <v>34.4</v>
      </c>
      <c r="AB137" s="312">
        <v>42.34</v>
      </c>
      <c r="AC137" s="312">
        <v>34.479999999999997</v>
      </c>
      <c r="AD137" s="312">
        <v>35.299999999999997</v>
      </c>
      <c r="AE137" s="312">
        <v>36.659999999999997</v>
      </c>
      <c r="AF137" s="312">
        <v>38.979999999999997</v>
      </c>
      <c r="AG137" s="312">
        <v>45.92</v>
      </c>
      <c r="AH137" s="312">
        <v>48.76</v>
      </c>
      <c r="AI137" s="312">
        <v>43.96</v>
      </c>
      <c r="AJ137" s="312">
        <v>39.9</v>
      </c>
      <c r="AK137" s="312">
        <v>38.869999999999997</v>
      </c>
      <c r="AL137" s="312">
        <v>36.26</v>
      </c>
      <c r="AM137" s="312">
        <v>46.53</v>
      </c>
      <c r="AN137" s="312">
        <v>50.96</v>
      </c>
      <c r="AO137" s="312">
        <v>43.4</v>
      </c>
      <c r="AP137" s="312">
        <v>44.36</v>
      </c>
      <c r="AQ137" s="312">
        <v>45.66</v>
      </c>
      <c r="AR137" s="312">
        <v>44.63</v>
      </c>
      <c r="AS137" s="312">
        <v>41.46</v>
      </c>
      <c r="AT137" s="312">
        <v>46.8</v>
      </c>
      <c r="AU137" s="312">
        <v>39.72</v>
      </c>
      <c r="AV137" s="312">
        <v>37.99</v>
      </c>
      <c r="AW137" s="312">
        <v>42.28</v>
      </c>
      <c r="AX137" s="312">
        <v>37.4</v>
      </c>
      <c r="AY137" s="312">
        <v>41.19</v>
      </c>
      <c r="AZ137" s="312">
        <v>48.54</v>
      </c>
      <c r="BA137" s="313">
        <v>50.13</v>
      </c>
      <c r="BB137" s="313">
        <v>44.81</v>
      </c>
      <c r="BC137" s="313">
        <v>42.14</v>
      </c>
      <c r="BD137" s="313">
        <v>46.69</v>
      </c>
      <c r="BE137" s="390">
        <v>44.59</v>
      </c>
      <c r="BF137" s="2">
        <v>48.27</v>
      </c>
      <c r="BG137" s="2">
        <v>46.38</v>
      </c>
      <c r="BH137" s="2">
        <v>47.7</v>
      </c>
      <c r="BI137" s="471">
        <v>50</v>
      </c>
      <c r="BJ137" s="2">
        <v>47.93</v>
      </c>
      <c r="BK137" s="2">
        <v>52.89</v>
      </c>
      <c r="BL137" s="547">
        <v>52.51</v>
      </c>
      <c r="BM137" s="2">
        <v>68.069999999999993</v>
      </c>
      <c r="BN137" s="2">
        <v>53.98</v>
      </c>
      <c r="BO137" s="2">
        <v>58.79</v>
      </c>
      <c r="BP137" s="634">
        <v>45.78</v>
      </c>
      <c r="BQ137" s="636">
        <v>64.48</v>
      </c>
      <c r="BR137" s="638">
        <v>59.07</v>
      </c>
    </row>
    <row r="138" spans="1:70">
      <c r="A138" s="684"/>
      <c r="B138" s="29" t="s">
        <v>63</v>
      </c>
      <c r="C138" s="314"/>
      <c r="D138" s="314"/>
      <c r="E138" s="314"/>
      <c r="F138" s="314"/>
      <c r="G138" s="314"/>
      <c r="H138" s="314"/>
      <c r="I138" s="314"/>
      <c r="J138" s="314"/>
      <c r="K138" s="314"/>
      <c r="L138" s="314"/>
      <c r="M138" s="314">
        <v>20.010000000000002</v>
      </c>
      <c r="N138" s="314">
        <v>20.99</v>
      </c>
      <c r="O138" s="314">
        <v>20.09</v>
      </c>
      <c r="P138" s="314">
        <v>19.059999999999999</v>
      </c>
      <c r="Q138" s="314">
        <v>17.850000000000001</v>
      </c>
      <c r="R138" s="314">
        <v>16.89</v>
      </c>
      <c r="S138" s="314">
        <v>21.3</v>
      </c>
      <c r="T138" s="314">
        <v>17.93</v>
      </c>
      <c r="U138" s="314">
        <v>17.350000000000001</v>
      </c>
      <c r="V138" s="314">
        <v>17.88</v>
      </c>
      <c r="W138" s="314">
        <v>21</v>
      </c>
      <c r="X138" s="314">
        <v>18.93</v>
      </c>
      <c r="Y138" s="314">
        <v>18.09</v>
      </c>
      <c r="Z138" s="314">
        <v>22.98</v>
      </c>
      <c r="AA138" s="314">
        <v>25.49</v>
      </c>
      <c r="AB138" s="314">
        <v>29.09</v>
      </c>
      <c r="AC138" s="314">
        <v>25.87</v>
      </c>
      <c r="AD138" s="314">
        <v>26.26</v>
      </c>
      <c r="AE138" s="314">
        <v>26.3</v>
      </c>
      <c r="AF138" s="314">
        <v>29.54</v>
      </c>
      <c r="AG138" s="314">
        <v>31.14</v>
      </c>
      <c r="AH138" s="314">
        <v>32.049999999999997</v>
      </c>
      <c r="AI138" s="314">
        <v>33</v>
      </c>
      <c r="AJ138" s="314">
        <v>28.89</v>
      </c>
      <c r="AK138" s="314">
        <v>29.79</v>
      </c>
      <c r="AL138" s="314">
        <v>29.97</v>
      </c>
      <c r="AM138" s="314">
        <v>32.19</v>
      </c>
      <c r="AN138" s="314">
        <v>41.26</v>
      </c>
      <c r="AO138" s="314">
        <v>39.61</v>
      </c>
      <c r="AP138" s="314">
        <v>35.07</v>
      </c>
      <c r="AQ138" s="314">
        <v>34.47</v>
      </c>
      <c r="AR138" s="314">
        <v>35.89</v>
      </c>
      <c r="AS138" s="314">
        <v>32.72</v>
      </c>
      <c r="AT138" s="314">
        <v>34.299999999999997</v>
      </c>
      <c r="AU138" s="314">
        <v>37.47</v>
      </c>
      <c r="AV138" s="314">
        <v>37.42</v>
      </c>
      <c r="AW138" s="314">
        <v>35.479999999999997</v>
      </c>
      <c r="AX138" s="314">
        <v>28.7</v>
      </c>
      <c r="AY138" s="314">
        <v>33.200000000000003</v>
      </c>
      <c r="AZ138" s="314">
        <v>37.369999999999997</v>
      </c>
      <c r="BA138" s="315">
        <v>38.08</v>
      </c>
      <c r="BB138" s="315">
        <v>36.020000000000003</v>
      </c>
      <c r="BC138" s="315">
        <v>33.03</v>
      </c>
      <c r="BD138" s="315">
        <v>31.21</v>
      </c>
      <c r="BE138" s="391">
        <v>31.41</v>
      </c>
      <c r="BF138" s="4">
        <v>35.270000000000003</v>
      </c>
      <c r="BG138" s="4">
        <v>34.89</v>
      </c>
      <c r="BH138" s="4">
        <v>36.93</v>
      </c>
      <c r="BI138" s="472">
        <v>34.450000000000003</v>
      </c>
      <c r="BJ138" s="4">
        <v>35.28</v>
      </c>
      <c r="BK138" s="4">
        <v>33.82</v>
      </c>
      <c r="BL138" s="548">
        <v>39.03</v>
      </c>
      <c r="BM138" s="4">
        <v>45.87</v>
      </c>
      <c r="BN138" s="4">
        <v>40.79</v>
      </c>
      <c r="BO138" s="4">
        <v>35.06</v>
      </c>
      <c r="BP138" s="635">
        <v>38.590000000000003</v>
      </c>
      <c r="BQ138" s="637">
        <v>39.340000000000003</v>
      </c>
      <c r="BR138" s="639">
        <v>53.83</v>
      </c>
    </row>
    <row r="139" spans="1:70">
      <c r="A139" s="684"/>
      <c r="B139" s="29" t="s">
        <v>64</v>
      </c>
      <c r="C139" s="314"/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>
        <v>26.67</v>
      </c>
      <c r="O139" s="314">
        <v>25.82</v>
      </c>
      <c r="P139" s="314">
        <v>21.62</v>
      </c>
      <c r="Q139" s="314">
        <v>19.96</v>
      </c>
      <c r="R139" s="314">
        <v>20.6</v>
      </c>
      <c r="S139" s="314">
        <v>29.96</v>
      </c>
      <c r="T139" s="314">
        <v>23.86</v>
      </c>
      <c r="U139" s="314">
        <v>23.98</v>
      </c>
      <c r="V139" s="314">
        <v>22.24</v>
      </c>
      <c r="W139" s="314">
        <v>22.01</v>
      </c>
      <c r="X139" s="314">
        <v>21.91</v>
      </c>
      <c r="Y139" s="314">
        <v>23.8</v>
      </c>
      <c r="Z139" s="314">
        <v>34.24</v>
      </c>
      <c r="AA139" s="314">
        <v>35.65</v>
      </c>
      <c r="AB139" s="314">
        <v>49.61</v>
      </c>
      <c r="AC139" s="314">
        <v>41.07</v>
      </c>
      <c r="AD139" s="314">
        <v>39.43</v>
      </c>
      <c r="AE139" s="314">
        <v>44.27</v>
      </c>
      <c r="AF139" s="314">
        <v>50.17</v>
      </c>
      <c r="AG139" s="314">
        <v>58.86</v>
      </c>
      <c r="AH139" s="314">
        <v>65.16</v>
      </c>
      <c r="AI139" s="314">
        <v>49.61</v>
      </c>
      <c r="AJ139" s="314">
        <v>46.55</v>
      </c>
      <c r="AK139" s="314">
        <v>42.69</v>
      </c>
      <c r="AL139" s="314">
        <v>44.16</v>
      </c>
      <c r="AM139" s="314">
        <v>61.87</v>
      </c>
      <c r="AN139" s="314">
        <v>64.989999999999995</v>
      </c>
      <c r="AO139" s="314">
        <v>67.569999999999993</v>
      </c>
      <c r="AP139" s="314">
        <v>53.61</v>
      </c>
      <c r="AQ139" s="314">
        <v>53.86</v>
      </c>
      <c r="AR139" s="314">
        <v>57.42</v>
      </c>
      <c r="AS139" s="314">
        <v>46.1</v>
      </c>
      <c r="AT139" s="314">
        <v>42.05</v>
      </c>
      <c r="AU139" s="314">
        <v>31.52</v>
      </c>
      <c r="AV139" s="314">
        <v>32.299999999999997</v>
      </c>
      <c r="AW139" s="314">
        <v>31.8</v>
      </c>
      <c r="AX139" s="314">
        <v>28.34</v>
      </c>
      <c r="AY139" s="314">
        <v>30.11</v>
      </c>
      <c r="AZ139" s="314">
        <v>40.49</v>
      </c>
      <c r="BA139" s="315">
        <v>39.93</v>
      </c>
      <c r="BB139" s="315">
        <v>32.96</v>
      </c>
      <c r="BC139" s="315">
        <v>30.59</v>
      </c>
      <c r="BD139" s="315">
        <v>26.72</v>
      </c>
      <c r="BE139" s="391">
        <v>30.99</v>
      </c>
      <c r="BF139" s="4">
        <v>30.54</v>
      </c>
      <c r="BG139" s="4">
        <v>26.82</v>
      </c>
      <c r="BH139" s="4">
        <v>24.6</v>
      </c>
      <c r="BI139" s="472">
        <v>24.32</v>
      </c>
      <c r="BJ139" s="4">
        <v>21.64</v>
      </c>
      <c r="BK139" s="4">
        <v>20.420000000000002</v>
      </c>
      <c r="BL139" s="548">
        <v>24.99</v>
      </c>
      <c r="BM139" s="4">
        <v>20.92</v>
      </c>
      <c r="BN139" s="4">
        <v>22.43</v>
      </c>
      <c r="BO139" s="4">
        <v>19.46</v>
      </c>
      <c r="BP139" s="635">
        <v>18.89</v>
      </c>
      <c r="BQ139" s="637">
        <v>18.47</v>
      </c>
      <c r="BR139" s="639">
        <v>21.24</v>
      </c>
    </row>
    <row r="140" spans="1:70">
      <c r="A140" s="684"/>
      <c r="B140" s="29" t="s">
        <v>65</v>
      </c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>
        <v>22.71</v>
      </c>
      <c r="P140" s="314">
        <v>19.96</v>
      </c>
      <c r="Q140" s="314">
        <v>17.510000000000002</v>
      </c>
      <c r="R140" s="314">
        <v>17.21</v>
      </c>
      <c r="S140" s="314">
        <v>25.23</v>
      </c>
      <c r="T140" s="314">
        <v>20.05</v>
      </c>
      <c r="U140" s="314">
        <v>21.04</v>
      </c>
      <c r="V140" s="314">
        <v>17.739999999999998</v>
      </c>
      <c r="W140" s="314">
        <v>18.62</v>
      </c>
      <c r="X140" s="314">
        <v>18.78</v>
      </c>
      <c r="Y140" s="314">
        <v>20.47</v>
      </c>
      <c r="Z140" s="314">
        <v>25.36</v>
      </c>
      <c r="AA140" s="314">
        <v>29.96</v>
      </c>
      <c r="AB140" s="314">
        <v>37.119999999999997</v>
      </c>
      <c r="AC140" s="314">
        <v>33.86</v>
      </c>
      <c r="AD140" s="314">
        <v>28.62</v>
      </c>
      <c r="AE140" s="314">
        <v>31.05</v>
      </c>
      <c r="AF140" s="314">
        <v>35.24</v>
      </c>
      <c r="AG140" s="314">
        <v>43</v>
      </c>
      <c r="AH140" s="314">
        <v>42.54</v>
      </c>
      <c r="AI140" s="314">
        <v>42.89</v>
      </c>
      <c r="AJ140" s="314">
        <v>35.020000000000003</v>
      </c>
      <c r="AK140" s="314">
        <v>33.43</v>
      </c>
      <c r="AL140" s="314">
        <v>36.6</v>
      </c>
      <c r="AM140" s="314">
        <v>51.21</v>
      </c>
      <c r="AN140" s="314">
        <v>60.09</v>
      </c>
      <c r="AO140" s="314">
        <v>62.65</v>
      </c>
      <c r="AP140" s="314">
        <v>52.07</v>
      </c>
      <c r="AQ140" s="314">
        <v>50.72</v>
      </c>
      <c r="AR140" s="314">
        <v>56.46</v>
      </c>
      <c r="AS140" s="314">
        <v>49.03</v>
      </c>
      <c r="AT140" s="314">
        <v>47.45</v>
      </c>
      <c r="AU140" s="314">
        <v>47.18</v>
      </c>
      <c r="AV140" s="314">
        <v>42.69</v>
      </c>
      <c r="AW140" s="314">
        <v>44.63</v>
      </c>
      <c r="AX140" s="314">
        <v>39.409999999999997</v>
      </c>
      <c r="AY140" s="314">
        <v>46.44</v>
      </c>
      <c r="AZ140" s="314">
        <v>67.569999999999993</v>
      </c>
      <c r="BA140" s="315">
        <v>72</v>
      </c>
      <c r="BB140" s="315">
        <v>52.37</v>
      </c>
      <c r="BC140" s="315">
        <v>49.45</v>
      </c>
      <c r="BD140" s="315">
        <v>46.66</v>
      </c>
      <c r="BE140" s="391">
        <v>46.2</v>
      </c>
      <c r="BF140" s="4">
        <v>48.22</v>
      </c>
      <c r="BG140" s="4">
        <v>56.16</v>
      </c>
      <c r="BH140" s="4">
        <v>48.88</v>
      </c>
      <c r="BI140" s="472">
        <v>45.29</v>
      </c>
      <c r="BJ140" s="4">
        <v>46.51</v>
      </c>
      <c r="BK140" s="4">
        <v>52.63</v>
      </c>
      <c r="BL140" s="548">
        <v>60.31</v>
      </c>
      <c r="BM140" s="4">
        <v>59.74</v>
      </c>
      <c r="BN140" s="4">
        <v>46.93</v>
      </c>
      <c r="BO140" s="4">
        <v>48.67</v>
      </c>
      <c r="BP140" s="635">
        <v>51.51</v>
      </c>
      <c r="BQ140" s="637">
        <v>48.69</v>
      </c>
      <c r="BR140" s="639">
        <v>55.29</v>
      </c>
    </row>
    <row r="141" spans="1:70">
      <c r="A141" s="684"/>
      <c r="B141" s="28" t="s">
        <v>66</v>
      </c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>
        <v>20.309999999999999</v>
      </c>
      <c r="N141" s="312">
        <v>24.07</v>
      </c>
      <c r="O141" s="312">
        <v>21.82</v>
      </c>
      <c r="P141" s="312">
        <v>20.3</v>
      </c>
      <c r="Q141" s="312">
        <v>19.66</v>
      </c>
      <c r="R141" s="312">
        <v>18.07</v>
      </c>
      <c r="S141" s="312">
        <v>23.46</v>
      </c>
      <c r="T141" s="312">
        <v>19.8</v>
      </c>
      <c r="U141" s="312">
        <v>20.22</v>
      </c>
      <c r="V141" s="312">
        <v>23.95</v>
      </c>
      <c r="W141" s="312">
        <v>24.78</v>
      </c>
      <c r="X141" s="312">
        <v>23.86</v>
      </c>
      <c r="Y141" s="312">
        <v>26.95</v>
      </c>
      <c r="Z141" s="312">
        <v>31</v>
      </c>
      <c r="AA141" s="312">
        <v>34.4</v>
      </c>
      <c r="AB141" s="312">
        <v>42.34</v>
      </c>
      <c r="AC141" s="312">
        <v>34.479999999999997</v>
      </c>
      <c r="AD141" s="312">
        <v>35.299999999999997</v>
      </c>
      <c r="AE141" s="312">
        <v>36.659999999999997</v>
      </c>
      <c r="AF141" s="312">
        <v>38.979999999999997</v>
      </c>
      <c r="AG141" s="312">
        <v>45.92</v>
      </c>
      <c r="AH141" s="312">
        <v>48.76</v>
      </c>
      <c r="AI141" s="312">
        <v>43.96</v>
      </c>
      <c r="AJ141" s="312">
        <v>39.9</v>
      </c>
      <c r="AK141" s="312">
        <v>38.869999999999997</v>
      </c>
      <c r="AL141" s="312">
        <v>36.26</v>
      </c>
      <c r="AM141" s="312">
        <v>46.53</v>
      </c>
      <c r="AN141" s="312">
        <v>50.96</v>
      </c>
      <c r="AO141" s="312">
        <v>43.4</v>
      </c>
      <c r="AP141" s="312">
        <v>44.36</v>
      </c>
      <c r="AQ141" s="312">
        <v>45.66</v>
      </c>
      <c r="AR141" s="312">
        <v>44.63</v>
      </c>
      <c r="AS141" s="312">
        <v>41.46</v>
      </c>
      <c r="AT141" s="312">
        <v>46.8</v>
      </c>
      <c r="AU141" s="312">
        <v>39.72</v>
      </c>
      <c r="AV141" s="312">
        <v>37.99</v>
      </c>
      <c r="AW141" s="312">
        <v>42.28</v>
      </c>
      <c r="AX141" s="312">
        <v>37.4</v>
      </c>
      <c r="AY141" s="312">
        <v>41.19</v>
      </c>
      <c r="AZ141" s="312">
        <v>48.54</v>
      </c>
      <c r="BA141" s="313">
        <v>50.13</v>
      </c>
      <c r="BB141" s="313">
        <v>44.81</v>
      </c>
      <c r="BC141" s="313">
        <v>42.14</v>
      </c>
      <c r="BD141" s="313">
        <v>46.69</v>
      </c>
      <c r="BE141" s="390">
        <v>44.59</v>
      </c>
      <c r="BF141" s="2">
        <v>48.27</v>
      </c>
      <c r="BG141" s="2">
        <v>46.38</v>
      </c>
      <c r="BH141" s="2">
        <v>47.7</v>
      </c>
      <c r="BI141" s="471">
        <v>50</v>
      </c>
      <c r="BJ141" s="2">
        <v>47.93</v>
      </c>
      <c r="BK141" s="2">
        <v>52.89</v>
      </c>
      <c r="BL141" s="547">
        <v>52.51</v>
      </c>
      <c r="BM141" s="2">
        <v>68.069999999999993</v>
      </c>
      <c r="BN141" s="2">
        <v>53.98</v>
      </c>
      <c r="BO141" s="2">
        <v>58.79</v>
      </c>
      <c r="BP141" s="634">
        <v>45.78</v>
      </c>
      <c r="BQ141" s="636">
        <v>64.48</v>
      </c>
      <c r="BR141" s="638">
        <v>59.07</v>
      </c>
    </row>
    <row r="142" spans="1:70">
      <c r="A142" s="684"/>
      <c r="B142" s="29" t="s">
        <v>67</v>
      </c>
      <c r="C142" s="314"/>
      <c r="D142" s="314"/>
      <c r="E142" s="314"/>
      <c r="F142" s="314"/>
      <c r="G142" s="314"/>
      <c r="H142" s="314"/>
      <c r="I142" s="314"/>
      <c r="J142" s="314"/>
      <c r="K142" s="314"/>
      <c r="L142" s="314"/>
      <c r="M142" s="314">
        <v>20.09</v>
      </c>
      <c r="N142" s="314">
        <v>23.06</v>
      </c>
      <c r="O142" s="314">
        <v>22.3</v>
      </c>
      <c r="P142" s="314">
        <v>20.27</v>
      </c>
      <c r="Q142" s="314">
        <v>18.72</v>
      </c>
      <c r="R142" s="314">
        <v>18.28</v>
      </c>
      <c r="S142" s="314">
        <v>25.58</v>
      </c>
      <c r="T142" s="314">
        <v>21.2</v>
      </c>
      <c r="U142" s="314">
        <v>21.12</v>
      </c>
      <c r="V142" s="314">
        <v>20.71</v>
      </c>
      <c r="W142" s="314">
        <v>22.08</v>
      </c>
      <c r="X142" s="314">
        <v>22.49</v>
      </c>
      <c r="Y142" s="314">
        <v>22.82</v>
      </c>
      <c r="Z142" s="314">
        <v>32.03</v>
      </c>
      <c r="AA142" s="314">
        <v>34.869999999999997</v>
      </c>
      <c r="AB142" s="314">
        <v>44.78</v>
      </c>
      <c r="AC142" s="314">
        <v>39.07</v>
      </c>
      <c r="AD142" s="314">
        <v>37.32</v>
      </c>
      <c r="AE142" s="314">
        <v>41.57</v>
      </c>
      <c r="AF142" s="314">
        <v>45.82</v>
      </c>
      <c r="AG142" s="314">
        <v>51.89</v>
      </c>
      <c r="AH142" s="314">
        <v>56.51</v>
      </c>
      <c r="AI142" s="314">
        <v>50.36</v>
      </c>
      <c r="AJ142" s="314">
        <v>45.2</v>
      </c>
      <c r="AK142" s="314">
        <v>42.72</v>
      </c>
      <c r="AL142" s="314">
        <v>46.11</v>
      </c>
      <c r="AM142" s="314">
        <v>61.12</v>
      </c>
      <c r="AN142" s="314">
        <v>67.12</v>
      </c>
      <c r="AO142" s="314">
        <v>69.010000000000005</v>
      </c>
      <c r="AP142" s="314">
        <v>58.94</v>
      </c>
      <c r="AQ142" s="314">
        <v>56.49</v>
      </c>
      <c r="AR142" s="314">
        <v>57.75</v>
      </c>
      <c r="AS142" s="314">
        <v>48.85</v>
      </c>
      <c r="AT142" s="314">
        <v>47.88</v>
      </c>
      <c r="AU142" s="314">
        <v>45.38</v>
      </c>
      <c r="AV142" s="314">
        <v>45.95</v>
      </c>
      <c r="AW142" s="314">
        <v>44.67</v>
      </c>
      <c r="AX142" s="314">
        <v>37.799999999999997</v>
      </c>
      <c r="AY142" s="314">
        <v>43.52</v>
      </c>
      <c r="AZ142" s="314">
        <v>59.76</v>
      </c>
      <c r="BA142" s="315">
        <v>61.08</v>
      </c>
      <c r="BB142" s="315">
        <v>49.54</v>
      </c>
      <c r="BC142" s="315">
        <v>47.6</v>
      </c>
      <c r="BD142" s="315">
        <v>41.12</v>
      </c>
      <c r="BE142" s="391">
        <v>45.81</v>
      </c>
      <c r="BF142" s="4">
        <v>46.86</v>
      </c>
      <c r="BG142" s="4">
        <v>52.4</v>
      </c>
      <c r="BH142" s="4">
        <v>52.13</v>
      </c>
      <c r="BI142" s="472">
        <v>46.4</v>
      </c>
      <c r="BJ142" s="4">
        <v>42.17</v>
      </c>
      <c r="BK142" s="4">
        <v>45.49</v>
      </c>
      <c r="BL142" s="548">
        <v>58.66</v>
      </c>
      <c r="BM142" s="4">
        <v>53.92</v>
      </c>
      <c r="BN142" s="4">
        <v>55.18</v>
      </c>
      <c r="BO142" s="4">
        <v>47.92</v>
      </c>
      <c r="BP142" s="635">
        <v>48.35</v>
      </c>
      <c r="BQ142" s="637">
        <v>43.19</v>
      </c>
      <c r="BR142" s="639">
        <v>58.68</v>
      </c>
    </row>
    <row r="143" spans="1:70">
      <c r="A143" s="684"/>
      <c r="B143" s="29" t="s">
        <v>68</v>
      </c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>
        <v>19.32</v>
      </c>
      <c r="N143" s="314">
        <v>23.71</v>
      </c>
      <c r="O143" s="314">
        <v>21.28</v>
      </c>
      <c r="P143" s="314">
        <v>19.53</v>
      </c>
      <c r="Q143" s="314">
        <v>19.39</v>
      </c>
      <c r="R143" s="314">
        <v>18.079999999999998</v>
      </c>
      <c r="S143" s="314">
        <v>21.57</v>
      </c>
      <c r="T143" s="314">
        <v>18.7</v>
      </c>
      <c r="U143" s="314">
        <v>18.54</v>
      </c>
      <c r="V143" s="314">
        <v>18.829999999999998</v>
      </c>
      <c r="W143" s="314">
        <v>20.149999999999999</v>
      </c>
      <c r="X143" s="314">
        <v>17.05</v>
      </c>
      <c r="Y143" s="314">
        <v>19.64</v>
      </c>
      <c r="Z143" s="314">
        <v>23.16</v>
      </c>
      <c r="AA143" s="314">
        <v>26.17</v>
      </c>
      <c r="AB143" s="314">
        <v>28.78</v>
      </c>
      <c r="AC143" s="314">
        <v>24.63</v>
      </c>
      <c r="AD143" s="314">
        <v>26.21</v>
      </c>
      <c r="AE143" s="314">
        <v>27.02</v>
      </c>
      <c r="AF143" s="314">
        <v>32.590000000000003</v>
      </c>
      <c r="AG143" s="314">
        <v>37</v>
      </c>
      <c r="AH143" s="314">
        <v>36.82</v>
      </c>
      <c r="AI143" s="314">
        <v>36.21</v>
      </c>
      <c r="AJ143" s="314">
        <v>32.44</v>
      </c>
      <c r="AK143" s="314">
        <v>36.72</v>
      </c>
      <c r="AL143" s="314">
        <v>36.85</v>
      </c>
      <c r="AM143" s="314">
        <v>41.45</v>
      </c>
      <c r="AN143" s="314">
        <v>49.03</v>
      </c>
      <c r="AO143" s="314">
        <v>49.1</v>
      </c>
      <c r="AP143" s="314">
        <v>43.01</v>
      </c>
      <c r="AQ143" s="314">
        <v>45.55</v>
      </c>
      <c r="AR143" s="314">
        <v>48.39</v>
      </c>
      <c r="AS143" s="314">
        <v>41.22</v>
      </c>
      <c r="AT143" s="314">
        <v>46</v>
      </c>
      <c r="AU143" s="314">
        <v>43.09</v>
      </c>
      <c r="AV143" s="314">
        <v>36.409999999999997</v>
      </c>
      <c r="AW143" s="314">
        <v>41.22</v>
      </c>
      <c r="AX143" s="314">
        <v>38.729999999999997</v>
      </c>
      <c r="AY143" s="314">
        <v>39.29</v>
      </c>
      <c r="AZ143" s="314">
        <v>49.65</v>
      </c>
      <c r="BA143" s="315">
        <v>54.54</v>
      </c>
      <c r="BB143" s="315">
        <v>48.43</v>
      </c>
      <c r="BC143" s="315">
        <v>41.5</v>
      </c>
      <c r="BD143" s="315">
        <v>47.78</v>
      </c>
      <c r="BE143" s="391">
        <v>37.42</v>
      </c>
      <c r="BF143" s="4">
        <v>44.36</v>
      </c>
      <c r="BG143" s="4">
        <v>43.51</v>
      </c>
      <c r="BH143" s="4">
        <v>35.39</v>
      </c>
      <c r="BI143" s="472">
        <v>40.61</v>
      </c>
      <c r="BJ143" s="4">
        <v>43.63</v>
      </c>
      <c r="BK143" s="4">
        <v>43.79</v>
      </c>
      <c r="BL143" s="548">
        <v>45</v>
      </c>
      <c r="BM143" s="4">
        <v>55.65</v>
      </c>
      <c r="BN143" s="4">
        <v>40.81</v>
      </c>
      <c r="BO143" s="4">
        <v>42.84</v>
      </c>
      <c r="BP143" s="635">
        <v>44.77</v>
      </c>
      <c r="BQ143" s="637">
        <v>44.75</v>
      </c>
      <c r="BR143" s="639">
        <v>45.76</v>
      </c>
    </row>
    <row r="144" spans="1:70">
      <c r="A144" s="213"/>
      <c r="B144" s="214">
        <v>1</v>
      </c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14"/>
      <c r="AP144" s="214"/>
      <c r="AQ144" s="214"/>
      <c r="AR144" s="214"/>
      <c r="AS144" s="214"/>
      <c r="AT144" s="214"/>
      <c r="AU144" s="214"/>
      <c r="AV144" s="214"/>
      <c r="AW144" s="214"/>
      <c r="AX144" s="214"/>
      <c r="AY144" s="214"/>
      <c r="AZ144" s="214"/>
      <c r="BA144" s="214"/>
      <c r="BB144" s="265"/>
      <c r="BC144" s="265"/>
      <c r="BD144" s="265"/>
      <c r="BE144" s="392"/>
      <c r="BF144" s="265"/>
      <c r="BG144" s="265"/>
      <c r="BH144" s="265"/>
      <c r="BI144" s="473"/>
      <c r="BJ144" s="265"/>
      <c r="BL144" s="549"/>
    </row>
    <row r="145" spans="1:70">
      <c r="A145" s="213"/>
      <c r="B145" s="213">
        <v>2</v>
      </c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3"/>
      <c r="AC145" s="213"/>
      <c r="AD145" s="213"/>
      <c r="AE145" s="213"/>
      <c r="AF145" s="213"/>
      <c r="AG145" s="213"/>
      <c r="AH145" s="213"/>
      <c r="AI145" s="213"/>
      <c r="AJ145" s="213"/>
      <c r="AK145" s="213"/>
      <c r="AL145" s="213"/>
      <c r="AM145" s="213"/>
      <c r="AN145" s="213"/>
      <c r="AO145" s="213"/>
      <c r="AP145" s="213"/>
      <c r="AQ145" s="213"/>
      <c r="AR145" s="213"/>
      <c r="AS145" s="213"/>
      <c r="AT145" s="213"/>
      <c r="AU145" s="213"/>
      <c r="AV145" s="213"/>
      <c r="AW145" s="213"/>
      <c r="AX145" s="213"/>
      <c r="AY145" s="213"/>
      <c r="AZ145" s="213"/>
      <c r="BA145" s="213"/>
      <c r="BB145" s="266"/>
      <c r="BC145" s="266"/>
      <c r="BD145" s="266"/>
      <c r="BF145" s="266"/>
      <c r="BG145" s="266"/>
      <c r="BH145" s="266"/>
      <c r="BJ145" s="266"/>
    </row>
    <row r="146" spans="1:70">
      <c r="A146" s="685" t="s">
        <v>111</v>
      </c>
      <c r="B146" s="685"/>
      <c r="C146" s="303">
        <v>40544</v>
      </c>
      <c r="D146" s="303">
        <v>40575</v>
      </c>
      <c r="E146" s="303">
        <v>40603</v>
      </c>
      <c r="F146" s="303">
        <v>40634</v>
      </c>
      <c r="G146" s="303">
        <v>40664</v>
      </c>
      <c r="H146" s="303">
        <v>40695</v>
      </c>
      <c r="I146" s="303">
        <v>40725</v>
      </c>
      <c r="J146" s="303">
        <v>40756</v>
      </c>
      <c r="K146" s="303">
        <v>40787</v>
      </c>
      <c r="L146" s="303">
        <v>40817</v>
      </c>
      <c r="M146" s="303">
        <v>40848</v>
      </c>
      <c r="N146" s="303">
        <v>40878</v>
      </c>
      <c r="O146" s="303">
        <v>40909</v>
      </c>
      <c r="P146" s="303">
        <v>40940</v>
      </c>
      <c r="Q146" s="303">
        <v>40969</v>
      </c>
      <c r="R146" s="303">
        <v>41000</v>
      </c>
      <c r="S146" s="303">
        <v>41030</v>
      </c>
      <c r="T146" s="303">
        <v>41061</v>
      </c>
      <c r="U146" s="303">
        <v>41091</v>
      </c>
      <c r="V146" s="303">
        <v>41122</v>
      </c>
      <c r="W146" s="303">
        <v>41153</v>
      </c>
      <c r="X146" s="303">
        <v>41183</v>
      </c>
      <c r="Y146" s="303">
        <v>41214</v>
      </c>
      <c r="Z146" s="303">
        <v>41244</v>
      </c>
      <c r="AA146" s="303">
        <v>41275</v>
      </c>
      <c r="AB146" s="303">
        <v>41306</v>
      </c>
      <c r="AC146" s="303">
        <v>41334</v>
      </c>
      <c r="AD146" s="303">
        <v>41365</v>
      </c>
      <c r="AE146" s="303">
        <v>41395</v>
      </c>
      <c r="AF146" s="303">
        <v>41426</v>
      </c>
      <c r="AG146" s="303">
        <v>41456</v>
      </c>
      <c r="AH146" s="303">
        <v>41487</v>
      </c>
      <c r="AI146" s="303">
        <v>41518</v>
      </c>
      <c r="AJ146" s="303">
        <v>41548</v>
      </c>
      <c r="AK146" s="303">
        <v>41579</v>
      </c>
      <c r="AL146" s="303">
        <v>41609</v>
      </c>
      <c r="AM146" s="303">
        <v>41640</v>
      </c>
      <c r="AN146" s="303">
        <v>41671</v>
      </c>
      <c r="AO146" s="303">
        <v>41699</v>
      </c>
      <c r="AP146" s="303">
        <v>41730</v>
      </c>
      <c r="AQ146" s="303">
        <v>41760</v>
      </c>
      <c r="AR146" s="303">
        <v>41791</v>
      </c>
      <c r="AS146" s="303">
        <v>41821</v>
      </c>
      <c r="AT146" s="303">
        <v>41852</v>
      </c>
      <c r="AU146" s="303">
        <v>41883</v>
      </c>
      <c r="AV146" s="303">
        <v>41913</v>
      </c>
      <c r="AW146" s="303">
        <v>41944</v>
      </c>
      <c r="AX146" s="303">
        <v>41974</v>
      </c>
      <c r="AY146" s="303" t="s">
        <v>2</v>
      </c>
      <c r="AZ146" s="303" t="s">
        <v>1</v>
      </c>
      <c r="BA146" s="247" t="s">
        <v>423</v>
      </c>
      <c r="BB146" s="1" t="s">
        <v>583</v>
      </c>
      <c r="BC146" s="296">
        <v>42125</v>
      </c>
      <c r="BD146" s="296">
        <v>42156</v>
      </c>
      <c r="BE146" s="389">
        <v>42186</v>
      </c>
      <c r="BF146" s="296">
        <v>42217</v>
      </c>
      <c r="BG146" s="296">
        <v>42248</v>
      </c>
      <c r="BH146" s="296">
        <v>42278</v>
      </c>
      <c r="BI146" s="389">
        <v>42309</v>
      </c>
      <c r="BJ146" s="296">
        <v>42339</v>
      </c>
      <c r="BK146" s="296">
        <v>42370</v>
      </c>
      <c r="BL146" s="389">
        <v>42401</v>
      </c>
      <c r="BM146" s="389">
        <v>42430</v>
      </c>
      <c r="BN146" s="296">
        <v>42461</v>
      </c>
      <c r="BO146" s="389">
        <v>42491</v>
      </c>
      <c r="BP146" s="389">
        <v>42522</v>
      </c>
      <c r="BQ146" s="389">
        <v>42552</v>
      </c>
      <c r="BR146" s="389">
        <v>42583</v>
      </c>
    </row>
    <row r="147" spans="1:70">
      <c r="A147" s="684" t="s">
        <v>14</v>
      </c>
      <c r="B147" s="28" t="s">
        <v>70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4243041</v>
      </c>
      <c r="J147" s="51">
        <v>4605577</v>
      </c>
      <c r="K147" s="51">
        <v>2423211</v>
      </c>
      <c r="L147" s="51">
        <v>2534908</v>
      </c>
      <c r="M147" s="51">
        <v>1794138</v>
      </c>
      <c r="N147" s="51">
        <v>1665484</v>
      </c>
      <c r="O147" s="51">
        <v>3025139</v>
      </c>
      <c r="P147" s="51">
        <v>2554360</v>
      </c>
      <c r="Q147" s="51">
        <v>2352032</v>
      </c>
      <c r="R147" s="51">
        <v>3535034</v>
      </c>
      <c r="S147" s="51">
        <v>3110138</v>
      </c>
      <c r="T147" s="51">
        <v>3377710</v>
      </c>
      <c r="U147" s="51">
        <v>3895313</v>
      </c>
      <c r="V147" s="51">
        <v>4009148</v>
      </c>
      <c r="W147" s="51">
        <v>2437097</v>
      </c>
      <c r="X147" s="51">
        <v>2445910</v>
      </c>
      <c r="Y147" s="51">
        <v>1730403</v>
      </c>
      <c r="Z147" s="51">
        <v>1897663</v>
      </c>
      <c r="AA147" s="51">
        <v>2947367</v>
      </c>
      <c r="AB147" s="51">
        <v>3076519</v>
      </c>
      <c r="AC147" s="51">
        <v>2308778</v>
      </c>
      <c r="AD147" s="51">
        <v>2246020</v>
      </c>
      <c r="AE147" s="51">
        <v>2067326</v>
      </c>
      <c r="AF147" s="51">
        <v>2388813</v>
      </c>
      <c r="AG147" s="51">
        <v>3979427</v>
      </c>
      <c r="AH147" s="51">
        <v>3530957</v>
      </c>
      <c r="AI147" s="51">
        <v>2056117</v>
      </c>
      <c r="AJ147" s="51">
        <v>2132994</v>
      </c>
      <c r="AK147" s="51">
        <v>1664044</v>
      </c>
      <c r="AL147" s="51">
        <v>1336865</v>
      </c>
      <c r="AM147" s="51">
        <v>2061570</v>
      </c>
      <c r="AN147" s="51">
        <v>2060222</v>
      </c>
      <c r="AO147" s="51">
        <v>1888587</v>
      </c>
      <c r="AP147" s="51">
        <v>1931682</v>
      </c>
      <c r="AQ147" s="51">
        <v>2155426</v>
      </c>
      <c r="AR147" s="51">
        <v>2505451</v>
      </c>
      <c r="AS147" s="51">
        <v>3473205</v>
      </c>
      <c r="AT147" s="51">
        <v>3151666</v>
      </c>
      <c r="AU147" s="51">
        <v>1528100</v>
      </c>
      <c r="AV147" s="51">
        <v>1856269</v>
      </c>
      <c r="AW147" s="51">
        <v>1646602</v>
      </c>
      <c r="AX147" s="51">
        <v>1392639</v>
      </c>
      <c r="AY147" s="51">
        <v>1589173</v>
      </c>
      <c r="AZ147" s="51">
        <v>2131972</v>
      </c>
      <c r="BA147" s="51">
        <v>1426267</v>
      </c>
      <c r="BB147" s="316">
        <v>1536638</v>
      </c>
      <c r="BC147" s="316">
        <v>1458871</v>
      </c>
      <c r="BD147" s="316">
        <v>1442393</v>
      </c>
      <c r="BE147" s="390">
        <v>2414126</v>
      </c>
      <c r="BF147" s="2">
        <v>2131326</v>
      </c>
      <c r="BG147" s="2">
        <v>1087421</v>
      </c>
      <c r="BH147" s="2">
        <v>1267803</v>
      </c>
      <c r="BI147" s="471">
        <v>939902</v>
      </c>
      <c r="BJ147" s="2">
        <v>847405</v>
      </c>
      <c r="BK147" s="2">
        <v>633516</v>
      </c>
      <c r="BL147" s="547">
        <v>463592</v>
      </c>
      <c r="BM147" s="2">
        <v>324575</v>
      </c>
      <c r="BN147" s="2">
        <v>344697</v>
      </c>
      <c r="BO147" s="2">
        <v>314282</v>
      </c>
      <c r="BP147" s="640">
        <v>350880</v>
      </c>
      <c r="BQ147" s="642">
        <v>504618</v>
      </c>
      <c r="BR147" s="644">
        <v>453971</v>
      </c>
    </row>
    <row r="148" spans="1:70" ht="26.25">
      <c r="A148" s="684"/>
      <c r="B148" s="29" t="s">
        <v>71</v>
      </c>
      <c r="C148" s="306" ph="1">
        <v>0</v>
      </c>
      <c r="D148" s="306" ph="1">
        <v>0</v>
      </c>
      <c r="E148" s="306" ph="1">
        <v>0</v>
      </c>
      <c r="F148" s="306" ph="1">
        <v>0</v>
      </c>
      <c r="G148" s="306" ph="1">
        <v>0</v>
      </c>
      <c r="H148" s="306" ph="1">
        <v>0</v>
      </c>
      <c r="I148" s="306" ph="1">
        <v>0</v>
      </c>
      <c r="J148" s="306" ph="1">
        <v>8.5400000000000004E-2</v>
      </c>
      <c r="K148" s="306" ph="1">
        <v>-0.47389999999999999</v>
      </c>
      <c r="L148" s="306" ph="1">
        <v>4.6100000000000002E-2</v>
      </c>
      <c r="M148" s="306" ph="1">
        <v>-0.29220000000000002</v>
      </c>
      <c r="N148" s="306" ph="1">
        <v>-7.17E-2</v>
      </c>
      <c r="O148" s="306" ph="1">
        <v>0.81640000000000001</v>
      </c>
      <c r="P148" s="306" ph="1">
        <v>-0.15559999999999999</v>
      </c>
      <c r="Q148" s="306" ph="1">
        <v>-7.9200000000000007E-2</v>
      </c>
      <c r="R148" s="306" ph="1">
        <v>0.503</v>
      </c>
      <c r="S148" s="306" ph="1">
        <v>-0.1202</v>
      </c>
      <c r="T148" s="306" ph="1">
        <v>8.5999999999999993E-2</v>
      </c>
      <c r="U148" s="306" ph="1">
        <v>0.1532</v>
      </c>
      <c r="V148" s="306" ph="1">
        <v>2.92E-2</v>
      </c>
      <c r="W148" s="306" ph="1">
        <v>-0.3921</v>
      </c>
      <c r="X148" s="306" ph="1">
        <v>3.5999999999999999E-3</v>
      </c>
      <c r="Y148" s="306" ph="1">
        <v>-0.29249999999999998</v>
      </c>
      <c r="Z148" s="306" ph="1">
        <v>9.6699999999999994E-2</v>
      </c>
      <c r="AA148" s="306" ph="1">
        <v>0.55320000000000003</v>
      </c>
      <c r="AB148" s="306" ph="1">
        <v>4.3799999999999999E-2</v>
      </c>
      <c r="AC148" s="306" ph="1">
        <v>-0.2495</v>
      </c>
      <c r="AD148" s="306" ph="1">
        <v>-2.7199999999999998E-2</v>
      </c>
      <c r="AE148" s="306" ph="1">
        <v>-7.9600000000000004E-2</v>
      </c>
      <c r="AF148" s="306" ph="1">
        <v>0.1555</v>
      </c>
      <c r="AG148" s="306" ph="1">
        <v>0.66590000000000005</v>
      </c>
      <c r="AH148" s="306" ph="1">
        <v>-0.11269999999999999</v>
      </c>
      <c r="AI148" s="306" ph="1">
        <v>-0.41770000000000002</v>
      </c>
      <c r="AJ148" s="306" ph="1">
        <v>3.7400000000000003E-2</v>
      </c>
      <c r="AK148" s="306" ph="1">
        <v>-0.21990000000000001</v>
      </c>
      <c r="AL148" s="306" ph="1">
        <v>-0.1966</v>
      </c>
      <c r="AM148" s="306" ph="1">
        <v>0.54210000000000003</v>
      </c>
      <c r="AN148" s="306" ph="1">
        <v>-6.9999999999999999E-4</v>
      </c>
      <c r="AO148" s="306" ph="1">
        <v>-8.3299999999999999E-2</v>
      </c>
      <c r="AP148" s="306" ph="1">
        <v>2.2800000000000001E-2</v>
      </c>
      <c r="AQ148" s="306" ph="1">
        <v>0.1158</v>
      </c>
      <c r="AR148" s="306" ph="1">
        <v>0.16239999999999999</v>
      </c>
      <c r="AS148" s="306" ph="1">
        <v>0.38629999999999998</v>
      </c>
      <c r="AT148" s="306" ph="1">
        <v>-9.2600000000000002E-2</v>
      </c>
      <c r="AU148" s="306" ph="1">
        <v>-0.5151</v>
      </c>
      <c r="AV148" s="306" ph="1">
        <v>0.21479999999999999</v>
      </c>
      <c r="AW148" s="306" ph="1">
        <v>-0.113</v>
      </c>
      <c r="AX148" s="306" ph="1">
        <v>-0.1542</v>
      </c>
      <c r="AY148" s="306" ph="1">
        <v>0.1411</v>
      </c>
      <c r="AZ148" s="306" ph="1">
        <v>0.34160000000000001</v>
      </c>
      <c r="BA148" s="306" ph="1">
        <v>-0.33100000000000002</v>
      </c>
      <c r="BB148" s="308">
        <v>7.7399999999999997E-2</v>
      </c>
      <c r="BC148" s="319">
        <v>-5.0599999999999999E-2</v>
      </c>
      <c r="BD148" s="319">
        <v>-1.1299999999999999E-2</v>
      </c>
      <c r="BE148" s="405">
        <v>0.67369999999999997</v>
      </c>
      <c r="BF148" s="202">
        <v>-0.1171</v>
      </c>
      <c r="BG148" s="202">
        <v>-0.48980000000000001</v>
      </c>
      <c r="BH148" s="202">
        <v>0.16589999999999999</v>
      </c>
      <c r="BI148" s="405">
        <v>-0.2586</v>
      </c>
      <c r="BJ148" s="202">
        <v>-9.8400000000000001E-2</v>
      </c>
      <c r="BK148" s="202">
        <v>-0.25240000000000001</v>
      </c>
      <c r="BL148" s="405">
        <v>-0.26819999999999999</v>
      </c>
      <c r="BM148" s="202">
        <v>-0.2999</v>
      </c>
      <c r="BN148" s="202">
        <v>6.2E-2</v>
      </c>
      <c r="BO148" s="202">
        <v>-8.8200000000000001E-2</v>
      </c>
      <c r="BP148" s="619">
        <v>0.1164</v>
      </c>
      <c r="BQ148" s="619">
        <v>0.43809999999999999</v>
      </c>
      <c r="BR148" s="619">
        <v>-0.1004</v>
      </c>
    </row>
    <row r="149" spans="1:70">
      <c r="A149" s="684"/>
      <c r="B149" s="28" t="s">
        <v>72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547979</v>
      </c>
      <c r="AQ149" s="51">
        <v>721204</v>
      </c>
      <c r="AR149" s="51">
        <v>864170</v>
      </c>
      <c r="AS149" s="51">
        <v>971183</v>
      </c>
      <c r="AT149" s="51">
        <v>827006</v>
      </c>
      <c r="AU149" s="51">
        <v>375969</v>
      </c>
      <c r="AV149" s="51">
        <v>559239</v>
      </c>
      <c r="AW149" s="51">
        <v>484470</v>
      </c>
      <c r="AX149" s="51">
        <v>414853</v>
      </c>
      <c r="AY149" s="51">
        <v>482811</v>
      </c>
      <c r="AZ149" s="51">
        <v>612499</v>
      </c>
      <c r="BA149" s="51">
        <v>380021</v>
      </c>
      <c r="BB149" s="316">
        <v>391700</v>
      </c>
      <c r="BC149" s="316">
        <v>349584</v>
      </c>
      <c r="BD149" s="316">
        <v>338332</v>
      </c>
      <c r="BE149" s="390">
        <v>601176</v>
      </c>
      <c r="BF149" s="2">
        <v>540946</v>
      </c>
      <c r="BG149" s="2">
        <v>225896</v>
      </c>
      <c r="BH149" s="2">
        <v>289689</v>
      </c>
      <c r="BI149" s="471">
        <v>242003</v>
      </c>
      <c r="BJ149" s="2">
        <v>227954</v>
      </c>
      <c r="BK149" s="2">
        <v>181309</v>
      </c>
      <c r="BL149" s="547">
        <v>130121</v>
      </c>
      <c r="BM149" s="2">
        <v>79732</v>
      </c>
      <c r="BN149" s="2">
        <v>83180</v>
      </c>
      <c r="BO149" s="2">
        <v>76674</v>
      </c>
      <c r="BP149" s="640">
        <v>85147</v>
      </c>
      <c r="BQ149" s="642">
        <v>134644</v>
      </c>
      <c r="BR149" s="644">
        <v>123527</v>
      </c>
    </row>
    <row r="150" spans="1:70" ht="26.25">
      <c r="A150" s="684"/>
      <c r="B150" s="29" t="s">
        <v>73</v>
      </c>
      <c r="C150" s="306" ph="1">
        <v>0</v>
      </c>
      <c r="D150" s="306" ph="1">
        <v>0</v>
      </c>
      <c r="E150" s="306" ph="1">
        <v>0</v>
      </c>
      <c r="F150" s="306" ph="1">
        <v>0</v>
      </c>
      <c r="G150" s="306" ph="1">
        <v>0</v>
      </c>
      <c r="H150" s="306" ph="1">
        <v>0</v>
      </c>
      <c r="I150" s="306" ph="1">
        <v>0</v>
      </c>
      <c r="J150" s="306" ph="1">
        <v>0</v>
      </c>
      <c r="K150" s="306" ph="1">
        <v>0</v>
      </c>
      <c r="L150" s="306" ph="1">
        <v>0</v>
      </c>
      <c r="M150" s="306" ph="1">
        <v>0</v>
      </c>
      <c r="N150" s="306" ph="1">
        <v>0</v>
      </c>
      <c r="O150" s="306" ph="1">
        <v>0</v>
      </c>
      <c r="P150" s="306" ph="1">
        <v>0</v>
      </c>
      <c r="Q150" s="306" ph="1">
        <v>0</v>
      </c>
      <c r="R150" s="306" ph="1">
        <v>0</v>
      </c>
      <c r="S150" s="306" ph="1">
        <v>0</v>
      </c>
      <c r="T150" s="306" ph="1">
        <v>0</v>
      </c>
      <c r="U150" s="306" ph="1">
        <v>0</v>
      </c>
      <c r="V150" s="306" ph="1">
        <v>0</v>
      </c>
      <c r="W150" s="306" ph="1">
        <v>0</v>
      </c>
      <c r="X150" s="306" ph="1">
        <v>0</v>
      </c>
      <c r="Y150" s="306" ph="1">
        <v>0</v>
      </c>
      <c r="Z150" s="306" ph="1">
        <v>0</v>
      </c>
      <c r="AA150" s="306" ph="1">
        <v>0</v>
      </c>
      <c r="AB150" s="306" ph="1">
        <v>0</v>
      </c>
      <c r="AC150" s="306" ph="1">
        <v>0</v>
      </c>
      <c r="AD150" s="306" ph="1">
        <v>0</v>
      </c>
      <c r="AE150" s="306" ph="1">
        <v>0</v>
      </c>
      <c r="AF150" s="306" ph="1">
        <v>0</v>
      </c>
      <c r="AG150" s="306" ph="1">
        <v>0</v>
      </c>
      <c r="AH150" s="306" ph="1">
        <v>0</v>
      </c>
      <c r="AI150" s="306" ph="1">
        <v>0</v>
      </c>
      <c r="AJ150" s="306" ph="1">
        <v>0</v>
      </c>
      <c r="AK150" s="306" ph="1">
        <v>0</v>
      </c>
      <c r="AL150" s="306" ph="1">
        <v>0</v>
      </c>
      <c r="AM150" s="306" ph="1">
        <v>0</v>
      </c>
      <c r="AN150" s="306" ph="1">
        <v>0</v>
      </c>
      <c r="AO150" s="306" ph="1">
        <v>0</v>
      </c>
      <c r="AP150" s="306" ph="1">
        <v>0</v>
      </c>
      <c r="AQ150" s="306" ph="1">
        <v>0.31609999999999999</v>
      </c>
      <c r="AR150" s="306" ph="1">
        <v>0.19819999999999999</v>
      </c>
      <c r="AS150" s="306" ph="1">
        <v>0.12379999999999999</v>
      </c>
      <c r="AT150" s="306" ph="1">
        <v>-0.14849999999999999</v>
      </c>
      <c r="AU150" s="306" ph="1">
        <v>-0.5454</v>
      </c>
      <c r="AV150" s="306" ph="1">
        <v>0.48749999999999999</v>
      </c>
      <c r="AW150" s="306" ph="1">
        <v>-0.13370000000000001</v>
      </c>
      <c r="AX150" s="306" ph="1">
        <v>-0.14369999999999999</v>
      </c>
      <c r="AY150" s="306" ph="1">
        <v>0.1638</v>
      </c>
      <c r="AZ150" s="306" ph="1">
        <v>0.26860000000000001</v>
      </c>
      <c r="BA150" s="306" ph="1">
        <v>-0.37959999999999999</v>
      </c>
      <c r="BB150" s="308">
        <v>3.0700000000000002E-2</v>
      </c>
      <c r="BC150" s="319">
        <v>-0.1075</v>
      </c>
      <c r="BD150" s="319">
        <v>-3.2199999999999999E-2</v>
      </c>
      <c r="BE150" s="405">
        <v>0.77690000000000003</v>
      </c>
      <c r="BF150" s="202">
        <v>-0.1002</v>
      </c>
      <c r="BG150" s="202">
        <v>-0.58240000000000003</v>
      </c>
      <c r="BH150" s="202">
        <v>0.28239999999999998</v>
      </c>
      <c r="BI150" s="405">
        <v>-0.1646</v>
      </c>
      <c r="BJ150" s="202">
        <v>-5.8099999999999999E-2</v>
      </c>
      <c r="BK150" s="202">
        <v>-0.2046</v>
      </c>
      <c r="BL150" s="405">
        <v>-0.2823</v>
      </c>
      <c r="BM150" s="202">
        <v>-0.38719999999999999</v>
      </c>
      <c r="BN150" s="202">
        <v>4.3200000000000002E-2</v>
      </c>
      <c r="BO150" s="202">
        <v>-7.8200000000000006E-2</v>
      </c>
      <c r="BP150" s="619">
        <v>0.1105</v>
      </c>
      <c r="BQ150" s="619">
        <v>0.58130000000000004</v>
      </c>
      <c r="BR150" s="619">
        <v>-8.2600000000000007E-2</v>
      </c>
    </row>
    <row r="151" spans="1:70">
      <c r="A151" s="684"/>
      <c r="B151" s="28" t="s">
        <v>74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4243041</v>
      </c>
      <c r="J151" s="51">
        <v>2873167</v>
      </c>
      <c r="K151" s="51">
        <v>1053735</v>
      </c>
      <c r="L151" s="51">
        <v>1088633</v>
      </c>
      <c r="M151" s="51">
        <v>643295</v>
      </c>
      <c r="N151" s="51">
        <v>644924</v>
      </c>
      <c r="O151" s="51">
        <v>1670681</v>
      </c>
      <c r="P151" s="51">
        <v>1285997</v>
      </c>
      <c r="Q151" s="51">
        <v>1194128</v>
      </c>
      <c r="R151" s="51">
        <v>2135493</v>
      </c>
      <c r="S151" s="51">
        <v>1664557</v>
      </c>
      <c r="T151" s="51">
        <v>1722945</v>
      </c>
      <c r="U151" s="51">
        <v>2181066</v>
      </c>
      <c r="V151" s="51">
        <v>2313413</v>
      </c>
      <c r="W151" s="51">
        <v>1208721</v>
      </c>
      <c r="X151" s="51">
        <v>1234661</v>
      </c>
      <c r="Y151" s="51">
        <v>821131</v>
      </c>
      <c r="Z151" s="51">
        <v>935348</v>
      </c>
      <c r="AA151" s="51">
        <v>1666493</v>
      </c>
      <c r="AB151" s="51">
        <v>1706365</v>
      </c>
      <c r="AC151" s="51">
        <v>1238241</v>
      </c>
      <c r="AD151" s="51">
        <v>1169335</v>
      </c>
      <c r="AE151" s="51">
        <v>1080756</v>
      </c>
      <c r="AF151" s="51">
        <v>1321001</v>
      </c>
      <c r="AG151" s="51">
        <v>2554805</v>
      </c>
      <c r="AH151" s="51">
        <v>2173488</v>
      </c>
      <c r="AI151" s="51">
        <v>1119447</v>
      </c>
      <c r="AJ151" s="51">
        <v>1174889</v>
      </c>
      <c r="AK151" s="51">
        <v>874751</v>
      </c>
      <c r="AL151" s="51">
        <v>708562</v>
      </c>
      <c r="AM151" s="51">
        <v>1224405</v>
      </c>
      <c r="AN151" s="51">
        <v>1210186</v>
      </c>
      <c r="AO151" s="51">
        <v>1098135</v>
      </c>
      <c r="AP151" s="51">
        <v>1146642</v>
      </c>
      <c r="AQ151" s="51">
        <v>1326401</v>
      </c>
      <c r="AR151" s="51">
        <v>1579716</v>
      </c>
      <c r="AS151" s="51">
        <v>2339795</v>
      </c>
      <c r="AT151" s="51">
        <v>2140746</v>
      </c>
      <c r="AU151" s="51">
        <v>943441</v>
      </c>
      <c r="AV151" s="51">
        <v>1216379</v>
      </c>
      <c r="AW151" s="51">
        <v>1015452</v>
      </c>
      <c r="AX151" s="51">
        <v>818887</v>
      </c>
      <c r="AY151" s="51">
        <v>972262</v>
      </c>
      <c r="AZ151" s="51">
        <v>1393851</v>
      </c>
      <c r="BA151" s="51">
        <v>873766</v>
      </c>
      <c r="BB151" s="316">
        <v>962678</v>
      </c>
      <c r="BC151" s="316">
        <v>866457</v>
      </c>
      <c r="BD151" s="316">
        <v>863819</v>
      </c>
      <c r="BE151" s="390">
        <v>1657487</v>
      </c>
      <c r="BF151" s="2">
        <v>1327677</v>
      </c>
      <c r="BG151" s="2">
        <v>588833</v>
      </c>
      <c r="BH151" s="2">
        <v>755946</v>
      </c>
      <c r="BI151" s="471">
        <v>521669</v>
      </c>
      <c r="BJ151" s="2">
        <v>464934</v>
      </c>
      <c r="BK151" s="2">
        <v>315855</v>
      </c>
      <c r="BL151" s="547">
        <v>222996</v>
      </c>
      <c r="BM151" s="2">
        <v>157337</v>
      </c>
      <c r="BN151" s="2">
        <v>169510</v>
      </c>
      <c r="BO151" s="2">
        <v>152851</v>
      </c>
      <c r="BP151" s="640">
        <v>170994</v>
      </c>
      <c r="BQ151" s="642">
        <v>275504</v>
      </c>
      <c r="BR151" s="644">
        <v>246838</v>
      </c>
    </row>
    <row r="152" spans="1:70" ht="26.25">
      <c r="A152" s="684"/>
      <c r="B152" s="29" t="s">
        <v>75</v>
      </c>
      <c r="C152" s="306" ph="1">
        <v>0</v>
      </c>
      <c r="D152" s="306" ph="1">
        <v>0</v>
      </c>
      <c r="E152" s="306" ph="1">
        <v>0</v>
      </c>
      <c r="F152" s="306" ph="1">
        <v>0</v>
      </c>
      <c r="G152" s="306" ph="1">
        <v>0</v>
      </c>
      <c r="H152" s="306" ph="1">
        <v>0</v>
      </c>
      <c r="I152" s="306" ph="1">
        <v>0</v>
      </c>
      <c r="J152" s="306" ph="1">
        <v>-0.32290000000000002</v>
      </c>
      <c r="K152" s="306" ph="1">
        <v>-0.63319999999999999</v>
      </c>
      <c r="L152" s="306" ph="1">
        <v>3.3099999999999997E-2</v>
      </c>
      <c r="M152" s="306" ph="1">
        <v>-0.40910000000000002</v>
      </c>
      <c r="N152" s="306" ph="1">
        <v>2.5000000000000001E-3</v>
      </c>
      <c r="O152" s="306" ph="1">
        <v>1.5905</v>
      </c>
      <c r="P152" s="306" ph="1">
        <v>-0.2303</v>
      </c>
      <c r="Q152" s="306" ph="1">
        <v>-7.1400000000000005E-2</v>
      </c>
      <c r="R152" s="306" ph="1">
        <v>0.7883</v>
      </c>
      <c r="S152" s="306" ph="1">
        <v>-0.2205</v>
      </c>
      <c r="T152" s="306" ph="1">
        <v>3.5099999999999999E-2</v>
      </c>
      <c r="U152" s="306" ph="1">
        <v>0.26590000000000003</v>
      </c>
      <c r="V152" s="306" ph="1">
        <v>6.0699999999999997E-2</v>
      </c>
      <c r="W152" s="306" ph="1">
        <v>-0.47749999999999998</v>
      </c>
      <c r="X152" s="306" ph="1">
        <v>2.1499999999999998E-2</v>
      </c>
      <c r="Y152" s="306" ph="1">
        <v>-0.33489999999999998</v>
      </c>
      <c r="Z152" s="306" ph="1">
        <v>0.1391</v>
      </c>
      <c r="AA152" s="306" ph="1">
        <v>0.78169999999999995</v>
      </c>
      <c r="AB152" s="306" ph="1">
        <v>2.3900000000000001E-2</v>
      </c>
      <c r="AC152" s="306" ph="1">
        <v>-0.27429999999999999</v>
      </c>
      <c r="AD152" s="306" ph="1">
        <v>-5.5599999999999997E-2</v>
      </c>
      <c r="AE152" s="306" ph="1">
        <v>-7.5800000000000006E-2</v>
      </c>
      <c r="AF152" s="306" ph="1">
        <v>0.2223</v>
      </c>
      <c r="AG152" s="306" ph="1">
        <v>0.93400000000000005</v>
      </c>
      <c r="AH152" s="306" ph="1">
        <v>-0.14929999999999999</v>
      </c>
      <c r="AI152" s="306" ph="1">
        <v>-0.48499999999999999</v>
      </c>
      <c r="AJ152" s="306" ph="1">
        <v>4.9500000000000002E-2</v>
      </c>
      <c r="AK152" s="306" ph="1">
        <v>-0.2555</v>
      </c>
      <c r="AL152" s="306" ph="1">
        <v>-0.19</v>
      </c>
      <c r="AM152" s="306" ph="1">
        <v>0.72799999999999998</v>
      </c>
      <c r="AN152" s="306" ph="1">
        <v>-1.1599999999999999E-2</v>
      </c>
      <c r="AO152" s="306" ph="1">
        <v>-9.2600000000000002E-2</v>
      </c>
      <c r="AP152" s="306" ph="1">
        <v>4.4200000000000003E-2</v>
      </c>
      <c r="AQ152" s="306" ph="1">
        <v>0.15679999999999999</v>
      </c>
      <c r="AR152" s="306" ph="1">
        <v>0.191</v>
      </c>
      <c r="AS152" s="306" ph="1">
        <v>0.48110000000000003</v>
      </c>
      <c r="AT152" s="306" ph="1">
        <v>-8.5099999999999995E-2</v>
      </c>
      <c r="AU152" s="306" ph="1">
        <v>-0.55930000000000002</v>
      </c>
      <c r="AV152" s="306" ph="1">
        <v>0.2893</v>
      </c>
      <c r="AW152" s="306" ph="1">
        <v>-0.16520000000000001</v>
      </c>
      <c r="AX152" s="306" ph="1">
        <v>-0.19359999999999999</v>
      </c>
      <c r="AY152" s="306" ph="1">
        <v>0.18729999999999999</v>
      </c>
      <c r="AZ152" s="306" ph="1">
        <v>0.43359999999999999</v>
      </c>
      <c r="BA152" s="306" ph="1">
        <v>-0.37309999999999999</v>
      </c>
      <c r="BB152" s="308">
        <v>0.1018</v>
      </c>
      <c r="BC152" s="319">
        <v>-0.1</v>
      </c>
      <c r="BD152" s="327">
        <v>-3.0000000000000001E-3</v>
      </c>
      <c r="BE152" s="405">
        <v>0.91879999999999995</v>
      </c>
      <c r="BF152" s="202">
        <v>-0.19900000000000001</v>
      </c>
      <c r="BG152" s="202">
        <v>-0.55649999999999999</v>
      </c>
      <c r="BH152" s="202">
        <v>0.2838</v>
      </c>
      <c r="BI152" s="405">
        <v>-0.30990000000000001</v>
      </c>
      <c r="BJ152" s="202">
        <v>-0.10879999999999999</v>
      </c>
      <c r="BK152" s="202">
        <v>-0.3206</v>
      </c>
      <c r="BL152" s="405">
        <v>-0.29399999999999998</v>
      </c>
      <c r="BM152" s="202">
        <v>-0.2944</v>
      </c>
      <c r="BN152" s="202">
        <v>7.7399999999999997E-2</v>
      </c>
      <c r="BO152" s="202">
        <v>-9.8299999999999998E-2</v>
      </c>
      <c r="BP152" s="619">
        <v>0.1187</v>
      </c>
      <c r="BQ152" s="619">
        <v>0.61119999999999997</v>
      </c>
      <c r="BR152" s="619">
        <v>-0.104</v>
      </c>
    </row>
    <row r="153" spans="1:70">
      <c r="A153" s="684"/>
      <c r="B153" s="28" t="s">
        <v>76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1732410</v>
      </c>
      <c r="K153" s="51">
        <v>1182117</v>
      </c>
      <c r="L153" s="51">
        <v>975163</v>
      </c>
      <c r="M153" s="51">
        <v>861428</v>
      </c>
      <c r="N153" s="51">
        <v>701430</v>
      </c>
      <c r="O153" s="51">
        <v>731469</v>
      </c>
      <c r="P153" s="51">
        <v>917645</v>
      </c>
      <c r="Q153" s="51">
        <v>804205</v>
      </c>
      <c r="R153" s="51">
        <v>902566</v>
      </c>
      <c r="S153" s="51">
        <v>1084550</v>
      </c>
      <c r="T153" s="51">
        <v>1144934</v>
      </c>
      <c r="U153" s="51">
        <v>1189270</v>
      </c>
      <c r="V153" s="51">
        <v>1225042</v>
      </c>
      <c r="W153" s="51">
        <v>919929</v>
      </c>
      <c r="X153" s="51">
        <v>780914</v>
      </c>
      <c r="Y153" s="51">
        <v>612275</v>
      </c>
      <c r="Z153" s="51">
        <v>556043</v>
      </c>
      <c r="AA153" s="51">
        <v>661260</v>
      </c>
      <c r="AB153" s="51">
        <v>815693</v>
      </c>
      <c r="AC153" s="51">
        <v>662154</v>
      </c>
      <c r="AD153" s="51">
        <v>626961</v>
      </c>
      <c r="AE153" s="51">
        <v>591024</v>
      </c>
      <c r="AF153" s="51">
        <v>586509</v>
      </c>
      <c r="AG153" s="51">
        <v>731715</v>
      </c>
      <c r="AH153" s="51">
        <v>908777</v>
      </c>
      <c r="AI153" s="51">
        <v>645299</v>
      </c>
      <c r="AJ153" s="51">
        <v>584397</v>
      </c>
      <c r="AK153" s="51">
        <v>512337</v>
      </c>
      <c r="AL153" s="51">
        <v>390899</v>
      </c>
      <c r="AM153" s="51">
        <v>415543</v>
      </c>
      <c r="AN153" s="51">
        <v>542434</v>
      </c>
      <c r="AO153" s="51">
        <v>529511</v>
      </c>
      <c r="AP153" s="51">
        <v>508666</v>
      </c>
      <c r="AQ153" s="51">
        <v>544436</v>
      </c>
      <c r="AR153" s="51">
        <v>608445</v>
      </c>
      <c r="AS153" s="51">
        <v>708265</v>
      </c>
      <c r="AT153" s="51">
        <v>683611</v>
      </c>
      <c r="AU153" s="51">
        <v>415165</v>
      </c>
      <c r="AV153" s="51">
        <v>370700</v>
      </c>
      <c r="AW153" s="51">
        <v>415070</v>
      </c>
      <c r="AX153" s="51">
        <v>383506</v>
      </c>
      <c r="AY153" s="51">
        <v>379028</v>
      </c>
      <c r="AZ153" s="51">
        <v>423728</v>
      </c>
      <c r="BA153" s="51">
        <v>382521</v>
      </c>
      <c r="BB153" s="316">
        <v>353730</v>
      </c>
      <c r="BC153" s="316">
        <v>376198</v>
      </c>
      <c r="BD153" s="316">
        <v>349475</v>
      </c>
      <c r="BE153" s="390">
        <v>393361</v>
      </c>
      <c r="BF153" s="2">
        <v>523059</v>
      </c>
      <c r="BG153" s="2">
        <v>326902</v>
      </c>
      <c r="BH153" s="2">
        <v>265966</v>
      </c>
      <c r="BI153" s="471">
        <v>256883</v>
      </c>
      <c r="BJ153" s="2">
        <v>225872</v>
      </c>
      <c r="BK153" s="2">
        <v>183688</v>
      </c>
      <c r="BL153" s="547">
        <v>132787</v>
      </c>
      <c r="BM153" s="2">
        <v>92489</v>
      </c>
      <c r="BN153" s="2">
        <v>86716</v>
      </c>
      <c r="BO153" s="2">
        <v>82633</v>
      </c>
      <c r="BP153" s="640">
        <v>81622</v>
      </c>
      <c r="BQ153" s="642">
        <v>97592</v>
      </c>
      <c r="BR153" s="644">
        <v>107935</v>
      </c>
    </row>
    <row r="154" spans="1:70" ht="26.25">
      <c r="A154" s="684"/>
      <c r="B154" s="29" t="s">
        <v>77</v>
      </c>
      <c r="C154" s="329" ph="1">
        <v>0</v>
      </c>
      <c r="D154" s="329" ph="1">
        <v>0</v>
      </c>
      <c r="E154" s="329" ph="1">
        <v>0</v>
      </c>
      <c r="F154" s="329" ph="1">
        <v>0</v>
      </c>
      <c r="G154" s="329" ph="1">
        <v>0</v>
      </c>
      <c r="H154" s="329" ph="1">
        <v>0</v>
      </c>
      <c r="I154" s="329" ph="1">
        <v>0</v>
      </c>
      <c r="J154" s="329" ph="1">
        <v>0</v>
      </c>
      <c r="K154" s="329" ph="1">
        <v>-0.31759999999999999</v>
      </c>
      <c r="L154" s="329" ph="1">
        <v>-0.17510000000000001</v>
      </c>
      <c r="M154" s="329" ph="1">
        <v>-0.1166</v>
      </c>
      <c r="N154" s="329" ph="1">
        <v>-0.1857</v>
      </c>
      <c r="O154" s="329" ph="1">
        <v>4.2799999999999998E-2</v>
      </c>
      <c r="P154" s="329" ph="1">
        <v>0.2545</v>
      </c>
      <c r="Q154" s="329" ph="1">
        <v>-0.1236</v>
      </c>
      <c r="R154" s="329" ph="1">
        <v>0.12230000000000001</v>
      </c>
      <c r="S154" s="329" ph="1">
        <v>0.2016</v>
      </c>
      <c r="T154" s="329" ph="1">
        <v>5.57E-2</v>
      </c>
      <c r="U154" s="329" ph="1">
        <v>3.8699999999999998E-2</v>
      </c>
      <c r="V154" s="329" ph="1">
        <v>3.0099999999999998E-2</v>
      </c>
      <c r="W154" s="329" ph="1">
        <v>-0.24909999999999999</v>
      </c>
      <c r="X154" s="329" ph="1">
        <v>-0.15110000000000001</v>
      </c>
      <c r="Y154" s="329" ph="1">
        <v>-0.216</v>
      </c>
      <c r="Z154" s="329" ph="1">
        <v>-9.1800000000000007E-2</v>
      </c>
      <c r="AA154" s="329" ph="1">
        <v>0.18920000000000001</v>
      </c>
      <c r="AB154" s="329" ph="1">
        <v>0.23350000000000001</v>
      </c>
      <c r="AC154" s="329" ph="1">
        <v>-0.18820000000000001</v>
      </c>
      <c r="AD154" s="329" ph="1">
        <v>-5.3100000000000001E-2</v>
      </c>
      <c r="AE154" s="329" ph="1">
        <v>-5.7299999999999997E-2</v>
      </c>
      <c r="AF154" s="329" ph="1">
        <v>-7.6E-3</v>
      </c>
      <c r="AG154" s="329" ph="1">
        <v>0.24759999999999999</v>
      </c>
      <c r="AH154" s="329" ph="1">
        <v>0.24199999999999999</v>
      </c>
      <c r="AI154" s="329" ph="1">
        <v>-0.28989999999999999</v>
      </c>
      <c r="AJ154" s="329" ph="1">
        <v>-9.4399999999999998E-2</v>
      </c>
      <c r="AK154" s="329" ph="1">
        <v>-0.12330000000000001</v>
      </c>
      <c r="AL154" s="329" ph="1">
        <v>-0.23699999999999999</v>
      </c>
      <c r="AM154" s="329" ph="1">
        <v>6.3E-2</v>
      </c>
      <c r="AN154" s="329" ph="1">
        <v>0.3054</v>
      </c>
      <c r="AO154" s="329" ph="1">
        <v>-2.3800000000000002E-2</v>
      </c>
      <c r="AP154" s="329" ph="1">
        <v>-3.9399999999999998E-2</v>
      </c>
      <c r="AQ154" s="329" ph="1">
        <v>7.0300000000000001E-2</v>
      </c>
      <c r="AR154" s="329" ph="1">
        <v>0.1176</v>
      </c>
      <c r="AS154" s="329" ph="1">
        <v>0.1641</v>
      </c>
      <c r="AT154" s="329" ph="1">
        <v>-3.4799999999999998E-2</v>
      </c>
      <c r="AU154" s="329" ph="1">
        <v>-0.39269999999999999</v>
      </c>
      <c r="AV154" s="329" ph="1">
        <v>-0.1071</v>
      </c>
      <c r="AW154" s="329" ph="1">
        <v>0.1197</v>
      </c>
      <c r="AX154" s="329" ph="1">
        <v>-7.5999999999999998E-2</v>
      </c>
      <c r="AY154" s="329" ph="1">
        <v>-1.17E-2</v>
      </c>
      <c r="AZ154" s="329" ph="1">
        <v>0.1179</v>
      </c>
      <c r="BA154" s="329" ph="1">
        <v>-9.7199999999999995E-2</v>
      </c>
      <c r="BB154" s="320">
        <v>-7.5300000000000006E-2</v>
      </c>
      <c r="BC154" s="320">
        <v>6.3500000000000001E-2</v>
      </c>
      <c r="BD154" s="320">
        <v>-7.0999999999999994E-2</v>
      </c>
      <c r="BE154" s="405">
        <v>0.12559999999999999</v>
      </c>
      <c r="BF154" s="202">
        <v>0.32969999999999999</v>
      </c>
      <c r="BG154" s="202">
        <v>-0.375</v>
      </c>
      <c r="BH154" s="202">
        <v>-0.18640000000000001</v>
      </c>
      <c r="BI154" s="405">
        <v>-3.4200000000000001E-2</v>
      </c>
      <c r="BJ154" s="202">
        <v>-0.1207</v>
      </c>
      <c r="BK154" s="202">
        <v>-0.18679999999999999</v>
      </c>
      <c r="BL154" s="405">
        <v>-0.27710000000000001</v>
      </c>
      <c r="BM154" s="202">
        <v>-0.30349999999999999</v>
      </c>
      <c r="BN154" s="202">
        <v>-6.2399999999999997E-2</v>
      </c>
      <c r="BO154" s="202">
        <v>-4.7100000000000003E-2</v>
      </c>
      <c r="BP154" s="619">
        <v>-1.2200000000000001E-2</v>
      </c>
      <c r="BQ154" s="619">
        <v>0.19570000000000001</v>
      </c>
      <c r="BR154" s="619">
        <v>0.106</v>
      </c>
    </row>
    <row r="155" spans="1:70">
      <c r="A155" s="684"/>
      <c r="B155" s="28" t="s">
        <v>78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187359</v>
      </c>
      <c r="L155" s="51">
        <v>471112</v>
      </c>
      <c r="M155" s="51">
        <v>289415</v>
      </c>
      <c r="N155" s="51">
        <v>319130</v>
      </c>
      <c r="O155" s="51">
        <v>622989</v>
      </c>
      <c r="P155" s="51">
        <v>350718</v>
      </c>
      <c r="Q155" s="51">
        <v>353699</v>
      </c>
      <c r="R155" s="51">
        <v>496975</v>
      </c>
      <c r="S155" s="51">
        <v>361031</v>
      </c>
      <c r="T155" s="51">
        <v>509831</v>
      </c>
      <c r="U155" s="51">
        <v>524977</v>
      </c>
      <c r="V155" s="51">
        <v>470693</v>
      </c>
      <c r="W155" s="51">
        <v>308447</v>
      </c>
      <c r="X155" s="51">
        <v>430335</v>
      </c>
      <c r="Y155" s="51">
        <v>296997</v>
      </c>
      <c r="Z155" s="51">
        <v>406272</v>
      </c>
      <c r="AA155" s="51">
        <v>619614</v>
      </c>
      <c r="AB155" s="51">
        <v>554461</v>
      </c>
      <c r="AC155" s="51">
        <v>408383</v>
      </c>
      <c r="AD155" s="51">
        <v>449724</v>
      </c>
      <c r="AE155" s="51">
        <v>395546</v>
      </c>
      <c r="AF155" s="51">
        <v>481303</v>
      </c>
      <c r="AG155" s="51">
        <v>692907</v>
      </c>
      <c r="AH155" s="51">
        <v>448692</v>
      </c>
      <c r="AI155" s="51">
        <v>291371</v>
      </c>
      <c r="AJ155" s="51">
        <v>373708</v>
      </c>
      <c r="AK155" s="51">
        <v>276956</v>
      </c>
      <c r="AL155" s="51">
        <v>237404</v>
      </c>
      <c r="AM155" s="51">
        <v>421622</v>
      </c>
      <c r="AN155" s="51">
        <v>307602</v>
      </c>
      <c r="AO155" s="51">
        <v>260941</v>
      </c>
      <c r="AP155" s="51">
        <v>276374</v>
      </c>
      <c r="AQ155" s="51">
        <v>284589</v>
      </c>
      <c r="AR155" s="51">
        <v>317302</v>
      </c>
      <c r="AS155" s="51">
        <v>425145</v>
      </c>
      <c r="AT155" s="51">
        <v>327309</v>
      </c>
      <c r="AU155" s="51">
        <v>169494</v>
      </c>
      <c r="AV155" s="51">
        <v>269190</v>
      </c>
      <c r="AW155" s="51">
        <v>216107</v>
      </c>
      <c r="AX155" s="51">
        <v>190247</v>
      </c>
      <c r="AY155" s="51">
        <v>237883</v>
      </c>
      <c r="AZ155" s="51">
        <v>314393</v>
      </c>
      <c r="BA155" s="51">
        <v>169980</v>
      </c>
      <c r="BB155" s="316">
        <v>220230</v>
      </c>
      <c r="BC155" s="316">
        <v>216216</v>
      </c>
      <c r="BD155" s="316">
        <v>229099</v>
      </c>
      <c r="BE155" s="390">
        <v>363278</v>
      </c>
      <c r="BF155" s="2">
        <v>280590</v>
      </c>
      <c r="BG155" s="2">
        <v>171686</v>
      </c>
      <c r="BH155" s="2">
        <v>245891</v>
      </c>
      <c r="BI155" s="471">
        <v>161350</v>
      </c>
      <c r="BJ155" s="2">
        <v>156599</v>
      </c>
      <c r="BK155" s="2">
        <v>133973</v>
      </c>
      <c r="BL155" s="547">
        <v>107809</v>
      </c>
      <c r="BM155" s="2">
        <v>74749</v>
      </c>
      <c r="BN155" s="2">
        <v>88471</v>
      </c>
      <c r="BO155" s="2">
        <v>78798</v>
      </c>
      <c r="BP155" s="640">
        <v>98264</v>
      </c>
      <c r="BQ155" s="642">
        <v>131522</v>
      </c>
      <c r="BR155" s="644">
        <v>99198</v>
      </c>
    </row>
    <row r="156" spans="1:70" ht="26.25">
      <c r="A156" s="684"/>
      <c r="B156" s="338" t="s">
        <v>79</v>
      </c>
      <c r="C156" s="322" ph="1">
        <v>0</v>
      </c>
      <c r="D156" s="322" ph="1">
        <v>0</v>
      </c>
      <c r="E156" s="322" ph="1">
        <v>0</v>
      </c>
      <c r="F156" s="322" ph="1">
        <v>0</v>
      </c>
      <c r="G156" s="322" ph="1">
        <v>0</v>
      </c>
      <c r="H156" s="322" ph="1">
        <v>0</v>
      </c>
      <c r="I156" s="322" ph="1">
        <v>0</v>
      </c>
      <c r="J156" s="322" ph="1">
        <v>0</v>
      </c>
      <c r="K156" s="322" ph="1">
        <v>0</v>
      </c>
      <c r="L156" s="322" ph="1">
        <v>1.5145</v>
      </c>
      <c r="M156" s="322" ph="1">
        <v>-0.38569999999999999</v>
      </c>
      <c r="N156" s="322" ph="1">
        <v>0.1027</v>
      </c>
      <c r="O156" s="322" ph="1">
        <v>0.95209999999999995</v>
      </c>
      <c r="P156" s="322" ph="1">
        <v>-0.437</v>
      </c>
      <c r="Q156" s="322" ph="1">
        <v>8.5000000000000006E-3</v>
      </c>
      <c r="R156" s="322" ph="1">
        <v>0.40510000000000002</v>
      </c>
      <c r="S156" s="322" ph="1">
        <v>-0.27350000000000002</v>
      </c>
      <c r="T156" s="322" ph="1">
        <v>0.41220000000000001</v>
      </c>
      <c r="U156" s="322" ph="1">
        <v>2.9700000000000001E-2</v>
      </c>
      <c r="V156" s="322" ph="1">
        <v>-0.10340000000000001</v>
      </c>
      <c r="W156" s="322" ph="1">
        <v>-0.34470000000000001</v>
      </c>
      <c r="X156" s="322" ph="1">
        <v>0.3952</v>
      </c>
      <c r="Y156" s="322" ph="1">
        <v>-0.30980000000000002</v>
      </c>
      <c r="Z156" s="322" ph="1">
        <v>0.3679</v>
      </c>
      <c r="AA156" s="322" ph="1">
        <v>0.52510000000000001</v>
      </c>
      <c r="AB156" s="322" ph="1">
        <v>-0.1052</v>
      </c>
      <c r="AC156" s="322" ph="1">
        <v>-0.26350000000000001</v>
      </c>
      <c r="AD156" s="322" ph="1">
        <v>0.1012</v>
      </c>
      <c r="AE156" s="322" ph="1">
        <v>-0.1205</v>
      </c>
      <c r="AF156" s="322" ph="1">
        <v>0.21679999999999999</v>
      </c>
      <c r="AG156" s="322" ph="1">
        <v>0.43959999999999999</v>
      </c>
      <c r="AH156" s="322" ph="1">
        <v>-0.35239999999999999</v>
      </c>
      <c r="AI156" s="322" ph="1">
        <v>-0.35060000000000002</v>
      </c>
      <c r="AJ156" s="322" ph="1">
        <v>0.28260000000000002</v>
      </c>
      <c r="AK156" s="322" ph="1">
        <v>-0.25890000000000002</v>
      </c>
      <c r="AL156" s="322" ph="1">
        <v>-0.14280000000000001</v>
      </c>
      <c r="AM156" s="322" ph="1">
        <v>0.77600000000000002</v>
      </c>
      <c r="AN156" s="322" ph="1">
        <v>-0.27039999999999997</v>
      </c>
      <c r="AO156" s="322" ph="1">
        <v>-0.1517</v>
      </c>
      <c r="AP156" s="322" ph="1">
        <v>5.91E-2</v>
      </c>
      <c r="AQ156" s="322" ph="1">
        <v>2.9700000000000001E-2</v>
      </c>
      <c r="AR156" s="322" ph="1">
        <v>0.1149</v>
      </c>
      <c r="AS156" s="322" ph="1">
        <v>0.33989999999999998</v>
      </c>
      <c r="AT156" s="322" ph="1">
        <v>-0.2301</v>
      </c>
      <c r="AU156" s="322" ph="1">
        <v>-0.48220000000000002</v>
      </c>
      <c r="AV156" s="322" ph="1">
        <v>0.58819999999999995</v>
      </c>
      <c r="AW156" s="322" ph="1">
        <v>-0.19719999999999999</v>
      </c>
      <c r="AX156" s="322" ph="1">
        <v>-0.1197</v>
      </c>
      <c r="AY156" s="322" ph="1">
        <v>0.25040000000000001</v>
      </c>
      <c r="AZ156" s="322" ph="1">
        <v>0.3216</v>
      </c>
      <c r="BA156" s="322" ph="1">
        <v>-0.45929999999999999</v>
      </c>
      <c r="BB156" s="323">
        <v>0.29559999999999997</v>
      </c>
      <c r="BC156" s="323">
        <v>-1.8200000000000001E-2</v>
      </c>
      <c r="BD156" s="323">
        <v>5.96E-2</v>
      </c>
      <c r="BE156" s="405">
        <v>0.5857</v>
      </c>
      <c r="BF156" s="202">
        <v>-0.2276</v>
      </c>
      <c r="BG156" s="202">
        <v>-0.3881</v>
      </c>
      <c r="BH156" s="202">
        <v>0.43219999999999997</v>
      </c>
      <c r="BI156" s="405">
        <v>-0.34379999999999999</v>
      </c>
      <c r="BJ156" s="202">
        <v>-2.9399999999999999E-2</v>
      </c>
      <c r="BK156" s="202">
        <v>-0.14449999999999999</v>
      </c>
      <c r="BL156" s="405">
        <v>-0.1953</v>
      </c>
      <c r="BM156" s="202">
        <v>-0.30669999999999997</v>
      </c>
      <c r="BN156" s="202">
        <v>0.18360000000000001</v>
      </c>
      <c r="BO156" s="202">
        <v>-0.10929999999999999</v>
      </c>
      <c r="BP156" s="619">
        <v>0.247</v>
      </c>
      <c r="BQ156" s="619">
        <v>0.33850000000000002</v>
      </c>
      <c r="BR156" s="619">
        <v>-0.24579999999999999</v>
      </c>
    </row>
    <row r="157" spans="1:70" ht="26.25">
      <c r="A157" s="684" t="s">
        <v>80</v>
      </c>
      <c r="B157" s="29" t="s">
        <v>81</v>
      </c>
      <c r="C157" s="325" ph="1"/>
      <c r="D157" s="325" ph="1"/>
      <c r="E157" s="325" ph="1"/>
      <c r="F157" s="325" ph="1"/>
      <c r="G157" s="325" ph="1"/>
      <c r="H157" s="325" ph="1"/>
      <c r="I157" s="325" ph="1">
        <v>1</v>
      </c>
      <c r="J157" s="325" ph="1">
        <v>0.62380000000000002</v>
      </c>
      <c r="K157" s="325" ph="1">
        <v>0.43490000000000001</v>
      </c>
      <c r="L157" s="325" ph="1">
        <v>0.42949999999999999</v>
      </c>
      <c r="M157" s="325" ph="1">
        <v>0.35859999999999997</v>
      </c>
      <c r="N157" s="325" ph="1">
        <v>0.38719999999999999</v>
      </c>
      <c r="O157" s="325" ph="1">
        <v>0.55230000000000001</v>
      </c>
      <c r="P157" s="325" ph="1">
        <v>0.50349999999999995</v>
      </c>
      <c r="Q157" s="325" ph="1">
        <v>0.50770000000000004</v>
      </c>
      <c r="R157" s="325" ph="1">
        <v>0.60409999999999997</v>
      </c>
      <c r="S157" s="325" ph="1">
        <v>0.53520000000000001</v>
      </c>
      <c r="T157" s="325" ph="1">
        <v>0.5101</v>
      </c>
      <c r="U157" s="325" ph="1">
        <v>0.55989999999999995</v>
      </c>
      <c r="V157" s="325" ph="1">
        <v>0.57699999999999996</v>
      </c>
      <c r="W157" s="325" ph="1">
        <v>0.496</v>
      </c>
      <c r="X157" s="325" ph="1">
        <v>0.50480000000000003</v>
      </c>
      <c r="Y157" s="325" ph="1">
        <v>0.47449999999999998</v>
      </c>
      <c r="Z157" s="325" ph="1">
        <v>0.4929</v>
      </c>
      <c r="AA157" s="325" ph="1">
        <v>0.56540000000000001</v>
      </c>
      <c r="AB157" s="325" ph="1">
        <v>0.55459999999999998</v>
      </c>
      <c r="AC157" s="325" ph="1">
        <v>0.5363</v>
      </c>
      <c r="AD157" s="325" ph="1">
        <v>0.52059999999999995</v>
      </c>
      <c r="AE157" s="325" ph="1">
        <v>0.52280000000000004</v>
      </c>
      <c r="AF157" s="325" ph="1">
        <v>0.55300000000000005</v>
      </c>
      <c r="AG157" s="325" ph="1">
        <v>0.64200000000000002</v>
      </c>
      <c r="AH157" s="325" ph="1">
        <v>0.61560000000000004</v>
      </c>
      <c r="AI157" s="325" ph="1">
        <v>0.5444</v>
      </c>
      <c r="AJ157" s="325" ph="1">
        <v>0.55079999999999996</v>
      </c>
      <c r="AK157" s="325" ph="1">
        <v>0.52569999999999995</v>
      </c>
      <c r="AL157" s="325" ph="1">
        <v>0.53</v>
      </c>
      <c r="AM157" s="325" ph="1">
        <v>0.59389999999999998</v>
      </c>
      <c r="AN157" s="325" ph="1">
        <v>0.58740000000000003</v>
      </c>
      <c r="AO157" s="325" ph="1">
        <v>0.58150000000000002</v>
      </c>
      <c r="AP157" s="325" ph="1">
        <v>0.59360000000000002</v>
      </c>
      <c r="AQ157" s="325" ph="1">
        <v>0.61539999999999995</v>
      </c>
      <c r="AR157" s="325" ph="1">
        <v>0.63049999999999995</v>
      </c>
      <c r="AS157" s="325" ph="1">
        <v>0.67369999999999997</v>
      </c>
      <c r="AT157" s="325" ph="1">
        <v>0.67920000000000003</v>
      </c>
      <c r="AU157" s="325" ph="1">
        <v>0.61739999999999995</v>
      </c>
      <c r="AV157" s="325" ph="1">
        <v>0.65529999999999999</v>
      </c>
      <c r="AW157" s="325" ph="1">
        <v>0.61670000000000003</v>
      </c>
      <c r="AX157" s="325" ph="1">
        <v>0.58799999999999997</v>
      </c>
      <c r="AY157" s="325" ph="1">
        <v>0.61180000000000001</v>
      </c>
      <c r="AZ157" s="325" ph="1">
        <v>0.65380000000000005</v>
      </c>
      <c r="BA157" s="325" ph="1">
        <v>0.61260000000000003</v>
      </c>
      <c r="BB157" s="326">
        <v>0.62649999999999995</v>
      </c>
      <c r="BC157" s="326">
        <v>0.59389999999999998</v>
      </c>
      <c r="BD157" s="326">
        <v>0.59889999999999999</v>
      </c>
      <c r="BE157" s="405">
        <v>0.68659999999999999</v>
      </c>
      <c r="BF157" s="202">
        <v>0.62290000000000001</v>
      </c>
      <c r="BG157" s="202">
        <v>0.54149999999999998</v>
      </c>
      <c r="BH157" s="202">
        <v>0.59630000000000005</v>
      </c>
      <c r="BI157" s="405">
        <v>0.55500000000000005</v>
      </c>
      <c r="BJ157" s="202">
        <v>0.54869999999999997</v>
      </c>
      <c r="BK157" s="202">
        <v>0.49859999999999999</v>
      </c>
      <c r="BL157" s="405">
        <v>0.48099999999999998</v>
      </c>
      <c r="BM157" s="202">
        <v>0.48470000000000002</v>
      </c>
      <c r="BN157" s="202">
        <v>0.49180000000000001</v>
      </c>
      <c r="BO157" s="202">
        <v>0.48630000000000001</v>
      </c>
      <c r="BP157" s="619">
        <v>0.48730000000000001</v>
      </c>
      <c r="BQ157" s="619">
        <v>0.54600000000000004</v>
      </c>
      <c r="BR157" s="619">
        <v>0.54369999999999996</v>
      </c>
    </row>
    <row r="158" spans="1:70" ht="26.25">
      <c r="A158" s="684"/>
      <c r="B158" s="29" t="s">
        <v>82</v>
      </c>
      <c r="C158" s="306" ph="1"/>
      <c r="D158" s="306" ph="1"/>
      <c r="E158" s="306" ph="1"/>
      <c r="F158" s="306" ph="1"/>
      <c r="G158" s="306" ph="1"/>
      <c r="H158" s="306" ph="1"/>
      <c r="I158" s="306" ph="1">
        <v>0</v>
      </c>
      <c r="J158" s="306" ph="1">
        <v>0.37619999999999998</v>
      </c>
      <c r="K158" s="306" ph="1">
        <v>0.48780000000000001</v>
      </c>
      <c r="L158" s="306" ph="1">
        <v>0.38469999999999999</v>
      </c>
      <c r="M158" s="306" ph="1">
        <v>0.48010000000000003</v>
      </c>
      <c r="N158" s="306" ph="1">
        <v>0.42120000000000002</v>
      </c>
      <c r="O158" s="306" ph="1">
        <v>0.24179999999999999</v>
      </c>
      <c r="P158" s="306" ph="1">
        <v>0.35920000000000002</v>
      </c>
      <c r="Q158" s="306" ph="1">
        <v>0.34189999999999998</v>
      </c>
      <c r="R158" s="306" ph="1">
        <v>0.25530000000000003</v>
      </c>
      <c r="S158" s="306" ph="1">
        <v>0.34870000000000001</v>
      </c>
      <c r="T158" s="306" ph="1">
        <v>0.33900000000000002</v>
      </c>
      <c r="U158" s="306" ph="1">
        <v>0.30530000000000002</v>
      </c>
      <c r="V158" s="306" ph="1">
        <v>0.30559999999999998</v>
      </c>
      <c r="W158" s="306" ph="1">
        <v>0.3775</v>
      </c>
      <c r="X158" s="306" ph="1">
        <v>0.31929999999999997</v>
      </c>
      <c r="Y158" s="306" ph="1">
        <v>0.3538</v>
      </c>
      <c r="Z158" s="306" ph="1">
        <v>0.29299999999999998</v>
      </c>
      <c r="AA158" s="306" ph="1">
        <v>0.22439999999999999</v>
      </c>
      <c r="AB158" s="306" ph="1">
        <v>0.2651</v>
      </c>
      <c r="AC158" s="306" ph="1">
        <v>0.2868</v>
      </c>
      <c r="AD158" s="306" ph="1">
        <v>0.27910000000000001</v>
      </c>
      <c r="AE158" s="306" ph="1">
        <v>0.28589999999999999</v>
      </c>
      <c r="AF158" s="306" ph="1">
        <v>0.2455</v>
      </c>
      <c r="AG158" s="306" ph="1">
        <v>0.18390000000000001</v>
      </c>
      <c r="AH158" s="306" ph="1">
        <v>0.25740000000000002</v>
      </c>
      <c r="AI158" s="306" ph="1">
        <v>0.31380000000000002</v>
      </c>
      <c r="AJ158" s="306" ph="1">
        <v>0.27400000000000002</v>
      </c>
      <c r="AK158" s="306" ph="1">
        <v>0.30790000000000001</v>
      </c>
      <c r="AL158" s="306" ph="1">
        <v>0.29239999999999999</v>
      </c>
      <c r="AM158" s="306" ph="1">
        <v>0.2016</v>
      </c>
      <c r="AN158" s="306" ph="1">
        <v>0.26329999999999998</v>
      </c>
      <c r="AO158" s="306" ph="1">
        <v>0.28039999999999998</v>
      </c>
      <c r="AP158" s="306" ph="1">
        <v>0.26329999999999998</v>
      </c>
      <c r="AQ158" s="306" ph="1">
        <v>0.25259999999999999</v>
      </c>
      <c r="AR158" s="306" ph="1">
        <v>0.24279999999999999</v>
      </c>
      <c r="AS158" s="306" ph="1">
        <v>0.2039</v>
      </c>
      <c r="AT158" s="306" ph="1">
        <v>0.21690000000000001</v>
      </c>
      <c r="AU158" s="306" ph="1">
        <v>0.2717</v>
      </c>
      <c r="AV158" s="306" ph="1">
        <v>0.19969999999999999</v>
      </c>
      <c r="AW158" s="306" ph="1">
        <v>0.25209999999999999</v>
      </c>
      <c r="AX158" s="306" ph="1">
        <v>0.27539999999999998</v>
      </c>
      <c r="AY158" s="306" ph="1">
        <v>0.23849999999999999</v>
      </c>
      <c r="AZ158" s="306" ph="1">
        <v>0.19869999999999999</v>
      </c>
      <c r="BA158" s="306" ph="1">
        <v>0.26819999999999999</v>
      </c>
      <c r="BB158" s="309">
        <v>0.23019999999999999</v>
      </c>
      <c r="BC158" s="309">
        <v>0.25790000000000002</v>
      </c>
      <c r="BD158" s="309">
        <v>0.24229999999999999</v>
      </c>
      <c r="BE158" s="405">
        <v>0.16289999999999999</v>
      </c>
      <c r="BF158" s="202">
        <v>0.24540000000000001</v>
      </c>
      <c r="BG158" s="202">
        <v>0.30059999999999998</v>
      </c>
      <c r="BH158" s="202">
        <v>0.20979999999999999</v>
      </c>
      <c r="BI158" s="405">
        <v>0.27329999999999999</v>
      </c>
      <c r="BJ158" s="202">
        <v>0.26650000000000001</v>
      </c>
      <c r="BK158" s="206">
        <v>0.28999999999999998</v>
      </c>
      <c r="BL158" s="405">
        <v>0.28639999999999999</v>
      </c>
      <c r="BM158" s="202">
        <v>0.28499999999999998</v>
      </c>
      <c r="BN158" s="202">
        <v>0.25159999999999999</v>
      </c>
      <c r="BO158" s="202">
        <v>0.26290000000000002</v>
      </c>
      <c r="BP158" s="619">
        <v>0.2326</v>
      </c>
      <c r="BQ158" s="619">
        <v>0.19339999999999999</v>
      </c>
      <c r="BR158" s="619">
        <v>0.23780000000000001</v>
      </c>
    </row>
    <row r="159" spans="1:70" ht="26.25">
      <c r="A159" s="684"/>
      <c r="B159" s="29" t="s">
        <v>83</v>
      </c>
      <c r="C159" s="322" ph="1"/>
      <c r="D159" s="322" ph="1"/>
      <c r="E159" s="322" ph="1"/>
      <c r="F159" s="322" ph="1"/>
      <c r="G159" s="322" ph="1"/>
      <c r="H159" s="322" ph="1"/>
      <c r="I159" s="322" ph="1">
        <v>0</v>
      </c>
      <c r="J159" s="322" ph="1">
        <v>0</v>
      </c>
      <c r="K159" s="322" ph="1">
        <v>7.7299999999999994E-2</v>
      </c>
      <c r="L159" s="322" ph="1">
        <v>0.18579999999999999</v>
      </c>
      <c r="M159" s="322" ph="1">
        <v>0.1613</v>
      </c>
      <c r="N159" s="322" ph="1">
        <v>0.19159999999999999</v>
      </c>
      <c r="O159" s="322" ph="1">
        <v>0.2059</v>
      </c>
      <c r="P159" s="322" ph="1">
        <v>0.13730000000000001</v>
      </c>
      <c r="Q159" s="322" ph="1">
        <v>0.15040000000000001</v>
      </c>
      <c r="R159" s="322" ph="1">
        <v>0.1406</v>
      </c>
      <c r="S159" s="322" ph="1">
        <v>0.11609999999999999</v>
      </c>
      <c r="T159" s="322" ph="1">
        <v>0.15090000000000001</v>
      </c>
      <c r="U159" s="322" ph="1">
        <v>0.1348</v>
      </c>
      <c r="V159" s="322" ph="1">
        <v>0.1174</v>
      </c>
      <c r="W159" s="322" ph="1">
        <v>0.12659999999999999</v>
      </c>
      <c r="X159" s="322" ph="1">
        <v>0.1759</v>
      </c>
      <c r="Y159" s="322" ph="1">
        <v>0.1716</v>
      </c>
      <c r="Z159" s="322" ph="1">
        <v>0.21410000000000001</v>
      </c>
      <c r="AA159" s="322" ph="1">
        <v>0.2102</v>
      </c>
      <c r="AB159" s="322" ph="1">
        <v>0.1802</v>
      </c>
      <c r="AC159" s="322" ph="1">
        <v>0.1769</v>
      </c>
      <c r="AD159" s="322" ph="1">
        <v>0.20019999999999999</v>
      </c>
      <c r="AE159" s="322" ph="1">
        <v>0.1913</v>
      </c>
      <c r="AF159" s="322" ph="1">
        <v>0.20150000000000001</v>
      </c>
      <c r="AG159" s="322" ph="1">
        <v>0.1741</v>
      </c>
      <c r="AH159" s="322" ph="1">
        <v>0.12709999999999999</v>
      </c>
      <c r="AI159" s="322" ph="1">
        <v>0.14169999999999999</v>
      </c>
      <c r="AJ159" s="322" ph="1">
        <v>0.17519999999999999</v>
      </c>
      <c r="AK159" s="322" ph="1">
        <v>0.16639999999999999</v>
      </c>
      <c r="AL159" s="322" ph="1">
        <v>0.17760000000000001</v>
      </c>
      <c r="AM159" s="322" ph="1">
        <v>0.20449999999999999</v>
      </c>
      <c r="AN159" s="322" ph="1">
        <v>0.14929999999999999</v>
      </c>
      <c r="AO159" s="322" ph="1">
        <v>0.13819999999999999</v>
      </c>
      <c r="AP159" s="322" ph="1">
        <v>0.1431</v>
      </c>
      <c r="AQ159" s="322" ph="1">
        <v>0.13200000000000001</v>
      </c>
      <c r="AR159" s="322" ph="1">
        <v>0.12659999999999999</v>
      </c>
      <c r="AS159" s="322" ph="1">
        <v>0.12239999999999999</v>
      </c>
      <c r="AT159" s="322" ph="1">
        <v>0.10390000000000001</v>
      </c>
      <c r="AU159" s="322" ph="1">
        <v>0.1109</v>
      </c>
      <c r="AV159" s="322" ph="1">
        <v>0.14499999999999999</v>
      </c>
      <c r="AW159" s="322" ph="1">
        <v>0.13120000000000001</v>
      </c>
      <c r="AX159" s="322" ph="1">
        <v>0.1366</v>
      </c>
      <c r="AY159" s="322" ph="1">
        <v>0.1497</v>
      </c>
      <c r="AZ159" s="322" ph="1">
        <v>0.14749999999999999</v>
      </c>
      <c r="BA159" s="322" ph="1">
        <v>0.1192</v>
      </c>
      <c r="BB159" s="323">
        <v>0.14330000000000001</v>
      </c>
      <c r="BC159" s="323">
        <v>0.1482</v>
      </c>
      <c r="BD159" s="323">
        <v>0.1588</v>
      </c>
      <c r="BE159" s="405">
        <v>0.15049999999999999</v>
      </c>
      <c r="BF159" s="202">
        <v>0.13170000000000001</v>
      </c>
      <c r="BG159" s="202">
        <v>0.15790000000000001</v>
      </c>
      <c r="BH159" s="202">
        <v>0.19400000000000001</v>
      </c>
      <c r="BI159" s="405">
        <v>0.17169999999999999</v>
      </c>
      <c r="BJ159" s="202">
        <v>0.18479999999999999</v>
      </c>
      <c r="BK159" s="202">
        <v>0.21149999999999999</v>
      </c>
      <c r="BL159" s="405">
        <v>0.2326</v>
      </c>
      <c r="BM159" s="202">
        <v>0.2303</v>
      </c>
      <c r="BN159" s="202">
        <v>0.25669999999999998</v>
      </c>
      <c r="BO159" s="202">
        <v>0.25069999999999998</v>
      </c>
      <c r="BP159" s="619">
        <v>0.28010000000000002</v>
      </c>
      <c r="BQ159" s="619">
        <v>0.2606</v>
      </c>
      <c r="BR159" s="619">
        <v>0.2185</v>
      </c>
    </row>
    <row r="160" spans="1:70">
      <c r="A160" s="684" t="s">
        <v>84</v>
      </c>
      <c r="B160" s="28" t="s">
        <v>84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2510631</v>
      </c>
      <c r="K160" s="51">
        <v>3423460</v>
      </c>
      <c r="L160" s="51">
        <v>1448048</v>
      </c>
      <c r="M160" s="51">
        <v>1673480</v>
      </c>
      <c r="N160" s="51">
        <v>1092708</v>
      </c>
      <c r="O160" s="51">
        <v>934015</v>
      </c>
      <c r="P160" s="51">
        <v>2107494</v>
      </c>
      <c r="Q160" s="51">
        <v>1750155</v>
      </c>
      <c r="R160" s="51">
        <v>1449466</v>
      </c>
      <c r="S160" s="51">
        <v>2450484</v>
      </c>
      <c r="T160" s="51">
        <v>1965204</v>
      </c>
      <c r="U160" s="51">
        <v>2188440</v>
      </c>
      <c r="V160" s="51">
        <v>2670271</v>
      </c>
      <c r="W160" s="51">
        <v>3089219</v>
      </c>
      <c r="X160" s="51">
        <v>1656183</v>
      </c>
      <c r="Y160" s="51">
        <v>1833635</v>
      </c>
      <c r="Z160" s="51">
        <v>1174360</v>
      </c>
      <c r="AA160" s="51">
        <v>1236403</v>
      </c>
      <c r="AB160" s="51">
        <v>2131674</v>
      </c>
      <c r="AC160" s="51">
        <v>2414365</v>
      </c>
      <c r="AD160" s="51">
        <v>1681817</v>
      </c>
      <c r="AE160" s="51">
        <v>1654996</v>
      </c>
      <c r="AF160" s="51">
        <v>1480817</v>
      </c>
      <c r="AG160" s="51">
        <v>1657098</v>
      </c>
      <c r="AH160" s="51">
        <v>3070650</v>
      </c>
      <c r="AI160" s="51">
        <v>2885658</v>
      </c>
      <c r="AJ160" s="51">
        <v>1471720</v>
      </c>
      <c r="AK160" s="51">
        <v>1620657</v>
      </c>
      <c r="AL160" s="51">
        <v>1273145</v>
      </c>
      <c r="AM160" s="51">
        <v>921322</v>
      </c>
      <c r="AN160" s="51">
        <v>1519136</v>
      </c>
      <c r="AO160" s="51">
        <v>1530711</v>
      </c>
      <c r="AP160" s="51">
        <v>1379921</v>
      </c>
      <c r="AQ160" s="51">
        <v>1387246</v>
      </c>
      <c r="AR160" s="51">
        <v>1546981</v>
      </c>
      <c r="AS160" s="51">
        <v>1797186</v>
      </c>
      <c r="AT160" s="51">
        <v>2789594</v>
      </c>
      <c r="AU160" s="51">
        <v>2736501</v>
      </c>
      <c r="AV160" s="51">
        <v>1157400</v>
      </c>
      <c r="AW160" s="51">
        <v>1441199</v>
      </c>
      <c r="AX160" s="51">
        <v>1263096</v>
      </c>
      <c r="AY160" s="51">
        <v>1013611</v>
      </c>
      <c r="AZ160" s="51">
        <v>1165445</v>
      </c>
      <c r="BA160" s="51">
        <v>1749451</v>
      </c>
      <c r="BB160" s="316">
        <v>1072537</v>
      </c>
      <c r="BC160" s="316">
        <v>1160440</v>
      </c>
      <c r="BD160" s="316">
        <v>1109396</v>
      </c>
      <c r="BE160" s="390">
        <v>1049032</v>
      </c>
      <c r="BF160" s="2">
        <v>1891067</v>
      </c>
      <c r="BG160" s="2">
        <v>1804424</v>
      </c>
      <c r="BH160" s="2">
        <v>821455</v>
      </c>
      <c r="BI160" s="471">
        <v>1010920</v>
      </c>
      <c r="BJ160" s="2">
        <v>714030</v>
      </c>
      <c r="BK160" s="2">
        <v>663717</v>
      </c>
      <c r="BL160" s="547">
        <v>500729</v>
      </c>
      <c r="BM160" s="2">
        <v>371103</v>
      </c>
      <c r="BN160" s="2">
        <v>237859</v>
      </c>
      <c r="BO160" s="2">
        <v>262064</v>
      </c>
      <c r="BP160" s="640">
        <v>232660</v>
      </c>
      <c r="BQ160" s="642">
        <v>253288</v>
      </c>
      <c r="BR160" s="644">
        <v>396683</v>
      </c>
    </row>
    <row r="161" spans="1:70" ht="26.25">
      <c r="A161" s="684"/>
      <c r="B161" s="29" t="s">
        <v>85</v>
      </c>
      <c r="C161" s="306" ph="1">
        <v>0</v>
      </c>
      <c r="D161" s="306" ph="1">
        <v>0</v>
      </c>
      <c r="E161" s="306" ph="1">
        <v>0</v>
      </c>
      <c r="F161" s="306" ph="1">
        <v>0</v>
      </c>
      <c r="G161" s="306" ph="1">
        <v>0</v>
      </c>
      <c r="H161" s="306" ph="1">
        <v>0</v>
      </c>
      <c r="I161" s="306" ph="1">
        <v>0</v>
      </c>
      <c r="J161" s="306" ph="1">
        <v>0</v>
      </c>
      <c r="K161" s="306" ph="1">
        <v>0.36359999999999998</v>
      </c>
      <c r="L161" s="306" ph="1">
        <v>-0.57699999999999996</v>
      </c>
      <c r="M161" s="306" ph="1">
        <v>0.15570000000000001</v>
      </c>
      <c r="N161" s="306" ph="1">
        <v>-0.34699999999999998</v>
      </c>
      <c r="O161" s="306" ph="1">
        <v>-0.1452</v>
      </c>
      <c r="P161" s="306" ph="1">
        <v>1.2564</v>
      </c>
      <c r="Q161" s="306" ph="1">
        <v>-0.1696</v>
      </c>
      <c r="R161" s="306" ph="1">
        <v>-0.17180000000000001</v>
      </c>
      <c r="S161" s="306" ph="1">
        <v>0.69059999999999999</v>
      </c>
      <c r="T161" s="306" ph="1">
        <v>-0.19800000000000001</v>
      </c>
      <c r="U161" s="306" ph="1">
        <v>0.11360000000000001</v>
      </c>
      <c r="V161" s="306" ph="1">
        <v>0.22020000000000001</v>
      </c>
      <c r="W161" s="306" ph="1">
        <v>0.15690000000000001</v>
      </c>
      <c r="X161" s="306" ph="1">
        <v>-0.46389999999999998</v>
      </c>
      <c r="Y161" s="306" ph="1">
        <v>0.1071</v>
      </c>
      <c r="Z161" s="306" ph="1">
        <v>-0.35949999999999999</v>
      </c>
      <c r="AA161" s="306" ph="1">
        <v>5.28E-2</v>
      </c>
      <c r="AB161" s="306" ph="1">
        <v>0.72409999999999997</v>
      </c>
      <c r="AC161" s="306" ph="1">
        <v>0.1326</v>
      </c>
      <c r="AD161" s="306" ph="1">
        <v>-0.3034</v>
      </c>
      <c r="AE161" s="306" ph="1">
        <v>-1.5900000000000001E-2</v>
      </c>
      <c r="AF161" s="306" ph="1">
        <v>-0.1052</v>
      </c>
      <c r="AG161" s="306" ph="1">
        <v>0.11899999999999999</v>
      </c>
      <c r="AH161" s="306" ph="1">
        <v>0.85299999999999998</v>
      </c>
      <c r="AI161" s="306" ph="1">
        <v>-6.0199999999999997E-2</v>
      </c>
      <c r="AJ161" s="306" ph="1">
        <v>-0.49</v>
      </c>
      <c r="AK161" s="306" ph="1">
        <v>0.1012</v>
      </c>
      <c r="AL161" s="306" ph="1">
        <v>-0.21440000000000001</v>
      </c>
      <c r="AM161" s="306" ph="1">
        <v>-0.27629999999999999</v>
      </c>
      <c r="AN161" s="306" ph="1">
        <v>0.64890000000000003</v>
      </c>
      <c r="AO161" s="306" ph="1">
        <v>7.6E-3</v>
      </c>
      <c r="AP161" s="306" ph="1">
        <v>-9.8500000000000004E-2</v>
      </c>
      <c r="AQ161" s="306" ph="1">
        <v>5.3E-3</v>
      </c>
      <c r="AR161" s="306" ph="1">
        <v>0.11509999999999999</v>
      </c>
      <c r="AS161" s="306" ph="1">
        <v>0.16170000000000001</v>
      </c>
      <c r="AT161" s="306" ph="1">
        <v>0.55220000000000002</v>
      </c>
      <c r="AU161" s="306" ph="1">
        <v>-1.9E-2</v>
      </c>
      <c r="AV161" s="306" ph="1">
        <v>-0.57709999999999995</v>
      </c>
      <c r="AW161" s="306" ph="1">
        <v>0.2452</v>
      </c>
      <c r="AX161" s="306" ph="1">
        <v>-0.1236</v>
      </c>
      <c r="AY161" s="306" ph="1">
        <v>-0.19750000000000001</v>
      </c>
      <c r="AZ161" s="306" ph="1">
        <v>0.14979999999999999</v>
      </c>
      <c r="BA161" s="306" ph="1">
        <v>0.50109999999999999</v>
      </c>
      <c r="BB161" s="309">
        <v>-0.38690000000000002</v>
      </c>
      <c r="BC161" s="309">
        <v>8.2000000000000003E-2</v>
      </c>
      <c r="BD161" s="309">
        <v>-4.3999999999999997E-2</v>
      </c>
      <c r="BE161" s="405">
        <v>-5.4399999999999997E-2</v>
      </c>
      <c r="BF161" s="202">
        <v>0.80269999999999997</v>
      </c>
      <c r="BG161" s="202">
        <v>-4.58E-2</v>
      </c>
      <c r="BH161" s="202">
        <v>-0.54479999999999995</v>
      </c>
      <c r="BI161" s="405">
        <v>0.2306</v>
      </c>
      <c r="BJ161" s="202">
        <v>-0.29370000000000002</v>
      </c>
      <c r="BK161" s="202">
        <v>-7.0499999999999993E-2</v>
      </c>
      <c r="BL161" s="405">
        <v>-0.24560000000000001</v>
      </c>
      <c r="BM161" s="202">
        <v>-0.25890000000000002</v>
      </c>
      <c r="BN161" s="202">
        <v>-0.35899999999999999</v>
      </c>
      <c r="BO161" s="202">
        <v>0.1018</v>
      </c>
      <c r="BP161" s="619">
        <v>-0.11219999999999999</v>
      </c>
      <c r="BQ161" s="619">
        <v>8.8700000000000001E-2</v>
      </c>
      <c r="BR161" s="619">
        <v>0.56610000000000005</v>
      </c>
    </row>
    <row r="162" spans="1:70">
      <c r="A162" s="684"/>
      <c r="B162" s="28" t="s">
        <v>86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572150</v>
      </c>
      <c r="AN162" s="51">
        <v>1011348</v>
      </c>
      <c r="AO162" s="51">
        <v>988365</v>
      </c>
      <c r="AP162" s="51">
        <v>884368</v>
      </c>
      <c r="AQ162" s="51">
        <v>907818</v>
      </c>
      <c r="AR162" s="51">
        <v>1047488</v>
      </c>
      <c r="AS162" s="51">
        <v>1257888</v>
      </c>
      <c r="AT162" s="51">
        <v>2031494</v>
      </c>
      <c r="AU162" s="51">
        <v>1962649</v>
      </c>
      <c r="AV162" s="51">
        <v>793793</v>
      </c>
      <c r="AW162" s="51">
        <v>1018776</v>
      </c>
      <c r="AX162" s="51">
        <v>852677</v>
      </c>
      <c r="AY162" s="51">
        <v>672696</v>
      </c>
      <c r="AZ162" s="51">
        <v>805786</v>
      </c>
      <c r="BA162" s="51">
        <v>1237037</v>
      </c>
      <c r="BB162" s="316">
        <v>736867</v>
      </c>
      <c r="BC162" s="316">
        <v>808846</v>
      </c>
      <c r="BD162" s="316">
        <v>732547</v>
      </c>
      <c r="BE162" s="390">
        <v>711267</v>
      </c>
      <c r="BF162" s="2">
        <v>1399958</v>
      </c>
      <c r="BG162" s="2">
        <v>1201354</v>
      </c>
      <c r="BH162" s="2">
        <v>503208</v>
      </c>
      <c r="BI162" s="471">
        <v>646304</v>
      </c>
      <c r="BJ162" s="2">
        <v>428560</v>
      </c>
      <c r="BK162" s="2">
        <v>390031</v>
      </c>
      <c r="BL162" s="547">
        <v>268815</v>
      </c>
      <c r="BM162" s="2">
        <v>191017</v>
      </c>
      <c r="BN162" s="2">
        <v>126609</v>
      </c>
      <c r="BO162" s="2">
        <v>139012</v>
      </c>
      <c r="BP162" s="640">
        <v>123174</v>
      </c>
      <c r="BQ162" s="642">
        <v>135613</v>
      </c>
      <c r="BR162" s="644">
        <v>233587</v>
      </c>
    </row>
    <row r="163" spans="1:70">
      <c r="A163" s="684"/>
      <c r="B163" s="29" t="s">
        <v>87</v>
      </c>
      <c r="C163" s="53">
        <v>0</v>
      </c>
      <c r="D163" s="53">
        <v>0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  <c r="N163" s="53">
        <v>0</v>
      </c>
      <c r="O163" s="53">
        <v>0</v>
      </c>
      <c r="P163" s="53">
        <v>0</v>
      </c>
      <c r="Q163" s="53">
        <v>0</v>
      </c>
      <c r="R163" s="53">
        <v>0</v>
      </c>
      <c r="S163" s="53">
        <v>0</v>
      </c>
      <c r="T163" s="53">
        <v>0</v>
      </c>
      <c r="U163" s="53">
        <v>0</v>
      </c>
      <c r="V163" s="53">
        <v>0</v>
      </c>
      <c r="W163" s="53">
        <v>0</v>
      </c>
      <c r="X163" s="53">
        <v>0</v>
      </c>
      <c r="Y163" s="53">
        <v>0</v>
      </c>
      <c r="Z163" s="53">
        <v>0</v>
      </c>
      <c r="AA163" s="53">
        <v>0</v>
      </c>
      <c r="AB163" s="53">
        <v>0</v>
      </c>
      <c r="AC163" s="53">
        <v>0</v>
      </c>
      <c r="AD163" s="53">
        <v>0</v>
      </c>
      <c r="AE163" s="53">
        <v>0</v>
      </c>
      <c r="AF163" s="53">
        <v>0</v>
      </c>
      <c r="AG163" s="53">
        <v>0</v>
      </c>
      <c r="AH163" s="53">
        <v>0</v>
      </c>
      <c r="AI163" s="53">
        <v>0</v>
      </c>
      <c r="AJ163" s="53">
        <v>0</v>
      </c>
      <c r="AK163" s="53">
        <v>0</v>
      </c>
      <c r="AL163" s="53">
        <v>0</v>
      </c>
      <c r="AM163" s="53">
        <v>188324</v>
      </c>
      <c r="AN163" s="53">
        <v>215062</v>
      </c>
      <c r="AO163" s="53">
        <v>307674</v>
      </c>
      <c r="AP163" s="53">
        <v>300070</v>
      </c>
      <c r="AQ163" s="53">
        <v>276775</v>
      </c>
      <c r="AR163" s="53">
        <v>299284</v>
      </c>
      <c r="AS163" s="53">
        <v>327708</v>
      </c>
      <c r="AT163" s="53">
        <v>437337</v>
      </c>
      <c r="AU163" s="53">
        <v>492800</v>
      </c>
      <c r="AV163" s="53">
        <v>234394</v>
      </c>
      <c r="AW163" s="53">
        <v>216825</v>
      </c>
      <c r="AX163" s="53">
        <v>242982</v>
      </c>
      <c r="AY163" s="53">
        <v>201784</v>
      </c>
      <c r="AZ163" s="53">
        <v>194889</v>
      </c>
      <c r="BA163" s="53">
        <v>258144</v>
      </c>
      <c r="BB163" s="308">
        <v>863817</v>
      </c>
      <c r="BC163" s="308">
        <v>187232</v>
      </c>
      <c r="BD163" s="308">
        <v>212793</v>
      </c>
      <c r="BE163" s="391">
        <v>177194</v>
      </c>
      <c r="BF163" s="4">
        <v>223234</v>
      </c>
      <c r="BG163" s="4">
        <v>366603</v>
      </c>
      <c r="BH163" s="4">
        <v>184777</v>
      </c>
      <c r="BI163" s="472">
        <v>164723</v>
      </c>
      <c r="BJ163" s="4">
        <v>159133</v>
      </c>
      <c r="BK163" s="4">
        <v>148128</v>
      </c>
      <c r="BL163" s="548">
        <v>125783</v>
      </c>
      <c r="BM163" s="4">
        <v>89803</v>
      </c>
      <c r="BN163" s="4">
        <v>53647</v>
      </c>
      <c r="BO163" s="4">
        <v>54007</v>
      </c>
      <c r="BP163" s="641">
        <v>49299</v>
      </c>
      <c r="BQ163" s="643">
        <v>46361</v>
      </c>
      <c r="BR163" s="645">
        <v>61266</v>
      </c>
    </row>
    <row r="164" spans="1:70">
      <c r="A164" s="684"/>
      <c r="B164" s="29" t="s">
        <v>88</v>
      </c>
      <c r="C164" s="55">
        <v>0</v>
      </c>
      <c r="D164" s="55">
        <v>0</v>
      </c>
      <c r="E164" s="55">
        <v>0</v>
      </c>
      <c r="F164" s="55">
        <v>0</v>
      </c>
      <c r="G164" s="55">
        <v>0</v>
      </c>
      <c r="H164" s="55">
        <v>0</v>
      </c>
      <c r="I164" s="55">
        <v>0</v>
      </c>
      <c r="J164" s="55">
        <v>0</v>
      </c>
      <c r="K164" s="55">
        <v>0</v>
      </c>
      <c r="L164" s="55">
        <v>0</v>
      </c>
      <c r="M164" s="55">
        <v>0</v>
      </c>
      <c r="N164" s="55">
        <v>0</v>
      </c>
      <c r="O164" s="55">
        <v>0</v>
      </c>
      <c r="P164" s="55">
        <v>0</v>
      </c>
      <c r="Q164" s="55">
        <v>0</v>
      </c>
      <c r="R164" s="55">
        <v>0</v>
      </c>
      <c r="S164" s="55">
        <v>0</v>
      </c>
      <c r="T164" s="55">
        <v>0</v>
      </c>
      <c r="U164" s="55">
        <v>0</v>
      </c>
      <c r="V164" s="55">
        <v>0</v>
      </c>
      <c r="W164" s="55">
        <v>0</v>
      </c>
      <c r="X164" s="55">
        <v>0</v>
      </c>
      <c r="Y164" s="55">
        <v>0</v>
      </c>
      <c r="Z164" s="55">
        <v>0</v>
      </c>
      <c r="AA164" s="55">
        <v>0</v>
      </c>
      <c r="AB164" s="55">
        <v>0</v>
      </c>
      <c r="AC164" s="55">
        <v>0</v>
      </c>
      <c r="AD164" s="55">
        <v>0</v>
      </c>
      <c r="AE164" s="55">
        <v>0</v>
      </c>
      <c r="AF164" s="55">
        <v>0</v>
      </c>
      <c r="AG164" s="55">
        <v>0</v>
      </c>
      <c r="AH164" s="55">
        <v>0</v>
      </c>
      <c r="AI164" s="55">
        <v>0</v>
      </c>
      <c r="AJ164" s="55">
        <v>0</v>
      </c>
      <c r="AK164" s="55">
        <v>0</v>
      </c>
      <c r="AL164" s="55">
        <v>0</v>
      </c>
      <c r="AM164" s="55">
        <v>160848</v>
      </c>
      <c r="AN164" s="55">
        <v>292726</v>
      </c>
      <c r="AO164" s="55">
        <v>234672</v>
      </c>
      <c r="AP164" s="55">
        <v>195483</v>
      </c>
      <c r="AQ164" s="55">
        <v>202653</v>
      </c>
      <c r="AR164" s="55">
        <v>200209</v>
      </c>
      <c r="AS164" s="55">
        <v>211597</v>
      </c>
      <c r="AT164" s="55">
        <v>320763</v>
      </c>
      <c r="AU164" s="55">
        <v>281052</v>
      </c>
      <c r="AV164" s="55">
        <v>129213</v>
      </c>
      <c r="AW164" s="55">
        <v>205598</v>
      </c>
      <c r="AX164" s="55">
        <v>167456</v>
      </c>
      <c r="AY164" s="55">
        <v>139132</v>
      </c>
      <c r="AZ164" s="55">
        <v>164770</v>
      </c>
      <c r="BA164" s="55">
        <v>254270</v>
      </c>
      <c r="BB164" s="307">
        <v>126950</v>
      </c>
      <c r="BC164" s="307">
        <v>164362</v>
      </c>
      <c r="BD164" s="307">
        <v>164056</v>
      </c>
      <c r="BE164" s="391">
        <v>160571</v>
      </c>
      <c r="BF164" s="4">
        <v>267875</v>
      </c>
      <c r="BG164" s="4">
        <v>236467</v>
      </c>
      <c r="BH164" s="4">
        <v>133470</v>
      </c>
      <c r="BI164" s="472">
        <v>199893</v>
      </c>
      <c r="BJ164" s="4">
        <v>126337</v>
      </c>
      <c r="BK164" s="4">
        <v>125558</v>
      </c>
      <c r="BL164" s="548">
        <v>106131</v>
      </c>
      <c r="BM164" s="4">
        <v>90283</v>
      </c>
      <c r="BN164" s="4">
        <v>57603</v>
      </c>
      <c r="BO164" s="4">
        <v>69045</v>
      </c>
      <c r="BP164" s="641">
        <v>60187</v>
      </c>
      <c r="BQ164" s="643">
        <v>71314</v>
      </c>
      <c r="BR164" s="645">
        <v>101830</v>
      </c>
    </row>
    <row r="165" spans="1:70">
      <c r="A165" s="684" t="s">
        <v>89</v>
      </c>
      <c r="B165" s="28" t="s">
        <v>89</v>
      </c>
      <c r="C165" s="331">
        <v>0</v>
      </c>
      <c r="D165" s="331">
        <v>0</v>
      </c>
      <c r="E165" s="331">
        <v>0</v>
      </c>
      <c r="F165" s="331">
        <v>0</v>
      </c>
      <c r="G165" s="331">
        <v>0</v>
      </c>
      <c r="H165" s="331">
        <v>0</v>
      </c>
      <c r="I165" s="331">
        <v>0</v>
      </c>
      <c r="J165" s="331">
        <v>0.5917</v>
      </c>
      <c r="K165" s="331">
        <v>0.74329999999999996</v>
      </c>
      <c r="L165" s="331">
        <v>0.59760000000000002</v>
      </c>
      <c r="M165" s="331">
        <v>0.66020000000000001</v>
      </c>
      <c r="N165" s="331">
        <v>0.60899999999999999</v>
      </c>
      <c r="O165" s="331">
        <v>0.56079999999999997</v>
      </c>
      <c r="P165" s="331">
        <v>0.69669999999999999</v>
      </c>
      <c r="Q165" s="331">
        <v>0.68520000000000003</v>
      </c>
      <c r="R165" s="331">
        <v>0.61629999999999996</v>
      </c>
      <c r="S165" s="331">
        <v>0.69320000000000004</v>
      </c>
      <c r="T165" s="331">
        <v>0.63190000000000002</v>
      </c>
      <c r="U165" s="331">
        <v>0.64790000000000003</v>
      </c>
      <c r="V165" s="331">
        <v>0.6855</v>
      </c>
      <c r="W165" s="331">
        <v>0.77049999999999996</v>
      </c>
      <c r="X165" s="331">
        <v>0.67959999999999998</v>
      </c>
      <c r="Y165" s="331">
        <v>0.74970000000000003</v>
      </c>
      <c r="Z165" s="331">
        <v>0.67869999999999997</v>
      </c>
      <c r="AA165" s="331">
        <v>0.65149999999999997</v>
      </c>
      <c r="AB165" s="331">
        <v>0.72319999999999995</v>
      </c>
      <c r="AC165" s="331">
        <v>0.78480000000000005</v>
      </c>
      <c r="AD165" s="331">
        <v>0.72840000000000005</v>
      </c>
      <c r="AE165" s="331">
        <v>0.7369</v>
      </c>
      <c r="AF165" s="331">
        <v>0.71630000000000005</v>
      </c>
      <c r="AG165" s="331">
        <v>0.69369999999999998</v>
      </c>
      <c r="AH165" s="331">
        <v>0.77159999999999995</v>
      </c>
      <c r="AI165" s="331">
        <v>0.81720000000000004</v>
      </c>
      <c r="AJ165" s="331">
        <v>0.71579999999999999</v>
      </c>
      <c r="AK165" s="331">
        <v>0.75980000000000003</v>
      </c>
      <c r="AL165" s="331">
        <v>0.7651</v>
      </c>
      <c r="AM165" s="331">
        <v>0.68920000000000003</v>
      </c>
      <c r="AN165" s="331">
        <v>0.7369</v>
      </c>
      <c r="AO165" s="331">
        <v>0.74299999999999999</v>
      </c>
      <c r="AP165" s="331">
        <v>0.73070000000000002</v>
      </c>
      <c r="AQ165" s="331">
        <v>0.71819999999999995</v>
      </c>
      <c r="AR165" s="331">
        <v>0.7177</v>
      </c>
      <c r="AS165" s="331">
        <v>0.71730000000000005</v>
      </c>
      <c r="AT165" s="331">
        <v>0.80320000000000003</v>
      </c>
      <c r="AU165" s="331">
        <v>0.86829999999999996</v>
      </c>
      <c r="AV165" s="331">
        <v>0.75739999999999996</v>
      </c>
      <c r="AW165" s="331">
        <v>0.77639999999999998</v>
      </c>
      <c r="AX165" s="331">
        <v>0.7671</v>
      </c>
      <c r="AY165" s="331">
        <v>0.7278</v>
      </c>
      <c r="AZ165" s="331">
        <v>0.73340000000000005</v>
      </c>
      <c r="BA165" s="331">
        <v>0.8206</v>
      </c>
      <c r="BB165" s="332">
        <v>0.752</v>
      </c>
      <c r="BC165" s="332">
        <v>0.75519999999999998</v>
      </c>
      <c r="BD165" s="332">
        <v>0.76039999999999996</v>
      </c>
      <c r="BE165" s="406">
        <v>0.72729999999999995</v>
      </c>
      <c r="BF165" s="249">
        <v>0.7833</v>
      </c>
      <c r="BG165" s="249">
        <v>0.84660000000000002</v>
      </c>
      <c r="BH165" s="249">
        <v>0.75539999999999996</v>
      </c>
      <c r="BI165" s="406">
        <v>0.7974</v>
      </c>
      <c r="BJ165" s="249">
        <v>0.75970000000000004</v>
      </c>
      <c r="BK165" s="249">
        <v>0.78320000000000001</v>
      </c>
      <c r="BL165" s="406">
        <v>0.79039999999999999</v>
      </c>
      <c r="BM165" s="249">
        <v>0.80049999999999999</v>
      </c>
      <c r="BN165" s="249">
        <v>0.73280000000000001</v>
      </c>
      <c r="BO165" s="249">
        <v>0.76029999999999998</v>
      </c>
      <c r="BP165" s="620">
        <v>0.74029999999999996</v>
      </c>
      <c r="BQ165" s="620">
        <v>0.72189999999999999</v>
      </c>
      <c r="BR165" s="620">
        <v>0.78610000000000002</v>
      </c>
    </row>
    <row r="166" spans="1:70" ht="26.25">
      <c r="A166" s="684"/>
      <c r="B166" s="29" t="s">
        <v>90</v>
      </c>
      <c r="C166" s="305" ph="1">
        <v>0</v>
      </c>
      <c r="D166" s="305" ph="1">
        <v>0</v>
      </c>
      <c r="E166" s="305" ph="1">
        <v>0</v>
      </c>
      <c r="F166" s="305" ph="1">
        <v>0</v>
      </c>
      <c r="G166" s="305" ph="1">
        <v>0</v>
      </c>
      <c r="H166" s="305" ph="1">
        <v>0</v>
      </c>
      <c r="I166" s="305" ph="1">
        <v>0</v>
      </c>
      <c r="J166" s="305" ph="1">
        <v>0</v>
      </c>
      <c r="K166" s="305" ph="1">
        <v>0</v>
      </c>
      <c r="L166" s="305" ph="1">
        <v>0</v>
      </c>
      <c r="M166" s="305" ph="1">
        <v>0</v>
      </c>
      <c r="N166" s="305" ph="1">
        <v>0</v>
      </c>
      <c r="O166" s="305" ph="1">
        <v>0</v>
      </c>
      <c r="P166" s="305" ph="1">
        <v>0</v>
      </c>
      <c r="Q166" s="305" ph="1">
        <v>0</v>
      </c>
      <c r="R166" s="305" ph="1">
        <v>0</v>
      </c>
      <c r="S166" s="305" ph="1">
        <v>0</v>
      </c>
      <c r="T166" s="305" ph="1">
        <v>0</v>
      </c>
      <c r="U166" s="305" ph="1">
        <v>0</v>
      </c>
      <c r="V166" s="305" ph="1">
        <v>0</v>
      </c>
      <c r="W166" s="305" ph="1">
        <v>0</v>
      </c>
      <c r="X166" s="305" ph="1">
        <v>0</v>
      </c>
      <c r="Y166" s="305" ph="1">
        <v>0</v>
      </c>
      <c r="Z166" s="305" ph="1">
        <v>0</v>
      </c>
      <c r="AA166" s="305" ph="1">
        <v>0</v>
      </c>
      <c r="AB166" s="305" ph="1">
        <v>0</v>
      </c>
      <c r="AC166" s="305" ph="1">
        <v>0</v>
      </c>
      <c r="AD166" s="305" ph="1">
        <v>0</v>
      </c>
      <c r="AE166" s="305" ph="1">
        <v>0</v>
      </c>
      <c r="AF166" s="305" ph="1">
        <v>0</v>
      </c>
      <c r="AG166" s="305" ph="1">
        <v>0</v>
      </c>
      <c r="AH166" s="305" ph="1">
        <v>0</v>
      </c>
      <c r="AI166" s="305" ph="1">
        <v>0</v>
      </c>
      <c r="AJ166" s="305" ph="1">
        <v>0</v>
      </c>
      <c r="AK166" s="305" ph="1">
        <v>0</v>
      </c>
      <c r="AL166" s="305" ph="1">
        <v>0</v>
      </c>
      <c r="AM166" s="305" ph="1">
        <v>0.8075</v>
      </c>
      <c r="AN166" s="305" ph="1">
        <v>0.82599999999999996</v>
      </c>
      <c r="AO166" s="305" ph="1">
        <v>0.81669999999999998</v>
      </c>
      <c r="AP166" s="305" ph="1">
        <v>0.80530000000000002</v>
      </c>
      <c r="AQ166" s="305" ph="1">
        <v>0.79169999999999996</v>
      </c>
      <c r="AR166" s="305" ph="1">
        <v>0.78969999999999996</v>
      </c>
      <c r="AS166" s="305" ph="1">
        <v>0.79630000000000001</v>
      </c>
      <c r="AT166" s="305" ph="1">
        <v>0.86819999999999997</v>
      </c>
      <c r="AU166" s="305" ph="1">
        <v>0.91679999999999995</v>
      </c>
      <c r="AV166" s="305" ph="1">
        <v>0.84140000000000004</v>
      </c>
      <c r="AW166" s="305" ph="1">
        <v>0.83750000000000002</v>
      </c>
      <c r="AX166" s="305" ph="1">
        <v>0.8397</v>
      </c>
      <c r="AY166" s="305" ph="1">
        <v>0.82150000000000001</v>
      </c>
      <c r="AZ166" s="305" ph="1">
        <v>0.82879999999999998</v>
      </c>
      <c r="BA166" s="305" ph="1">
        <v>0.88749999999999996</v>
      </c>
      <c r="BB166" s="243">
        <v>0.84330000000000005</v>
      </c>
      <c r="BC166" s="243">
        <v>0.84019999999999995</v>
      </c>
      <c r="BD166" s="309">
        <v>0.84550000000000003</v>
      </c>
      <c r="BE166" s="405">
        <v>0.82340000000000002</v>
      </c>
      <c r="BF166" s="202">
        <v>0.84460000000000002</v>
      </c>
      <c r="BG166" s="202">
        <v>0.90490000000000004</v>
      </c>
      <c r="BH166" s="202">
        <v>0.85460000000000003</v>
      </c>
      <c r="BI166" s="405">
        <v>0.85499999999999998</v>
      </c>
      <c r="BJ166" s="202">
        <v>0.82150000000000001</v>
      </c>
      <c r="BK166" s="202">
        <v>0.83889999999999998</v>
      </c>
      <c r="BL166" s="405">
        <v>0.85109999999999997</v>
      </c>
      <c r="BM166" s="202">
        <v>0.85660000000000003</v>
      </c>
      <c r="BN166" s="202">
        <v>0.80469999999999997</v>
      </c>
      <c r="BO166" s="202">
        <v>0.82010000000000005</v>
      </c>
      <c r="BP166" s="619">
        <v>0.80579999999999996</v>
      </c>
      <c r="BQ166" s="619">
        <v>0.79310000000000003</v>
      </c>
      <c r="BR166" s="619">
        <v>0.84789999999999999</v>
      </c>
    </row>
    <row r="167" spans="1:70" ht="26.25">
      <c r="A167" s="684"/>
      <c r="B167" s="29" t="s">
        <v>91</v>
      </c>
      <c r="C167" s="305" ph="1">
        <v>0</v>
      </c>
      <c r="D167" s="305" ph="1">
        <v>0</v>
      </c>
      <c r="E167" s="305" ph="1">
        <v>0</v>
      </c>
      <c r="F167" s="305" ph="1">
        <v>0</v>
      </c>
      <c r="G167" s="305" ph="1">
        <v>0</v>
      </c>
      <c r="H167" s="305" ph="1">
        <v>0</v>
      </c>
      <c r="I167" s="305" ph="1">
        <v>0</v>
      </c>
      <c r="J167" s="305" ph="1">
        <v>0</v>
      </c>
      <c r="K167" s="305" ph="1">
        <v>0</v>
      </c>
      <c r="L167" s="305" ph="1">
        <v>0</v>
      </c>
      <c r="M167" s="305" ph="1">
        <v>0</v>
      </c>
      <c r="N167" s="305" ph="1">
        <v>0</v>
      </c>
      <c r="O167" s="305" ph="1">
        <v>0</v>
      </c>
      <c r="P167" s="305" ph="1">
        <v>0</v>
      </c>
      <c r="Q167" s="305" ph="1">
        <v>0</v>
      </c>
      <c r="R167" s="305" ph="1">
        <v>0</v>
      </c>
      <c r="S167" s="305" ph="1">
        <v>0</v>
      </c>
      <c r="T167" s="305" ph="1">
        <v>0</v>
      </c>
      <c r="U167" s="305" ph="1">
        <v>0</v>
      </c>
      <c r="V167" s="305" ph="1">
        <v>0</v>
      </c>
      <c r="W167" s="305" ph="1">
        <v>0</v>
      </c>
      <c r="X167" s="305" ph="1">
        <v>0</v>
      </c>
      <c r="Y167" s="305" ph="1">
        <v>0</v>
      </c>
      <c r="Z167" s="305" ph="1">
        <v>0</v>
      </c>
      <c r="AA167" s="305" ph="1">
        <v>0</v>
      </c>
      <c r="AB167" s="305" ph="1">
        <v>0</v>
      </c>
      <c r="AC167" s="305" ph="1">
        <v>0</v>
      </c>
      <c r="AD167" s="305" ph="1">
        <v>0</v>
      </c>
      <c r="AE167" s="305" ph="1">
        <v>0</v>
      </c>
      <c r="AF167" s="305" ph="1">
        <v>0</v>
      </c>
      <c r="AG167" s="305" ph="1">
        <v>0</v>
      </c>
      <c r="AH167" s="305" ph="1">
        <v>0</v>
      </c>
      <c r="AI167" s="305" ph="1">
        <v>0</v>
      </c>
      <c r="AJ167" s="305" ph="1">
        <v>0</v>
      </c>
      <c r="AK167" s="305" ph="1">
        <v>0</v>
      </c>
      <c r="AL167" s="305" ph="1">
        <v>0</v>
      </c>
      <c r="AM167" s="305" ph="1">
        <v>0.48180000000000001</v>
      </c>
      <c r="AN167" s="305" ph="1">
        <v>0.51749999999999996</v>
      </c>
      <c r="AO167" s="305" ph="1">
        <v>0.56720000000000004</v>
      </c>
      <c r="AP167" s="305" ph="1">
        <v>0.56669999999999998</v>
      </c>
      <c r="AQ167" s="305" ph="1">
        <v>0.54410000000000003</v>
      </c>
      <c r="AR167" s="305" ph="1">
        <v>0.54969999999999997</v>
      </c>
      <c r="AS167" s="305" ph="1">
        <v>0.53859999999999997</v>
      </c>
      <c r="AT167" s="305" ph="1">
        <v>0.61750000000000005</v>
      </c>
      <c r="AU167" s="305" ph="1">
        <v>0.72089999999999999</v>
      </c>
      <c r="AV167" s="305" ph="1">
        <v>0.56459999999999999</v>
      </c>
      <c r="AW167" s="305" ph="1">
        <v>0.58489999999999998</v>
      </c>
      <c r="AX167" s="305" ph="1">
        <v>0.58540000000000003</v>
      </c>
      <c r="AY167" s="305" ph="1">
        <v>0.5262</v>
      </c>
      <c r="AZ167" s="305" ph="1">
        <v>0.51419999999999999</v>
      </c>
      <c r="BA167" s="305" ph="1">
        <v>0.60919999999999996</v>
      </c>
      <c r="BB167" s="243">
        <v>0.54559999999999997</v>
      </c>
      <c r="BC167" s="243">
        <v>0.52929999999999999</v>
      </c>
      <c r="BD167" s="309">
        <v>0.56559999999999999</v>
      </c>
      <c r="BE167" s="405">
        <v>0.50700000000000001</v>
      </c>
      <c r="BF167" s="202">
        <v>0.5675</v>
      </c>
      <c r="BG167" s="202">
        <v>0.70089999999999997</v>
      </c>
      <c r="BH167" s="202">
        <v>0.56520000000000004</v>
      </c>
      <c r="BI167" s="405">
        <v>0.61929999999999996</v>
      </c>
      <c r="BJ167" s="202">
        <v>0.61950000000000005</v>
      </c>
      <c r="BK167" s="202">
        <v>0.65580000000000005</v>
      </c>
      <c r="BL167" s="405">
        <v>0.68479999999999996</v>
      </c>
      <c r="BM167" s="202">
        <v>0.67630000000000001</v>
      </c>
      <c r="BN167" s="206">
        <v>0.57999999999999996</v>
      </c>
      <c r="BO167" s="202">
        <v>0.62280000000000002</v>
      </c>
      <c r="BP167" s="619">
        <v>0.59660000000000002</v>
      </c>
      <c r="BQ167" s="619">
        <v>0.56799999999999995</v>
      </c>
      <c r="BR167" s="619">
        <v>0.62780000000000002</v>
      </c>
    </row>
    <row r="168" spans="1:70" ht="26.25">
      <c r="A168" s="684"/>
      <c r="B168" s="29" t="s">
        <v>92</v>
      </c>
      <c r="C168" s="305" ph="1">
        <v>0</v>
      </c>
      <c r="D168" s="305" ph="1">
        <v>0</v>
      </c>
      <c r="E168" s="305" ph="1">
        <v>0</v>
      </c>
      <c r="F168" s="305" ph="1">
        <v>0</v>
      </c>
      <c r="G168" s="305" ph="1">
        <v>0</v>
      </c>
      <c r="H168" s="305" ph="1">
        <v>0</v>
      </c>
      <c r="I168" s="305" ph="1">
        <v>0</v>
      </c>
      <c r="J168" s="305" ph="1">
        <v>0</v>
      </c>
      <c r="K168" s="305" ph="1">
        <v>0</v>
      </c>
      <c r="L168" s="305" ph="1">
        <v>0</v>
      </c>
      <c r="M168" s="305" ph="1">
        <v>0</v>
      </c>
      <c r="N168" s="305" ph="1">
        <v>0</v>
      </c>
      <c r="O168" s="305" ph="1">
        <v>0</v>
      </c>
      <c r="P168" s="305" ph="1">
        <v>0</v>
      </c>
      <c r="Q168" s="305" ph="1">
        <v>0</v>
      </c>
      <c r="R168" s="305" ph="1">
        <v>0</v>
      </c>
      <c r="S168" s="305" ph="1">
        <v>0</v>
      </c>
      <c r="T168" s="305" ph="1">
        <v>0</v>
      </c>
      <c r="U168" s="305" ph="1">
        <v>0</v>
      </c>
      <c r="V168" s="305" ph="1">
        <v>0</v>
      </c>
      <c r="W168" s="305" ph="1">
        <v>0</v>
      </c>
      <c r="X168" s="305" ph="1">
        <v>0</v>
      </c>
      <c r="Y168" s="305" ph="1">
        <v>0</v>
      </c>
      <c r="Z168" s="305" ph="1">
        <v>0</v>
      </c>
      <c r="AA168" s="305" ph="1">
        <v>0</v>
      </c>
      <c r="AB168" s="305" ph="1">
        <v>0</v>
      </c>
      <c r="AC168" s="305" ph="1">
        <v>0</v>
      </c>
      <c r="AD168" s="305" ph="1">
        <v>0</v>
      </c>
      <c r="AE168" s="305" ph="1">
        <v>0</v>
      </c>
      <c r="AF168" s="305" ph="1">
        <v>0</v>
      </c>
      <c r="AG168" s="305" ph="1">
        <v>0</v>
      </c>
      <c r="AH168" s="305" ph="1">
        <v>0</v>
      </c>
      <c r="AI168" s="305" ph="1">
        <v>0</v>
      </c>
      <c r="AJ168" s="305" ph="1">
        <v>0</v>
      </c>
      <c r="AK168" s="305" ph="1">
        <v>0</v>
      </c>
      <c r="AL168" s="305" ph="1">
        <v>0</v>
      </c>
      <c r="AM168" s="305" ph="1">
        <v>0.67749999999999999</v>
      </c>
      <c r="AN168" s="305" ph="1">
        <v>0.69430000000000003</v>
      </c>
      <c r="AO168" s="305" ph="1">
        <v>0.76290000000000002</v>
      </c>
      <c r="AP168" s="305" ph="1">
        <v>0.74909999999999999</v>
      </c>
      <c r="AQ168" s="305" ph="1">
        <v>0.73329999999999995</v>
      </c>
      <c r="AR168" s="305" ph="1">
        <v>0.70350000000000001</v>
      </c>
      <c r="AS168" s="305" ph="1">
        <v>0.66690000000000005</v>
      </c>
      <c r="AT168" s="305" ph="1">
        <v>0.75449999999999995</v>
      </c>
      <c r="AU168" s="305" ph="1">
        <v>0.85870000000000002</v>
      </c>
      <c r="AV168" s="305" ph="1">
        <v>0.76229999999999998</v>
      </c>
      <c r="AW168" s="305" ph="1">
        <v>0.76380000000000003</v>
      </c>
      <c r="AX168" s="305" ph="1">
        <v>0.77490000000000003</v>
      </c>
      <c r="AY168" s="305" ph="1">
        <v>0.73129999999999995</v>
      </c>
      <c r="AZ168" s="305" ph="1">
        <v>0.69269999999999998</v>
      </c>
      <c r="BA168" s="305" ph="1">
        <v>0.80879999999999996</v>
      </c>
      <c r="BB168" s="243">
        <v>0.74690000000000001</v>
      </c>
      <c r="BC168" s="243">
        <v>0.74629999999999996</v>
      </c>
      <c r="BD168" s="309">
        <v>0.75880000000000003</v>
      </c>
      <c r="BE168" s="405">
        <v>0.70089999999999997</v>
      </c>
      <c r="BF168" s="202">
        <v>0.73740000000000006</v>
      </c>
      <c r="BG168" s="202">
        <v>0.8427</v>
      </c>
      <c r="BH168" s="202">
        <v>0.77739999999999998</v>
      </c>
      <c r="BI168" s="405">
        <v>0.81289999999999996</v>
      </c>
      <c r="BJ168" s="202">
        <v>0.78300000000000003</v>
      </c>
      <c r="BK168" s="202">
        <v>0.80179999999999996</v>
      </c>
      <c r="BL168" s="405">
        <v>0.79220000000000002</v>
      </c>
      <c r="BM168" s="202">
        <v>0.83740000000000003</v>
      </c>
      <c r="BN168" s="202">
        <v>0.77059999999999995</v>
      </c>
      <c r="BO168" s="202">
        <v>0.78039999999999998</v>
      </c>
      <c r="BP168" s="619">
        <v>0.76380000000000003</v>
      </c>
      <c r="BQ168" s="619">
        <v>0.72570000000000001</v>
      </c>
      <c r="BR168" s="619">
        <v>0.7742</v>
      </c>
    </row>
    <row r="169" spans="1:70">
      <c r="A169" s="684" t="s">
        <v>93</v>
      </c>
      <c r="B169" s="28" t="s">
        <v>94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25600</v>
      </c>
      <c r="AQ169" s="43">
        <v>23049</v>
      </c>
      <c r="AR169" s="43">
        <v>25678</v>
      </c>
      <c r="AS169" s="43">
        <v>20968</v>
      </c>
      <c r="AT169" s="43">
        <v>29517</v>
      </c>
      <c r="AU169" s="43">
        <v>13004</v>
      </c>
      <c r="AV169" s="43">
        <v>21354</v>
      </c>
      <c r="AW169" s="43">
        <v>16855</v>
      </c>
      <c r="AX169" s="43">
        <v>15281</v>
      </c>
      <c r="AY169" s="43">
        <v>13343</v>
      </c>
      <c r="AZ169" s="43">
        <v>17198</v>
      </c>
      <c r="BA169" s="43">
        <v>13437</v>
      </c>
      <c r="BB169" s="2">
        <v>13304</v>
      </c>
      <c r="BC169" s="2">
        <v>10455</v>
      </c>
      <c r="BD169" s="2">
        <v>9140</v>
      </c>
      <c r="BE169" s="390">
        <v>13710</v>
      </c>
      <c r="BF169" s="2">
        <v>12246</v>
      </c>
      <c r="BG169" s="2">
        <v>7466</v>
      </c>
      <c r="BH169" s="2">
        <v>8596</v>
      </c>
      <c r="BI169" s="471">
        <v>8049</v>
      </c>
      <c r="BJ169" s="2">
        <v>7527</v>
      </c>
      <c r="BK169" s="2">
        <v>4630</v>
      </c>
      <c r="BL169" s="547">
        <v>3176</v>
      </c>
      <c r="BM169" s="2">
        <v>2640</v>
      </c>
      <c r="BN169" s="2">
        <v>2360</v>
      </c>
      <c r="BO169" s="2">
        <v>2147</v>
      </c>
      <c r="BP169" s="640">
        <v>2226</v>
      </c>
      <c r="BQ169" s="642">
        <v>2406</v>
      </c>
      <c r="BR169" s="644">
        <v>2357</v>
      </c>
    </row>
    <row r="170" spans="1:70" ht="26.25">
      <c r="A170" s="684"/>
      <c r="B170" s="29" t="s">
        <v>95</v>
      </c>
      <c r="C170" s="305" ph="1">
        <v>0</v>
      </c>
      <c r="D170" s="305" ph="1">
        <v>0</v>
      </c>
      <c r="E170" s="305" ph="1">
        <v>0</v>
      </c>
      <c r="F170" s="305" ph="1">
        <v>0</v>
      </c>
      <c r="G170" s="305" ph="1">
        <v>0</v>
      </c>
      <c r="H170" s="305" ph="1">
        <v>0</v>
      </c>
      <c r="I170" s="305" ph="1">
        <v>0</v>
      </c>
      <c r="J170" s="305" ph="1">
        <v>0</v>
      </c>
      <c r="K170" s="305" ph="1">
        <v>0</v>
      </c>
      <c r="L170" s="305" ph="1">
        <v>0</v>
      </c>
      <c r="M170" s="305" ph="1">
        <v>0</v>
      </c>
      <c r="N170" s="305" ph="1">
        <v>0</v>
      </c>
      <c r="O170" s="305" ph="1">
        <v>0</v>
      </c>
      <c r="P170" s="305" ph="1">
        <v>0</v>
      </c>
      <c r="Q170" s="305" ph="1">
        <v>0</v>
      </c>
      <c r="R170" s="305" ph="1">
        <v>0</v>
      </c>
      <c r="S170" s="305" ph="1">
        <v>0</v>
      </c>
      <c r="T170" s="305" ph="1">
        <v>0</v>
      </c>
      <c r="U170" s="305" ph="1">
        <v>0</v>
      </c>
      <c r="V170" s="305" ph="1">
        <v>0</v>
      </c>
      <c r="W170" s="305" ph="1">
        <v>0</v>
      </c>
      <c r="X170" s="305" ph="1">
        <v>0</v>
      </c>
      <c r="Y170" s="305" ph="1">
        <v>0</v>
      </c>
      <c r="Z170" s="305" ph="1">
        <v>0</v>
      </c>
      <c r="AA170" s="305" ph="1">
        <v>0</v>
      </c>
      <c r="AB170" s="305" ph="1">
        <v>0</v>
      </c>
      <c r="AC170" s="305" ph="1">
        <v>0</v>
      </c>
      <c r="AD170" s="305" ph="1">
        <v>0</v>
      </c>
      <c r="AE170" s="305" ph="1">
        <v>0</v>
      </c>
      <c r="AF170" s="305" ph="1">
        <v>0</v>
      </c>
      <c r="AG170" s="305" ph="1">
        <v>0</v>
      </c>
      <c r="AH170" s="305" ph="1">
        <v>0</v>
      </c>
      <c r="AI170" s="305" ph="1">
        <v>0</v>
      </c>
      <c r="AJ170" s="305" ph="1">
        <v>0</v>
      </c>
      <c r="AK170" s="305" ph="1">
        <v>0</v>
      </c>
      <c r="AL170" s="305" ph="1">
        <v>0</v>
      </c>
      <c r="AM170" s="305" ph="1">
        <v>0</v>
      </c>
      <c r="AN170" s="305" ph="1">
        <v>0</v>
      </c>
      <c r="AO170" s="305" ph="1">
        <v>0</v>
      </c>
      <c r="AP170" s="305" ph="1">
        <v>0</v>
      </c>
      <c r="AQ170" s="305" ph="1">
        <v>-9.9599999999999994E-2</v>
      </c>
      <c r="AR170" s="305" ph="1">
        <v>0.11409999999999999</v>
      </c>
      <c r="AS170" s="305" ph="1">
        <v>-0.18340000000000001</v>
      </c>
      <c r="AT170" s="305" ph="1">
        <v>0.40770000000000001</v>
      </c>
      <c r="AU170" s="305" ph="1">
        <v>-0.55940000000000001</v>
      </c>
      <c r="AV170" s="305" ph="1">
        <v>0.6421</v>
      </c>
      <c r="AW170" s="305" ph="1">
        <v>-0.2107</v>
      </c>
      <c r="AX170" s="305" ph="1">
        <v>-9.3399999999999997E-2</v>
      </c>
      <c r="AY170" s="305" ph="1">
        <v>-0.1268</v>
      </c>
      <c r="AZ170" s="305" ph="1">
        <v>0.28889999999999999</v>
      </c>
      <c r="BA170" s="305" ph="1">
        <v>-0.21870000000000001</v>
      </c>
      <c r="BB170" s="4">
        <v>-9.9000000000000008E-3</v>
      </c>
      <c r="BC170" s="202">
        <v>-0.21410000000000001</v>
      </c>
      <c r="BD170" s="319">
        <v>-0.1258</v>
      </c>
      <c r="BE170" s="407">
        <v>0.5</v>
      </c>
      <c r="BF170" s="202">
        <v>-0.10680000000000001</v>
      </c>
      <c r="BG170" s="202">
        <v>-0.39029999999999998</v>
      </c>
      <c r="BH170" s="202">
        <v>0.15140000000000001</v>
      </c>
      <c r="BI170" s="405">
        <v>-6.3600000000000004E-2</v>
      </c>
      <c r="BJ170" s="202">
        <v>-6.4899999999999999E-2</v>
      </c>
      <c r="BK170" s="202">
        <v>-0.38490000000000002</v>
      </c>
      <c r="BL170" s="405">
        <v>-0.314</v>
      </c>
      <c r="BM170" s="202">
        <v>-0.16880000000000001</v>
      </c>
      <c r="BN170" s="202">
        <v>-0.1061</v>
      </c>
      <c r="BO170" s="202">
        <v>-9.0300000000000005E-2</v>
      </c>
      <c r="BP170" s="619">
        <v>3.6799999999999999E-2</v>
      </c>
      <c r="BQ170" s="619">
        <v>8.09E-2</v>
      </c>
      <c r="BR170" s="619">
        <v>-2.0400000000000001E-2</v>
      </c>
    </row>
    <row r="171" spans="1:70">
      <c r="A171" s="684"/>
      <c r="B171" s="28" t="s">
        <v>96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0</v>
      </c>
      <c r="X171" s="43">
        <v>0</v>
      </c>
      <c r="Y171" s="43">
        <v>0</v>
      </c>
      <c r="Z171" s="43">
        <v>0</v>
      </c>
      <c r="AA171" s="43">
        <v>0</v>
      </c>
      <c r="AB171" s="43">
        <v>0</v>
      </c>
      <c r="AC171" s="43">
        <v>0</v>
      </c>
      <c r="AD171" s="43">
        <v>0</v>
      </c>
      <c r="AE171" s="43">
        <v>0</v>
      </c>
      <c r="AF171" s="43">
        <v>0</v>
      </c>
      <c r="AG171" s="43">
        <v>0</v>
      </c>
      <c r="AH171" s="43">
        <v>0</v>
      </c>
      <c r="AI171" s="43">
        <v>0</v>
      </c>
      <c r="AJ171" s="43">
        <v>0</v>
      </c>
      <c r="AK171" s="43">
        <v>0</v>
      </c>
      <c r="AL171" s="43">
        <v>0</v>
      </c>
      <c r="AM171" s="43">
        <v>0</v>
      </c>
      <c r="AN171" s="43">
        <v>0</v>
      </c>
      <c r="AO171" s="43">
        <v>0</v>
      </c>
      <c r="AP171" s="43">
        <v>4873.8999999999996</v>
      </c>
      <c r="AQ171" s="43">
        <v>7361.7</v>
      </c>
      <c r="AR171" s="43">
        <v>9123.73</v>
      </c>
      <c r="AS171" s="57">
        <v>10358.19</v>
      </c>
      <c r="AT171" s="57">
        <v>8708.9699999999993</v>
      </c>
      <c r="AU171" s="43">
        <v>3506.71</v>
      </c>
      <c r="AV171" s="43">
        <v>5955.01</v>
      </c>
      <c r="AW171" s="43">
        <v>4928.7299999999996</v>
      </c>
      <c r="AX171" s="43">
        <v>4059.18</v>
      </c>
      <c r="AY171" s="43">
        <v>4798.24</v>
      </c>
      <c r="AZ171" s="43">
        <v>8186.39</v>
      </c>
      <c r="BA171" s="43">
        <v>4036.15</v>
      </c>
      <c r="BB171" s="2">
        <v>3938.4</v>
      </c>
      <c r="BC171" s="2">
        <v>3294.77</v>
      </c>
      <c r="BD171" s="2">
        <v>3333.86</v>
      </c>
      <c r="BE171" s="390">
        <v>6479.56</v>
      </c>
      <c r="BF171" s="2">
        <v>6258.58</v>
      </c>
      <c r="BG171" s="2">
        <v>2209.79</v>
      </c>
      <c r="BH171" s="2">
        <v>2881.44</v>
      </c>
      <c r="BI171" s="471">
        <v>2335.4899999999998</v>
      </c>
      <c r="BJ171" s="2">
        <v>2136.2399999999998</v>
      </c>
      <c r="BK171" s="2">
        <v>1683.23</v>
      </c>
      <c r="BL171" s="547">
        <v>1532.42</v>
      </c>
      <c r="BM171" s="2">
        <v>742.17</v>
      </c>
      <c r="BN171" s="2">
        <v>807.33</v>
      </c>
      <c r="BO171" s="2">
        <v>717.3</v>
      </c>
      <c r="BP171" s="640">
        <v>855.24</v>
      </c>
      <c r="BQ171" s="642">
        <v>1451.68</v>
      </c>
      <c r="BR171" s="644">
        <v>1366.41</v>
      </c>
    </row>
    <row r="172" spans="1:70" ht="26.25">
      <c r="A172" s="684"/>
      <c r="B172" s="29" t="s">
        <v>97</v>
      </c>
      <c r="C172" s="305" ph="1">
        <v>0</v>
      </c>
      <c r="D172" s="305" ph="1">
        <v>0</v>
      </c>
      <c r="E172" s="305" ph="1">
        <v>0</v>
      </c>
      <c r="F172" s="305" ph="1">
        <v>0</v>
      </c>
      <c r="G172" s="305" ph="1">
        <v>0</v>
      </c>
      <c r="H172" s="305" ph="1">
        <v>0</v>
      </c>
      <c r="I172" s="305" ph="1">
        <v>0</v>
      </c>
      <c r="J172" s="305" ph="1">
        <v>0</v>
      </c>
      <c r="K172" s="305" ph="1">
        <v>0</v>
      </c>
      <c r="L172" s="305" ph="1">
        <v>0</v>
      </c>
      <c r="M172" s="305" ph="1">
        <v>0</v>
      </c>
      <c r="N172" s="305" ph="1">
        <v>0</v>
      </c>
      <c r="O172" s="305" ph="1">
        <v>0</v>
      </c>
      <c r="P172" s="305" ph="1">
        <v>0</v>
      </c>
      <c r="Q172" s="305" ph="1">
        <v>0</v>
      </c>
      <c r="R172" s="305" ph="1">
        <v>0</v>
      </c>
      <c r="S172" s="305" ph="1">
        <v>0</v>
      </c>
      <c r="T172" s="305" ph="1">
        <v>0</v>
      </c>
      <c r="U172" s="305" ph="1">
        <v>0</v>
      </c>
      <c r="V172" s="305" ph="1">
        <v>0</v>
      </c>
      <c r="W172" s="305" ph="1">
        <v>0</v>
      </c>
      <c r="X172" s="305" ph="1">
        <v>0</v>
      </c>
      <c r="Y172" s="305" ph="1">
        <v>0</v>
      </c>
      <c r="Z172" s="305" ph="1">
        <v>0</v>
      </c>
      <c r="AA172" s="305" ph="1">
        <v>0</v>
      </c>
      <c r="AB172" s="305" ph="1">
        <v>0</v>
      </c>
      <c r="AC172" s="305" ph="1">
        <v>0</v>
      </c>
      <c r="AD172" s="305" ph="1">
        <v>0</v>
      </c>
      <c r="AE172" s="305" ph="1">
        <v>0</v>
      </c>
      <c r="AF172" s="305" ph="1">
        <v>0</v>
      </c>
      <c r="AG172" s="305" ph="1">
        <v>0</v>
      </c>
      <c r="AH172" s="305" ph="1">
        <v>0</v>
      </c>
      <c r="AI172" s="305" ph="1">
        <v>0</v>
      </c>
      <c r="AJ172" s="305" ph="1">
        <v>0</v>
      </c>
      <c r="AK172" s="305" ph="1">
        <v>0</v>
      </c>
      <c r="AL172" s="305" ph="1">
        <v>0</v>
      </c>
      <c r="AM172" s="305" ph="1">
        <v>0</v>
      </c>
      <c r="AN172" s="305" ph="1">
        <v>0</v>
      </c>
      <c r="AO172" s="305" ph="1">
        <v>0</v>
      </c>
      <c r="AP172" s="305" ph="1">
        <v>0</v>
      </c>
      <c r="AQ172" s="305" ph="1">
        <v>0.51039999999999996</v>
      </c>
      <c r="AR172" s="305" ph="1">
        <v>0.2394</v>
      </c>
      <c r="AS172" s="305" ph="1">
        <v>0.1353</v>
      </c>
      <c r="AT172" s="305" ph="1">
        <v>-0.15920000000000001</v>
      </c>
      <c r="AU172" s="305" ph="1">
        <v>-0.59730000000000005</v>
      </c>
      <c r="AV172" s="305" ph="1">
        <v>0.69820000000000004</v>
      </c>
      <c r="AW172" s="305" ph="1">
        <v>-0.17230000000000001</v>
      </c>
      <c r="AX172" s="305" ph="1">
        <v>-0.1764</v>
      </c>
      <c r="AY172" s="305" ph="1">
        <v>0.18210000000000001</v>
      </c>
      <c r="AZ172" s="305" ph="1">
        <v>0.70609999999999995</v>
      </c>
      <c r="BA172" s="305" ph="1">
        <v>-0.50700000000000001</v>
      </c>
      <c r="BB172" s="4">
        <v>-2.4199999999999999E-2</v>
      </c>
      <c r="BC172" s="202">
        <v>-0.16339999999999999</v>
      </c>
      <c r="BD172" s="319">
        <v>1.1900000000000001E-2</v>
      </c>
      <c r="BE172" s="405">
        <v>0.94359999999999999</v>
      </c>
      <c r="BF172" s="202">
        <v>-3.4099999999999998E-2</v>
      </c>
      <c r="BG172" s="202">
        <v>-0.64690000000000003</v>
      </c>
      <c r="BH172" s="202">
        <v>0.3039</v>
      </c>
      <c r="BI172" s="405">
        <v>-0.1895</v>
      </c>
      <c r="BJ172" s="202">
        <v>-8.5300000000000001E-2</v>
      </c>
      <c r="BK172" s="202">
        <v>-0.21210000000000001</v>
      </c>
      <c r="BL172" s="405">
        <v>-8.9599999999999999E-2</v>
      </c>
      <c r="BM172" s="202">
        <v>-0.51570000000000005</v>
      </c>
      <c r="BN172" s="202">
        <v>8.7800000000000003E-2</v>
      </c>
      <c r="BO172" s="202">
        <v>-0.1115</v>
      </c>
      <c r="BP172" s="619">
        <v>0.1923</v>
      </c>
      <c r="BQ172" s="619">
        <v>0.69740000000000002</v>
      </c>
      <c r="BR172" s="619">
        <v>-5.8700000000000002E-2</v>
      </c>
    </row>
    <row r="173" spans="1:70">
      <c r="A173" s="684" t="s">
        <v>98</v>
      </c>
      <c r="B173" s="28" t="s">
        <v>99</v>
      </c>
      <c r="C173" s="57">
        <v>0</v>
      </c>
      <c r="D173" s="57">
        <v>0</v>
      </c>
      <c r="E173" s="57">
        <v>0</v>
      </c>
      <c r="F173" s="57">
        <v>0</v>
      </c>
      <c r="G173" s="57">
        <v>0</v>
      </c>
      <c r="H173" s="57">
        <v>0</v>
      </c>
      <c r="I173" s="57">
        <v>0</v>
      </c>
      <c r="J173" s="57">
        <v>0</v>
      </c>
      <c r="K173" s="57">
        <v>0</v>
      </c>
      <c r="L173" s="57">
        <v>0</v>
      </c>
      <c r="M173" s="57">
        <v>0</v>
      </c>
      <c r="N173" s="57">
        <v>0</v>
      </c>
      <c r="O173" s="57">
        <v>0</v>
      </c>
      <c r="P173" s="57">
        <v>0</v>
      </c>
      <c r="Q173" s="57">
        <v>0</v>
      </c>
      <c r="R173" s="57">
        <v>0</v>
      </c>
      <c r="S173" s="57">
        <v>0</v>
      </c>
      <c r="T173" s="57">
        <v>0</v>
      </c>
      <c r="U173" s="57">
        <v>0</v>
      </c>
      <c r="V173" s="57">
        <v>0</v>
      </c>
      <c r="W173" s="57">
        <v>0</v>
      </c>
      <c r="X173" s="57">
        <v>0</v>
      </c>
      <c r="Y173" s="57">
        <v>0</v>
      </c>
      <c r="Z173" s="57">
        <v>0</v>
      </c>
      <c r="AA173" s="57">
        <v>0</v>
      </c>
      <c r="AB173" s="57">
        <v>0</v>
      </c>
      <c r="AC173" s="57">
        <v>0</v>
      </c>
      <c r="AD173" s="57">
        <v>0</v>
      </c>
      <c r="AE173" s="57">
        <v>0</v>
      </c>
      <c r="AF173" s="57">
        <v>0</v>
      </c>
      <c r="AG173" s="57">
        <v>0</v>
      </c>
      <c r="AH173" s="57">
        <v>0</v>
      </c>
      <c r="AI173" s="57">
        <v>0</v>
      </c>
      <c r="AJ173" s="57">
        <v>0</v>
      </c>
      <c r="AK173" s="57">
        <v>0</v>
      </c>
      <c r="AL173" s="57">
        <v>0</v>
      </c>
      <c r="AM173" s="57">
        <v>0</v>
      </c>
      <c r="AN173" s="57">
        <v>0</v>
      </c>
      <c r="AO173" s="57">
        <v>0</v>
      </c>
      <c r="AP173" s="57">
        <v>5853.52</v>
      </c>
      <c r="AQ173" s="57">
        <v>3473.43</v>
      </c>
      <c r="AR173" s="57">
        <v>2738.98</v>
      </c>
      <c r="AS173" s="57">
        <v>2468.98</v>
      </c>
      <c r="AT173" s="57">
        <v>2427.41</v>
      </c>
      <c r="AU173" s="57">
        <v>2102.87</v>
      </c>
      <c r="AV173" s="57">
        <v>2714.86</v>
      </c>
      <c r="AW173" s="57">
        <v>2336.44</v>
      </c>
      <c r="AX173" s="57">
        <v>2234.27</v>
      </c>
      <c r="AY173" s="57">
        <v>2356.25</v>
      </c>
      <c r="AZ173" s="57">
        <v>2799.43</v>
      </c>
      <c r="BA173" s="57">
        <v>2344.23</v>
      </c>
      <c r="BB173" s="199">
        <v>2148.21</v>
      </c>
      <c r="BC173" s="199">
        <v>2027.06</v>
      </c>
      <c r="BD173" s="199">
        <v>2060.3200000000002</v>
      </c>
      <c r="BE173" s="390">
        <v>2378.69</v>
      </c>
      <c r="BF173" s="2">
        <v>2383.4699999999998</v>
      </c>
      <c r="BG173" s="2">
        <v>1876.17</v>
      </c>
      <c r="BH173" s="2">
        <v>2187.2399999999998</v>
      </c>
      <c r="BI173" s="471">
        <v>2093.33</v>
      </c>
      <c r="BJ173" s="2">
        <v>2133.33</v>
      </c>
      <c r="BK173" s="2">
        <v>2266.84</v>
      </c>
      <c r="BL173" s="547">
        <v>2536.6</v>
      </c>
      <c r="BM173" s="2">
        <v>1936.26</v>
      </c>
      <c r="BN173" s="2">
        <v>1986.03</v>
      </c>
      <c r="BO173" s="2">
        <v>1991.69</v>
      </c>
      <c r="BP173" s="640">
        <v>2159.0300000000002</v>
      </c>
      <c r="BQ173" s="642">
        <v>2426.2399999999998</v>
      </c>
      <c r="BR173" s="644">
        <v>2517.65</v>
      </c>
    </row>
    <row r="174" spans="1:70">
      <c r="A174" s="684"/>
      <c r="B174" s="29" t="s">
        <v>100</v>
      </c>
      <c r="C174" s="56">
        <v>0</v>
      </c>
      <c r="D174" s="56">
        <v>0</v>
      </c>
      <c r="E174" s="56">
        <v>0</v>
      </c>
      <c r="F174" s="56">
        <v>0</v>
      </c>
      <c r="G174" s="56">
        <v>0</v>
      </c>
      <c r="H174" s="56">
        <v>0</v>
      </c>
      <c r="I174" s="56">
        <v>0</v>
      </c>
      <c r="J174" s="56">
        <v>0</v>
      </c>
      <c r="K174" s="56">
        <v>0</v>
      </c>
      <c r="L174" s="56">
        <v>0</v>
      </c>
      <c r="M174" s="56">
        <v>0</v>
      </c>
      <c r="N174" s="56">
        <v>0</v>
      </c>
      <c r="O174" s="56">
        <v>0</v>
      </c>
      <c r="P174" s="56">
        <v>0</v>
      </c>
      <c r="Q174" s="56">
        <v>0</v>
      </c>
      <c r="R174" s="56">
        <v>0</v>
      </c>
      <c r="S174" s="56">
        <v>0</v>
      </c>
      <c r="T174" s="56">
        <v>0</v>
      </c>
      <c r="U174" s="56">
        <v>0</v>
      </c>
      <c r="V174" s="56">
        <v>0</v>
      </c>
      <c r="W174" s="56">
        <v>0</v>
      </c>
      <c r="X174" s="56">
        <v>0</v>
      </c>
      <c r="Y174" s="56">
        <v>0</v>
      </c>
      <c r="Z174" s="56">
        <v>0</v>
      </c>
      <c r="AA174" s="56">
        <v>0</v>
      </c>
      <c r="AB174" s="56">
        <v>0</v>
      </c>
      <c r="AC174" s="56">
        <v>0</v>
      </c>
      <c r="AD174" s="56">
        <v>0</v>
      </c>
      <c r="AE174" s="56">
        <v>0</v>
      </c>
      <c r="AF174" s="56">
        <v>0</v>
      </c>
      <c r="AG174" s="56">
        <v>0</v>
      </c>
      <c r="AH174" s="56">
        <v>0</v>
      </c>
      <c r="AI174" s="56">
        <v>0</v>
      </c>
      <c r="AJ174" s="56">
        <v>0</v>
      </c>
      <c r="AK174" s="56">
        <v>0</v>
      </c>
      <c r="AL174" s="56">
        <v>0</v>
      </c>
      <c r="AM174" s="56">
        <v>0</v>
      </c>
      <c r="AN174" s="56">
        <v>0</v>
      </c>
      <c r="AO174" s="56">
        <v>0</v>
      </c>
      <c r="AP174" s="56">
        <v>16678.84</v>
      </c>
      <c r="AQ174" s="56">
        <v>8847.23</v>
      </c>
      <c r="AR174" s="56">
        <v>5015.75</v>
      </c>
      <c r="AS174" s="56">
        <v>5138.1000000000004</v>
      </c>
      <c r="AT174" s="56">
        <v>5501.26</v>
      </c>
      <c r="AU174" s="56">
        <v>4233.78</v>
      </c>
      <c r="AV174" s="56">
        <v>5729.8</v>
      </c>
      <c r="AW174" s="56">
        <v>4485.87</v>
      </c>
      <c r="AX174" s="56">
        <v>4033.88</v>
      </c>
      <c r="AY174" s="56">
        <v>4383.37</v>
      </c>
      <c r="AZ174" s="56">
        <v>6134.17</v>
      </c>
      <c r="BA174" s="56">
        <v>4593.29</v>
      </c>
      <c r="BB174" s="200">
        <v>4458.33</v>
      </c>
      <c r="BC174" s="200">
        <v>4209.8500000000004</v>
      </c>
      <c r="BD174" s="328">
        <v>4594.8999999999996</v>
      </c>
      <c r="BE174" s="391">
        <v>5319.57</v>
      </c>
      <c r="BF174" s="4">
        <v>5401.7</v>
      </c>
      <c r="BG174" s="4">
        <v>4359.2299999999996</v>
      </c>
      <c r="BH174" s="4">
        <v>5091.6899999999996</v>
      </c>
      <c r="BI174" s="472">
        <v>4522.5</v>
      </c>
      <c r="BJ174" s="4">
        <v>4340.99</v>
      </c>
      <c r="BK174" s="4">
        <v>5145.68</v>
      </c>
      <c r="BL174" s="548">
        <v>5993.91</v>
      </c>
      <c r="BM174" s="4">
        <v>4266.87</v>
      </c>
      <c r="BN174" s="4">
        <v>4433.8500000000004</v>
      </c>
      <c r="BO174" s="4">
        <v>4313.18</v>
      </c>
      <c r="BP174" s="641">
        <v>5030.92</v>
      </c>
      <c r="BQ174" s="643">
        <v>6110.81</v>
      </c>
      <c r="BR174" s="645">
        <v>6661.27</v>
      </c>
    </row>
    <row r="175" spans="1:70">
      <c r="A175" s="684"/>
      <c r="B175" s="29" t="s">
        <v>101</v>
      </c>
      <c r="C175" s="56">
        <v>0</v>
      </c>
      <c r="D175" s="56">
        <v>0</v>
      </c>
      <c r="E175" s="56">
        <v>0</v>
      </c>
      <c r="F175" s="56">
        <v>0</v>
      </c>
      <c r="G175" s="56">
        <v>0</v>
      </c>
      <c r="H175" s="56">
        <v>0</v>
      </c>
      <c r="I175" s="56">
        <v>0</v>
      </c>
      <c r="J175" s="56">
        <v>0</v>
      </c>
      <c r="K175" s="56">
        <v>0</v>
      </c>
      <c r="L175" s="56">
        <v>0</v>
      </c>
      <c r="M175" s="56">
        <v>0</v>
      </c>
      <c r="N175" s="56">
        <v>0</v>
      </c>
      <c r="O175" s="56">
        <v>0</v>
      </c>
      <c r="P175" s="56">
        <v>0</v>
      </c>
      <c r="Q175" s="56">
        <v>0</v>
      </c>
      <c r="R175" s="56">
        <v>0</v>
      </c>
      <c r="S175" s="56">
        <v>0</v>
      </c>
      <c r="T175" s="56">
        <v>0</v>
      </c>
      <c r="U175" s="56">
        <v>0</v>
      </c>
      <c r="V175" s="56">
        <v>0</v>
      </c>
      <c r="W175" s="56">
        <v>0</v>
      </c>
      <c r="X175" s="56">
        <v>0</v>
      </c>
      <c r="Y175" s="56">
        <v>0</v>
      </c>
      <c r="Z175" s="56">
        <v>0</v>
      </c>
      <c r="AA175" s="56">
        <v>0</v>
      </c>
      <c r="AB175" s="56">
        <v>0</v>
      </c>
      <c r="AC175" s="56">
        <v>0</v>
      </c>
      <c r="AD175" s="56">
        <v>0</v>
      </c>
      <c r="AE175" s="56">
        <v>0</v>
      </c>
      <c r="AF175" s="56">
        <v>0</v>
      </c>
      <c r="AG175" s="56">
        <v>0</v>
      </c>
      <c r="AH175" s="56">
        <v>0</v>
      </c>
      <c r="AI175" s="56">
        <v>0</v>
      </c>
      <c r="AJ175" s="56">
        <v>0</v>
      </c>
      <c r="AK175" s="56">
        <v>0</v>
      </c>
      <c r="AL175" s="56">
        <v>0</v>
      </c>
      <c r="AM175" s="56">
        <v>0</v>
      </c>
      <c r="AN175" s="56">
        <v>0</v>
      </c>
      <c r="AO175" s="56">
        <v>0</v>
      </c>
      <c r="AP175" s="56">
        <v>5191.55</v>
      </c>
      <c r="AQ175" s="56">
        <v>2955.7</v>
      </c>
      <c r="AR175" s="56">
        <v>2562.69</v>
      </c>
      <c r="AS175" s="56">
        <v>2246.5300000000002</v>
      </c>
      <c r="AT175" s="56">
        <v>2236.88</v>
      </c>
      <c r="AU175" s="56">
        <v>1988.42</v>
      </c>
      <c r="AV175" s="56">
        <v>2448.89</v>
      </c>
      <c r="AW175" s="56">
        <v>2300.59</v>
      </c>
      <c r="AX175" s="56">
        <v>2250.69</v>
      </c>
      <c r="AY175" s="56">
        <v>2384.06</v>
      </c>
      <c r="AZ175" s="56">
        <v>2601.46</v>
      </c>
      <c r="BA175" s="56">
        <v>2143.33</v>
      </c>
      <c r="BB175" s="200">
        <v>2057.8200000000002</v>
      </c>
      <c r="BC175" s="200">
        <v>1975.71</v>
      </c>
      <c r="BD175" s="328">
        <v>1997.25</v>
      </c>
      <c r="BE175" s="391">
        <v>2319.5300000000002</v>
      </c>
      <c r="BF175" s="4">
        <v>2273.56</v>
      </c>
      <c r="BG175" s="4">
        <v>1781.31</v>
      </c>
      <c r="BH175" s="4">
        <v>2082.21</v>
      </c>
      <c r="BI175" s="472">
        <v>1981.13</v>
      </c>
      <c r="BJ175" s="4">
        <v>2140.3000000000002</v>
      </c>
      <c r="BK175" s="4">
        <v>2252.3200000000002</v>
      </c>
      <c r="BL175" s="548">
        <v>2268.17</v>
      </c>
      <c r="BM175" s="4">
        <v>1882.64</v>
      </c>
      <c r="BN175" s="4">
        <v>1953.48</v>
      </c>
      <c r="BO175" s="4">
        <v>1988.49</v>
      </c>
      <c r="BP175" s="641">
        <v>2121.33</v>
      </c>
      <c r="BQ175" s="643">
        <v>2227.98</v>
      </c>
      <c r="BR175" s="645">
        <v>2257.88</v>
      </c>
    </row>
    <row r="176" spans="1:70">
      <c r="A176" s="684"/>
      <c r="B176" s="29" t="s">
        <v>102</v>
      </c>
      <c r="C176" s="56">
        <v>0</v>
      </c>
      <c r="D176" s="56">
        <v>0</v>
      </c>
      <c r="E176" s="56">
        <v>0</v>
      </c>
      <c r="F176" s="56">
        <v>0</v>
      </c>
      <c r="G176" s="56">
        <v>0</v>
      </c>
      <c r="H176" s="56">
        <v>0</v>
      </c>
      <c r="I176" s="56">
        <v>0</v>
      </c>
      <c r="J176" s="56">
        <v>0</v>
      </c>
      <c r="K176" s="56">
        <v>0</v>
      </c>
      <c r="L176" s="56">
        <v>0</v>
      </c>
      <c r="M176" s="56">
        <v>0</v>
      </c>
      <c r="N176" s="56">
        <v>0</v>
      </c>
      <c r="O176" s="56">
        <v>0</v>
      </c>
      <c r="P176" s="56">
        <v>0</v>
      </c>
      <c r="Q176" s="56">
        <v>0</v>
      </c>
      <c r="R176" s="56">
        <v>0</v>
      </c>
      <c r="S176" s="56">
        <v>0</v>
      </c>
      <c r="T176" s="56">
        <v>0</v>
      </c>
      <c r="U176" s="56">
        <v>0</v>
      </c>
      <c r="V176" s="56">
        <v>0</v>
      </c>
      <c r="W176" s="56">
        <v>0</v>
      </c>
      <c r="X176" s="56">
        <v>0</v>
      </c>
      <c r="Y176" s="56">
        <v>0</v>
      </c>
      <c r="Z176" s="56">
        <v>0</v>
      </c>
      <c r="AA176" s="56">
        <v>0</v>
      </c>
      <c r="AB176" s="56">
        <v>0</v>
      </c>
      <c r="AC176" s="56">
        <v>0</v>
      </c>
      <c r="AD176" s="56">
        <v>0</v>
      </c>
      <c r="AE176" s="56">
        <v>0</v>
      </c>
      <c r="AF176" s="56">
        <v>0</v>
      </c>
      <c r="AG176" s="56">
        <v>0</v>
      </c>
      <c r="AH176" s="56">
        <v>0</v>
      </c>
      <c r="AI176" s="56">
        <v>0</v>
      </c>
      <c r="AJ176" s="56">
        <v>0</v>
      </c>
      <c r="AK176" s="56">
        <v>0</v>
      </c>
      <c r="AL176" s="56">
        <v>0</v>
      </c>
      <c r="AM176" s="56">
        <v>0</v>
      </c>
      <c r="AN176" s="56">
        <v>0</v>
      </c>
      <c r="AO176" s="56">
        <v>0</v>
      </c>
      <c r="AP176" s="56">
        <v>7346.02</v>
      </c>
      <c r="AQ176" s="56">
        <v>4455.37</v>
      </c>
      <c r="AR176" s="56">
        <v>3030.95</v>
      </c>
      <c r="AS176" s="56">
        <v>2866.21</v>
      </c>
      <c r="AT176" s="56">
        <v>2784.54</v>
      </c>
      <c r="AU176" s="56">
        <v>2297</v>
      </c>
      <c r="AV176" s="56">
        <v>3338.65</v>
      </c>
      <c r="AW176" s="56">
        <v>2484.4299999999998</v>
      </c>
      <c r="AX176" s="56">
        <v>2290.92</v>
      </c>
      <c r="AY176" s="56">
        <v>2400.35</v>
      </c>
      <c r="AZ176" s="56">
        <v>3164.08</v>
      </c>
      <c r="BA176" s="56">
        <v>2652.37</v>
      </c>
      <c r="BB176" s="200">
        <v>2369.52</v>
      </c>
      <c r="BC176" s="200">
        <v>2177.9899999999998</v>
      </c>
      <c r="BD176" s="328">
        <v>2215.75</v>
      </c>
      <c r="BE176" s="391">
        <v>2605.9699999999998</v>
      </c>
      <c r="BF176" s="4">
        <v>2602.66</v>
      </c>
      <c r="BG176" s="4">
        <v>2045.95</v>
      </c>
      <c r="BH176" s="4">
        <v>2504.6799999999998</v>
      </c>
      <c r="BI176" s="472">
        <v>2370.4299999999998</v>
      </c>
      <c r="BJ176" s="4">
        <v>2265.4499999999998</v>
      </c>
      <c r="BK176" s="4">
        <v>2416.17</v>
      </c>
      <c r="BL176" s="548">
        <v>2985.77</v>
      </c>
      <c r="BM176" s="4">
        <v>2114.8000000000002</v>
      </c>
      <c r="BN176" s="4">
        <v>2195.37</v>
      </c>
      <c r="BO176" s="4">
        <v>2145.63</v>
      </c>
      <c r="BP176" s="641">
        <v>2390.75</v>
      </c>
      <c r="BQ176" s="643">
        <v>2877.98</v>
      </c>
      <c r="BR176" s="645">
        <v>2973.09</v>
      </c>
    </row>
    <row r="177" spans="1:70">
      <c r="A177" s="684"/>
      <c r="B177" s="29" t="s">
        <v>103</v>
      </c>
      <c r="C177" s="56">
        <v>0</v>
      </c>
      <c r="D177" s="56">
        <v>0</v>
      </c>
      <c r="E177" s="56">
        <v>0</v>
      </c>
      <c r="F177" s="56">
        <v>0</v>
      </c>
      <c r="G177" s="56">
        <v>0</v>
      </c>
      <c r="H177" s="56">
        <v>0</v>
      </c>
      <c r="I177" s="56">
        <v>0</v>
      </c>
      <c r="J177" s="56">
        <v>0</v>
      </c>
      <c r="K177" s="56">
        <v>0</v>
      </c>
      <c r="L177" s="56">
        <v>0</v>
      </c>
      <c r="M177" s="56">
        <v>0</v>
      </c>
      <c r="N177" s="56">
        <v>0</v>
      </c>
      <c r="O177" s="56">
        <v>0</v>
      </c>
      <c r="P177" s="56">
        <v>0</v>
      </c>
      <c r="Q177" s="56">
        <v>0</v>
      </c>
      <c r="R177" s="56">
        <v>0</v>
      </c>
      <c r="S177" s="56">
        <v>0</v>
      </c>
      <c r="T177" s="56">
        <v>0</v>
      </c>
      <c r="U177" s="56">
        <v>0</v>
      </c>
      <c r="V177" s="56">
        <v>0</v>
      </c>
      <c r="W177" s="56">
        <v>0</v>
      </c>
      <c r="X177" s="56">
        <v>0</v>
      </c>
      <c r="Y177" s="56">
        <v>0</v>
      </c>
      <c r="Z177" s="56">
        <v>0</v>
      </c>
      <c r="AA177" s="56">
        <v>0</v>
      </c>
      <c r="AB177" s="56">
        <v>0</v>
      </c>
      <c r="AC177" s="56">
        <v>0</v>
      </c>
      <c r="AD177" s="56">
        <v>0</v>
      </c>
      <c r="AE177" s="56">
        <v>0</v>
      </c>
      <c r="AF177" s="56">
        <v>0</v>
      </c>
      <c r="AG177" s="56">
        <v>0</v>
      </c>
      <c r="AH177" s="56">
        <v>0</v>
      </c>
      <c r="AI177" s="56">
        <v>0</v>
      </c>
      <c r="AJ177" s="56">
        <v>0</v>
      </c>
      <c r="AK177" s="56">
        <v>0</v>
      </c>
      <c r="AL177" s="56">
        <v>0</v>
      </c>
      <c r="AM177" s="56">
        <v>0</v>
      </c>
      <c r="AN177" s="56">
        <v>0</v>
      </c>
      <c r="AO177" s="56">
        <v>0</v>
      </c>
      <c r="AP177" s="56">
        <v>4623.3900000000003</v>
      </c>
      <c r="AQ177" s="56">
        <v>2464.6999999999998</v>
      </c>
      <c r="AR177" s="56">
        <v>2479.0100000000002</v>
      </c>
      <c r="AS177" s="56">
        <v>2187.3000000000002</v>
      </c>
      <c r="AT177" s="56">
        <v>2114</v>
      </c>
      <c r="AU177" s="56">
        <v>1786.75</v>
      </c>
      <c r="AV177" s="56">
        <v>2140.62</v>
      </c>
      <c r="AW177" s="56">
        <v>1785.84</v>
      </c>
      <c r="AX177" s="56">
        <v>1809.73</v>
      </c>
      <c r="AY177" s="56">
        <v>2021.6</v>
      </c>
      <c r="AZ177" s="56">
        <v>2493.17</v>
      </c>
      <c r="BA177" s="56">
        <v>1897.25</v>
      </c>
      <c r="BB177" s="200">
        <v>1715.74</v>
      </c>
      <c r="BC177" s="200">
        <v>1625.59</v>
      </c>
      <c r="BD177" s="328">
        <v>1761.36</v>
      </c>
      <c r="BE177" s="391">
        <v>2096.8200000000002</v>
      </c>
      <c r="BF177" s="4">
        <v>1991.74</v>
      </c>
      <c r="BG177" s="4">
        <v>1517.3</v>
      </c>
      <c r="BH177" s="4">
        <v>1759.39</v>
      </c>
      <c r="BI177" s="472">
        <v>1627.06</v>
      </c>
      <c r="BJ177" s="4">
        <v>1683.01</v>
      </c>
      <c r="BK177" s="4">
        <v>1916.69</v>
      </c>
      <c r="BL177" s="548">
        <v>2125.5</v>
      </c>
      <c r="BM177" s="4">
        <v>1624.18</v>
      </c>
      <c r="BN177" s="4">
        <v>1638.37</v>
      </c>
      <c r="BO177" s="4">
        <v>1638.9</v>
      </c>
      <c r="BP177" s="641">
        <v>1830.12</v>
      </c>
      <c r="BQ177" s="643">
        <v>2271.1799999999998</v>
      </c>
      <c r="BR177" s="645">
        <v>2355.2399999999998</v>
      </c>
    </row>
    <row r="178" spans="1:70">
      <c r="A178" s="684" t="s">
        <v>104</v>
      </c>
      <c r="B178" s="28" t="s">
        <v>105</v>
      </c>
      <c r="C178" s="51">
        <v>0</v>
      </c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1">
        <v>0</v>
      </c>
      <c r="U178" s="51">
        <v>0</v>
      </c>
      <c r="V178" s="51">
        <v>0</v>
      </c>
      <c r="W178" s="51">
        <v>0</v>
      </c>
      <c r="X178" s="51">
        <v>0</v>
      </c>
      <c r="Y178" s="51">
        <v>0</v>
      </c>
      <c r="Z178" s="51">
        <v>0</v>
      </c>
      <c r="AA178" s="51">
        <v>0</v>
      </c>
      <c r="AB178" s="51">
        <v>0</v>
      </c>
      <c r="AC178" s="51">
        <v>0</v>
      </c>
      <c r="AD178" s="51">
        <v>0</v>
      </c>
      <c r="AE178" s="51">
        <v>0</v>
      </c>
      <c r="AF178" s="51">
        <v>0</v>
      </c>
      <c r="AG178" s="51">
        <v>0</v>
      </c>
      <c r="AH178" s="51">
        <v>0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0</v>
      </c>
      <c r="AO178" s="51">
        <v>0</v>
      </c>
      <c r="AP178" s="51">
        <v>1.78</v>
      </c>
      <c r="AQ178" s="51">
        <v>2.5299999999999998</v>
      </c>
      <c r="AR178" s="51">
        <v>2.62</v>
      </c>
      <c r="AS178" s="51">
        <v>2.44</v>
      </c>
      <c r="AT178" s="51">
        <v>2.2999999999999998</v>
      </c>
      <c r="AU178" s="51">
        <v>2.14</v>
      </c>
      <c r="AV178" s="51">
        <v>2.39</v>
      </c>
      <c r="AW178" s="51">
        <v>2.5099999999999998</v>
      </c>
      <c r="AX178" s="51">
        <v>2.64</v>
      </c>
      <c r="AY178" s="51">
        <v>2.59</v>
      </c>
      <c r="AZ178" s="51">
        <v>2.5099999999999998</v>
      </c>
      <c r="BA178" s="51">
        <v>2.39</v>
      </c>
      <c r="BB178" s="316">
        <v>2.34</v>
      </c>
      <c r="BC178" s="316">
        <v>2.27</v>
      </c>
      <c r="BD178" s="316">
        <v>2.21</v>
      </c>
      <c r="BE178" s="390">
        <v>2.2799999999999998</v>
      </c>
      <c r="BF178" s="2">
        <v>2.5</v>
      </c>
      <c r="BG178" s="2">
        <v>2.13</v>
      </c>
      <c r="BH178" s="2">
        <v>2.11</v>
      </c>
      <c r="BI178" s="471">
        <v>2.33</v>
      </c>
      <c r="BJ178" s="2">
        <v>2.2599999999999998</v>
      </c>
      <c r="BK178" s="2">
        <v>2.38</v>
      </c>
      <c r="BL178" s="547">
        <v>2.4900000000000002</v>
      </c>
      <c r="BM178" s="2">
        <v>2.4</v>
      </c>
      <c r="BN178" s="2">
        <v>2.2799999999999998</v>
      </c>
      <c r="BO178" s="2">
        <v>2.34</v>
      </c>
      <c r="BP178" s="640">
        <v>2.23</v>
      </c>
      <c r="BQ178" s="642">
        <v>2.42</v>
      </c>
      <c r="BR178" s="644">
        <v>2.44</v>
      </c>
    </row>
    <row r="179" spans="1:70">
      <c r="A179" s="684"/>
      <c r="B179" s="29" t="s">
        <v>106</v>
      </c>
      <c r="C179" s="53">
        <v>0</v>
      </c>
      <c r="D179" s="53">
        <v>0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  <c r="N179" s="53">
        <v>0</v>
      </c>
      <c r="O179" s="53">
        <v>0</v>
      </c>
      <c r="P179" s="53">
        <v>0</v>
      </c>
      <c r="Q179" s="53">
        <v>0</v>
      </c>
      <c r="R179" s="53">
        <v>0</v>
      </c>
      <c r="S179" s="53">
        <v>0</v>
      </c>
      <c r="T179" s="53">
        <v>0</v>
      </c>
      <c r="U179" s="53">
        <v>0</v>
      </c>
      <c r="V179" s="53">
        <v>0</v>
      </c>
      <c r="W179" s="53">
        <v>0</v>
      </c>
      <c r="X179" s="53">
        <v>0</v>
      </c>
      <c r="Y179" s="53">
        <v>0</v>
      </c>
      <c r="Z179" s="53">
        <v>0</v>
      </c>
      <c r="AA179" s="53">
        <v>0</v>
      </c>
      <c r="AB179" s="53">
        <v>0</v>
      </c>
      <c r="AC179" s="53">
        <v>0</v>
      </c>
      <c r="AD179" s="53">
        <v>0</v>
      </c>
      <c r="AE179" s="53">
        <v>0</v>
      </c>
      <c r="AF179" s="53">
        <v>0</v>
      </c>
      <c r="AG179" s="53">
        <v>0</v>
      </c>
      <c r="AH179" s="53">
        <v>0</v>
      </c>
      <c r="AI179" s="53">
        <v>0</v>
      </c>
      <c r="AJ179" s="53">
        <v>0</v>
      </c>
      <c r="AK179" s="53">
        <v>0</v>
      </c>
      <c r="AL179" s="53">
        <v>0</v>
      </c>
      <c r="AM179" s="53">
        <v>0</v>
      </c>
      <c r="AN179" s="53">
        <v>0</v>
      </c>
      <c r="AO179" s="53">
        <v>0</v>
      </c>
      <c r="AP179" s="53">
        <v>7.73</v>
      </c>
      <c r="AQ179" s="53">
        <v>12.09</v>
      </c>
      <c r="AR179" s="53">
        <v>12.21</v>
      </c>
      <c r="AS179" s="53">
        <v>13.71</v>
      </c>
      <c r="AT179" s="53">
        <v>13.99</v>
      </c>
      <c r="AU179" s="53">
        <v>11.01</v>
      </c>
      <c r="AV179" s="53">
        <v>11.2</v>
      </c>
      <c r="AW179" s="53">
        <v>11.85</v>
      </c>
      <c r="AX179" s="53">
        <v>11.22</v>
      </c>
      <c r="AY179" s="53">
        <v>11.37</v>
      </c>
      <c r="AZ179" s="53">
        <v>12.17</v>
      </c>
      <c r="BA179" s="53">
        <v>11.05</v>
      </c>
      <c r="BB179" s="308">
        <v>10.74</v>
      </c>
      <c r="BC179" s="308">
        <v>10.31</v>
      </c>
      <c r="BD179" s="308">
        <v>9.66</v>
      </c>
      <c r="BE179" s="391">
        <v>11.29</v>
      </c>
      <c r="BF179" s="4">
        <v>12.39</v>
      </c>
      <c r="BG179" s="4">
        <v>9.57</v>
      </c>
      <c r="BH179" s="4">
        <v>9.64</v>
      </c>
      <c r="BI179" s="472">
        <v>9.89</v>
      </c>
      <c r="BJ179" s="4">
        <v>8.99</v>
      </c>
      <c r="BK179" s="4">
        <v>8.93</v>
      </c>
      <c r="BL179" s="548">
        <v>10.3</v>
      </c>
      <c r="BM179" s="4">
        <v>9.2100000000000009</v>
      </c>
      <c r="BN179" s="4">
        <v>9.0299999999999994</v>
      </c>
      <c r="BO179" s="4">
        <v>9.7100000000000009</v>
      </c>
      <c r="BP179" s="641">
        <v>8.35</v>
      </c>
      <c r="BQ179" s="643">
        <v>10.17</v>
      </c>
      <c r="BR179" s="645">
        <v>11.37</v>
      </c>
    </row>
    <row r="180" spans="1:70">
      <c r="A180" s="684"/>
      <c r="B180" s="29" t="s">
        <v>107</v>
      </c>
      <c r="C180" s="53">
        <v>0</v>
      </c>
      <c r="D180" s="53">
        <v>0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  <c r="N180" s="53">
        <v>0</v>
      </c>
      <c r="O180" s="53">
        <v>0</v>
      </c>
      <c r="P180" s="53">
        <v>0</v>
      </c>
      <c r="Q180" s="53">
        <v>0</v>
      </c>
      <c r="R180" s="53">
        <v>0</v>
      </c>
      <c r="S180" s="53">
        <v>0</v>
      </c>
      <c r="T180" s="53">
        <v>0</v>
      </c>
      <c r="U180" s="53">
        <v>0</v>
      </c>
      <c r="V180" s="53">
        <v>0</v>
      </c>
      <c r="W180" s="53">
        <v>0</v>
      </c>
      <c r="X180" s="53">
        <v>0</v>
      </c>
      <c r="Y180" s="53">
        <v>0</v>
      </c>
      <c r="Z180" s="53">
        <v>0</v>
      </c>
      <c r="AA180" s="53">
        <v>0</v>
      </c>
      <c r="AB180" s="53">
        <v>0</v>
      </c>
      <c r="AC180" s="53">
        <v>0</v>
      </c>
      <c r="AD180" s="53">
        <v>0</v>
      </c>
      <c r="AE180" s="53">
        <v>0</v>
      </c>
      <c r="AF180" s="53">
        <v>0</v>
      </c>
      <c r="AG180" s="53">
        <v>0</v>
      </c>
      <c r="AH180" s="53">
        <v>0</v>
      </c>
      <c r="AI180" s="53">
        <v>0</v>
      </c>
      <c r="AJ180" s="53">
        <v>0</v>
      </c>
      <c r="AK180" s="53">
        <v>0</v>
      </c>
      <c r="AL180" s="53">
        <v>0</v>
      </c>
      <c r="AM180" s="53">
        <v>0</v>
      </c>
      <c r="AN180" s="53">
        <v>0</v>
      </c>
      <c r="AO180" s="53">
        <v>0</v>
      </c>
      <c r="AP180" s="53">
        <v>1.56</v>
      </c>
      <c r="AQ180" s="53">
        <v>2.1</v>
      </c>
      <c r="AR180" s="53">
        <v>2.0699999999999998</v>
      </c>
      <c r="AS180" s="53">
        <v>1.89</v>
      </c>
      <c r="AT180" s="53">
        <v>1.83</v>
      </c>
      <c r="AU180" s="53">
        <v>1.67</v>
      </c>
      <c r="AV180" s="53">
        <v>2</v>
      </c>
      <c r="AW180" s="53">
        <v>1.96</v>
      </c>
      <c r="AX180" s="53">
        <v>1.94</v>
      </c>
      <c r="AY180" s="53">
        <v>1.97</v>
      </c>
      <c r="AZ180" s="53">
        <v>1.89</v>
      </c>
      <c r="BA180" s="53">
        <v>1.8</v>
      </c>
      <c r="BB180" s="308">
        <v>1.84</v>
      </c>
      <c r="BC180" s="308">
        <v>1.75</v>
      </c>
      <c r="BD180" s="308">
        <v>1.71</v>
      </c>
      <c r="BE180" s="391">
        <v>1.88</v>
      </c>
      <c r="BF180" s="4">
        <v>1.92</v>
      </c>
      <c r="BG180" s="4">
        <v>1.61</v>
      </c>
      <c r="BH180" s="4">
        <v>1.73</v>
      </c>
      <c r="BI180" s="472">
        <v>2.0099999999999998</v>
      </c>
      <c r="BJ180" s="4">
        <v>2.02</v>
      </c>
      <c r="BK180" s="4">
        <v>2.1800000000000002</v>
      </c>
      <c r="BL180" s="548">
        <v>2.15</v>
      </c>
      <c r="BM180" s="4">
        <v>2.13</v>
      </c>
      <c r="BN180" s="4">
        <v>2.06</v>
      </c>
      <c r="BO180" s="4">
        <v>2.1</v>
      </c>
      <c r="BP180" s="641">
        <v>2</v>
      </c>
      <c r="BQ180" s="643">
        <v>2.16</v>
      </c>
      <c r="BR180" s="645">
        <v>2.13</v>
      </c>
    </row>
    <row r="181" spans="1:70">
      <c r="A181" s="684"/>
      <c r="B181" s="29" t="s">
        <v>108</v>
      </c>
      <c r="C181" s="53">
        <v>0</v>
      </c>
      <c r="D181" s="53">
        <v>0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  <c r="N181" s="53">
        <v>0</v>
      </c>
      <c r="O181" s="53">
        <v>0</v>
      </c>
      <c r="P181" s="53">
        <v>0</v>
      </c>
      <c r="Q181" s="53">
        <v>0</v>
      </c>
      <c r="R181" s="53">
        <v>0</v>
      </c>
      <c r="S181" s="53">
        <v>0</v>
      </c>
      <c r="T181" s="53">
        <v>0</v>
      </c>
      <c r="U181" s="53">
        <v>0</v>
      </c>
      <c r="V181" s="53">
        <v>0</v>
      </c>
      <c r="W181" s="53">
        <v>0</v>
      </c>
      <c r="X181" s="53">
        <v>0</v>
      </c>
      <c r="Y181" s="53">
        <v>0</v>
      </c>
      <c r="Z181" s="53">
        <v>0</v>
      </c>
      <c r="AA181" s="53">
        <v>0</v>
      </c>
      <c r="AB181" s="53">
        <v>0</v>
      </c>
      <c r="AC181" s="53">
        <v>0</v>
      </c>
      <c r="AD181" s="53">
        <v>0</v>
      </c>
      <c r="AE181" s="53">
        <v>0</v>
      </c>
      <c r="AF181" s="53">
        <v>0</v>
      </c>
      <c r="AG181" s="53">
        <v>0</v>
      </c>
      <c r="AH181" s="53">
        <v>0</v>
      </c>
      <c r="AI181" s="53">
        <v>0</v>
      </c>
      <c r="AJ181" s="53">
        <v>0</v>
      </c>
      <c r="AK181" s="53">
        <v>0</v>
      </c>
      <c r="AL181" s="53">
        <v>0</v>
      </c>
      <c r="AM181" s="53">
        <v>0</v>
      </c>
      <c r="AN181" s="53">
        <v>0</v>
      </c>
      <c r="AO181" s="53">
        <v>0</v>
      </c>
      <c r="AP181" s="53">
        <v>2.31</v>
      </c>
      <c r="AQ181" s="53">
        <v>4.1100000000000003</v>
      </c>
      <c r="AR181" s="53">
        <v>4.4800000000000004</v>
      </c>
      <c r="AS181" s="53">
        <v>4.71</v>
      </c>
      <c r="AT181" s="53">
        <v>4.1399999999999997</v>
      </c>
      <c r="AU181" s="53">
        <v>3.52</v>
      </c>
      <c r="AV181" s="53">
        <v>4.25</v>
      </c>
      <c r="AW181" s="53">
        <v>4.42</v>
      </c>
      <c r="AX181" s="53">
        <v>4.74</v>
      </c>
      <c r="AY181" s="53">
        <v>4.8</v>
      </c>
      <c r="AZ181" s="53">
        <v>5</v>
      </c>
      <c r="BA181" s="53">
        <v>4.0999999999999996</v>
      </c>
      <c r="BB181" s="308">
        <v>4.25</v>
      </c>
      <c r="BC181" s="308">
        <v>3.95</v>
      </c>
      <c r="BD181" s="308">
        <v>3.93</v>
      </c>
      <c r="BE181" s="391">
        <v>4.4400000000000004</v>
      </c>
      <c r="BF181" s="4">
        <v>4.4800000000000004</v>
      </c>
      <c r="BG181" s="4">
        <v>3.45</v>
      </c>
      <c r="BH181" s="4">
        <v>3.74</v>
      </c>
      <c r="BI181" s="472">
        <v>3.51</v>
      </c>
      <c r="BJ181" s="4">
        <v>3.2</v>
      </c>
      <c r="BK181" s="4">
        <v>3.24</v>
      </c>
      <c r="BL181" s="548">
        <v>3.68</v>
      </c>
      <c r="BM181" s="4">
        <v>3.47</v>
      </c>
      <c r="BN181" s="4">
        <v>3.38</v>
      </c>
      <c r="BO181" s="4">
        <v>3.52</v>
      </c>
      <c r="BP181" s="641">
        <v>3.47</v>
      </c>
      <c r="BQ181" s="643">
        <v>3.84</v>
      </c>
      <c r="BR181" s="645">
        <v>3.7</v>
      </c>
    </row>
    <row r="182" spans="1:70">
      <c r="A182" s="684"/>
      <c r="B182" s="29" t="s">
        <v>109</v>
      </c>
      <c r="C182" s="55">
        <v>0</v>
      </c>
      <c r="D182" s="55">
        <v>0</v>
      </c>
      <c r="E182" s="55">
        <v>0</v>
      </c>
      <c r="F182" s="55">
        <v>0</v>
      </c>
      <c r="G182" s="55">
        <v>0</v>
      </c>
      <c r="H182" s="55">
        <v>0</v>
      </c>
      <c r="I182" s="55">
        <v>0</v>
      </c>
      <c r="J182" s="55">
        <v>0</v>
      </c>
      <c r="K182" s="55">
        <v>0</v>
      </c>
      <c r="L182" s="55">
        <v>0</v>
      </c>
      <c r="M182" s="55">
        <v>0</v>
      </c>
      <c r="N182" s="55">
        <v>0</v>
      </c>
      <c r="O182" s="55">
        <v>0</v>
      </c>
      <c r="P182" s="55">
        <v>0</v>
      </c>
      <c r="Q182" s="55">
        <v>0</v>
      </c>
      <c r="R182" s="55">
        <v>0</v>
      </c>
      <c r="S182" s="55">
        <v>0</v>
      </c>
      <c r="T182" s="55">
        <v>0</v>
      </c>
      <c r="U182" s="55">
        <v>0</v>
      </c>
      <c r="V182" s="55">
        <v>0</v>
      </c>
      <c r="W182" s="55">
        <v>0</v>
      </c>
      <c r="X182" s="55">
        <v>0</v>
      </c>
      <c r="Y182" s="55">
        <v>0</v>
      </c>
      <c r="Z182" s="55">
        <v>0</v>
      </c>
      <c r="AA182" s="55">
        <v>0</v>
      </c>
      <c r="AB182" s="55">
        <v>0</v>
      </c>
      <c r="AC182" s="55">
        <v>0</v>
      </c>
      <c r="AD182" s="55">
        <v>0</v>
      </c>
      <c r="AE182" s="55">
        <v>0</v>
      </c>
      <c r="AF182" s="55">
        <v>0</v>
      </c>
      <c r="AG182" s="55">
        <v>0</v>
      </c>
      <c r="AH182" s="55">
        <v>0</v>
      </c>
      <c r="AI182" s="55">
        <v>0</v>
      </c>
      <c r="AJ182" s="55">
        <v>0</v>
      </c>
      <c r="AK182" s="55">
        <v>0</v>
      </c>
      <c r="AL182" s="55">
        <v>0</v>
      </c>
      <c r="AM182" s="55">
        <v>0</v>
      </c>
      <c r="AN182" s="55">
        <v>0</v>
      </c>
      <c r="AO182" s="55">
        <v>0</v>
      </c>
      <c r="AP182" s="55">
        <v>1.81</v>
      </c>
      <c r="AQ182" s="55">
        <v>1.83</v>
      </c>
      <c r="AR182" s="55">
        <v>2.04</v>
      </c>
      <c r="AS182" s="55">
        <v>1.99</v>
      </c>
      <c r="AT182" s="55">
        <v>1.87</v>
      </c>
      <c r="AU182" s="55">
        <v>1.65</v>
      </c>
      <c r="AV182" s="55">
        <v>1.77</v>
      </c>
      <c r="AW182" s="55">
        <v>1.68</v>
      </c>
      <c r="AX182" s="55">
        <v>1.71</v>
      </c>
      <c r="AY182" s="55">
        <v>1.83</v>
      </c>
      <c r="AZ182" s="55">
        <v>2.17</v>
      </c>
      <c r="BA182" s="55">
        <v>1.85</v>
      </c>
      <c r="BB182" s="307">
        <v>1.69</v>
      </c>
      <c r="BC182" s="307">
        <v>1.63</v>
      </c>
      <c r="BD182" s="307">
        <v>1.66</v>
      </c>
      <c r="BE182" s="391">
        <v>1.94</v>
      </c>
      <c r="BF182" s="4">
        <v>1.85</v>
      </c>
      <c r="BG182" s="4">
        <v>1.56</v>
      </c>
      <c r="BH182" s="4">
        <v>1.62</v>
      </c>
      <c r="BI182" s="472">
        <v>1.62</v>
      </c>
      <c r="BJ182" s="4">
        <v>1.63</v>
      </c>
      <c r="BK182" s="4">
        <v>1.73</v>
      </c>
      <c r="BL182" s="548">
        <v>1.79</v>
      </c>
      <c r="BM182" s="4">
        <v>1.67</v>
      </c>
      <c r="BN182" s="4">
        <v>1.64</v>
      </c>
      <c r="BO182" s="4">
        <v>1.62</v>
      </c>
      <c r="BP182" s="641">
        <v>1.63</v>
      </c>
      <c r="BQ182" s="643">
        <v>1.94</v>
      </c>
      <c r="BR182" s="645">
        <v>1.92</v>
      </c>
    </row>
    <row r="183" spans="1:70">
      <c r="B183" s="211">
        <v>1</v>
      </c>
    </row>
    <row r="184" spans="1:70">
      <c r="B184" s="211">
        <v>2</v>
      </c>
    </row>
    <row r="185" spans="1:70">
      <c r="B185" s="211">
        <v>3</v>
      </c>
    </row>
    <row r="186" spans="1:70">
      <c r="B186" s="211">
        <v>4</v>
      </c>
    </row>
    <row r="187" spans="1:70">
      <c r="B187" s="211">
        <v>5</v>
      </c>
    </row>
    <row r="188" spans="1:70">
      <c r="B188" s="211">
        <v>6</v>
      </c>
      <c r="AN188" s="211">
        <f>190-2</f>
        <v>188</v>
      </c>
    </row>
    <row r="189" spans="1:70">
      <c r="A189" s="685" t="s">
        <v>112</v>
      </c>
      <c r="B189" s="685"/>
      <c r="C189" s="28">
        <v>40544</v>
      </c>
      <c r="D189" s="28">
        <v>40575</v>
      </c>
      <c r="E189" s="28">
        <v>40603</v>
      </c>
      <c r="F189" s="28">
        <v>40634</v>
      </c>
      <c r="G189" s="28">
        <v>40664</v>
      </c>
      <c r="H189" s="28">
        <v>40695</v>
      </c>
      <c r="I189" s="28">
        <v>40725</v>
      </c>
      <c r="J189" s="28">
        <v>40756</v>
      </c>
      <c r="K189" s="28">
        <v>40787</v>
      </c>
      <c r="L189" s="28">
        <v>40817</v>
      </c>
      <c r="M189" s="28">
        <v>40848</v>
      </c>
      <c r="N189" s="28">
        <v>40878</v>
      </c>
      <c r="O189" s="28">
        <v>40909</v>
      </c>
      <c r="P189" s="28">
        <v>40940</v>
      </c>
      <c r="Q189" s="28">
        <v>40969</v>
      </c>
      <c r="R189" s="28">
        <v>41000</v>
      </c>
      <c r="S189" s="28">
        <v>41030</v>
      </c>
      <c r="T189" s="28">
        <v>41061</v>
      </c>
      <c r="U189" s="28">
        <v>41091</v>
      </c>
      <c r="V189" s="28">
        <v>41122</v>
      </c>
      <c r="W189" s="28">
        <v>41153</v>
      </c>
      <c r="X189" s="28">
        <v>41183</v>
      </c>
      <c r="Y189" s="28">
        <v>41214</v>
      </c>
      <c r="Z189" s="28">
        <v>41244</v>
      </c>
      <c r="AA189" s="28">
        <v>41275</v>
      </c>
      <c r="AB189" s="28">
        <v>41306</v>
      </c>
      <c r="AC189" s="28">
        <v>41334</v>
      </c>
      <c r="AD189" s="28">
        <v>41365</v>
      </c>
      <c r="AE189" s="28">
        <v>41395</v>
      </c>
      <c r="AF189" s="28">
        <v>41426</v>
      </c>
      <c r="AG189" s="28">
        <v>41456</v>
      </c>
      <c r="AH189" s="28">
        <v>41487</v>
      </c>
      <c r="AI189" s="28">
        <v>41518</v>
      </c>
      <c r="AJ189" s="28">
        <v>41548</v>
      </c>
      <c r="AK189" s="28">
        <v>41579</v>
      </c>
      <c r="AL189" s="28">
        <v>41609</v>
      </c>
      <c r="AM189" s="28">
        <v>41640</v>
      </c>
      <c r="AN189" s="28">
        <v>41671</v>
      </c>
      <c r="AO189" s="28">
        <v>41699</v>
      </c>
      <c r="AP189" s="28">
        <v>41730</v>
      </c>
      <c r="AQ189" s="28">
        <v>41760</v>
      </c>
      <c r="AR189" s="28">
        <v>41791</v>
      </c>
      <c r="AS189" s="28">
        <v>41821</v>
      </c>
      <c r="AT189" s="28">
        <v>41852</v>
      </c>
      <c r="AU189" s="28">
        <v>41883</v>
      </c>
      <c r="AV189" s="28">
        <v>41913</v>
      </c>
      <c r="AW189" s="28">
        <v>41944</v>
      </c>
      <c r="AX189" s="28">
        <v>41974</v>
      </c>
      <c r="AY189" s="28">
        <v>42005</v>
      </c>
      <c r="AZ189" s="28">
        <v>42036</v>
      </c>
      <c r="BA189" s="248" t="s">
        <v>423</v>
      </c>
      <c r="BB189" s="1">
        <v>42095</v>
      </c>
      <c r="BC189" s="296">
        <v>42125</v>
      </c>
      <c r="BD189" s="296">
        <v>42156</v>
      </c>
      <c r="BE189" s="389">
        <v>42186</v>
      </c>
      <c r="BF189" s="296">
        <v>42217</v>
      </c>
      <c r="BG189" s="296">
        <v>42248</v>
      </c>
      <c r="BH189" s="389">
        <v>42278</v>
      </c>
      <c r="BI189" s="389">
        <v>42309</v>
      </c>
      <c r="BJ189" s="389">
        <v>42339</v>
      </c>
      <c r="BK189" s="389">
        <v>42370</v>
      </c>
      <c r="BL189" s="296">
        <v>42401</v>
      </c>
      <c r="BM189" s="296">
        <v>42430</v>
      </c>
      <c r="BN189" s="389">
        <v>42461</v>
      </c>
      <c r="BO189" s="296">
        <v>42491</v>
      </c>
      <c r="BP189" s="296">
        <v>42522</v>
      </c>
      <c r="BQ189" s="296">
        <v>42552</v>
      </c>
      <c r="BR189" s="296">
        <v>42583</v>
      </c>
    </row>
    <row r="190" spans="1:70" ht="26.25">
      <c r="A190" s="684" t="s">
        <v>14</v>
      </c>
      <c r="B190" s="28" t="s">
        <v>15</v>
      </c>
      <c r="C190" s="43" ph="1">
        <v>4681536</v>
      </c>
      <c r="D190" s="43" ph="1">
        <v>5617335</v>
      </c>
      <c r="E190" s="43" ph="1">
        <v>3871312</v>
      </c>
      <c r="F190" s="43" ph="1">
        <v>3158797</v>
      </c>
      <c r="G190" s="43" ph="1">
        <v>2154804</v>
      </c>
      <c r="H190" s="43" ph="1">
        <v>2661106</v>
      </c>
      <c r="I190" s="43" ph="1">
        <v>3396627</v>
      </c>
      <c r="J190" s="43" ph="1">
        <v>2911208</v>
      </c>
      <c r="K190" s="43" ph="1">
        <v>2715589</v>
      </c>
      <c r="L190" s="43" ph="1">
        <v>3041786</v>
      </c>
      <c r="M190" s="43" ph="1">
        <v>2935035</v>
      </c>
      <c r="N190" s="43" ph="1">
        <v>3686799</v>
      </c>
      <c r="O190" s="43" ph="1">
        <v>5025203</v>
      </c>
      <c r="P190" s="43" ph="1">
        <v>4225367</v>
      </c>
      <c r="Q190" s="43" ph="1">
        <v>4259629</v>
      </c>
      <c r="R190" s="43" ph="1">
        <v>3910142</v>
      </c>
      <c r="S190" s="43" ph="1">
        <v>4100217</v>
      </c>
      <c r="T190" s="43" ph="1">
        <v>4059608</v>
      </c>
      <c r="U190" s="43" ph="1">
        <v>4059718</v>
      </c>
      <c r="V190" s="43" ph="1">
        <v>3758222</v>
      </c>
      <c r="W190" s="43" ph="1">
        <v>2739432</v>
      </c>
      <c r="X190" s="43" ph="1">
        <v>2937499</v>
      </c>
      <c r="Y190" s="43" ph="1">
        <v>3044288</v>
      </c>
      <c r="Z190" s="43" ph="1">
        <v>3480075</v>
      </c>
      <c r="AA190" s="43" ph="1">
        <v>3838448</v>
      </c>
      <c r="AB190" s="43" ph="1">
        <v>4947934</v>
      </c>
      <c r="AC190" s="43" ph="1">
        <v>3439919</v>
      </c>
      <c r="AD190" s="43" ph="1">
        <v>2221798</v>
      </c>
      <c r="AE190" s="43" ph="1">
        <v>2675425</v>
      </c>
      <c r="AF190" s="43" ph="1">
        <v>4541822</v>
      </c>
      <c r="AG190" s="43" ph="1">
        <v>5088518</v>
      </c>
      <c r="AH190" s="43" ph="1">
        <v>4554750</v>
      </c>
      <c r="AI190" s="43" ph="1">
        <v>3288242</v>
      </c>
      <c r="AJ190" s="43" ph="1">
        <v>2846907</v>
      </c>
      <c r="AK190" s="43" ph="1">
        <v>2956289</v>
      </c>
      <c r="AL190" s="43" ph="1">
        <v>3371235</v>
      </c>
      <c r="AM190" s="43" ph="1">
        <v>3727589</v>
      </c>
      <c r="AN190" s="43" ph="1">
        <v>3184658</v>
      </c>
      <c r="AO190" s="43" ph="1">
        <v>1806970</v>
      </c>
      <c r="AP190" s="43" ph="1">
        <v>2123692</v>
      </c>
      <c r="AQ190" s="43" ph="1">
        <v>1957095</v>
      </c>
      <c r="AR190" s="43" ph="1">
        <v>1763103</v>
      </c>
      <c r="AS190" s="43" ph="1">
        <v>2212297</v>
      </c>
      <c r="AT190" s="43" ph="1">
        <v>2218316</v>
      </c>
      <c r="AU190" s="43" ph="1">
        <v>1115303</v>
      </c>
      <c r="AV190" s="43" ph="1">
        <v>1016760</v>
      </c>
      <c r="AW190" s="43" ph="1">
        <v>935275</v>
      </c>
      <c r="AX190" s="43" ph="1">
        <v>921531</v>
      </c>
      <c r="AY190" s="43" ph="1">
        <v>971019</v>
      </c>
      <c r="AZ190" s="43" ph="1">
        <v>1440356</v>
      </c>
      <c r="BA190" s="2">
        <v>869257</v>
      </c>
      <c r="BB190" s="2">
        <v>573608</v>
      </c>
      <c r="BC190" s="2">
        <v>567898</v>
      </c>
      <c r="BD190" s="2">
        <v>483363</v>
      </c>
      <c r="BE190" s="393">
        <v>604141</v>
      </c>
      <c r="BF190" s="2">
        <v>867494</v>
      </c>
      <c r="BG190" s="2">
        <v>421918</v>
      </c>
      <c r="BH190" s="474">
        <v>394572</v>
      </c>
      <c r="BI190" s="477">
        <v>331641</v>
      </c>
      <c r="BJ190" s="501">
        <v>370223</v>
      </c>
      <c r="BK190" s="529">
        <v>422932</v>
      </c>
      <c r="BL190" s="2">
        <v>499700</v>
      </c>
      <c r="BM190" s="2">
        <v>313223</v>
      </c>
      <c r="BN190" s="2">
        <v>344687</v>
      </c>
      <c r="BO190" s="2">
        <v>316700</v>
      </c>
      <c r="BP190" s="646">
        <v>380177</v>
      </c>
      <c r="BQ190" s="648">
        <v>488168</v>
      </c>
      <c r="BR190" s="650">
        <v>350552</v>
      </c>
    </row>
    <row r="191" spans="1:70">
      <c r="A191" s="684"/>
      <c r="B191" s="29" t="s">
        <v>16</v>
      </c>
      <c r="C191" s="44">
        <v>0.1981</v>
      </c>
      <c r="D191" s="44">
        <v>0.19989999999999999</v>
      </c>
      <c r="E191" s="44">
        <v>-0.31080000000000002</v>
      </c>
      <c r="F191" s="44">
        <v>-0.18410000000000001</v>
      </c>
      <c r="G191" s="44">
        <v>-0.31780000000000003</v>
      </c>
      <c r="H191" s="44">
        <v>0.23499999999999999</v>
      </c>
      <c r="I191" s="44">
        <v>0.27639999999999998</v>
      </c>
      <c r="J191" s="44">
        <v>-0.1429</v>
      </c>
      <c r="K191" s="44">
        <v>-6.7199999999999996E-2</v>
      </c>
      <c r="L191" s="44">
        <v>0.1201</v>
      </c>
      <c r="M191" s="44">
        <v>-3.5099999999999999E-2</v>
      </c>
      <c r="N191" s="44">
        <v>0.25609999999999999</v>
      </c>
      <c r="O191" s="44">
        <v>0.36299999999999999</v>
      </c>
      <c r="P191" s="44">
        <v>-0.15920000000000001</v>
      </c>
      <c r="Q191" s="44">
        <v>8.0999999999999996E-3</v>
      </c>
      <c r="R191" s="44">
        <v>-8.2000000000000003E-2</v>
      </c>
      <c r="S191" s="44">
        <v>4.8599999999999997E-2</v>
      </c>
      <c r="T191" s="44">
        <v>-9.9000000000000008E-3</v>
      </c>
      <c r="U191" s="44">
        <v>0</v>
      </c>
      <c r="V191" s="44">
        <v>-7.4300000000000005E-2</v>
      </c>
      <c r="W191" s="44">
        <v>-0.27110000000000001</v>
      </c>
      <c r="X191" s="44">
        <v>7.2300000000000003E-2</v>
      </c>
      <c r="Y191" s="44">
        <v>3.6400000000000002E-2</v>
      </c>
      <c r="Z191" s="44">
        <v>0.1431</v>
      </c>
      <c r="AA191" s="44">
        <v>0.10299999999999999</v>
      </c>
      <c r="AB191" s="44">
        <v>0.28899999999999998</v>
      </c>
      <c r="AC191" s="44">
        <v>-0.30480000000000002</v>
      </c>
      <c r="AD191" s="44">
        <v>-0.35410000000000003</v>
      </c>
      <c r="AE191" s="44">
        <v>0.20419999999999999</v>
      </c>
      <c r="AF191" s="44">
        <v>0.6976</v>
      </c>
      <c r="AG191" s="44">
        <v>0.12039999999999999</v>
      </c>
      <c r="AH191" s="44">
        <v>-0.10489999999999999</v>
      </c>
      <c r="AI191" s="44">
        <v>-0.27810000000000001</v>
      </c>
      <c r="AJ191" s="44">
        <v>-0.13420000000000001</v>
      </c>
      <c r="AK191" s="44">
        <v>3.8399999999999997E-2</v>
      </c>
      <c r="AL191" s="44">
        <v>0.1404</v>
      </c>
      <c r="AM191" s="44">
        <v>0.1057</v>
      </c>
      <c r="AN191" s="44">
        <v>-0.1457</v>
      </c>
      <c r="AO191" s="44">
        <v>-0.43259999999999998</v>
      </c>
      <c r="AP191" s="44">
        <v>0.17530000000000001</v>
      </c>
      <c r="AQ191" s="44">
        <v>-7.8399999999999997E-2</v>
      </c>
      <c r="AR191" s="44">
        <v>-9.9099999999999994E-2</v>
      </c>
      <c r="AS191" s="44">
        <v>0.25480000000000003</v>
      </c>
      <c r="AT191" s="44">
        <v>2.7000000000000001E-3</v>
      </c>
      <c r="AU191" s="44">
        <v>-0.49719999999999998</v>
      </c>
      <c r="AV191" s="44">
        <v>-8.8400000000000006E-2</v>
      </c>
      <c r="AW191" s="44">
        <v>-8.0100000000000005E-2</v>
      </c>
      <c r="AX191" s="44">
        <v>-1.47E-2</v>
      </c>
      <c r="AY191" s="44">
        <v>5.3699999999999998E-2</v>
      </c>
      <c r="AZ191" s="44">
        <v>0.48330000000000001</v>
      </c>
      <c r="BA191" s="202">
        <v>-0.39650000000000002</v>
      </c>
      <c r="BB191" s="4">
        <v>-0.34010000000000001</v>
      </c>
      <c r="BC191" s="206">
        <v>-0.01</v>
      </c>
      <c r="BD191" s="202">
        <v>-0.1489</v>
      </c>
      <c r="BE191" s="405">
        <v>0.24990000000000001</v>
      </c>
      <c r="BF191" s="202">
        <v>0.43590000000000001</v>
      </c>
      <c r="BG191" s="202">
        <v>-0.51359999999999995</v>
      </c>
      <c r="BH191" s="405">
        <v>-6.4799999999999996E-2</v>
      </c>
      <c r="BI191" s="405">
        <v>-0.1595</v>
      </c>
      <c r="BJ191" s="405">
        <v>0.1163</v>
      </c>
      <c r="BK191" s="405">
        <v>0.1424</v>
      </c>
      <c r="BL191" s="202">
        <v>0.18149999999999999</v>
      </c>
      <c r="BM191" s="202">
        <v>-0.37319999999999998</v>
      </c>
      <c r="BN191" s="202">
        <v>0.10050000000000001</v>
      </c>
      <c r="BO191" s="202">
        <v>-8.1199999999999994E-2</v>
      </c>
      <c r="BP191" s="619">
        <v>0.20039999999999999</v>
      </c>
      <c r="BQ191" s="619">
        <v>0.28410000000000002</v>
      </c>
      <c r="BR191" s="619">
        <v>-0.28189999999999998</v>
      </c>
    </row>
    <row r="192" spans="1:70" ht="26.25">
      <c r="A192" s="684"/>
      <c r="B192" s="28" t="s">
        <v>17</v>
      </c>
      <c r="C192" s="43" ph="1">
        <v>151202</v>
      </c>
      <c r="D192" s="43" ph="1">
        <v>149535</v>
      </c>
      <c r="E192" s="43" ph="1">
        <v>120663</v>
      </c>
      <c r="F192" s="43" ph="1">
        <v>106287</v>
      </c>
      <c r="G192" s="43" ph="1">
        <v>77371</v>
      </c>
      <c r="H192" s="43" ph="1">
        <v>93016</v>
      </c>
      <c r="I192" s="43" ph="1">
        <v>114781</v>
      </c>
      <c r="J192" s="43" ph="1">
        <v>102653</v>
      </c>
      <c r="K192" s="43" ph="1">
        <v>91762</v>
      </c>
      <c r="L192" s="43" ph="1">
        <v>106281</v>
      </c>
      <c r="M192" s="43" ph="1">
        <v>98269</v>
      </c>
      <c r="N192" s="43" ph="1">
        <v>109693</v>
      </c>
      <c r="O192" s="43" ph="1">
        <v>134233</v>
      </c>
      <c r="P192" s="43" ph="1">
        <v>111344</v>
      </c>
      <c r="Q192" s="43" ph="1">
        <v>109452</v>
      </c>
      <c r="R192" s="43" ph="1">
        <v>110234</v>
      </c>
      <c r="S192" s="43" ph="1">
        <v>114868</v>
      </c>
      <c r="T192" s="43" ph="1">
        <v>121409</v>
      </c>
      <c r="U192" s="43" ph="1">
        <v>116701</v>
      </c>
      <c r="V192" s="43" ph="1">
        <v>102169</v>
      </c>
      <c r="W192" s="43" ph="1">
        <v>86447</v>
      </c>
      <c r="X192" s="43" ph="1">
        <v>89572</v>
      </c>
      <c r="Y192" s="43" ph="1">
        <v>82019</v>
      </c>
      <c r="Z192" s="43" ph="1">
        <v>91561</v>
      </c>
      <c r="AA192" s="43" ph="1">
        <v>106514</v>
      </c>
      <c r="AB192" s="43" ph="1">
        <v>110184</v>
      </c>
      <c r="AC192" s="43" ph="1">
        <v>90849</v>
      </c>
      <c r="AD192" s="43" ph="1">
        <v>60646</v>
      </c>
      <c r="AE192" s="43" ph="1">
        <v>66546</v>
      </c>
      <c r="AF192" s="43" ph="1">
        <v>103673</v>
      </c>
      <c r="AG192" s="43" ph="1">
        <v>110345</v>
      </c>
      <c r="AH192" s="43" ph="1">
        <v>98363</v>
      </c>
      <c r="AI192" s="43" ph="1">
        <v>85965</v>
      </c>
      <c r="AJ192" s="43" ph="1">
        <v>74391</v>
      </c>
      <c r="AK192" s="43" ph="1">
        <v>71838</v>
      </c>
      <c r="AL192" s="43" ph="1">
        <v>78722</v>
      </c>
      <c r="AM192" s="43" ph="1">
        <v>81194</v>
      </c>
      <c r="AN192" s="43" ph="1">
        <v>67190</v>
      </c>
      <c r="AO192" s="43" ph="1">
        <v>47998</v>
      </c>
      <c r="AP192" s="43" ph="1">
        <v>51431</v>
      </c>
      <c r="AQ192" s="43" ph="1">
        <v>48921</v>
      </c>
      <c r="AR192" s="43" ph="1">
        <v>42706</v>
      </c>
      <c r="AS192" s="43" ph="1">
        <v>50139</v>
      </c>
      <c r="AT192" s="43" ph="1">
        <v>50029</v>
      </c>
      <c r="AU192" s="43" ph="1">
        <v>30819</v>
      </c>
      <c r="AV192" s="43" ph="1">
        <v>28247</v>
      </c>
      <c r="AW192" s="43" ph="1">
        <v>27051</v>
      </c>
      <c r="AX192" s="43" ph="1">
        <v>25614</v>
      </c>
      <c r="AY192" s="43" ph="1">
        <v>27429</v>
      </c>
      <c r="AZ192" s="43" ph="1">
        <v>32426</v>
      </c>
      <c r="BA192" s="2">
        <v>23789</v>
      </c>
      <c r="BB192" s="2">
        <v>18528</v>
      </c>
      <c r="BC192" s="2">
        <v>18164</v>
      </c>
      <c r="BD192" s="2">
        <v>15878</v>
      </c>
      <c r="BE192" s="393">
        <v>18673</v>
      </c>
      <c r="BF192" s="2">
        <v>19912</v>
      </c>
      <c r="BG192" s="2">
        <v>13154</v>
      </c>
      <c r="BH192" s="474">
        <v>13046</v>
      </c>
      <c r="BI192" s="477">
        <v>11037</v>
      </c>
      <c r="BJ192" s="501">
        <v>11541</v>
      </c>
      <c r="BK192" s="529">
        <v>13169</v>
      </c>
      <c r="BL192" s="2">
        <v>14373</v>
      </c>
      <c r="BM192" s="2">
        <v>10917</v>
      </c>
      <c r="BN192" s="2">
        <v>12214</v>
      </c>
      <c r="BO192" s="2">
        <v>11096</v>
      </c>
      <c r="BP192" s="646">
        <v>11558</v>
      </c>
      <c r="BQ192" s="648">
        <v>12611</v>
      </c>
      <c r="BR192" s="650">
        <v>10865</v>
      </c>
    </row>
    <row r="193" spans="1:70">
      <c r="A193" s="684"/>
      <c r="B193" s="29" t="s">
        <v>18</v>
      </c>
      <c r="C193" s="44">
        <v>0.1313</v>
      </c>
      <c r="D193" s="44">
        <v>-1.0999999999999999E-2</v>
      </c>
      <c r="E193" s="44">
        <v>-0.19309999999999999</v>
      </c>
      <c r="F193" s="44">
        <v>-0.1191</v>
      </c>
      <c r="G193" s="44">
        <v>-0.27210000000000001</v>
      </c>
      <c r="H193" s="44">
        <v>0.20219999999999999</v>
      </c>
      <c r="I193" s="44">
        <v>0.23400000000000001</v>
      </c>
      <c r="J193" s="44">
        <v>-0.1057</v>
      </c>
      <c r="K193" s="44">
        <v>-0.1061</v>
      </c>
      <c r="L193" s="44">
        <v>0.15820000000000001</v>
      </c>
      <c r="M193" s="44">
        <v>-7.5399999999999995E-2</v>
      </c>
      <c r="N193" s="44">
        <v>0.1163</v>
      </c>
      <c r="O193" s="44">
        <v>0.22370000000000001</v>
      </c>
      <c r="P193" s="44">
        <v>-0.17050000000000001</v>
      </c>
      <c r="Q193" s="44">
        <v>-1.7000000000000001E-2</v>
      </c>
      <c r="R193" s="44">
        <v>7.1000000000000004E-3</v>
      </c>
      <c r="S193" s="44">
        <v>4.2000000000000003E-2</v>
      </c>
      <c r="T193" s="44">
        <v>5.6899999999999999E-2</v>
      </c>
      <c r="U193" s="44">
        <v>-3.8800000000000001E-2</v>
      </c>
      <c r="V193" s="44">
        <v>-0.1245</v>
      </c>
      <c r="W193" s="44">
        <v>-0.15390000000000001</v>
      </c>
      <c r="X193" s="44">
        <v>3.61E-2</v>
      </c>
      <c r="Y193" s="44">
        <v>-8.43E-2</v>
      </c>
      <c r="Z193" s="44">
        <v>0.1163</v>
      </c>
      <c r="AA193" s="44">
        <v>0.1633</v>
      </c>
      <c r="AB193" s="44">
        <v>3.4500000000000003E-2</v>
      </c>
      <c r="AC193" s="44">
        <v>-0.17549999999999999</v>
      </c>
      <c r="AD193" s="44">
        <v>-0.33250000000000002</v>
      </c>
      <c r="AE193" s="44">
        <v>9.7299999999999998E-2</v>
      </c>
      <c r="AF193" s="44">
        <v>0.55789999999999995</v>
      </c>
      <c r="AG193" s="44">
        <v>6.4399999999999999E-2</v>
      </c>
      <c r="AH193" s="44">
        <v>-0.1086</v>
      </c>
      <c r="AI193" s="44">
        <v>-0.126</v>
      </c>
      <c r="AJ193" s="44">
        <v>-0.1346</v>
      </c>
      <c r="AK193" s="44">
        <v>-3.4299999999999997E-2</v>
      </c>
      <c r="AL193" s="44">
        <v>9.5799999999999996E-2</v>
      </c>
      <c r="AM193" s="44">
        <v>3.1399999999999997E-2</v>
      </c>
      <c r="AN193" s="44">
        <v>-0.17249999999999999</v>
      </c>
      <c r="AO193" s="44">
        <v>-0.28560000000000002</v>
      </c>
      <c r="AP193" s="44">
        <v>7.1499999999999994E-2</v>
      </c>
      <c r="AQ193" s="44">
        <v>-4.8800000000000003E-2</v>
      </c>
      <c r="AR193" s="44">
        <v>-0.127</v>
      </c>
      <c r="AS193" s="44">
        <v>0.1741</v>
      </c>
      <c r="AT193" s="44">
        <v>-2.2000000000000001E-3</v>
      </c>
      <c r="AU193" s="44">
        <v>-0.38400000000000001</v>
      </c>
      <c r="AV193" s="44">
        <v>-8.3500000000000005E-2</v>
      </c>
      <c r="AW193" s="44">
        <v>-4.2299999999999997E-2</v>
      </c>
      <c r="AX193" s="44">
        <v>-5.3100000000000001E-2</v>
      </c>
      <c r="AY193" s="44">
        <v>7.0900000000000005E-2</v>
      </c>
      <c r="AZ193" s="44">
        <v>0.1822</v>
      </c>
      <c r="BA193" s="202">
        <v>-0.26640000000000003</v>
      </c>
      <c r="BB193" s="4">
        <v>-0.22120000000000001</v>
      </c>
      <c r="BC193" s="202">
        <v>-1.9599999999999999E-2</v>
      </c>
      <c r="BD193" s="202">
        <v>-0.12590000000000001</v>
      </c>
      <c r="BE193" s="405">
        <v>0.17599999999999999</v>
      </c>
      <c r="BF193" s="202">
        <v>6.6400000000000001E-2</v>
      </c>
      <c r="BG193" s="202">
        <v>-0.33939999999999998</v>
      </c>
      <c r="BH193" s="405">
        <v>-8.2000000000000007E-3</v>
      </c>
      <c r="BI193" s="405">
        <v>-0.154</v>
      </c>
      <c r="BJ193" s="405">
        <v>4.5699999999999998E-2</v>
      </c>
      <c r="BK193" s="405">
        <v>0.1411</v>
      </c>
      <c r="BL193" s="202">
        <v>9.1399999999999995E-2</v>
      </c>
      <c r="BM193" s="202">
        <v>-0.24049999999999999</v>
      </c>
      <c r="BN193" s="202">
        <v>0.1188</v>
      </c>
      <c r="BO193" s="202">
        <v>-9.1499999999999998E-2</v>
      </c>
      <c r="BP193" s="619">
        <v>4.1599999999999998E-2</v>
      </c>
      <c r="BQ193" s="619">
        <v>9.11E-2</v>
      </c>
      <c r="BR193" s="619">
        <v>-0.13850000000000001</v>
      </c>
    </row>
    <row r="194" spans="1:70" ht="26.25">
      <c r="A194" s="684"/>
      <c r="B194" s="28" t="s">
        <v>19</v>
      </c>
      <c r="C194" s="43" ph="1">
        <v>30.96</v>
      </c>
      <c r="D194" s="43" ph="1">
        <v>37.57</v>
      </c>
      <c r="E194" s="43" ph="1">
        <v>32.08</v>
      </c>
      <c r="F194" s="43" ph="1">
        <v>29.72</v>
      </c>
      <c r="G194" s="43" ph="1">
        <v>27.85</v>
      </c>
      <c r="H194" s="43" ph="1">
        <v>28.61</v>
      </c>
      <c r="I194" s="43" ph="1">
        <v>29.59</v>
      </c>
      <c r="J194" s="43" ph="1">
        <v>28.36</v>
      </c>
      <c r="K194" s="43" ph="1">
        <v>29.59</v>
      </c>
      <c r="L194" s="43" ph="1">
        <v>28.62</v>
      </c>
      <c r="M194" s="43" ph="1">
        <v>29.87</v>
      </c>
      <c r="N194" s="43" ph="1">
        <v>33.61</v>
      </c>
      <c r="O194" s="43" ph="1">
        <v>37.44</v>
      </c>
      <c r="P194" s="43" ph="1">
        <v>37.950000000000003</v>
      </c>
      <c r="Q194" s="43" ph="1">
        <v>38.92</v>
      </c>
      <c r="R194" s="43" ph="1">
        <v>35.47</v>
      </c>
      <c r="S194" s="43" ph="1">
        <v>35.700000000000003</v>
      </c>
      <c r="T194" s="43" ph="1">
        <v>33.44</v>
      </c>
      <c r="U194" s="43" ph="1">
        <v>34.79</v>
      </c>
      <c r="V194" s="43" ph="1">
        <v>36.78</v>
      </c>
      <c r="W194" s="43" ph="1">
        <v>31.69</v>
      </c>
      <c r="X194" s="43" ph="1">
        <v>32.79</v>
      </c>
      <c r="Y194" s="43" ph="1">
        <v>37.119999999999997</v>
      </c>
      <c r="Z194" s="43" ph="1">
        <v>38.01</v>
      </c>
      <c r="AA194" s="43" ph="1">
        <v>36.04</v>
      </c>
      <c r="AB194" s="43" ph="1">
        <v>44.91</v>
      </c>
      <c r="AC194" s="43" ph="1">
        <v>37.86</v>
      </c>
      <c r="AD194" s="43" ph="1">
        <v>36.64</v>
      </c>
      <c r="AE194" s="43" ph="1">
        <v>40.200000000000003</v>
      </c>
      <c r="AF194" s="43" ph="1">
        <v>43.81</v>
      </c>
      <c r="AG194" s="43" ph="1">
        <v>46.11</v>
      </c>
      <c r="AH194" s="43" ph="1">
        <v>46.31</v>
      </c>
      <c r="AI194" s="43" ph="1">
        <v>38.25</v>
      </c>
      <c r="AJ194" s="43" ph="1">
        <v>38.270000000000003</v>
      </c>
      <c r="AK194" s="43" ph="1">
        <v>41.15</v>
      </c>
      <c r="AL194" s="43" ph="1">
        <v>42.82</v>
      </c>
      <c r="AM194" s="43" ph="1">
        <v>45.91</v>
      </c>
      <c r="AN194" s="43" ph="1">
        <v>47.4</v>
      </c>
      <c r="AO194" s="43" ph="1">
        <v>37.65</v>
      </c>
      <c r="AP194" s="43" ph="1">
        <v>41.29</v>
      </c>
      <c r="AQ194" s="43" ph="1">
        <v>40.01</v>
      </c>
      <c r="AR194" s="43" ph="1">
        <v>41.28</v>
      </c>
      <c r="AS194" s="43" ph="1">
        <v>44.12</v>
      </c>
      <c r="AT194" s="43" ph="1">
        <v>44.34</v>
      </c>
      <c r="AU194" s="43" ph="1">
        <v>36.19</v>
      </c>
      <c r="AV194" s="43" ph="1">
        <v>36</v>
      </c>
      <c r="AW194" s="43" ph="1">
        <v>34.57</v>
      </c>
      <c r="AX194" s="43" ph="1">
        <v>35.979999999999997</v>
      </c>
      <c r="AY194" s="43" ph="1">
        <v>35.4</v>
      </c>
      <c r="AZ194" s="43" ph="1">
        <v>44.42</v>
      </c>
      <c r="BA194" s="2">
        <v>36.54</v>
      </c>
      <c r="BB194" s="2">
        <v>30.96</v>
      </c>
      <c r="BC194" s="2">
        <v>31.27</v>
      </c>
      <c r="BD194" s="2">
        <v>30.44</v>
      </c>
      <c r="BE194" s="393">
        <v>32.35</v>
      </c>
      <c r="BF194" s="2">
        <v>43.57</v>
      </c>
      <c r="BG194" s="2">
        <v>32.08</v>
      </c>
      <c r="BH194" s="474">
        <v>30.24</v>
      </c>
      <c r="BI194" s="477">
        <v>30.05</v>
      </c>
      <c r="BJ194" s="501">
        <v>32.08</v>
      </c>
      <c r="BK194" s="529">
        <v>32.119999999999997</v>
      </c>
      <c r="BL194" s="2">
        <v>34.770000000000003</v>
      </c>
      <c r="BM194" s="2">
        <v>28.69</v>
      </c>
      <c r="BN194" s="2">
        <v>28.22</v>
      </c>
      <c r="BO194" s="2">
        <v>28.54</v>
      </c>
      <c r="BP194" s="646">
        <v>32.89</v>
      </c>
      <c r="BQ194" s="648">
        <v>38.71</v>
      </c>
      <c r="BR194" s="650">
        <v>32.26</v>
      </c>
    </row>
    <row r="195" spans="1:70">
      <c r="A195" s="684"/>
      <c r="B195" s="29" t="s">
        <v>20</v>
      </c>
      <c r="C195" s="44">
        <v>5.8799999999999998E-2</v>
      </c>
      <c r="D195" s="44">
        <v>0.2135</v>
      </c>
      <c r="E195" s="44">
        <v>-0.14610000000000001</v>
      </c>
      <c r="F195" s="44">
        <v>-7.3599999999999999E-2</v>
      </c>
      <c r="G195" s="44">
        <v>-6.2899999999999998E-2</v>
      </c>
      <c r="H195" s="44">
        <v>2.7300000000000001E-2</v>
      </c>
      <c r="I195" s="44">
        <v>3.4299999999999997E-2</v>
      </c>
      <c r="J195" s="44">
        <v>-4.1599999999999998E-2</v>
      </c>
      <c r="K195" s="44">
        <v>4.3400000000000001E-2</v>
      </c>
      <c r="L195" s="44">
        <v>-3.2800000000000003E-2</v>
      </c>
      <c r="M195" s="44">
        <v>4.3700000000000003E-2</v>
      </c>
      <c r="N195" s="44">
        <v>0.12520000000000001</v>
      </c>
      <c r="O195" s="44">
        <v>0.114</v>
      </c>
      <c r="P195" s="44">
        <v>1.3599999999999999E-2</v>
      </c>
      <c r="Q195" s="44">
        <v>2.5600000000000001E-2</v>
      </c>
      <c r="R195" s="44">
        <v>-8.8599999999999998E-2</v>
      </c>
      <c r="S195" s="44">
        <v>6.4999999999999997E-3</v>
      </c>
      <c r="T195" s="44">
        <v>-6.3299999999999995E-2</v>
      </c>
      <c r="U195" s="210">
        <v>4.0399999999999998E-2</v>
      </c>
      <c r="V195" s="44">
        <v>5.7200000000000001E-2</v>
      </c>
      <c r="W195" s="44">
        <v>-0.1384</v>
      </c>
      <c r="X195" s="44">
        <v>3.4700000000000002E-2</v>
      </c>
      <c r="Y195" s="44">
        <v>0.1321</v>
      </c>
      <c r="Z195" s="44">
        <v>2.4E-2</v>
      </c>
      <c r="AA195" s="44">
        <v>-5.1799999999999999E-2</v>
      </c>
      <c r="AB195" s="44">
        <v>0.24610000000000001</v>
      </c>
      <c r="AC195" s="44">
        <v>-0.157</v>
      </c>
      <c r="AD195" s="44">
        <v>-3.2199999999999999E-2</v>
      </c>
      <c r="AE195" s="44">
        <v>9.7199999999999995E-2</v>
      </c>
      <c r="AF195" s="44">
        <v>8.9800000000000005E-2</v>
      </c>
      <c r="AG195" s="44">
        <v>5.2499999999999998E-2</v>
      </c>
      <c r="AH195" s="44">
        <v>4.3E-3</v>
      </c>
      <c r="AI195" s="44">
        <v>-0.17399999999999999</v>
      </c>
      <c r="AJ195" s="44">
        <v>5.0000000000000001E-4</v>
      </c>
      <c r="AK195" s="44">
        <v>7.5300000000000006E-2</v>
      </c>
      <c r="AL195" s="44">
        <v>4.0599999999999997E-2</v>
      </c>
      <c r="AM195" s="44">
        <v>7.22E-2</v>
      </c>
      <c r="AN195" s="44">
        <v>3.2500000000000001E-2</v>
      </c>
      <c r="AO195" s="44">
        <v>-0.20569999999999999</v>
      </c>
      <c r="AP195" s="44">
        <v>9.6699999999999994E-2</v>
      </c>
      <c r="AQ195" s="44">
        <v>-3.1E-2</v>
      </c>
      <c r="AR195" s="44">
        <v>3.1699999999999999E-2</v>
      </c>
      <c r="AS195" s="44">
        <v>6.88E-2</v>
      </c>
      <c r="AT195" s="44">
        <v>5.0000000000000001E-3</v>
      </c>
      <c r="AU195" s="44">
        <v>-0.18379999999999999</v>
      </c>
      <c r="AV195" s="44">
        <v>-5.3E-3</v>
      </c>
      <c r="AW195" s="44">
        <v>-3.9699999999999999E-2</v>
      </c>
      <c r="AX195" s="44">
        <v>4.0800000000000003E-2</v>
      </c>
      <c r="AY195" s="44">
        <v>-1.61E-2</v>
      </c>
      <c r="AZ195" s="44">
        <v>0.25480000000000003</v>
      </c>
      <c r="BA195" s="202">
        <v>-0.1774</v>
      </c>
      <c r="BB195" s="4">
        <v>-0.1527</v>
      </c>
      <c r="BC195" s="206">
        <v>0.01</v>
      </c>
      <c r="BD195" s="202">
        <v>-2.6499999999999999E-2</v>
      </c>
      <c r="BE195" s="405">
        <v>6.2700000000000006E-2</v>
      </c>
      <c r="BF195" s="202">
        <v>0.3468</v>
      </c>
      <c r="BG195" s="202">
        <v>-0.26369999999999999</v>
      </c>
      <c r="BH195" s="405">
        <v>-5.74E-2</v>
      </c>
      <c r="BI195" s="405">
        <v>-6.3E-3</v>
      </c>
      <c r="BJ195" s="405">
        <v>6.7599999999999993E-2</v>
      </c>
      <c r="BK195" s="405">
        <v>1.1999999999999999E-3</v>
      </c>
      <c r="BL195" s="202">
        <v>8.2500000000000004E-2</v>
      </c>
      <c r="BM195" s="202">
        <v>-0.1749</v>
      </c>
      <c r="BN195" s="202">
        <v>-1.6400000000000001E-2</v>
      </c>
      <c r="BO195" s="202">
        <v>1.1299999999999999E-2</v>
      </c>
      <c r="BP195" s="619">
        <v>0.15240000000000001</v>
      </c>
      <c r="BQ195" s="619">
        <v>0.17699999999999999</v>
      </c>
      <c r="BR195" s="619">
        <v>-0.1666</v>
      </c>
    </row>
    <row r="196" spans="1:70" ht="26.25">
      <c r="A196" s="684" t="s">
        <v>21</v>
      </c>
      <c r="B196" s="28" t="s">
        <v>22</v>
      </c>
      <c r="C196" s="43" ph="1">
        <v>0</v>
      </c>
      <c r="D196" s="43" ph="1">
        <v>0</v>
      </c>
      <c r="E196" s="43" ph="1">
        <v>0</v>
      </c>
      <c r="F196" s="43" ph="1">
        <v>0</v>
      </c>
      <c r="G196" s="43" ph="1">
        <v>0</v>
      </c>
      <c r="H196" s="43" ph="1">
        <v>0</v>
      </c>
      <c r="I196" s="43" ph="1">
        <v>0</v>
      </c>
      <c r="J196" s="43" ph="1">
        <v>0</v>
      </c>
      <c r="K196" s="43" ph="1">
        <v>0</v>
      </c>
      <c r="L196" s="43" ph="1">
        <v>0</v>
      </c>
      <c r="M196" s="43" ph="1">
        <v>0</v>
      </c>
      <c r="N196" s="43" ph="1">
        <v>0</v>
      </c>
      <c r="O196" s="43" ph="1">
        <v>0</v>
      </c>
      <c r="P196" s="43" ph="1">
        <v>0</v>
      </c>
      <c r="Q196" s="43" ph="1">
        <v>0</v>
      </c>
      <c r="R196" s="43" ph="1">
        <v>0</v>
      </c>
      <c r="S196" s="43" ph="1">
        <v>0</v>
      </c>
      <c r="T196" s="43" ph="1">
        <v>0</v>
      </c>
      <c r="U196" s="43" ph="1">
        <v>0</v>
      </c>
      <c r="V196" s="43" ph="1">
        <v>0</v>
      </c>
      <c r="W196" s="43" ph="1">
        <v>0</v>
      </c>
      <c r="X196" s="43" ph="1">
        <v>0</v>
      </c>
      <c r="Y196" s="43" ph="1">
        <v>0</v>
      </c>
      <c r="Z196" s="43" ph="1">
        <v>0</v>
      </c>
      <c r="AA196" s="43" ph="1">
        <v>0</v>
      </c>
      <c r="AB196" s="43" ph="1">
        <v>0</v>
      </c>
      <c r="AC196" s="43" ph="1">
        <v>0</v>
      </c>
      <c r="AD196" s="43" ph="1">
        <v>0</v>
      </c>
      <c r="AE196" s="43" ph="1">
        <v>0</v>
      </c>
      <c r="AF196" s="43" ph="1">
        <v>0</v>
      </c>
      <c r="AG196" s="43" ph="1">
        <v>0</v>
      </c>
      <c r="AH196" s="43" ph="1">
        <v>0</v>
      </c>
      <c r="AI196" s="43" ph="1">
        <v>0</v>
      </c>
      <c r="AJ196" s="43" ph="1">
        <v>0</v>
      </c>
      <c r="AK196" s="43" ph="1">
        <v>0</v>
      </c>
      <c r="AL196" s="43" ph="1">
        <v>0</v>
      </c>
      <c r="AM196" s="43" ph="1">
        <v>1312300</v>
      </c>
      <c r="AN196" s="43" ph="1">
        <v>687710</v>
      </c>
      <c r="AO196" s="43" ph="1">
        <v>319460</v>
      </c>
      <c r="AP196" s="43" ph="1">
        <v>542020</v>
      </c>
      <c r="AQ196" s="43" ph="1">
        <v>389770</v>
      </c>
      <c r="AR196" s="43" ph="1">
        <v>280190</v>
      </c>
      <c r="AS196" s="43" ph="1">
        <v>382790</v>
      </c>
      <c r="AT196" s="43" ph="1">
        <v>369150</v>
      </c>
      <c r="AU196" s="43" ph="1">
        <v>226190</v>
      </c>
      <c r="AV196" s="43" ph="1">
        <v>218480</v>
      </c>
      <c r="AW196" s="43" ph="1">
        <v>233380</v>
      </c>
      <c r="AX196" s="43" ph="1">
        <v>216760</v>
      </c>
      <c r="AY196" s="43" ph="1">
        <v>275370</v>
      </c>
      <c r="AZ196" s="43" ph="1">
        <v>345400</v>
      </c>
      <c r="BA196" s="2">
        <v>244140</v>
      </c>
      <c r="BB196" s="2">
        <v>132780</v>
      </c>
      <c r="BC196" s="2">
        <v>112050</v>
      </c>
      <c r="BD196" s="2">
        <v>113130</v>
      </c>
      <c r="BE196" s="393">
        <v>149230</v>
      </c>
      <c r="BF196" s="2">
        <v>145230</v>
      </c>
      <c r="BG196" s="2">
        <v>89910</v>
      </c>
      <c r="BH196" s="474">
        <v>107490</v>
      </c>
      <c r="BI196" s="477">
        <v>80050</v>
      </c>
      <c r="BJ196" s="501">
        <v>172210</v>
      </c>
      <c r="BK196" s="529">
        <v>184260</v>
      </c>
      <c r="BL196" s="2">
        <v>206470</v>
      </c>
      <c r="BM196" s="2">
        <v>104710</v>
      </c>
      <c r="BN196" s="2">
        <v>123460</v>
      </c>
      <c r="BO196" s="2">
        <v>124050</v>
      </c>
      <c r="BP196" s="646">
        <v>161040</v>
      </c>
      <c r="BQ196" s="648">
        <v>211860</v>
      </c>
      <c r="BR196" s="650">
        <v>151110</v>
      </c>
    </row>
    <row r="197" spans="1:70">
      <c r="A197" s="684"/>
      <c r="B197" s="29" t="s">
        <v>23</v>
      </c>
      <c r="C197" s="212">
        <v>0</v>
      </c>
      <c r="D197" s="212">
        <v>0</v>
      </c>
      <c r="E197" s="212">
        <v>0</v>
      </c>
      <c r="F197" s="212">
        <v>0</v>
      </c>
      <c r="G197" s="212">
        <v>0</v>
      </c>
      <c r="H197" s="212">
        <v>0</v>
      </c>
      <c r="I197" s="212">
        <v>0</v>
      </c>
      <c r="J197" s="212">
        <v>0</v>
      </c>
      <c r="K197" s="212">
        <v>0</v>
      </c>
      <c r="L197" s="212">
        <v>0</v>
      </c>
      <c r="M197" s="212">
        <v>0</v>
      </c>
      <c r="N197" s="212">
        <v>0</v>
      </c>
      <c r="O197" s="212">
        <v>0</v>
      </c>
      <c r="P197" s="212">
        <v>0</v>
      </c>
      <c r="Q197" s="212">
        <v>0</v>
      </c>
      <c r="R197" s="212">
        <v>0</v>
      </c>
      <c r="S197" s="212">
        <v>0</v>
      </c>
      <c r="T197" s="212">
        <v>0</v>
      </c>
      <c r="U197" s="212">
        <v>0</v>
      </c>
      <c r="V197" s="212">
        <v>0</v>
      </c>
      <c r="W197" s="212">
        <v>0</v>
      </c>
      <c r="X197" s="212">
        <v>0</v>
      </c>
      <c r="Y197" s="212">
        <v>0</v>
      </c>
      <c r="Z197" s="212">
        <v>0</v>
      </c>
      <c r="AA197" s="212">
        <v>0</v>
      </c>
      <c r="AB197" s="212">
        <v>0</v>
      </c>
      <c r="AC197" s="212">
        <v>0</v>
      </c>
      <c r="AD197" s="212">
        <v>0</v>
      </c>
      <c r="AE197" s="212">
        <v>0</v>
      </c>
      <c r="AF197" s="212">
        <v>0</v>
      </c>
      <c r="AG197" s="212">
        <v>0</v>
      </c>
      <c r="AH197" s="212">
        <v>0</v>
      </c>
      <c r="AI197" s="212">
        <v>0</v>
      </c>
      <c r="AJ197" s="212">
        <v>0</v>
      </c>
      <c r="AK197" s="212">
        <v>0</v>
      </c>
      <c r="AL197" s="212">
        <v>0</v>
      </c>
      <c r="AM197" s="212">
        <v>0</v>
      </c>
      <c r="AN197" s="212">
        <v>-0.47599999999999998</v>
      </c>
      <c r="AO197" s="212">
        <v>-0.53549999999999998</v>
      </c>
      <c r="AP197" s="212">
        <v>0.69669999999999999</v>
      </c>
      <c r="AQ197" s="212">
        <v>-0.28089999999999998</v>
      </c>
      <c r="AR197" s="212">
        <v>-0.28110000000000002</v>
      </c>
      <c r="AS197" s="212">
        <v>0.36620000000000003</v>
      </c>
      <c r="AT197" s="212">
        <v>-3.56E-2</v>
      </c>
      <c r="AU197" s="212">
        <v>-0.38729999999999998</v>
      </c>
      <c r="AV197" s="212">
        <v>-3.4099999999999998E-2</v>
      </c>
      <c r="AW197" s="212">
        <v>6.8199999999999997E-2</v>
      </c>
      <c r="AX197" s="212">
        <v>-7.1199999999999999E-2</v>
      </c>
      <c r="AY197" s="212">
        <v>0.27039999999999997</v>
      </c>
      <c r="AZ197" s="212">
        <v>0.25430000000000003</v>
      </c>
      <c r="BA197" s="202">
        <v>-0.29320000000000002</v>
      </c>
      <c r="BB197" s="4">
        <v>-0.45610000000000001</v>
      </c>
      <c r="BC197" s="202">
        <v>-0.15609999999999999</v>
      </c>
      <c r="BD197" s="202">
        <v>9.5999999999999992E-3</v>
      </c>
      <c r="BE197" s="405">
        <v>0.31909999999999999</v>
      </c>
      <c r="BF197" s="202">
        <v>-2.6800000000000001E-2</v>
      </c>
      <c r="BG197" s="202">
        <v>-0.38090000000000002</v>
      </c>
      <c r="BH197" s="405">
        <v>0.19550000000000001</v>
      </c>
      <c r="BI197" s="405">
        <v>-0.25530000000000003</v>
      </c>
      <c r="BJ197" s="405">
        <v>1.1513</v>
      </c>
      <c r="BK197" s="407">
        <v>7.0000000000000007E-2</v>
      </c>
      <c r="BL197" s="202">
        <v>0.1205</v>
      </c>
      <c r="BM197" s="202">
        <v>-0.4929</v>
      </c>
      <c r="BN197" s="202">
        <v>0.17910000000000001</v>
      </c>
      <c r="BO197" s="202">
        <v>4.7999999999999996E-3</v>
      </c>
      <c r="BP197" s="619">
        <v>0.29820000000000002</v>
      </c>
      <c r="BQ197" s="619">
        <v>0.31559999999999999</v>
      </c>
      <c r="BR197" s="619">
        <v>-0.28670000000000001</v>
      </c>
    </row>
    <row r="198" spans="1:70" ht="26.25">
      <c r="A198" s="684"/>
      <c r="B198" s="29" t="s">
        <v>24</v>
      </c>
      <c r="C198" s="45" ph="1">
        <v>0</v>
      </c>
      <c r="D198" s="45" ph="1">
        <v>0</v>
      </c>
      <c r="E198" s="45" ph="1">
        <v>0</v>
      </c>
      <c r="F198" s="45" ph="1">
        <v>0</v>
      </c>
      <c r="G198" s="45" ph="1">
        <v>0</v>
      </c>
      <c r="H198" s="45" ph="1">
        <v>0</v>
      </c>
      <c r="I198" s="45" ph="1">
        <v>0</v>
      </c>
      <c r="J198" s="45" ph="1">
        <v>0</v>
      </c>
      <c r="K198" s="45" ph="1">
        <v>0</v>
      </c>
      <c r="L198" s="45" ph="1">
        <v>0</v>
      </c>
      <c r="M198" s="45" ph="1">
        <v>0</v>
      </c>
      <c r="N198" s="45" ph="1">
        <v>0</v>
      </c>
      <c r="O198" s="45" ph="1">
        <v>0</v>
      </c>
      <c r="P198" s="45" ph="1">
        <v>0</v>
      </c>
      <c r="Q198" s="45" ph="1">
        <v>0</v>
      </c>
      <c r="R198" s="45" ph="1">
        <v>0</v>
      </c>
      <c r="S198" s="45" ph="1">
        <v>0</v>
      </c>
      <c r="T198" s="45" ph="1">
        <v>0</v>
      </c>
      <c r="U198" s="45" ph="1">
        <v>0</v>
      </c>
      <c r="V198" s="45" ph="1">
        <v>0</v>
      </c>
      <c r="W198" s="45" ph="1">
        <v>0</v>
      </c>
      <c r="X198" s="45" ph="1">
        <v>0</v>
      </c>
      <c r="Y198" s="45" ph="1">
        <v>0</v>
      </c>
      <c r="Z198" s="45" ph="1">
        <v>0</v>
      </c>
      <c r="AA198" s="45" ph="1">
        <v>0</v>
      </c>
      <c r="AB198" s="45" ph="1">
        <v>0</v>
      </c>
      <c r="AC198" s="45" ph="1">
        <v>0</v>
      </c>
      <c r="AD198" s="45" ph="1">
        <v>0</v>
      </c>
      <c r="AE198" s="45" ph="1">
        <v>0</v>
      </c>
      <c r="AF198" s="45" ph="1">
        <v>0</v>
      </c>
      <c r="AG198" s="45" ph="1">
        <v>0</v>
      </c>
      <c r="AH198" s="45" ph="1">
        <v>0</v>
      </c>
      <c r="AI198" s="45" ph="1">
        <v>0</v>
      </c>
      <c r="AJ198" s="45" ph="1">
        <v>0</v>
      </c>
      <c r="AK198" s="45" ph="1">
        <v>0</v>
      </c>
      <c r="AL198" s="45" ph="1">
        <v>0</v>
      </c>
      <c r="AM198" s="45" ph="1">
        <v>42354</v>
      </c>
      <c r="AN198" s="45" ph="1">
        <v>32350</v>
      </c>
      <c r="AO198" s="45" ph="1">
        <v>17028</v>
      </c>
      <c r="AP198" s="45" ph="1">
        <v>22677</v>
      </c>
      <c r="AQ198" s="45" ph="1">
        <v>19211</v>
      </c>
      <c r="AR198" s="45" ph="1">
        <v>16206</v>
      </c>
      <c r="AS198" s="45" ph="1">
        <v>21357</v>
      </c>
      <c r="AT198" s="45" ph="1">
        <v>22598</v>
      </c>
      <c r="AU198" s="45" ph="1">
        <v>12900</v>
      </c>
      <c r="AV198" s="45" ph="1">
        <v>11980</v>
      </c>
      <c r="AW198" s="45" ph="1">
        <v>11641</v>
      </c>
      <c r="AX198" s="45" ph="1">
        <v>10000</v>
      </c>
      <c r="AY198" s="45" ph="1">
        <v>12815</v>
      </c>
      <c r="AZ198" s="45" ph="1">
        <v>15597</v>
      </c>
      <c r="BA198" s="4">
        <v>9530</v>
      </c>
      <c r="BB198" s="4">
        <v>5892</v>
      </c>
      <c r="BC198" s="4">
        <v>5450</v>
      </c>
      <c r="BD198" s="4">
        <v>5431</v>
      </c>
      <c r="BE198" s="394">
        <v>7544</v>
      </c>
      <c r="BF198" s="4">
        <v>7682</v>
      </c>
      <c r="BG198" s="4">
        <v>4160</v>
      </c>
      <c r="BH198" s="475">
        <v>4387</v>
      </c>
      <c r="BI198" s="478">
        <v>3215</v>
      </c>
      <c r="BJ198" s="502">
        <v>3763</v>
      </c>
      <c r="BK198" s="530">
        <v>5020</v>
      </c>
      <c r="BL198" s="4">
        <v>4733</v>
      </c>
      <c r="BM198" s="4">
        <v>2958</v>
      </c>
      <c r="BN198" s="4">
        <v>3717</v>
      </c>
      <c r="BO198" s="4">
        <v>3783</v>
      </c>
      <c r="BP198" s="647">
        <v>4779</v>
      </c>
      <c r="BQ198" s="649">
        <v>5756</v>
      </c>
      <c r="BR198" s="651">
        <v>4312</v>
      </c>
    </row>
    <row r="199" spans="1:70">
      <c r="A199" s="684"/>
      <c r="B199" s="29" t="s">
        <v>25</v>
      </c>
      <c r="C199" s="212">
        <v>0</v>
      </c>
      <c r="D199" s="212">
        <v>0</v>
      </c>
      <c r="E199" s="212">
        <v>0</v>
      </c>
      <c r="F199" s="212">
        <v>0</v>
      </c>
      <c r="G199" s="212">
        <v>0</v>
      </c>
      <c r="H199" s="212">
        <v>0</v>
      </c>
      <c r="I199" s="212">
        <v>0</v>
      </c>
      <c r="J199" s="212">
        <v>0</v>
      </c>
      <c r="K199" s="212">
        <v>0</v>
      </c>
      <c r="L199" s="212">
        <v>0</v>
      </c>
      <c r="M199" s="212">
        <v>0</v>
      </c>
      <c r="N199" s="212">
        <v>0</v>
      </c>
      <c r="O199" s="212">
        <v>0</v>
      </c>
      <c r="P199" s="212">
        <v>0</v>
      </c>
      <c r="Q199" s="212">
        <v>0</v>
      </c>
      <c r="R199" s="212">
        <v>0</v>
      </c>
      <c r="S199" s="212">
        <v>0</v>
      </c>
      <c r="T199" s="212">
        <v>0</v>
      </c>
      <c r="U199" s="212">
        <v>0</v>
      </c>
      <c r="V199" s="212">
        <v>0</v>
      </c>
      <c r="W199" s="212">
        <v>0</v>
      </c>
      <c r="X199" s="212">
        <v>0</v>
      </c>
      <c r="Y199" s="212">
        <v>0</v>
      </c>
      <c r="Z199" s="212">
        <v>0</v>
      </c>
      <c r="AA199" s="212">
        <v>0</v>
      </c>
      <c r="AB199" s="212">
        <v>0</v>
      </c>
      <c r="AC199" s="212">
        <v>0</v>
      </c>
      <c r="AD199" s="212">
        <v>0</v>
      </c>
      <c r="AE199" s="212">
        <v>0</v>
      </c>
      <c r="AF199" s="212">
        <v>0</v>
      </c>
      <c r="AG199" s="212">
        <v>0</v>
      </c>
      <c r="AH199" s="212">
        <v>0</v>
      </c>
      <c r="AI199" s="212">
        <v>0</v>
      </c>
      <c r="AJ199" s="212">
        <v>0</v>
      </c>
      <c r="AK199" s="212">
        <v>0</v>
      </c>
      <c r="AL199" s="212">
        <v>0</v>
      </c>
      <c r="AM199" s="212">
        <v>0</v>
      </c>
      <c r="AN199" s="212">
        <v>-0.23619999999999999</v>
      </c>
      <c r="AO199" s="212">
        <v>-0.47360000000000002</v>
      </c>
      <c r="AP199" s="212">
        <v>0.33169999999999999</v>
      </c>
      <c r="AQ199" s="212">
        <v>-0.15279999999999999</v>
      </c>
      <c r="AR199" s="212">
        <v>-0.15640000000000001</v>
      </c>
      <c r="AS199" s="212">
        <v>0.31780000000000003</v>
      </c>
      <c r="AT199" s="212">
        <v>5.8099999999999999E-2</v>
      </c>
      <c r="AU199" s="212">
        <v>-0.42920000000000003</v>
      </c>
      <c r="AV199" s="212">
        <v>-7.1300000000000002E-2</v>
      </c>
      <c r="AW199" s="212">
        <v>-2.8299999999999999E-2</v>
      </c>
      <c r="AX199" s="212">
        <v>-0.14099999999999999</v>
      </c>
      <c r="AY199" s="212">
        <v>0.28149999999999997</v>
      </c>
      <c r="AZ199" s="212">
        <v>0.21709999999999999</v>
      </c>
      <c r="BA199" s="202">
        <v>-0.38900000000000001</v>
      </c>
      <c r="BB199" s="4">
        <v>-0.38169999999999998</v>
      </c>
      <c r="BC199" s="202">
        <v>-7.4999999999999997E-2</v>
      </c>
      <c r="BD199" s="202">
        <v>-3.5000000000000001E-3</v>
      </c>
      <c r="BE199" s="405">
        <v>0.3891</v>
      </c>
      <c r="BF199" s="202">
        <v>1.83E-2</v>
      </c>
      <c r="BG199" s="202">
        <v>-0.45850000000000002</v>
      </c>
      <c r="BH199" s="405">
        <v>5.4600000000000003E-2</v>
      </c>
      <c r="BI199" s="405">
        <v>-0.26719999999999999</v>
      </c>
      <c r="BJ199" s="405">
        <v>0.17050000000000001</v>
      </c>
      <c r="BK199" s="405">
        <v>0.33400000000000002</v>
      </c>
      <c r="BL199" s="202">
        <v>-5.7200000000000001E-2</v>
      </c>
      <c r="BM199" s="202">
        <v>-0.375</v>
      </c>
      <c r="BN199" s="202">
        <v>0.25659999999999999</v>
      </c>
      <c r="BO199" s="202">
        <v>1.78E-2</v>
      </c>
      <c r="BP199" s="619">
        <v>0.26329999999999998</v>
      </c>
      <c r="BQ199" s="619">
        <v>0.2044</v>
      </c>
      <c r="BR199" s="619">
        <v>-0.25090000000000001</v>
      </c>
    </row>
    <row r="200" spans="1:70" ht="26.25">
      <c r="A200" s="684"/>
      <c r="B200" s="29" t="s">
        <v>26</v>
      </c>
      <c r="C200" s="45" ph="1"/>
      <c r="D200" s="45" ph="1"/>
      <c r="E200" s="45" ph="1"/>
      <c r="F200" s="45" ph="1"/>
      <c r="G200" s="45" ph="1"/>
      <c r="H200" s="45" ph="1"/>
      <c r="I200" s="45" ph="1"/>
      <c r="J200" s="45" ph="1"/>
      <c r="K200" s="45" ph="1"/>
      <c r="L200" s="45" ph="1"/>
      <c r="M200" s="45" ph="1"/>
      <c r="N200" s="45" ph="1"/>
      <c r="O200" s="45" ph="1"/>
      <c r="P200" s="45" ph="1"/>
      <c r="Q200" s="45" ph="1"/>
      <c r="R200" s="45" ph="1"/>
      <c r="S200" s="45" ph="1"/>
      <c r="T200" s="45" ph="1"/>
      <c r="U200" s="45" ph="1"/>
      <c r="V200" s="45" ph="1"/>
      <c r="W200" s="45" ph="1"/>
      <c r="X200" s="45" ph="1"/>
      <c r="Y200" s="45" ph="1"/>
      <c r="Z200" s="45" ph="1"/>
      <c r="AA200" s="45" ph="1"/>
      <c r="AB200" s="45" ph="1"/>
      <c r="AC200" s="45" ph="1"/>
      <c r="AD200" s="45" ph="1"/>
      <c r="AE200" s="45" ph="1"/>
      <c r="AF200" s="45" ph="1"/>
      <c r="AG200" s="45" ph="1"/>
      <c r="AH200" s="45" ph="1"/>
      <c r="AI200" s="45" ph="1"/>
      <c r="AJ200" s="45" ph="1"/>
      <c r="AK200" s="45" ph="1"/>
      <c r="AL200" s="45" ph="1"/>
      <c r="AM200" s="45" ph="1">
        <v>30.98</v>
      </c>
      <c r="AN200" s="45" ph="1">
        <v>21.26</v>
      </c>
      <c r="AO200" s="45" ph="1">
        <v>18.760000000000002</v>
      </c>
      <c r="AP200" s="45" ph="1">
        <v>23.9</v>
      </c>
      <c r="AQ200" s="45" ph="1">
        <v>20.29</v>
      </c>
      <c r="AR200" s="45" ph="1">
        <v>17.29</v>
      </c>
      <c r="AS200" s="45" ph="1">
        <v>17.920000000000002</v>
      </c>
      <c r="AT200" s="45" ph="1">
        <v>16.34</v>
      </c>
      <c r="AU200" s="45" ph="1">
        <v>17.53</v>
      </c>
      <c r="AV200" s="45" ph="1">
        <v>18.239999999999998</v>
      </c>
      <c r="AW200" s="45" ph="1">
        <v>20.05</v>
      </c>
      <c r="AX200" s="45" ph="1">
        <v>21.68</v>
      </c>
      <c r="AY200" s="45" ph="1">
        <v>21.49</v>
      </c>
      <c r="AZ200" s="45" ph="1">
        <v>22.15</v>
      </c>
      <c r="BA200" s="4">
        <v>25.62</v>
      </c>
      <c r="BB200" s="4">
        <v>22.54</v>
      </c>
      <c r="BC200" s="4">
        <v>20.56</v>
      </c>
      <c r="BD200" s="4">
        <v>20.83</v>
      </c>
      <c r="BE200" s="394">
        <v>19.78</v>
      </c>
      <c r="BF200" s="4">
        <v>18.91</v>
      </c>
      <c r="BG200" s="4">
        <v>21.61</v>
      </c>
      <c r="BH200" s="475">
        <v>24.5</v>
      </c>
      <c r="BI200" s="478">
        <v>24.9</v>
      </c>
      <c r="BJ200" s="502">
        <v>45.76</v>
      </c>
      <c r="BK200" s="530">
        <v>36.71</v>
      </c>
      <c r="BL200" s="4">
        <v>43.62</v>
      </c>
      <c r="BM200" s="4">
        <v>35.4</v>
      </c>
      <c r="BN200" s="4">
        <v>33.21</v>
      </c>
      <c r="BO200" s="4">
        <v>32.79</v>
      </c>
      <c r="BP200" s="647">
        <v>33.700000000000003</v>
      </c>
      <c r="BQ200" s="649">
        <v>36.81</v>
      </c>
      <c r="BR200" s="651">
        <v>35.04</v>
      </c>
    </row>
    <row r="201" spans="1:70">
      <c r="A201" s="684"/>
      <c r="B201" s="29" t="s">
        <v>27</v>
      </c>
      <c r="C201" s="212">
        <v>0</v>
      </c>
      <c r="D201" s="212">
        <v>0</v>
      </c>
      <c r="E201" s="212">
        <v>0</v>
      </c>
      <c r="F201" s="212">
        <v>0</v>
      </c>
      <c r="G201" s="212">
        <v>0</v>
      </c>
      <c r="H201" s="212">
        <v>0</v>
      </c>
      <c r="I201" s="212">
        <v>0</v>
      </c>
      <c r="J201" s="212">
        <v>0</v>
      </c>
      <c r="K201" s="212">
        <v>0</v>
      </c>
      <c r="L201" s="212">
        <v>0</v>
      </c>
      <c r="M201" s="212">
        <v>0</v>
      </c>
      <c r="N201" s="212">
        <v>0</v>
      </c>
      <c r="O201" s="212">
        <v>0</v>
      </c>
      <c r="P201" s="212">
        <v>0</v>
      </c>
      <c r="Q201" s="212">
        <v>0</v>
      </c>
      <c r="R201" s="212">
        <v>0</v>
      </c>
      <c r="S201" s="212">
        <v>0</v>
      </c>
      <c r="T201" s="212">
        <v>0</v>
      </c>
      <c r="U201" s="212">
        <v>0</v>
      </c>
      <c r="V201" s="212">
        <v>0</v>
      </c>
      <c r="W201" s="212">
        <v>0</v>
      </c>
      <c r="X201" s="212">
        <v>0</v>
      </c>
      <c r="Y201" s="212">
        <v>0</v>
      </c>
      <c r="Z201" s="212">
        <v>0</v>
      </c>
      <c r="AA201" s="212">
        <v>0</v>
      </c>
      <c r="AB201" s="212">
        <v>0</v>
      </c>
      <c r="AC201" s="212">
        <v>0</v>
      </c>
      <c r="AD201" s="212">
        <v>0</v>
      </c>
      <c r="AE201" s="212">
        <v>0</v>
      </c>
      <c r="AF201" s="212">
        <v>0</v>
      </c>
      <c r="AG201" s="212">
        <v>0</v>
      </c>
      <c r="AH201" s="212">
        <v>0</v>
      </c>
      <c r="AI201" s="212">
        <v>0</v>
      </c>
      <c r="AJ201" s="212">
        <v>0</v>
      </c>
      <c r="AK201" s="212">
        <v>0</v>
      </c>
      <c r="AL201" s="212">
        <v>0</v>
      </c>
      <c r="AM201" s="212">
        <v>0</v>
      </c>
      <c r="AN201" s="212">
        <v>-0.31380000000000002</v>
      </c>
      <c r="AO201" s="212">
        <v>-0.1176</v>
      </c>
      <c r="AP201" s="212">
        <v>0.27400000000000002</v>
      </c>
      <c r="AQ201" s="212">
        <v>-0.151</v>
      </c>
      <c r="AR201" s="212">
        <v>-0.1479</v>
      </c>
      <c r="AS201" s="212">
        <v>3.6400000000000002E-2</v>
      </c>
      <c r="AT201" s="212">
        <v>-8.8200000000000001E-2</v>
      </c>
      <c r="AU201" s="212">
        <v>7.2800000000000004E-2</v>
      </c>
      <c r="AV201" s="212">
        <v>4.0500000000000001E-2</v>
      </c>
      <c r="AW201" s="212">
        <v>9.9199999999999997E-2</v>
      </c>
      <c r="AX201" s="212">
        <v>8.1299999999999997E-2</v>
      </c>
      <c r="AY201" s="212">
        <v>-8.8000000000000005E-3</v>
      </c>
      <c r="AZ201" s="212">
        <v>3.0700000000000002E-2</v>
      </c>
      <c r="BA201" s="202">
        <v>0.15670000000000001</v>
      </c>
      <c r="BB201" s="4">
        <v>-0.1202</v>
      </c>
      <c r="BC201" s="202">
        <v>-8.7800000000000003E-2</v>
      </c>
      <c r="BD201" s="202">
        <v>1.3100000000000001E-2</v>
      </c>
      <c r="BE201" s="405">
        <v>-5.04E-2</v>
      </c>
      <c r="BF201" s="202">
        <v>-4.3999999999999997E-2</v>
      </c>
      <c r="BG201" s="202">
        <v>0.14280000000000001</v>
      </c>
      <c r="BH201" s="405">
        <v>0.13370000000000001</v>
      </c>
      <c r="BI201" s="405">
        <v>1.6299999999999999E-2</v>
      </c>
      <c r="BJ201" s="405">
        <v>0.83779999999999999</v>
      </c>
      <c r="BK201" s="405">
        <v>-0.1978</v>
      </c>
      <c r="BL201" s="202">
        <v>0.18820000000000001</v>
      </c>
      <c r="BM201" s="202">
        <v>-0.18840000000000001</v>
      </c>
      <c r="BN201" s="202">
        <v>-6.1899999999999997E-2</v>
      </c>
      <c r="BO201" s="202">
        <v>-1.26E-2</v>
      </c>
      <c r="BP201" s="619">
        <v>2.7799999999999998E-2</v>
      </c>
      <c r="BQ201" s="619">
        <v>9.2299999999999993E-2</v>
      </c>
      <c r="BR201" s="619">
        <v>-4.8099999999999997E-2</v>
      </c>
    </row>
    <row r="202" spans="1:70">
      <c r="A202" s="684" t="s">
        <v>28</v>
      </c>
      <c r="B202" s="28" t="s">
        <v>29</v>
      </c>
      <c r="C202" s="43">
        <v>2120746</v>
      </c>
      <c r="D202" s="43">
        <v>2210595</v>
      </c>
      <c r="E202" s="43">
        <v>1627542</v>
      </c>
      <c r="F202" s="43">
        <v>1230487</v>
      </c>
      <c r="G202" s="43">
        <v>924664</v>
      </c>
      <c r="H202" s="43">
        <v>1042196</v>
      </c>
      <c r="I202" s="43">
        <v>1267477</v>
      </c>
      <c r="J202" s="43">
        <v>1285108</v>
      </c>
      <c r="K202" s="43">
        <v>1243099</v>
      </c>
      <c r="L202" s="43">
        <v>1376026</v>
      </c>
      <c r="M202" s="43">
        <v>1243525</v>
      </c>
      <c r="N202" s="43">
        <v>1993089</v>
      </c>
      <c r="O202" s="43">
        <v>2745183</v>
      </c>
      <c r="P202" s="43">
        <v>2344477</v>
      </c>
      <c r="Q202" s="43">
        <v>2496579</v>
      </c>
      <c r="R202" s="43">
        <v>2256452</v>
      </c>
      <c r="S202" s="43">
        <v>2384047</v>
      </c>
      <c r="T202" s="43">
        <v>2473078</v>
      </c>
      <c r="U202" s="43">
        <v>2594728</v>
      </c>
      <c r="V202" s="43">
        <v>2863042</v>
      </c>
      <c r="W202" s="43">
        <v>1827032</v>
      </c>
      <c r="X202" s="43">
        <v>1914739</v>
      </c>
      <c r="Y202" s="43">
        <v>1698108</v>
      </c>
      <c r="Z202" s="43">
        <v>1910545</v>
      </c>
      <c r="AA202" s="43">
        <v>2261518</v>
      </c>
      <c r="AB202" s="43">
        <v>3239944</v>
      </c>
      <c r="AC202" s="43">
        <v>2227069</v>
      </c>
      <c r="AD202" s="43">
        <v>1520008</v>
      </c>
      <c r="AE202" s="43">
        <v>1960525</v>
      </c>
      <c r="AF202" s="43">
        <v>3150132</v>
      </c>
      <c r="AG202" s="43">
        <v>3655228</v>
      </c>
      <c r="AH202" s="43">
        <v>3329220</v>
      </c>
      <c r="AI202" s="43">
        <v>2257632</v>
      </c>
      <c r="AJ202" s="43">
        <v>1994447</v>
      </c>
      <c r="AK202" s="43">
        <v>2121119</v>
      </c>
      <c r="AL202" s="43">
        <v>2476425</v>
      </c>
      <c r="AM202" s="43">
        <v>2230729</v>
      </c>
      <c r="AN202" s="43">
        <v>2278708</v>
      </c>
      <c r="AO202" s="43">
        <v>1240580</v>
      </c>
      <c r="AP202" s="43">
        <v>1295512</v>
      </c>
      <c r="AQ202" s="43">
        <v>1276695</v>
      </c>
      <c r="AR202" s="43">
        <v>1245183</v>
      </c>
      <c r="AS202" s="43">
        <v>1564047</v>
      </c>
      <c r="AT202" s="43">
        <v>1691606</v>
      </c>
      <c r="AU202" s="43">
        <v>717423</v>
      </c>
      <c r="AV202" s="43">
        <v>629720</v>
      </c>
      <c r="AW202" s="43">
        <v>530445</v>
      </c>
      <c r="AX202" s="43">
        <v>539771</v>
      </c>
      <c r="AY202" s="43">
        <v>536759</v>
      </c>
      <c r="AZ202" s="43">
        <v>942016</v>
      </c>
      <c r="BA202" s="2">
        <v>477787</v>
      </c>
      <c r="BB202" s="2">
        <v>302508</v>
      </c>
      <c r="BC202" s="2">
        <v>317168</v>
      </c>
      <c r="BD202" s="2">
        <v>296113</v>
      </c>
      <c r="BE202" s="393">
        <v>381231</v>
      </c>
      <c r="BF202" s="2">
        <v>651814</v>
      </c>
      <c r="BG202" s="2">
        <v>264558</v>
      </c>
      <c r="BH202" s="474">
        <v>224012</v>
      </c>
      <c r="BI202" s="477">
        <v>190191</v>
      </c>
      <c r="BJ202" s="501">
        <v>138523</v>
      </c>
      <c r="BK202" s="529">
        <v>180772</v>
      </c>
      <c r="BL202" s="2">
        <v>236510</v>
      </c>
      <c r="BM202" s="2">
        <v>152483</v>
      </c>
      <c r="BN202" s="2">
        <v>166217</v>
      </c>
      <c r="BO202" s="2">
        <v>138700</v>
      </c>
      <c r="BP202" s="646">
        <v>166097</v>
      </c>
      <c r="BQ202" s="648">
        <v>223888</v>
      </c>
      <c r="BR202" s="650">
        <v>147622</v>
      </c>
    </row>
    <row r="203" spans="1:70">
      <c r="A203" s="684"/>
      <c r="B203" s="29" t="s">
        <v>30</v>
      </c>
      <c r="C203" s="212">
        <v>0.22109999999999999</v>
      </c>
      <c r="D203" s="212">
        <v>4.24E-2</v>
      </c>
      <c r="E203" s="212">
        <v>-0.26379999999999998</v>
      </c>
      <c r="F203" s="212">
        <v>-0.24399999999999999</v>
      </c>
      <c r="G203" s="212">
        <v>-0.2485</v>
      </c>
      <c r="H203" s="212">
        <v>0.12709999999999999</v>
      </c>
      <c r="I203" s="212">
        <v>0.2162</v>
      </c>
      <c r="J203" s="212">
        <v>1.3899999999999999E-2</v>
      </c>
      <c r="K203" s="212">
        <v>-3.27E-2</v>
      </c>
      <c r="L203" s="212">
        <v>0.1069</v>
      </c>
      <c r="M203" s="212">
        <v>-9.6299999999999997E-2</v>
      </c>
      <c r="N203" s="212">
        <v>0.6028</v>
      </c>
      <c r="O203" s="212">
        <v>0.37740000000000001</v>
      </c>
      <c r="P203" s="212">
        <v>-0.14599999999999999</v>
      </c>
      <c r="Q203" s="212">
        <v>6.4899999999999999E-2</v>
      </c>
      <c r="R203" s="212">
        <v>-9.6199999999999994E-2</v>
      </c>
      <c r="S203" s="212">
        <v>5.6500000000000002E-2</v>
      </c>
      <c r="T203" s="212">
        <v>3.73E-2</v>
      </c>
      <c r="U203" s="212">
        <v>4.9200000000000001E-2</v>
      </c>
      <c r="V203" s="212">
        <v>0.10340000000000001</v>
      </c>
      <c r="W203" s="212">
        <v>-0.3619</v>
      </c>
      <c r="X203" s="212">
        <v>4.8000000000000001E-2</v>
      </c>
      <c r="Y203" s="212">
        <v>-0.11310000000000001</v>
      </c>
      <c r="Z203" s="212">
        <v>0.12509999999999999</v>
      </c>
      <c r="AA203" s="212">
        <v>0.1837</v>
      </c>
      <c r="AB203" s="212">
        <v>0.43259999999999998</v>
      </c>
      <c r="AC203" s="212">
        <v>-0.31259999999999999</v>
      </c>
      <c r="AD203" s="212">
        <v>-0.3175</v>
      </c>
      <c r="AE203" s="212">
        <v>0.2898</v>
      </c>
      <c r="AF203" s="212">
        <v>0.60680000000000001</v>
      </c>
      <c r="AG203" s="212">
        <v>0.1603</v>
      </c>
      <c r="AH203" s="212">
        <v>-8.9200000000000002E-2</v>
      </c>
      <c r="AI203" s="212">
        <v>-0.32190000000000002</v>
      </c>
      <c r="AJ203" s="212">
        <v>-0.1166</v>
      </c>
      <c r="AK203" s="212">
        <v>6.3500000000000001E-2</v>
      </c>
      <c r="AL203" s="212">
        <v>0.16750000000000001</v>
      </c>
      <c r="AM203" s="212">
        <v>-9.9199999999999997E-2</v>
      </c>
      <c r="AN203" s="212">
        <v>2.1499999999999998E-2</v>
      </c>
      <c r="AO203" s="212">
        <v>-0.4556</v>
      </c>
      <c r="AP203" s="212">
        <v>4.4299999999999999E-2</v>
      </c>
      <c r="AQ203" s="212">
        <v>-1.4500000000000001E-2</v>
      </c>
      <c r="AR203" s="212">
        <v>-2.47E-2</v>
      </c>
      <c r="AS203" s="212">
        <v>0.25609999999999999</v>
      </c>
      <c r="AT203" s="212">
        <v>8.1600000000000006E-2</v>
      </c>
      <c r="AU203" s="212">
        <v>-0.57589999999999997</v>
      </c>
      <c r="AV203" s="212">
        <v>-0.1222</v>
      </c>
      <c r="AW203" s="212">
        <v>-0.15759999999999999</v>
      </c>
      <c r="AX203" s="212">
        <v>1.7600000000000001E-2</v>
      </c>
      <c r="AY203" s="212">
        <v>-5.5999999999999999E-3</v>
      </c>
      <c r="AZ203" s="212">
        <v>0.755</v>
      </c>
      <c r="BA203" s="202">
        <v>-0.49280000000000002</v>
      </c>
      <c r="BB203" s="4">
        <v>-0.3669</v>
      </c>
      <c r="BC203" s="202">
        <v>4.8500000000000001E-2</v>
      </c>
      <c r="BD203" s="202">
        <v>-6.6400000000000001E-2</v>
      </c>
      <c r="BE203" s="405">
        <v>0.28749999999999998</v>
      </c>
      <c r="BF203" s="202">
        <v>0.70979999999999999</v>
      </c>
      <c r="BG203" s="202">
        <v>-0.59409999999999996</v>
      </c>
      <c r="BH203" s="405">
        <v>-0.15329999999999999</v>
      </c>
      <c r="BI203" s="405">
        <v>-0.151</v>
      </c>
      <c r="BJ203" s="405">
        <v>-0.2717</v>
      </c>
      <c r="BK203" s="405">
        <v>0.30499999999999999</v>
      </c>
      <c r="BL203" s="202">
        <v>0.30830000000000002</v>
      </c>
      <c r="BM203" s="202">
        <v>-0.3553</v>
      </c>
      <c r="BN203" s="202">
        <v>9.01E-2</v>
      </c>
      <c r="BO203" s="202">
        <v>-0.16550000000000001</v>
      </c>
      <c r="BP203" s="619">
        <v>0.19750000000000001</v>
      </c>
      <c r="BQ203" s="619">
        <v>0.34789999999999999</v>
      </c>
      <c r="BR203" s="619">
        <v>-0.34060000000000001</v>
      </c>
    </row>
    <row r="204" spans="1:70">
      <c r="A204" s="684"/>
      <c r="B204" s="29" t="s">
        <v>31</v>
      </c>
      <c r="C204" s="45">
        <v>60814</v>
      </c>
      <c r="D204" s="45">
        <v>53650</v>
      </c>
      <c r="E204" s="45">
        <v>47213</v>
      </c>
      <c r="F204" s="45">
        <v>40212</v>
      </c>
      <c r="G204" s="45">
        <v>29297</v>
      </c>
      <c r="H204" s="45">
        <v>36776</v>
      </c>
      <c r="I204" s="45">
        <v>46567</v>
      </c>
      <c r="J204" s="45">
        <v>43962</v>
      </c>
      <c r="K204" s="45">
        <v>36229</v>
      </c>
      <c r="L204" s="45">
        <v>43163</v>
      </c>
      <c r="M204" s="45">
        <v>39947</v>
      </c>
      <c r="N204" s="45">
        <v>52411</v>
      </c>
      <c r="O204" s="45">
        <v>60520</v>
      </c>
      <c r="P204" s="45">
        <v>48893</v>
      </c>
      <c r="Q204" s="45">
        <v>55025</v>
      </c>
      <c r="R204" s="45">
        <v>50670</v>
      </c>
      <c r="S204" s="45">
        <v>54518</v>
      </c>
      <c r="T204" s="45">
        <v>60646</v>
      </c>
      <c r="U204" s="45">
        <v>62129</v>
      </c>
      <c r="V204" s="45">
        <v>66903</v>
      </c>
      <c r="W204" s="45">
        <v>47580</v>
      </c>
      <c r="X204" s="45">
        <v>46222</v>
      </c>
      <c r="Y204" s="45">
        <v>37899</v>
      </c>
      <c r="Z204" s="45">
        <v>40700</v>
      </c>
      <c r="AA204" s="45">
        <v>52551</v>
      </c>
      <c r="AB204" s="45">
        <v>71540</v>
      </c>
      <c r="AC204" s="45">
        <v>47145</v>
      </c>
      <c r="AD204" s="45">
        <v>30938</v>
      </c>
      <c r="AE204" s="45">
        <v>37503</v>
      </c>
      <c r="AF204" s="45">
        <v>61777</v>
      </c>
      <c r="AG204" s="45">
        <v>68204</v>
      </c>
      <c r="AH204" s="45">
        <v>60558</v>
      </c>
      <c r="AI204" s="45">
        <v>54385</v>
      </c>
      <c r="AJ204" s="45">
        <v>45936</v>
      </c>
      <c r="AK204" s="45">
        <v>43506</v>
      </c>
      <c r="AL204" s="45">
        <v>49920</v>
      </c>
      <c r="AM204" s="45">
        <v>50703</v>
      </c>
      <c r="AN204" s="45">
        <v>41033</v>
      </c>
      <c r="AO204" s="45">
        <v>26227</v>
      </c>
      <c r="AP204" s="45">
        <v>27571</v>
      </c>
      <c r="AQ204" s="45">
        <v>25778</v>
      </c>
      <c r="AR204" s="45">
        <v>22362</v>
      </c>
      <c r="AS204" s="45">
        <v>26981</v>
      </c>
      <c r="AT204" s="45">
        <v>29584</v>
      </c>
      <c r="AU204" s="45">
        <v>13255</v>
      </c>
      <c r="AV204" s="45">
        <v>11379</v>
      </c>
      <c r="AW204" s="45">
        <v>10476</v>
      </c>
      <c r="AX204" s="45">
        <v>10244</v>
      </c>
      <c r="AY204" s="45">
        <v>10847</v>
      </c>
      <c r="AZ204" s="45">
        <v>15189</v>
      </c>
      <c r="BA204" s="4">
        <v>9039</v>
      </c>
      <c r="BB204" s="4">
        <v>6431</v>
      </c>
      <c r="BC204" s="4">
        <v>6599</v>
      </c>
      <c r="BD204" s="4">
        <v>6730</v>
      </c>
      <c r="BE204" s="394">
        <v>8300</v>
      </c>
      <c r="BF204" s="4">
        <v>10202</v>
      </c>
      <c r="BG204" s="4">
        <v>5130</v>
      </c>
      <c r="BH204" s="475">
        <v>5145</v>
      </c>
      <c r="BI204" s="478">
        <v>3879</v>
      </c>
      <c r="BJ204" s="502">
        <v>4015</v>
      </c>
      <c r="BK204" s="530">
        <v>5234</v>
      </c>
      <c r="BL204" s="4">
        <v>7251</v>
      </c>
      <c r="BM204" s="4">
        <v>4441</v>
      </c>
      <c r="BN204" s="4">
        <v>5361</v>
      </c>
      <c r="BO204" s="4">
        <v>3949</v>
      </c>
      <c r="BP204" s="647">
        <v>3674</v>
      </c>
      <c r="BQ204" s="649">
        <v>3973</v>
      </c>
      <c r="BR204" s="651">
        <v>3150</v>
      </c>
    </row>
    <row r="205" spans="1:70">
      <c r="A205" s="684"/>
      <c r="B205" s="29" t="s">
        <v>32</v>
      </c>
      <c r="C205" s="212">
        <v>5.79E-2</v>
      </c>
      <c r="D205" s="212">
        <v>-0.1178</v>
      </c>
      <c r="E205" s="212">
        <v>-0.12</v>
      </c>
      <c r="F205" s="212">
        <v>-0.14829999999999999</v>
      </c>
      <c r="G205" s="212">
        <v>-0.27139999999999997</v>
      </c>
      <c r="H205" s="212">
        <v>0.25530000000000003</v>
      </c>
      <c r="I205" s="212">
        <v>0.26619999999999999</v>
      </c>
      <c r="J205" s="212">
        <v>-5.5899999999999998E-2</v>
      </c>
      <c r="K205" s="212">
        <v>-0.1759</v>
      </c>
      <c r="L205" s="212">
        <v>0.19139999999999999</v>
      </c>
      <c r="M205" s="212">
        <v>-7.4499999999999997E-2</v>
      </c>
      <c r="N205" s="212">
        <v>0.312</v>
      </c>
      <c r="O205" s="212">
        <v>0.1547</v>
      </c>
      <c r="P205" s="212">
        <v>-0.19209999999999999</v>
      </c>
      <c r="Q205" s="212">
        <v>0.12540000000000001</v>
      </c>
      <c r="R205" s="212">
        <v>-7.9100000000000004E-2</v>
      </c>
      <c r="S205" s="212">
        <v>7.5899999999999995E-2</v>
      </c>
      <c r="T205" s="212">
        <v>0.1124</v>
      </c>
      <c r="U205" s="212">
        <v>2.4500000000000001E-2</v>
      </c>
      <c r="V205" s="212">
        <v>7.6799999999999993E-2</v>
      </c>
      <c r="W205" s="212">
        <v>-0.2888</v>
      </c>
      <c r="X205" s="212">
        <v>-2.8500000000000001E-2</v>
      </c>
      <c r="Y205" s="212">
        <v>-0.18010000000000001</v>
      </c>
      <c r="Z205" s="212">
        <v>7.3899999999999993E-2</v>
      </c>
      <c r="AA205" s="212">
        <v>0.29120000000000001</v>
      </c>
      <c r="AB205" s="212">
        <v>0.36130000000000001</v>
      </c>
      <c r="AC205" s="212">
        <v>-0.34100000000000003</v>
      </c>
      <c r="AD205" s="212">
        <v>-0.34379999999999999</v>
      </c>
      <c r="AE205" s="212">
        <v>0.2122</v>
      </c>
      <c r="AF205" s="212">
        <v>0.64729999999999999</v>
      </c>
      <c r="AG205" s="212">
        <v>0.104</v>
      </c>
      <c r="AH205" s="212">
        <v>-0.11210000000000001</v>
      </c>
      <c r="AI205" s="212">
        <v>-0.1019</v>
      </c>
      <c r="AJ205" s="212">
        <v>-0.15540000000000001</v>
      </c>
      <c r="AK205" s="212">
        <v>-5.2900000000000003E-2</v>
      </c>
      <c r="AL205" s="212">
        <v>0.1474</v>
      </c>
      <c r="AM205" s="212">
        <v>1.5699999999999999E-2</v>
      </c>
      <c r="AN205" s="212">
        <v>-0.19070000000000001</v>
      </c>
      <c r="AO205" s="212">
        <v>-0.36080000000000001</v>
      </c>
      <c r="AP205" s="212">
        <v>5.1200000000000002E-2</v>
      </c>
      <c r="AQ205" s="212">
        <v>-6.5000000000000002E-2</v>
      </c>
      <c r="AR205" s="212">
        <v>-0.13250000000000001</v>
      </c>
      <c r="AS205" s="212">
        <v>0.20660000000000001</v>
      </c>
      <c r="AT205" s="212">
        <v>9.6500000000000002E-2</v>
      </c>
      <c r="AU205" s="212">
        <v>-0.55200000000000005</v>
      </c>
      <c r="AV205" s="212">
        <v>-0.14149999999999999</v>
      </c>
      <c r="AW205" s="212">
        <v>-7.9399999999999998E-2</v>
      </c>
      <c r="AX205" s="212">
        <v>-2.2100000000000002E-2</v>
      </c>
      <c r="AY205" s="212">
        <v>5.8900000000000001E-2</v>
      </c>
      <c r="AZ205" s="212">
        <v>0.40029999999999999</v>
      </c>
      <c r="BA205" s="202">
        <v>-0.40489999999999998</v>
      </c>
      <c r="BB205" s="4">
        <v>-0.28849999999999998</v>
      </c>
      <c r="BC205" s="202">
        <v>2.6100000000000002E-2</v>
      </c>
      <c r="BD205" s="202">
        <v>1.9900000000000001E-2</v>
      </c>
      <c r="BE205" s="405">
        <v>0.23330000000000001</v>
      </c>
      <c r="BF205" s="202">
        <v>0.22919999999999999</v>
      </c>
      <c r="BG205" s="202">
        <v>-0.49719999999999998</v>
      </c>
      <c r="BH205" s="405">
        <v>2.8999999999999998E-3</v>
      </c>
      <c r="BI205" s="405">
        <v>-0.24610000000000001</v>
      </c>
      <c r="BJ205" s="405">
        <v>3.5099999999999999E-2</v>
      </c>
      <c r="BK205" s="405">
        <v>0.30359999999999998</v>
      </c>
      <c r="BL205" s="202">
        <v>0.38540000000000002</v>
      </c>
      <c r="BM205" s="202">
        <v>-0.38750000000000001</v>
      </c>
      <c r="BN205" s="202">
        <v>0.2072</v>
      </c>
      <c r="BO205" s="202">
        <v>-0.26340000000000002</v>
      </c>
      <c r="BP205" s="619">
        <v>-6.9599999999999995E-2</v>
      </c>
      <c r="BQ205" s="619">
        <v>8.14E-2</v>
      </c>
      <c r="BR205" s="619">
        <v>-0.20710000000000001</v>
      </c>
    </row>
    <row r="206" spans="1:70">
      <c r="A206" s="684"/>
      <c r="B206" s="29" t="s">
        <v>33</v>
      </c>
      <c r="C206" s="45">
        <v>34.869999999999997</v>
      </c>
      <c r="D206" s="45">
        <v>41.2</v>
      </c>
      <c r="E206" s="45">
        <v>34.47</v>
      </c>
      <c r="F206" s="45">
        <v>30.6</v>
      </c>
      <c r="G206" s="45">
        <v>31.56</v>
      </c>
      <c r="H206" s="45">
        <v>28.34</v>
      </c>
      <c r="I206" s="45">
        <v>27.22</v>
      </c>
      <c r="J206" s="45">
        <v>29.23</v>
      </c>
      <c r="K206" s="45">
        <v>34.31</v>
      </c>
      <c r="L206" s="45">
        <v>31.88</v>
      </c>
      <c r="M206" s="45">
        <v>31.13</v>
      </c>
      <c r="N206" s="45">
        <v>38.03</v>
      </c>
      <c r="O206" s="45">
        <v>45.36</v>
      </c>
      <c r="P206" s="45">
        <v>47.95</v>
      </c>
      <c r="Q206" s="45">
        <v>45.37</v>
      </c>
      <c r="R206" s="45">
        <v>44.53</v>
      </c>
      <c r="S206" s="45">
        <v>43.73</v>
      </c>
      <c r="T206" s="45">
        <v>40.78</v>
      </c>
      <c r="U206" s="45">
        <v>41.76</v>
      </c>
      <c r="V206" s="45">
        <v>42.79</v>
      </c>
      <c r="W206" s="45">
        <v>38.4</v>
      </c>
      <c r="X206" s="45">
        <v>41.42</v>
      </c>
      <c r="Y206" s="45">
        <v>44.81</v>
      </c>
      <c r="Z206" s="45">
        <v>46.94</v>
      </c>
      <c r="AA206" s="45">
        <v>43.03</v>
      </c>
      <c r="AB206" s="45">
        <v>45.29</v>
      </c>
      <c r="AC206" s="45">
        <v>47.24</v>
      </c>
      <c r="AD206" s="45">
        <v>49.13</v>
      </c>
      <c r="AE206" s="45">
        <v>52.28</v>
      </c>
      <c r="AF206" s="45">
        <v>50.99</v>
      </c>
      <c r="AG206" s="45">
        <v>53.59</v>
      </c>
      <c r="AH206" s="45">
        <v>54.98</v>
      </c>
      <c r="AI206" s="45">
        <v>41.51</v>
      </c>
      <c r="AJ206" s="45">
        <v>43.42</v>
      </c>
      <c r="AK206" s="45">
        <v>48.75</v>
      </c>
      <c r="AL206" s="45">
        <v>49.61</v>
      </c>
      <c r="AM206" s="45">
        <v>44</v>
      </c>
      <c r="AN206" s="45">
        <v>55.53</v>
      </c>
      <c r="AO206" s="45">
        <v>47.3</v>
      </c>
      <c r="AP206" s="45">
        <v>46.99</v>
      </c>
      <c r="AQ206" s="45">
        <v>49.53</v>
      </c>
      <c r="AR206" s="45">
        <v>55.68</v>
      </c>
      <c r="AS206" s="45">
        <v>57.97</v>
      </c>
      <c r="AT206" s="45">
        <v>57.18</v>
      </c>
      <c r="AU206" s="45">
        <v>54.12</v>
      </c>
      <c r="AV206" s="45">
        <v>55.34</v>
      </c>
      <c r="AW206" s="45">
        <v>50.63</v>
      </c>
      <c r="AX206" s="45">
        <v>52.69</v>
      </c>
      <c r="AY206" s="45">
        <v>49.48</v>
      </c>
      <c r="AZ206" s="45">
        <v>62.02</v>
      </c>
      <c r="BA206" s="4">
        <v>52.86</v>
      </c>
      <c r="BB206" s="4">
        <v>47.04</v>
      </c>
      <c r="BC206" s="4">
        <v>48.06</v>
      </c>
      <c r="BD206" s="4">
        <v>44</v>
      </c>
      <c r="BE206" s="394">
        <v>45.93</v>
      </c>
      <c r="BF206" s="4">
        <v>63.89</v>
      </c>
      <c r="BG206" s="4">
        <v>51.57</v>
      </c>
      <c r="BH206" s="475">
        <v>43.54</v>
      </c>
      <c r="BI206" s="478">
        <v>49.03</v>
      </c>
      <c r="BJ206" s="502">
        <v>34.5</v>
      </c>
      <c r="BK206" s="530">
        <v>34.54</v>
      </c>
      <c r="BL206" s="4">
        <v>32.619999999999997</v>
      </c>
      <c r="BM206" s="4">
        <v>34.340000000000003</v>
      </c>
      <c r="BN206" s="4">
        <v>31</v>
      </c>
      <c r="BO206" s="4">
        <v>35.119999999999997</v>
      </c>
      <c r="BP206" s="647">
        <v>45.21</v>
      </c>
      <c r="BQ206" s="649">
        <v>56.35</v>
      </c>
      <c r="BR206" s="651">
        <v>46.86</v>
      </c>
    </row>
    <row r="207" spans="1:70">
      <c r="A207" s="684"/>
      <c r="B207" s="29" t="s">
        <v>34</v>
      </c>
      <c r="C207" s="212">
        <v>0.15429999999999999</v>
      </c>
      <c r="D207" s="212">
        <v>0.18149999999999999</v>
      </c>
      <c r="E207" s="212">
        <v>-0.1633</v>
      </c>
      <c r="F207" s="212">
        <v>-0.1123</v>
      </c>
      <c r="G207" s="212">
        <v>3.1399999999999997E-2</v>
      </c>
      <c r="H207" s="212">
        <v>-0.10199999999999999</v>
      </c>
      <c r="I207" s="212">
        <v>-3.95E-2</v>
      </c>
      <c r="J207" s="212">
        <v>7.3800000000000004E-2</v>
      </c>
      <c r="K207" s="212">
        <v>0.17380000000000001</v>
      </c>
      <c r="L207" s="212">
        <v>-7.0800000000000002E-2</v>
      </c>
      <c r="M207" s="212">
        <v>-2.35E-2</v>
      </c>
      <c r="N207" s="212">
        <v>0.22170000000000001</v>
      </c>
      <c r="O207" s="212">
        <v>0.19270000000000001</v>
      </c>
      <c r="P207" s="212">
        <v>5.7099999999999998E-2</v>
      </c>
      <c r="Q207" s="212">
        <v>-5.3800000000000001E-2</v>
      </c>
      <c r="R207" s="212">
        <v>-1.8499999999999999E-2</v>
      </c>
      <c r="S207" s="212">
        <v>-1.7999999999999999E-2</v>
      </c>
      <c r="T207" s="212">
        <v>-6.7500000000000004E-2</v>
      </c>
      <c r="U207" s="212">
        <v>2.4E-2</v>
      </c>
      <c r="V207" s="212">
        <v>2.47E-2</v>
      </c>
      <c r="W207" s="212">
        <v>-0.1026</v>
      </c>
      <c r="X207" s="212">
        <v>7.8600000000000003E-2</v>
      </c>
      <c r="Y207" s="212">
        <v>8.1799999999999998E-2</v>
      </c>
      <c r="Z207" s="212">
        <v>4.7500000000000001E-2</v>
      </c>
      <c r="AA207" s="212">
        <v>-8.3299999999999999E-2</v>
      </c>
      <c r="AB207" s="212">
        <v>5.2499999999999998E-2</v>
      </c>
      <c r="AC207" s="212">
        <v>4.3099999999999999E-2</v>
      </c>
      <c r="AD207" s="212">
        <v>0.04</v>
      </c>
      <c r="AE207" s="212">
        <v>6.4100000000000004E-2</v>
      </c>
      <c r="AF207" s="212">
        <v>-2.47E-2</v>
      </c>
      <c r="AG207" s="212">
        <v>5.0999999999999997E-2</v>
      </c>
      <c r="AH207" s="212">
        <v>2.5899999999999999E-2</v>
      </c>
      <c r="AI207" s="212">
        <v>-0.245</v>
      </c>
      <c r="AJ207" s="212">
        <v>4.5999999999999999E-2</v>
      </c>
      <c r="AK207" s="212">
        <v>0.12280000000000001</v>
      </c>
      <c r="AL207" s="212">
        <v>1.7600000000000001E-2</v>
      </c>
      <c r="AM207" s="212">
        <v>-0.11310000000000001</v>
      </c>
      <c r="AN207" s="212">
        <v>0.26200000000000001</v>
      </c>
      <c r="AO207" s="212">
        <v>-0.1482</v>
      </c>
      <c r="AP207" s="212">
        <v>-6.6E-3</v>
      </c>
      <c r="AQ207" s="212">
        <v>5.4100000000000002E-2</v>
      </c>
      <c r="AR207" s="212">
        <v>0.1242</v>
      </c>
      <c r="AS207" s="212">
        <v>4.1099999999999998E-2</v>
      </c>
      <c r="AT207" s="212">
        <v>-1.3599999999999999E-2</v>
      </c>
      <c r="AU207" s="212">
        <v>-5.3499999999999999E-2</v>
      </c>
      <c r="AV207" s="212">
        <v>2.2499999999999999E-2</v>
      </c>
      <c r="AW207" s="212">
        <v>-8.5099999999999995E-2</v>
      </c>
      <c r="AX207" s="212">
        <v>4.07E-2</v>
      </c>
      <c r="AY207" s="212">
        <v>-6.0900000000000003E-2</v>
      </c>
      <c r="AZ207" s="212">
        <v>0.25340000000000001</v>
      </c>
      <c r="BA207" s="202">
        <v>-0.1477</v>
      </c>
      <c r="BB207" s="4">
        <v>-0.1101</v>
      </c>
      <c r="BC207" s="202">
        <v>2.1700000000000001E-2</v>
      </c>
      <c r="BD207" s="202">
        <v>-8.4500000000000006E-2</v>
      </c>
      <c r="BE207" s="405">
        <v>4.3900000000000002E-2</v>
      </c>
      <c r="BF207" s="202">
        <v>0.39100000000000001</v>
      </c>
      <c r="BG207" s="202">
        <v>-0.1928</v>
      </c>
      <c r="BH207" s="405">
        <v>-0.15570000000000001</v>
      </c>
      <c r="BI207" s="405">
        <v>0.12609999999999999</v>
      </c>
      <c r="BJ207" s="405">
        <v>-0.29630000000000001</v>
      </c>
      <c r="BK207" s="405">
        <v>1.1999999999999999E-3</v>
      </c>
      <c r="BL207" s="202">
        <v>-5.5599999999999997E-2</v>
      </c>
      <c r="BM207" s="202">
        <v>5.2699999999999997E-2</v>
      </c>
      <c r="BN207" s="202">
        <v>-9.7299999999999998E-2</v>
      </c>
      <c r="BO207" s="202">
        <v>0.13289999999999999</v>
      </c>
      <c r="BP207" s="619">
        <v>0.2873</v>
      </c>
      <c r="BQ207" s="619">
        <v>0.24640000000000001</v>
      </c>
      <c r="BR207" s="619">
        <v>-0.16839999999999999</v>
      </c>
    </row>
    <row r="208" spans="1:70" ht="26.25">
      <c r="A208" s="684" t="s">
        <v>35</v>
      </c>
      <c r="B208" s="28" t="s">
        <v>36</v>
      </c>
      <c r="C208" s="43" ph="1">
        <v>19484</v>
      </c>
      <c r="D208" s="43" ph="1">
        <v>23213</v>
      </c>
      <c r="E208" s="43" ph="1">
        <v>14362</v>
      </c>
      <c r="F208" s="43" ph="1">
        <v>12306</v>
      </c>
      <c r="G208" s="43" ph="1">
        <v>8840</v>
      </c>
      <c r="H208" s="43" ph="1">
        <v>12208</v>
      </c>
      <c r="I208" s="43" ph="1">
        <v>16954</v>
      </c>
      <c r="J208" s="43" ph="1">
        <v>15517</v>
      </c>
      <c r="K208" s="43" ph="1">
        <v>10241</v>
      </c>
      <c r="L208" s="43" ph="1">
        <v>14118</v>
      </c>
      <c r="M208" s="43" ph="1">
        <v>11131</v>
      </c>
      <c r="N208" s="43" ph="1">
        <v>11847</v>
      </c>
      <c r="O208" s="43" ph="1">
        <v>19160</v>
      </c>
      <c r="P208" s="43" ph="1">
        <v>14174</v>
      </c>
      <c r="Q208" s="43" ph="1">
        <v>13958</v>
      </c>
      <c r="R208" s="43" ph="1">
        <v>16038</v>
      </c>
      <c r="S208" s="43" ph="1">
        <v>15426</v>
      </c>
      <c r="T208" s="43" ph="1">
        <v>17902</v>
      </c>
      <c r="U208" s="43" ph="1">
        <v>16738</v>
      </c>
      <c r="V208" s="43" ph="1">
        <v>13434</v>
      </c>
      <c r="W208" s="43" ph="1">
        <v>9202</v>
      </c>
      <c r="X208" s="43" ph="1">
        <v>9774</v>
      </c>
      <c r="Y208" s="43" ph="1">
        <v>8012</v>
      </c>
      <c r="Z208" s="43" ph="1">
        <v>9724</v>
      </c>
      <c r="AA208" s="43" ph="1">
        <v>12875</v>
      </c>
      <c r="AB208" s="43" ph="1">
        <v>12167</v>
      </c>
      <c r="AC208" s="43" ph="1">
        <v>9254</v>
      </c>
      <c r="AD208" s="43" ph="1">
        <v>5646</v>
      </c>
      <c r="AE208" s="43" ph="1">
        <v>6974</v>
      </c>
      <c r="AF208" s="43" ph="1">
        <v>13506</v>
      </c>
      <c r="AG208" s="43" ph="1">
        <v>14311</v>
      </c>
      <c r="AH208" s="43" ph="1">
        <v>13905</v>
      </c>
      <c r="AI208" s="43" ph="1">
        <v>9786</v>
      </c>
      <c r="AJ208" s="43" ph="1">
        <v>7661</v>
      </c>
      <c r="AK208" s="43" ph="1">
        <v>7102</v>
      </c>
      <c r="AL208" s="43" ph="1">
        <v>7223</v>
      </c>
      <c r="AM208" s="43" ph="1">
        <v>10284</v>
      </c>
      <c r="AN208" s="43" ph="1">
        <v>6499</v>
      </c>
      <c r="AO208" s="43" ph="1">
        <v>5063</v>
      </c>
      <c r="AP208" s="43" ph="1">
        <v>5745</v>
      </c>
      <c r="AQ208" s="43" ph="1">
        <v>5277</v>
      </c>
      <c r="AR208" s="43" ph="1">
        <v>5474</v>
      </c>
      <c r="AS208" s="43" ph="1">
        <v>8603</v>
      </c>
      <c r="AT208" s="43" ph="1">
        <v>9476</v>
      </c>
      <c r="AU208" s="43" ph="1">
        <v>3461</v>
      </c>
      <c r="AV208" s="43" ph="1">
        <v>3505</v>
      </c>
      <c r="AW208" s="43" ph="1">
        <v>3881</v>
      </c>
      <c r="AX208" s="43" ph="1">
        <v>3450</v>
      </c>
      <c r="AY208" s="43" ph="1">
        <v>4548</v>
      </c>
      <c r="AZ208" s="43" ph="1">
        <v>5446</v>
      </c>
      <c r="BA208" s="2">
        <v>3639</v>
      </c>
      <c r="BB208" s="2">
        <v>2451</v>
      </c>
      <c r="BC208" s="2">
        <v>2355</v>
      </c>
      <c r="BD208" s="2">
        <v>2331</v>
      </c>
      <c r="BE208" s="393">
        <v>3438</v>
      </c>
      <c r="BF208" s="2">
        <v>3462</v>
      </c>
      <c r="BG208" s="2">
        <v>1710</v>
      </c>
      <c r="BH208" s="474">
        <v>1570</v>
      </c>
      <c r="BI208" s="477">
        <v>1214</v>
      </c>
      <c r="BJ208" s="501">
        <v>1181</v>
      </c>
      <c r="BK208" s="529">
        <v>2083</v>
      </c>
      <c r="BL208" s="2">
        <v>2268</v>
      </c>
      <c r="BM208" s="2">
        <v>1437</v>
      </c>
      <c r="BN208" s="2">
        <v>2097</v>
      </c>
      <c r="BO208" s="2">
        <v>1552</v>
      </c>
      <c r="BP208" s="646">
        <v>1494</v>
      </c>
      <c r="BQ208" s="648">
        <v>1941</v>
      </c>
      <c r="BR208" s="650">
        <v>1449</v>
      </c>
    </row>
    <row r="209" spans="1:70" ht="26.25">
      <c r="A209" s="684"/>
      <c r="B209" s="29" t="s">
        <v>37</v>
      </c>
      <c r="C209" s="45" ph="1">
        <v>61951</v>
      </c>
      <c r="D209" s="45" ph="1">
        <v>59542</v>
      </c>
      <c r="E209" s="45" ph="1">
        <v>42977</v>
      </c>
      <c r="F209" s="45" ph="1">
        <v>35348</v>
      </c>
      <c r="G209" s="45" ph="1">
        <v>24266</v>
      </c>
      <c r="H209" s="45" ph="1">
        <v>29899</v>
      </c>
      <c r="I209" s="45" ph="1">
        <v>37473</v>
      </c>
      <c r="J209" s="45" ph="1">
        <v>32202</v>
      </c>
      <c r="K209" s="45" ph="1">
        <v>27530</v>
      </c>
      <c r="L209" s="45" ph="1">
        <v>31054</v>
      </c>
      <c r="M209" s="45" ph="1">
        <v>27326</v>
      </c>
      <c r="N209" s="45" ph="1">
        <v>28642</v>
      </c>
      <c r="O209" s="45" ph="1">
        <v>36828</v>
      </c>
      <c r="P209" s="45" ph="1">
        <v>29169</v>
      </c>
      <c r="Q209" s="45" ph="1">
        <v>25894</v>
      </c>
      <c r="R209" s="45" ph="1">
        <v>26324</v>
      </c>
      <c r="S209" s="45" ph="1">
        <v>27604</v>
      </c>
      <c r="T209" s="45" ph="1">
        <v>28822</v>
      </c>
      <c r="U209" s="45" ph="1">
        <v>28217</v>
      </c>
      <c r="V209" s="45" ph="1">
        <v>22900</v>
      </c>
      <c r="W209" s="45" ph="1">
        <v>20282</v>
      </c>
      <c r="X209" s="45" ph="1">
        <v>18430</v>
      </c>
      <c r="Y209" s="45" ph="1">
        <v>15777</v>
      </c>
      <c r="Z209" s="45" ph="1">
        <v>16765</v>
      </c>
      <c r="AA209" s="45" ph="1">
        <v>19804</v>
      </c>
      <c r="AB209" s="45" ph="1">
        <v>25491</v>
      </c>
      <c r="AC209" s="45" ph="1">
        <v>17880</v>
      </c>
      <c r="AD209" s="45" ph="1">
        <v>10269</v>
      </c>
      <c r="AE209" s="45" ph="1">
        <v>10684</v>
      </c>
      <c r="AF209" s="45" ph="1">
        <v>18398</v>
      </c>
      <c r="AG209" s="45" ph="1">
        <v>19402</v>
      </c>
      <c r="AH209" s="45" ph="1">
        <v>16714</v>
      </c>
      <c r="AI209" s="45" ph="1">
        <v>17219</v>
      </c>
      <c r="AJ209" s="45" ph="1">
        <v>12237</v>
      </c>
      <c r="AK209" s="45" ph="1">
        <v>11186</v>
      </c>
      <c r="AL209" s="45" ph="1">
        <v>11292</v>
      </c>
      <c r="AM209" s="45" ph="1">
        <v>13773</v>
      </c>
      <c r="AN209" s="45" ph="1">
        <v>12371</v>
      </c>
      <c r="AO209" s="45" ph="1">
        <v>6534</v>
      </c>
      <c r="AP209" s="45" ph="1">
        <v>7268</v>
      </c>
      <c r="AQ209" s="45" ph="1">
        <v>6938</v>
      </c>
      <c r="AR209" s="45" ph="1">
        <v>5673</v>
      </c>
      <c r="AS209" s="45" ph="1">
        <v>7003</v>
      </c>
      <c r="AT209" s="45" ph="1">
        <v>9054</v>
      </c>
      <c r="AU209" s="45" ph="1">
        <v>4657</v>
      </c>
      <c r="AV209" s="45" ph="1">
        <v>3945</v>
      </c>
      <c r="AW209" s="45" ph="1">
        <v>3604</v>
      </c>
      <c r="AX209" s="45" ph="1">
        <v>3359</v>
      </c>
      <c r="AY209" s="45" ph="1">
        <v>3530</v>
      </c>
      <c r="AZ209" s="45" ph="1">
        <v>4831</v>
      </c>
      <c r="BA209" s="4" ph="1">
        <v>3060</v>
      </c>
      <c r="BB209" s="4" ph="1">
        <v>1781</v>
      </c>
      <c r="BC209" s="4" ph="1">
        <v>1851</v>
      </c>
      <c r="BD209" s="4" ph="1">
        <v>1744</v>
      </c>
      <c r="BE209" s="394">
        <v>2424</v>
      </c>
      <c r="BF209" s="4">
        <v>2789</v>
      </c>
      <c r="BG209" s="4">
        <v>1608</v>
      </c>
      <c r="BH209" s="475">
        <v>1439</v>
      </c>
      <c r="BI209" s="478">
        <v>1086</v>
      </c>
      <c r="BJ209" s="502">
        <v>1507</v>
      </c>
      <c r="BK209" s="530">
        <v>1610</v>
      </c>
      <c r="BL209" s="4">
        <v>2153</v>
      </c>
      <c r="BM209" s="4">
        <v>1322</v>
      </c>
      <c r="BN209" s="4">
        <v>1564</v>
      </c>
      <c r="BO209" s="4">
        <v>1243</v>
      </c>
      <c r="BP209" s="647">
        <v>1115</v>
      </c>
      <c r="BQ209" s="649">
        <v>1305</v>
      </c>
      <c r="BR209" s="651">
        <v>1263</v>
      </c>
    </row>
    <row r="210" spans="1:70" ht="26.25">
      <c r="A210" s="684"/>
      <c r="B210" s="29" t="s">
        <v>38</v>
      </c>
      <c r="C210" s="45" ph="1">
        <v>53200</v>
      </c>
      <c r="D210" s="45" ph="1">
        <v>47685</v>
      </c>
      <c r="E210" s="45" ph="1">
        <v>46043</v>
      </c>
      <c r="F210" s="45" ph="1">
        <v>41384</v>
      </c>
      <c r="G210" s="45" ph="1">
        <v>32055</v>
      </c>
      <c r="H210" s="45" ph="1">
        <v>31002</v>
      </c>
      <c r="I210" s="45" ph="1">
        <v>35851</v>
      </c>
      <c r="J210" s="45" ph="1">
        <v>35120</v>
      </c>
      <c r="K210" s="45" ph="1">
        <v>34463</v>
      </c>
      <c r="L210" s="45" ph="1">
        <v>39512</v>
      </c>
      <c r="M210" s="45" ph="1">
        <v>39688</v>
      </c>
      <c r="N210" s="45" ph="1">
        <v>44485</v>
      </c>
      <c r="O210" s="45" ph="1">
        <v>46035</v>
      </c>
      <c r="P210" s="45" ph="1">
        <v>45590</v>
      </c>
      <c r="Q210" s="45" ph="1">
        <v>45799</v>
      </c>
      <c r="R210" s="45" ph="1">
        <v>45577</v>
      </c>
      <c r="S210" s="45" ph="1">
        <v>46039</v>
      </c>
      <c r="T210" s="45" ph="1">
        <v>48077</v>
      </c>
      <c r="U210" s="45" ph="1">
        <v>43806</v>
      </c>
      <c r="V210" s="45" ph="1">
        <v>41550</v>
      </c>
      <c r="W210" s="45" ph="1">
        <v>36148</v>
      </c>
      <c r="X210" s="45" ph="1">
        <v>39690</v>
      </c>
      <c r="Y210" s="45" ph="1">
        <v>40823</v>
      </c>
      <c r="Z210" s="45" ph="1">
        <v>43090</v>
      </c>
      <c r="AA210" s="45" ph="1">
        <v>47413</v>
      </c>
      <c r="AB210" s="45" ph="1">
        <v>43384</v>
      </c>
      <c r="AC210" s="45" ph="1">
        <v>43350</v>
      </c>
      <c r="AD210" s="45" ph="1">
        <v>33404</v>
      </c>
      <c r="AE210" s="45" ph="1">
        <v>29591</v>
      </c>
      <c r="AF210" s="45" ph="1">
        <v>36985</v>
      </c>
      <c r="AG210" s="45" ph="1">
        <v>46397</v>
      </c>
      <c r="AH210" s="45" ph="1">
        <v>45524</v>
      </c>
      <c r="AI210" s="45" ph="1">
        <v>40323</v>
      </c>
      <c r="AJ210" s="45" ph="1">
        <v>38648</v>
      </c>
      <c r="AK210" s="45" ph="1">
        <v>36094</v>
      </c>
      <c r="AL210" s="45" ph="1">
        <v>37297</v>
      </c>
      <c r="AM210" s="45" ph="1">
        <v>34610</v>
      </c>
      <c r="AN210" s="45" ph="1">
        <v>30742</v>
      </c>
      <c r="AO210" s="45" ph="1">
        <v>25818</v>
      </c>
      <c r="AP210" s="45" ph="1">
        <v>25106</v>
      </c>
      <c r="AQ210" s="45" ph="1">
        <v>25346</v>
      </c>
      <c r="AR210" s="45" ph="1">
        <v>21989</v>
      </c>
      <c r="AS210" s="45" ph="1">
        <v>21859</v>
      </c>
      <c r="AT210" s="45" ph="1">
        <v>19738</v>
      </c>
      <c r="AU210" s="45" ph="1">
        <v>17709</v>
      </c>
      <c r="AV210" s="45" ph="1">
        <v>15465</v>
      </c>
      <c r="AW210" s="45" ph="1">
        <v>14899</v>
      </c>
      <c r="AX210" s="45" ph="1">
        <v>14300</v>
      </c>
      <c r="AY210" s="45" ph="1">
        <v>13744</v>
      </c>
      <c r="AZ210" s="45" ph="1">
        <v>13945</v>
      </c>
      <c r="BA210" s="4">
        <v>13405</v>
      </c>
      <c r="BB210" s="4">
        <v>11612</v>
      </c>
      <c r="BC210" s="4">
        <v>11141</v>
      </c>
      <c r="BD210" s="4">
        <v>8656</v>
      </c>
      <c r="BE210" s="394">
        <v>8501</v>
      </c>
      <c r="BF210" s="4">
        <v>8879</v>
      </c>
      <c r="BG210" s="4">
        <v>7853</v>
      </c>
      <c r="BH210" s="475">
        <v>7507</v>
      </c>
      <c r="BI210" s="478">
        <v>7037</v>
      </c>
      <c r="BJ210" s="502">
        <v>6772</v>
      </c>
      <c r="BK210" s="530">
        <v>6638</v>
      </c>
      <c r="BL210" s="4">
        <v>6723</v>
      </c>
      <c r="BM210" s="4">
        <v>6463</v>
      </c>
      <c r="BN210" s="4">
        <v>6229</v>
      </c>
      <c r="BO210" s="4">
        <v>6182</v>
      </c>
      <c r="BP210" s="647">
        <v>6184</v>
      </c>
      <c r="BQ210" s="649">
        <v>6207</v>
      </c>
      <c r="BR210" s="651">
        <v>5954</v>
      </c>
    </row>
    <row r="211" spans="1:70" ht="26.25">
      <c r="A211" s="684"/>
      <c r="B211" s="29" t="s">
        <v>39</v>
      </c>
      <c r="C211" s="45" ph="1">
        <v>16567</v>
      </c>
      <c r="D211" s="45" ph="1">
        <v>19095</v>
      </c>
      <c r="E211" s="45" ph="1">
        <v>17281</v>
      </c>
      <c r="F211" s="45" ph="1">
        <v>17249</v>
      </c>
      <c r="G211" s="45" ph="1">
        <v>12210</v>
      </c>
      <c r="H211" s="45" ph="1">
        <v>19907</v>
      </c>
      <c r="I211" s="45" ph="1">
        <v>24503</v>
      </c>
      <c r="J211" s="45" ph="1">
        <v>19814</v>
      </c>
      <c r="K211" s="45" ph="1">
        <v>19528</v>
      </c>
      <c r="L211" s="45" ph="1">
        <v>21597</v>
      </c>
      <c r="M211" s="45" ph="1">
        <v>20124</v>
      </c>
      <c r="N211" s="45" ph="1">
        <v>24719</v>
      </c>
      <c r="O211" s="45" ph="1">
        <v>32210</v>
      </c>
      <c r="P211" s="45" ph="1">
        <v>22411</v>
      </c>
      <c r="Q211" s="45" ph="1">
        <v>23801</v>
      </c>
      <c r="R211" s="45" ph="1">
        <v>22295</v>
      </c>
      <c r="S211" s="45" ph="1">
        <v>25799</v>
      </c>
      <c r="T211" s="45" ph="1">
        <v>26608</v>
      </c>
      <c r="U211" s="45" ph="1">
        <v>27940</v>
      </c>
      <c r="V211" s="45" ph="1">
        <v>24285</v>
      </c>
      <c r="W211" s="45" ph="1">
        <v>20815</v>
      </c>
      <c r="X211" s="45" ph="1">
        <v>21678</v>
      </c>
      <c r="Y211" s="45" ph="1">
        <v>17407</v>
      </c>
      <c r="Z211" s="45" ph="1">
        <v>21982</v>
      </c>
      <c r="AA211" s="45" ph="1">
        <v>26422</v>
      </c>
      <c r="AB211" s="45" ph="1">
        <v>29142</v>
      </c>
      <c r="AC211" s="45" ph="1">
        <v>20365</v>
      </c>
      <c r="AD211" s="45" ph="1">
        <v>11327</v>
      </c>
      <c r="AE211" s="45" ph="1">
        <v>19297</v>
      </c>
      <c r="AF211" s="45" ph="1">
        <v>34784</v>
      </c>
      <c r="AG211" s="45" ph="1">
        <v>30235</v>
      </c>
      <c r="AH211" s="45" ph="1">
        <v>22220</v>
      </c>
      <c r="AI211" s="45" ph="1">
        <v>18637</v>
      </c>
      <c r="AJ211" s="45" ph="1">
        <v>15845</v>
      </c>
      <c r="AK211" s="45" ph="1">
        <v>17456</v>
      </c>
      <c r="AL211" s="45" ph="1">
        <v>22910</v>
      </c>
      <c r="AM211" s="45" ph="1">
        <v>22527</v>
      </c>
      <c r="AN211" s="45" ph="1">
        <v>17578</v>
      </c>
      <c r="AO211" s="45" ph="1">
        <v>10583</v>
      </c>
      <c r="AP211" s="45" ph="1">
        <v>13312</v>
      </c>
      <c r="AQ211" s="45" ph="1">
        <v>11360</v>
      </c>
      <c r="AR211" s="45" ph="1">
        <v>9570</v>
      </c>
      <c r="AS211" s="45" ph="1">
        <v>12674</v>
      </c>
      <c r="AT211" s="45" ph="1">
        <v>11761</v>
      </c>
      <c r="AU211" s="45" ph="1">
        <v>4992</v>
      </c>
      <c r="AV211" s="45" ph="1">
        <v>5341</v>
      </c>
      <c r="AW211" s="45" ph="1">
        <v>4693</v>
      </c>
      <c r="AX211" s="45" ph="1">
        <v>4505</v>
      </c>
      <c r="AY211" s="45" ph="1">
        <v>5607</v>
      </c>
      <c r="AZ211" s="45" ph="1">
        <v>8204</v>
      </c>
      <c r="BA211" s="4">
        <v>3685</v>
      </c>
      <c r="BB211" s="4">
        <v>2880</v>
      </c>
      <c r="BC211" s="4">
        <v>2817</v>
      </c>
      <c r="BD211" s="4">
        <v>3329</v>
      </c>
      <c r="BE211" s="394">
        <v>4505</v>
      </c>
      <c r="BF211" s="4">
        <v>4908</v>
      </c>
      <c r="BG211" s="4">
        <v>2117</v>
      </c>
      <c r="BH211" s="475">
        <v>2724</v>
      </c>
      <c r="BI211" s="478">
        <v>1740</v>
      </c>
      <c r="BJ211" s="502">
        <v>2081</v>
      </c>
      <c r="BK211" s="530">
        <v>2838</v>
      </c>
      <c r="BL211" s="4">
        <v>3229</v>
      </c>
      <c r="BM211" s="4">
        <v>1695</v>
      </c>
      <c r="BN211" s="4">
        <v>2324</v>
      </c>
      <c r="BO211" s="4">
        <v>2119</v>
      </c>
      <c r="BP211" s="647">
        <v>2765</v>
      </c>
      <c r="BQ211" s="649">
        <v>3158</v>
      </c>
      <c r="BR211" s="651">
        <v>2199</v>
      </c>
    </row>
    <row r="212" spans="1:70" ht="26.25">
      <c r="A212" s="684"/>
      <c r="B212" s="28" t="s">
        <v>40</v>
      </c>
      <c r="C212" s="43" ph="1">
        <v>19484</v>
      </c>
      <c r="D212" s="43" ph="1">
        <v>23213</v>
      </c>
      <c r="E212" s="43" ph="1">
        <v>14362</v>
      </c>
      <c r="F212" s="43" ph="1">
        <v>12306</v>
      </c>
      <c r="G212" s="43" ph="1">
        <v>8840</v>
      </c>
      <c r="H212" s="43" ph="1">
        <v>12208</v>
      </c>
      <c r="I212" s="43" ph="1">
        <v>16954</v>
      </c>
      <c r="J212" s="43" ph="1">
        <v>15517</v>
      </c>
      <c r="K212" s="43" ph="1">
        <v>10241</v>
      </c>
      <c r="L212" s="43" ph="1">
        <v>14118</v>
      </c>
      <c r="M212" s="43" ph="1">
        <v>11131</v>
      </c>
      <c r="N212" s="43" ph="1">
        <v>11847</v>
      </c>
      <c r="O212" s="43" ph="1">
        <v>19160</v>
      </c>
      <c r="P212" s="43" ph="1">
        <v>14174</v>
      </c>
      <c r="Q212" s="43" ph="1">
        <v>13958</v>
      </c>
      <c r="R212" s="43" ph="1">
        <v>16038</v>
      </c>
      <c r="S212" s="43" ph="1">
        <v>15426</v>
      </c>
      <c r="T212" s="43" ph="1">
        <v>17902</v>
      </c>
      <c r="U212" s="43" ph="1">
        <v>16738</v>
      </c>
      <c r="V212" s="43" ph="1">
        <v>13434</v>
      </c>
      <c r="W212" s="43" ph="1">
        <v>9202</v>
      </c>
      <c r="X212" s="43" ph="1">
        <v>9774</v>
      </c>
      <c r="Y212" s="43" ph="1">
        <v>8012</v>
      </c>
      <c r="Z212" s="43" ph="1">
        <v>9724</v>
      </c>
      <c r="AA212" s="43" ph="1">
        <v>12875</v>
      </c>
      <c r="AB212" s="43" ph="1">
        <v>12167</v>
      </c>
      <c r="AC212" s="43" ph="1">
        <v>9254</v>
      </c>
      <c r="AD212" s="43" ph="1">
        <v>5646</v>
      </c>
      <c r="AE212" s="43" ph="1">
        <v>6974</v>
      </c>
      <c r="AF212" s="43" ph="1">
        <v>13506</v>
      </c>
      <c r="AG212" s="43" ph="1">
        <v>14311</v>
      </c>
      <c r="AH212" s="43" ph="1">
        <v>13905</v>
      </c>
      <c r="AI212" s="43" ph="1">
        <v>9786</v>
      </c>
      <c r="AJ212" s="43" ph="1">
        <v>7661</v>
      </c>
      <c r="AK212" s="43" ph="1">
        <v>7102</v>
      </c>
      <c r="AL212" s="43" ph="1">
        <v>7223</v>
      </c>
      <c r="AM212" s="43" ph="1">
        <v>10284</v>
      </c>
      <c r="AN212" s="43" ph="1">
        <v>6499</v>
      </c>
      <c r="AO212" s="43" ph="1">
        <v>5063</v>
      </c>
      <c r="AP212" s="43" ph="1">
        <v>5745</v>
      </c>
      <c r="AQ212" s="43" ph="1">
        <v>5277</v>
      </c>
      <c r="AR212" s="43" ph="1">
        <v>5474</v>
      </c>
      <c r="AS212" s="43" ph="1">
        <v>8603</v>
      </c>
      <c r="AT212" s="43" ph="1">
        <v>9476</v>
      </c>
      <c r="AU212" s="43" ph="1">
        <v>3461</v>
      </c>
      <c r="AV212" s="43" ph="1">
        <v>3505</v>
      </c>
      <c r="AW212" s="43" ph="1">
        <v>3881</v>
      </c>
      <c r="AX212" s="43" ph="1">
        <v>3450</v>
      </c>
      <c r="AY212" s="43" ph="1">
        <v>4548</v>
      </c>
      <c r="AZ212" s="43" ph="1">
        <v>5446</v>
      </c>
      <c r="BA212" s="2">
        <v>3639</v>
      </c>
      <c r="BB212" s="2">
        <v>2451</v>
      </c>
      <c r="BC212" s="2">
        <v>2355</v>
      </c>
      <c r="BD212" s="2">
        <v>2331</v>
      </c>
      <c r="BE212" s="393">
        <v>3438</v>
      </c>
      <c r="BF212" s="2">
        <v>3462</v>
      </c>
      <c r="BG212" s="2">
        <v>1710</v>
      </c>
      <c r="BH212" s="474">
        <v>1570</v>
      </c>
      <c r="BI212" s="477">
        <v>1214</v>
      </c>
      <c r="BJ212" s="501">
        <v>1181</v>
      </c>
      <c r="BK212" s="529">
        <v>2083</v>
      </c>
      <c r="BL212" s="2">
        <v>2268</v>
      </c>
      <c r="BM212" s="2">
        <v>1437</v>
      </c>
      <c r="BN212" s="2">
        <v>2097</v>
      </c>
      <c r="BO212" s="2">
        <v>1552</v>
      </c>
      <c r="BP212" s="646">
        <v>1494</v>
      </c>
      <c r="BQ212" s="648">
        <v>1941</v>
      </c>
      <c r="BR212" s="650">
        <v>1449</v>
      </c>
    </row>
    <row r="213" spans="1:70" ht="26.25">
      <c r="A213" s="684"/>
      <c r="B213" s="29" t="s">
        <v>41</v>
      </c>
      <c r="C213" s="45" ph="1">
        <v>117624</v>
      </c>
      <c r="D213" s="45" ph="1">
        <v>111123</v>
      </c>
      <c r="E213" s="45" ph="1">
        <v>92740</v>
      </c>
      <c r="F213" s="45" ph="1">
        <v>79127</v>
      </c>
      <c r="G213" s="45" ph="1">
        <v>55940</v>
      </c>
      <c r="H213" s="45" ph="1">
        <v>62353</v>
      </c>
      <c r="I213" s="45" ph="1">
        <v>74027</v>
      </c>
      <c r="J213" s="45" ph="1">
        <v>66616</v>
      </c>
      <c r="K213" s="45" ph="1">
        <v>63716</v>
      </c>
      <c r="L213" s="45" ph="1">
        <v>70475</v>
      </c>
      <c r="M213" s="45" ph="1">
        <v>70075</v>
      </c>
      <c r="N213" s="45" ph="1">
        <v>79488</v>
      </c>
      <c r="O213" s="45" ph="1">
        <v>88011</v>
      </c>
      <c r="P213" s="45" ph="1">
        <v>79993</v>
      </c>
      <c r="Q213" s="45" ph="1">
        <v>74775</v>
      </c>
      <c r="R213" s="45" ph="1">
        <v>72917</v>
      </c>
      <c r="S213" s="45" ph="1">
        <v>79601</v>
      </c>
      <c r="T213" s="45" ph="1">
        <v>80179</v>
      </c>
      <c r="U213" s="45" ph="1">
        <v>77194</v>
      </c>
      <c r="V213" s="45" ph="1">
        <v>69669</v>
      </c>
      <c r="W213" s="45" ph="1">
        <v>60265</v>
      </c>
      <c r="X213" s="45" ph="1">
        <v>61768</v>
      </c>
      <c r="Y213" s="45" ph="1">
        <v>56818</v>
      </c>
      <c r="Z213" s="45" ph="1">
        <v>61596</v>
      </c>
      <c r="AA213" s="45" ph="1">
        <v>70900</v>
      </c>
      <c r="AB213" s="45" ph="1">
        <v>80543</v>
      </c>
      <c r="AC213" s="45" ph="1">
        <v>66926</v>
      </c>
      <c r="AD213" s="45" ph="1">
        <v>41520</v>
      </c>
      <c r="AE213" s="45" ph="1">
        <v>44322</v>
      </c>
      <c r="AF213" s="45" ph="1">
        <v>68651</v>
      </c>
      <c r="AG213" s="45" ph="1">
        <v>76755</v>
      </c>
      <c r="AH213" s="45" ph="1">
        <v>68418</v>
      </c>
      <c r="AI213" s="45" ph="1">
        <v>61756</v>
      </c>
      <c r="AJ213" s="45" ph="1">
        <v>51208</v>
      </c>
      <c r="AK213" s="45" ph="1">
        <v>47293</v>
      </c>
      <c r="AL213" s="45" ph="1">
        <v>53098</v>
      </c>
      <c r="AM213" s="45" ph="1">
        <v>52757</v>
      </c>
      <c r="AN213" s="45" ph="1">
        <v>47662</v>
      </c>
      <c r="AO213" s="45" ph="1">
        <v>29932</v>
      </c>
      <c r="AP213" s="45" ph="1">
        <v>31108</v>
      </c>
      <c r="AQ213" s="45" ph="1">
        <v>29855</v>
      </c>
      <c r="AR213" s="45" ph="1">
        <v>24275</v>
      </c>
      <c r="AS213" s="45" ph="1">
        <v>26559</v>
      </c>
      <c r="AT213" s="45" ph="1">
        <v>28008</v>
      </c>
      <c r="AU213" s="45" ph="1">
        <v>17854</v>
      </c>
      <c r="AV213" s="45" ph="1">
        <v>15172</v>
      </c>
      <c r="AW213" s="45" ph="1">
        <v>13391</v>
      </c>
      <c r="AX213" s="45" ph="1">
        <v>12050</v>
      </c>
      <c r="AY213" s="45" ph="1">
        <v>11548</v>
      </c>
      <c r="AZ213" s="45" ph="1">
        <v>14721</v>
      </c>
      <c r="BA213" s="4">
        <v>10424</v>
      </c>
      <c r="BB213" s="4">
        <v>6798</v>
      </c>
      <c r="BC213" s="4">
        <v>6507</v>
      </c>
      <c r="BD213" s="4">
        <v>5626</v>
      </c>
      <c r="BE213" s="394">
        <v>6538</v>
      </c>
      <c r="BF213" s="4">
        <v>8181</v>
      </c>
      <c r="BG213" s="4">
        <v>4696</v>
      </c>
      <c r="BH213" s="475">
        <v>4674</v>
      </c>
      <c r="BI213" s="478">
        <v>3513</v>
      </c>
      <c r="BJ213" s="502">
        <v>3951</v>
      </c>
      <c r="BK213" s="530">
        <v>3920</v>
      </c>
      <c r="BL213" s="4">
        <v>5047</v>
      </c>
      <c r="BM213" s="4">
        <v>3326</v>
      </c>
      <c r="BN213" s="4">
        <v>3248</v>
      </c>
      <c r="BO213" s="4">
        <v>3311</v>
      </c>
      <c r="BP213" s="647">
        <v>3544</v>
      </c>
      <c r="BQ213" s="649">
        <v>3855</v>
      </c>
      <c r="BR213" s="651">
        <v>3356</v>
      </c>
    </row>
    <row r="214" spans="1:70" ht="26.25">
      <c r="A214" s="684"/>
      <c r="B214" s="29" t="s">
        <v>42</v>
      </c>
      <c r="C214" s="45" ph="1">
        <v>13099</v>
      </c>
      <c r="D214" s="45" ph="1">
        <v>13410</v>
      </c>
      <c r="E214" s="45" ph="1">
        <v>10296</v>
      </c>
      <c r="F214" s="45" ph="1">
        <v>11399</v>
      </c>
      <c r="G214" s="45" ph="1">
        <v>8454</v>
      </c>
      <c r="H214" s="45" ph="1">
        <v>14184</v>
      </c>
      <c r="I214" s="45" ph="1">
        <v>19893</v>
      </c>
      <c r="J214" s="45" ph="1">
        <v>15891</v>
      </c>
      <c r="K214" s="45" ph="1">
        <v>11767</v>
      </c>
      <c r="L214" s="45" ph="1">
        <v>15875</v>
      </c>
      <c r="M214" s="45" ph="1">
        <v>12172</v>
      </c>
      <c r="N214" s="45" ph="1">
        <v>13357</v>
      </c>
      <c r="O214" s="45" ph="1">
        <v>22618</v>
      </c>
      <c r="P214" s="45" ph="1">
        <v>10769</v>
      </c>
      <c r="Q214" s="45" ph="1">
        <v>13510</v>
      </c>
      <c r="R214" s="45" ph="1">
        <v>14255</v>
      </c>
      <c r="S214" s="45" ph="1">
        <v>12203</v>
      </c>
      <c r="T214" s="45" ph="1">
        <v>16037</v>
      </c>
      <c r="U214" s="45" ph="1">
        <v>15458</v>
      </c>
      <c r="V214" s="45" ph="1">
        <v>11204</v>
      </c>
      <c r="W214" s="45" ph="1">
        <v>7541</v>
      </c>
      <c r="X214" s="45" ph="1">
        <v>8610</v>
      </c>
      <c r="Y214" s="45" ph="1">
        <v>6765</v>
      </c>
      <c r="Z214" s="45" ph="1">
        <v>10157</v>
      </c>
      <c r="AA214" s="45" ph="1">
        <v>13517</v>
      </c>
      <c r="AB214" s="45" ph="1">
        <v>12052</v>
      </c>
      <c r="AC214" s="45" ph="1">
        <v>7739</v>
      </c>
      <c r="AD214" s="45" ph="1">
        <v>6227</v>
      </c>
      <c r="AE214" s="45" ph="1">
        <v>8137</v>
      </c>
      <c r="AF214" s="45" ph="1">
        <v>15849</v>
      </c>
      <c r="AG214" s="45" ph="1">
        <v>13390</v>
      </c>
      <c r="AH214" s="45" ph="1">
        <v>9888</v>
      </c>
      <c r="AI214" s="45" ph="1">
        <v>6513</v>
      </c>
      <c r="AJ214" s="45" ph="1">
        <v>7388</v>
      </c>
      <c r="AK214" s="45" ph="1">
        <v>8865</v>
      </c>
      <c r="AL214" s="45" ph="1">
        <v>9977</v>
      </c>
      <c r="AM214" s="45" ph="1">
        <v>12190</v>
      </c>
      <c r="AN214" s="45" ph="1">
        <v>6235</v>
      </c>
      <c r="AO214" s="45" ph="1">
        <v>5036</v>
      </c>
      <c r="AP214" s="45" ph="1">
        <v>6653</v>
      </c>
      <c r="AQ214" s="45" ph="1">
        <v>5781</v>
      </c>
      <c r="AR214" s="45" ph="1">
        <v>5626</v>
      </c>
      <c r="AS214" s="45" ph="1">
        <v>7506</v>
      </c>
      <c r="AT214" s="45" ph="1">
        <v>6694</v>
      </c>
      <c r="AU214" s="45" ph="1">
        <v>2382</v>
      </c>
      <c r="AV214" s="45" ph="1">
        <v>2962</v>
      </c>
      <c r="AW214" s="45" ph="1">
        <v>2866</v>
      </c>
      <c r="AX214" s="45" ph="1">
        <v>2834</v>
      </c>
      <c r="AY214" s="45" ph="1">
        <v>4568</v>
      </c>
      <c r="AZ214" s="45" ph="1">
        <v>5881</v>
      </c>
      <c r="BA214" s="4">
        <v>2311</v>
      </c>
      <c r="BB214" s="4">
        <v>2321</v>
      </c>
      <c r="BC214" s="4">
        <v>2383</v>
      </c>
      <c r="BD214" s="4">
        <v>2787</v>
      </c>
      <c r="BE214" s="394">
        <v>3877</v>
      </c>
      <c r="BF214" s="4">
        <v>3385</v>
      </c>
      <c r="BG214" s="4">
        <v>1720</v>
      </c>
      <c r="BH214" s="475">
        <v>1927</v>
      </c>
      <c r="BI214" s="478">
        <v>1422</v>
      </c>
      <c r="BJ214" s="502">
        <v>1510</v>
      </c>
      <c r="BK214" s="530">
        <v>2667</v>
      </c>
      <c r="BL214" s="4">
        <v>2597</v>
      </c>
      <c r="BM214" s="4">
        <v>1465</v>
      </c>
      <c r="BN214" s="4">
        <v>2399</v>
      </c>
      <c r="BO214" s="4">
        <v>1802</v>
      </c>
      <c r="BP214" s="647">
        <v>2261</v>
      </c>
      <c r="BQ214" s="649">
        <v>2672</v>
      </c>
      <c r="BR214" s="651">
        <v>1870</v>
      </c>
    </row>
    <row r="215" spans="1:70" ht="26.25">
      <c r="A215" s="684" t="s">
        <v>43</v>
      </c>
      <c r="B215" s="28" t="s">
        <v>43</v>
      </c>
      <c r="C215" s="212" ph="1">
        <v>4.7699999999999999E-2</v>
      </c>
      <c r="D215" s="212" ph="1">
        <v>4.6800000000000001E-2</v>
      </c>
      <c r="E215" s="212" ph="1">
        <v>5.1499999999999997E-2</v>
      </c>
      <c r="F215" s="212" ph="1">
        <v>4.5999999999999999E-2</v>
      </c>
      <c r="G215" s="212" ph="1">
        <v>3.9300000000000002E-2</v>
      </c>
      <c r="H215" s="212" ph="1">
        <v>4.4699999999999997E-2</v>
      </c>
      <c r="I215" s="212" ph="1">
        <v>4.2900000000000001E-2</v>
      </c>
      <c r="J215" s="212" ph="1">
        <v>3.61E-2</v>
      </c>
      <c r="K215" s="212" ph="1">
        <v>4.7800000000000002E-2</v>
      </c>
      <c r="L215" s="212" ph="1">
        <v>4.7100000000000003E-2</v>
      </c>
      <c r="M215" s="212" ph="1">
        <v>4.9399999999999999E-2</v>
      </c>
      <c r="N215" s="212" ph="1">
        <v>5.2999999999999999E-2</v>
      </c>
      <c r="O215" s="212" ph="1">
        <v>4.0300000000000002E-2</v>
      </c>
      <c r="P215" s="212" ph="1">
        <v>4.3999999999999997E-2</v>
      </c>
      <c r="Q215" s="212" ph="1">
        <v>4.4499999999999998E-2</v>
      </c>
      <c r="R215" s="212" ph="1">
        <v>3.6600000000000001E-2</v>
      </c>
      <c r="S215" s="212" ph="1">
        <v>4.1399999999999999E-2</v>
      </c>
      <c r="T215" s="212" ph="1">
        <v>3.6299999999999999E-2</v>
      </c>
      <c r="U215" s="212" ph="1">
        <v>2.8400000000000002E-2</v>
      </c>
      <c r="V215" s="212" ph="1">
        <v>2.0199999999999999E-2</v>
      </c>
      <c r="W215" s="212" ph="1">
        <v>3.0700000000000002E-2</v>
      </c>
      <c r="X215" s="212" ph="1">
        <v>3.1600000000000003E-2</v>
      </c>
      <c r="Y215" s="212" ph="1">
        <v>4.0899999999999999E-2</v>
      </c>
      <c r="Z215" s="212" ph="1">
        <v>4.5199999999999997E-2</v>
      </c>
      <c r="AA215" s="212" ph="1">
        <v>3.7600000000000001E-2</v>
      </c>
      <c r="AB215" s="212" ph="1">
        <v>3.7699999999999997E-2</v>
      </c>
      <c r="AC215" s="212" ph="1">
        <v>4.5100000000000001E-2</v>
      </c>
      <c r="AD215" s="212" ph="1">
        <v>3.0599999999999999E-2</v>
      </c>
      <c r="AE215" s="212" ph="1">
        <v>3.15E-2</v>
      </c>
      <c r="AF215" s="212" ph="1">
        <v>3.7600000000000001E-2</v>
      </c>
      <c r="AG215" s="212" ph="1">
        <v>3.0499999999999999E-2</v>
      </c>
      <c r="AH215" s="212" ph="1">
        <v>2.8199999999999999E-2</v>
      </c>
      <c r="AI215" s="212" ph="1">
        <v>4.5199999999999997E-2</v>
      </c>
      <c r="AJ215" s="212" ph="1">
        <v>4.1399999999999999E-2</v>
      </c>
      <c r="AK215" s="212" ph="1">
        <v>4.7E-2</v>
      </c>
      <c r="AL215" s="212" ph="1">
        <v>5.2299999999999999E-2</v>
      </c>
      <c r="AM215" s="212" ph="1">
        <v>2.9600000000000001E-2</v>
      </c>
      <c r="AN215" s="212" ph="1">
        <v>3.3700000000000001E-2</v>
      </c>
      <c r="AO215" s="212" ph="1">
        <v>3.0800000000000001E-2</v>
      </c>
      <c r="AP215" s="212" ph="1">
        <v>2.8400000000000002E-2</v>
      </c>
      <c r="AQ215" s="212" ph="1">
        <v>2.87E-2</v>
      </c>
      <c r="AR215" s="212" ph="1">
        <v>2.47E-2</v>
      </c>
      <c r="AS215" s="212" ph="1">
        <v>1.84E-2</v>
      </c>
      <c r="AT215" s="212" ph="1">
        <v>1.6299999999999999E-2</v>
      </c>
      <c r="AU215" s="212" ph="1">
        <v>2.0299999999999999E-2</v>
      </c>
      <c r="AV215" s="212" ph="1">
        <v>1.95E-2</v>
      </c>
      <c r="AW215" s="212" ph="1">
        <v>2.18E-2</v>
      </c>
      <c r="AX215" s="212" ph="1">
        <v>2.52E-2</v>
      </c>
      <c r="AY215" s="212" ph="1">
        <v>2.01E-2</v>
      </c>
      <c r="AZ215" s="212" ph="1">
        <v>1.5599999999999999E-2</v>
      </c>
      <c r="BA215" s="249">
        <v>2.1600000000000001E-2</v>
      </c>
      <c r="BB215" s="2">
        <v>1.7399999999999999E-2</v>
      </c>
      <c r="BC215" s="249">
        <v>1.8700000000000001E-2</v>
      </c>
      <c r="BD215" s="249">
        <v>1.7299999999999999E-2</v>
      </c>
      <c r="BE215" s="406">
        <v>1.21E-2</v>
      </c>
      <c r="BF215" s="249">
        <v>1.0999999999999999E-2</v>
      </c>
      <c r="BG215" s="249">
        <v>1.52E-2</v>
      </c>
      <c r="BH215" s="406">
        <v>1.5699999999999999E-2</v>
      </c>
      <c r="BI215" s="406">
        <v>1.7899999999999999E-2</v>
      </c>
      <c r="BJ215" s="406">
        <v>2.1600000000000001E-2</v>
      </c>
      <c r="BK215" s="406">
        <v>1.54E-2</v>
      </c>
      <c r="BL215" s="249">
        <v>1.7299999999999999E-2</v>
      </c>
      <c r="BM215" s="249">
        <v>2.3099999999999999E-2</v>
      </c>
      <c r="BN215" s="249">
        <v>1.95E-2</v>
      </c>
      <c r="BO215" s="249">
        <v>2.0299999999999999E-2</v>
      </c>
      <c r="BP215" s="620">
        <v>1.7999999999999999E-2</v>
      </c>
      <c r="BQ215" s="620">
        <v>1.2200000000000001E-2</v>
      </c>
      <c r="BR215" s="620">
        <v>1.3599999999999999E-2</v>
      </c>
    </row>
    <row r="216" spans="1:70" ht="26.25">
      <c r="A216" s="684"/>
      <c r="B216" s="29" t="s">
        <v>44</v>
      </c>
      <c r="C216" s="212" ph="1">
        <v>-5.9200000000000003E-2</v>
      </c>
      <c r="D216" s="212" ph="1">
        <v>-1.89E-2</v>
      </c>
      <c r="E216" s="212" ph="1">
        <v>0.1004</v>
      </c>
      <c r="F216" s="212" ph="1">
        <v>-0.10680000000000001</v>
      </c>
      <c r="G216" s="212" ph="1">
        <v>-0.1457</v>
      </c>
      <c r="H216" s="212" ph="1">
        <v>0.13739999999999999</v>
      </c>
      <c r="I216" s="212" ph="1">
        <v>-4.0300000000000002E-2</v>
      </c>
      <c r="J216" s="212" ph="1">
        <v>-0.1585</v>
      </c>
      <c r="K216" s="212" ph="1">
        <v>0.3241</v>
      </c>
      <c r="L216" s="212" ph="1">
        <v>-1.46E-2</v>
      </c>
      <c r="M216" s="212" ph="1">
        <v>4.8800000000000003E-2</v>
      </c>
      <c r="N216" s="212" ph="1">
        <v>7.2900000000000006E-2</v>
      </c>
      <c r="O216" s="212" ph="1">
        <v>-0.23960000000000001</v>
      </c>
      <c r="P216" s="212" ph="1">
        <v>9.1800000000000007E-2</v>
      </c>
      <c r="Q216" s="212" ph="1">
        <v>1.14E-2</v>
      </c>
      <c r="R216" s="212" ph="1">
        <v>-0.17749999999999999</v>
      </c>
      <c r="S216" s="212" ph="1">
        <v>0.13109999999999999</v>
      </c>
      <c r="T216" s="212" ph="1">
        <v>-0.1232</v>
      </c>
      <c r="U216" s="212" ph="1">
        <v>-0.21759999999999999</v>
      </c>
      <c r="V216" s="212" ph="1">
        <v>-0.28870000000000001</v>
      </c>
      <c r="W216" s="212" ph="1">
        <v>0.51980000000000004</v>
      </c>
      <c r="X216" s="212" ph="1">
        <v>2.93E-2</v>
      </c>
      <c r="Y216" s="212" ph="1">
        <v>0.29430000000000001</v>
      </c>
      <c r="Z216" s="212" ph="1">
        <v>0.1051</v>
      </c>
      <c r="AA216" s="212" ph="1">
        <v>-0.1681</v>
      </c>
      <c r="AB216" s="212" ph="1">
        <v>2.7000000000000001E-3</v>
      </c>
      <c r="AC216" s="212" ph="1">
        <v>0.1963</v>
      </c>
      <c r="AD216" s="212" ph="1">
        <v>-0.32150000000000001</v>
      </c>
      <c r="AE216" s="212" ph="1">
        <v>2.9399999999999999E-2</v>
      </c>
      <c r="AF216" s="212" ph="1">
        <v>0.19370000000000001</v>
      </c>
      <c r="AG216" s="212" ph="1">
        <v>-0.1888</v>
      </c>
      <c r="AH216" s="212" ph="1">
        <v>-7.5399999999999995E-2</v>
      </c>
      <c r="AI216" s="212" ph="1">
        <v>0.6028</v>
      </c>
      <c r="AJ216" s="212" ph="1">
        <v>-8.4099999999999994E-2</v>
      </c>
      <c r="AK216" s="212" ph="1">
        <v>0.1353</v>
      </c>
      <c r="AL216" s="212" ph="1">
        <v>0.1128</v>
      </c>
      <c r="AM216" s="212" ph="1">
        <v>-0.434</v>
      </c>
      <c r="AN216" s="212" ph="1">
        <v>0.13850000000000001</v>
      </c>
      <c r="AO216" s="212" ph="1">
        <v>-8.6099999999999996E-2</v>
      </c>
      <c r="AP216" s="212" ph="1">
        <v>-7.7899999999999997E-2</v>
      </c>
      <c r="AQ216" s="212" ph="1">
        <v>1.06E-2</v>
      </c>
      <c r="AR216" s="212" ph="1">
        <v>-0.1394</v>
      </c>
      <c r="AS216" s="212" ph="1">
        <v>-0.25509999999999999</v>
      </c>
      <c r="AT216" s="212" ph="1">
        <v>-0.11409999999999999</v>
      </c>
      <c r="AU216" s="212" ph="1">
        <v>0.24540000000000001</v>
      </c>
      <c r="AV216" s="212" ph="1">
        <v>-3.9399999999999998E-2</v>
      </c>
      <c r="AW216" s="212" ph="1">
        <v>0.1179</v>
      </c>
      <c r="AX216" s="212" ph="1">
        <v>0.156</v>
      </c>
      <c r="AY216" s="212" ph="1">
        <v>-0.2024</v>
      </c>
      <c r="AZ216" s="212" ph="1">
        <v>-0.22389999999999999</v>
      </c>
      <c r="BA216" s="202">
        <v>0.3846</v>
      </c>
      <c r="BB216" s="4">
        <v>-0.19439999999999999</v>
      </c>
      <c r="BC216" s="202">
        <v>7.4700000000000003E-2</v>
      </c>
      <c r="BD216" s="202">
        <v>-7.4899999999999994E-2</v>
      </c>
      <c r="BE216" s="405">
        <v>-0.30059999999999998</v>
      </c>
      <c r="BF216" s="202">
        <v>-9.0899999999999995E-2</v>
      </c>
      <c r="BG216" s="202">
        <v>0.38179999999999997</v>
      </c>
      <c r="BH216" s="405">
        <v>3.2899999999999999E-2</v>
      </c>
      <c r="BI216" s="405">
        <v>0.1401</v>
      </c>
      <c r="BJ216" s="405">
        <v>0.20669999999999999</v>
      </c>
      <c r="BK216" s="405">
        <v>-0.28699999999999998</v>
      </c>
      <c r="BL216" s="202">
        <v>0.1234</v>
      </c>
      <c r="BM216" s="202">
        <v>0.33529999999999999</v>
      </c>
      <c r="BN216" s="202">
        <v>-0.15579999999999999</v>
      </c>
      <c r="BO216" s="202">
        <v>4.1000000000000002E-2</v>
      </c>
      <c r="BP216" s="619">
        <v>-0.1133</v>
      </c>
      <c r="BQ216" s="619">
        <v>-0.32219999999999999</v>
      </c>
      <c r="BR216" s="619">
        <v>0.1148</v>
      </c>
    </row>
    <row r="217" spans="1:70">
      <c r="A217" s="684"/>
      <c r="B217" s="29" t="s">
        <v>45</v>
      </c>
      <c r="C217" s="212">
        <v>1.4200000000000001E-2</v>
      </c>
      <c r="D217" s="212">
        <v>1.6899999999999998E-2</v>
      </c>
      <c r="E217" s="212">
        <v>1.7299999999999999E-2</v>
      </c>
      <c r="F217" s="212">
        <v>1.54E-2</v>
      </c>
      <c r="G217" s="212">
        <v>1.38E-2</v>
      </c>
      <c r="H217" s="212">
        <v>1.6400000000000001E-2</v>
      </c>
      <c r="I217" s="212">
        <v>1.5800000000000002E-2</v>
      </c>
      <c r="J217" s="212">
        <v>1.2500000000000001E-2</v>
      </c>
      <c r="K217" s="212">
        <v>1.43E-2</v>
      </c>
      <c r="L217" s="212">
        <v>1.5599999999999999E-2</v>
      </c>
      <c r="M217" s="212">
        <v>1.5599999999999999E-2</v>
      </c>
      <c r="N217" s="212">
        <v>1.4999999999999999E-2</v>
      </c>
      <c r="O217" s="212">
        <v>1.1900000000000001E-2</v>
      </c>
      <c r="P217" s="212">
        <v>1.2200000000000001E-2</v>
      </c>
      <c r="Q217" s="212">
        <v>1.2E-2</v>
      </c>
      <c r="R217" s="212">
        <v>1.03E-2</v>
      </c>
      <c r="S217" s="212">
        <v>1.11E-2</v>
      </c>
      <c r="T217" s="212">
        <v>1.0200000000000001E-2</v>
      </c>
      <c r="U217" s="212">
        <v>7.1000000000000004E-3</v>
      </c>
      <c r="V217" s="212">
        <v>4.1999999999999997E-3</v>
      </c>
      <c r="W217" s="212">
        <v>7.1999999999999998E-3</v>
      </c>
      <c r="X217" s="212">
        <v>7.1999999999999998E-3</v>
      </c>
      <c r="Y217" s="212">
        <v>8.6999999999999994E-3</v>
      </c>
      <c r="Z217" s="212">
        <v>1.06E-2</v>
      </c>
      <c r="AA217" s="212">
        <v>8.9999999999999993E-3</v>
      </c>
      <c r="AB217" s="212">
        <v>8.2000000000000007E-3</v>
      </c>
      <c r="AC217" s="212">
        <v>0.01</v>
      </c>
      <c r="AD217" s="212">
        <v>5.8999999999999999E-3</v>
      </c>
      <c r="AE217" s="212">
        <v>6.7000000000000002E-3</v>
      </c>
      <c r="AF217" s="212">
        <v>9.4999999999999998E-3</v>
      </c>
      <c r="AG217" s="212">
        <v>6.6E-3</v>
      </c>
      <c r="AH217" s="212">
        <v>6.7000000000000002E-3</v>
      </c>
      <c r="AI217" s="212">
        <v>1.06E-2</v>
      </c>
      <c r="AJ217" s="212">
        <v>8.6999999999999994E-3</v>
      </c>
      <c r="AK217" s="212">
        <v>9.7000000000000003E-3</v>
      </c>
      <c r="AL217" s="212">
        <v>9.9000000000000008E-3</v>
      </c>
      <c r="AM217" s="212">
        <v>6.4999999999999997E-3</v>
      </c>
      <c r="AN217" s="212">
        <v>6.1000000000000004E-3</v>
      </c>
      <c r="AO217" s="212">
        <v>6.1000000000000004E-3</v>
      </c>
      <c r="AP217" s="212">
        <v>5.8999999999999999E-3</v>
      </c>
      <c r="AQ217" s="212">
        <v>5.5999999999999999E-3</v>
      </c>
      <c r="AR217" s="212">
        <v>5.5999999999999999E-3</v>
      </c>
      <c r="AS217" s="212">
        <v>4.7999999999999996E-3</v>
      </c>
      <c r="AT217" s="212">
        <v>4.5999999999999999E-3</v>
      </c>
      <c r="AU217" s="212">
        <v>4.1000000000000003E-3</v>
      </c>
      <c r="AV217" s="212">
        <v>4.3E-3</v>
      </c>
      <c r="AW217" s="212">
        <v>5.4999999999999997E-3</v>
      </c>
      <c r="AX217" s="212">
        <v>6.1999999999999998E-3</v>
      </c>
      <c r="AY217" s="212">
        <v>5.4999999999999997E-3</v>
      </c>
      <c r="AZ217" s="212">
        <v>4.1000000000000003E-3</v>
      </c>
      <c r="BA217" s="202">
        <v>5.4000000000000003E-3</v>
      </c>
      <c r="BB217" s="4">
        <v>3.7000000000000002E-3</v>
      </c>
      <c r="BC217" s="202">
        <v>4.0000000000000001E-3</v>
      </c>
      <c r="BD217" s="202">
        <v>4.3E-3</v>
      </c>
      <c r="BE217" s="405">
        <v>3.3E-3</v>
      </c>
      <c r="BF217" s="202">
        <v>2.8E-3</v>
      </c>
      <c r="BG217" s="202">
        <v>3.3999999999999998E-3</v>
      </c>
      <c r="BH217" s="405">
        <v>3.2000000000000002E-3</v>
      </c>
      <c r="BI217" s="405">
        <v>3.5999999999999999E-3</v>
      </c>
      <c r="BJ217" s="405">
        <v>4.1999999999999997E-3</v>
      </c>
      <c r="BK217" s="405">
        <v>4.0000000000000001E-3</v>
      </c>
      <c r="BL217" s="202">
        <v>4.4999999999999997E-3</v>
      </c>
      <c r="BM217" s="202">
        <v>5.1999999999999998E-3</v>
      </c>
      <c r="BN217" s="202">
        <v>5.4999999999999997E-3</v>
      </c>
      <c r="BO217" s="202">
        <v>4.8999999999999998E-3</v>
      </c>
      <c r="BP217" s="619">
        <v>4.0000000000000001E-3</v>
      </c>
      <c r="BQ217" s="619">
        <v>2.8999999999999998E-3</v>
      </c>
      <c r="BR217" s="619">
        <v>2.8999999999999998E-3</v>
      </c>
    </row>
    <row r="218" spans="1:70">
      <c r="A218" s="684"/>
      <c r="B218" s="29" t="s">
        <v>46</v>
      </c>
      <c r="C218" s="212">
        <v>8.8400000000000006E-2</v>
      </c>
      <c r="D218" s="212">
        <v>7.9500000000000001E-2</v>
      </c>
      <c r="E218" s="212">
        <v>7.9699999999999993E-2</v>
      </c>
      <c r="F218" s="212">
        <v>7.5800000000000006E-2</v>
      </c>
      <c r="G218" s="212">
        <v>6.0600000000000001E-2</v>
      </c>
      <c r="H218" s="212">
        <v>7.4999999999999997E-2</v>
      </c>
      <c r="I218" s="212">
        <v>7.8600000000000003E-2</v>
      </c>
      <c r="J218" s="212">
        <v>6.3700000000000007E-2</v>
      </c>
      <c r="K218" s="212">
        <v>7.51E-2</v>
      </c>
      <c r="L218" s="212">
        <v>8.4699999999999998E-2</v>
      </c>
      <c r="M218" s="212">
        <v>8.1299999999999997E-2</v>
      </c>
      <c r="N218" s="212">
        <v>9.6100000000000005E-2</v>
      </c>
      <c r="O218" s="212">
        <v>9.3399999999999997E-2</v>
      </c>
      <c r="P218" s="212">
        <v>8.1100000000000005E-2</v>
      </c>
      <c r="Q218" s="212">
        <v>9.06E-2</v>
      </c>
      <c r="R218" s="212">
        <v>8.0600000000000005E-2</v>
      </c>
      <c r="S218" s="212">
        <v>8.0500000000000002E-2</v>
      </c>
      <c r="T218" s="212">
        <v>7.8700000000000006E-2</v>
      </c>
      <c r="U218" s="212">
        <v>6.8099999999999994E-2</v>
      </c>
      <c r="V218" s="212">
        <v>5.3699999999999998E-2</v>
      </c>
      <c r="W218" s="212">
        <v>5.1299999999999998E-2</v>
      </c>
      <c r="X218" s="212">
        <v>6.2100000000000002E-2</v>
      </c>
      <c r="Y218" s="212">
        <v>7.3800000000000004E-2</v>
      </c>
      <c r="Z218" s="212">
        <v>9.0700000000000003E-2</v>
      </c>
      <c r="AA218" s="212">
        <v>9.0300000000000005E-2</v>
      </c>
      <c r="AB218" s="212">
        <v>8.6800000000000002E-2</v>
      </c>
      <c r="AC218" s="212">
        <v>9.0499999999999997E-2</v>
      </c>
      <c r="AD218" s="212">
        <v>6.5600000000000006E-2</v>
      </c>
      <c r="AE218" s="212">
        <v>7.2900000000000006E-2</v>
      </c>
      <c r="AF218" s="212">
        <v>9.2999999999999999E-2</v>
      </c>
      <c r="AG218" s="212">
        <v>9.1999999999999998E-2</v>
      </c>
      <c r="AH218" s="212">
        <v>7.5800000000000006E-2</v>
      </c>
      <c r="AI218" s="212">
        <v>8.6499999999999994E-2</v>
      </c>
      <c r="AJ218" s="212">
        <v>8.9599999999999999E-2</v>
      </c>
      <c r="AK218" s="212">
        <v>9.5100000000000004E-2</v>
      </c>
      <c r="AL218" s="212">
        <v>0.1114</v>
      </c>
      <c r="AM218" s="212">
        <v>9.5799999999999996E-2</v>
      </c>
      <c r="AN218" s="212">
        <v>7.5399999999999995E-2</v>
      </c>
      <c r="AO218" s="212">
        <v>6.5299999999999997E-2</v>
      </c>
      <c r="AP218" s="212">
        <v>6.9099999999999995E-2</v>
      </c>
      <c r="AQ218" s="212">
        <v>6.13E-2</v>
      </c>
      <c r="AR218" s="212">
        <v>5.3400000000000003E-2</v>
      </c>
      <c r="AS218" s="212">
        <v>5.4399999999999997E-2</v>
      </c>
      <c r="AT218" s="212">
        <v>4.4900000000000002E-2</v>
      </c>
      <c r="AU218" s="212">
        <v>3.6400000000000002E-2</v>
      </c>
      <c r="AV218" s="212">
        <v>3.9E-2</v>
      </c>
      <c r="AW218" s="212">
        <v>4.0099999999999997E-2</v>
      </c>
      <c r="AX218" s="212">
        <v>4.3900000000000002E-2</v>
      </c>
      <c r="AY218" s="212">
        <v>4.2599999999999999E-2</v>
      </c>
      <c r="AZ218" s="212">
        <v>4.1099999999999998E-2</v>
      </c>
      <c r="BA218" s="202">
        <v>3.7600000000000001E-2</v>
      </c>
      <c r="BB218" s="4">
        <v>3.2899999999999999E-2</v>
      </c>
      <c r="BC218" s="202">
        <v>3.3300000000000003E-2</v>
      </c>
      <c r="BD218" s="202">
        <v>3.3000000000000002E-2</v>
      </c>
      <c r="BE218" s="405">
        <v>3.32E-2</v>
      </c>
      <c r="BF218" s="202">
        <v>2.7099999999999999E-2</v>
      </c>
      <c r="BG218" s="202">
        <v>2.2100000000000002E-2</v>
      </c>
      <c r="BH218" s="405">
        <v>2.8199999999999999E-2</v>
      </c>
      <c r="BI218" s="405">
        <v>2.4500000000000001E-2</v>
      </c>
      <c r="BJ218" s="405">
        <v>3.2599999999999997E-2</v>
      </c>
      <c r="BK218" s="405">
        <v>3.0599999999999999E-2</v>
      </c>
      <c r="BL218" s="202">
        <v>3.1899999999999998E-2</v>
      </c>
      <c r="BM218" s="202">
        <v>3.1899999999999998E-2</v>
      </c>
      <c r="BN218" s="202">
        <v>3.3700000000000001E-2</v>
      </c>
      <c r="BO218" s="202">
        <v>2.9499999999999998E-2</v>
      </c>
      <c r="BP218" s="619">
        <v>3.2599999999999997E-2</v>
      </c>
      <c r="BQ218" s="619">
        <v>2.7799999999999998E-2</v>
      </c>
      <c r="BR218" s="619">
        <v>2.3599999999999999E-2</v>
      </c>
    </row>
    <row r="219" spans="1:70">
      <c r="A219" s="684"/>
      <c r="B219" s="29" t="s">
        <v>47</v>
      </c>
      <c r="C219" s="212">
        <v>2.8199999999999999E-2</v>
      </c>
      <c r="D219" s="212">
        <v>3.2000000000000001E-2</v>
      </c>
      <c r="E219" s="212">
        <v>2.9399999999999999E-2</v>
      </c>
      <c r="F219" s="212">
        <v>2.4199999999999999E-2</v>
      </c>
      <c r="G219" s="212">
        <v>2.0799999999999999E-2</v>
      </c>
      <c r="H219" s="212">
        <v>2.81E-2</v>
      </c>
      <c r="I219" s="212">
        <v>3.0200000000000001E-2</v>
      </c>
      <c r="J219" s="212">
        <v>2.8500000000000001E-2</v>
      </c>
      <c r="K219" s="212">
        <v>3.2899999999999999E-2</v>
      </c>
      <c r="L219" s="212">
        <v>3.04E-2</v>
      </c>
      <c r="M219" s="212">
        <v>2.9399999999999999E-2</v>
      </c>
      <c r="N219" s="212">
        <v>2.9700000000000001E-2</v>
      </c>
      <c r="O219" s="212">
        <v>2.9399999999999999E-2</v>
      </c>
      <c r="P219" s="212">
        <v>2.86E-2</v>
      </c>
      <c r="Q219" s="212">
        <v>2.86E-2</v>
      </c>
      <c r="R219" s="212">
        <v>2.6200000000000001E-2</v>
      </c>
      <c r="S219" s="212">
        <v>3.04E-2</v>
      </c>
      <c r="T219" s="212">
        <v>2.81E-2</v>
      </c>
      <c r="U219" s="212">
        <v>2.47E-2</v>
      </c>
      <c r="V219" s="212">
        <v>1.8700000000000001E-2</v>
      </c>
      <c r="W219" s="212">
        <v>2.1000000000000001E-2</v>
      </c>
      <c r="X219" s="212">
        <v>1.7600000000000001E-2</v>
      </c>
      <c r="Y219" s="212">
        <v>2.1299999999999999E-2</v>
      </c>
      <c r="Z219" s="212">
        <v>2.3699999999999999E-2</v>
      </c>
      <c r="AA219" s="212">
        <v>2.2200000000000001E-2</v>
      </c>
      <c r="AB219" s="212">
        <v>2.35E-2</v>
      </c>
      <c r="AC219" s="212">
        <v>2.1899999999999999E-2</v>
      </c>
      <c r="AD219" s="212">
        <v>1.5699999999999999E-2</v>
      </c>
      <c r="AE219" s="212">
        <v>1.7600000000000001E-2</v>
      </c>
      <c r="AF219" s="212">
        <v>2.64E-2</v>
      </c>
      <c r="AG219" s="212">
        <v>2.1899999999999999E-2</v>
      </c>
      <c r="AH219" s="212">
        <v>1.9E-2</v>
      </c>
      <c r="AI219" s="212">
        <v>2.4500000000000001E-2</v>
      </c>
      <c r="AJ219" s="212">
        <v>2.1600000000000001E-2</v>
      </c>
      <c r="AK219" s="212">
        <v>2.9399999999999999E-2</v>
      </c>
      <c r="AL219" s="212">
        <v>3.3099999999999997E-2</v>
      </c>
      <c r="AM219" s="212">
        <v>1.9900000000000001E-2</v>
      </c>
      <c r="AN219" s="212">
        <v>2.0899999999999998E-2</v>
      </c>
      <c r="AO219" s="212">
        <v>1.83E-2</v>
      </c>
      <c r="AP219" s="212">
        <v>1.7100000000000001E-2</v>
      </c>
      <c r="AQ219" s="212">
        <v>2.07E-2</v>
      </c>
      <c r="AR219" s="212">
        <v>1.9199999999999998E-2</v>
      </c>
      <c r="AS219" s="212">
        <v>1.7500000000000002E-2</v>
      </c>
      <c r="AT219" s="212">
        <v>1.7000000000000001E-2</v>
      </c>
      <c r="AU219" s="212">
        <v>1.3599999999999999E-2</v>
      </c>
      <c r="AV219" s="212">
        <v>1.23E-2</v>
      </c>
      <c r="AW219" s="212">
        <v>1.38E-2</v>
      </c>
      <c r="AX219" s="212">
        <v>1.5699999999999999E-2</v>
      </c>
      <c r="AY219" s="212">
        <v>1.6899999999999998E-2</v>
      </c>
      <c r="AZ219" s="212">
        <v>1.54E-2</v>
      </c>
      <c r="BA219" s="202">
        <v>1.5299999999999999E-2</v>
      </c>
      <c r="BB219" s="4">
        <v>1.21E-2</v>
      </c>
      <c r="BC219" s="202">
        <v>1.26E-2</v>
      </c>
      <c r="BD219" s="202">
        <v>1.37E-2</v>
      </c>
      <c r="BE219" s="405">
        <v>1.29E-2</v>
      </c>
      <c r="BF219" s="202">
        <v>1.21E-2</v>
      </c>
      <c r="BG219" s="202">
        <v>1.1599999999999999E-2</v>
      </c>
      <c r="BH219" s="405">
        <v>1.06E-2</v>
      </c>
      <c r="BI219" s="405">
        <v>1.0699999999999999E-2</v>
      </c>
      <c r="BJ219" s="405">
        <v>1.1599999999999999E-2</v>
      </c>
      <c r="BK219" s="405">
        <v>1.2500000000000001E-2</v>
      </c>
      <c r="BL219" s="202">
        <v>1.5699999999999999E-2</v>
      </c>
      <c r="BM219" s="202">
        <v>1.5599999999999999E-2</v>
      </c>
      <c r="BN219" s="202">
        <v>1.6199999999999999E-2</v>
      </c>
      <c r="BO219" s="202">
        <v>1.5599999999999999E-2</v>
      </c>
      <c r="BP219" s="619">
        <v>1.43E-2</v>
      </c>
      <c r="BQ219" s="619">
        <v>1.2E-2</v>
      </c>
      <c r="BR219" s="619">
        <v>1.1900000000000001E-2</v>
      </c>
    </row>
    <row r="220" spans="1:70">
      <c r="A220" s="684" t="s">
        <v>48</v>
      </c>
      <c r="B220" s="28" t="s">
        <v>49</v>
      </c>
      <c r="C220" s="212">
        <v>0.12889999999999999</v>
      </c>
      <c r="D220" s="212">
        <v>0.1552</v>
      </c>
      <c r="E220" s="212">
        <v>0.11899999999999999</v>
      </c>
      <c r="F220" s="212">
        <v>0.1158</v>
      </c>
      <c r="G220" s="212">
        <v>0.1143</v>
      </c>
      <c r="H220" s="212">
        <v>0.13120000000000001</v>
      </c>
      <c r="I220" s="212">
        <v>0.1477</v>
      </c>
      <c r="J220" s="212">
        <v>0.1512</v>
      </c>
      <c r="K220" s="212">
        <v>0.1116</v>
      </c>
      <c r="L220" s="212">
        <v>0.1328</v>
      </c>
      <c r="M220" s="212">
        <v>0.1133</v>
      </c>
      <c r="N220" s="212">
        <v>0.108</v>
      </c>
      <c r="O220" s="212">
        <v>0.14269999999999999</v>
      </c>
      <c r="P220" s="212">
        <v>0.1273</v>
      </c>
      <c r="Q220" s="212">
        <v>0.1275</v>
      </c>
      <c r="R220" s="212">
        <v>0.14549999999999999</v>
      </c>
      <c r="S220" s="212">
        <v>0.1343</v>
      </c>
      <c r="T220" s="212">
        <v>0.14749999999999999</v>
      </c>
      <c r="U220" s="212">
        <v>0.1434</v>
      </c>
      <c r="V220" s="212">
        <v>0.13150000000000001</v>
      </c>
      <c r="W220" s="212">
        <v>0.10639999999999999</v>
      </c>
      <c r="X220" s="212">
        <v>0.1091</v>
      </c>
      <c r="Y220" s="212">
        <v>9.7699999999999995E-2</v>
      </c>
      <c r="Z220" s="212">
        <v>0.1062</v>
      </c>
      <c r="AA220" s="212">
        <v>0.12089999999999999</v>
      </c>
      <c r="AB220" s="212">
        <v>0.1104</v>
      </c>
      <c r="AC220" s="212">
        <v>0.1019</v>
      </c>
      <c r="AD220" s="212">
        <v>9.3100000000000002E-2</v>
      </c>
      <c r="AE220" s="212">
        <v>0.1048</v>
      </c>
      <c r="AF220" s="212">
        <v>0.1303</v>
      </c>
      <c r="AG220" s="212">
        <v>0.12970000000000001</v>
      </c>
      <c r="AH220" s="212">
        <v>0.1414</v>
      </c>
      <c r="AI220" s="212">
        <v>0.1138</v>
      </c>
      <c r="AJ220" s="212">
        <v>0.10299999999999999</v>
      </c>
      <c r="AK220" s="212">
        <v>9.8900000000000002E-2</v>
      </c>
      <c r="AL220" s="212">
        <v>9.1800000000000007E-2</v>
      </c>
      <c r="AM220" s="212">
        <v>0.12670000000000001</v>
      </c>
      <c r="AN220" s="212">
        <v>9.6699999999999994E-2</v>
      </c>
      <c r="AO220" s="212">
        <v>0.1055</v>
      </c>
      <c r="AP220" s="212">
        <v>0.11169999999999999</v>
      </c>
      <c r="AQ220" s="212">
        <v>0.1079</v>
      </c>
      <c r="AR220" s="212">
        <v>0.12820000000000001</v>
      </c>
      <c r="AS220" s="212">
        <v>0.1716</v>
      </c>
      <c r="AT220" s="212">
        <v>0.18940000000000001</v>
      </c>
      <c r="AU220" s="212">
        <v>0.1123</v>
      </c>
      <c r="AV220" s="212">
        <v>0.1241</v>
      </c>
      <c r="AW220" s="212">
        <v>0.14349999999999999</v>
      </c>
      <c r="AX220" s="212">
        <v>0.13469999999999999</v>
      </c>
      <c r="AY220" s="212">
        <v>0.1658</v>
      </c>
      <c r="AZ220" s="212">
        <v>0.16800000000000001</v>
      </c>
      <c r="BA220" s="249">
        <v>0.153</v>
      </c>
      <c r="BB220" s="2">
        <v>0.1323</v>
      </c>
      <c r="BC220" s="249">
        <v>0.12970000000000001</v>
      </c>
      <c r="BD220" s="249">
        <v>0.14680000000000001</v>
      </c>
      <c r="BE220" s="406">
        <v>0.18410000000000001</v>
      </c>
      <c r="BF220" s="249">
        <v>0.1739</v>
      </c>
      <c r="BG220" s="297">
        <v>0.13</v>
      </c>
      <c r="BH220" s="406">
        <v>0.1203</v>
      </c>
      <c r="BI220" s="467">
        <v>0.11</v>
      </c>
      <c r="BJ220" s="406">
        <v>0.1023</v>
      </c>
      <c r="BK220" s="406">
        <v>0.15820000000000001</v>
      </c>
      <c r="BL220" s="249">
        <v>0.1578</v>
      </c>
      <c r="BM220" s="249">
        <v>0.13159999999999999</v>
      </c>
      <c r="BN220" s="249">
        <v>0.17169999999999999</v>
      </c>
      <c r="BO220" s="249">
        <v>0.1399</v>
      </c>
      <c r="BP220" s="620">
        <v>0.1293</v>
      </c>
      <c r="BQ220" s="620">
        <v>0.15390000000000001</v>
      </c>
      <c r="BR220" s="620">
        <v>0.13339999999999999</v>
      </c>
    </row>
    <row r="221" spans="1:70">
      <c r="A221" s="684"/>
      <c r="B221" s="29" t="s">
        <v>50</v>
      </c>
      <c r="C221" s="212">
        <v>0.40970000000000001</v>
      </c>
      <c r="D221" s="212">
        <v>0.3982</v>
      </c>
      <c r="E221" s="212">
        <v>0.35620000000000002</v>
      </c>
      <c r="F221" s="212">
        <v>0.33260000000000001</v>
      </c>
      <c r="G221" s="212">
        <v>0.31359999999999999</v>
      </c>
      <c r="H221" s="212">
        <v>0.32140000000000002</v>
      </c>
      <c r="I221" s="212">
        <v>0.32650000000000001</v>
      </c>
      <c r="J221" s="212">
        <v>0.31369999999999998</v>
      </c>
      <c r="K221" s="212">
        <v>0.3</v>
      </c>
      <c r="L221" s="212">
        <v>0.29220000000000002</v>
      </c>
      <c r="M221" s="212">
        <v>0.27810000000000001</v>
      </c>
      <c r="N221" s="212">
        <v>0.2611</v>
      </c>
      <c r="O221" s="212">
        <v>0.27439999999999998</v>
      </c>
      <c r="P221" s="212">
        <v>0.26200000000000001</v>
      </c>
      <c r="Q221" s="212">
        <v>0.2366</v>
      </c>
      <c r="R221" s="212">
        <v>0.23880000000000001</v>
      </c>
      <c r="S221" s="212">
        <v>0.24030000000000001</v>
      </c>
      <c r="T221" s="212">
        <v>0.2374</v>
      </c>
      <c r="U221" s="212">
        <v>0.24179999999999999</v>
      </c>
      <c r="V221" s="212">
        <v>0.22409999999999999</v>
      </c>
      <c r="W221" s="212">
        <v>0.2346</v>
      </c>
      <c r="X221" s="212">
        <v>0.20580000000000001</v>
      </c>
      <c r="Y221" s="212">
        <v>0.19239999999999999</v>
      </c>
      <c r="Z221" s="212">
        <v>0.18310000000000001</v>
      </c>
      <c r="AA221" s="212">
        <v>0.18590000000000001</v>
      </c>
      <c r="AB221" s="212">
        <v>0.23130000000000001</v>
      </c>
      <c r="AC221" s="212">
        <v>0.1968</v>
      </c>
      <c r="AD221" s="212">
        <v>0.16930000000000001</v>
      </c>
      <c r="AE221" s="212">
        <v>0.16059999999999999</v>
      </c>
      <c r="AF221" s="212">
        <v>0.17749999999999999</v>
      </c>
      <c r="AG221" s="212">
        <v>0.17580000000000001</v>
      </c>
      <c r="AH221" s="212">
        <v>0.1699</v>
      </c>
      <c r="AI221" s="212">
        <v>0.20030000000000001</v>
      </c>
      <c r="AJ221" s="212">
        <v>0.16450000000000001</v>
      </c>
      <c r="AK221" s="212">
        <v>0.15570000000000001</v>
      </c>
      <c r="AL221" s="212">
        <v>0.1434</v>
      </c>
      <c r="AM221" s="212">
        <v>0.1696</v>
      </c>
      <c r="AN221" s="212">
        <v>0.18410000000000001</v>
      </c>
      <c r="AO221" s="212">
        <v>0.1361</v>
      </c>
      <c r="AP221" s="212">
        <v>0.14130000000000001</v>
      </c>
      <c r="AQ221" s="212">
        <v>0.14180000000000001</v>
      </c>
      <c r="AR221" s="212">
        <v>0.1328</v>
      </c>
      <c r="AS221" s="212">
        <v>0.13969999999999999</v>
      </c>
      <c r="AT221" s="212">
        <v>0.18099999999999999</v>
      </c>
      <c r="AU221" s="212">
        <v>0.15110000000000001</v>
      </c>
      <c r="AV221" s="212">
        <v>0.13969999999999999</v>
      </c>
      <c r="AW221" s="212">
        <v>0.13320000000000001</v>
      </c>
      <c r="AX221" s="212">
        <v>0.13109999999999999</v>
      </c>
      <c r="AY221" s="212">
        <v>0.12870000000000001</v>
      </c>
      <c r="AZ221" s="212">
        <v>0.14899999999999999</v>
      </c>
      <c r="BA221" s="202">
        <v>0.12859999999999999</v>
      </c>
      <c r="BB221" s="4">
        <v>9.6100000000000005E-2</v>
      </c>
      <c r="BC221" s="202">
        <v>0.1019</v>
      </c>
      <c r="BD221" s="202">
        <v>0.10979999999999999</v>
      </c>
      <c r="BE221" s="405">
        <v>0.1298</v>
      </c>
      <c r="BF221" s="202">
        <v>0.1401</v>
      </c>
      <c r="BG221" s="202">
        <v>0.1222</v>
      </c>
      <c r="BH221" s="405">
        <v>0.1103</v>
      </c>
      <c r="BI221" s="405">
        <v>9.8400000000000001E-2</v>
      </c>
      <c r="BJ221" s="405">
        <v>0.13059999999999999</v>
      </c>
      <c r="BK221" s="405">
        <v>0.12230000000000001</v>
      </c>
      <c r="BL221" s="202">
        <v>0.14979999999999999</v>
      </c>
      <c r="BM221" s="202">
        <v>0.1211</v>
      </c>
      <c r="BN221" s="202">
        <v>0.128</v>
      </c>
      <c r="BO221" s="202">
        <v>0.112</v>
      </c>
      <c r="BP221" s="619">
        <v>9.6500000000000002E-2</v>
      </c>
      <c r="BQ221" s="619">
        <v>0.10349999999999999</v>
      </c>
      <c r="BR221" s="619">
        <v>0.1162</v>
      </c>
    </row>
    <row r="222" spans="1:70">
      <c r="A222" s="684"/>
      <c r="B222" s="29" t="s">
        <v>51</v>
      </c>
      <c r="C222" s="212">
        <v>0.3518</v>
      </c>
      <c r="D222" s="212">
        <v>0.31890000000000002</v>
      </c>
      <c r="E222" s="212">
        <v>0.38159999999999999</v>
      </c>
      <c r="F222" s="212">
        <v>0.38940000000000002</v>
      </c>
      <c r="G222" s="212">
        <v>0.4143</v>
      </c>
      <c r="H222" s="212">
        <v>0.33329999999999999</v>
      </c>
      <c r="I222" s="212">
        <v>0.31230000000000002</v>
      </c>
      <c r="J222" s="212">
        <v>0.34210000000000002</v>
      </c>
      <c r="K222" s="212">
        <v>0.37559999999999999</v>
      </c>
      <c r="L222" s="212">
        <v>0.37180000000000002</v>
      </c>
      <c r="M222" s="212">
        <v>0.40389999999999998</v>
      </c>
      <c r="N222" s="212">
        <v>0.40550000000000003</v>
      </c>
      <c r="O222" s="212">
        <v>0.34289999999999998</v>
      </c>
      <c r="P222" s="212">
        <v>0.40949999999999998</v>
      </c>
      <c r="Q222" s="212">
        <v>0.41839999999999999</v>
      </c>
      <c r="R222" s="212">
        <v>0.41349999999999998</v>
      </c>
      <c r="S222" s="212">
        <v>0.40079999999999999</v>
      </c>
      <c r="T222" s="212">
        <v>0.39600000000000002</v>
      </c>
      <c r="U222" s="212">
        <v>0.37540000000000001</v>
      </c>
      <c r="V222" s="212">
        <v>0.40670000000000001</v>
      </c>
      <c r="W222" s="212">
        <v>0.41820000000000002</v>
      </c>
      <c r="X222" s="212">
        <v>0.44309999999999999</v>
      </c>
      <c r="Y222" s="212">
        <v>0.49769999999999998</v>
      </c>
      <c r="Z222" s="212">
        <v>0.47060000000000002</v>
      </c>
      <c r="AA222" s="212">
        <v>0.4451</v>
      </c>
      <c r="AB222" s="212">
        <v>0.39369999999999999</v>
      </c>
      <c r="AC222" s="212">
        <v>0.47720000000000001</v>
      </c>
      <c r="AD222" s="212">
        <v>0.55079999999999996</v>
      </c>
      <c r="AE222" s="212">
        <v>0.44469999999999998</v>
      </c>
      <c r="AF222" s="212">
        <v>0.35670000000000002</v>
      </c>
      <c r="AG222" s="212">
        <v>0.42049999999999998</v>
      </c>
      <c r="AH222" s="212">
        <v>0.46279999999999999</v>
      </c>
      <c r="AI222" s="212">
        <v>0.46910000000000002</v>
      </c>
      <c r="AJ222" s="212">
        <v>0.51949999999999996</v>
      </c>
      <c r="AK222" s="212">
        <v>0.50239999999999996</v>
      </c>
      <c r="AL222" s="212">
        <v>0.4738</v>
      </c>
      <c r="AM222" s="212">
        <v>0.42630000000000001</v>
      </c>
      <c r="AN222" s="212">
        <v>0.45750000000000002</v>
      </c>
      <c r="AO222" s="212">
        <v>0.53790000000000004</v>
      </c>
      <c r="AP222" s="212">
        <v>0.48809999999999998</v>
      </c>
      <c r="AQ222" s="212">
        <v>0.5181</v>
      </c>
      <c r="AR222" s="212">
        <v>0.51490000000000002</v>
      </c>
      <c r="AS222" s="212">
        <v>0.436</v>
      </c>
      <c r="AT222" s="212">
        <v>0.39450000000000002</v>
      </c>
      <c r="AU222" s="212">
        <v>0.5746</v>
      </c>
      <c r="AV222" s="212">
        <v>0.54749999999999999</v>
      </c>
      <c r="AW222" s="212">
        <v>0.55079999999999996</v>
      </c>
      <c r="AX222" s="212">
        <v>0.55830000000000002</v>
      </c>
      <c r="AY222" s="212">
        <v>0.50109999999999999</v>
      </c>
      <c r="AZ222" s="212">
        <v>0.43009999999999998</v>
      </c>
      <c r="BA222" s="202">
        <v>0.5635</v>
      </c>
      <c r="BB222" s="4">
        <v>0.62670000000000003</v>
      </c>
      <c r="BC222" s="202">
        <v>0.61339999999999995</v>
      </c>
      <c r="BD222" s="202">
        <v>0.54520000000000002</v>
      </c>
      <c r="BE222" s="405">
        <v>0.45529999999999998</v>
      </c>
      <c r="BF222" s="202">
        <v>0.44590000000000002</v>
      </c>
      <c r="BG222" s="202">
        <v>0.59699999999999998</v>
      </c>
      <c r="BH222" s="405">
        <v>0.57540000000000002</v>
      </c>
      <c r="BI222" s="405">
        <v>0.63759999999999994</v>
      </c>
      <c r="BJ222" s="405">
        <v>0.58679999999999999</v>
      </c>
      <c r="BK222" s="405">
        <v>0.50409999999999999</v>
      </c>
      <c r="BL222" s="202">
        <v>0.46779999999999999</v>
      </c>
      <c r="BM222" s="202">
        <v>0.59199999999999997</v>
      </c>
      <c r="BN222" s="206">
        <v>0.51</v>
      </c>
      <c r="BO222" s="202">
        <v>0.55710000000000004</v>
      </c>
      <c r="BP222" s="619">
        <v>0.53500000000000003</v>
      </c>
      <c r="BQ222" s="619">
        <v>0.49220000000000003</v>
      </c>
      <c r="BR222" s="619">
        <v>0.54800000000000004</v>
      </c>
    </row>
    <row r="223" spans="1:70">
      <c r="A223" s="684"/>
      <c r="B223" s="29" t="s">
        <v>52</v>
      </c>
      <c r="C223" s="212">
        <v>0.1096</v>
      </c>
      <c r="D223" s="212">
        <v>0.12770000000000001</v>
      </c>
      <c r="E223" s="212">
        <v>0.14319999999999999</v>
      </c>
      <c r="F223" s="212">
        <v>0.1623</v>
      </c>
      <c r="G223" s="212">
        <v>0.1578</v>
      </c>
      <c r="H223" s="212">
        <v>0.214</v>
      </c>
      <c r="I223" s="212">
        <v>0.2135</v>
      </c>
      <c r="J223" s="212">
        <v>0.193</v>
      </c>
      <c r="K223" s="212">
        <v>0.21279999999999999</v>
      </c>
      <c r="L223" s="212">
        <v>0.20319999999999999</v>
      </c>
      <c r="M223" s="212">
        <v>0.20480000000000001</v>
      </c>
      <c r="N223" s="212">
        <v>0.2253</v>
      </c>
      <c r="O223" s="212">
        <v>0.24</v>
      </c>
      <c r="P223" s="212">
        <v>0.20130000000000001</v>
      </c>
      <c r="Q223" s="212">
        <v>0.2175</v>
      </c>
      <c r="R223" s="212">
        <v>0.20230000000000001</v>
      </c>
      <c r="S223" s="212">
        <v>0.22459999999999999</v>
      </c>
      <c r="T223" s="212">
        <v>0.21920000000000001</v>
      </c>
      <c r="U223" s="212">
        <v>0.2394</v>
      </c>
      <c r="V223" s="212">
        <v>0.23769999999999999</v>
      </c>
      <c r="W223" s="212">
        <v>0.24079999999999999</v>
      </c>
      <c r="X223" s="212">
        <v>0.24199999999999999</v>
      </c>
      <c r="Y223" s="212">
        <v>0.2122</v>
      </c>
      <c r="Z223" s="212">
        <v>0.24010000000000001</v>
      </c>
      <c r="AA223" s="212">
        <v>0.24809999999999999</v>
      </c>
      <c r="AB223" s="212">
        <v>0.26450000000000001</v>
      </c>
      <c r="AC223" s="212">
        <v>0.22420000000000001</v>
      </c>
      <c r="AD223" s="212">
        <v>0.18679999999999999</v>
      </c>
      <c r="AE223" s="212">
        <v>0.28999999999999998</v>
      </c>
      <c r="AF223" s="212">
        <v>0.33550000000000002</v>
      </c>
      <c r="AG223" s="212">
        <v>0.27400000000000002</v>
      </c>
      <c r="AH223" s="212">
        <v>0.22589999999999999</v>
      </c>
      <c r="AI223" s="212">
        <v>0.21679999999999999</v>
      </c>
      <c r="AJ223" s="212">
        <v>0.21299999999999999</v>
      </c>
      <c r="AK223" s="212">
        <v>0.24299999999999999</v>
      </c>
      <c r="AL223" s="212">
        <v>0.29099999999999998</v>
      </c>
      <c r="AM223" s="212">
        <v>0.27739999999999998</v>
      </c>
      <c r="AN223" s="212">
        <v>0.2616</v>
      </c>
      <c r="AO223" s="212">
        <v>0.2205</v>
      </c>
      <c r="AP223" s="212">
        <v>0.25879999999999997</v>
      </c>
      <c r="AQ223" s="212">
        <v>0.23219999999999999</v>
      </c>
      <c r="AR223" s="212">
        <v>0.22409999999999999</v>
      </c>
      <c r="AS223" s="212">
        <v>0.25280000000000002</v>
      </c>
      <c r="AT223" s="212">
        <v>0.2351</v>
      </c>
      <c r="AU223" s="212">
        <v>0.16200000000000001</v>
      </c>
      <c r="AV223" s="212">
        <v>0.18909999999999999</v>
      </c>
      <c r="AW223" s="212">
        <v>0.17349999999999999</v>
      </c>
      <c r="AX223" s="212">
        <v>0.1759</v>
      </c>
      <c r="AY223" s="212">
        <v>0.2044</v>
      </c>
      <c r="AZ223" s="212">
        <v>0.253</v>
      </c>
      <c r="BA223" s="202">
        <v>0.15490000000000001</v>
      </c>
      <c r="BB223" s="4">
        <v>0.15540000000000001</v>
      </c>
      <c r="BC223" s="202">
        <v>0.15509999999999999</v>
      </c>
      <c r="BD223" s="202">
        <v>0.2097</v>
      </c>
      <c r="BE223" s="405">
        <v>0.24129999999999999</v>
      </c>
      <c r="BF223" s="202">
        <v>0.2465</v>
      </c>
      <c r="BG223" s="202">
        <v>0.16089999999999999</v>
      </c>
      <c r="BH223" s="405">
        <v>0.20880000000000001</v>
      </c>
      <c r="BI223" s="405">
        <v>0.15770000000000001</v>
      </c>
      <c r="BJ223" s="405">
        <v>0.18029999999999999</v>
      </c>
      <c r="BK223" s="405">
        <v>0.2155</v>
      </c>
      <c r="BL223" s="202">
        <v>0.22470000000000001</v>
      </c>
      <c r="BM223" s="202">
        <v>0.15529999999999999</v>
      </c>
      <c r="BN223" s="202">
        <v>0.1903</v>
      </c>
      <c r="BO223" s="202">
        <v>0.191</v>
      </c>
      <c r="BP223" s="619">
        <v>0.2392</v>
      </c>
      <c r="BQ223" s="619">
        <v>0.25040000000000001</v>
      </c>
      <c r="BR223" s="619">
        <v>0.2024</v>
      </c>
    </row>
    <row r="224" spans="1:70">
      <c r="A224" s="684" t="s">
        <v>53</v>
      </c>
      <c r="B224" s="28" t="s">
        <v>54</v>
      </c>
      <c r="C224" s="57">
        <v>531406</v>
      </c>
      <c r="D224" s="57">
        <v>723578</v>
      </c>
      <c r="E224" s="57">
        <v>429434</v>
      </c>
      <c r="F224" s="57">
        <v>353741</v>
      </c>
      <c r="G224" s="57">
        <v>251583</v>
      </c>
      <c r="H224" s="57">
        <v>358002</v>
      </c>
      <c r="I224" s="57">
        <v>517730</v>
      </c>
      <c r="J224" s="57">
        <v>453097</v>
      </c>
      <c r="K224" s="57">
        <v>317674</v>
      </c>
      <c r="L224" s="57">
        <v>420970</v>
      </c>
      <c r="M224" s="57">
        <v>327466</v>
      </c>
      <c r="N224" s="57">
        <v>389727</v>
      </c>
      <c r="O224" s="57">
        <v>681444</v>
      </c>
      <c r="P224" s="57">
        <v>478893</v>
      </c>
      <c r="Q224" s="57">
        <v>513077</v>
      </c>
      <c r="R224" s="57">
        <v>558934</v>
      </c>
      <c r="S224" s="57">
        <v>522171</v>
      </c>
      <c r="T224" s="57">
        <v>588355</v>
      </c>
      <c r="U224" s="57">
        <v>591919</v>
      </c>
      <c r="V224" s="57">
        <v>533325</v>
      </c>
      <c r="W224" s="57">
        <v>317599</v>
      </c>
      <c r="X224" s="57">
        <v>358218</v>
      </c>
      <c r="Y224" s="57">
        <v>317954</v>
      </c>
      <c r="Z224" s="57">
        <v>381342</v>
      </c>
      <c r="AA224" s="57">
        <v>466347</v>
      </c>
      <c r="AB224" s="57">
        <v>549355</v>
      </c>
      <c r="AC224" s="57">
        <v>363592</v>
      </c>
      <c r="AD224" s="57">
        <v>236053</v>
      </c>
      <c r="AE224" s="57">
        <v>293656</v>
      </c>
      <c r="AF224" s="57">
        <v>539180</v>
      </c>
      <c r="AG224" s="57">
        <v>666152</v>
      </c>
      <c r="AH224" s="57">
        <v>659475</v>
      </c>
      <c r="AI224" s="57">
        <v>394949</v>
      </c>
      <c r="AJ224" s="57">
        <v>306259</v>
      </c>
      <c r="AK224" s="57">
        <v>302937</v>
      </c>
      <c r="AL224" s="57">
        <v>324445</v>
      </c>
      <c r="AM224" s="57">
        <v>473204</v>
      </c>
      <c r="AN224" s="57">
        <v>304182</v>
      </c>
      <c r="AO224" s="57">
        <v>222496</v>
      </c>
      <c r="AP224" s="57">
        <v>258658</v>
      </c>
      <c r="AQ224" s="57">
        <v>236602</v>
      </c>
      <c r="AR224" s="57">
        <v>259676</v>
      </c>
      <c r="AS224" s="57">
        <v>423383</v>
      </c>
      <c r="AT224" s="57">
        <v>417648</v>
      </c>
      <c r="AU224" s="57">
        <v>145980</v>
      </c>
      <c r="AV224" s="57">
        <v>150691</v>
      </c>
      <c r="AW224" s="57">
        <v>159100</v>
      </c>
      <c r="AX224" s="57">
        <v>150569</v>
      </c>
      <c r="AY224" s="57">
        <v>196258</v>
      </c>
      <c r="AZ224" s="57">
        <v>259644</v>
      </c>
      <c r="BA224" s="2">
        <v>144138</v>
      </c>
      <c r="BB224" s="2">
        <v>91998</v>
      </c>
      <c r="BC224" s="2">
        <v>104202</v>
      </c>
      <c r="BD224" s="2">
        <v>97942</v>
      </c>
      <c r="BE224" s="393">
        <v>136231</v>
      </c>
      <c r="BF224" s="2">
        <v>158366</v>
      </c>
      <c r="BG224" s="2">
        <v>66624</v>
      </c>
      <c r="BH224" s="474">
        <v>55567</v>
      </c>
      <c r="BI224" s="477">
        <v>39866</v>
      </c>
      <c r="BJ224" s="501">
        <v>46292</v>
      </c>
      <c r="BK224" s="529">
        <v>68062</v>
      </c>
      <c r="BL224" s="2">
        <v>83214</v>
      </c>
      <c r="BM224" s="2">
        <v>47601</v>
      </c>
      <c r="BN224" s="2">
        <v>62748</v>
      </c>
      <c r="BO224" s="2">
        <v>62348</v>
      </c>
      <c r="BP224" s="646">
        <v>71237</v>
      </c>
      <c r="BQ224" s="648">
        <v>94477</v>
      </c>
      <c r="BR224" s="650">
        <v>59053</v>
      </c>
    </row>
    <row r="225" spans="1:70">
      <c r="A225" s="684"/>
      <c r="B225" s="29" t="s">
        <v>55</v>
      </c>
      <c r="C225" s="56">
        <v>1439197</v>
      </c>
      <c r="D225" s="56">
        <v>1619427</v>
      </c>
      <c r="E225" s="56">
        <v>1112826</v>
      </c>
      <c r="F225" s="56">
        <v>859332</v>
      </c>
      <c r="G225" s="56">
        <v>571973</v>
      </c>
      <c r="H225" s="56">
        <v>724988</v>
      </c>
      <c r="I225" s="56">
        <v>921379</v>
      </c>
      <c r="J225" s="56">
        <v>777508</v>
      </c>
      <c r="K225" s="56">
        <v>673651</v>
      </c>
      <c r="L225" s="56">
        <v>740466</v>
      </c>
      <c r="M225" s="56">
        <v>667987</v>
      </c>
      <c r="N225" s="56">
        <v>725686</v>
      </c>
      <c r="O225" s="56">
        <v>1018779</v>
      </c>
      <c r="P225" s="56">
        <v>820809</v>
      </c>
      <c r="Q225" s="56">
        <v>757959</v>
      </c>
      <c r="R225" s="56">
        <v>729118</v>
      </c>
      <c r="S225" s="56">
        <v>825939</v>
      </c>
      <c r="T225" s="56">
        <v>768026</v>
      </c>
      <c r="U225" s="56">
        <v>824088</v>
      </c>
      <c r="V225" s="56">
        <v>691192</v>
      </c>
      <c r="W225" s="56">
        <v>601234</v>
      </c>
      <c r="X225" s="56">
        <v>510069</v>
      </c>
      <c r="Y225" s="56">
        <v>496044</v>
      </c>
      <c r="Z225" s="56">
        <v>514254</v>
      </c>
      <c r="AA225" s="56">
        <v>550239</v>
      </c>
      <c r="AB225" s="56">
        <v>835217</v>
      </c>
      <c r="AC225" s="56">
        <v>550988</v>
      </c>
      <c r="AD225" s="56">
        <v>307572</v>
      </c>
      <c r="AE225" s="56">
        <v>334675</v>
      </c>
      <c r="AF225" s="56">
        <v>558690</v>
      </c>
      <c r="AG225" s="56">
        <v>631810</v>
      </c>
      <c r="AH225" s="56">
        <v>578856</v>
      </c>
      <c r="AI225" s="56">
        <v>456551</v>
      </c>
      <c r="AJ225" s="56">
        <v>325061</v>
      </c>
      <c r="AK225" s="56">
        <v>345979</v>
      </c>
      <c r="AL225" s="56">
        <v>349272</v>
      </c>
      <c r="AM225" s="56">
        <v>397877</v>
      </c>
      <c r="AN225" s="56">
        <v>390936</v>
      </c>
      <c r="AO225" s="56">
        <v>208883</v>
      </c>
      <c r="AP225" s="56">
        <v>224793</v>
      </c>
      <c r="AQ225" s="56">
        <v>222475</v>
      </c>
      <c r="AR225" s="56">
        <v>186621</v>
      </c>
      <c r="AS225" s="56">
        <v>246009</v>
      </c>
      <c r="AT225" s="56">
        <v>306890</v>
      </c>
      <c r="AU225" s="56">
        <v>158391</v>
      </c>
      <c r="AV225" s="56">
        <v>121215</v>
      </c>
      <c r="AW225" s="56">
        <v>114478</v>
      </c>
      <c r="AX225" s="56">
        <v>96145</v>
      </c>
      <c r="AY225" s="56">
        <v>113797</v>
      </c>
      <c r="AZ225" s="56">
        <v>182569</v>
      </c>
      <c r="BA225" s="4">
        <v>108612</v>
      </c>
      <c r="BB225" s="4">
        <v>56731</v>
      </c>
      <c r="BC225" s="4">
        <v>60167</v>
      </c>
      <c r="BD225" s="4">
        <v>50133</v>
      </c>
      <c r="BE225" s="394">
        <v>66315</v>
      </c>
      <c r="BF225" s="4">
        <v>86995</v>
      </c>
      <c r="BG225" s="4">
        <v>45100</v>
      </c>
      <c r="BH225" s="475">
        <v>33788</v>
      </c>
      <c r="BI225" s="478">
        <v>33213</v>
      </c>
      <c r="BJ225" s="502">
        <v>36337</v>
      </c>
      <c r="BK225" s="530">
        <v>42822</v>
      </c>
      <c r="BL225" s="4">
        <v>47330</v>
      </c>
      <c r="BM225" s="4">
        <v>27185</v>
      </c>
      <c r="BN225" s="4">
        <v>33661</v>
      </c>
      <c r="BO225" s="4">
        <v>34074</v>
      </c>
      <c r="BP225" s="647">
        <v>34671</v>
      </c>
      <c r="BQ225" s="649">
        <v>45456</v>
      </c>
      <c r="BR225" s="651">
        <v>33104</v>
      </c>
    </row>
    <row r="226" spans="1:70">
      <c r="A226" s="684"/>
      <c r="B226" s="29" t="s">
        <v>56</v>
      </c>
      <c r="C226" s="56">
        <v>2221563</v>
      </c>
      <c r="D226" s="56">
        <v>2508627</v>
      </c>
      <c r="E226" s="56">
        <v>1766833</v>
      </c>
      <c r="F226" s="56">
        <v>1474370</v>
      </c>
      <c r="G226" s="56">
        <v>1009809</v>
      </c>
      <c r="H226" s="56">
        <v>1020034</v>
      </c>
      <c r="I226" s="56">
        <v>1250978</v>
      </c>
      <c r="J226" s="56">
        <v>1112419</v>
      </c>
      <c r="K226" s="56">
        <v>1125589</v>
      </c>
      <c r="L226" s="56">
        <v>1258947</v>
      </c>
      <c r="M226" s="56">
        <v>1344425</v>
      </c>
      <c r="N226" s="56">
        <v>1773833</v>
      </c>
      <c r="O226" s="56">
        <v>2075055</v>
      </c>
      <c r="P226" s="56">
        <v>2040394</v>
      </c>
      <c r="Q226" s="56">
        <v>2070799</v>
      </c>
      <c r="R226" s="56">
        <v>1862139</v>
      </c>
      <c r="S226" s="56">
        <v>1837739</v>
      </c>
      <c r="T226" s="56">
        <v>1816407</v>
      </c>
      <c r="U226" s="56">
        <v>1650875</v>
      </c>
      <c r="V226" s="56">
        <v>1615851</v>
      </c>
      <c r="W226" s="56">
        <v>1132137</v>
      </c>
      <c r="X226" s="56">
        <v>1349337</v>
      </c>
      <c r="Y226" s="56">
        <v>1591599</v>
      </c>
      <c r="Z226" s="56">
        <v>1776955</v>
      </c>
      <c r="AA226" s="56">
        <v>1909981</v>
      </c>
      <c r="AB226" s="56">
        <v>2314067</v>
      </c>
      <c r="AC226" s="56">
        <v>1791382</v>
      </c>
      <c r="AD226" s="56">
        <v>1290566</v>
      </c>
      <c r="AE226" s="56">
        <v>1336919</v>
      </c>
      <c r="AF226" s="56">
        <v>2044980</v>
      </c>
      <c r="AG226" s="56">
        <v>2508673</v>
      </c>
      <c r="AH226" s="56">
        <v>2347407</v>
      </c>
      <c r="AI226" s="56">
        <v>1737487</v>
      </c>
      <c r="AJ226" s="56">
        <v>1640554</v>
      </c>
      <c r="AK226" s="56">
        <v>1597669</v>
      </c>
      <c r="AL226" s="56">
        <v>1704721</v>
      </c>
      <c r="AM226" s="56">
        <v>1800298</v>
      </c>
      <c r="AN226" s="56">
        <v>1643173</v>
      </c>
      <c r="AO226" s="56">
        <v>946882</v>
      </c>
      <c r="AP226" s="56">
        <v>1079130</v>
      </c>
      <c r="AQ226" s="56">
        <v>1020358</v>
      </c>
      <c r="AR226" s="56">
        <v>905841</v>
      </c>
      <c r="AS226" s="56">
        <v>926304</v>
      </c>
      <c r="AT226" s="56">
        <v>913065</v>
      </c>
      <c r="AU226" s="56">
        <v>594790</v>
      </c>
      <c r="AV226" s="56">
        <v>512390</v>
      </c>
      <c r="AW226" s="56">
        <v>458697</v>
      </c>
      <c r="AX226" s="56">
        <v>473639</v>
      </c>
      <c r="AY226" s="56">
        <v>412887</v>
      </c>
      <c r="AZ226" s="56">
        <v>515075</v>
      </c>
      <c r="BA226" s="4">
        <v>420009</v>
      </c>
      <c r="BB226" s="4">
        <v>302180</v>
      </c>
      <c r="BC226" s="4">
        <v>276914</v>
      </c>
      <c r="BD226" s="4">
        <v>195320</v>
      </c>
      <c r="BE226" s="394">
        <v>204613</v>
      </c>
      <c r="BF226" s="4">
        <v>326984</v>
      </c>
      <c r="BG226" s="4">
        <v>215859</v>
      </c>
      <c r="BH226" s="475">
        <v>190775</v>
      </c>
      <c r="BI226" s="478">
        <v>177213</v>
      </c>
      <c r="BJ226" s="502">
        <v>177794</v>
      </c>
      <c r="BK226" s="530">
        <v>155951</v>
      </c>
      <c r="BL226" s="4">
        <v>184643</v>
      </c>
      <c r="BM226" s="4">
        <v>160325</v>
      </c>
      <c r="BN226" s="4">
        <v>141903</v>
      </c>
      <c r="BO226" s="4">
        <v>124266</v>
      </c>
      <c r="BP226" s="647">
        <v>148983</v>
      </c>
      <c r="BQ226" s="649">
        <v>178779</v>
      </c>
      <c r="BR226" s="651">
        <v>146286</v>
      </c>
    </row>
    <row r="227" spans="1:70">
      <c r="A227" s="684"/>
      <c r="B227" s="29" t="s">
        <v>57</v>
      </c>
      <c r="C227" s="56">
        <v>489370</v>
      </c>
      <c r="D227" s="56">
        <v>765703</v>
      </c>
      <c r="E227" s="56">
        <v>562219</v>
      </c>
      <c r="F227" s="56">
        <v>471354</v>
      </c>
      <c r="G227" s="56">
        <v>321439</v>
      </c>
      <c r="H227" s="56">
        <v>558082</v>
      </c>
      <c r="I227" s="56">
        <v>706540</v>
      </c>
      <c r="J227" s="56">
        <v>568184</v>
      </c>
      <c r="K227" s="56">
        <v>598675</v>
      </c>
      <c r="L227" s="56">
        <v>621403</v>
      </c>
      <c r="M227" s="56">
        <v>595157</v>
      </c>
      <c r="N227" s="56">
        <v>797553</v>
      </c>
      <c r="O227" s="56">
        <v>1249925</v>
      </c>
      <c r="P227" s="56">
        <v>885271</v>
      </c>
      <c r="Q227" s="56">
        <v>917794</v>
      </c>
      <c r="R227" s="56">
        <v>759951</v>
      </c>
      <c r="S227" s="56">
        <v>914368</v>
      </c>
      <c r="T227" s="56">
        <v>886820</v>
      </c>
      <c r="U227" s="56">
        <v>992836</v>
      </c>
      <c r="V227" s="56">
        <v>917854</v>
      </c>
      <c r="W227" s="56">
        <v>688462</v>
      </c>
      <c r="X227" s="56">
        <v>719875</v>
      </c>
      <c r="Y227" s="56">
        <v>638691</v>
      </c>
      <c r="Z227" s="56">
        <v>807524</v>
      </c>
      <c r="AA227" s="56">
        <v>911881</v>
      </c>
      <c r="AB227" s="56">
        <v>1249295</v>
      </c>
      <c r="AC227" s="56">
        <v>733957</v>
      </c>
      <c r="AD227" s="56">
        <v>387607</v>
      </c>
      <c r="AE227" s="56">
        <v>710175</v>
      </c>
      <c r="AF227" s="56">
        <v>1398972</v>
      </c>
      <c r="AG227" s="56">
        <v>1281883</v>
      </c>
      <c r="AH227" s="56">
        <v>969012</v>
      </c>
      <c r="AI227" s="56">
        <v>699255</v>
      </c>
      <c r="AJ227" s="56">
        <v>575033</v>
      </c>
      <c r="AK227" s="56">
        <v>709704</v>
      </c>
      <c r="AL227" s="56">
        <v>992797</v>
      </c>
      <c r="AM227" s="56">
        <v>1056210</v>
      </c>
      <c r="AN227" s="56">
        <v>846367</v>
      </c>
      <c r="AO227" s="56">
        <v>428709</v>
      </c>
      <c r="AP227" s="56">
        <v>561111</v>
      </c>
      <c r="AQ227" s="56">
        <v>477660</v>
      </c>
      <c r="AR227" s="56">
        <v>410965</v>
      </c>
      <c r="AS227" s="56">
        <v>616601</v>
      </c>
      <c r="AT227" s="56">
        <v>580713</v>
      </c>
      <c r="AU227" s="56">
        <v>216142</v>
      </c>
      <c r="AV227" s="56">
        <v>232594</v>
      </c>
      <c r="AW227" s="56">
        <v>203310</v>
      </c>
      <c r="AX227" s="56">
        <v>201178</v>
      </c>
      <c r="AY227" s="56">
        <v>248077</v>
      </c>
      <c r="AZ227" s="56">
        <v>483068</v>
      </c>
      <c r="BA227" s="4">
        <v>196498</v>
      </c>
      <c r="BB227" s="4">
        <v>128138</v>
      </c>
      <c r="BC227" s="4">
        <v>126615</v>
      </c>
      <c r="BD227" s="4">
        <v>144485</v>
      </c>
      <c r="BE227" s="394">
        <v>200741</v>
      </c>
      <c r="BF227" s="4">
        <v>298019</v>
      </c>
      <c r="BG227" s="4">
        <v>97123</v>
      </c>
      <c r="BH227" s="475">
        <v>117828</v>
      </c>
      <c r="BI227" s="478">
        <v>81800</v>
      </c>
      <c r="BJ227" s="502">
        <v>109800</v>
      </c>
      <c r="BK227" s="530">
        <v>156097</v>
      </c>
      <c r="BL227" s="4">
        <v>184513</v>
      </c>
      <c r="BM227" s="4">
        <v>78112</v>
      </c>
      <c r="BN227" s="4">
        <v>106375</v>
      </c>
      <c r="BO227" s="4">
        <v>96012</v>
      </c>
      <c r="BP227" s="647">
        <v>125286</v>
      </c>
      <c r="BQ227" s="649">
        <v>169456</v>
      </c>
      <c r="BR227" s="651">
        <v>112109</v>
      </c>
    </row>
    <row r="228" spans="1:70">
      <c r="A228" s="684"/>
      <c r="B228" s="28" t="s">
        <v>58</v>
      </c>
      <c r="C228" s="43">
        <v>531406</v>
      </c>
      <c r="D228" s="43">
        <v>723578</v>
      </c>
      <c r="E228" s="43">
        <v>429434</v>
      </c>
      <c r="F228" s="43">
        <v>353741</v>
      </c>
      <c r="G228" s="43">
        <v>251583</v>
      </c>
      <c r="H228" s="43">
        <v>358002</v>
      </c>
      <c r="I228" s="43">
        <v>517730</v>
      </c>
      <c r="J228" s="43">
        <v>453097</v>
      </c>
      <c r="K228" s="43">
        <v>317674</v>
      </c>
      <c r="L228" s="43">
        <v>420970</v>
      </c>
      <c r="M228" s="43">
        <v>327466</v>
      </c>
      <c r="N228" s="43">
        <v>389727</v>
      </c>
      <c r="O228" s="43">
        <v>681444</v>
      </c>
      <c r="P228" s="43">
        <v>478893</v>
      </c>
      <c r="Q228" s="43">
        <v>513077</v>
      </c>
      <c r="R228" s="43">
        <v>558934</v>
      </c>
      <c r="S228" s="43">
        <v>522171</v>
      </c>
      <c r="T228" s="43">
        <v>588355</v>
      </c>
      <c r="U228" s="43">
        <v>591919</v>
      </c>
      <c r="V228" s="43">
        <v>533325</v>
      </c>
      <c r="W228" s="43">
        <v>317599</v>
      </c>
      <c r="X228" s="43">
        <v>358218</v>
      </c>
      <c r="Y228" s="43">
        <v>317954</v>
      </c>
      <c r="Z228" s="43">
        <v>381342</v>
      </c>
      <c r="AA228" s="43">
        <v>466347</v>
      </c>
      <c r="AB228" s="43">
        <v>549355</v>
      </c>
      <c r="AC228" s="43">
        <v>363592</v>
      </c>
      <c r="AD228" s="43">
        <v>236053</v>
      </c>
      <c r="AE228" s="43">
        <v>293656</v>
      </c>
      <c r="AF228" s="43">
        <v>539180</v>
      </c>
      <c r="AG228" s="43">
        <v>666152</v>
      </c>
      <c r="AH228" s="43">
        <v>659475</v>
      </c>
      <c r="AI228" s="43">
        <v>394949</v>
      </c>
      <c r="AJ228" s="43">
        <v>306259</v>
      </c>
      <c r="AK228" s="43">
        <v>302937</v>
      </c>
      <c r="AL228" s="43">
        <v>324445</v>
      </c>
      <c r="AM228" s="43">
        <v>473204</v>
      </c>
      <c r="AN228" s="43">
        <v>304182</v>
      </c>
      <c r="AO228" s="43">
        <v>222496</v>
      </c>
      <c r="AP228" s="43">
        <v>258658</v>
      </c>
      <c r="AQ228" s="43">
        <v>236602</v>
      </c>
      <c r="AR228" s="43">
        <v>259676</v>
      </c>
      <c r="AS228" s="43">
        <v>423383</v>
      </c>
      <c r="AT228" s="43">
        <v>417648</v>
      </c>
      <c r="AU228" s="43">
        <v>145980</v>
      </c>
      <c r="AV228" s="43">
        <v>150691</v>
      </c>
      <c r="AW228" s="43">
        <v>159100</v>
      </c>
      <c r="AX228" s="43">
        <v>150569</v>
      </c>
      <c r="AY228" s="43">
        <v>196258</v>
      </c>
      <c r="AZ228" s="43">
        <v>259644</v>
      </c>
      <c r="BA228" s="2">
        <v>144138</v>
      </c>
      <c r="BB228" s="2">
        <v>91998</v>
      </c>
      <c r="BC228" s="2">
        <v>104202</v>
      </c>
      <c r="BD228" s="2">
        <v>97942</v>
      </c>
      <c r="BE228" s="393">
        <v>136231</v>
      </c>
      <c r="BF228" s="2">
        <v>158366</v>
      </c>
      <c r="BG228" s="2">
        <v>66624</v>
      </c>
      <c r="BH228" s="474">
        <v>55567</v>
      </c>
      <c r="BI228" s="477">
        <v>39866</v>
      </c>
      <c r="BJ228" s="501">
        <v>46292</v>
      </c>
      <c r="BK228" s="529">
        <v>68062</v>
      </c>
      <c r="BL228" s="2">
        <v>83214</v>
      </c>
      <c r="BM228" s="2">
        <v>47601</v>
      </c>
      <c r="BN228" s="2">
        <v>62748</v>
      </c>
      <c r="BO228" s="2">
        <v>62348</v>
      </c>
      <c r="BP228" s="646">
        <v>71237</v>
      </c>
      <c r="BQ228" s="648">
        <v>94477</v>
      </c>
      <c r="BR228" s="650">
        <v>59053</v>
      </c>
    </row>
    <row r="229" spans="1:70">
      <c r="A229" s="684"/>
      <c r="B229" s="29" t="s">
        <v>59</v>
      </c>
      <c r="C229" s="45">
        <v>3832715</v>
      </c>
      <c r="D229" s="45">
        <v>4505384</v>
      </c>
      <c r="E229" s="45">
        <v>3132169</v>
      </c>
      <c r="F229" s="45">
        <v>2485744</v>
      </c>
      <c r="G229" s="45">
        <v>1651391</v>
      </c>
      <c r="H229" s="45">
        <v>1909058</v>
      </c>
      <c r="I229" s="45">
        <v>2323866</v>
      </c>
      <c r="J229" s="45">
        <v>1995159</v>
      </c>
      <c r="K229" s="45">
        <v>2024871</v>
      </c>
      <c r="L229" s="45">
        <v>2164057</v>
      </c>
      <c r="M229" s="45">
        <v>2241435</v>
      </c>
      <c r="N229" s="45">
        <v>2882461</v>
      </c>
      <c r="O229" s="45">
        <v>3586962</v>
      </c>
      <c r="P229" s="45">
        <v>3358372</v>
      </c>
      <c r="Q229" s="45">
        <v>3260363</v>
      </c>
      <c r="R229" s="45">
        <v>2882502</v>
      </c>
      <c r="S229" s="45">
        <v>3127808</v>
      </c>
      <c r="T229" s="45">
        <v>2945690</v>
      </c>
      <c r="U229" s="45">
        <v>2927545</v>
      </c>
      <c r="V229" s="45">
        <v>2793605</v>
      </c>
      <c r="W229" s="45">
        <v>2114186</v>
      </c>
      <c r="X229" s="45">
        <v>2241425</v>
      </c>
      <c r="Y229" s="45">
        <v>2407192</v>
      </c>
      <c r="Z229" s="45">
        <v>2678853</v>
      </c>
      <c r="AA229" s="45">
        <v>2886770</v>
      </c>
      <c r="AB229" s="45">
        <v>3915294</v>
      </c>
      <c r="AC229" s="45">
        <v>2754557</v>
      </c>
      <c r="AD229" s="45">
        <v>1728469</v>
      </c>
      <c r="AE229" s="45">
        <v>2051336</v>
      </c>
      <c r="AF229" s="45">
        <v>3384077</v>
      </c>
      <c r="AG229" s="45">
        <v>3834179</v>
      </c>
      <c r="AH229" s="45">
        <v>3430732</v>
      </c>
      <c r="AI229" s="45">
        <v>2576025</v>
      </c>
      <c r="AJ229" s="45">
        <v>2230604</v>
      </c>
      <c r="AK229" s="45">
        <v>2252656</v>
      </c>
      <c r="AL229" s="45">
        <v>2581893</v>
      </c>
      <c r="AM229" s="45">
        <v>2674667</v>
      </c>
      <c r="AN229" s="45">
        <v>2539667</v>
      </c>
      <c r="AO229" s="45">
        <v>1287242</v>
      </c>
      <c r="AP229" s="45">
        <v>1520469</v>
      </c>
      <c r="AQ229" s="45">
        <v>1399333</v>
      </c>
      <c r="AR229" s="45">
        <v>1211757</v>
      </c>
      <c r="AS229" s="45">
        <v>1358423</v>
      </c>
      <c r="AT229" s="45">
        <v>1430789</v>
      </c>
      <c r="AU229" s="45">
        <v>788902</v>
      </c>
      <c r="AV229" s="45">
        <v>687439</v>
      </c>
      <c r="AW229" s="45">
        <v>586425</v>
      </c>
      <c r="AX229" s="45">
        <v>583735</v>
      </c>
      <c r="AY229" s="45">
        <v>531731</v>
      </c>
      <c r="AZ229" s="45">
        <v>828977</v>
      </c>
      <c r="BA229" s="4">
        <v>529156</v>
      </c>
      <c r="BB229" s="4">
        <v>306383</v>
      </c>
      <c r="BC229" s="4">
        <v>289181</v>
      </c>
      <c r="BD229" s="4">
        <v>236727</v>
      </c>
      <c r="BE229" s="394">
        <v>279014</v>
      </c>
      <c r="BF229" s="4">
        <v>511144</v>
      </c>
      <c r="BG229" s="4">
        <v>239952</v>
      </c>
      <c r="BH229" s="475">
        <v>224337</v>
      </c>
      <c r="BI229" s="478">
        <v>182652</v>
      </c>
      <c r="BJ229" s="502">
        <v>216790</v>
      </c>
      <c r="BK229" s="530">
        <v>207901</v>
      </c>
      <c r="BL229" s="4">
        <v>268455</v>
      </c>
      <c r="BM229" s="4">
        <v>172864</v>
      </c>
      <c r="BN229" s="4">
        <v>162950</v>
      </c>
      <c r="BO229" s="4">
        <v>143543</v>
      </c>
      <c r="BP229" s="647">
        <v>185134</v>
      </c>
      <c r="BQ229" s="649">
        <v>236843</v>
      </c>
      <c r="BR229" s="651">
        <v>169150</v>
      </c>
    </row>
    <row r="230" spans="1:70">
      <c r="A230" s="684"/>
      <c r="B230" s="29" t="s">
        <v>60</v>
      </c>
      <c r="C230" s="45">
        <v>306825</v>
      </c>
      <c r="D230" s="45">
        <v>369413</v>
      </c>
      <c r="E230" s="45">
        <v>275669</v>
      </c>
      <c r="F230" s="45">
        <v>283542</v>
      </c>
      <c r="G230" s="45">
        <v>208540</v>
      </c>
      <c r="H230" s="45">
        <v>349386</v>
      </c>
      <c r="I230" s="45">
        <v>514281</v>
      </c>
      <c r="J230" s="45">
        <v>414702</v>
      </c>
      <c r="K230" s="45">
        <v>310074</v>
      </c>
      <c r="L230" s="45">
        <v>396109</v>
      </c>
      <c r="M230" s="45">
        <v>315604</v>
      </c>
      <c r="N230" s="45">
        <v>363111</v>
      </c>
      <c r="O230" s="45">
        <v>710967</v>
      </c>
      <c r="P230" s="45">
        <v>322152</v>
      </c>
      <c r="Q230" s="45">
        <v>412149</v>
      </c>
      <c r="R230" s="45">
        <v>396626</v>
      </c>
      <c r="S230" s="45">
        <v>371592</v>
      </c>
      <c r="T230" s="45">
        <v>450623</v>
      </c>
      <c r="U230" s="45">
        <v>463604</v>
      </c>
      <c r="V230" s="45">
        <v>350172</v>
      </c>
      <c r="W230" s="45">
        <v>210477</v>
      </c>
      <c r="X230" s="45">
        <v>240216</v>
      </c>
      <c r="Y230" s="45">
        <v>210912</v>
      </c>
      <c r="Z230" s="45">
        <v>314870</v>
      </c>
      <c r="AA230" s="45">
        <v>389161</v>
      </c>
      <c r="AB230" s="45">
        <v>426725</v>
      </c>
      <c r="AC230" s="45">
        <v>249200</v>
      </c>
      <c r="AD230" s="45">
        <v>181416</v>
      </c>
      <c r="AE230" s="45">
        <v>256813</v>
      </c>
      <c r="AF230" s="45">
        <v>560335</v>
      </c>
      <c r="AG230" s="45">
        <v>527416</v>
      </c>
      <c r="AH230" s="45">
        <v>401199</v>
      </c>
      <c r="AI230" s="45">
        <v>235452</v>
      </c>
      <c r="AJ230" s="45">
        <v>225909</v>
      </c>
      <c r="AK230" s="45">
        <v>311368</v>
      </c>
      <c r="AL230" s="45">
        <v>375731</v>
      </c>
      <c r="AM230" s="45">
        <v>515885</v>
      </c>
      <c r="AN230" s="45">
        <v>265885</v>
      </c>
      <c r="AO230" s="45">
        <v>200606</v>
      </c>
      <c r="AP230" s="45">
        <v>247808</v>
      </c>
      <c r="AQ230" s="45">
        <v>222715</v>
      </c>
      <c r="AR230" s="45">
        <v>204259</v>
      </c>
      <c r="AS230" s="45">
        <v>335693</v>
      </c>
      <c r="AT230" s="45">
        <v>305571</v>
      </c>
      <c r="AU230" s="45">
        <v>96740</v>
      </c>
      <c r="AV230" s="45">
        <v>101810</v>
      </c>
      <c r="AW230" s="45">
        <v>106377</v>
      </c>
      <c r="AX230" s="45">
        <v>98006</v>
      </c>
      <c r="AY230" s="45">
        <v>160430</v>
      </c>
      <c r="AZ230" s="45">
        <v>275355</v>
      </c>
      <c r="BA230" s="4">
        <v>102873</v>
      </c>
      <c r="BB230" s="4">
        <v>86456</v>
      </c>
      <c r="BC230" s="4">
        <v>85384</v>
      </c>
      <c r="BD230" s="4">
        <v>94113</v>
      </c>
      <c r="BE230" s="394">
        <v>137176</v>
      </c>
      <c r="BF230" s="4">
        <v>145495</v>
      </c>
      <c r="BG230" s="4">
        <v>61521</v>
      </c>
      <c r="BH230" s="475">
        <v>63867</v>
      </c>
      <c r="BI230" s="478">
        <v>57685</v>
      </c>
      <c r="BJ230" s="502">
        <v>54167</v>
      </c>
      <c r="BK230" s="530">
        <v>99869</v>
      </c>
      <c r="BL230" s="4">
        <v>101791</v>
      </c>
      <c r="BM230" s="4">
        <v>43818</v>
      </c>
      <c r="BN230" s="4">
        <v>72099</v>
      </c>
      <c r="BO230" s="4">
        <v>64804</v>
      </c>
      <c r="BP230" s="647">
        <v>79614</v>
      </c>
      <c r="BQ230" s="649">
        <v>113987</v>
      </c>
      <c r="BR230" s="651">
        <v>78588</v>
      </c>
    </row>
    <row r="231" spans="1:70">
      <c r="A231" s="684" t="s">
        <v>61</v>
      </c>
      <c r="B231" s="28" t="s">
        <v>62</v>
      </c>
      <c r="C231" s="43">
        <v>27.27</v>
      </c>
      <c r="D231" s="43">
        <v>31.17</v>
      </c>
      <c r="E231" s="43">
        <v>29.9</v>
      </c>
      <c r="F231" s="43">
        <v>28.75</v>
      </c>
      <c r="G231" s="43">
        <v>28.46</v>
      </c>
      <c r="H231" s="43">
        <v>29.33</v>
      </c>
      <c r="I231" s="43">
        <v>30.54</v>
      </c>
      <c r="J231" s="43">
        <v>29.2</v>
      </c>
      <c r="K231" s="43">
        <v>31.02</v>
      </c>
      <c r="L231" s="43">
        <v>29.82</v>
      </c>
      <c r="M231" s="43">
        <v>29.42</v>
      </c>
      <c r="N231" s="43">
        <v>32.9</v>
      </c>
      <c r="O231" s="43">
        <v>35.57</v>
      </c>
      <c r="P231" s="43">
        <v>33.79</v>
      </c>
      <c r="Q231" s="43">
        <v>36.76</v>
      </c>
      <c r="R231" s="43">
        <v>34.85</v>
      </c>
      <c r="S231" s="43">
        <v>33.85</v>
      </c>
      <c r="T231" s="43">
        <v>32.869999999999997</v>
      </c>
      <c r="U231" s="43">
        <v>35.36</v>
      </c>
      <c r="V231" s="43">
        <v>39.700000000000003</v>
      </c>
      <c r="W231" s="43">
        <v>34.51</v>
      </c>
      <c r="X231" s="43">
        <v>36.65</v>
      </c>
      <c r="Y231" s="43">
        <v>39.68</v>
      </c>
      <c r="Z231" s="43">
        <v>39.22</v>
      </c>
      <c r="AA231" s="43">
        <v>36.22</v>
      </c>
      <c r="AB231" s="43">
        <v>45.15</v>
      </c>
      <c r="AC231" s="43">
        <v>39.29</v>
      </c>
      <c r="AD231" s="43">
        <v>41.81</v>
      </c>
      <c r="AE231" s="43">
        <v>42.11</v>
      </c>
      <c r="AF231" s="43">
        <v>39.92</v>
      </c>
      <c r="AG231" s="43">
        <v>46.55</v>
      </c>
      <c r="AH231" s="43">
        <v>47.43</v>
      </c>
      <c r="AI231" s="43">
        <v>40.36</v>
      </c>
      <c r="AJ231" s="43">
        <v>39.979999999999997</v>
      </c>
      <c r="AK231" s="43">
        <v>42.66</v>
      </c>
      <c r="AL231" s="43">
        <v>44.92</v>
      </c>
      <c r="AM231" s="43">
        <v>46.01</v>
      </c>
      <c r="AN231" s="43">
        <v>46.8</v>
      </c>
      <c r="AO231" s="43">
        <v>43.95</v>
      </c>
      <c r="AP231" s="43">
        <v>45.02</v>
      </c>
      <c r="AQ231" s="43">
        <v>44.84</v>
      </c>
      <c r="AR231" s="43">
        <v>47.44</v>
      </c>
      <c r="AS231" s="43">
        <v>49.21</v>
      </c>
      <c r="AT231" s="43">
        <v>44.07</v>
      </c>
      <c r="AU231" s="43">
        <v>42.18</v>
      </c>
      <c r="AV231" s="43">
        <v>42.99</v>
      </c>
      <c r="AW231" s="43">
        <v>40.99</v>
      </c>
      <c r="AX231" s="43">
        <v>43.64</v>
      </c>
      <c r="AY231" s="43">
        <v>43.15</v>
      </c>
      <c r="AZ231" s="43">
        <v>47.68</v>
      </c>
      <c r="BA231" s="2">
        <v>39.61</v>
      </c>
      <c r="BB231" s="2">
        <v>37.53</v>
      </c>
      <c r="BC231" s="2">
        <v>44.25</v>
      </c>
      <c r="BD231" s="2">
        <v>42.02</v>
      </c>
      <c r="BE231" s="393">
        <v>39.630000000000003</v>
      </c>
      <c r="BF231" s="2">
        <v>45.74</v>
      </c>
      <c r="BG231" s="2">
        <v>38.96</v>
      </c>
      <c r="BH231" s="474">
        <v>35.39</v>
      </c>
      <c r="BI231" s="477">
        <v>32.840000000000003</v>
      </c>
      <c r="BJ231" s="501">
        <v>39.200000000000003</v>
      </c>
      <c r="BK231" s="529">
        <v>32.67</v>
      </c>
      <c r="BL231" s="2">
        <v>36.69</v>
      </c>
      <c r="BM231" s="2">
        <v>33.130000000000003</v>
      </c>
      <c r="BN231" s="2">
        <v>29.92</v>
      </c>
      <c r="BO231" s="2">
        <v>40.17</v>
      </c>
      <c r="BP231" s="646">
        <v>47.68</v>
      </c>
      <c r="BQ231" s="648">
        <v>48.67</v>
      </c>
      <c r="BR231" s="650">
        <v>40.75</v>
      </c>
    </row>
    <row r="232" spans="1:70">
      <c r="A232" s="684"/>
      <c r="B232" s="29" t="s">
        <v>63</v>
      </c>
      <c r="C232" s="45">
        <v>23.23</v>
      </c>
      <c r="D232" s="45">
        <v>27.2</v>
      </c>
      <c r="E232" s="45">
        <v>25.89</v>
      </c>
      <c r="F232" s="45">
        <v>24.31</v>
      </c>
      <c r="G232" s="45">
        <v>23.57</v>
      </c>
      <c r="H232" s="45">
        <v>24.25</v>
      </c>
      <c r="I232" s="45">
        <v>24.59</v>
      </c>
      <c r="J232" s="45">
        <v>24.14</v>
      </c>
      <c r="K232" s="45">
        <v>24.47</v>
      </c>
      <c r="L232" s="45">
        <v>23.84</v>
      </c>
      <c r="M232" s="45">
        <v>24.45</v>
      </c>
      <c r="N232" s="45">
        <v>25.34</v>
      </c>
      <c r="O232" s="45">
        <v>27.66</v>
      </c>
      <c r="P232" s="45">
        <v>28.14</v>
      </c>
      <c r="Q232" s="45">
        <v>29.27</v>
      </c>
      <c r="R232" s="45">
        <v>27.7</v>
      </c>
      <c r="S232" s="45">
        <v>29.92</v>
      </c>
      <c r="T232" s="45">
        <v>26.65</v>
      </c>
      <c r="U232" s="45">
        <v>29.21</v>
      </c>
      <c r="V232" s="45">
        <v>30.18</v>
      </c>
      <c r="W232" s="45">
        <v>29.64</v>
      </c>
      <c r="X232" s="45">
        <v>27.68</v>
      </c>
      <c r="Y232" s="45">
        <v>31.44</v>
      </c>
      <c r="Z232" s="45">
        <v>30.67</v>
      </c>
      <c r="AA232" s="45">
        <v>27.78</v>
      </c>
      <c r="AB232" s="45">
        <v>32.770000000000003</v>
      </c>
      <c r="AC232" s="45">
        <v>30.82</v>
      </c>
      <c r="AD232" s="45">
        <v>29.95</v>
      </c>
      <c r="AE232" s="45">
        <v>31.32</v>
      </c>
      <c r="AF232" s="45">
        <v>30.37</v>
      </c>
      <c r="AG232" s="45">
        <v>32.56</v>
      </c>
      <c r="AH232" s="45">
        <v>34.630000000000003</v>
      </c>
      <c r="AI232" s="45">
        <v>26.51</v>
      </c>
      <c r="AJ232" s="45">
        <v>26.56</v>
      </c>
      <c r="AK232" s="45">
        <v>30.93</v>
      </c>
      <c r="AL232" s="45">
        <v>30.93</v>
      </c>
      <c r="AM232" s="45">
        <v>28.89</v>
      </c>
      <c r="AN232" s="45">
        <v>31.6</v>
      </c>
      <c r="AO232" s="45">
        <v>31.97</v>
      </c>
      <c r="AP232" s="45">
        <v>30.93</v>
      </c>
      <c r="AQ232" s="45">
        <v>32.07</v>
      </c>
      <c r="AR232" s="45">
        <v>32.9</v>
      </c>
      <c r="AS232" s="45">
        <v>35.130000000000003</v>
      </c>
      <c r="AT232" s="45">
        <v>33.9</v>
      </c>
      <c r="AU232" s="45">
        <v>34.01</v>
      </c>
      <c r="AV232" s="45">
        <v>30.73</v>
      </c>
      <c r="AW232" s="45">
        <v>31.76</v>
      </c>
      <c r="AX232" s="45">
        <v>28.62</v>
      </c>
      <c r="AY232" s="45">
        <v>32.24</v>
      </c>
      <c r="AZ232" s="45">
        <v>37.79</v>
      </c>
      <c r="BA232" s="4">
        <v>35.49</v>
      </c>
      <c r="BB232" s="4">
        <v>31.85</v>
      </c>
      <c r="BC232" s="4">
        <v>32.51</v>
      </c>
      <c r="BD232" s="4">
        <v>28.75</v>
      </c>
      <c r="BE232" s="394">
        <v>27.36</v>
      </c>
      <c r="BF232" s="4">
        <v>31.19</v>
      </c>
      <c r="BG232" s="4">
        <v>28.05</v>
      </c>
      <c r="BH232" s="475">
        <v>23.48</v>
      </c>
      <c r="BI232" s="478">
        <v>30.58</v>
      </c>
      <c r="BJ232" s="502">
        <v>24.11</v>
      </c>
      <c r="BK232" s="530">
        <v>26.6</v>
      </c>
      <c r="BL232" s="4">
        <v>21.98</v>
      </c>
      <c r="BM232" s="4">
        <v>20.56</v>
      </c>
      <c r="BN232" s="4">
        <v>21.52</v>
      </c>
      <c r="BO232" s="4">
        <v>27.41</v>
      </c>
      <c r="BP232" s="647">
        <v>31.1</v>
      </c>
      <c r="BQ232" s="649">
        <v>34.83</v>
      </c>
      <c r="BR232" s="651">
        <v>26.21</v>
      </c>
    </row>
    <row r="233" spans="1:70">
      <c r="A233" s="684"/>
      <c r="B233" s="29" t="s">
        <v>64</v>
      </c>
      <c r="C233" s="45">
        <v>41.76</v>
      </c>
      <c r="D233" s="45">
        <v>52.61</v>
      </c>
      <c r="E233" s="45">
        <v>38.369999999999997</v>
      </c>
      <c r="F233" s="45">
        <v>35.630000000000003</v>
      </c>
      <c r="G233" s="45">
        <v>31.5</v>
      </c>
      <c r="H233" s="45">
        <v>32.9</v>
      </c>
      <c r="I233" s="45">
        <v>34.89</v>
      </c>
      <c r="J233" s="45">
        <v>31.67</v>
      </c>
      <c r="K233" s="45">
        <v>32.659999999999997</v>
      </c>
      <c r="L233" s="45">
        <v>31.86</v>
      </c>
      <c r="M233" s="45">
        <v>33.869999999999997</v>
      </c>
      <c r="N233" s="45">
        <v>39.869999999999997</v>
      </c>
      <c r="O233" s="45">
        <v>45.08</v>
      </c>
      <c r="P233" s="45">
        <v>44.76</v>
      </c>
      <c r="Q233" s="45">
        <v>45.21</v>
      </c>
      <c r="R233" s="45">
        <v>40.86</v>
      </c>
      <c r="S233" s="45">
        <v>39.92</v>
      </c>
      <c r="T233" s="45">
        <v>37.78</v>
      </c>
      <c r="U233" s="45">
        <v>37.69</v>
      </c>
      <c r="V233" s="45">
        <v>38.89</v>
      </c>
      <c r="W233" s="45">
        <v>31.32</v>
      </c>
      <c r="X233" s="45">
        <v>34</v>
      </c>
      <c r="Y233" s="45">
        <v>38.99</v>
      </c>
      <c r="Z233" s="45">
        <v>41.24</v>
      </c>
      <c r="AA233" s="45">
        <v>40.28</v>
      </c>
      <c r="AB233" s="45">
        <v>53.34</v>
      </c>
      <c r="AC233" s="45">
        <v>41.32</v>
      </c>
      <c r="AD233" s="45">
        <v>38.64</v>
      </c>
      <c r="AE233" s="45">
        <v>45.18</v>
      </c>
      <c r="AF233" s="45">
        <v>55.29</v>
      </c>
      <c r="AG233" s="45">
        <v>54.07</v>
      </c>
      <c r="AH233" s="45">
        <v>51.56</v>
      </c>
      <c r="AI233" s="45">
        <v>43.09</v>
      </c>
      <c r="AJ233" s="45">
        <v>42.45</v>
      </c>
      <c r="AK233" s="45">
        <v>44.26</v>
      </c>
      <c r="AL233" s="45">
        <v>45.71</v>
      </c>
      <c r="AM233" s="45">
        <v>52.02</v>
      </c>
      <c r="AN233" s="45">
        <v>53.45</v>
      </c>
      <c r="AO233" s="45">
        <v>36.68</v>
      </c>
      <c r="AP233" s="45">
        <v>42.98</v>
      </c>
      <c r="AQ233" s="45">
        <v>40.26</v>
      </c>
      <c r="AR233" s="45">
        <v>41.2</v>
      </c>
      <c r="AS233" s="45">
        <v>42.38</v>
      </c>
      <c r="AT233" s="45">
        <v>46.26</v>
      </c>
      <c r="AU233" s="45">
        <v>33.590000000000003</v>
      </c>
      <c r="AV233" s="45">
        <v>33.130000000000003</v>
      </c>
      <c r="AW233" s="45">
        <v>30.79</v>
      </c>
      <c r="AX233" s="45">
        <v>33.119999999999997</v>
      </c>
      <c r="AY233" s="45">
        <v>30.04</v>
      </c>
      <c r="AZ233" s="45">
        <v>36.94</v>
      </c>
      <c r="BA233" s="4">
        <v>31.33</v>
      </c>
      <c r="BB233" s="4">
        <v>26.02</v>
      </c>
      <c r="BC233" s="4">
        <v>24.86</v>
      </c>
      <c r="BD233" s="4">
        <v>22.56</v>
      </c>
      <c r="BE233" s="394">
        <v>24.07</v>
      </c>
      <c r="BF233" s="4">
        <v>36.83</v>
      </c>
      <c r="BG233" s="4">
        <v>27.49</v>
      </c>
      <c r="BH233" s="475">
        <v>25.41</v>
      </c>
      <c r="BI233" s="478">
        <v>25.18</v>
      </c>
      <c r="BJ233" s="502">
        <v>26.25</v>
      </c>
      <c r="BK233" s="530">
        <v>23.49</v>
      </c>
      <c r="BL233" s="4">
        <v>27.46</v>
      </c>
      <c r="BM233" s="4">
        <v>24.81</v>
      </c>
      <c r="BN233" s="4">
        <v>22.78</v>
      </c>
      <c r="BO233" s="4">
        <v>20.100000000000001</v>
      </c>
      <c r="BP233" s="647">
        <v>24.09</v>
      </c>
      <c r="BQ233" s="649">
        <v>28.8</v>
      </c>
      <c r="BR233" s="651">
        <v>24.57</v>
      </c>
    </row>
    <row r="234" spans="1:70">
      <c r="A234" s="684"/>
      <c r="B234" s="29" t="s">
        <v>65</v>
      </c>
      <c r="C234" s="45">
        <v>29.54</v>
      </c>
      <c r="D234" s="45">
        <v>40.1</v>
      </c>
      <c r="E234" s="45">
        <v>32.53</v>
      </c>
      <c r="F234" s="45">
        <v>27.33</v>
      </c>
      <c r="G234" s="45">
        <v>26.33</v>
      </c>
      <c r="H234" s="45">
        <v>28.03</v>
      </c>
      <c r="I234" s="45">
        <v>28.83</v>
      </c>
      <c r="J234" s="45">
        <v>28.68</v>
      </c>
      <c r="K234" s="45">
        <v>30.66</v>
      </c>
      <c r="L234" s="45">
        <v>28.77</v>
      </c>
      <c r="M234" s="45">
        <v>29.57</v>
      </c>
      <c r="N234" s="45">
        <v>32.26</v>
      </c>
      <c r="O234" s="45">
        <v>38.81</v>
      </c>
      <c r="P234" s="45">
        <v>39.5</v>
      </c>
      <c r="Q234" s="45">
        <v>38.56</v>
      </c>
      <c r="R234" s="45">
        <v>34.090000000000003</v>
      </c>
      <c r="S234" s="45">
        <v>35.44</v>
      </c>
      <c r="T234" s="45">
        <v>33.33</v>
      </c>
      <c r="U234" s="45">
        <v>35.53</v>
      </c>
      <c r="V234" s="45">
        <v>37.799999999999997</v>
      </c>
      <c r="W234" s="45">
        <v>33.08</v>
      </c>
      <c r="X234" s="45">
        <v>33.21</v>
      </c>
      <c r="Y234" s="45">
        <v>36.69</v>
      </c>
      <c r="Z234" s="45">
        <v>36.74</v>
      </c>
      <c r="AA234" s="45">
        <v>34.51</v>
      </c>
      <c r="AB234" s="45">
        <v>42.87</v>
      </c>
      <c r="AC234" s="45">
        <v>36.04</v>
      </c>
      <c r="AD234" s="45">
        <v>34.22</v>
      </c>
      <c r="AE234" s="45">
        <v>36.799999999999997</v>
      </c>
      <c r="AF234" s="45">
        <v>40.22</v>
      </c>
      <c r="AG234" s="45">
        <v>42.4</v>
      </c>
      <c r="AH234" s="45">
        <v>43.61</v>
      </c>
      <c r="AI234" s="45">
        <v>37.520000000000003</v>
      </c>
      <c r="AJ234" s="45">
        <v>36.29</v>
      </c>
      <c r="AK234" s="45">
        <v>40.659999999999997</v>
      </c>
      <c r="AL234" s="45">
        <v>43.33</v>
      </c>
      <c r="AM234" s="45">
        <v>46.89</v>
      </c>
      <c r="AN234" s="45">
        <v>48.15</v>
      </c>
      <c r="AO234" s="45">
        <v>40.51</v>
      </c>
      <c r="AP234" s="45">
        <v>42.15</v>
      </c>
      <c r="AQ234" s="45">
        <v>42.05</v>
      </c>
      <c r="AR234" s="45">
        <v>42.94</v>
      </c>
      <c r="AS234" s="45">
        <v>48.65</v>
      </c>
      <c r="AT234" s="45">
        <v>49.38</v>
      </c>
      <c r="AU234" s="45">
        <v>43.3</v>
      </c>
      <c r="AV234" s="45">
        <v>43.55</v>
      </c>
      <c r="AW234" s="45">
        <v>43.32</v>
      </c>
      <c r="AX234" s="45">
        <v>44.66</v>
      </c>
      <c r="AY234" s="45">
        <v>44.24</v>
      </c>
      <c r="AZ234" s="45">
        <v>58.88</v>
      </c>
      <c r="BA234" s="4">
        <v>53.32</v>
      </c>
      <c r="BB234" s="4">
        <v>44.49</v>
      </c>
      <c r="BC234" s="4">
        <v>44.95</v>
      </c>
      <c r="BD234" s="4">
        <v>43.4</v>
      </c>
      <c r="BE234" s="394">
        <v>44.56</v>
      </c>
      <c r="BF234" s="4">
        <v>60.72</v>
      </c>
      <c r="BG234" s="4">
        <v>45.88</v>
      </c>
      <c r="BH234" s="475">
        <v>43.26</v>
      </c>
      <c r="BI234" s="478">
        <v>47.01</v>
      </c>
      <c r="BJ234" s="502">
        <v>52.76</v>
      </c>
      <c r="BK234" s="530">
        <v>55</v>
      </c>
      <c r="BL234" s="4">
        <v>57.14</v>
      </c>
      <c r="BM234" s="4">
        <v>46.08</v>
      </c>
      <c r="BN234" s="4">
        <v>45.77</v>
      </c>
      <c r="BO234" s="4">
        <v>45.31</v>
      </c>
      <c r="BP234" s="647">
        <v>45.31</v>
      </c>
      <c r="BQ234" s="649">
        <v>53.66</v>
      </c>
      <c r="BR234" s="651">
        <v>50.98</v>
      </c>
    </row>
    <row r="235" spans="1:70" ht="26.25">
      <c r="A235" s="684"/>
      <c r="B235" s="28" t="s">
        <v>66</v>
      </c>
      <c r="C235" s="43" ph="1">
        <v>27.27</v>
      </c>
      <c r="D235" s="43" ph="1">
        <v>31.17</v>
      </c>
      <c r="E235" s="43" ph="1">
        <v>29.9</v>
      </c>
      <c r="F235" s="43" ph="1">
        <v>28.75</v>
      </c>
      <c r="G235" s="43" ph="1">
        <v>28.46</v>
      </c>
      <c r="H235" s="43" ph="1">
        <v>29.33</v>
      </c>
      <c r="I235" s="43" ph="1">
        <v>30.54</v>
      </c>
      <c r="J235" s="43" ph="1">
        <v>29.2</v>
      </c>
      <c r="K235" s="43" ph="1">
        <v>31.02</v>
      </c>
      <c r="L235" s="43" ph="1">
        <v>29.82</v>
      </c>
      <c r="M235" s="43" ph="1">
        <v>29.42</v>
      </c>
      <c r="N235" s="43" ph="1">
        <v>32.9</v>
      </c>
      <c r="O235" s="43" ph="1">
        <v>35.57</v>
      </c>
      <c r="P235" s="43" ph="1">
        <v>33.79</v>
      </c>
      <c r="Q235" s="43" ph="1">
        <v>36.76</v>
      </c>
      <c r="R235" s="43" ph="1">
        <v>34.85</v>
      </c>
      <c r="S235" s="43" ph="1">
        <v>33.85</v>
      </c>
      <c r="T235" s="43" ph="1">
        <v>32.869999999999997</v>
      </c>
      <c r="U235" s="43" ph="1">
        <v>35.36</v>
      </c>
      <c r="V235" s="43" ph="1">
        <v>39.700000000000003</v>
      </c>
      <c r="W235" s="43" ph="1">
        <v>34.51</v>
      </c>
      <c r="X235" s="43" ph="1">
        <v>36.65</v>
      </c>
      <c r="Y235" s="43" ph="1">
        <v>39.68</v>
      </c>
      <c r="Z235" s="43" ph="1">
        <v>39.22</v>
      </c>
      <c r="AA235" s="43" ph="1">
        <v>36.22</v>
      </c>
      <c r="AB235" s="43" ph="1">
        <v>45.15</v>
      </c>
      <c r="AC235" s="43" ph="1">
        <v>39.29</v>
      </c>
      <c r="AD235" s="43" ph="1">
        <v>41.81</v>
      </c>
      <c r="AE235" s="43" ph="1">
        <v>42.11</v>
      </c>
      <c r="AF235" s="43" ph="1">
        <v>39.92</v>
      </c>
      <c r="AG235" s="43" ph="1">
        <v>46.55</v>
      </c>
      <c r="AH235" s="43" ph="1">
        <v>47.43</v>
      </c>
      <c r="AI235" s="43" ph="1">
        <v>40.36</v>
      </c>
      <c r="AJ235" s="43" ph="1">
        <v>39.979999999999997</v>
      </c>
      <c r="AK235" s="43" ph="1">
        <v>42.66</v>
      </c>
      <c r="AL235" s="43" ph="1">
        <v>44.92</v>
      </c>
      <c r="AM235" s="43" ph="1">
        <v>46.01</v>
      </c>
      <c r="AN235" s="43" ph="1">
        <v>46.8</v>
      </c>
      <c r="AO235" s="43" ph="1">
        <v>43.95</v>
      </c>
      <c r="AP235" s="43" ph="1">
        <v>45.02</v>
      </c>
      <c r="AQ235" s="43" ph="1">
        <v>44.84</v>
      </c>
      <c r="AR235" s="43" ph="1">
        <v>47.44</v>
      </c>
      <c r="AS235" s="43" ph="1">
        <v>49.21</v>
      </c>
      <c r="AT235" s="43" ph="1">
        <v>44.07</v>
      </c>
      <c r="AU235" s="43" ph="1">
        <v>42.18</v>
      </c>
      <c r="AV235" s="43" ph="1">
        <v>42.99</v>
      </c>
      <c r="AW235" s="43" ph="1">
        <v>40.99</v>
      </c>
      <c r="AX235" s="43" ph="1">
        <v>43.64</v>
      </c>
      <c r="AY235" s="43" ph="1">
        <v>43.15</v>
      </c>
      <c r="AZ235" s="43" ph="1">
        <v>47.68</v>
      </c>
      <c r="BA235" s="2" ph="1">
        <v>39.61</v>
      </c>
      <c r="BB235" s="2">
        <v>37.53</v>
      </c>
      <c r="BC235" s="2">
        <v>44.25</v>
      </c>
      <c r="BD235" s="2">
        <v>42.02</v>
      </c>
      <c r="BE235" s="393">
        <v>39.630000000000003</v>
      </c>
      <c r="BF235" s="2">
        <v>45.74</v>
      </c>
      <c r="BG235" s="2">
        <v>38.96</v>
      </c>
      <c r="BH235" s="474">
        <v>35.39</v>
      </c>
      <c r="BI235" s="477">
        <v>32.840000000000003</v>
      </c>
      <c r="BJ235" s="501">
        <v>39.200000000000003</v>
      </c>
      <c r="BK235" s="529">
        <v>32.67</v>
      </c>
      <c r="BL235" s="2">
        <v>36.69</v>
      </c>
      <c r="BM235" s="2">
        <v>33.130000000000003</v>
      </c>
      <c r="BN235" s="2">
        <v>29.92</v>
      </c>
      <c r="BO235" s="2">
        <v>40.17</v>
      </c>
      <c r="BP235" s="646">
        <v>47.68</v>
      </c>
      <c r="BQ235" s="648">
        <v>48.67</v>
      </c>
      <c r="BR235" s="650">
        <v>40.75</v>
      </c>
    </row>
    <row r="236" spans="1:70">
      <c r="A236" s="684"/>
      <c r="B236" s="29" t="s">
        <v>67</v>
      </c>
      <c r="C236" s="45">
        <v>32.58</v>
      </c>
      <c r="D236" s="45">
        <v>40.54</v>
      </c>
      <c r="E236" s="45">
        <v>33.770000000000003</v>
      </c>
      <c r="F236" s="45">
        <v>31.41</v>
      </c>
      <c r="G236" s="45">
        <v>29.52</v>
      </c>
      <c r="H236" s="45">
        <v>30.62</v>
      </c>
      <c r="I236" s="45">
        <v>31.39</v>
      </c>
      <c r="J236" s="45">
        <v>29.95</v>
      </c>
      <c r="K236" s="45">
        <v>31.78</v>
      </c>
      <c r="L236" s="45">
        <v>30.71</v>
      </c>
      <c r="M236" s="45">
        <v>31.99</v>
      </c>
      <c r="N236" s="45">
        <v>36.26</v>
      </c>
      <c r="O236" s="45">
        <v>40.76</v>
      </c>
      <c r="P236" s="45">
        <v>41.98</v>
      </c>
      <c r="Q236" s="45">
        <v>43.6</v>
      </c>
      <c r="R236" s="45">
        <v>39.53</v>
      </c>
      <c r="S236" s="45">
        <v>39.29</v>
      </c>
      <c r="T236" s="45">
        <v>36.74</v>
      </c>
      <c r="U236" s="45">
        <v>37.92</v>
      </c>
      <c r="V236" s="45">
        <v>40.1</v>
      </c>
      <c r="W236" s="45">
        <v>35.08</v>
      </c>
      <c r="X236" s="45">
        <v>36.29</v>
      </c>
      <c r="Y236" s="45">
        <v>42.37</v>
      </c>
      <c r="Z236" s="45">
        <v>43.49</v>
      </c>
      <c r="AA236" s="45">
        <v>40.72</v>
      </c>
      <c r="AB236" s="45">
        <v>48.61</v>
      </c>
      <c r="AC236" s="45">
        <v>41.16</v>
      </c>
      <c r="AD236" s="45">
        <v>41.63</v>
      </c>
      <c r="AE236" s="45">
        <v>46.28</v>
      </c>
      <c r="AF236" s="45">
        <v>49.29</v>
      </c>
      <c r="AG236" s="45">
        <v>49.95</v>
      </c>
      <c r="AH236" s="45">
        <v>50.14</v>
      </c>
      <c r="AI236" s="45">
        <v>41.71</v>
      </c>
      <c r="AJ236" s="45">
        <v>43.56</v>
      </c>
      <c r="AK236" s="45">
        <v>47.63</v>
      </c>
      <c r="AL236" s="45">
        <v>48.63</v>
      </c>
      <c r="AM236" s="45">
        <v>50.7</v>
      </c>
      <c r="AN236" s="45">
        <v>53.28</v>
      </c>
      <c r="AO236" s="45">
        <v>43.01</v>
      </c>
      <c r="AP236" s="45">
        <v>48.88</v>
      </c>
      <c r="AQ236" s="45">
        <v>46.87</v>
      </c>
      <c r="AR236" s="45">
        <v>49.92</v>
      </c>
      <c r="AS236" s="45">
        <v>51.15</v>
      </c>
      <c r="AT236" s="45">
        <v>51.09</v>
      </c>
      <c r="AU236" s="45">
        <v>44.19</v>
      </c>
      <c r="AV236" s="45">
        <v>45.31</v>
      </c>
      <c r="AW236" s="45">
        <v>43.79</v>
      </c>
      <c r="AX236" s="45">
        <v>48.44</v>
      </c>
      <c r="AY236" s="45">
        <v>46.05</v>
      </c>
      <c r="AZ236" s="45">
        <v>56.31</v>
      </c>
      <c r="BA236" s="4">
        <v>50.76</v>
      </c>
      <c r="BB236" s="4">
        <v>45.07</v>
      </c>
      <c r="BC236" s="4">
        <v>44.44</v>
      </c>
      <c r="BD236" s="4">
        <v>42.08</v>
      </c>
      <c r="BE236" s="394">
        <v>42.68</v>
      </c>
      <c r="BF236" s="4">
        <v>62.48</v>
      </c>
      <c r="BG236" s="4">
        <v>51.1</v>
      </c>
      <c r="BH236" s="475">
        <v>48</v>
      </c>
      <c r="BI236" s="478">
        <v>51.99</v>
      </c>
      <c r="BJ236" s="502">
        <v>54.87</v>
      </c>
      <c r="BK236" s="530">
        <v>53.04</v>
      </c>
      <c r="BL236" s="4">
        <v>53.19</v>
      </c>
      <c r="BM236" s="4">
        <v>51.97</v>
      </c>
      <c r="BN236" s="4">
        <v>50.17</v>
      </c>
      <c r="BO236" s="4">
        <v>43.35</v>
      </c>
      <c r="BP236" s="647">
        <v>52.24</v>
      </c>
      <c r="BQ236" s="649">
        <v>61.44</v>
      </c>
      <c r="BR236" s="651">
        <v>50.4</v>
      </c>
    </row>
    <row r="237" spans="1:70" ht="26.25">
      <c r="A237" s="684"/>
      <c r="B237" s="29" t="s">
        <v>68</v>
      </c>
      <c r="C237" s="45" ph="1">
        <v>23.42</v>
      </c>
      <c r="D237" s="45" ph="1">
        <v>27.55</v>
      </c>
      <c r="E237" s="45" ph="1">
        <v>26.77</v>
      </c>
      <c r="F237" s="45" ph="1">
        <v>24.87</v>
      </c>
      <c r="G237" s="45" ph="1">
        <v>24.67</v>
      </c>
      <c r="H237" s="45" ph="1">
        <v>24.63</v>
      </c>
      <c r="I237" s="45" ph="1">
        <v>25.85</v>
      </c>
      <c r="J237" s="45" ph="1">
        <v>26.1</v>
      </c>
      <c r="K237" s="45" ph="1">
        <v>26.35</v>
      </c>
      <c r="L237" s="45" ph="1">
        <v>24.95</v>
      </c>
      <c r="M237" s="45" ph="1">
        <v>25.93</v>
      </c>
      <c r="N237" s="45" ph="1">
        <v>27.19</v>
      </c>
      <c r="O237" s="45" ph="1">
        <v>31.43</v>
      </c>
      <c r="P237" s="45" ph="1">
        <v>29.91</v>
      </c>
      <c r="Q237" s="45" ph="1">
        <v>30.51</v>
      </c>
      <c r="R237" s="45" ph="1">
        <v>27.82</v>
      </c>
      <c r="S237" s="45" ph="1">
        <v>30.45</v>
      </c>
      <c r="T237" s="45" ph="1">
        <v>28.1</v>
      </c>
      <c r="U237" s="45" ph="1">
        <v>29.99</v>
      </c>
      <c r="V237" s="45" ph="1">
        <v>31.25</v>
      </c>
      <c r="W237" s="45" ph="1">
        <v>27.91</v>
      </c>
      <c r="X237" s="45" ph="1">
        <v>27.9</v>
      </c>
      <c r="Y237" s="45" ph="1">
        <v>31.18</v>
      </c>
      <c r="Z237" s="45" ph="1">
        <v>31</v>
      </c>
      <c r="AA237" s="45" ph="1">
        <v>28.79</v>
      </c>
      <c r="AB237" s="45" ph="1">
        <v>35.409999999999997</v>
      </c>
      <c r="AC237" s="45" ph="1">
        <v>32.200000000000003</v>
      </c>
      <c r="AD237" s="45" ph="1">
        <v>29.13</v>
      </c>
      <c r="AE237" s="45" ph="1">
        <v>31.56</v>
      </c>
      <c r="AF237" s="45" ph="1">
        <v>35.35</v>
      </c>
      <c r="AG237" s="45" ph="1">
        <v>39.39</v>
      </c>
      <c r="AH237" s="45" ph="1">
        <v>40.57</v>
      </c>
      <c r="AI237" s="45" ph="1">
        <v>36.15</v>
      </c>
      <c r="AJ237" s="45" ph="1">
        <v>30.58</v>
      </c>
      <c r="AK237" s="45" ph="1">
        <v>35.119999999999997</v>
      </c>
      <c r="AL237" s="45" ph="1">
        <v>37.659999999999997</v>
      </c>
      <c r="AM237" s="45" ph="1">
        <v>42.32</v>
      </c>
      <c r="AN237" s="45" ph="1">
        <v>42.64</v>
      </c>
      <c r="AO237" s="45" ph="1">
        <v>39.83</v>
      </c>
      <c r="AP237" s="45" ph="1">
        <v>37.25</v>
      </c>
      <c r="AQ237" s="45" ph="1">
        <v>38.53</v>
      </c>
      <c r="AR237" s="45" ph="1">
        <v>36.31</v>
      </c>
      <c r="AS237" s="45" ph="1">
        <v>44.72</v>
      </c>
      <c r="AT237" s="45" ph="1">
        <v>45.65</v>
      </c>
      <c r="AU237" s="45" ph="1">
        <v>40.61</v>
      </c>
      <c r="AV237" s="45" ph="1">
        <v>34.369999999999997</v>
      </c>
      <c r="AW237" s="45" ph="1">
        <v>37.119999999999997</v>
      </c>
      <c r="AX237" s="45" ph="1">
        <v>34.58</v>
      </c>
      <c r="AY237" s="45" ph="1">
        <v>35.119999999999997</v>
      </c>
      <c r="AZ237" s="45" ph="1">
        <v>46.82</v>
      </c>
      <c r="BA237" s="4" ph="1">
        <v>44.51</v>
      </c>
      <c r="BB237" s="4">
        <v>37.25</v>
      </c>
      <c r="BC237" s="4">
        <v>35.83</v>
      </c>
      <c r="BD237" s="4">
        <v>33.770000000000003</v>
      </c>
      <c r="BE237" s="394">
        <v>35.380000000000003</v>
      </c>
      <c r="BF237" s="4">
        <v>42.98</v>
      </c>
      <c r="BG237" s="4">
        <v>35.770000000000003</v>
      </c>
      <c r="BH237" s="475">
        <v>33.14</v>
      </c>
      <c r="BI237" s="478">
        <v>40.57</v>
      </c>
      <c r="BJ237" s="502">
        <v>35.869999999999997</v>
      </c>
      <c r="BK237" s="530">
        <v>37.450000000000003</v>
      </c>
      <c r="BL237" s="4">
        <v>39.200000000000003</v>
      </c>
      <c r="BM237" s="4">
        <v>29.91</v>
      </c>
      <c r="BN237" s="4">
        <v>30.05</v>
      </c>
      <c r="BO237" s="4">
        <v>35.96</v>
      </c>
      <c r="BP237" s="647">
        <v>35.21</v>
      </c>
      <c r="BQ237" s="649">
        <v>42.66</v>
      </c>
      <c r="BR237" s="651">
        <v>42.03</v>
      </c>
    </row>
    <row r="238" spans="1:70">
      <c r="A238" s="213"/>
      <c r="B238" s="214">
        <v>1</v>
      </c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  <c r="Y238" s="214"/>
      <c r="Z238" s="214"/>
      <c r="AA238" s="214"/>
      <c r="AB238" s="214"/>
      <c r="AC238" s="214"/>
      <c r="AD238" s="214"/>
      <c r="AE238" s="214"/>
      <c r="AF238" s="214"/>
      <c r="AG238" s="214"/>
      <c r="AH238" s="214"/>
      <c r="AI238" s="214"/>
      <c r="AJ238" s="214"/>
      <c r="AK238" s="214"/>
      <c r="AL238" s="214"/>
      <c r="AM238" s="215"/>
      <c r="AN238" s="215"/>
      <c r="AO238" s="215"/>
      <c r="AP238" s="215"/>
      <c r="AQ238" s="215"/>
      <c r="AR238" s="215"/>
      <c r="AS238" s="215"/>
      <c r="AT238" s="215"/>
      <c r="AU238" s="215"/>
      <c r="AV238" s="215"/>
      <c r="AW238" s="215"/>
      <c r="AX238" s="215"/>
      <c r="AY238" s="215"/>
      <c r="AZ238" s="214"/>
      <c r="BA238" s="214"/>
      <c r="BB238" s="265"/>
      <c r="BC238" s="265"/>
      <c r="BD238" s="265"/>
      <c r="BE238" s="395"/>
      <c r="BF238" s="265"/>
      <c r="BG238" s="265"/>
      <c r="BH238" s="476"/>
      <c r="BI238" s="479"/>
      <c r="BJ238" s="503"/>
      <c r="BL238" s="265"/>
    </row>
    <row r="239" spans="1:70" ht="26.25">
      <c r="A239" s="213"/>
      <c r="B239" s="213">
        <v>2</v>
      </c>
      <c r="C239" s="213" ph="1"/>
      <c r="D239" s="213" ph="1"/>
      <c r="E239" s="213" ph="1"/>
      <c r="F239" s="213" ph="1"/>
      <c r="G239" s="213" ph="1"/>
      <c r="H239" s="213" ph="1"/>
      <c r="I239" s="213" ph="1"/>
      <c r="J239" s="213" ph="1"/>
      <c r="K239" s="213" ph="1"/>
      <c r="L239" s="213" ph="1"/>
      <c r="M239" s="213" ph="1"/>
      <c r="N239" s="213" ph="1"/>
      <c r="O239" s="213" ph="1"/>
      <c r="P239" s="213" ph="1"/>
      <c r="Q239" s="213" ph="1"/>
      <c r="R239" s="213" ph="1"/>
      <c r="S239" s="213" ph="1"/>
      <c r="T239" s="213" ph="1"/>
      <c r="U239" s="213" ph="1"/>
      <c r="V239" s="213" ph="1"/>
      <c r="W239" s="213" ph="1"/>
      <c r="X239" s="213" ph="1"/>
      <c r="Y239" s="213" ph="1"/>
      <c r="Z239" s="213" ph="1"/>
      <c r="AA239" s="213" ph="1"/>
      <c r="AB239" s="213" ph="1"/>
      <c r="AC239" s="213" ph="1"/>
      <c r="AD239" s="213" ph="1"/>
      <c r="AE239" s="213" ph="1"/>
      <c r="AF239" s="213" ph="1"/>
      <c r="AG239" s="213" ph="1"/>
      <c r="AH239" s="213" ph="1"/>
      <c r="AI239" s="213" ph="1"/>
      <c r="AJ239" s="213" ph="1"/>
      <c r="AK239" s="213" ph="1"/>
      <c r="AL239" s="213" ph="1"/>
      <c r="AM239" s="213" ph="1"/>
      <c r="AN239" s="213" ph="1"/>
      <c r="AO239" s="213" ph="1"/>
      <c r="AP239" s="213" ph="1"/>
      <c r="AQ239" s="213" ph="1"/>
      <c r="AR239" s="213" ph="1"/>
      <c r="AS239" s="213" ph="1"/>
      <c r="AT239" s="213" ph="1"/>
      <c r="AU239" s="213" ph="1"/>
      <c r="AV239" s="213" ph="1"/>
      <c r="AW239" s="213" ph="1"/>
      <c r="AX239" s="213" ph="1"/>
      <c r="AY239" s="213" ph="1"/>
      <c r="AZ239" s="213" ph="1"/>
      <c r="BA239" s="213" ph="1"/>
      <c r="BB239" s="266"/>
      <c r="BC239" s="266"/>
      <c r="BD239" s="266"/>
      <c r="BF239" s="266"/>
      <c r="BG239" s="266"/>
      <c r="BL239" s="266"/>
    </row>
    <row r="240" spans="1:70">
      <c r="A240" s="685" t="s">
        <v>113</v>
      </c>
      <c r="B240" s="685"/>
      <c r="C240" s="28">
        <v>40544</v>
      </c>
      <c r="D240" s="28">
        <v>40575</v>
      </c>
      <c r="E240" s="28">
        <v>40603</v>
      </c>
      <c r="F240" s="28">
        <v>40634</v>
      </c>
      <c r="G240" s="28">
        <v>40664</v>
      </c>
      <c r="H240" s="28">
        <v>40695</v>
      </c>
      <c r="I240" s="28">
        <v>40725</v>
      </c>
      <c r="J240" s="28">
        <v>40756</v>
      </c>
      <c r="K240" s="28">
        <v>40787</v>
      </c>
      <c r="L240" s="28">
        <v>40817</v>
      </c>
      <c r="M240" s="28">
        <v>40848</v>
      </c>
      <c r="N240" s="28">
        <v>40878</v>
      </c>
      <c r="O240" s="28">
        <v>40909</v>
      </c>
      <c r="P240" s="28">
        <v>40940</v>
      </c>
      <c r="Q240" s="28">
        <v>40969</v>
      </c>
      <c r="R240" s="28">
        <v>41000</v>
      </c>
      <c r="S240" s="28">
        <v>41030</v>
      </c>
      <c r="T240" s="28">
        <v>41061</v>
      </c>
      <c r="U240" s="28">
        <v>41091</v>
      </c>
      <c r="V240" s="28">
        <v>41122</v>
      </c>
      <c r="W240" s="28">
        <v>41153</v>
      </c>
      <c r="X240" s="28">
        <v>41183</v>
      </c>
      <c r="Y240" s="28">
        <v>41214</v>
      </c>
      <c r="Z240" s="28">
        <v>41244</v>
      </c>
      <c r="AA240" s="28">
        <v>41275</v>
      </c>
      <c r="AB240" s="28">
        <v>41306</v>
      </c>
      <c r="AC240" s="28">
        <v>41334</v>
      </c>
      <c r="AD240" s="28">
        <v>41365</v>
      </c>
      <c r="AE240" s="28">
        <v>41395</v>
      </c>
      <c r="AF240" s="28">
        <v>41426</v>
      </c>
      <c r="AG240" s="28">
        <v>41456</v>
      </c>
      <c r="AH240" s="28">
        <v>41487</v>
      </c>
      <c r="AI240" s="28">
        <v>41518</v>
      </c>
      <c r="AJ240" s="28">
        <v>41548</v>
      </c>
      <c r="AK240" s="28">
        <v>41579</v>
      </c>
      <c r="AL240" s="28">
        <v>41609</v>
      </c>
      <c r="AM240" s="28">
        <v>41640</v>
      </c>
      <c r="AN240" s="28">
        <v>41671</v>
      </c>
      <c r="AO240" s="28">
        <v>41699</v>
      </c>
      <c r="AP240" s="28">
        <v>41730</v>
      </c>
      <c r="AQ240" s="28">
        <v>41760</v>
      </c>
      <c r="AR240" s="28">
        <v>41791</v>
      </c>
      <c r="AS240" s="28">
        <v>41821</v>
      </c>
      <c r="AT240" s="28">
        <v>41852</v>
      </c>
      <c r="AU240" s="28">
        <v>41883</v>
      </c>
      <c r="AV240" s="28">
        <v>41913</v>
      </c>
      <c r="AW240" s="28">
        <v>41944</v>
      </c>
      <c r="AX240" s="28">
        <v>41974</v>
      </c>
      <c r="AY240" s="28">
        <v>42005</v>
      </c>
      <c r="AZ240" s="28">
        <v>42036</v>
      </c>
      <c r="BA240" s="28">
        <v>42064</v>
      </c>
      <c r="BB240" s="1">
        <v>42095</v>
      </c>
      <c r="BC240" s="296">
        <v>42125</v>
      </c>
      <c r="BD240" s="296">
        <v>42156</v>
      </c>
      <c r="BE240" s="389">
        <v>42186</v>
      </c>
      <c r="BF240" s="296">
        <v>42217</v>
      </c>
      <c r="BG240" s="296">
        <v>42248</v>
      </c>
      <c r="BH240" s="389">
        <v>42278</v>
      </c>
      <c r="BI240" s="389">
        <v>42309</v>
      </c>
      <c r="BJ240" s="389">
        <v>42339</v>
      </c>
      <c r="BK240" s="389">
        <v>42370</v>
      </c>
      <c r="BL240" s="296">
        <v>42401</v>
      </c>
      <c r="BM240" s="296">
        <v>42430</v>
      </c>
      <c r="BN240" s="389">
        <v>42461</v>
      </c>
      <c r="BO240" s="296">
        <v>42491</v>
      </c>
      <c r="BP240" s="296">
        <v>42522</v>
      </c>
      <c r="BQ240" s="296">
        <v>42552</v>
      </c>
      <c r="BR240" s="296">
        <v>42583</v>
      </c>
    </row>
    <row r="241" spans="1:70" ht="26.25">
      <c r="A241" s="684" t="s">
        <v>14</v>
      </c>
      <c r="B241" s="28" t="s">
        <v>70</v>
      </c>
      <c r="C241" s="43" ph="1">
        <v>3170138</v>
      </c>
      <c r="D241" s="43" ph="1">
        <v>3195227</v>
      </c>
      <c r="E241" s="43" ph="1">
        <v>2344714</v>
      </c>
      <c r="F241" s="43" ph="1">
        <v>2310482</v>
      </c>
      <c r="G241" s="43" ph="1">
        <v>1970100</v>
      </c>
      <c r="H241" s="43" ph="1">
        <v>2080925</v>
      </c>
      <c r="I241" s="43" ph="1">
        <v>2673484</v>
      </c>
      <c r="J241" s="43" ph="1">
        <v>2841313</v>
      </c>
      <c r="K241" s="43" ph="1">
        <v>1920492</v>
      </c>
      <c r="L241" s="43" ph="1">
        <v>2257729</v>
      </c>
      <c r="M241" s="43" ph="1">
        <v>1988642</v>
      </c>
      <c r="N241" s="43" ph="1">
        <v>2067822</v>
      </c>
      <c r="O241" s="43" ph="1">
        <v>3327371</v>
      </c>
      <c r="P241" s="43" ph="1">
        <v>2528923</v>
      </c>
      <c r="Q241" s="43" ph="1">
        <v>2459112</v>
      </c>
      <c r="R241" s="43" ph="1">
        <v>3008146</v>
      </c>
      <c r="S241" s="43" ph="1">
        <v>2775132</v>
      </c>
      <c r="T241" s="43" ph="1">
        <v>3346781</v>
      </c>
      <c r="U241" s="43" ph="1">
        <v>4104918</v>
      </c>
      <c r="V241" s="43" ph="1">
        <v>5069146</v>
      </c>
      <c r="W241" s="43" ph="1">
        <v>2811838</v>
      </c>
      <c r="X241" s="43" ph="1">
        <v>2836049</v>
      </c>
      <c r="Y241" s="43" ph="1">
        <v>2003999</v>
      </c>
      <c r="Z241" s="43" ph="1">
        <v>2026934</v>
      </c>
      <c r="AA241" s="43" ph="1">
        <v>2830104</v>
      </c>
      <c r="AB241" s="43" ph="1">
        <v>2924544</v>
      </c>
      <c r="AC241" s="43" ph="1">
        <v>2012704</v>
      </c>
      <c r="AD241" s="43" ph="1">
        <v>1980885</v>
      </c>
      <c r="AE241" s="43" ph="1">
        <v>2114308</v>
      </c>
      <c r="AF241" s="43" ph="1">
        <v>2756568</v>
      </c>
      <c r="AG241" s="43" ph="1">
        <v>3622236</v>
      </c>
      <c r="AH241" s="43" ph="1">
        <v>3484751</v>
      </c>
      <c r="AI241" s="43" ph="1">
        <v>1903866</v>
      </c>
      <c r="AJ241" s="43" ph="1">
        <v>1795574</v>
      </c>
      <c r="AK241" s="43" ph="1">
        <v>1529322</v>
      </c>
      <c r="AL241" s="43" ph="1">
        <v>1503973</v>
      </c>
      <c r="AM241" s="43" ph="1">
        <v>2743851</v>
      </c>
      <c r="AN241" s="43" ph="1">
        <v>1994907</v>
      </c>
      <c r="AO241" s="43" ph="1">
        <v>1559553</v>
      </c>
      <c r="AP241" s="43" ph="1">
        <v>1812103</v>
      </c>
      <c r="AQ241" s="43" ph="1">
        <v>1704704</v>
      </c>
      <c r="AR241" s="43" ph="1">
        <v>1727440</v>
      </c>
      <c r="AS241" s="43" ph="1">
        <v>2726254</v>
      </c>
      <c r="AT241" s="43" ph="1">
        <v>3065386</v>
      </c>
      <c r="AU241" s="43" ph="1">
        <v>1514569</v>
      </c>
      <c r="AV241" s="43" ph="1">
        <v>1445854</v>
      </c>
      <c r="AW241" s="43" ph="1">
        <v>1242352</v>
      </c>
      <c r="AX241" s="43" ph="1">
        <v>1016071</v>
      </c>
      <c r="AY241" s="43" ph="1">
        <v>1363246</v>
      </c>
      <c r="AZ241" s="43" ph="1">
        <v>2079014</v>
      </c>
      <c r="BA241" s="43" ph="1">
        <v>1100250</v>
      </c>
      <c r="BB241" s="2">
        <v>1067517</v>
      </c>
      <c r="BC241" s="2">
        <v>972335</v>
      </c>
      <c r="BD241" s="2">
        <v>916667</v>
      </c>
      <c r="BE241" s="393">
        <v>1548459</v>
      </c>
      <c r="BF241" s="2">
        <v>1802638</v>
      </c>
      <c r="BG241" s="2">
        <v>864268</v>
      </c>
      <c r="BH241" s="474">
        <v>831812</v>
      </c>
      <c r="BI241" s="477">
        <v>615266</v>
      </c>
      <c r="BJ241" s="501">
        <v>535257</v>
      </c>
      <c r="BK241" s="531">
        <v>857361</v>
      </c>
      <c r="BL241" s="2">
        <v>829653</v>
      </c>
      <c r="BM241" s="2">
        <v>473082</v>
      </c>
      <c r="BN241" s="2">
        <v>624935</v>
      </c>
      <c r="BO241" s="2">
        <v>546084</v>
      </c>
      <c r="BP241" s="652">
        <v>640433</v>
      </c>
      <c r="BQ241" s="654">
        <v>1031755</v>
      </c>
      <c r="BR241" s="656">
        <v>798450</v>
      </c>
    </row>
    <row r="242" spans="1:70">
      <c r="A242" s="684"/>
      <c r="B242" s="29" t="s">
        <v>71</v>
      </c>
      <c r="C242" s="212">
        <v>0.20269999999999999</v>
      </c>
      <c r="D242" s="212">
        <v>7.9000000000000008E-3</v>
      </c>
      <c r="E242" s="212">
        <v>-0.26619999999999999</v>
      </c>
      <c r="F242" s="212">
        <v>-1.46E-2</v>
      </c>
      <c r="G242" s="212">
        <v>-0.14729999999999999</v>
      </c>
      <c r="H242" s="212">
        <v>5.6300000000000003E-2</v>
      </c>
      <c r="I242" s="212">
        <v>0.2848</v>
      </c>
      <c r="J242" s="212">
        <v>6.2799999999999995E-2</v>
      </c>
      <c r="K242" s="212">
        <v>-0.3241</v>
      </c>
      <c r="L242" s="212">
        <v>0.17560000000000001</v>
      </c>
      <c r="M242" s="212">
        <v>-0.1192</v>
      </c>
      <c r="N242" s="212">
        <v>3.9800000000000002E-2</v>
      </c>
      <c r="O242" s="212">
        <v>0.60909999999999997</v>
      </c>
      <c r="P242" s="212">
        <v>-0.24</v>
      </c>
      <c r="Q242" s="212">
        <v>-2.76E-2</v>
      </c>
      <c r="R242" s="212">
        <v>0.2233</v>
      </c>
      <c r="S242" s="212">
        <v>-7.7499999999999999E-2</v>
      </c>
      <c r="T242" s="212">
        <v>0.20599999999999999</v>
      </c>
      <c r="U242" s="212">
        <v>0.22650000000000001</v>
      </c>
      <c r="V242" s="212">
        <v>0.2349</v>
      </c>
      <c r="W242" s="212">
        <v>-0.44529999999999997</v>
      </c>
      <c r="X242" s="212">
        <v>8.6E-3</v>
      </c>
      <c r="Y242" s="212">
        <v>-0.29339999999999999</v>
      </c>
      <c r="Z242" s="212">
        <v>1.14E-2</v>
      </c>
      <c r="AA242" s="212">
        <v>0.3962</v>
      </c>
      <c r="AB242" s="212">
        <v>3.3399999999999999E-2</v>
      </c>
      <c r="AC242" s="212">
        <v>-0.31180000000000002</v>
      </c>
      <c r="AD242" s="212">
        <v>-1.5800000000000002E-2</v>
      </c>
      <c r="AE242" s="212">
        <v>6.7400000000000002E-2</v>
      </c>
      <c r="AF242" s="212">
        <v>0.30380000000000001</v>
      </c>
      <c r="AG242" s="212">
        <v>0.314</v>
      </c>
      <c r="AH242" s="212">
        <v>-3.7999999999999999E-2</v>
      </c>
      <c r="AI242" s="212">
        <v>-0.45369999999999999</v>
      </c>
      <c r="AJ242" s="212">
        <v>-5.6899999999999999E-2</v>
      </c>
      <c r="AK242" s="212">
        <v>-0.14829999999999999</v>
      </c>
      <c r="AL242" s="212">
        <v>-1.66E-2</v>
      </c>
      <c r="AM242" s="212">
        <v>0.82440000000000002</v>
      </c>
      <c r="AN242" s="212">
        <v>-0.27300000000000002</v>
      </c>
      <c r="AO242" s="212">
        <v>-0.21820000000000001</v>
      </c>
      <c r="AP242" s="212">
        <v>0.16189999999999999</v>
      </c>
      <c r="AQ242" s="212">
        <v>-5.9299999999999999E-2</v>
      </c>
      <c r="AR242" s="212">
        <v>1.3299999999999999E-2</v>
      </c>
      <c r="AS242" s="212">
        <v>0.57820000000000005</v>
      </c>
      <c r="AT242" s="212">
        <v>0.1244</v>
      </c>
      <c r="AU242" s="212">
        <v>-0.50590000000000002</v>
      </c>
      <c r="AV242" s="212">
        <v>-4.5400000000000003E-2</v>
      </c>
      <c r="AW242" s="212">
        <v>-0.14069999999999999</v>
      </c>
      <c r="AX242" s="212">
        <v>-0.18210000000000001</v>
      </c>
      <c r="AY242" s="212">
        <v>0.3417</v>
      </c>
      <c r="AZ242" s="212">
        <v>0.52500000000000002</v>
      </c>
      <c r="BA242" s="212">
        <v>-0.4708</v>
      </c>
      <c r="BB242" s="4">
        <v>-2.98E-2</v>
      </c>
      <c r="BC242" s="202">
        <v>-8.9200000000000002E-2</v>
      </c>
      <c r="BD242" s="202">
        <v>-5.7299999999999997E-2</v>
      </c>
      <c r="BE242" s="405">
        <v>0.68920000000000003</v>
      </c>
      <c r="BF242" s="202">
        <v>0.1641</v>
      </c>
      <c r="BG242" s="202">
        <v>-0.52059999999999995</v>
      </c>
      <c r="BH242" s="405">
        <v>-3.7600000000000001E-2</v>
      </c>
      <c r="BI242" s="405">
        <v>-0.26029999999999998</v>
      </c>
      <c r="BJ242" s="407">
        <v>-0.13</v>
      </c>
      <c r="BK242" s="405">
        <v>0.6018</v>
      </c>
      <c r="BL242" s="202">
        <v>-3.2300000000000002E-2</v>
      </c>
      <c r="BM242" s="202">
        <v>-0.42980000000000002</v>
      </c>
      <c r="BN242" s="202">
        <v>0.32100000000000001</v>
      </c>
      <c r="BO242" s="202">
        <v>-0.12620000000000001</v>
      </c>
      <c r="BP242" s="619">
        <v>0.17280000000000001</v>
      </c>
      <c r="BQ242" s="619">
        <v>0.61099999999999999</v>
      </c>
      <c r="BR242" s="619">
        <v>-0.2261</v>
      </c>
    </row>
    <row r="243" spans="1:70" ht="26.25">
      <c r="A243" s="684"/>
      <c r="B243" s="28" t="s">
        <v>72</v>
      </c>
      <c r="C243" s="43" ph="1">
        <v>0</v>
      </c>
      <c r="D243" s="43" ph="1">
        <v>0</v>
      </c>
      <c r="E243" s="43" ph="1">
        <v>0</v>
      </c>
      <c r="F243" s="43" ph="1">
        <v>0</v>
      </c>
      <c r="G243" s="43" ph="1">
        <v>0</v>
      </c>
      <c r="H243" s="43" ph="1">
        <v>0</v>
      </c>
      <c r="I243" s="43" ph="1">
        <v>0</v>
      </c>
      <c r="J243" s="43" ph="1">
        <v>0</v>
      </c>
      <c r="K243" s="43" ph="1">
        <v>0</v>
      </c>
      <c r="L243" s="43" ph="1">
        <v>0</v>
      </c>
      <c r="M243" s="43" ph="1">
        <v>0</v>
      </c>
      <c r="N243" s="43" ph="1">
        <v>0</v>
      </c>
      <c r="O243" s="43" ph="1">
        <v>0</v>
      </c>
      <c r="P243" s="43" ph="1">
        <v>0</v>
      </c>
      <c r="Q243" s="43" ph="1">
        <v>0</v>
      </c>
      <c r="R243" s="43" ph="1">
        <v>0</v>
      </c>
      <c r="S243" s="43" ph="1">
        <v>0</v>
      </c>
      <c r="T243" s="43" ph="1">
        <v>0</v>
      </c>
      <c r="U243" s="43" ph="1">
        <v>0</v>
      </c>
      <c r="V243" s="43" ph="1">
        <v>0</v>
      </c>
      <c r="W243" s="43" ph="1">
        <v>0</v>
      </c>
      <c r="X243" s="43" ph="1">
        <v>0</v>
      </c>
      <c r="Y243" s="43" ph="1">
        <v>0</v>
      </c>
      <c r="Z243" s="43" ph="1">
        <v>0</v>
      </c>
      <c r="AA243" s="43" ph="1">
        <v>0</v>
      </c>
      <c r="AB243" s="43" ph="1">
        <v>0</v>
      </c>
      <c r="AC243" s="43" ph="1">
        <v>0</v>
      </c>
      <c r="AD243" s="43" ph="1">
        <v>0</v>
      </c>
      <c r="AE243" s="43" ph="1">
        <v>0</v>
      </c>
      <c r="AF243" s="43" ph="1">
        <v>0</v>
      </c>
      <c r="AG243" s="43" ph="1">
        <v>0</v>
      </c>
      <c r="AH243" s="43" ph="1">
        <v>0</v>
      </c>
      <c r="AI243" s="43" ph="1">
        <v>0</v>
      </c>
      <c r="AJ243" s="43" ph="1">
        <v>0</v>
      </c>
      <c r="AK243" s="43" ph="1">
        <v>0</v>
      </c>
      <c r="AL243" s="43" ph="1">
        <v>0</v>
      </c>
      <c r="AM243" s="43" ph="1">
        <v>0</v>
      </c>
      <c r="AN243" s="43" ph="1">
        <v>0</v>
      </c>
      <c r="AO243" s="43" ph="1">
        <v>0</v>
      </c>
      <c r="AP243" s="43" ph="1">
        <v>70907</v>
      </c>
      <c r="AQ243" s="43" ph="1">
        <v>565391</v>
      </c>
      <c r="AR243" s="43" ph="1">
        <v>536980</v>
      </c>
      <c r="AS243" s="43" ph="1">
        <v>823722</v>
      </c>
      <c r="AT243" s="43" ph="1">
        <v>932403</v>
      </c>
      <c r="AU243" s="43" ph="1">
        <v>408067</v>
      </c>
      <c r="AV243" s="43" ph="1">
        <v>416496</v>
      </c>
      <c r="AW243" s="43" ph="1">
        <v>335553</v>
      </c>
      <c r="AX243" s="43" ph="1">
        <v>289265</v>
      </c>
      <c r="AY243" s="43" ph="1">
        <v>366427</v>
      </c>
      <c r="AZ243" s="43" ph="1">
        <v>514663</v>
      </c>
      <c r="BA243" s="43" ph="1">
        <v>232968</v>
      </c>
      <c r="BB243" s="2">
        <v>210801</v>
      </c>
      <c r="BC243" s="2">
        <v>180885</v>
      </c>
      <c r="BD243" s="2">
        <v>173395</v>
      </c>
      <c r="BE243" s="393">
        <v>432134</v>
      </c>
      <c r="BF243" s="2">
        <v>511177</v>
      </c>
      <c r="BG243" s="2">
        <v>185422</v>
      </c>
      <c r="BH243" s="474">
        <v>196096</v>
      </c>
      <c r="BI243" s="477">
        <v>149383</v>
      </c>
      <c r="BJ243" s="501">
        <v>122490</v>
      </c>
      <c r="BK243" s="531">
        <v>215821</v>
      </c>
      <c r="BL243" s="2">
        <v>190393</v>
      </c>
      <c r="BM243" s="2">
        <v>97192</v>
      </c>
      <c r="BN243" s="2">
        <v>138249</v>
      </c>
      <c r="BO243" s="2">
        <v>132070</v>
      </c>
      <c r="BP243" s="652">
        <v>150009</v>
      </c>
      <c r="BQ243" s="654">
        <v>250918</v>
      </c>
      <c r="BR243" s="656">
        <v>180652</v>
      </c>
    </row>
    <row r="244" spans="1:70" ht="26.25">
      <c r="A244" s="684"/>
      <c r="B244" s="29" t="s">
        <v>73</v>
      </c>
      <c r="C244" s="212" ph="1">
        <v>0</v>
      </c>
      <c r="D244" s="212" ph="1">
        <v>0</v>
      </c>
      <c r="E244" s="212" ph="1">
        <v>0</v>
      </c>
      <c r="F244" s="212" ph="1">
        <v>0</v>
      </c>
      <c r="G244" s="212" ph="1">
        <v>0</v>
      </c>
      <c r="H244" s="212" ph="1">
        <v>0</v>
      </c>
      <c r="I244" s="212" ph="1">
        <v>0</v>
      </c>
      <c r="J244" s="212" ph="1">
        <v>0</v>
      </c>
      <c r="K244" s="212" ph="1">
        <v>0</v>
      </c>
      <c r="L244" s="212" ph="1">
        <v>0</v>
      </c>
      <c r="M244" s="212" ph="1">
        <v>0</v>
      </c>
      <c r="N244" s="212" ph="1">
        <v>0</v>
      </c>
      <c r="O244" s="212" ph="1">
        <v>0</v>
      </c>
      <c r="P244" s="212" ph="1">
        <v>0</v>
      </c>
      <c r="Q244" s="212" ph="1">
        <v>0</v>
      </c>
      <c r="R244" s="212" ph="1">
        <v>0</v>
      </c>
      <c r="S244" s="212" ph="1">
        <v>0</v>
      </c>
      <c r="T244" s="212" ph="1">
        <v>0</v>
      </c>
      <c r="U244" s="212" ph="1">
        <v>0</v>
      </c>
      <c r="V244" s="212" ph="1">
        <v>0</v>
      </c>
      <c r="W244" s="212" ph="1">
        <v>0</v>
      </c>
      <c r="X244" s="212" ph="1">
        <v>0</v>
      </c>
      <c r="Y244" s="212" ph="1">
        <v>0</v>
      </c>
      <c r="Z244" s="212" ph="1">
        <v>0</v>
      </c>
      <c r="AA244" s="212" ph="1">
        <v>0</v>
      </c>
      <c r="AB244" s="212" ph="1">
        <v>0</v>
      </c>
      <c r="AC244" s="212" ph="1">
        <v>0</v>
      </c>
      <c r="AD244" s="212" ph="1">
        <v>0</v>
      </c>
      <c r="AE244" s="212" ph="1">
        <v>0</v>
      </c>
      <c r="AF244" s="212" ph="1">
        <v>0</v>
      </c>
      <c r="AG244" s="212" ph="1">
        <v>0</v>
      </c>
      <c r="AH244" s="212" ph="1">
        <v>0</v>
      </c>
      <c r="AI244" s="212" ph="1">
        <v>0</v>
      </c>
      <c r="AJ244" s="212" ph="1">
        <v>0</v>
      </c>
      <c r="AK244" s="212" ph="1">
        <v>0</v>
      </c>
      <c r="AL244" s="212" ph="1">
        <v>0</v>
      </c>
      <c r="AM244" s="212" ph="1">
        <v>0</v>
      </c>
      <c r="AN244" s="212" ph="1">
        <v>0</v>
      </c>
      <c r="AO244" s="212" ph="1">
        <v>0</v>
      </c>
      <c r="AP244" s="212" ph="1">
        <v>0</v>
      </c>
      <c r="AQ244" s="212" ph="1">
        <v>6.9737</v>
      </c>
      <c r="AR244" s="212" ph="1">
        <v>-5.0299999999999997E-2</v>
      </c>
      <c r="AS244" s="212" ph="1">
        <v>0.53400000000000003</v>
      </c>
      <c r="AT244" s="212" ph="1">
        <v>0.13189999999999999</v>
      </c>
      <c r="AU244" s="212" ph="1">
        <v>-0.56230000000000002</v>
      </c>
      <c r="AV244" s="212" ph="1">
        <v>2.07E-2</v>
      </c>
      <c r="AW244" s="212" ph="1">
        <v>-0.1943</v>
      </c>
      <c r="AX244" s="212" ph="1">
        <v>-0.13789999999999999</v>
      </c>
      <c r="AY244" s="212" ph="1">
        <v>0.26679999999999998</v>
      </c>
      <c r="AZ244" s="212" ph="1">
        <v>0.40450000000000003</v>
      </c>
      <c r="BA244" s="212" ph="1">
        <v>-0.54730000000000001</v>
      </c>
      <c r="BB244" s="4">
        <v>-9.5200000000000007E-2</v>
      </c>
      <c r="BC244" s="202">
        <v>-0.1419</v>
      </c>
      <c r="BD244" s="202">
        <v>-4.1399999999999999E-2</v>
      </c>
      <c r="BE244" s="405">
        <v>1.4922</v>
      </c>
      <c r="BF244" s="202">
        <v>0.18290000000000001</v>
      </c>
      <c r="BG244" s="202">
        <v>-0.63729999999999998</v>
      </c>
      <c r="BH244" s="405">
        <v>5.7599999999999998E-2</v>
      </c>
      <c r="BI244" s="405">
        <v>-0.2382</v>
      </c>
      <c r="BJ244" s="407">
        <v>-0.18</v>
      </c>
      <c r="BK244" s="405">
        <v>0.76190000000000002</v>
      </c>
      <c r="BL244" s="202">
        <v>-0.1178</v>
      </c>
      <c r="BM244" s="202">
        <v>-0.48949999999999999</v>
      </c>
      <c r="BN244" s="202">
        <v>0.4224</v>
      </c>
      <c r="BO244" s="202">
        <v>-4.4699999999999997E-2</v>
      </c>
      <c r="BP244" s="619">
        <v>0.1358</v>
      </c>
      <c r="BQ244" s="619">
        <v>0.67269999999999996</v>
      </c>
      <c r="BR244" s="621">
        <v>-0.28000000000000003</v>
      </c>
    </row>
    <row r="245" spans="1:70" ht="26.25">
      <c r="A245" s="684"/>
      <c r="B245" s="28" t="s">
        <v>74</v>
      </c>
      <c r="C245" s="43" ph="1">
        <v>1375377</v>
      </c>
      <c r="D245" s="43" ph="1">
        <v>1377090</v>
      </c>
      <c r="E245" s="43" ph="1">
        <v>831634</v>
      </c>
      <c r="F245" s="43" ph="1">
        <v>796640</v>
      </c>
      <c r="G245" s="43" ph="1">
        <v>640888</v>
      </c>
      <c r="H245" s="43" ph="1">
        <v>744296</v>
      </c>
      <c r="I245" s="43" ph="1">
        <v>1073670</v>
      </c>
      <c r="J245" s="43" ph="1">
        <v>1238316</v>
      </c>
      <c r="K245" s="43" ph="1">
        <v>714461</v>
      </c>
      <c r="L245" s="43" ph="1">
        <v>902762</v>
      </c>
      <c r="M245" s="43" ph="1">
        <v>712660</v>
      </c>
      <c r="N245" s="43" ph="1">
        <v>790937</v>
      </c>
      <c r="O245" s="43" ph="1">
        <v>1614925</v>
      </c>
      <c r="P245" s="43" ph="1">
        <v>1165798</v>
      </c>
      <c r="Q245" s="43" ph="1">
        <v>1160841</v>
      </c>
      <c r="R245" s="43" ph="1">
        <v>1559879</v>
      </c>
      <c r="S245" s="43" ph="1">
        <v>1384630</v>
      </c>
      <c r="T245" s="43" ph="1">
        <v>1757217</v>
      </c>
      <c r="U245" s="43" ph="1">
        <v>2345868</v>
      </c>
      <c r="V245" s="43" ph="1">
        <v>3174395</v>
      </c>
      <c r="W245" s="43" ph="1">
        <v>1279390</v>
      </c>
      <c r="X245" s="43" ph="1">
        <v>1352198</v>
      </c>
      <c r="Y245" s="43" ph="1">
        <v>915812</v>
      </c>
      <c r="Z245" s="43" ph="1">
        <v>918666</v>
      </c>
      <c r="AA245" s="43" ph="1">
        <v>1436303</v>
      </c>
      <c r="AB245" s="43" ph="1">
        <v>1484470</v>
      </c>
      <c r="AC245" s="43" ph="1">
        <v>920813</v>
      </c>
      <c r="AD245" s="43" ph="1">
        <v>950422</v>
      </c>
      <c r="AE245" s="43" ph="1">
        <v>1043021</v>
      </c>
      <c r="AF245" s="43" ph="1">
        <v>1418394</v>
      </c>
      <c r="AG245" s="43" ph="1">
        <v>2177130</v>
      </c>
      <c r="AH245" s="43" ph="1">
        <v>2061687</v>
      </c>
      <c r="AI245" s="43" ph="1">
        <v>923976</v>
      </c>
      <c r="AJ245" s="43" ph="1">
        <v>881740</v>
      </c>
      <c r="AK245" s="43" ph="1">
        <v>730835</v>
      </c>
      <c r="AL245" s="43" ph="1">
        <v>725980</v>
      </c>
      <c r="AM245" s="43" ph="1">
        <v>1580539</v>
      </c>
      <c r="AN245" s="43" ph="1">
        <v>1064351</v>
      </c>
      <c r="AO245" s="43" ph="1">
        <v>826871</v>
      </c>
      <c r="AP245" s="43" ph="1">
        <v>971926</v>
      </c>
      <c r="AQ245" s="43" ph="1">
        <v>938613</v>
      </c>
      <c r="AR245" s="43" ph="1">
        <v>979310</v>
      </c>
      <c r="AS245" s="43" ph="1">
        <v>1809686</v>
      </c>
      <c r="AT245" s="43" ph="1">
        <v>2049032</v>
      </c>
      <c r="AU245" s="43" ph="1">
        <v>849997</v>
      </c>
      <c r="AV245" s="43" ph="1">
        <v>816713</v>
      </c>
      <c r="AW245" s="43" ph="1">
        <v>700729</v>
      </c>
      <c r="AX245" s="43" ph="1">
        <v>560694</v>
      </c>
      <c r="AY245" s="43" ph="1">
        <v>821264</v>
      </c>
      <c r="AZ245" s="43" ph="1">
        <v>1338748</v>
      </c>
      <c r="BA245" s="43" ph="1">
        <v>672237</v>
      </c>
      <c r="BB245" s="2">
        <v>669666</v>
      </c>
      <c r="BC245" s="2">
        <v>587928</v>
      </c>
      <c r="BD245" s="2">
        <v>542397</v>
      </c>
      <c r="BE245" s="393">
        <v>1051201</v>
      </c>
      <c r="BF245" s="2">
        <v>1219672</v>
      </c>
      <c r="BG245" s="2">
        <v>502425</v>
      </c>
      <c r="BH245" s="474">
        <v>484222</v>
      </c>
      <c r="BI245" s="477">
        <v>338633</v>
      </c>
      <c r="BJ245" s="501">
        <v>284261</v>
      </c>
      <c r="BK245" s="531">
        <v>515842</v>
      </c>
      <c r="BL245" s="2">
        <v>505817</v>
      </c>
      <c r="BM245" s="2">
        <v>274595</v>
      </c>
      <c r="BN245" s="2">
        <v>380001</v>
      </c>
      <c r="BO245" s="2">
        <v>318165</v>
      </c>
      <c r="BP245" s="652">
        <v>374197</v>
      </c>
      <c r="BQ245" s="654">
        <v>670696</v>
      </c>
      <c r="BR245" s="656">
        <v>499740</v>
      </c>
    </row>
    <row r="246" spans="1:70" ht="26.25">
      <c r="A246" s="684"/>
      <c r="B246" s="29" t="s">
        <v>75</v>
      </c>
      <c r="C246" s="212" ph="1">
        <v>0.35859999999999997</v>
      </c>
      <c r="D246" s="212" ph="1">
        <v>1.1999999999999999E-3</v>
      </c>
      <c r="E246" s="212" ph="1">
        <v>-0.39610000000000001</v>
      </c>
      <c r="F246" s="212" ph="1">
        <v>-4.2099999999999999E-2</v>
      </c>
      <c r="G246" s="212" ph="1">
        <v>-0.19550000000000001</v>
      </c>
      <c r="H246" s="212" ph="1">
        <v>0.16139999999999999</v>
      </c>
      <c r="I246" s="212" ph="1">
        <v>0.4425</v>
      </c>
      <c r="J246" s="212" ph="1">
        <v>0.15329999999999999</v>
      </c>
      <c r="K246" s="212" ph="1">
        <v>-0.42299999999999999</v>
      </c>
      <c r="L246" s="212" ph="1">
        <v>0.2636</v>
      </c>
      <c r="M246" s="212" ph="1">
        <v>-0.21060000000000001</v>
      </c>
      <c r="N246" s="212" ph="1">
        <v>0.10979999999999999</v>
      </c>
      <c r="O246" s="212" ph="1">
        <v>1.0418000000000001</v>
      </c>
      <c r="P246" s="212" ph="1">
        <v>-0.27810000000000001</v>
      </c>
      <c r="Q246" s="212" ph="1">
        <v>-4.3E-3</v>
      </c>
      <c r="R246" s="212" ph="1">
        <v>0.34370000000000001</v>
      </c>
      <c r="S246" s="212" ph="1">
        <v>-0.1123</v>
      </c>
      <c r="T246" s="212" ph="1">
        <v>0.26910000000000001</v>
      </c>
      <c r="U246" s="212" ph="1">
        <v>0.33500000000000002</v>
      </c>
      <c r="V246" s="212" ph="1">
        <v>0.35320000000000001</v>
      </c>
      <c r="W246" s="212" ph="1">
        <v>-0.59699999999999998</v>
      </c>
      <c r="X246" s="212" ph="1">
        <v>5.6899999999999999E-2</v>
      </c>
      <c r="Y246" s="212" ph="1">
        <v>-0.32269999999999999</v>
      </c>
      <c r="Z246" s="212" ph="1">
        <v>3.0999999999999999E-3</v>
      </c>
      <c r="AA246" s="212" ph="1">
        <v>0.5635</v>
      </c>
      <c r="AB246" s="212" ph="1">
        <v>3.3500000000000002E-2</v>
      </c>
      <c r="AC246" s="212" ph="1">
        <v>-0.37969999999999998</v>
      </c>
      <c r="AD246" s="212" ph="1">
        <v>3.2199999999999999E-2</v>
      </c>
      <c r="AE246" s="212" ph="1">
        <v>9.74E-2</v>
      </c>
      <c r="AF246" s="212" ph="1">
        <v>0.3599</v>
      </c>
      <c r="AG246" s="212" ph="1">
        <v>0.53490000000000004</v>
      </c>
      <c r="AH246" s="212" ph="1">
        <v>-5.2999999999999999E-2</v>
      </c>
      <c r="AI246" s="212" ph="1">
        <v>-0.55179999999999996</v>
      </c>
      <c r="AJ246" s="212" ph="1">
        <v>-4.5699999999999998E-2</v>
      </c>
      <c r="AK246" s="212" ph="1">
        <v>-0.1711</v>
      </c>
      <c r="AL246" s="212" ph="1">
        <v>-6.6E-3</v>
      </c>
      <c r="AM246" s="212" ph="1">
        <v>1.1771</v>
      </c>
      <c r="AN246" s="212" ph="1">
        <v>-0.3266</v>
      </c>
      <c r="AO246" s="212" ph="1">
        <v>-0.22309999999999999</v>
      </c>
      <c r="AP246" s="212" ph="1">
        <v>0.1754</v>
      </c>
      <c r="AQ246" s="212" ph="1">
        <v>-3.4299999999999997E-2</v>
      </c>
      <c r="AR246" s="212" ph="1">
        <v>4.3400000000000001E-2</v>
      </c>
      <c r="AS246" s="212" ph="1">
        <v>0.84789999999999999</v>
      </c>
      <c r="AT246" s="212" ph="1">
        <v>0.1323</v>
      </c>
      <c r="AU246" s="212" ph="1">
        <v>-0.58520000000000005</v>
      </c>
      <c r="AV246" s="212" ph="1">
        <v>-3.9199999999999999E-2</v>
      </c>
      <c r="AW246" s="212" ph="1">
        <v>-0.14199999999999999</v>
      </c>
      <c r="AX246" s="212" ph="1">
        <v>-0.19980000000000001</v>
      </c>
      <c r="AY246" s="212" ph="1">
        <v>0.4647</v>
      </c>
      <c r="AZ246" s="212" ph="1">
        <v>0.63009999999999999</v>
      </c>
      <c r="BA246" s="212" ph="1">
        <v>-0.49790000000000001</v>
      </c>
      <c r="BB246" s="4">
        <v>-3.8E-3</v>
      </c>
      <c r="BC246" s="202">
        <v>-0.1221</v>
      </c>
      <c r="BD246" s="202">
        <v>-7.7399999999999997E-2</v>
      </c>
      <c r="BE246" s="405">
        <v>0.93810000000000004</v>
      </c>
      <c r="BF246" s="202">
        <v>0.1603</v>
      </c>
      <c r="BG246" s="202">
        <v>-0.58809999999999996</v>
      </c>
      <c r="BH246" s="405">
        <v>-3.6200000000000003E-2</v>
      </c>
      <c r="BI246" s="405">
        <v>-0.30070000000000002</v>
      </c>
      <c r="BJ246" s="405">
        <v>-0.16059999999999999</v>
      </c>
      <c r="BK246" s="405">
        <v>0.81469999999999998</v>
      </c>
      <c r="BL246" s="202">
        <v>-1.9400000000000001E-2</v>
      </c>
      <c r="BM246" s="202">
        <v>-0.45710000000000001</v>
      </c>
      <c r="BN246" s="202">
        <v>0.38390000000000002</v>
      </c>
      <c r="BO246" s="202">
        <v>-0.16270000000000001</v>
      </c>
      <c r="BP246" s="619">
        <v>0.17610000000000001</v>
      </c>
      <c r="BQ246" s="619">
        <v>0.79239999999999999</v>
      </c>
      <c r="BR246" s="619">
        <v>-0.25490000000000002</v>
      </c>
    </row>
    <row r="247" spans="1:70">
      <c r="A247" s="684"/>
      <c r="B247" s="28" t="s">
        <v>76</v>
      </c>
      <c r="C247" s="43">
        <v>1329980</v>
      </c>
      <c r="D247" s="43">
        <v>1398546</v>
      </c>
      <c r="E247" s="43">
        <v>1163147</v>
      </c>
      <c r="F247" s="43">
        <v>1043409</v>
      </c>
      <c r="G247" s="43">
        <v>923118</v>
      </c>
      <c r="H247" s="43">
        <v>831804</v>
      </c>
      <c r="I247" s="43">
        <v>941485</v>
      </c>
      <c r="J247" s="43">
        <v>1045507</v>
      </c>
      <c r="K247" s="43">
        <v>848384</v>
      </c>
      <c r="L247" s="43">
        <v>832438</v>
      </c>
      <c r="M247" s="43">
        <v>861656</v>
      </c>
      <c r="N247" s="43">
        <v>827141</v>
      </c>
      <c r="O247" s="43">
        <v>942084</v>
      </c>
      <c r="P247" s="43">
        <v>985966</v>
      </c>
      <c r="Q247" s="43">
        <v>825627</v>
      </c>
      <c r="R247" s="43">
        <v>904811</v>
      </c>
      <c r="S247" s="43">
        <v>989041</v>
      </c>
      <c r="T247" s="43">
        <v>1018599</v>
      </c>
      <c r="U247" s="43">
        <v>1132748</v>
      </c>
      <c r="V247" s="43">
        <v>1297179</v>
      </c>
      <c r="W247" s="43">
        <v>1173958</v>
      </c>
      <c r="X247" s="43">
        <v>994788</v>
      </c>
      <c r="Y247" s="43">
        <v>770264</v>
      </c>
      <c r="Z247" s="43">
        <v>679314</v>
      </c>
      <c r="AA247" s="43">
        <v>785125</v>
      </c>
      <c r="AB247" s="43">
        <v>928196</v>
      </c>
      <c r="AC247" s="43">
        <v>739223</v>
      </c>
      <c r="AD247" s="43">
        <v>633295</v>
      </c>
      <c r="AE247" s="43">
        <v>608338</v>
      </c>
      <c r="AF247" s="43">
        <v>738195</v>
      </c>
      <c r="AG247" s="43">
        <v>834294</v>
      </c>
      <c r="AH247" s="43">
        <v>902824</v>
      </c>
      <c r="AI247" s="43">
        <v>714329</v>
      </c>
      <c r="AJ247" s="43">
        <v>571822</v>
      </c>
      <c r="AK247" s="43">
        <v>497290</v>
      </c>
      <c r="AL247" s="43">
        <v>476484</v>
      </c>
      <c r="AM247" s="43">
        <v>550536</v>
      </c>
      <c r="AN247" s="43">
        <v>632486</v>
      </c>
      <c r="AO247" s="43">
        <v>458119</v>
      </c>
      <c r="AP247" s="43">
        <v>449995</v>
      </c>
      <c r="AQ247" s="43">
        <v>486792</v>
      </c>
      <c r="AR247" s="43">
        <v>454754</v>
      </c>
      <c r="AS247" s="43">
        <v>488572</v>
      </c>
      <c r="AT247" s="43">
        <v>623625</v>
      </c>
      <c r="AU247" s="43">
        <v>489925</v>
      </c>
      <c r="AV247" s="43">
        <v>389210</v>
      </c>
      <c r="AW247" s="43">
        <v>333852</v>
      </c>
      <c r="AX247" s="43">
        <v>274490</v>
      </c>
      <c r="AY247" s="43">
        <v>271316</v>
      </c>
      <c r="AZ247" s="43">
        <v>358324</v>
      </c>
      <c r="BA247" s="43">
        <v>276910</v>
      </c>
      <c r="BB247" s="2">
        <v>206776</v>
      </c>
      <c r="BC247" s="2">
        <v>195358</v>
      </c>
      <c r="BD247" s="2">
        <v>170574</v>
      </c>
      <c r="BE247" s="393">
        <v>196813</v>
      </c>
      <c r="BF247" s="2">
        <v>302113</v>
      </c>
      <c r="BG247" s="2">
        <v>212777</v>
      </c>
      <c r="BH247" s="474">
        <v>165828</v>
      </c>
      <c r="BI247" s="477">
        <v>143193</v>
      </c>
      <c r="BJ247" s="501">
        <v>121227</v>
      </c>
      <c r="BK247" s="531">
        <v>128015</v>
      </c>
      <c r="BL247" s="2">
        <v>158276</v>
      </c>
      <c r="BM247" s="2">
        <v>104348</v>
      </c>
      <c r="BN247" s="2">
        <v>96507</v>
      </c>
      <c r="BO247" s="2">
        <v>112213</v>
      </c>
      <c r="BP247" s="652">
        <v>108574</v>
      </c>
      <c r="BQ247" s="654">
        <v>138737</v>
      </c>
      <c r="BR247" s="656">
        <v>141991</v>
      </c>
    </row>
    <row r="248" spans="1:70" ht="26.25">
      <c r="A248" s="684"/>
      <c r="B248" s="29" t="s">
        <v>77</v>
      </c>
      <c r="C248" s="212" ph="1">
        <v>-3.8300000000000001E-2</v>
      </c>
      <c r="D248" s="212" ph="1">
        <v>5.16E-2</v>
      </c>
      <c r="E248" s="212" ph="1">
        <v>-0.16830000000000001</v>
      </c>
      <c r="F248" s="212" ph="1">
        <v>-0.10290000000000001</v>
      </c>
      <c r="G248" s="212" ph="1">
        <v>-0.1153</v>
      </c>
      <c r="H248" s="212" ph="1">
        <v>-9.8900000000000002E-2</v>
      </c>
      <c r="I248" s="212" ph="1">
        <v>0.13189999999999999</v>
      </c>
      <c r="J248" s="212" ph="1">
        <v>0.1105</v>
      </c>
      <c r="K248" s="212" ph="1">
        <v>-0.1885</v>
      </c>
      <c r="L248" s="212" ph="1">
        <v>-1.8800000000000001E-2</v>
      </c>
      <c r="M248" s="212" ph="1">
        <v>3.5099999999999999E-2</v>
      </c>
      <c r="N248" s="212" ph="1">
        <v>-4.0099999999999997E-2</v>
      </c>
      <c r="O248" s="212" ph="1">
        <v>0.13900000000000001</v>
      </c>
      <c r="P248" s="212" ph="1">
        <v>4.6600000000000003E-2</v>
      </c>
      <c r="Q248" s="212" ph="1">
        <v>-0.16259999999999999</v>
      </c>
      <c r="R248" s="212" ph="1">
        <v>9.5899999999999999E-2</v>
      </c>
      <c r="S248" s="212" ph="1">
        <v>9.3100000000000002E-2</v>
      </c>
      <c r="T248" s="212" ph="1">
        <v>2.9899999999999999E-2</v>
      </c>
      <c r="U248" s="212" ph="1">
        <v>0.11210000000000001</v>
      </c>
      <c r="V248" s="212" ph="1">
        <v>0.1452</v>
      </c>
      <c r="W248" s="212" ph="1">
        <v>-9.5000000000000001E-2</v>
      </c>
      <c r="X248" s="212" ph="1">
        <v>-0.15260000000000001</v>
      </c>
      <c r="Y248" s="212" ph="1">
        <v>-0.22570000000000001</v>
      </c>
      <c r="Z248" s="212" ph="1">
        <v>-0.1181</v>
      </c>
      <c r="AA248" s="212" ph="1">
        <v>0.15579999999999999</v>
      </c>
      <c r="AB248" s="212" ph="1">
        <v>0.1822</v>
      </c>
      <c r="AC248" s="212" ph="1">
        <v>-0.2036</v>
      </c>
      <c r="AD248" s="212" ph="1">
        <v>-0.14330000000000001</v>
      </c>
      <c r="AE248" s="212" ph="1">
        <v>-3.9399999999999998E-2</v>
      </c>
      <c r="AF248" s="212" ph="1">
        <v>0.2135</v>
      </c>
      <c r="AG248" s="212" ph="1">
        <v>0.13020000000000001</v>
      </c>
      <c r="AH248" s="212" ph="1">
        <v>8.2100000000000006E-2</v>
      </c>
      <c r="AI248" s="212" ph="1">
        <v>-0.20880000000000001</v>
      </c>
      <c r="AJ248" s="212" ph="1">
        <v>-0.19950000000000001</v>
      </c>
      <c r="AK248" s="212" ph="1">
        <v>-0.1303</v>
      </c>
      <c r="AL248" s="212" ph="1">
        <v>-4.1799999999999997E-2</v>
      </c>
      <c r="AM248" s="212" ph="1">
        <v>0.15540000000000001</v>
      </c>
      <c r="AN248" s="212" ph="1">
        <v>0.1489</v>
      </c>
      <c r="AO248" s="212" ph="1">
        <v>-0.2757</v>
      </c>
      <c r="AP248" s="212" ph="1">
        <v>-1.77E-2</v>
      </c>
      <c r="AQ248" s="212" ph="1">
        <v>8.1799999999999998E-2</v>
      </c>
      <c r="AR248" s="212" ph="1">
        <v>-6.5799999999999997E-2</v>
      </c>
      <c r="AS248" s="212" ph="1">
        <v>7.4399999999999994E-2</v>
      </c>
      <c r="AT248" s="212" ph="1">
        <v>0.27639999999999998</v>
      </c>
      <c r="AU248" s="212" ph="1">
        <v>-0.21440000000000001</v>
      </c>
      <c r="AV248" s="212" ph="1">
        <v>-0.2056</v>
      </c>
      <c r="AW248" s="212" ph="1">
        <v>-0.14219999999999999</v>
      </c>
      <c r="AX248" s="212" ph="1">
        <v>-0.17780000000000001</v>
      </c>
      <c r="AY248" s="212" ph="1">
        <v>-1.1599999999999999E-2</v>
      </c>
      <c r="AZ248" s="212" ph="1">
        <v>0.32069999999999999</v>
      </c>
      <c r="BA248" s="212" ph="1">
        <v>-0.22720000000000001</v>
      </c>
      <c r="BB248" s="4">
        <v>-0.25330000000000003</v>
      </c>
      <c r="BC248" s="202">
        <v>-5.5199999999999999E-2</v>
      </c>
      <c r="BD248" s="202">
        <v>-0.12690000000000001</v>
      </c>
      <c r="BE248" s="405">
        <v>0.15379999999999999</v>
      </c>
      <c r="BF248" s="202">
        <v>0.53500000000000003</v>
      </c>
      <c r="BG248" s="202">
        <v>-0.29570000000000002</v>
      </c>
      <c r="BH248" s="405">
        <v>-0.22059999999999999</v>
      </c>
      <c r="BI248" s="405">
        <v>-0.13650000000000001</v>
      </c>
      <c r="BJ248" s="405">
        <v>-0.15340000000000001</v>
      </c>
      <c r="BK248" s="405">
        <v>5.6000000000000001E-2</v>
      </c>
      <c r="BL248" s="202">
        <v>0.2364</v>
      </c>
      <c r="BM248" s="202">
        <v>-0.3407</v>
      </c>
      <c r="BN248" s="202">
        <v>-7.51E-2</v>
      </c>
      <c r="BO248" s="202">
        <v>0.16270000000000001</v>
      </c>
      <c r="BP248" s="619">
        <v>-3.2399999999999998E-2</v>
      </c>
      <c r="BQ248" s="619">
        <v>0.27779999999999999</v>
      </c>
      <c r="BR248" s="619">
        <v>2.35E-2</v>
      </c>
    </row>
    <row r="249" spans="1:70">
      <c r="A249" s="684"/>
      <c r="B249" s="28" t="s">
        <v>78</v>
      </c>
      <c r="C249" s="43">
        <v>464781</v>
      </c>
      <c r="D249" s="43">
        <v>419591</v>
      </c>
      <c r="E249" s="43">
        <v>349933</v>
      </c>
      <c r="F249" s="43">
        <v>470433</v>
      </c>
      <c r="G249" s="43">
        <v>406094</v>
      </c>
      <c r="H249" s="43">
        <v>504825</v>
      </c>
      <c r="I249" s="43">
        <v>658329</v>
      </c>
      <c r="J249" s="43">
        <v>557490</v>
      </c>
      <c r="K249" s="43">
        <v>357647</v>
      </c>
      <c r="L249" s="43">
        <v>522529</v>
      </c>
      <c r="M249" s="43">
        <v>414326</v>
      </c>
      <c r="N249" s="43">
        <v>449744</v>
      </c>
      <c r="O249" s="43">
        <v>770362</v>
      </c>
      <c r="P249" s="43">
        <v>377159</v>
      </c>
      <c r="Q249" s="43">
        <v>472644</v>
      </c>
      <c r="R249" s="43">
        <v>543456</v>
      </c>
      <c r="S249" s="43">
        <v>401461</v>
      </c>
      <c r="T249" s="43">
        <v>570965</v>
      </c>
      <c r="U249" s="43">
        <v>626302</v>
      </c>
      <c r="V249" s="43">
        <v>597572</v>
      </c>
      <c r="W249" s="43">
        <v>358490</v>
      </c>
      <c r="X249" s="43">
        <v>489063</v>
      </c>
      <c r="Y249" s="43">
        <v>317923</v>
      </c>
      <c r="Z249" s="43">
        <v>428954</v>
      </c>
      <c r="AA249" s="43">
        <v>608676</v>
      </c>
      <c r="AB249" s="43">
        <v>511878</v>
      </c>
      <c r="AC249" s="43">
        <v>352668</v>
      </c>
      <c r="AD249" s="43">
        <v>397168</v>
      </c>
      <c r="AE249" s="43">
        <v>462949</v>
      </c>
      <c r="AF249" s="43">
        <v>599979</v>
      </c>
      <c r="AG249" s="43">
        <v>610812</v>
      </c>
      <c r="AH249" s="43">
        <v>520240</v>
      </c>
      <c r="AI249" s="43">
        <v>265561</v>
      </c>
      <c r="AJ249" s="43">
        <v>342012</v>
      </c>
      <c r="AK249" s="43">
        <v>301197</v>
      </c>
      <c r="AL249" s="43">
        <v>301509</v>
      </c>
      <c r="AM249" s="43">
        <v>612776</v>
      </c>
      <c r="AN249" s="43">
        <v>298070</v>
      </c>
      <c r="AO249" s="43">
        <v>274563</v>
      </c>
      <c r="AP249" s="43">
        <v>390182</v>
      </c>
      <c r="AQ249" s="43">
        <v>279299</v>
      </c>
      <c r="AR249" s="43">
        <v>293376</v>
      </c>
      <c r="AS249" s="43">
        <v>427996</v>
      </c>
      <c r="AT249" s="43">
        <v>392729</v>
      </c>
      <c r="AU249" s="43">
        <v>174647</v>
      </c>
      <c r="AV249" s="43">
        <v>239931</v>
      </c>
      <c r="AW249" s="43">
        <v>207773</v>
      </c>
      <c r="AX249" s="43">
        <v>180887</v>
      </c>
      <c r="AY249" s="43">
        <v>270666</v>
      </c>
      <c r="AZ249" s="43">
        <v>381942</v>
      </c>
      <c r="BA249" s="43">
        <v>151103</v>
      </c>
      <c r="BB249" s="2">
        <v>191075</v>
      </c>
      <c r="BC249" s="2">
        <v>189049</v>
      </c>
      <c r="BD249" s="2">
        <v>203696</v>
      </c>
      <c r="BE249" s="393">
        <v>300445</v>
      </c>
      <c r="BF249" s="2">
        <v>280853</v>
      </c>
      <c r="BG249" s="2">
        <v>148872</v>
      </c>
      <c r="BH249" s="474">
        <v>181772</v>
      </c>
      <c r="BI249" s="477">
        <v>133440</v>
      </c>
      <c r="BJ249" s="501">
        <v>129769</v>
      </c>
      <c r="BK249" s="531">
        <v>213504</v>
      </c>
      <c r="BL249" s="2">
        <v>165560</v>
      </c>
      <c r="BM249" s="2">
        <v>94139</v>
      </c>
      <c r="BN249" s="2">
        <v>148427</v>
      </c>
      <c r="BO249" s="2">
        <v>115706</v>
      </c>
      <c r="BP249" s="652">
        <v>157662</v>
      </c>
      <c r="BQ249" s="654">
        <v>222322</v>
      </c>
      <c r="BR249" s="656">
        <v>156719</v>
      </c>
    </row>
    <row r="250" spans="1:70">
      <c r="A250" s="684"/>
      <c r="B250" s="29" t="s">
        <v>79</v>
      </c>
      <c r="C250" s="212">
        <v>0.93279999999999996</v>
      </c>
      <c r="D250" s="212">
        <v>-9.7199999999999995E-2</v>
      </c>
      <c r="E250" s="212">
        <v>-0.16600000000000001</v>
      </c>
      <c r="F250" s="212">
        <v>0.34439999999999998</v>
      </c>
      <c r="G250" s="212">
        <v>-0.1368</v>
      </c>
      <c r="H250" s="212">
        <v>0.24310000000000001</v>
      </c>
      <c r="I250" s="212">
        <v>0.30409999999999998</v>
      </c>
      <c r="J250" s="212">
        <v>-0.1532</v>
      </c>
      <c r="K250" s="212">
        <v>-0.35849999999999999</v>
      </c>
      <c r="L250" s="212">
        <v>0.46100000000000002</v>
      </c>
      <c r="M250" s="212">
        <v>-0.20710000000000001</v>
      </c>
      <c r="N250" s="212">
        <v>8.5500000000000007E-2</v>
      </c>
      <c r="O250" s="212">
        <v>0.71289999999999998</v>
      </c>
      <c r="P250" s="212">
        <v>-0.51039999999999996</v>
      </c>
      <c r="Q250" s="212">
        <v>0.25319999999999998</v>
      </c>
      <c r="R250" s="212">
        <v>0.14979999999999999</v>
      </c>
      <c r="S250" s="212">
        <v>-0.26129999999999998</v>
      </c>
      <c r="T250" s="212">
        <v>0.42220000000000002</v>
      </c>
      <c r="U250" s="212">
        <v>9.69E-2</v>
      </c>
      <c r="V250" s="212">
        <v>-4.5900000000000003E-2</v>
      </c>
      <c r="W250" s="212">
        <v>-0.40010000000000001</v>
      </c>
      <c r="X250" s="212">
        <v>0.36420000000000002</v>
      </c>
      <c r="Y250" s="212">
        <v>-0.34989999999999999</v>
      </c>
      <c r="Z250" s="212">
        <v>0.34920000000000001</v>
      </c>
      <c r="AA250" s="212">
        <v>0.41899999999999998</v>
      </c>
      <c r="AB250" s="212">
        <v>-0.159</v>
      </c>
      <c r="AC250" s="212">
        <v>-0.311</v>
      </c>
      <c r="AD250" s="212">
        <v>0.12620000000000001</v>
      </c>
      <c r="AE250" s="212">
        <v>0.1656</v>
      </c>
      <c r="AF250" s="212">
        <v>0.29599999999999999</v>
      </c>
      <c r="AG250" s="212">
        <v>1.8100000000000002E-2</v>
      </c>
      <c r="AH250" s="212">
        <v>-0.14829999999999999</v>
      </c>
      <c r="AI250" s="212">
        <v>-0.48949999999999999</v>
      </c>
      <c r="AJ250" s="212">
        <v>0.28789999999999999</v>
      </c>
      <c r="AK250" s="212">
        <v>-0.1193</v>
      </c>
      <c r="AL250" s="212">
        <v>1E-3</v>
      </c>
      <c r="AM250" s="212">
        <v>1.0324</v>
      </c>
      <c r="AN250" s="212">
        <v>-0.51359999999999995</v>
      </c>
      <c r="AO250" s="212">
        <v>-7.8899999999999998E-2</v>
      </c>
      <c r="AP250" s="212">
        <v>0.42109999999999997</v>
      </c>
      <c r="AQ250" s="212">
        <v>-0.28420000000000001</v>
      </c>
      <c r="AR250" s="212">
        <v>5.04E-2</v>
      </c>
      <c r="AS250" s="212">
        <v>0.45889999999999997</v>
      </c>
      <c r="AT250" s="212">
        <v>-8.2400000000000001E-2</v>
      </c>
      <c r="AU250" s="212">
        <v>-0.55530000000000002</v>
      </c>
      <c r="AV250" s="212">
        <v>0.37380000000000002</v>
      </c>
      <c r="AW250" s="212">
        <v>-0.13400000000000001</v>
      </c>
      <c r="AX250" s="212">
        <v>-0.12939999999999999</v>
      </c>
      <c r="AY250" s="212">
        <v>0.49630000000000002</v>
      </c>
      <c r="AZ250" s="212">
        <v>0.41110000000000002</v>
      </c>
      <c r="BA250" s="212">
        <v>-0.60440000000000005</v>
      </c>
      <c r="BB250" s="4">
        <v>0.26450000000000001</v>
      </c>
      <c r="BC250" s="202">
        <v>-1.06E-2</v>
      </c>
      <c r="BD250" s="202">
        <v>7.7499999999999999E-2</v>
      </c>
      <c r="BE250" s="405">
        <v>0.47499999999999998</v>
      </c>
      <c r="BF250" s="202">
        <v>-6.5199999999999994E-2</v>
      </c>
      <c r="BG250" s="202">
        <v>-0.46989999999999998</v>
      </c>
      <c r="BH250" s="405">
        <v>0.221</v>
      </c>
      <c r="BI250" s="405">
        <v>-0.26590000000000003</v>
      </c>
      <c r="BJ250" s="405">
        <v>-2.75E-2</v>
      </c>
      <c r="BK250" s="405">
        <v>0.64529999999999998</v>
      </c>
      <c r="BL250" s="202">
        <v>-0.22459999999999999</v>
      </c>
      <c r="BM250" s="202">
        <v>-0.43140000000000001</v>
      </c>
      <c r="BN250" s="202">
        <v>0.57669999999999999</v>
      </c>
      <c r="BO250" s="202">
        <v>-0.2205</v>
      </c>
      <c r="BP250" s="619">
        <v>0.36259999999999998</v>
      </c>
      <c r="BQ250" s="619">
        <v>0.41010000000000002</v>
      </c>
      <c r="BR250" s="619">
        <v>-0.29509999999999997</v>
      </c>
    </row>
    <row r="251" spans="1:70">
      <c r="A251" s="684" t="s">
        <v>80</v>
      </c>
      <c r="B251" s="29" t="s">
        <v>81</v>
      </c>
      <c r="C251" s="212">
        <v>0.43390000000000001</v>
      </c>
      <c r="D251" s="212">
        <v>0.43099999999999999</v>
      </c>
      <c r="E251" s="212">
        <v>0.35470000000000002</v>
      </c>
      <c r="F251" s="212">
        <v>0.3448</v>
      </c>
      <c r="G251" s="212">
        <v>0.32529999999999998</v>
      </c>
      <c r="H251" s="212">
        <v>0.35770000000000002</v>
      </c>
      <c r="I251" s="212">
        <v>0.40160000000000001</v>
      </c>
      <c r="J251" s="212">
        <v>0.43580000000000002</v>
      </c>
      <c r="K251" s="212">
        <v>0.372</v>
      </c>
      <c r="L251" s="212">
        <v>0.39989999999999998</v>
      </c>
      <c r="M251" s="212">
        <v>0.3584</v>
      </c>
      <c r="N251" s="212">
        <v>0.38250000000000001</v>
      </c>
      <c r="O251" s="212">
        <v>0.48530000000000001</v>
      </c>
      <c r="P251" s="212">
        <v>0.46100000000000002</v>
      </c>
      <c r="Q251" s="212">
        <v>0.47210000000000002</v>
      </c>
      <c r="R251" s="212">
        <v>0.51859999999999995</v>
      </c>
      <c r="S251" s="212">
        <v>0.49890000000000001</v>
      </c>
      <c r="T251" s="212">
        <v>0.52500000000000002</v>
      </c>
      <c r="U251" s="212">
        <v>0.57150000000000001</v>
      </c>
      <c r="V251" s="212">
        <v>0.62619999999999998</v>
      </c>
      <c r="W251" s="212">
        <v>0.45500000000000002</v>
      </c>
      <c r="X251" s="212">
        <v>0.4768</v>
      </c>
      <c r="Y251" s="212">
        <v>0.45700000000000002</v>
      </c>
      <c r="Z251" s="212">
        <v>0.45319999999999999</v>
      </c>
      <c r="AA251" s="212">
        <v>0.50749999999999995</v>
      </c>
      <c r="AB251" s="212">
        <v>0.50760000000000005</v>
      </c>
      <c r="AC251" s="212">
        <v>0.45750000000000002</v>
      </c>
      <c r="AD251" s="212">
        <v>0.4798</v>
      </c>
      <c r="AE251" s="212">
        <v>0.49330000000000002</v>
      </c>
      <c r="AF251" s="212">
        <v>0.51459999999999995</v>
      </c>
      <c r="AG251" s="212">
        <v>0.60099999999999998</v>
      </c>
      <c r="AH251" s="212">
        <v>0.59160000000000001</v>
      </c>
      <c r="AI251" s="212">
        <v>0.48530000000000001</v>
      </c>
      <c r="AJ251" s="212">
        <v>0.49109999999999998</v>
      </c>
      <c r="AK251" s="212">
        <v>0.47789999999999999</v>
      </c>
      <c r="AL251" s="212">
        <v>0.48270000000000002</v>
      </c>
      <c r="AM251" s="212">
        <v>0.57599999999999996</v>
      </c>
      <c r="AN251" s="212">
        <v>0.53349999999999997</v>
      </c>
      <c r="AO251" s="212">
        <v>0.5302</v>
      </c>
      <c r="AP251" s="212">
        <v>0.53639999999999999</v>
      </c>
      <c r="AQ251" s="212">
        <v>0.55059999999999998</v>
      </c>
      <c r="AR251" s="212">
        <v>0.56689999999999996</v>
      </c>
      <c r="AS251" s="212">
        <v>0.66379999999999995</v>
      </c>
      <c r="AT251" s="212">
        <v>0.66839999999999999</v>
      </c>
      <c r="AU251" s="212">
        <v>0.56120000000000003</v>
      </c>
      <c r="AV251" s="212">
        <v>0.56489999999999996</v>
      </c>
      <c r="AW251" s="212">
        <v>0.56399999999999995</v>
      </c>
      <c r="AX251" s="212">
        <v>0.55179999999999996</v>
      </c>
      <c r="AY251" s="212">
        <v>0.60240000000000005</v>
      </c>
      <c r="AZ251" s="212">
        <v>0.64390000000000003</v>
      </c>
      <c r="BA251" s="212">
        <v>0.61099999999999999</v>
      </c>
      <c r="BB251" s="4">
        <v>0.62729999999999997</v>
      </c>
      <c r="BC251" s="202">
        <v>0.60470000000000002</v>
      </c>
      <c r="BD251" s="202">
        <v>0.5917</v>
      </c>
      <c r="BE251" s="405">
        <v>0.67889999999999995</v>
      </c>
      <c r="BF251" s="202">
        <v>0.67659999999999998</v>
      </c>
      <c r="BG251" s="202">
        <v>0.58130000000000004</v>
      </c>
      <c r="BH251" s="405">
        <v>0.58209999999999995</v>
      </c>
      <c r="BI251" s="405">
        <v>0.5504</v>
      </c>
      <c r="BJ251" s="405">
        <v>0.53110000000000002</v>
      </c>
      <c r="BK251" s="405">
        <v>0.60170000000000001</v>
      </c>
      <c r="BL251" s="202">
        <v>0.60970000000000002</v>
      </c>
      <c r="BM251" s="202">
        <v>0.58040000000000003</v>
      </c>
      <c r="BN251" s="202">
        <v>0.60809999999999997</v>
      </c>
      <c r="BO251" s="202">
        <v>0.58260000000000001</v>
      </c>
      <c r="BP251" s="619">
        <v>0.58430000000000004</v>
      </c>
      <c r="BQ251" s="619">
        <v>0.65010000000000001</v>
      </c>
      <c r="BR251" s="619">
        <v>0.62590000000000001</v>
      </c>
    </row>
    <row r="252" spans="1:70">
      <c r="A252" s="684"/>
      <c r="B252" s="29" t="s">
        <v>82</v>
      </c>
      <c r="C252" s="212">
        <v>0.41949999999999998</v>
      </c>
      <c r="D252" s="212">
        <v>0.43769999999999998</v>
      </c>
      <c r="E252" s="212">
        <v>0.49609999999999999</v>
      </c>
      <c r="F252" s="212">
        <v>0.4516</v>
      </c>
      <c r="G252" s="212">
        <v>0.46860000000000002</v>
      </c>
      <c r="H252" s="212">
        <v>0.3997</v>
      </c>
      <c r="I252" s="212">
        <v>0.35220000000000001</v>
      </c>
      <c r="J252" s="212">
        <v>0.36799999999999999</v>
      </c>
      <c r="K252" s="212">
        <v>0.44180000000000003</v>
      </c>
      <c r="L252" s="212">
        <v>0.36870000000000003</v>
      </c>
      <c r="M252" s="212">
        <v>0.43330000000000002</v>
      </c>
      <c r="N252" s="212">
        <v>0.4</v>
      </c>
      <c r="O252" s="212">
        <v>0.28310000000000002</v>
      </c>
      <c r="P252" s="212">
        <v>0.38990000000000002</v>
      </c>
      <c r="Q252" s="212">
        <v>0.3357</v>
      </c>
      <c r="R252" s="212">
        <v>0.30080000000000001</v>
      </c>
      <c r="S252" s="212">
        <v>0.35639999999999999</v>
      </c>
      <c r="T252" s="212">
        <v>0.3044</v>
      </c>
      <c r="U252" s="212">
        <v>0.27589999999999998</v>
      </c>
      <c r="V252" s="212">
        <v>0.25590000000000002</v>
      </c>
      <c r="W252" s="212">
        <v>0.41749999999999998</v>
      </c>
      <c r="X252" s="212">
        <v>0.3508</v>
      </c>
      <c r="Y252" s="212">
        <v>0.38440000000000002</v>
      </c>
      <c r="Z252" s="212">
        <v>0.33510000000000001</v>
      </c>
      <c r="AA252" s="212">
        <v>0.27739999999999998</v>
      </c>
      <c r="AB252" s="212">
        <v>0.31740000000000002</v>
      </c>
      <c r="AC252" s="212">
        <v>0.36730000000000002</v>
      </c>
      <c r="AD252" s="212">
        <v>0.31969999999999998</v>
      </c>
      <c r="AE252" s="212">
        <v>0.28770000000000001</v>
      </c>
      <c r="AF252" s="212">
        <v>0.26779999999999998</v>
      </c>
      <c r="AG252" s="212">
        <v>0.2303</v>
      </c>
      <c r="AH252" s="212">
        <v>0.2591</v>
      </c>
      <c r="AI252" s="212">
        <v>0.37519999999999998</v>
      </c>
      <c r="AJ252" s="212">
        <v>0.31850000000000001</v>
      </c>
      <c r="AK252" s="212">
        <v>0.32519999999999999</v>
      </c>
      <c r="AL252" s="212">
        <v>0.31680000000000003</v>
      </c>
      <c r="AM252" s="212">
        <v>0.2006</v>
      </c>
      <c r="AN252" s="212">
        <v>0.31709999999999999</v>
      </c>
      <c r="AO252" s="212">
        <v>0.29380000000000001</v>
      </c>
      <c r="AP252" s="212">
        <v>0.24829999999999999</v>
      </c>
      <c r="AQ252" s="212">
        <v>0.28560000000000002</v>
      </c>
      <c r="AR252" s="212">
        <v>0.26329999999999998</v>
      </c>
      <c r="AS252" s="212">
        <v>0.1792</v>
      </c>
      <c r="AT252" s="212">
        <v>0.2034</v>
      </c>
      <c r="AU252" s="212">
        <v>0.32350000000000001</v>
      </c>
      <c r="AV252" s="212">
        <v>0.26919999999999999</v>
      </c>
      <c r="AW252" s="212">
        <v>0.26869999999999999</v>
      </c>
      <c r="AX252" s="212">
        <v>0.27010000000000001</v>
      </c>
      <c r="AY252" s="212">
        <v>0.19900000000000001</v>
      </c>
      <c r="AZ252" s="212">
        <v>0.1724</v>
      </c>
      <c r="BA252" s="212">
        <v>0.25169999999999998</v>
      </c>
      <c r="BB252" s="4">
        <v>0.19370000000000001</v>
      </c>
      <c r="BC252" s="202">
        <v>0.2009</v>
      </c>
      <c r="BD252" s="202">
        <v>0.18609999999999999</v>
      </c>
      <c r="BE252" s="405">
        <v>0.12709999999999999</v>
      </c>
      <c r="BF252" s="202">
        <v>0.1676</v>
      </c>
      <c r="BG252" s="202">
        <v>0.2462</v>
      </c>
      <c r="BH252" s="405">
        <v>0.19939999999999999</v>
      </c>
      <c r="BI252" s="405">
        <v>0.23269999999999999</v>
      </c>
      <c r="BJ252" s="405">
        <v>0.22650000000000001</v>
      </c>
      <c r="BK252" s="405">
        <v>0.14929999999999999</v>
      </c>
      <c r="BL252" s="202">
        <v>0.1908</v>
      </c>
      <c r="BM252" s="202">
        <v>0.22059999999999999</v>
      </c>
      <c r="BN252" s="202">
        <v>0.15440000000000001</v>
      </c>
      <c r="BO252" s="202">
        <v>0.20549999999999999</v>
      </c>
      <c r="BP252" s="619">
        <v>0.16950000000000001</v>
      </c>
      <c r="BQ252" s="619">
        <v>0.13450000000000001</v>
      </c>
      <c r="BR252" s="619">
        <v>0.17780000000000001</v>
      </c>
    </row>
    <row r="253" spans="1:70" ht="26.25">
      <c r="A253" s="684"/>
      <c r="B253" s="29" t="s">
        <v>83</v>
      </c>
      <c r="C253" s="212" ph="1">
        <v>0.14660000000000001</v>
      </c>
      <c r="D253" s="212" ph="1">
        <v>0.1313</v>
      </c>
      <c r="E253" s="212" ph="1">
        <v>0.1492</v>
      </c>
      <c r="F253" s="212" ph="1">
        <v>0.2036</v>
      </c>
      <c r="G253" s="212" ph="1">
        <v>0.20610000000000001</v>
      </c>
      <c r="H253" s="212" ph="1">
        <v>0.24260000000000001</v>
      </c>
      <c r="I253" s="212" ph="1">
        <v>0.2462</v>
      </c>
      <c r="J253" s="212" ph="1">
        <v>0.19620000000000001</v>
      </c>
      <c r="K253" s="212" ph="1">
        <v>0.1862</v>
      </c>
      <c r="L253" s="212" ph="1">
        <v>0.23139999999999999</v>
      </c>
      <c r="M253" s="212" ph="1">
        <v>0.20830000000000001</v>
      </c>
      <c r="N253" s="212" ph="1">
        <v>0.2175</v>
      </c>
      <c r="O253" s="212" ph="1">
        <v>0.23150000000000001</v>
      </c>
      <c r="P253" s="212" ph="1">
        <v>0.14910000000000001</v>
      </c>
      <c r="Q253" s="212" ph="1">
        <v>0.19220000000000001</v>
      </c>
      <c r="R253" s="212" ph="1">
        <v>0.1807</v>
      </c>
      <c r="S253" s="212" ph="1">
        <v>0.1447</v>
      </c>
      <c r="T253" s="212" ph="1">
        <v>0.1706</v>
      </c>
      <c r="U253" s="212" ph="1">
        <v>0.15260000000000001</v>
      </c>
      <c r="V253" s="212" ph="1">
        <v>0.1179</v>
      </c>
      <c r="W253" s="212" ph="1">
        <v>0.1275</v>
      </c>
      <c r="X253" s="212" ph="1">
        <v>0.1724</v>
      </c>
      <c r="Y253" s="212" ph="1">
        <v>0.15859999999999999</v>
      </c>
      <c r="Z253" s="212" ph="1">
        <v>0.21160000000000001</v>
      </c>
      <c r="AA253" s="212" ph="1">
        <v>0.21510000000000001</v>
      </c>
      <c r="AB253" s="212" ph="1">
        <v>0.17499999999999999</v>
      </c>
      <c r="AC253" s="212" ph="1">
        <v>0.17519999999999999</v>
      </c>
      <c r="AD253" s="212" ph="1">
        <v>0.20050000000000001</v>
      </c>
      <c r="AE253" s="212" ph="1">
        <v>0.219</v>
      </c>
      <c r="AF253" s="212" ph="1">
        <v>0.2177</v>
      </c>
      <c r="AG253" s="212" ph="1">
        <v>0.1686</v>
      </c>
      <c r="AH253" s="212" ph="1">
        <v>0.14929999999999999</v>
      </c>
      <c r="AI253" s="212" ph="1">
        <v>0.13950000000000001</v>
      </c>
      <c r="AJ253" s="212" ph="1">
        <v>0.1905</v>
      </c>
      <c r="AK253" s="212" ph="1">
        <v>0.19689999999999999</v>
      </c>
      <c r="AL253" s="212" ph="1">
        <v>0.20050000000000001</v>
      </c>
      <c r="AM253" s="212" ph="1">
        <v>0.2233</v>
      </c>
      <c r="AN253" s="212" ph="1">
        <v>0.14940000000000001</v>
      </c>
      <c r="AO253" s="212" ph="1">
        <v>0.17610000000000001</v>
      </c>
      <c r="AP253" s="212" ph="1">
        <v>0.21529999999999999</v>
      </c>
      <c r="AQ253" s="212" ph="1">
        <v>0.1638</v>
      </c>
      <c r="AR253" s="212" ph="1">
        <v>0.16980000000000001</v>
      </c>
      <c r="AS253" s="212" ph="1">
        <v>0.157</v>
      </c>
      <c r="AT253" s="212" ph="1">
        <v>0.12809999999999999</v>
      </c>
      <c r="AU253" s="212" ph="1">
        <v>0.1153</v>
      </c>
      <c r="AV253" s="212" ph="1">
        <v>0.16589999999999999</v>
      </c>
      <c r="AW253" s="212" ph="1">
        <v>0.16719999999999999</v>
      </c>
      <c r="AX253" s="212" ph="1">
        <v>0.17799999999999999</v>
      </c>
      <c r="AY253" s="212" ph="1">
        <v>0.19850000000000001</v>
      </c>
      <c r="AZ253" s="212" ph="1">
        <v>0.1837</v>
      </c>
      <c r="BA253" s="212" ph="1">
        <v>0.13730000000000001</v>
      </c>
      <c r="BB253" s="4">
        <v>0.17899999999999999</v>
      </c>
      <c r="BC253" s="202">
        <v>0.19439999999999999</v>
      </c>
      <c r="BD253" s="202">
        <v>0.22220000000000001</v>
      </c>
      <c r="BE253" s="405">
        <v>0.19400000000000001</v>
      </c>
      <c r="BF253" s="202">
        <v>0.15579999999999999</v>
      </c>
      <c r="BG253" s="202">
        <v>0.17230000000000001</v>
      </c>
      <c r="BH253" s="405">
        <v>0.2185</v>
      </c>
      <c r="BI253" s="405">
        <v>0.21690000000000001</v>
      </c>
      <c r="BJ253" s="405">
        <v>0.2424</v>
      </c>
      <c r="BK253" s="405">
        <v>0.249</v>
      </c>
      <c r="BL253" s="202">
        <v>0.1996</v>
      </c>
      <c r="BM253" s="202">
        <v>0.19900000000000001</v>
      </c>
      <c r="BN253" s="202">
        <v>0.23749999999999999</v>
      </c>
      <c r="BO253" s="202">
        <v>0.21190000000000001</v>
      </c>
      <c r="BP253" s="619">
        <v>0.2462</v>
      </c>
      <c r="BQ253" s="619">
        <v>0.2155</v>
      </c>
      <c r="BR253" s="619">
        <v>0.1963</v>
      </c>
    </row>
    <row r="254" spans="1:70" ht="26.25">
      <c r="A254" s="684" t="s">
        <v>84</v>
      </c>
      <c r="B254" s="28" t="s">
        <v>84</v>
      </c>
      <c r="C254" s="43" ph="1">
        <v>1305798</v>
      </c>
      <c r="D254" s="43" ph="1">
        <v>1771592</v>
      </c>
      <c r="E254" s="43" ph="1">
        <v>2032080</v>
      </c>
      <c r="F254" s="43" ph="1">
        <v>1301305</v>
      </c>
      <c r="G254" s="43" ph="1">
        <v>1387364</v>
      </c>
      <c r="H254" s="43" ph="1">
        <v>1138296</v>
      </c>
      <c r="I254" s="43" ph="1">
        <v>1139440</v>
      </c>
      <c r="J254" s="43" ph="1">
        <v>1627977</v>
      </c>
      <c r="K254" s="43" ph="1">
        <v>1992929</v>
      </c>
      <c r="L254" s="43" ph="1">
        <v>1088054</v>
      </c>
      <c r="M254" s="43" ph="1">
        <v>1396073</v>
      </c>
      <c r="N254" s="43" ph="1">
        <v>1161501</v>
      </c>
      <c r="O254" s="43" ph="1">
        <v>1125738</v>
      </c>
      <c r="P254" s="43" ph="1">
        <v>2341405</v>
      </c>
      <c r="Q254" s="43" ph="1">
        <v>1703296</v>
      </c>
      <c r="R254" s="43" ph="1">
        <v>1554301</v>
      </c>
      <c r="S254" s="43" ph="1">
        <v>2019105</v>
      </c>
      <c r="T254" s="43" ph="1">
        <v>1756533</v>
      </c>
      <c r="U254" s="43" ph="1">
        <v>2214033</v>
      </c>
      <c r="V254" s="43" ph="1">
        <v>2807739</v>
      </c>
      <c r="W254" s="43" ph="1">
        <v>3895188</v>
      </c>
      <c r="X254" s="43" ph="1">
        <v>1817050</v>
      </c>
      <c r="Y254" s="43" ph="1">
        <v>2065785</v>
      </c>
      <c r="Z254" s="43" ph="1">
        <v>1324685</v>
      </c>
      <c r="AA254" s="43" ph="1">
        <v>1241809</v>
      </c>
      <c r="AB254" s="43" ph="1">
        <v>1901908</v>
      </c>
      <c r="AC254" s="43" ph="1">
        <v>2185321</v>
      </c>
      <c r="AD254" s="43" ph="1">
        <v>1379409</v>
      </c>
      <c r="AE254" s="43" ph="1">
        <v>1372547</v>
      </c>
      <c r="AF254" s="43" ph="1">
        <v>1376113</v>
      </c>
      <c r="AG254" s="43" ph="1">
        <v>1922274</v>
      </c>
      <c r="AH254" s="43" ph="1">
        <v>2719412</v>
      </c>
      <c r="AI254" s="43" ph="1">
        <v>2770422</v>
      </c>
      <c r="AJ254" s="43" ph="1">
        <v>1332044</v>
      </c>
      <c r="AK254" s="43" ph="1">
        <v>1298284</v>
      </c>
      <c r="AL254" s="43" ph="1">
        <v>1052838</v>
      </c>
      <c r="AM254" s="43" ph="1">
        <v>953437</v>
      </c>
      <c r="AN254" s="43" ph="1">
        <v>2111365</v>
      </c>
      <c r="AO254" s="43" ph="1">
        <v>1536788</v>
      </c>
      <c r="AP254" s="43" ph="1">
        <v>1109558</v>
      </c>
      <c r="AQ254" s="43" ph="1">
        <v>1325311</v>
      </c>
      <c r="AR254" s="43" ph="1">
        <v>1249950</v>
      </c>
      <c r="AS254" s="43" ph="1">
        <v>1238868</v>
      </c>
      <c r="AT254" s="43" ph="1">
        <v>2102629</v>
      </c>
      <c r="AU254" s="43" ph="1">
        <v>2575461</v>
      </c>
      <c r="AV254" s="43" ph="1">
        <v>1125359</v>
      </c>
      <c r="AW254" s="43" ph="1">
        <v>1112002</v>
      </c>
      <c r="AX254" s="43" ph="1">
        <v>967862</v>
      </c>
      <c r="AY254" s="43" ph="1">
        <v>744755</v>
      </c>
      <c r="AZ254" s="43" ph="1">
        <v>1004922</v>
      </c>
      <c r="BA254" s="43" ph="1">
        <v>1802104</v>
      </c>
      <c r="BB254" s="2">
        <v>893474</v>
      </c>
      <c r="BC254" s="2">
        <v>872159</v>
      </c>
      <c r="BD254" s="2">
        <v>801761</v>
      </c>
      <c r="BE254" s="393">
        <v>719854</v>
      </c>
      <c r="BF254" s="2">
        <v>1246346</v>
      </c>
      <c r="BG254" s="2">
        <v>1589861</v>
      </c>
      <c r="BH254" s="474">
        <v>698440</v>
      </c>
      <c r="BI254" s="477">
        <v>688619</v>
      </c>
      <c r="BJ254" s="501">
        <v>494039</v>
      </c>
      <c r="BK254" s="531">
        <v>407242</v>
      </c>
      <c r="BL254" s="2">
        <v>699085</v>
      </c>
      <c r="BM254" s="2">
        <v>725305</v>
      </c>
      <c r="BN254" s="2">
        <v>376575</v>
      </c>
      <c r="BO254" s="2">
        <v>512722</v>
      </c>
      <c r="BP254" s="652">
        <v>437510</v>
      </c>
      <c r="BQ254" s="654">
        <v>501696</v>
      </c>
      <c r="BR254" s="656">
        <v>889764</v>
      </c>
    </row>
    <row r="255" spans="1:70" ht="26.25">
      <c r="A255" s="684"/>
      <c r="B255" s="29" t="s">
        <v>85</v>
      </c>
      <c r="C255" s="212" ph="1">
        <v>-0.21310000000000001</v>
      </c>
      <c r="D255" s="212" ph="1">
        <v>0.35670000000000002</v>
      </c>
      <c r="E255" s="212" ph="1">
        <v>0.14699999999999999</v>
      </c>
      <c r="F255" s="212" ph="1">
        <v>-0.35959999999999998</v>
      </c>
      <c r="G255" s="212" ph="1">
        <v>6.6100000000000006E-2</v>
      </c>
      <c r="H255" s="212" ph="1">
        <v>-0.17949999999999999</v>
      </c>
      <c r="I255" s="212" ph="1">
        <v>1E-3</v>
      </c>
      <c r="J255" s="212" ph="1">
        <v>0.42880000000000001</v>
      </c>
      <c r="K255" s="212" ph="1">
        <v>0.22420000000000001</v>
      </c>
      <c r="L255" s="212" ph="1">
        <v>-0.45400000000000001</v>
      </c>
      <c r="M255" s="212" ph="1">
        <v>0.28310000000000002</v>
      </c>
      <c r="N255" s="212" ph="1">
        <v>-0.16800000000000001</v>
      </c>
      <c r="O255" s="212" ph="1">
        <v>-3.0800000000000001E-2</v>
      </c>
      <c r="P255" s="212" ph="1">
        <v>1.0799000000000001</v>
      </c>
      <c r="Q255" s="212" ph="1">
        <v>-0.27250000000000002</v>
      </c>
      <c r="R255" s="212" ph="1">
        <v>-8.7499999999999994E-2</v>
      </c>
      <c r="S255" s="212" ph="1">
        <v>0.29899999999999999</v>
      </c>
      <c r="T255" s="212" ph="1">
        <v>-0.13</v>
      </c>
      <c r="U255" s="212" ph="1">
        <v>0.26050000000000001</v>
      </c>
      <c r="V255" s="212" ph="1">
        <v>0.26819999999999999</v>
      </c>
      <c r="W255" s="212" ph="1">
        <v>0.38729999999999998</v>
      </c>
      <c r="X255" s="212" ph="1">
        <v>-0.53349999999999997</v>
      </c>
      <c r="Y255" s="212" ph="1">
        <v>0.13689999999999999</v>
      </c>
      <c r="Z255" s="212" ph="1">
        <v>-0.35870000000000002</v>
      </c>
      <c r="AA255" s="212" ph="1">
        <v>-6.2600000000000003E-2</v>
      </c>
      <c r="AB255" s="212" ph="1">
        <v>0.53159999999999996</v>
      </c>
      <c r="AC255" s="212" ph="1">
        <v>0.14899999999999999</v>
      </c>
      <c r="AD255" s="212" ph="1">
        <v>-0.36880000000000002</v>
      </c>
      <c r="AE255" s="212" ph="1">
        <v>-5.0000000000000001E-3</v>
      </c>
      <c r="AF255" s="212" ph="1">
        <v>2.5999999999999999E-3</v>
      </c>
      <c r="AG255" s="212" ph="1">
        <v>0.39689999999999998</v>
      </c>
      <c r="AH255" s="212" ph="1">
        <v>0.41470000000000001</v>
      </c>
      <c r="AI255" s="212" ph="1">
        <v>1.8800000000000001E-2</v>
      </c>
      <c r="AJ255" s="212" ph="1">
        <v>-0.51919999999999999</v>
      </c>
      <c r="AK255" s="212" ph="1">
        <v>-2.53E-2</v>
      </c>
      <c r="AL255" s="212" ph="1">
        <v>-0.18909999999999999</v>
      </c>
      <c r="AM255" s="212" ph="1">
        <v>-9.4399999999999998E-2</v>
      </c>
      <c r="AN255" s="212" ph="1">
        <v>1.2144999999999999</v>
      </c>
      <c r="AO255" s="212" ph="1">
        <v>-0.27210000000000001</v>
      </c>
      <c r="AP255" s="212" ph="1">
        <v>-0.27800000000000002</v>
      </c>
      <c r="AQ255" s="212" ph="1">
        <v>0.19439999999999999</v>
      </c>
      <c r="AR255" s="212" ph="1">
        <v>-5.6899999999999999E-2</v>
      </c>
      <c r="AS255" s="212" ph="1">
        <v>-8.8999999999999999E-3</v>
      </c>
      <c r="AT255" s="212" ph="1">
        <v>0.69720000000000004</v>
      </c>
      <c r="AU255" s="212" ph="1">
        <v>0.22489999999999999</v>
      </c>
      <c r="AV255" s="212" ph="1">
        <v>-0.56299999999999994</v>
      </c>
      <c r="AW255" s="212" ph="1">
        <v>-1.1900000000000001E-2</v>
      </c>
      <c r="AX255" s="212" ph="1">
        <v>-0.12959999999999999</v>
      </c>
      <c r="AY255" s="212" ph="1">
        <v>-0.23050000000000001</v>
      </c>
      <c r="AZ255" s="212" ph="1">
        <v>0.3493</v>
      </c>
      <c r="BA255" s="212" ph="1">
        <v>0.79330000000000001</v>
      </c>
      <c r="BB255" s="4">
        <v>-0.50419999999999998</v>
      </c>
      <c r="BC255" s="202">
        <v>-2.3900000000000001E-2</v>
      </c>
      <c r="BD255" s="202">
        <v>-8.0699999999999994E-2</v>
      </c>
      <c r="BE255" s="405">
        <v>-0.1022</v>
      </c>
      <c r="BF255" s="202">
        <v>0.73140000000000005</v>
      </c>
      <c r="BG255" s="202">
        <v>0.27560000000000001</v>
      </c>
      <c r="BH255" s="405">
        <v>-0.56069999999999998</v>
      </c>
      <c r="BI255" s="405">
        <v>-1.41E-2</v>
      </c>
      <c r="BJ255" s="405">
        <v>-0.28260000000000002</v>
      </c>
      <c r="BK255" s="405">
        <v>-0.1757</v>
      </c>
      <c r="BL255" s="202">
        <v>0.71660000000000001</v>
      </c>
      <c r="BM255" s="202">
        <v>3.7499999999999999E-2</v>
      </c>
      <c r="BN255" s="202">
        <v>-0.48080000000000001</v>
      </c>
      <c r="BO255" s="202">
        <v>0.36149999999999999</v>
      </c>
      <c r="BP255" s="619">
        <v>-0.1467</v>
      </c>
      <c r="BQ255" s="619">
        <v>0.1467</v>
      </c>
      <c r="BR255" s="619">
        <v>0.77349999999999997</v>
      </c>
    </row>
    <row r="256" spans="1:70">
      <c r="A256" s="684"/>
      <c r="B256" s="28" t="s">
        <v>86</v>
      </c>
      <c r="C256" s="43">
        <v>0</v>
      </c>
      <c r="D256" s="43">
        <v>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  <c r="V256" s="43">
        <v>0</v>
      </c>
      <c r="W256" s="43">
        <v>0</v>
      </c>
      <c r="X256" s="43">
        <v>0</v>
      </c>
      <c r="Y256" s="43">
        <v>0</v>
      </c>
      <c r="Z256" s="43">
        <v>0</v>
      </c>
      <c r="AA256" s="43">
        <v>0</v>
      </c>
      <c r="AB256" s="43">
        <v>0</v>
      </c>
      <c r="AC256" s="43">
        <v>0</v>
      </c>
      <c r="AD256" s="43">
        <v>0</v>
      </c>
      <c r="AE256" s="43">
        <v>0</v>
      </c>
      <c r="AF256" s="43">
        <v>0</v>
      </c>
      <c r="AG256" s="43">
        <v>0</v>
      </c>
      <c r="AH256" s="43">
        <v>0</v>
      </c>
      <c r="AI256" s="43">
        <v>0</v>
      </c>
      <c r="AJ256" s="43">
        <v>0</v>
      </c>
      <c r="AK256" s="43">
        <v>0</v>
      </c>
      <c r="AL256" s="43">
        <v>0</v>
      </c>
      <c r="AM256" s="43">
        <v>620462</v>
      </c>
      <c r="AN256" s="43">
        <v>1418271</v>
      </c>
      <c r="AO256" s="43">
        <v>979004</v>
      </c>
      <c r="AP256" s="43">
        <v>733088</v>
      </c>
      <c r="AQ256" s="43">
        <v>855438</v>
      </c>
      <c r="AR256" s="43">
        <v>838386</v>
      </c>
      <c r="AS256" s="43">
        <v>861537</v>
      </c>
      <c r="AT256" s="43">
        <v>1580170</v>
      </c>
      <c r="AU256" s="43">
        <v>1865504</v>
      </c>
      <c r="AV256" s="43">
        <v>741650</v>
      </c>
      <c r="AW256" s="43">
        <v>727396</v>
      </c>
      <c r="AX256" s="43">
        <v>619640</v>
      </c>
      <c r="AY256" s="43">
        <v>484041</v>
      </c>
      <c r="AZ256" s="43">
        <v>707508</v>
      </c>
      <c r="BA256" s="43">
        <v>1249372</v>
      </c>
      <c r="BB256" s="2">
        <v>610656</v>
      </c>
      <c r="BC256" s="2">
        <v>605364</v>
      </c>
      <c r="BD256" s="2">
        <v>537348</v>
      </c>
      <c r="BE256" s="393">
        <v>483656</v>
      </c>
      <c r="BF256" s="2">
        <v>923801</v>
      </c>
      <c r="BG256" s="2">
        <v>1137859</v>
      </c>
      <c r="BH256" s="474">
        <v>451691</v>
      </c>
      <c r="BI256" s="477">
        <v>439031</v>
      </c>
      <c r="BJ256" s="501">
        <v>303044</v>
      </c>
      <c r="BK256" s="531">
        <v>249010</v>
      </c>
      <c r="BL256" s="2">
        <v>464644</v>
      </c>
      <c r="BM256" s="2">
        <v>472815</v>
      </c>
      <c r="BN256" s="2">
        <v>246553</v>
      </c>
      <c r="BO256" s="2">
        <v>341378</v>
      </c>
      <c r="BP256" s="652">
        <v>284075</v>
      </c>
      <c r="BQ256" s="654">
        <v>329326</v>
      </c>
      <c r="BR256" s="656">
        <v>618981</v>
      </c>
    </row>
    <row r="257" spans="1:70" ht="26.25">
      <c r="A257" s="684"/>
      <c r="B257" s="29" t="s">
        <v>87</v>
      </c>
      <c r="C257" s="45" ph="1">
        <v>0</v>
      </c>
      <c r="D257" s="45" ph="1">
        <v>0</v>
      </c>
      <c r="E257" s="45" ph="1">
        <v>0</v>
      </c>
      <c r="F257" s="45" ph="1">
        <v>0</v>
      </c>
      <c r="G257" s="45" ph="1">
        <v>0</v>
      </c>
      <c r="H257" s="45" ph="1">
        <v>0</v>
      </c>
      <c r="I257" s="45" ph="1">
        <v>0</v>
      </c>
      <c r="J257" s="45" ph="1">
        <v>0</v>
      </c>
      <c r="K257" s="45" ph="1">
        <v>0</v>
      </c>
      <c r="L257" s="45" ph="1">
        <v>0</v>
      </c>
      <c r="M257" s="45" ph="1">
        <v>0</v>
      </c>
      <c r="N257" s="45" ph="1">
        <v>0</v>
      </c>
      <c r="O257" s="45" ph="1">
        <v>0</v>
      </c>
      <c r="P257" s="45" ph="1">
        <v>0</v>
      </c>
      <c r="Q257" s="45" ph="1">
        <v>0</v>
      </c>
      <c r="R257" s="45" ph="1">
        <v>0</v>
      </c>
      <c r="S257" s="45" ph="1">
        <v>0</v>
      </c>
      <c r="T257" s="45" ph="1">
        <v>0</v>
      </c>
      <c r="U257" s="45" ph="1">
        <v>0</v>
      </c>
      <c r="V257" s="45" ph="1">
        <v>0</v>
      </c>
      <c r="W257" s="45" ph="1">
        <v>0</v>
      </c>
      <c r="X257" s="45" ph="1">
        <v>0</v>
      </c>
      <c r="Y257" s="45" ph="1">
        <v>0</v>
      </c>
      <c r="Z257" s="45" ph="1">
        <v>0</v>
      </c>
      <c r="AA257" s="45" ph="1">
        <v>0</v>
      </c>
      <c r="AB257" s="45" ph="1">
        <v>0</v>
      </c>
      <c r="AC257" s="45" ph="1">
        <v>0</v>
      </c>
      <c r="AD257" s="45" ph="1">
        <v>0</v>
      </c>
      <c r="AE257" s="45" ph="1">
        <v>0</v>
      </c>
      <c r="AF257" s="45" ph="1">
        <v>0</v>
      </c>
      <c r="AG257" s="45" ph="1">
        <v>0</v>
      </c>
      <c r="AH257" s="45" ph="1">
        <v>0</v>
      </c>
      <c r="AI257" s="45" ph="1">
        <v>0</v>
      </c>
      <c r="AJ257" s="45" ph="1">
        <v>0</v>
      </c>
      <c r="AK257" s="45" ph="1">
        <v>0</v>
      </c>
      <c r="AL257" s="45" ph="1">
        <v>0</v>
      </c>
      <c r="AM257" s="45" ph="1">
        <v>153612</v>
      </c>
      <c r="AN257" s="45" ph="1">
        <v>233817</v>
      </c>
      <c r="AO257" s="45" ph="1">
        <v>320428</v>
      </c>
      <c r="AP257" s="45" ph="1">
        <v>181006</v>
      </c>
      <c r="AQ257" s="45" ph="1">
        <v>181517</v>
      </c>
      <c r="AR257" s="45" ph="1">
        <v>217364</v>
      </c>
      <c r="AS257" s="45" ph="1">
        <v>185619</v>
      </c>
      <c r="AT257" s="45" ph="1">
        <v>229765</v>
      </c>
      <c r="AU257" s="45" ph="1">
        <v>393418</v>
      </c>
      <c r="AV257" s="45" ph="1">
        <v>252000</v>
      </c>
      <c r="AW257" s="45" ph="1">
        <v>202264</v>
      </c>
      <c r="AX257" s="45" ph="1">
        <v>185838</v>
      </c>
      <c r="AY257" s="45" ph="1">
        <v>133882</v>
      </c>
      <c r="AZ257" s="45" ph="1">
        <v>124442</v>
      </c>
      <c r="BA257" s="45" ph="1">
        <v>231606</v>
      </c>
      <c r="BB257" s="4">
        <v>730314</v>
      </c>
      <c r="BC257" s="4">
        <v>118355</v>
      </c>
      <c r="BD257" s="4">
        <v>116554</v>
      </c>
      <c r="BE257" s="394">
        <v>89464</v>
      </c>
      <c r="BF257" s="4">
        <v>105733</v>
      </c>
      <c r="BG257" s="4">
        <v>217633</v>
      </c>
      <c r="BH257" s="475">
        <v>130882</v>
      </c>
      <c r="BI257" s="478">
        <v>104344</v>
      </c>
      <c r="BJ257" s="502">
        <v>86746</v>
      </c>
      <c r="BK257" s="532">
        <v>63660</v>
      </c>
      <c r="BL257" s="4">
        <v>72046</v>
      </c>
      <c r="BM257" s="4">
        <v>109661</v>
      </c>
      <c r="BN257" s="4">
        <v>57518</v>
      </c>
      <c r="BO257" s="4">
        <v>56393</v>
      </c>
      <c r="BP257" s="653">
        <v>65073</v>
      </c>
      <c r="BQ257" s="655">
        <v>58809</v>
      </c>
      <c r="BR257" s="657">
        <v>90199</v>
      </c>
    </row>
    <row r="258" spans="1:70">
      <c r="A258" s="684"/>
      <c r="B258" s="29" t="s">
        <v>88</v>
      </c>
      <c r="C258" s="45">
        <v>0</v>
      </c>
      <c r="D258" s="45">
        <v>0</v>
      </c>
      <c r="E258" s="45">
        <v>0</v>
      </c>
      <c r="F258" s="45">
        <v>0</v>
      </c>
      <c r="G258" s="45">
        <v>0</v>
      </c>
      <c r="H258" s="45">
        <v>0</v>
      </c>
      <c r="I258" s="45">
        <v>0</v>
      </c>
      <c r="J258" s="45">
        <v>0</v>
      </c>
      <c r="K258" s="45">
        <v>0</v>
      </c>
      <c r="L258" s="45">
        <v>0</v>
      </c>
      <c r="M258" s="45">
        <v>0</v>
      </c>
      <c r="N258" s="45">
        <v>0</v>
      </c>
      <c r="O258" s="45">
        <v>0</v>
      </c>
      <c r="P258" s="45">
        <v>0</v>
      </c>
      <c r="Q258" s="45">
        <v>0</v>
      </c>
      <c r="R258" s="45">
        <v>0</v>
      </c>
      <c r="S258" s="45">
        <v>0</v>
      </c>
      <c r="T258" s="45">
        <v>0</v>
      </c>
      <c r="U258" s="45">
        <v>0</v>
      </c>
      <c r="V258" s="45">
        <v>0</v>
      </c>
      <c r="W258" s="45">
        <v>0</v>
      </c>
      <c r="X258" s="45">
        <v>0</v>
      </c>
      <c r="Y258" s="45">
        <v>0</v>
      </c>
      <c r="Z258" s="45">
        <v>0</v>
      </c>
      <c r="AA258" s="45">
        <v>0</v>
      </c>
      <c r="AB258" s="45">
        <v>0</v>
      </c>
      <c r="AC258" s="45">
        <v>0</v>
      </c>
      <c r="AD258" s="45">
        <v>0</v>
      </c>
      <c r="AE258" s="45">
        <v>0</v>
      </c>
      <c r="AF258" s="45">
        <v>0</v>
      </c>
      <c r="AG258" s="45">
        <v>0</v>
      </c>
      <c r="AH258" s="45">
        <v>0</v>
      </c>
      <c r="AI258" s="45">
        <v>0</v>
      </c>
      <c r="AJ258" s="45">
        <v>0</v>
      </c>
      <c r="AK258" s="45">
        <v>0</v>
      </c>
      <c r="AL258" s="45">
        <v>0</v>
      </c>
      <c r="AM258" s="45">
        <v>179363</v>
      </c>
      <c r="AN258" s="45">
        <v>459277</v>
      </c>
      <c r="AO258" s="45">
        <v>237356</v>
      </c>
      <c r="AP258" s="45">
        <v>195464</v>
      </c>
      <c r="AQ258" s="45">
        <v>288356</v>
      </c>
      <c r="AR258" s="45">
        <v>194200</v>
      </c>
      <c r="AS258" s="45">
        <v>191712</v>
      </c>
      <c r="AT258" s="45">
        <v>292694</v>
      </c>
      <c r="AU258" s="45">
        <v>316539</v>
      </c>
      <c r="AV258" s="45">
        <v>131709</v>
      </c>
      <c r="AW258" s="45">
        <v>182342</v>
      </c>
      <c r="AX258" s="45">
        <v>162386</v>
      </c>
      <c r="AY258" s="45">
        <v>126832</v>
      </c>
      <c r="AZ258" s="45">
        <v>172972</v>
      </c>
      <c r="BA258" s="45">
        <v>321126</v>
      </c>
      <c r="BB258" s="4">
        <v>119658</v>
      </c>
      <c r="BC258" s="4">
        <v>148440</v>
      </c>
      <c r="BD258" s="4">
        <v>147859</v>
      </c>
      <c r="BE258" s="394">
        <v>146734</v>
      </c>
      <c r="BF258" s="4">
        <v>216812</v>
      </c>
      <c r="BG258" s="4">
        <v>234369</v>
      </c>
      <c r="BH258" s="475">
        <v>115683</v>
      </c>
      <c r="BI258" s="478">
        <v>145252</v>
      </c>
      <c r="BJ258" s="502">
        <v>104249</v>
      </c>
      <c r="BK258" s="532">
        <v>94572</v>
      </c>
      <c r="BL258" s="4">
        <v>162395</v>
      </c>
      <c r="BM258" s="4">
        <v>142829</v>
      </c>
      <c r="BN258" s="4">
        <v>72504</v>
      </c>
      <c r="BO258" s="4">
        <v>114951</v>
      </c>
      <c r="BP258" s="653">
        <v>88362</v>
      </c>
      <c r="BQ258" s="655">
        <v>113561</v>
      </c>
      <c r="BR258" s="657">
        <v>180584</v>
      </c>
    </row>
    <row r="259" spans="1:70" ht="26.25">
      <c r="A259" s="684" t="s">
        <v>89</v>
      </c>
      <c r="B259" s="28" t="s">
        <v>89</v>
      </c>
      <c r="C259" s="212" ph="1">
        <v>0.49540000000000001</v>
      </c>
      <c r="D259" s="212" ph="1">
        <v>0.55879999999999996</v>
      </c>
      <c r="E259" s="212" ph="1">
        <v>0.63600000000000001</v>
      </c>
      <c r="F259" s="212" ph="1">
        <v>0.55500000000000005</v>
      </c>
      <c r="G259" s="212" ph="1">
        <v>0.60050000000000003</v>
      </c>
      <c r="H259" s="212" ph="1">
        <v>0.57779999999999998</v>
      </c>
      <c r="I259" s="212" ph="1">
        <v>0.54759999999999998</v>
      </c>
      <c r="J259" s="212" ph="1">
        <v>0.6089</v>
      </c>
      <c r="K259" s="212" ph="1">
        <v>0.70140000000000002</v>
      </c>
      <c r="L259" s="212" ph="1">
        <v>0.5665</v>
      </c>
      <c r="M259" s="212" ph="1">
        <v>0.61839999999999995</v>
      </c>
      <c r="N259" s="212" ph="1">
        <v>0.58409999999999995</v>
      </c>
      <c r="O259" s="212" ph="1">
        <v>0.5444</v>
      </c>
      <c r="P259" s="212" ph="1">
        <v>0.70369999999999999</v>
      </c>
      <c r="Q259" s="212" ph="1">
        <v>0.67349999999999999</v>
      </c>
      <c r="R259" s="212" ph="1">
        <v>0.6321</v>
      </c>
      <c r="S259" s="212" ph="1">
        <v>0.67120000000000002</v>
      </c>
      <c r="T259" s="212" ph="1">
        <v>0.63300000000000001</v>
      </c>
      <c r="U259" s="212" ph="1">
        <v>0.66149999999999998</v>
      </c>
      <c r="V259" s="212" ph="1">
        <v>0.68400000000000005</v>
      </c>
      <c r="W259" s="212" ph="1">
        <v>0.76839999999999997</v>
      </c>
      <c r="X259" s="212" ph="1">
        <v>0.6462</v>
      </c>
      <c r="Y259" s="212" ph="1">
        <v>0.72840000000000005</v>
      </c>
      <c r="Z259" s="212" ph="1">
        <v>0.66100000000000003</v>
      </c>
      <c r="AA259" s="212" ph="1">
        <v>0.61270000000000002</v>
      </c>
      <c r="AB259" s="212" ph="1">
        <v>0.67200000000000004</v>
      </c>
      <c r="AC259" s="212" ph="1">
        <v>0.74719999999999998</v>
      </c>
      <c r="AD259" s="212" ph="1">
        <v>0.68540000000000001</v>
      </c>
      <c r="AE259" s="212" ph="1">
        <v>0.69289999999999996</v>
      </c>
      <c r="AF259" s="212" ph="1">
        <v>0.65090000000000003</v>
      </c>
      <c r="AG259" s="212" ph="1">
        <v>0.69730000000000003</v>
      </c>
      <c r="AH259" s="212" ph="1">
        <v>0.75080000000000002</v>
      </c>
      <c r="AI259" s="212" ph="1">
        <v>0.79500000000000004</v>
      </c>
      <c r="AJ259" s="212" ph="1">
        <v>0.69969999999999999</v>
      </c>
      <c r="AK259" s="212" ph="1">
        <v>0.72299999999999998</v>
      </c>
      <c r="AL259" s="212" ph="1">
        <v>0.68840000000000001</v>
      </c>
      <c r="AM259" s="212" ph="1">
        <v>0.63390000000000002</v>
      </c>
      <c r="AN259" s="212" ph="1">
        <v>0.76949999999999996</v>
      </c>
      <c r="AO259" s="212" ph="1">
        <v>0.77039999999999997</v>
      </c>
      <c r="AP259" s="212" ph="1">
        <v>0.71150000000000002</v>
      </c>
      <c r="AQ259" s="212" ph="1">
        <v>0.73140000000000005</v>
      </c>
      <c r="AR259" s="212" ph="1">
        <v>0.73319999999999996</v>
      </c>
      <c r="AS259" s="212" ph="1">
        <v>0.71719999999999995</v>
      </c>
      <c r="AT259" s="212" ph="1">
        <v>0.77129999999999999</v>
      </c>
      <c r="AU259" s="212" ph="1">
        <v>0.84019999999999995</v>
      </c>
      <c r="AV259" s="212" ph="1">
        <v>0.74299999999999999</v>
      </c>
      <c r="AW259" s="212" ph="1">
        <v>0.76910000000000001</v>
      </c>
      <c r="AX259" s="212" ph="1">
        <v>0.77910000000000001</v>
      </c>
      <c r="AY259" s="212" ph="1">
        <v>0.73299999999999998</v>
      </c>
      <c r="AZ259" s="212" ph="1">
        <v>0.73719999999999997</v>
      </c>
      <c r="BA259" s="212" ph="1">
        <v>0.86680000000000001</v>
      </c>
      <c r="BB259" s="249">
        <v>0.81210000000000004</v>
      </c>
      <c r="BC259" s="249">
        <v>0.81699999999999995</v>
      </c>
      <c r="BD259" s="249">
        <v>0.8246</v>
      </c>
      <c r="BE259" s="406">
        <v>0.7853</v>
      </c>
      <c r="BF259" s="249">
        <v>0.80489999999999995</v>
      </c>
      <c r="BG259" s="249">
        <v>0.88200000000000001</v>
      </c>
      <c r="BH259" s="406">
        <v>0.80810000000000004</v>
      </c>
      <c r="BI259" s="406">
        <v>0.82789999999999997</v>
      </c>
      <c r="BJ259" s="406">
        <v>0.80300000000000005</v>
      </c>
      <c r="BK259" s="406">
        <v>0.76080000000000003</v>
      </c>
      <c r="BL259" s="249">
        <v>0.81540000000000001</v>
      </c>
      <c r="BM259" s="249">
        <v>0.87419999999999998</v>
      </c>
      <c r="BN259" s="249">
        <v>0.79600000000000004</v>
      </c>
      <c r="BO259" s="249">
        <v>0.82040000000000002</v>
      </c>
      <c r="BP259" s="620">
        <v>0.80120000000000002</v>
      </c>
      <c r="BQ259" s="620">
        <v>0.78339999999999999</v>
      </c>
      <c r="BR259" s="620">
        <v>0.86240000000000006</v>
      </c>
    </row>
    <row r="260" spans="1:70">
      <c r="A260" s="684"/>
      <c r="B260" s="29" t="s">
        <v>90</v>
      </c>
      <c r="C260" s="212">
        <v>0</v>
      </c>
      <c r="D260" s="212">
        <v>0</v>
      </c>
      <c r="E260" s="212">
        <v>0</v>
      </c>
      <c r="F260" s="212">
        <v>0</v>
      </c>
      <c r="G260" s="212">
        <v>0</v>
      </c>
      <c r="H260" s="212">
        <v>0</v>
      </c>
      <c r="I260" s="212">
        <v>0</v>
      </c>
      <c r="J260" s="212">
        <v>0</v>
      </c>
      <c r="K260" s="212">
        <v>0</v>
      </c>
      <c r="L260" s="212">
        <v>0</v>
      </c>
      <c r="M260" s="212">
        <v>0</v>
      </c>
      <c r="N260" s="212">
        <v>0</v>
      </c>
      <c r="O260" s="212">
        <v>0</v>
      </c>
      <c r="P260" s="212">
        <v>0</v>
      </c>
      <c r="Q260" s="212">
        <v>0</v>
      </c>
      <c r="R260" s="212">
        <v>0</v>
      </c>
      <c r="S260" s="212">
        <v>0</v>
      </c>
      <c r="T260" s="212">
        <v>0</v>
      </c>
      <c r="U260" s="212">
        <v>0</v>
      </c>
      <c r="V260" s="212">
        <v>0</v>
      </c>
      <c r="W260" s="212">
        <v>0</v>
      </c>
      <c r="X260" s="212">
        <v>0</v>
      </c>
      <c r="Y260" s="212">
        <v>0</v>
      </c>
      <c r="Z260" s="212">
        <v>0</v>
      </c>
      <c r="AA260" s="212">
        <v>0</v>
      </c>
      <c r="AB260" s="212">
        <v>0</v>
      </c>
      <c r="AC260" s="212">
        <v>0</v>
      </c>
      <c r="AD260" s="212">
        <v>0</v>
      </c>
      <c r="AE260" s="212">
        <v>0</v>
      </c>
      <c r="AF260" s="212">
        <v>0</v>
      </c>
      <c r="AG260" s="212">
        <v>0</v>
      </c>
      <c r="AH260" s="212">
        <v>0</v>
      </c>
      <c r="AI260" s="212">
        <v>0</v>
      </c>
      <c r="AJ260" s="212">
        <v>0</v>
      </c>
      <c r="AK260" s="212">
        <v>0</v>
      </c>
      <c r="AL260" s="212">
        <v>0</v>
      </c>
      <c r="AM260" s="212">
        <v>0.85470000000000002</v>
      </c>
      <c r="AN260" s="212">
        <v>0.89729999999999999</v>
      </c>
      <c r="AO260" s="212">
        <v>0.91979999999999995</v>
      </c>
      <c r="AP260" s="212">
        <v>0.88660000000000005</v>
      </c>
      <c r="AQ260" s="212">
        <v>0.88009999999999999</v>
      </c>
      <c r="AR260" s="212">
        <v>0.89319999999999999</v>
      </c>
      <c r="AS260" s="212">
        <v>0.87970000000000004</v>
      </c>
      <c r="AT260" s="212">
        <v>0.87319999999999998</v>
      </c>
      <c r="AU260" s="212">
        <v>0.91039999999999999</v>
      </c>
      <c r="AV260" s="212">
        <v>0.87250000000000005</v>
      </c>
      <c r="AW260" s="212">
        <v>0.89059999999999995</v>
      </c>
      <c r="AX260" s="212">
        <v>0.88429999999999997</v>
      </c>
      <c r="AY260" s="212">
        <v>0.86329999999999996</v>
      </c>
      <c r="AZ260" s="212">
        <v>0.86150000000000004</v>
      </c>
      <c r="BA260" s="212">
        <v>0.93320000000000003</v>
      </c>
      <c r="BB260" s="202">
        <v>0.90839999999999999</v>
      </c>
      <c r="BC260" s="202">
        <v>0.90400000000000003</v>
      </c>
      <c r="BD260" s="202">
        <v>0.91400000000000003</v>
      </c>
      <c r="BE260" s="405">
        <v>0.89170000000000005</v>
      </c>
      <c r="BF260" s="202">
        <v>0.87880000000000003</v>
      </c>
      <c r="BG260" s="202">
        <v>0.93289999999999995</v>
      </c>
      <c r="BH260" s="405">
        <v>0.89900000000000002</v>
      </c>
      <c r="BI260" s="405">
        <v>0.90669999999999995</v>
      </c>
      <c r="BJ260" s="405">
        <v>0.89490000000000003</v>
      </c>
      <c r="BK260" s="405">
        <v>0.876</v>
      </c>
      <c r="BL260" s="202">
        <v>0.90069999999999995</v>
      </c>
      <c r="BM260" s="202">
        <v>0.93479999999999996</v>
      </c>
      <c r="BN260" s="202">
        <v>0.89790000000000003</v>
      </c>
      <c r="BO260" s="202">
        <v>0.89839999999999998</v>
      </c>
      <c r="BP260" s="619">
        <v>0.89290000000000003</v>
      </c>
      <c r="BQ260" s="619">
        <v>0.88009999999999999</v>
      </c>
      <c r="BR260" s="619">
        <v>0.92290000000000005</v>
      </c>
    </row>
    <row r="261" spans="1:70">
      <c r="A261" s="684"/>
      <c r="B261" s="29" t="s">
        <v>91</v>
      </c>
      <c r="C261" s="212">
        <v>0</v>
      </c>
      <c r="D261" s="212">
        <v>0</v>
      </c>
      <c r="E261" s="212">
        <v>0</v>
      </c>
      <c r="F261" s="212">
        <v>0</v>
      </c>
      <c r="G261" s="212">
        <v>0</v>
      </c>
      <c r="H261" s="212">
        <v>0</v>
      </c>
      <c r="I261" s="212">
        <v>0</v>
      </c>
      <c r="J261" s="212">
        <v>0</v>
      </c>
      <c r="K261" s="212">
        <v>0</v>
      </c>
      <c r="L261" s="212">
        <v>0</v>
      </c>
      <c r="M261" s="212">
        <v>0</v>
      </c>
      <c r="N261" s="212">
        <v>0</v>
      </c>
      <c r="O261" s="212">
        <v>0</v>
      </c>
      <c r="P261" s="212">
        <v>0</v>
      </c>
      <c r="Q261" s="212">
        <v>0</v>
      </c>
      <c r="R261" s="212">
        <v>0</v>
      </c>
      <c r="S261" s="212">
        <v>0</v>
      </c>
      <c r="T261" s="212">
        <v>0</v>
      </c>
      <c r="U261" s="212">
        <v>0</v>
      </c>
      <c r="V261" s="212">
        <v>0</v>
      </c>
      <c r="W261" s="212">
        <v>0</v>
      </c>
      <c r="X261" s="212">
        <v>0</v>
      </c>
      <c r="Y261" s="212">
        <v>0</v>
      </c>
      <c r="Z261" s="212">
        <v>0</v>
      </c>
      <c r="AA261" s="212">
        <v>0</v>
      </c>
      <c r="AB261" s="212">
        <v>0</v>
      </c>
      <c r="AC261" s="212">
        <v>0</v>
      </c>
      <c r="AD261" s="212">
        <v>0</v>
      </c>
      <c r="AE261" s="212">
        <v>0</v>
      </c>
      <c r="AF261" s="212">
        <v>0</v>
      </c>
      <c r="AG261" s="212">
        <v>0</v>
      </c>
      <c r="AH261" s="212">
        <v>0</v>
      </c>
      <c r="AI261" s="212">
        <v>0</v>
      </c>
      <c r="AJ261" s="212">
        <v>0</v>
      </c>
      <c r="AK261" s="212">
        <v>0</v>
      </c>
      <c r="AL261" s="212">
        <v>0</v>
      </c>
      <c r="AM261" s="212">
        <v>0.32240000000000002</v>
      </c>
      <c r="AN261" s="212">
        <v>0.42470000000000002</v>
      </c>
      <c r="AO261" s="212">
        <v>0.50660000000000005</v>
      </c>
      <c r="AP261" s="212">
        <v>0.39510000000000001</v>
      </c>
      <c r="AQ261" s="212">
        <v>0.40339999999999998</v>
      </c>
      <c r="AR261" s="212">
        <v>0.44650000000000001</v>
      </c>
      <c r="AS261" s="212">
        <v>0.40820000000000001</v>
      </c>
      <c r="AT261" s="212">
        <v>0.4703</v>
      </c>
      <c r="AU261" s="212">
        <v>0.63090000000000002</v>
      </c>
      <c r="AV261" s="212">
        <v>0.51439999999999997</v>
      </c>
      <c r="AW261" s="212">
        <v>0.51970000000000005</v>
      </c>
      <c r="AX261" s="212">
        <v>0.55659999999999998</v>
      </c>
      <c r="AY261" s="212">
        <v>0.48770000000000002</v>
      </c>
      <c r="AZ261" s="212">
        <v>0.4587</v>
      </c>
      <c r="BA261" s="212">
        <v>0.64639999999999997</v>
      </c>
      <c r="BB261" s="202">
        <v>0.58919999999999995</v>
      </c>
      <c r="BC261" s="202">
        <v>0.57240000000000002</v>
      </c>
      <c r="BD261" s="202">
        <v>0.59660000000000002</v>
      </c>
      <c r="BE261" s="405">
        <v>0.52449999999999997</v>
      </c>
      <c r="BF261" s="202">
        <v>0.53720000000000001</v>
      </c>
      <c r="BG261" s="202">
        <v>0.72040000000000004</v>
      </c>
      <c r="BH261" s="405">
        <v>0.61509999999999998</v>
      </c>
      <c r="BI261" s="405">
        <v>0.62919999999999998</v>
      </c>
      <c r="BJ261" s="405">
        <v>0.60580000000000001</v>
      </c>
      <c r="BK261" s="405">
        <v>0.52510000000000001</v>
      </c>
      <c r="BL261" s="202">
        <v>0.56279999999999997</v>
      </c>
      <c r="BM261" s="202">
        <v>0.69279999999999997</v>
      </c>
      <c r="BN261" s="202">
        <v>0.55120000000000002</v>
      </c>
      <c r="BO261" s="202">
        <v>0.58430000000000004</v>
      </c>
      <c r="BP261" s="619">
        <v>0.57989999999999997</v>
      </c>
      <c r="BQ261" s="619">
        <v>0.54159999999999997</v>
      </c>
      <c r="BR261" s="619">
        <v>0.65010000000000001</v>
      </c>
    </row>
    <row r="262" spans="1:70">
      <c r="A262" s="684"/>
      <c r="B262" s="29" t="s">
        <v>92</v>
      </c>
      <c r="C262" s="212">
        <v>0</v>
      </c>
      <c r="D262" s="212">
        <v>0</v>
      </c>
      <c r="E262" s="212">
        <v>0</v>
      </c>
      <c r="F262" s="212">
        <v>0</v>
      </c>
      <c r="G262" s="212">
        <v>0</v>
      </c>
      <c r="H262" s="212">
        <v>0</v>
      </c>
      <c r="I262" s="212">
        <v>0</v>
      </c>
      <c r="J262" s="212">
        <v>0</v>
      </c>
      <c r="K262" s="212">
        <v>0</v>
      </c>
      <c r="L262" s="212">
        <v>0</v>
      </c>
      <c r="M262" s="212">
        <v>0</v>
      </c>
      <c r="N262" s="212">
        <v>0</v>
      </c>
      <c r="O262" s="212">
        <v>0</v>
      </c>
      <c r="P262" s="212">
        <v>0</v>
      </c>
      <c r="Q262" s="212">
        <v>0</v>
      </c>
      <c r="R262" s="212">
        <v>0</v>
      </c>
      <c r="S262" s="212">
        <v>0</v>
      </c>
      <c r="T262" s="212">
        <v>0</v>
      </c>
      <c r="U262" s="212">
        <v>0</v>
      </c>
      <c r="V262" s="212">
        <v>0</v>
      </c>
      <c r="W262" s="212">
        <v>0</v>
      </c>
      <c r="X262" s="212">
        <v>0</v>
      </c>
      <c r="Y262" s="212">
        <v>0</v>
      </c>
      <c r="Z262" s="212">
        <v>0</v>
      </c>
      <c r="AA262" s="212">
        <v>0</v>
      </c>
      <c r="AB262" s="212">
        <v>0</v>
      </c>
      <c r="AC262" s="212">
        <v>0</v>
      </c>
      <c r="AD262" s="212">
        <v>0</v>
      </c>
      <c r="AE262" s="212">
        <v>0</v>
      </c>
      <c r="AF262" s="212">
        <v>0</v>
      </c>
      <c r="AG262" s="212">
        <v>0</v>
      </c>
      <c r="AH262" s="212">
        <v>0</v>
      </c>
      <c r="AI262" s="212">
        <v>0</v>
      </c>
      <c r="AJ262" s="212">
        <v>0</v>
      </c>
      <c r="AK262" s="212">
        <v>0</v>
      </c>
      <c r="AL262" s="212">
        <v>0</v>
      </c>
      <c r="AM262" s="212">
        <v>0.59489999999999998</v>
      </c>
      <c r="AN262" s="212">
        <v>0.74950000000000006</v>
      </c>
      <c r="AO262" s="212">
        <v>0.79630000000000001</v>
      </c>
      <c r="AP262" s="212">
        <v>0.71189999999999998</v>
      </c>
      <c r="AQ262" s="212">
        <v>0.73899999999999999</v>
      </c>
      <c r="AR262" s="212">
        <v>0.69530000000000003</v>
      </c>
      <c r="AS262" s="212">
        <v>0.65349999999999997</v>
      </c>
      <c r="AT262" s="212">
        <v>0.68389999999999995</v>
      </c>
      <c r="AU262" s="212">
        <v>0.80600000000000005</v>
      </c>
      <c r="AV262" s="212">
        <v>0.75409999999999999</v>
      </c>
      <c r="AW262" s="212">
        <v>0.76</v>
      </c>
      <c r="AX262" s="212">
        <v>0.78159999999999996</v>
      </c>
      <c r="AY262" s="212">
        <v>0.70120000000000005</v>
      </c>
      <c r="AZ262" s="212">
        <v>0.6391</v>
      </c>
      <c r="BA262" s="212">
        <v>0.84079999999999999</v>
      </c>
      <c r="BB262" s="202">
        <v>0.79190000000000005</v>
      </c>
      <c r="BC262" s="202">
        <v>0.77690000000000003</v>
      </c>
      <c r="BD262" s="202">
        <v>0.78210000000000002</v>
      </c>
      <c r="BE262" s="405">
        <v>0.72040000000000004</v>
      </c>
      <c r="BF262" s="202">
        <v>0.72160000000000002</v>
      </c>
      <c r="BG262" s="202">
        <v>0.83450000000000002</v>
      </c>
      <c r="BH262" s="405">
        <v>0.77710000000000001</v>
      </c>
      <c r="BI262" s="405">
        <v>0.79910000000000003</v>
      </c>
      <c r="BJ262" s="405">
        <v>0.78120000000000001</v>
      </c>
      <c r="BK262" s="405">
        <v>0.7288</v>
      </c>
      <c r="BL262" s="202">
        <v>0.76060000000000005</v>
      </c>
      <c r="BM262" s="202">
        <v>0.86270000000000002</v>
      </c>
      <c r="BN262" s="202">
        <v>0.7702</v>
      </c>
      <c r="BO262" s="202">
        <v>0.77449999999999997</v>
      </c>
      <c r="BP262" s="619">
        <v>0.76370000000000005</v>
      </c>
      <c r="BQ262" s="619">
        <v>0.72030000000000005</v>
      </c>
      <c r="BR262" s="619">
        <v>0.81230000000000002</v>
      </c>
    </row>
    <row r="263" spans="1:70">
      <c r="A263" s="684" t="s">
        <v>93</v>
      </c>
      <c r="B263" s="28" t="s">
        <v>94</v>
      </c>
      <c r="C263" s="43">
        <v>0</v>
      </c>
      <c r="D263" s="43">
        <v>0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  <c r="V263" s="43">
        <v>0</v>
      </c>
      <c r="W263" s="43">
        <v>0</v>
      </c>
      <c r="X263" s="43">
        <v>0</v>
      </c>
      <c r="Y263" s="43">
        <v>0</v>
      </c>
      <c r="Z263" s="43">
        <v>0</v>
      </c>
      <c r="AA263" s="43">
        <v>0</v>
      </c>
      <c r="AB263" s="43">
        <v>0</v>
      </c>
      <c r="AC263" s="43">
        <v>0</v>
      </c>
      <c r="AD263" s="43">
        <v>0</v>
      </c>
      <c r="AE263" s="43">
        <v>0</v>
      </c>
      <c r="AF263" s="43">
        <v>0</v>
      </c>
      <c r="AG263" s="43">
        <v>0</v>
      </c>
      <c r="AH263" s="43">
        <v>0</v>
      </c>
      <c r="AI263" s="43">
        <v>0</v>
      </c>
      <c r="AJ263" s="43">
        <v>0</v>
      </c>
      <c r="AK263" s="43">
        <v>0</v>
      </c>
      <c r="AL263" s="43">
        <v>0</v>
      </c>
      <c r="AM263" s="43">
        <v>0</v>
      </c>
      <c r="AN263" s="43">
        <v>0</v>
      </c>
      <c r="AO263" s="43">
        <v>0</v>
      </c>
      <c r="AP263" s="43">
        <v>0</v>
      </c>
      <c r="AQ263" s="43">
        <v>22951</v>
      </c>
      <c r="AR263" s="43">
        <v>21132</v>
      </c>
      <c r="AS263" s="43">
        <v>23840</v>
      </c>
      <c r="AT263" s="43">
        <v>36257</v>
      </c>
      <c r="AU263" s="43">
        <v>22110</v>
      </c>
      <c r="AV263" s="43">
        <v>19993</v>
      </c>
      <c r="AW263" s="43">
        <v>14047</v>
      </c>
      <c r="AX263" s="43">
        <v>12385</v>
      </c>
      <c r="AY263" s="43">
        <v>13590</v>
      </c>
      <c r="AZ263" s="43">
        <v>14133</v>
      </c>
      <c r="BA263" s="43">
        <v>8020</v>
      </c>
      <c r="BB263" s="2">
        <v>8082</v>
      </c>
      <c r="BC263" s="2">
        <v>7193</v>
      </c>
      <c r="BD263" s="2">
        <v>5911</v>
      </c>
      <c r="BE263" s="393">
        <v>9249</v>
      </c>
      <c r="BF263" s="2">
        <v>12698</v>
      </c>
      <c r="BG263" s="2">
        <v>6659</v>
      </c>
      <c r="BH263" s="474">
        <v>5836</v>
      </c>
      <c r="BI263" s="477">
        <v>5193</v>
      </c>
      <c r="BJ263" s="501">
        <v>6029</v>
      </c>
      <c r="BK263" s="531">
        <v>6241</v>
      </c>
      <c r="BL263" s="2">
        <v>4984</v>
      </c>
      <c r="BM263" s="2">
        <v>3382</v>
      </c>
      <c r="BN263" s="2">
        <v>4245</v>
      </c>
      <c r="BO263" s="2">
        <v>3739</v>
      </c>
      <c r="BP263" s="652">
        <v>3466</v>
      </c>
      <c r="BQ263" s="654">
        <v>5157</v>
      </c>
      <c r="BR263" s="656">
        <v>3810</v>
      </c>
    </row>
    <row r="264" spans="1:70">
      <c r="A264" s="684"/>
      <c r="B264" s="29" t="s">
        <v>95</v>
      </c>
      <c r="C264" s="212">
        <v>0</v>
      </c>
      <c r="D264" s="212">
        <v>0</v>
      </c>
      <c r="E264" s="212">
        <v>0</v>
      </c>
      <c r="F264" s="212">
        <v>0</v>
      </c>
      <c r="G264" s="212">
        <v>0</v>
      </c>
      <c r="H264" s="212">
        <v>0</v>
      </c>
      <c r="I264" s="212">
        <v>0</v>
      </c>
      <c r="J264" s="212">
        <v>0</v>
      </c>
      <c r="K264" s="212">
        <v>0</v>
      </c>
      <c r="L264" s="212">
        <v>0</v>
      </c>
      <c r="M264" s="212">
        <v>0</v>
      </c>
      <c r="N264" s="212">
        <v>0</v>
      </c>
      <c r="O264" s="212">
        <v>0</v>
      </c>
      <c r="P264" s="212">
        <v>0</v>
      </c>
      <c r="Q264" s="212">
        <v>0</v>
      </c>
      <c r="R264" s="212">
        <v>0</v>
      </c>
      <c r="S264" s="212">
        <v>0</v>
      </c>
      <c r="T264" s="212">
        <v>0</v>
      </c>
      <c r="U264" s="212">
        <v>0</v>
      </c>
      <c r="V264" s="212">
        <v>0</v>
      </c>
      <c r="W264" s="212">
        <v>0</v>
      </c>
      <c r="X264" s="212">
        <v>0</v>
      </c>
      <c r="Y264" s="212">
        <v>0</v>
      </c>
      <c r="Z264" s="212">
        <v>0</v>
      </c>
      <c r="AA264" s="212">
        <v>0</v>
      </c>
      <c r="AB264" s="212">
        <v>0</v>
      </c>
      <c r="AC264" s="212">
        <v>0</v>
      </c>
      <c r="AD264" s="212">
        <v>0</v>
      </c>
      <c r="AE264" s="212">
        <v>0</v>
      </c>
      <c r="AF264" s="212">
        <v>0</v>
      </c>
      <c r="AG264" s="212">
        <v>0</v>
      </c>
      <c r="AH264" s="212">
        <v>0</v>
      </c>
      <c r="AI264" s="212">
        <v>0</v>
      </c>
      <c r="AJ264" s="212">
        <v>0</v>
      </c>
      <c r="AK264" s="212">
        <v>0</v>
      </c>
      <c r="AL264" s="212">
        <v>0</v>
      </c>
      <c r="AM264" s="212">
        <v>0</v>
      </c>
      <c r="AN264" s="212">
        <v>0</v>
      </c>
      <c r="AO264" s="212">
        <v>0</v>
      </c>
      <c r="AP264" s="212">
        <v>0</v>
      </c>
      <c r="AQ264" s="212">
        <v>0</v>
      </c>
      <c r="AR264" s="212">
        <v>-7.9299999999999995E-2</v>
      </c>
      <c r="AS264" s="212">
        <v>0.12809999999999999</v>
      </c>
      <c r="AT264" s="212">
        <v>0.52080000000000004</v>
      </c>
      <c r="AU264" s="212">
        <v>-0.39019999999999999</v>
      </c>
      <c r="AV264" s="212">
        <v>-9.5699999999999993E-2</v>
      </c>
      <c r="AW264" s="212">
        <v>-0.2974</v>
      </c>
      <c r="AX264" s="212">
        <v>-0.1183</v>
      </c>
      <c r="AY264" s="212">
        <v>9.7299999999999998E-2</v>
      </c>
      <c r="AZ264" s="212">
        <v>0.04</v>
      </c>
      <c r="BA264" s="212">
        <v>-0.4325</v>
      </c>
      <c r="BB264" s="4">
        <v>7.7000000000000002E-3</v>
      </c>
      <c r="BC264" s="206">
        <v>-0.11</v>
      </c>
      <c r="BD264" s="202">
        <v>-0.1782</v>
      </c>
      <c r="BE264" s="405">
        <v>0.56469999999999998</v>
      </c>
      <c r="BF264" s="202">
        <v>0.37290000000000001</v>
      </c>
      <c r="BG264" s="202">
        <v>-0.47560000000000002</v>
      </c>
      <c r="BH264" s="405">
        <v>-0.1236</v>
      </c>
      <c r="BI264" s="405">
        <v>-0.11020000000000001</v>
      </c>
      <c r="BJ264" s="405">
        <v>0.161</v>
      </c>
      <c r="BK264" s="405">
        <v>3.5200000000000002E-2</v>
      </c>
      <c r="BL264" s="202">
        <v>-0.2014</v>
      </c>
      <c r="BM264" s="202">
        <v>-0.32140000000000002</v>
      </c>
      <c r="BN264" s="202">
        <v>0.25519999999999998</v>
      </c>
      <c r="BO264" s="202">
        <v>-0.1192</v>
      </c>
      <c r="BP264" s="619">
        <v>-7.2999999999999995E-2</v>
      </c>
      <c r="BQ264" s="619">
        <v>0.4879</v>
      </c>
      <c r="BR264" s="619">
        <v>-0.26119999999999999</v>
      </c>
    </row>
    <row r="265" spans="1:70">
      <c r="A265" s="684"/>
      <c r="B265" s="28" t="s">
        <v>96</v>
      </c>
      <c r="C265" s="43">
        <v>0</v>
      </c>
      <c r="D265" s="43">
        <v>0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  <c r="V265" s="43">
        <v>0</v>
      </c>
      <c r="W265" s="43">
        <v>0</v>
      </c>
      <c r="X265" s="43">
        <v>0</v>
      </c>
      <c r="Y265" s="43">
        <v>0</v>
      </c>
      <c r="Z265" s="43">
        <v>0</v>
      </c>
      <c r="AA265" s="43">
        <v>0</v>
      </c>
      <c r="AB265" s="43">
        <v>0</v>
      </c>
      <c r="AC265" s="43">
        <v>0</v>
      </c>
      <c r="AD265" s="43">
        <v>0</v>
      </c>
      <c r="AE265" s="43">
        <v>0</v>
      </c>
      <c r="AF265" s="43">
        <v>0</v>
      </c>
      <c r="AG265" s="43">
        <v>0</v>
      </c>
      <c r="AH265" s="43">
        <v>0</v>
      </c>
      <c r="AI265" s="43">
        <v>0</v>
      </c>
      <c r="AJ265" s="43">
        <v>0</v>
      </c>
      <c r="AK265" s="43">
        <v>0</v>
      </c>
      <c r="AL265" s="43">
        <v>0</v>
      </c>
      <c r="AM265" s="43">
        <v>0</v>
      </c>
      <c r="AN265" s="43">
        <v>0</v>
      </c>
      <c r="AO265" s="43">
        <v>0</v>
      </c>
      <c r="AP265" s="43">
        <v>0</v>
      </c>
      <c r="AQ265" s="43">
        <v>5066.3500000000004</v>
      </c>
      <c r="AR265" s="43">
        <v>7090.97</v>
      </c>
      <c r="AS265" s="57">
        <v>12109.38</v>
      </c>
      <c r="AT265" s="57">
        <v>14443.93</v>
      </c>
      <c r="AU265" s="43">
        <v>5306.86</v>
      </c>
      <c r="AV265" s="43">
        <v>5488.33</v>
      </c>
      <c r="AW265" s="43">
        <v>3941.97</v>
      </c>
      <c r="AX265" s="43">
        <v>3398.68</v>
      </c>
      <c r="AY265" s="43">
        <v>4127.2</v>
      </c>
      <c r="AZ265" s="43">
        <v>7024.88</v>
      </c>
      <c r="BA265" s="43">
        <v>2617.13</v>
      </c>
      <c r="BB265" s="2">
        <v>2328.4499999999998</v>
      </c>
      <c r="BC265" s="2">
        <v>2183.6999999999998</v>
      </c>
      <c r="BD265" s="2">
        <v>2243.33</v>
      </c>
      <c r="BE265" s="393">
        <v>4980.32</v>
      </c>
      <c r="BF265" s="2">
        <v>5923.12</v>
      </c>
      <c r="BG265" s="2">
        <v>1978.51</v>
      </c>
      <c r="BH265" s="474">
        <v>2011.53</v>
      </c>
      <c r="BI265" s="477">
        <v>1613.65</v>
      </c>
      <c r="BJ265" s="501">
        <v>1416</v>
      </c>
      <c r="BK265" s="531">
        <v>2214.92</v>
      </c>
      <c r="BL265" s="2">
        <v>2195.5100000000002</v>
      </c>
      <c r="BM265" s="2">
        <v>982.42</v>
      </c>
      <c r="BN265" s="2">
        <v>1492.6</v>
      </c>
      <c r="BO265" s="2">
        <v>1291.3</v>
      </c>
      <c r="BP265" s="652">
        <v>1573.95</v>
      </c>
      <c r="BQ265" s="654">
        <v>2728.61</v>
      </c>
      <c r="BR265" s="656">
        <v>1983.97</v>
      </c>
    </row>
    <row r="266" spans="1:70">
      <c r="A266" s="684"/>
      <c r="B266" s="29" t="s">
        <v>97</v>
      </c>
      <c r="C266" s="212">
        <v>0</v>
      </c>
      <c r="D266" s="212">
        <v>0</v>
      </c>
      <c r="E266" s="212">
        <v>0</v>
      </c>
      <c r="F266" s="212">
        <v>0</v>
      </c>
      <c r="G266" s="212">
        <v>0</v>
      </c>
      <c r="H266" s="212">
        <v>0</v>
      </c>
      <c r="I266" s="212">
        <v>0</v>
      </c>
      <c r="J266" s="212">
        <v>0</v>
      </c>
      <c r="K266" s="212">
        <v>0</v>
      </c>
      <c r="L266" s="212">
        <v>0</v>
      </c>
      <c r="M266" s="212">
        <v>0</v>
      </c>
      <c r="N266" s="212">
        <v>0</v>
      </c>
      <c r="O266" s="212">
        <v>0</v>
      </c>
      <c r="P266" s="212">
        <v>0</v>
      </c>
      <c r="Q266" s="212">
        <v>0</v>
      </c>
      <c r="R266" s="212">
        <v>0</v>
      </c>
      <c r="S266" s="212">
        <v>0</v>
      </c>
      <c r="T266" s="212">
        <v>0</v>
      </c>
      <c r="U266" s="212">
        <v>0</v>
      </c>
      <c r="V266" s="212">
        <v>0</v>
      </c>
      <c r="W266" s="212">
        <v>0</v>
      </c>
      <c r="X266" s="212">
        <v>0</v>
      </c>
      <c r="Y266" s="212">
        <v>0</v>
      </c>
      <c r="Z266" s="212">
        <v>0</v>
      </c>
      <c r="AA266" s="212">
        <v>0</v>
      </c>
      <c r="AB266" s="212">
        <v>0</v>
      </c>
      <c r="AC266" s="212">
        <v>0</v>
      </c>
      <c r="AD266" s="212">
        <v>0</v>
      </c>
      <c r="AE266" s="212">
        <v>0</v>
      </c>
      <c r="AF266" s="212">
        <v>0</v>
      </c>
      <c r="AG266" s="212">
        <v>0</v>
      </c>
      <c r="AH266" s="212">
        <v>0</v>
      </c>
      <c r="AI266" s="212">
        <v>0</v>
      </c>
      <c r="AJ266" s="212">
        <v>0</v>
      </c>
      <c r="AK266" s="212">
        <v>0</v>
      </c>
      <c r="AL266" s="212">
        <v>0</v>
      </c>
      <c r="AM266" s="212">
        <v>0</v>
      </c>
      <c r="AN266" s="212">
        <v>0</v>
      </c>
      <c r="AO266" s="212">
        <v>0</v>
      </c>
      <c r="AP266" s="212">
        <v>0</v>
      </c>
      <c r="AQ266" s="212">
        <v>0</v>
      </c>
      <c r="AR266" s="212">
        <v>0.39960000000000001</v>
      </c>
      <c r="AS266" s="212">
        <v>0.7077</v>
      </c>
      <c r="AT266" s="212">
        <v>0.1928</v>
      </c>
      <c r="AU266" s="212">
        <v>-0.63260000000000005</v>
      </c>
      <c r="AV266" s="212">
        <v>3.4200000000000001E-2</v>
      </c>
      <c r="AW266" s="212">
        <v>-0.28179999999999999</v>
      </c>
      <c r="AX266" s="212">
        <v>-0.13780000000000001</v>
      </c>
      <c r="AY266" s="212">
        <v>0.21440000000000001</v>
      </c>
      <c r="AZ266" s="212">
        <v>0.70209999999999995</v>
      </c>
      <c r="BA266" s="212">
        <v>-0.62739999999999996</v>
      </c>
      <c r="BB266" s="4">
        <v>-0.1103</v>
      </c>
      <c r="BC266" s="202">
        <v>-6.2199999999999998E-2</v>
      </c>
      <c r="BD266" s="202">
        <v>2.7300000000000001E-2</v>
      </c>
      <c r="BE266" s="405">
        <v>1.2201</v>
      </c>
      <c r="BF266" s="202">
        <v>0.1893</v>
      </c>
      <c r="BG266" s="202">
        <v>-0.66600000000000004</v>
      </c>
      <c r="BH266" s="405">
        <v>1.67E-2</v>
      </c>
      <c r="BI266" s="405">
        <v>-0.1978</v>
      </c>
      <c r="BJ266" s="405">
        <v>-0.1225</v>
      </c>
      <c r="BK266" s="405">
        <v>0.56420000000000003</v>
      </c>
      <c r="BL266" s="202">
        <v>-8.8000000000000005E-3</v>
      </c>
      <c r="BM266" s="202">
        <v>-0.55249999999999999</v>
      </c>
      <c r="BN266" s="202">
        <v>0.51929999999999998</v>
      </c>
      <c r="BO266" s="202">
        <v>-0.13489999999999999</v>
      </c>
      <c r="BP266" s="619">
        <v>0.21890000000000001</v>
      </c>
      <c r="BQ266" s="619">
        <v>0.73360000000000003</v>
      </c>
      <c r="BR266" s="619">
        <v>-0.27289999999999998</v>
      </c>
    </row>
    <row r="267" spans="1:70">
      <c r="A267" s="684" t="s">
        <v>98</v>
      </c>
      <c r="B267" s="28" t="s">
        <v>99</v>
      </c>
      <c r="C267" s="43">
        <v>0</v>
      </c>
      <c r="D267" s="43">
        <v>0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  <c r="V267" s="43">
        <v>0</v>
      </c>
      <c r="W267" s="43">
        <v>0</v>
      </c>
      <c r="X267" s="43">
        <v>0</v>
      </c>
      <c r="Y267" s="43">
        <v>0</v>
      </c>
      <c r="Z267" s="43">
        <v>0</v>
      </c>
      <c r="AA267" s="43">
        <v>0</v>
      </c>
      <c r="AB267" s="43">
        <v>0</v>
      </c>
      <c r="AC267" s="43">
        <v>0</v>
      </c>
      <c r="AD267" s="43">
        <v>0</v>
      </c>
      <c r="AE267" s="43">
        <v>0</v>
      </c>
      <c r="AF267" s="43">
        <v>0</v>
      </c>
      <c r="AG267" s="43">
        <v>0</v>
      </c>
      <c r="AH267" s="43">
        <v>0</v>
      </c>
      <c r="AI267" s="43">
        <v>0</v>
      </c>
      <c r="AJ267" s="43">
        <v>0</v>
      </c>
      <c r="AK267" s="43">
        <v>0</v>
      </c>
      <c r="AL267" s="43">
        <v>0</v>
      </c>
      <c r="AM267" s="43">
        <v>0</v>
      </c>
      <c r="AN267" s="43">
        <v>0</v>
      </c>
      <c r="AO267" s="43">
        <v>0</v>
      </c>
      <c r="AP267" s="43">
        <v>3713.85</v>
      </c>
      <c r="AQ267" s="43">
        <v>3494.13</v>
      </c>
      <c r="AR267" s="43">
        <v>3291.48</v>
      </c>
      <c r="AS267" s="43">
        <v>3379.58</v>
      </c>
      <c r="AT267" s="43">
        <v>3328.6</v>
      </c>
      <c r="AU267" s="43">
        <v>2610.69</v>
      </c>
      <c r="AV267" s="43">
        <v>2824.26</v>
      </c>
      <c r="AW267" s="43">
        <v>2611.21</v>
      </c>
      <c r="AX267" s="43">
        <v>2772.16</v>
      </c>
      <c r="AY267" s="43">
        <v>2684.95</v>
      </c>
      <c r="AZ267" s="43">
        <v>2738.63</v>
      </c>
      <c r="BA267" s="43">
        <v>2315.3200000000002</v>
      </c>
      <c r="BB267" s="2">
        <v>2220.8000000000002</v>
      </c>
      <c r="BC267" s="2">
        <v>2315.89</v>
      </c>
      <c r="BD267" s="2">
        <v>2493.3000000000002</v>
      </c>
      <c r="BE267" s="393">
        <v>3035.65</v>
      </c>
      <c r="BF267" s="2">
        <v>3106.91</v>
      </c>
      <c r="BG267" s="2">
        <v>2285.7800000000002</v>
      </c>
      <c r="BH267" s="474">
        <v>2451.33</v>
      </c>
      <c r="BI267" s="477">
        <v>2417.39</v>
      </c>
      <c r="BJ267" s="501">
        <v>2441.7399999999998</v>
      </c>
      <c r="BK267" s="531">
        <v>2449.1</v>
      </c>
      <c r="BL267" s="2">
        <v>2454.62</v>
      </c>
      <c r="BM267" s="2">
        <v>2065.66</v>
      </c>
      <c r="BN267" s="2">
        <v>2251.89</v>
      </c>
      <c r="BO267" s="2">
        <v>2237.6</v>
      </c>
      <c r="BP267" s="652">
        <v>2409.91</v>
      </c>
      <c r="BQ267" s="654">
        <v>2514.5700000000002</v>
      </c>
      <c r="BR267" s="656">
        <v>2559.4899999999998</v>
      </c>
    </row>
    <row r="268" spans="1:70">
      <c r="A268" s="684"/>
      <c r="B268" s="29" t="s">
        <v>100</v>
      </c>
      <c r="C268" s="45">
        <v>0</v>
      </c>
      <c r="D268" s="45">
        <v>0</v>
      </c>
      <c r="E268" s="45">
        <v>0</v>
      </c>
      <c r="F268" s="45">
        <v>0</v>
      </c>
      <c r="G268" s="45">
        <v>0</v>
      </c>
      <c r="H268" s="45">
        <v>0</v>
      </c>
      <c r="I268" s="45">
        <v>0</v>
      </c>
      <c r="J268" s="45">
        <v>0</v>
      </c>
      <c r="K268" s="45">
        <v>0</v>
      </c>
      <c r="L268" s="45">
        <v>0</v>
      </c>
      <c r="M268" s="45">
        <v>0</v>
      </c>
      <c r="N268" s="45">
        <v>0</v>
      </c>
      <c r="O268" s="45">
        <v>0</v>
      </c>
      <c r="P268" s="45">
        <v>0</v>
      </c>
      <c r="Q268" s="45">
        <v>0</v>
      </c>
      <c r="R268" s="45">
        <v>0</v>
      </c>
      <c r="S268" s="45">
        <v>0</v>
      </c>
      <c r="T268" s="45">
        <v>0</v>
      </c>
      <c r="U268" s="45">
        <v>0</v>
      </c>
      <c r="V268" s="45">
        <v>0</v>
      </c>
      <c r="W268" s="45">
        <v>0</v>
      </c>
      <c r="X268" s="45">
        <v>0</v>
      </c>
      <c r="Y268" s="45">
        <v>0</v>
      </c>
      <c r="Z268" s="45">
        <v>0</v>
      </c>
      <c r="AA268" s="45">
        <v>0</v>
      </c>
      <c r="AB268" s="45">
        <v>0</v>
      </c>
      <c r="AC268" s="45">
        <v>0</v>
      </c>
      <c r="AD268" s="45">
        <v>0</v>
      </c>
      <c r="AE268" s="45">
        <v>0</v>
      </c>
      <c r="AF268" s="45">
        <v>0</v>
      </c>
      <c r="AG268" s="45">
        <v>0</v>
      </c>
      <c r="AH268" s="45">
        <v>0</v>
      </c>
      <c r="AI268" s="45">
        <v>0</v>
      </c>
      <c r="AJ268" s="45">
        <v>0</v>
      </c>
      <c r="AK268" s="45">
        <v>0</v>
      </c>
      <c r="AL268" s="45">
        <v>0</v>
      </c>
      <c r="AM268" s="45">
        <v>0</v>
      </c>
      <c r="AN268" s="45">
        <v>0</v>
      </c>
      <c r="AO268" s="45">
        <v>0</v>
      </c>
      <c r="AP268" s="45">
        <v>6423.28</v>
      </c>
      <c r="AQ268" s="45">
        <v>6339.69</v>
      </c>
      <c r="AR268" s="45">
        <v>6538.42</v>
      </c>
      <c r="AS268" s="45">
        <v>7393.94</v>
      </c>
      <c r="AT268" s="45">
        <v>7056.17</v>
      </c>
      <c r="AU268" s="45">
        <v>5417.35</v>
      </c>
      <c r="AV268" s="45">
        <v>5918.45</v>
      </c>
      <c r="AW268" s="45">
        <v>5626.05</v>
      </c>
      <c r="AX268" s="45">
        <v>5656.75</v>
      </c>
      <c r="AY268" s="45">
        <v>5674.96</v>
      </c>
      <c r="AZ268" s="45">
        <v>6610.1</v>
      </c>
      <c r="BA268" s="45">
        <v>5354.35</v>
      </c>
      <c r="BB268" s="4">
        <v>5689.24</v>
      </c>
      <c r="BC268" s="4">
        <v>5746.35</v>
      </c>
      <c r="BD268" s="4">
        <v>6511.55</v>
      </c>
      <c r="BE268" s="394">
        <v>7647.54</v>
      </c>
      <c r="BF268" s="4">
        <v>8697.48</v>
      </c>
      <c r="BG268" s="4">
        <v>6206.63</v>
      </c>
      <c r="BH268" s="475">
        <v>6333.42</v>
      </c>
      <c r="BI268" s="478">
        <v>6202.76</v>
      </c>
      <c r="BJ268" s="502">
        <v>5963.48</v>
      </c>
      <c r="BK268" s="532">
        <v>6468.41</v>
      </c>
      <c r="BL268" s="4">
        <v>6892.99</v>
      </c>
      <c r="BM268" s="4">
        <v>5771.87</v>
      </c>
      <c r="BN268" s="4">
        <v>5828.2</v>
      </c>
      <c r="BO268" s="4">
        <v>5805.93</v>
      </c>
      <c r="BP268" s="653">
        <v>6877.93</v>
      </c>
      <c r="BQ268" s="655">
        <v>7882.7</v>
      </c>
      <c r="BR268" s="657">
        <v>7914.06</v>
      </c>
    </row>
    <row r="269" spans="1:70">
      <c r="A269" s="684"/>
      <c r="B269" s="29" t="s">
        <v>101</v>
      </c>
      <c r="C269" s="45">
        <v>0</v>
      </c>
      <c r="D269" s="45">
        <v>0</v>
      </c>
      <c r="E269" s="45">
        <v>0</v>
      </c>
      <c r="F269" s="45">
        <v>0</v>
      </c>
      <c r="G269" s="45">
        <v>0</v>
      </c>
      <c r="H269" s="45">
        <v>0</v>
      </c>
      <c r="I269" s="45">
        <v>0</v>
      </c>
      <c r="J269" s="45">
        <v>0</v>
      </c>
      <c r="K269" s="45">
        <v>0</v>
      </c>
      <c r="L269" s="45">
        <v>0</v>
      </c>
      <c r="M269" s="45">
        <v>0</v>
      </c>
      <c r="N269" s="45">
        <v>0</v>
      </c>
      <c r="O269" s="45">
        <v>0</v>
      </c>
      <c r="P269" s="45">
        <v>0</v>
      </c>
      <c r="Q269" s="45">
        <v>0</v>
      </c>
      <c r="R269" s="45">
        <v>0</v>
      </c>
      <c r="S269" s="45">
        <v>0</v>
      </c>
      <c r="T269" s="45">
        <v>0</v>
      </c>
      <c r="U269" s="45">
        <v>0</v>
      </c>
      <c r="V269" s="45">
        <v>0</v>
      </c>
      <c r="W269" s="45">
        <v>0</v>
      </c>
      <c r="X269" s="45">
        <v>0</v>
      </c>
      <c r="Y269" s="45">
        <v>0</v>
      </c>
      <c r="Z269" s="45">
        <v>0</v>
      </c>
      <c r="AA269" s="45">
        <v>0</v>
      </c>
      <c r="AB269" s="45">
        <v>0</v>
      </c>
      <c r="AC269" s="45">
        <v>0</v>
      </c>
      <c r="AD269" s="45">
        <v>0</v>
      </c>
      <c r="AE269" s="45">
        <v>0</v>
      </c>
      <c r="AF269" s="45">
        <v>0</v>
      </c>
      <c r="AG269" s="45">
        <v>0</v>
      </c>
      <c r="AH269" s="45">
        <v>0</v>
      </c>
      <c r="AI269" s="45">
        <v>0</v>
      </c>
      <c r="AJ269" s="45">
        <v>0</v>
      </c>
      <c r="AK269" s="45">
        <v>0</v>
      </c>
      <c r="AL269" s="45">
        <v>0</v>
      </c>
      <c r="AM269" s="45">
        <v>0</v>
      </c>
      <c r="AN269" s="45">
        <v>0</v>
      </c>
      <c r="AO269" s="45">
        <v>0</v>
      </c>
      <c r="AP269" s="45">
        <v>3521.95</v>
      </c>
      <c r="AQ269" s="45">
        <v>3400.44</v>
      </c>
      <c r="AR269" s="45">
        <v>3326.7</v>
      </c>
      <c r="AS269" s="45">
        <v>3418.06</v>
      </c>
      <c r="AT269" s="45">
        <v>3379.93</v>
      </c>
      <c r="AU269" s="45">
        <v>2609.12</v>
      </c>
      <c r="AV269" s="45">
        <v>2656.81</v>
      </c>
      <c r="AW269" s="45">
        <v>2605.96</v>
      </c>
      <c r="AX269" s="45">
        <v>2702.14</v>
      </c>
      <c r="AY269" s="45">
        <v>2813.15</v>
      </c>
      <c r="AZ269" s="45">
        <v>2690.63</v>
      </c>
      <c r="BA269" s="45">
        <v>2271.09</v>
      </c>
      <c r="BB269" s="4">
        <v>2064.96</v>
      </c>
      <c r="BC269" s="4">
        <v>2133.2600000000002</v>
      </c>
      <c r="BD269" s="4">
        <v>2392.56</v>
      </c>
      <c r="BE269" s="394">
        <v>3045.98</v>
      </c>
      <c r="BF269" s="4">
        <v>2840.91</v>
      </c>
      <c r="BG269" s="4">
        <v>2181.9899999999998</v>
      </c>
      <c r="BH269" s="475">
        <v>2307.4</v>
      </c>
      <c r="BI269" s="478">
        <v>2365.06</v>
      </c>
      <c r="BJ269" s="502">
        <v>2425.29</v>
      </c>
      <c r="BK269" s="532">
        <v>2381.35</v>
      </c>
      <c r="BL269" s="4">
        <v>2308.4299999999998</v>
      </c>
      <c r="BM269" s="4">
        <v>2002.47</v>
      </c>
      <c r="BN269" s="4">
        <v>2255.4699999999998</v>
      </c>
      <c r="BO269" s="4">
        <v>2243.6999999999998</v>
      </c>
      <c r="BP269" s="653">
        <v>2367.6</v>
      </c>
      <c r="BQ269" s="655">
        <v>2395.5100000000002</v>
      </c>
      <c r="BR269" s="657">
        <v>2409.69</v>
      </c>
    </row>
    <row r="270" spans="1:70">
      <c r="A270" s="684"/>
      <c r="B270" s="29" t="s">
        <v>102</v>
      </c>
      <c r="C270" s="45">
        <v>0</v>
      </c>
      <c r="D270" s="45">
        <v>0</v>
      </c>
      <c r="E270" s="45">
        <v>0</v>
      </c>
      <c r="F270" s="45">
        <v>0</v>
      </c>
      <c r="G270" s="45">
        <v>0</v>
      </c>
      <c r="H270" s="45">
        <v>0</v>
      </c>
      <c r="I270" s="45">
        <v>0</v>
      </c>
      <c r="J270" s="45">
        <v>0</v>
      </c>
      <c r="K270" s="45">
        <v>0</v>
      </c>
      <c r="L270" s="45">
        <v>0</v>
      </c>
      <c r="M270" s="45">
        <v>0</v>
      </c>
      <c r="N270" s="45">
        <v>0</v>
      </c>
      <c r="O270" s="45">
        <v>0</v>
      </c>
      <c r="P270" s="45">
        <v>0</v>
      </c>
      <c r="Q270" s="45">
        <v>0</v>
      </c>
      <c r="R270" s="45">
        <v>0</v>
      </c>
      <c r="S270" s="45">
        <v>0</v>
      </c>
      <c r="T270" s="45">
        <v>0</v>
      </c>
      <c r="U270" s="45">
        <v>0</v>
      </c>
      <c r="V270" s="45">
        <v>0</v>
      </c>
      <c r="W270" s="45">
        <v>0</v>
      </c>
      <c r="X270" s="45">
        <v>0</v>
      </c>
      <c r="Y270" s="45">
        <v>0</v>
      </c>
      <c r="Z270" s="45">
        <v>0</v>
      </c>
      <c r="AA270" s="45">
        <v>0</v>
      </c>
      <c r="AB270" s="45">
        <v>0</v>
      </c>
      <c r="AC270" s="45">
        <v>0</v>
      </c>
      <c r="AD270" s="45">
        <v>0</v>
      </c>
      <c r="AE270" s="45">
        <v>0</v>
      </c>
      <c r="AF270" s="45">
        <v>0</v>
      </c>
      <c r="AG270" s="45">
        <v>0</v>
      </c>
      <c r="AH270" s="45">
        <v>0</v>
      </c>
      <c r="AI270" s="45">
        <v>0</v>
      </c>
      <c r="AJ270" s="45">
        <v>0</v>
      </c>
      <c r="AK270" s="45">
        <v>0</v>
      </c>
      <c r="AL270" s="45">
        <v>0</v>
      </c>
      <c r="AM270" s="45">
        <v>0</v>
      </c>
      <c r="AN270" s="45">
        <v>0</v>
      </c>
      <c r="AO270" s="45">
        <v>0</v>
      </c>
      <c r="AP270" s="45">
        <v>4088.72</v>
      </c>
      <c r="AQ270" s="45">
        <v>3774.09</v>
      </c>
      <c r="AR270" s="45">
        <v>3409.76</v>
      </c>
      <c r="AS270" s="45">
        <v>3555.53</v>
      </c>
      <c r="AT270" s="45">
        <v>3407.14</v>
      </c>
      <c r="AU270" s="45">
        <v>2690.39</v>
      </c>
      <c r="AV270" s="45">
        <v>3177.14</v>
      </c>
      <c r="AW270" s="45">
        <v>2773.35</v>
      </c>
      <c r="AX270" s="45">
        <v>3029.47</v>
      </c>
      <c r="AY270" s="45">
        <v>2617.38</v>
      </c>
      <c r="AZ270" s="45">
        <v>3122.49</v>
      </c>
      <c r="BA270" s="45">
        <v>2490.64</v>
      </c>
      <c r="BB270" s="4">
        <v>2669.47</v>
      </c>
      <c r="BC270" s="4">
        <v>2845.43</v>
      </c>
      <c r="BD270" s="4">
        <v>3067.92</v>
      </c>
      <c r="BE270" s="394">
        <v>3723.98</v>
      </c>
      <c r="BF270" s="4">
        <v>3903.34</v>
      </c>
      <c r="BG270" s="4">
        <v>2543.8200000000002</v>
      </c>
      <c r="BH270" s="475">
        <v>2929.37</v>
      </c>
      <c r="BI270" s="478">
        <v>2664.51</v>
      </c>
      <c r="BJ270" s="502">
        <v>2635.07</v>
      </c>
      <c r="BK270" s="532">
        <v>2793.72</v>
      </c>
      <c r="BL270" s="4">
        <v>2799.05</v>
      </c>
      <c r="BM270" s="4">
        <v>2246.35</v>
      </c>
      <c r="BN270" s="4">
        <v>2512.4699999999998</v>
      </c>
      <c r="BO270" s="4">
        <v>2352.16</v>
      </c>
      <c r="BP270" s="653">
        <v>2611.16</v>
      </c>
      <c r="BQ270" s="655">
        <v>2935.2</v>
      </c>
      <c r="BR270" s="657">
        <v>3073.86</v>
      </c>
    </row>
    <row r="271" spans="1:70">
      <c r="A271" s="684"/>
      <c r="B271" s="29" t="s">
        <v>103</v>
      </c>
      <c r="C271" s="45">
        <v>0</v>
      </c>
      <c r="D271" s="45">
        <v>0</v>
      </c>
      <c r="E271" s="45">
        <v>0</v>
      </c>
      <c r="F271" s="45">
        <v>0</v>
      </c>
      <c r="G271" s="45">
        <v>0</v>
      </c>
      <c r="H271" s="45">
        <v>0</v>
      </c>
      <c r="I271" s="45">
        <v>0</v>
      </c>
      <c r="J271" s="45">
        <v>0</v>
      </c>
      <c r="K271" s="45">
        <v>0</v>
      </c>
      <c r="L271" s="45">
        <v>0</v>
      </c>
      <c r="M271" s="45">
        <v>0</v>
      </c>
      <c r="N271" s="45">
        <v>0</v>
      </c>
      <c r="O271" s="45">
        <v>0</v>
      </c>
      <c r="P271" s="45">
        <v>0</v>
      </c>
      <c r="Q271" s="45">
        <v>0</v>
      </c>
      <c r="R271" s="45">
        <v>0</v>
      </c>
      <c r="S271" s="45">
        <v>0</v>
      </c>
      <c r="T271" s="45">
        <v>0</v>
      </c>
      <c r="U271" s="45">
        <v>0</v>
      </c>
      <c r="V271" s="45">
        <v>0</v>
      </c>
      <c r="W271" s="45">
        <v>0</v>
      </c>
      <c r="X271" s="45">
        <v>0</v>
      </c>
      <c r="Y271" s="45">
        <v>0</v>
      </c>
      <c r="Z271" s="45">
        <v>0</v>
      </c>
      <c r="AA271" s="45">
        <v>0</v>
      </c>
      <c r="AB271" s="45">
        <v>0</v>
      </c>
      <c r="AC271" s="45">
        <v>0</v>
      </c>
      <c r="AD271" s="45">
        <v>0</v>
      </c>
      <c r="AE271" s="45">
        <v>0</v>
      </c>
      <c r="AF271" s="45">
        <v>0</v>
      </c>
      <c r="AG271" s="45">
        <v>0</v>
      </c>
      <c r="AH271" s="45">
        <v>0</v>
      </c>
      <c r="AI271" s="45">
        <v>0</v>
      </c>
      <c r="AJ271" s="45">
        <v>0</v>
      </c>
      <c r="AK271" s="45">
        <v>0</v>
      </c>
      <c r="AL271" s="45">
        <v>0</v>
      </c>
      <c r="AM271" s="45">
        <v>0</v>
      </c>
      <c r="AN271" s="45">
        <v>0</v>
      </c>
      <c r="AO271" s="45">
        <v>0</v>
      </c>
      <c r="AP271" s="45">
        <v>3318.22</v>
      </c>
      <c r="AQ271" s="45">
        <v>2669.53</v>
      </c>
      <c r="AR271" s="45">
        <v>2542.77</v>
      </c>
      <c r="AS271" s="45">
        <v>2478.77</v>
      </c>
      <c r="AT271" s="45">
        <v>2492.6</v>
      </c>
      <c r="AU271" s="45">
        <v>1920.21</v>
      </c>
      <c r="AV271" s="45">
        <v>1934.64</v>
      </c>
      <c r="AW271" s="45">
        <v>1827.59</v>
      </c>
      <c r="AX271" s="45">
        <v>2091.52</v>
      </c>
      <c r="AY271" s="45">
        <v>1945.92</v>
      </c>
      <c r="AZ271" s="45">
        <v>2107.66</v>
      </c>
      <c r="BA271" s="45">
        <v>1830.48</v>
      </c>
      <c r="BB271" s="4">
        <v>1801.08</v>
      </c>
      <c r="BC271" s="4">
        <v>1786.19</v>
      </c>
      <c r="BD271" s="4">
        <v>1975.84</v>
      </c>
      <c r="BE271" s="394">
        <v>2637.96</v>
      </c>
      <c r="BF271" s="4">
        <v>2909.61</v>
      </c>
      <c r="BG271" s="4">
        <v>2062.85</v>
      </c>
      <c r="BH271" s="475">
        <v>2004.99</v>
      </c>
      <c r="BI271" s="478">
        <v>1935.92</v>
      </c>
      <c r="BJ271" s="502">
        <v>1980.59</v>
      </c>
      <c r="BK271" s="532">
        <v>2133.7399999999998</v>
      </c>
      <c r="BL271" s="4">
        <v>2237.15</v>
      </c>
      <c r="BM271" s="4">
        <v>1793.97</v>
      </c>
      <c r="BN271" s="4">
        <v>1814.78</v>
      </c>
      <c r="BO271" s="4">
        <v>1928.73</v>
      </c>
      <c r="BP271" s="653">
        <v>2216.0100000000002</v>
      </c>
      <c r="BQ271" s="655">
        <v>2339.73</v>
      </c>
      <c r="BR271" s="657">
        <v>2230.7600000000002</v>
      </c>
    </row>
    <row r="272" spans="1:70">
      <c r="A272" s="684" t="s">
        <v>104</v>
      </c>
      <c r="B272" s="28" t="s">
        <v>105</v>
      </c>
      <c r="C272" s="43">
        <v>0</v>
      </c>
      <c r="D272" s="43">
        <v>0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  <c r="V272" s="43">
        <v>0</v>
      </c>
      <c r="W272" s="43">
        <v>0</v>
      </c>
      <c r="X272" s="43">
        <v>0</v>
      </c>
      <c r="Y272" s="43">
        <v>0</v>
      </c>
      <c r="Z272" s="43">
        <v>0</v>
      </c>
      <c r="AA272" s="43">
        <v>0</v>
      </c>
      <c r="AB272" s="43">
        <v>0</v>
      </c>
      <c r="AC272" s="43">
        <v>0</v>
      </c>
      <c r="AD272" s="43">
        <v>0</v>
      </c>
      <c r="AE272" s="43">
        <v>0</v>
      </c>
      <c r="AF272" s="43">
        <v>0</v>
      </c>
      <c r="AG272" s="43">
        <v>0</v>
      </c>
      <c r="AH272" s="43">
        <v>0</v>
      </c>
      <c r="AI272" s="43">
        <v>0</v>
      </c>
      <c r="AJ272" s="43">
        <v>0</v>
      </c>
      <c r="AK272" s="43">
        <v>0</v>
      </c>
      <c r="AL272" s="43">
        <v>0</v>
      </c>
      <c r="AM272" s="43">
        <v>0</v>
      </c>
      <c r="AN272" s="43">
        <v>0</v>
      </c>
      <c r="AO272" s="43">
        <v>0</v>
      </c>
      <c r="AP272" s="43">
        <v>0.13</v>
      </c>
      <c r="AQ272" s="43">
        <v>2.61</v>
      </c>
      <c r="AR272" s="43">
        <v>2.4500000000000002</v>
      </c>
      <c r="AS272" s="43">
        <v>2.68</v>
      </c>
      <c r="AT272" s="43">
        <v>2.86</v>
      </c>
      <c r="AU272" s="43">
        <v>2.64</v>
      </c>
      <c r="AV272" s="43">
        <v>2.73</v>
      </c>
      <c r="AW272" s="43">
        <v>2.38</v>
      </c>
      <c r="AX272" s="43">
        <v>2.4300000000000002</v>
      </c>
      <c r="AY272" s="43">
        <v>2.2799999999999998</v>
      </c>
      <c r="AZ272" s="43">
        <v>2.25</v>
      </c>
      <c r="BA272" s="43">
        <v>2.06</v>
      </c>
      <c r="BB272" s="2">
        <v>1.9</v>
      </c>
      <c r="BC272" s="2">
        <v>1.92</v>
      </c>
      <c r="BD272" s="2">
        <v>1.88</v>
      </c>
      <c r="BE272" s="393">
        <v>2.14</v>
      </c>
      <c r="BF272" s="2">
        <v>2.14</v>
      </c>
      <c r="BG272" s="2">
        <v>1.95</v>
      </c>
      <c r="BH272" s="474">
        <v>2</v>
      </c>
      <c r="BI272" s="477">
        <v>2.13</v>
      </c>
      <c r="BJ272" s="501">
        <v>2.06</v>
      </c>
      <c r="BK272" s="531">
        <v>2.12</v>
      </c>
      <c r="BL272" s="2">
        <v>2.0499999999999998</v>
      </c>
      <c r="BM272" s="2">
        <v>2.0299999999999998</v>
      </c>
      <c r="BN272" s="2">
        <v>2.04</v>
      </c>
      <c r="BO272" s="2">
        <v>2.16</v>
      </c>
      <c r="BP272" s="652">
        <v>2.0099999999999998</v>
      </c>
      <c r="BQ272" s="654">
        <v>2.13</v>
      </c>
      <c r="BR272" s="656">
        <v>1.96</v>
      </c>
    </row>
    <row r="273" spans="1:70">
      <c r="A273" s="684"/>
      <c r="B273" s="29" t="s">
        <v>106</v>
      </c>
      <c r="C273" s="45">
        <v>0</v>
      </c>
      <c r="D273" s="45">
        <v>0</v>
      </c>
      <c r="E273" s="45">
        <v>0</v>
      </c>
      <c r="F273" s="45">
        <v>0</v>
      </c>
      <c r="G273" s="45">
        <v>0</v>
      </c>
      <c r="H273" s="45">
        <v>0</v>
      </c>
      <c r="I273" s="45">
        <v>0</v>
      </c>
      <c r="J273" s="45">
        <v>0</v>
      </c>
      <c r="K273" s="45">
        <v>0</v>
      </c>
      <c r="L273" s="45">
        <v>0</v>
      </c>
      <c r="M273" s="45">
        <v>0</v>
      </c>
      <c r="N273" s="45">
        <v>0</v>
      </c>
      <c r="O273" s="45">
        <v>0</v>
      </c>
      <c r="P273" s="45">
        <v>0</v>
      </c>
      <c r="Q273" s="45">
        <v>0</v>
      </c>
      <c r="R273" s="45">
        <v>0</v>
      </c>
      <c r="S273" s="45">
        <v>0</v>
      </c>
      <c r="T273" s="45">
        <v>0</v>
      </c>
      <c r="U273" s="45">
        <v>0</v>
      </c>
      <c r="V273" s="45">
        <v>0</v>
      </c>
      <c r="W273" s="45">
        <v>0</v>
      </c>
      <c r="X273" s="45">
        <v>0</v>
      </c>
      <c r="Y273" s="45">
        <v>0</v>
      </c>
      <c r="Z273" s="45">
        <v>0</v>
      </c>
      <c r="AA273" s="45">
        <v>0</v>
      </c>
      <c r="AB273" s="45">
        <v>0</v>
      </c>
      <c r="AC273" s="45">
        <v>0</v>
      </c>
      <c r="AD273" s="45">
        <v>0</v>
      </c>
      <c r="AE273" s="45">
        <v>0</v>
      </c>
      <c r="AF273" s="45">
        <v>0</v>
      </c>
      <c r="AG273" s="45">
        <v>0</v>
      </c>
      <c r="AH273" s="45">
        <v>0</v>
      </c>
      <c r="AI273" s="45">
        <v>0</v>
      </c>
      <c r="AJ273" s="45">
        <v>0</v>
      </c>
      <c r="AK273" s="45">
        <v>0</v>
      </c>
      <c r="AL273" s="45">
        <v>0</v>
      </c>
      <c r="AM273" s="45">
        <v>0</v>
      </c>
      <c r="AN273" s="45">
        <v>0</v>
      </c>
      <c r="AO273" s="45">
        <v>0</v>
      </c>
      <c r="AP273" s="45">
        <v>0.52</v>
      </c>
      <c r="AQ273" s="45">
        <v>12.74</v>
      </c>
      <c r="AR273" s="45">
        <v>12.27</v>
      </c>
      <c r="AS273" s="45">
        <v>15.36</v>
      </c>
      <c r="AT273" s="45">
        <v>16.63</v>
      </c>
      <c r="AU273" s="45">
        <v>13.56</v>
      </c>
      <c r="AV273" s="45">
        <v>14.01</v>
      </c>
      <c r="AW273" s="45">
        <v>11.42</v>
      </c>
      <c r="AX273" s="45">
        <v>11.39</v>
      </c>
      <c r="AY273" s="45">
        <v>10.63</v>
      </c>
      <c r="AZ273" s="45">
        <v>11.81</v>
      </c>
      <c r="BA273" s="45">
        <v>10.65</v>
      </c>
      <c r="BB273" s="4">
        <v>10.01</v>
      </c>
      <c r="BC273" s="4">
        <v>11.63</v>
      </c>
      <c r="BD273" s="4">
        <v>10.64</v>
      </c>
      <c r="BE273" s="394">
        <v>11.93</v>
      </c>
      <c r="BF273" s="4">
        <v>13.26</v>
      </c>
      <c r="BG273" s="4">
        <v>10.83</v>
      </c>
      <c r="BH273" s="475">
        <v>11.27</v>
      </c>
      <c r="BI273" s="478">
        <v>11.04</v>
      </c>
      <c r="BJ273" s="502">
        <v>10.79</v>
      </c>
      <c r="BK273" s="532">
        <v>10.67</v>
      </c>
      <c r="BL273" s="4">
        <v>10.44</v>
      </c>
      <c r="BM273" s="4">
        <v>9.58</v>
      </c>
      <c r="BN273" s="4">
        <v>9.98</v>
      </c>
      <c r="BO273" s="4">
        <v>10.95</v>
      </c>
      <c r="BP273" s="653">
        <v>10.88</v>
      </c>
      <c r="BQ273" s="655">
        <v>12.83</v>
      </c>
      <c r="BR273" s="657">
        <v>11.48</v>
      </c>
    </row>
    <row r="274" spans="1:70">
      <c r="A274" s="684"/>
      <c r="B274" s="29" t="s">
        <v>107</v>
      </c>
      <c r="C274" s="45">
        <v>0</v>
      </c>
      <c r="D274" s="45">
        <v>0</v>
      </c>
      <c r="E274" s="45">
        <v>0</v>
      </c>
      <c r="F274" s="45">
        <v>0</v>
      </c>
      <c r="G274" s="45">
        <v>0</v>
      </c>
      <c r="H274" s="45">
        <v>0</v>
      </c>
      <c r="I274" s="45">
        <v>0</v>
      </c>
      <c r="J274" s="45">
        <v>0</v>
      </c>
      <c r="K274" s="45">
        <v>0</v>
      </c>
      <c r="L274" s="45">
        <v>0</v>
      </c>
      <c r="M274" s="45">
        <v>0</v>
      </c>
      <c r="N274" s="45">
        <v>0</v>
      </c>
      <c r="O274" s="45">
        <v>0</v>
      </c>
      <c r="P274" s="45">
        <v>0</v>
      </c>
      <c r="Q274" s="45">
        <v>0</v>
      </c>
      <c r="R274" s="45">
        <v>0</v>
      </c>
      <c r="S274" s="45">
        <v>0</v>
      </c>
      <c r="T274" s="45">
        <v>0</v>
      </c>
      <c r="U274" s="45">
        <v>0</v>
      </c>
      <c r="V274" s="45">
        <v>0</v>
      </c>
      <c r="W274" s="45">
        <v>0</v>
      </c>
      <c r="X274" s="45">
        <v>0</v>
      </c>
      <c r="Y274" s="45">
        <v>0</v>
      </c>
      <c r="Z274" s="45">
        <v>0</v>
      </c>
      <c r="AA274" s="45">
        <v>0</v>
      </c>
      <c r="AB274" s="45">
        <v>0</v>
      </c>
      <c r="AC274" s="45">
        <v>0</v>
      </c>
      <c r="AD274" s="45">
        <v>0</v>
      </c>
      <c r="AE274" s="45">
        <v>0</v>
      </c>
      <c r="AF274" s="45">
        <v>0</v>
      </c>
      <c r="AG274" s="45">
        <v>0</v>
      </c>
      <c r="AH274" s="45">
        <v>0</v>
      </c>
      <c r="AI274" s="45">
        <v>0</v>
      </c>
      <c r="AJ274" s="45">
        <v>0</v>
      </c>
      <c r="AK274" s="45">
        <v>0</v>
      </c>
      <c r="AL274" s="45">
        <v>0</v>
      </c>
      <c r="AM274" s="45">
        <v>0</v>
      </c>
      <c r="AN274" s="45">
        <v>0</v>
      </c>
      <c r="AO274" s="45">
        <v>0</v>
      </c>
      <c r="AP274" s="45">
        <v>0.09</v>
      </c>
      <c r="AQ274" s="45">
        <v>1.98</v>
      </c>
      <c r="AR274" s="45">
        <v>1.84</v>
      </c>
      <c r="AS274" s="45">
        <v>2.2599999999999998</v>
      </c>
      <c r="AT274" s="45">
        <v>2.34</v>
      </c>
      <c r="AU274" s="45">
        <v>1.99</v>
      </c>
      <c r="AV274" s="45">
        <v>2.0699999999999998</v>
      </c>
      <c r="AW274" s="45">
        <v>1.93</v>
      </c>
      <c r="AX274" s="45">
        <v>2</v>
      </c>
      <c r="AY274" s="45">
        <v>2.14</v>
      </c>
      <c r="AZ274" s="45">
        <v>2.0299999999999998</v>
      </c>
      <c r="BA274" s="45">
        <v>1.76</v>
      </c>
      <c r="BB274" s="4">
        <v>1.6</v>
      </c>
      <c r="BC274" s="4">
        <v>1.6</v>
      </c>
      <c r="BD274" s="4">
        <v>1.53</v>
      </c>
      <c r="BE274" s="394">
        <v>1.88</v>
      </c>
      <c r="BF274" s="4">
        <v>1.87</v>
      </c>
      <c r="BG274" s="4">
        <v>1.62</v>
      </c>
      <c r="BH274" s="475">
        <v>1.67</v>
      </c>
      <c r="BI274" s="478">
        <v>1.7</v>
      </c>
      <c r="BJ274" s="502">
        <v>1.6</v>
      </c>
      <c r="BK274" s="532">
        <v>1.77</v>
      </c>
      <c r="BL274" s="4">
        <v>1.64</v>
      </c>
      <c r="BM274" s="4">
        <v>1.6</v>
      </c>
      <c r="BN274" s="4">
        <v>1.75</v>
      </c>
      <c r="BO274" s="4">
        <v>1.81</v>
      </c>
      <c r="BP274" s="653">
        <v>1.69</v>
      </c>
      <c r="BQ274" s="655">
        <v>1.81</v>
      </c>
      <c r="BR274" s="657">
        <v>1.71</v>
      </c>
    </row>
    <row r="275" spans="1:70">
      <c r="A275" s="684"/>
      <c r="B275" s="29" t="s">
        <v>108</v>
      </c>
      <c r="C275" s="45">
        <v>0</v>
      </c>
      <c r="D275" s="45">
        <v>0</v>
      </c>
      <c r="E275" s="45">
        <v>0</v>
      </c>
      <c r="F275" s="45">
        <v>0</v>
      </c>
      <c r="G275" s="45">
        <v>0</v>
      </c>
      <c r="H275" s="45">
        <v>0</v>
      </c>
      <c r="I275" s="45">
        <v>0</v>
      </c>
      <c r="J275" s="45">
        <v>0</v>
      </c>
      <c r="K275" s="45">
        <v>0</v>
      </c>
      <c r="L275" s="45">
        <v>0</v>
      </c>
      <c r="M275" s="45">
        <v>0</v>
      </c>
      <c r="N275" s="45">
        <v>0</v>
      </c>
      <c r="O275" s="45">
        <v>0</v>
      </c>
      <c r="P275" s="45">
        <v>0</v>
      </c>
      <c r="Q275" s="45">
        <v>0</v>
      </c>
      <c r="R275" s="45">
        <v>0</v>
      </c>
      <c r="S275" s="45">
        <v>0</v>
      </c>
      <c r="T275" s="45">
        <v>0</v>
      </c>
      <c r="U275" s="45">
        <v>0</v>
      </c>
      <c r="V275" s="45">
        <v>0</v>
      </c>
      <c r="W275" s="45">
        <v>0</v>
      </c>
      <c r="X275" s="45">
        <v>0</v>
      </c>
      <c r="Y275" s="45">
        <v>0</v>
      </c>
      <c r="Z275" s="45">
        <v>0</v>
      </c>
      <c r="AA275" s="45">
        <v>0</v>
      </c>
      <c r="AB275" s="45">
        <v>0</v>
      </c>
      <c r="AC275" s="45">
        <v>0</v>
      </c>
      <c r="AD275" s="45">
        <v>0</v>
      </c>
      <c r="AE275" s="45">
        <v>0</v>
      </c>
      <c r="AF275" s="45">
        <v>0</v>
      </c>
      <c r="AG275" s="45">
        <v>0</v>
      </c>
      <c r="AH275" s="45">
        <v>0</v>
      </c>
      <c r="AI275" s="45">
        <v>0</v>
      </c>
      <c r="AJ275" s="45">
        <v>0</v>
      </c>
      <c r="AK275" s="45">
        <v>0</v>
      </c>
      <c r="AL275" s="45">
        <v>0</v>
      </c>
      <c r="AM275" s="45">
        <v>0</v>
      </c>
      <c r="AN275" s="45">
        <v>0</v>
      </c>
      <c r="AO275" s="45">
        <v>0</v>
      </c>
      <c r="AP275" s="45">
        <v>0.2</v>
      </c>
      <c r="AQ275" s="45">
        <v>4.79</v>
      </c>
      <c r="AR275" s="45">
        <v>4.63</v>
      </c>
      <c r="AS275" s="45">
        <v>5.33</v>
      </c>
      <c r="AT275" s="45">
        <v>5.62</v>
      </c>
      <c r="AU275" s="45">
        <v>4.43</v>
      </c>
      <c r="AV275" s="45">
        <v>5.14</v>
      </c>
      <c r="AW275" s="45">
        <v>4.1100000000000003</v>
      </c>
      <c r="AX275" s="45">
        <v>4.07</v>
      </c>
      <c r="AY275" s="45">
        <v>3.58</v>
      </c>
      <c r="AZ275" s="45">
        <v>4.37</v>
      </c>
      <c r="BA275" s="45">
        <v>3.33</v>
      </c>
      <c r="BB275" s="4">
        <v>3.55</v>
      </c>
      <c r="BC275" s="4">
        <v>3.61</v>
      </c>
      <c r="BD275" s="4">
        <v>3.66</v>
      </c>
      <c r="BE275" s="394">
        <v>4.46</v>
      </c>
      <c r="BF275" s="4">
        <v>3.84</v>
      </c>
      <c r="BG275" s="4">
        <v>3.09</v>
      </c>
      <c r="BH275" s="475">
        <v>3.57</v>
      </c>
      <c r="BI275" s="478">
        <v>3.87</v>
      </c>
      <c r="BJ275" s="502">
        <v>3.94</v>
      </c>
      <c r="BK275" s="532">
        <v>4.42</v>
      </c>
      <c r="BL275" s="4">
        <v>3.95</v>
      </c>
      <c r="BM275" s="4">
        <v>3.86</v>
      </c>
      <c r="BN275" s="4">
        <v>4.08</v>
      </c>
      <c r="BO275" s="4">
        <v>3.94</v>
      </c>
      <c r="BP275" s="653">
        <v>3.78</v>
      </c>
      <c r="BQ275" s="655">
        <v>4.33</v>
      </c>
      <c r="BR275" s="657">
        <v>3.36</v>
      </c>
    </row>
    <row r="276" spans="1:70">
      <c r="A276" s="684"/>
      <c r="B276" s="29" t="s">
        <v>114</v>
      </c>
      <c r="C276" s="45">
        <v>0</v>
      </c>
      <c r="D276" s="45">
        <v>0</v>
      </c>
      <c r="E276" s="45">
        <v>0</v>
      </c>
      <c r="F276" s="45">
        <v>0</v>
      </c>
      <c r="G276" s="45">
        <v>0</v>
      </c>
      <c r="H276" s="45">
        <v>0</v>
      </c>
      <c r="I276" s="45">
        <v>0</v>
      </c>
      <c r="J276" s="45">
        <v>0</v>
      </c>
      <c r="K276" s="45">
        <v>0</v>
      </c>
      <c r="L276" s="45">
        <v>0</v>
      </c>
      <c r="M276" s="45">
        <v>0</v>
      </c>
      <c r="N276" s="45">
        <v>0</v>
      </c>
      <c r="O276" s="45">
        <v>0</v>
      </c>
      <c r="P276" s="45">
        <v>0</v>
      </c>
      <c r="Q276" s="45">
        <v>0</v>
      </c>
      <c r="R276" s="45">
        <v>0</v>
      </c>
      <c r="S276" s="45">
        <v>0</v>
      </c>
      <c r="T276" s="45">
        <v>0</v>
      </c>
      <c r="U276" s="45">
        <v>0</v>
      </c>
      <c r="V276" s="45">
        <v>0</v>
      </c>
      <c r="W276" s="45">
        <v>0</v>
      </c>
      <c r="X276" s="45">
        <v>0</v>
      </c>
      <c r="Y276" s="45">
        <v>0</v>
      </c>
      <c r="Z276" s="45">
        <v>0</v>
      </c>
      <c r="AA276" s="45">
        <v>0</v>
      </c>
      <c r="AB276" s="45">
        <v>0</v>
      </c>
      <c r="AC276" s="45">
        <v>0</v>
      </c>
      <c r="AD276" s="45">
        <v>0</v>
      </c>
      <c r="AE276" s="45">
        <v>0</v>
      </c>
      <c r="AF276" s="45">
        <v>0</v>
      </c>
      <c r="AG276" s="45">
        <v>0</v>
      </c>
      <c r="AH276" s="45">
        <v>0</v>
      </c>
      <c r="AI276" s="45">
        <v>0</v>
      </c>
      <c r="AJ276" s="45">
        <v>0</v>
      </c>
      <c r="AK276" s="45">
        <v>0</v>
      </c>
      <c r="AL276" s="45">
        <v>0</v>
      </c>
      <c r="AM276" s="45">
        <v>0</v>
      </c>
      <c r="AN276" s="45">
        <v>0</v>
      </c>
      <c r="AO276" s="45">
        <v>0</v>
      </c>
      <c r="AP276" s="45">
        <v>0.91</v>
      </c>
      <c r="AQ276" s="45">
        <v>1.83</v>
      </c>
      <c r="AR276" s="45">
        <v>1.87</v>
      </c>
      <c r="AS276" s="45">
        <v>2.08</v>
      </c>
      <c r="AT276" s="45">
        <v>2.17</v>
      </c>
      <c r="AU276" s="45">
        <v>1.65</v>
      </c>
      <c r="AV276" s="45">
        <v>1.7</v>
      </c>
      <c r="AW276" s="45">
        <v>1.53</v>
      </c>
      <c r="AX276" s="45">
        <v>1.64</v>
      </c>
      <c r="AY276" s="45">
        <v>1.62</v>
      </c>
      <c r="AZ276" s="45">
        <v>1.7</v>
      </c>
      <c r="BA276" s="45">
        <v>1.52</v>
      </c>
      <c r="BB276" s="4">
        <v>1.49</v>
      </c>
      <c r="BC276" s="4">
        <v>1.47</v>
      </c>
      <c r="BD276" s="4">
        <v>1.55</v>
      </c>
      <c r="BE276" s="394">
        <v>1.82</v>
      </c>
      <c r="BF276" s="4">
        <v>1.9</v>
      </c>
      <c r="BG276" s="4">
        <v>1.82</v>
      </c>
      <c r="BH276" s="475">
        <v>1.71</v>
      </c>
      <c r="BI276" s="478">
        <v>1.65</v>
      </c>
      <c r="BJ276" s="502">
        <v>1.58</v>
      </c>
      <c r="BK276" s="532">
        <v>1.83</v>
      </c>
      <c r="BL276" s="4">
        <v>1.8</v>
      </c>
      <c r="BM276" s="4">
        <v>1.61</v>
      </c>
      <c r="BN276" s="4">
        <v>1.7</v>
      </c>
      <c r="BO276" s="4">
        <v>1.67</v>
      </c>
      <c r="BP276" s="653">
        <v>1.73</v>
      </c>
      <c r="BQ276" s="655">
        <v>1.96</v>
      </c>
      <c r="BR276" s="657">
        <v>1.71</v>
      </c>
    </row>
    <row r="277" spans="1:70">
      <c r="B277" s="211">
        <v>1</v>
      </c>
    </row>
    <row r="278" spans="1:70">
      <c r="B278" s="211">
        <v>2</v>
      </c>
    </row>
    <row r="279" spans="1:70">
      <c r="B279" s="211">
        <v>3</v>
      </c>
    </row>
    <row r="280" spans="1:70">
      <c r="B280" s="211">
        <v>4</v>
      </c>
    </row>
    <row r="281" spans="1:70">
      <c r="B281" s="211">
        <v>5</v>
      </c>
    </row>
    <row r="282" spans="1:70">
      <c r="B282" s="211">
        <v>6</v>
      </c>
    </row>
    <row r="283" spans="1:70">
      <c r="A283" s="685" t="s">
        <v>115</v>
      </c>
      <c r="B283" s="685"/>
      <c r="C283" s="28" t="str">
        <f>C1</f>
        <v>2011-01</v>
      </c>
      <c r="D283" s="271" t="str">
        <f t="shared" ref="D283:BB283" si="1">D1</f>
        <v>2011-02</v>
      </c>
      <c r="E283" s="271" t="str">
        <f t="shared" si="1"/>
        <v>2011-03</v>
      </c>
      <c r="F283" s="271" t="str">
        <f t="shared" si="1"/>
        <v>2011-04</v>
      </c>
      <c r="G283" s="271" t="str">
        <f t="shared" si="1"/>
        <v>2011-05</v>
      </c>
      <c r="H283" s="271" t="str">
        <f t="shared" si="1"/>
        <v>2011-06</v>
      </c>
      <c r="I283" s="271" t="str">
        <f t="shared" si="1"/>
        <v>2011-07</v>
      </c>
      <c r="J283" s="271" t="str">
        <f t="shared" si="1"/>
        <v>2011-08</v>
      </c>
      <c r="K283" s="271" t="str">
        <f t="shared" si="1"/>
        <v>2011-09</v>
      </c>
      <c r="L283" s="271" t="str">
        <f t="shared" si="1"/>
        <v>2011-10</v>
      </c>
      <c r="M283" s="271" t="str">
        <f t="shared" si="1"/>
        <v>2011-11</v>
      </c>
      <c r="N283" s="271" t="str">
        <f t="shared" si="1"/>
        <v>2011-12</v>
      </c>
      <c r="O283" s="271" t="str">
        <f t="shared" si="1"/>
        <v>2012-01</v>
      </c>
      <c r="P283" s="271" t="str">
        <f t="shared" si="1"/>
        <v>2012-02</v>
      </c>
      <c r="Q283" s="271" t="str">
        <f t="shared" si="1"/>
        <v>2012-03</v>
      </c>
      <c r="R283" s="271" t="str">
        <f t="shared" si="1"/>
        <v>2012-04</v>
      </c>
      <c r="S283" s="271" t="str">
        <f t="shared" si="1"/>
        <v>2012-05</v>
      </c>
      <c r="T283" s="271" t="str">
        <f t="shared" si="1"/>
        <v>2012-06</v>
      </c>
      <c r="U283" s="271" t="str">
        <f t="shared" si="1"/>
        <v>2012-07</v>
      </c>
      <c r="V283" s="271" t="str">
        <f t="shared" si="1"/>
        <v>2012-08</v>
      </c>
      <c r="W283" s="271" t="str">
        <f t="shared" si="1"/>
        <v>2012-09</v>
      </c>
      <c r="X283" s="271" t="str">
        <f t="shared" si="1"/>
        <v>2012-10</v>
      </c>
      <c r="Y283" s="271" t="str">
        <f t="shared" si="1"/>
        <v>2012-11</v>
      </c>
      <c r="Z283" s="271" t="str">
        <f t="shared" si="1"/>
        <v>2012-12</v>
      </c>
      <c r="AA283" s="271" t="str">
        <f t="shared" si="1"/>
        <v>2013-01</v>
      </c>
      <c r="AB283" s="271" t="str">
        <f t="shared" si="1"/>
        <v>2013-02</v>
      </c>
      <c r="AC283" s="271" t="str">
        <f t="shared" si="1"/>
        <v>2013-03</v>
      </c>
      <c r="AD283" s="271" t="str">
        <f t="shared" si="1"/>
        <v>2013-04</v>
      </c>
      <c r="AE283" s="271" t="str">
        <f t="shared" si="1"/>
        <v>2013-05</v>
      </c>
      <c r="AF283" s="271" t="str">
        <f t="shared" si="1"/>
        <v>2013-06</v>
      </c>
      <c r="AG283" s="271" t="str">
        <f t="shared" si="1"/>
        <v>2013-07</v>
      </c>
      <c r="AH283" s="271" t="str">
        <f t="shared" si="1"/>
        <v>2013-08</v>
      </c>
      <c r="AI283" s="271" t="str">
        <f t="shared" si="1"/>
        <v>2013-09</v>
      </c>
      <c r="AJ283" s="271" t="str">
        <f t="shared" si="1"/>
        <v>2013-10</v>
      </c>
      <c r="AK283" s="271" t="str">
        <f t="shared" si="1"/>
        <v>2013-11</v>
      </c>
      <c r="AL283" s="271" t="str">
        <f t="shared" si="1"/>
        <v>2013-12</v>
      </c>
      <c r="AM283" s="271" t="str">
        <f t="shared" si="1"/>
        <v>2014-01</v>
      </c>
      <c r="AN283" s="271" t="str">
        <f t="shared" si="1"/>
        <v>2014-02</v>
      </c>
      <c r="AO283" s="271" t="str">
        <f t="shared" si="1"/>
        <v>2014-03</v>
      </c>
      <c r="AP283" s="271" t="str">
        <f t="shared" si="1"/>
        <v>2014-04</v>
      </c>
      <c r="AQ283" s="271" t="str">
        <f t="shared" si="1"/>
        <v>2014-05</v>
      </c>
      <c r="AR283" s="271" t="str">
        <f t="shared" si="1"/>
        <v>2014-06</v>
      </c>
      <c r="AS283" s="271" t="str">
        <f t="shared" si="1"/>
        <v>2014-07</v>
      </c>
      <c r="AT283" s="271" t="str">
        <f t="shared" si="1"/>
        <v>2014-08</v>
      </c>
      <c r="AU283" s="271" t="str">
        <f t="shared" si="1"/>
        <v>2014-09</v>
      </c>
      <c r="AV283" s="271" t="str">
        <f t="shared" si="1"/>
        <v>2014-10</v>
      </c>
      <c r="AW283" s="271" t="str">
        <f t="shared" si="1"/>
        <v>2014-11</v>
      </c>
      <c r="AX283" s="271" t="str">
        <f t="shared" si="1"/>
        <v>2014-12</v>
      </c>
      <c r="AY283" s="271" t="str">
        <f t="shared" si="1"/>
        <v>2015-01</v>
      </c>
      <c r="AZ283" s="271" t="str">
        <f t="shared" si="1"/>
        <v>2015-02</v>
      </c>
      <c r="BA283" s="271" t="str">
        <f t="shared" si="1"/>
        <v>2015-03</v>
      </c>
      <c r="BB283" s="271" t="str">
        <f t="shared" si="1"/>
        <v>2015-04</v>
      </c>
      <c r="BC283" s="296">
        <v>42125</v>
      </c>
      <c r="BD283" s="296">
        <v>42156</v>
      </c>
      <c r="BE283" s="389">
        <v>42186</v>
      </c>
      <c r="BF283" s="296">
        <v>42217</v>
      </c>
      <c r="BG283" s="389">
        <v>42248</v>
      </c>
      <c r="BH283" s="389">
        <v>42278</v>
      </c>
      <c r="BI283" s="389">
        <v>42309</v>
      </c>
      <c r="BJ283" s="389">
        <v>42339</v>
      </c>
      <c r="BK283" s="389">
        <v>42370</v>
      </c>
      <c r="BL283" s="296">
        <v>42401</v>
      </c>
      <c r="BM283" s="296">
        <v>42430</v>
      </c>
      <c r="BN283" s="389">
        <v>42461</v>
      </c>
      <c r="BO283" s="296">
        <v>42491</v>
      </c>
      <c r="BP283" s="296">
        <v>42522</v>
      </c>
      <c r="BQ283" s="296">
        <v>42552</v>
      </c>
      <c r="BR283" s="296">
        <v>42583</v>
      </c>
    </row>
    <row r="284" spans="1:70">
      <c r="A284" s="684" t="s">
        <v>14</v>
      </c>
      <c r="B284" s="28" t="s">
        <v>15</v>
      </c>
      <c r="C284" s="43">
        <v>1141860</v>
      </c>
      <c r="D284" s="43">
        <v>1293424</v>
      </c>
      <c r="E284" s="43">
        <v>980659</v>
      </c>
      <c r="F284" s="43">
        <v>1046268</v>
      </c>
      <c r="G284" s="43">
        <v>793282</v>
      </c>
      <c r="H284" s="43">
        <v>1047135</v>
      </c>
      <c r="I284" s="43">
        <v>1553794</v>
      </c>
      <c r="J284" s="43">
        <v>1641190</v>
      </c>
      <c r="K284" s="43">
        <v>1191801</v>
      </c>
      <c r="L284" s="43">
        <v>1345134</v>
      </c>
      <c r="M284" s="43">
        <v>805843</v>
      </c>
      <c r="N284" s="43">
        <v>938197</v>
      </c>
      <c r="O284" s="43">
        <v>2278895</v>
      </c>
      <c r="P284" s="43">
        <v>2220914</v>
      </c>
      <c r="Q284" s="43">
        <v>1177154</v>
      </c>
      <c r="R284" s="43">
        <v>1844171</v>
      </c>
      <c r="S284" s="43">
        <v>1219385</v>
      </c>
      <c r="T284" s="43">
        <v>1414853</v>
      </c>
      <c r="U284" s="43">
        <v>1759225</v>
      </c>
      <c r="V284" s="43">
        <v>2517112</v>
      </c>
      <c r="W284" s="43">
        <v>1490703</v>
      </c>
      <c r="X284" s="43">
        <v>1418895</v>
      </c>
      <c r="Y284" s="43">
        <v>1131467</v>
      </c>
      <c r="Z284" s="43">
        <v>1155132</v>
      </c>
      <c r="AA284" s="43">
        <v>1395216</v>
      </c>
      <c r="AB284" s="43">
        <v>3630687</v>
      </c>
      <c r="AC284" s="43">
        <v>1954840</v>
      </c>
      <c r="AD284" s="43">
        <v>1546370</v>
      </c>
      <c r="AE284" s="43">
        <v>1472969</v>
      </c>
      <c r="AF284" s="43">
        <v>1524008</v>
      </c>
      <c r="AG284" s="43">
        <v>2196087</v>
      </c>
      <c r="AH284" s="43">
        <v>3178634</v>
      </c>
      <c r="AI284" s="43">
        <v>1624604</v>
      </c>
      <c r="AJ284" s="43">
        <v>1533215</v>
      </c>
      <c r="AK284" s="43">
        <v>1379945</v>
      </c>
      <c r="AL284" s="43">
        <v>1492353</v>
      </c>
      <c r="AM284" s="43">
        <v>2822937</v>
      </c>
      <c r="AN284" s="43">
        <v>3413846</v>
      </c>
      <c r="AO284" s="43">
        <v>1637380</v>
      </c>
      <c r="AP284" s="43">
        <v>2193667</v>
      </c>
      <c r="AQ284" s="43">
        <v>1757809</v>
      </c>
      <c r="AR284" s="43">
        <v>1672920</v>
      </c>
      <c r="AS284" s="43">
        <v>3107399</v>
      </c>
      <c r="AT284" s="43">
        <v>3707611</v>
      </c>
      <c r="AU284" s="43">
        <v>1631720</v>
      </c>
      <c r="AV284" s="43">
        <v>1950768</v>
      </c>
      <c r="AW284" s="43">
        <v>1937355</v>
      </c>
      <c r="AX284" s="43">
        <v>1378111</v>
      </c>
      <c r="AY284" s="43">
        <v>1522422</v>
      </c>
      <c r="AZ284" s="43">
        <v>4114216</v>
      </c>
      <c r="BA284" s="2">
        <v>2515526</v>
      </c>
      <c r="BB284" s="2">
        <v>2407531</v>
      </c>
      <c r="BC284" s="2">
        <v>1708580</v>
      </c>
      <c r="BD284" s="2">
        <v>1391512</v>
      </c>
      <c r="BE284" s="396">
        <v>2306725</v>
      </c>
      <c r="BF284" s="2">
        <v>3436365</v>
      </c>
      <c r="BG284" s="425">
        <v>1989580</v>
      </c>
      <c r="BH284" s="480">
        <v>1503939</v>
      </c>
      <c r="BI284" s="483">
        <v>1379187</v>
      </c>
      <c r="BJ284" s="504">
        <v>1417623</v>
      </c>
      <c r="BK284" s="533">
        <v>2436637</v>
      </c>
      <c r="BL284" s="2">
        <v>3902830</v>
      </c>
      <c r="BM284" s="2">
        <v>2032684</v>
      </c>
      <c r="BN284" s="2">
        <v>2110296</v>
      </c>
      <c r="BO284" s="2">
        <v>1776531</v>
      </c>
      <c r="BP284" s="658">
        <v>1700927</v>
      </c>
      <c r="BQ284" s="660">
        <v>2941687</v>
      </c>
      <c r="BR284" s="662">
        <v>2774210</v>
      </c>
    </row>
    <row r="285" spans="1:70">
      <c r="A285" s="684"/>
      <c r="B285" s="29" t="s">
        <v>16</v>
      </c>
      <c r="C285" s="44">
        <v>0.60040000000000004</v>
      </c>
      <c r="D285" s="44">
        <v>0.13270000000000001</v>
      </c>
      <c r="E285" s="44">
        <v>-0.24179999999999999</v>
      </c>
      <c r="F285" s="44">
        <v>6.6900000000000001E-2</v>
      </c>
      <c r="G285" s="44">
        <v>-0.24179999999999999</v>
      </c>
      <c r="H285" s="44">
        <v>0.32</v>
      </c>
      <c r="I285" s="44">
        <v>0.4839</v>
      </c>
      <c r="J285" s="44">
        <v>5.62E-2</v>
      </c>
      <c r="K285" s="44">
        <v>-0.27379999999999999</v>
      </c>
      <c r="L285" s="44">
        <v>0.12870000000000001</v>
      </c>
      <c r="M285" s="44">
        <v>-0.40089999999999998</v>
      </c>
      <c r="N285" s="44">
        <v>0.16420000000000001</v>
      </c>
      <c r="O285" s="44">
        <v>1.429</v>
      </c>
      <c r="P285" s="44">
        <v>-2.5399999999999999E-2</v>
      </c>
      <c r="Q285" s="44">
        <v>-0.47</v>
      </c>
      <c r="R285" s="44">
        <v>0.56659999999999999</v>
      </c>
      <c r="S285" s="44">
        <v>-0.33879999999999999</v>
      </c>
      <c r="T285" s="44">
        <v>0.1603</v>
      </c>
      <c r="U285" s="44">
        <v>0.24340000000000001</v>
      </c>
      <c r="V285" s="44">
        <v>0.43080000000000002</v>
      </c>
      <c r="W285" s="44">
        <v>-0.4078</v>
      </c>
      <c r="X285" s="44">
        <v>-4.82E-2</v>
      </c>
      <c r="Y285" s="44">
        <v>-0.2026</v>
      </c>
      <c r="Z285" s="44">
        <v>2.0899999999999998E-2</v>
      </c>
      <c r="AA285" s="44">
        <v>0.20780000000000001</v>
      </c>
      <c r="AB285" s="44">
        <v>1.6022000000000001</v>
      </c>
      <c r="AC285" s="44">
        <v>-0.46160000000000001</v>
      </c>
      <c r="AD285" s="44">
        <v>-0.20899999999999999</v>
      </c>
      <c r="AE285" s="44">
        <v>-4.7500000000000001E-2</v>
      </c>
      <c r="AF285" s="44">
        <v>3.4700000000000002E-2</v>
      </c>
      <c r="AG285" s="44">
        <v>0.441</v>
      </c>
      <c r="AH285" s="44">
        <v>0.44740000000000002</v>
      </c>
      <c r="AI285" s="44">
        <v>-0.4889</v>
      </c>
      <c r="AJ285" s="44">
        <v>-5.6300000000000003E-2</v>
      </c>
      <c r="AK285" s="44">
        <v>-0.1</v>
      </c>
      <c r="AL285" s="44">
        <v>8.1500000000000003E-2</v>
      </c>
      <c r="AM285" s="44">
        <v>0.89159999999999995</v>
      </c>
      <c r="AN285" s="44">
        <v>0.20930000000000001</v>
      </c>
      <c r="AO285" s="44">
        <v>-0.52039999999999997</v>
      </c>
      <c r="AP285" s="44">
        <v>0.3397</v>
      </c>
      <c r="AQ285" s="44">
        <v>-0.19869999999999999</v>
      </c>
      <c r="AR285" s="44">
        <v>-4.8300000000000003E-2</v>
      </c>
      <c r="AS285" s="44">
        <v>0.85750000000000004</v>
      </c>
      <c r="AT285" s="44">
        <v>0.19320000000000001</v>
      </c>
      <c r="AU285" s="44">
        <v>-0.55989999999999995</v>
      </c>
      <c r="AV285" s="44">
        <v>0.19550000000000001</v>
      </c>
      <c r="AW285" s="44">
        <v>-6.8999999999999999E-3</v>
      </c>
      <c r="AX285" s="44">
        <v>-0.28870000000000001</v>
      </c>
      <c r="AY285" s="44">
        <v>0.1047</v>
      </c>
      <c r="AZ285" s="44">
        <v>1.7023999999999999</v>
      </c>
      <c r="BA285" s="202">
        <v>-0.3886</v>
      </c>
      <c r="BB285" s="4">
        <v>-4.2900000000000001E-2</v>
      </c>
      <c r="BC285" s="202">
        <v>-0.2903</v>
      </c>
      <c r="BD285" s="202">
        <v>-0.18559999999999999</v>
      </c>
      <c r="BE285" s="405">
        <v>0.65769999999999995</v>
      </c>
      <c r="BF285" s="202">
        <v>0.48970000000000002</v>
      </c>
      <c r="BG285" s="405">
        <v>-0.42099999999999999</v>
      </c>
      <c r="BH285" s="405">
        <v>-0.24410000000000001</v>
      </c>
      <c r="BI285" s="405">
        <v>-8.3000000000000004E-2</v>
      </c>
      <c r="BJ285" s="405">
        <v>2.7900000000000001E-2</v>
      </c>
      <c r="BK285" s="405">
        <v>0.71879999999999999</v>
      </c>
      <c r="BL285" s="202">
        <v>0.60170000000000001</v>
      </c>
      <c r="BM285" s="202">
        <v>-0.47920000000000001</v>
      </c>
      <c r="BN285" s="202">
        <v>3.8199999999999998E-2</v>
      </c>
      <c r="BO285" s="202">
        <v>-0.15820000000000001</v>
      </c>
      <c r="BP285" s="619">
        <v>-4.2599999999999999E-2</v>
      </c>
      <c r="BQ285" s="619">
        <v>0.72950000000000004</v>
      </c>
      <c r="BR285" s="619">
        <v>-5.6899999999999999E-2</v>
      </c>
    </row>
    <row r="286" spans="1:70">
      <c r="A286" s="684"/>
      <c r="B286" s="28" t="s">
        <v>17</v>
      </c>
      <c r="C286" s="43">
        <v>52927</v>
      </c>
      <c r="D286" s="43">
        <v>54622</v>
      </c>
      <c r="E286" s="43">
        <v>44348</v>
      </c>
      <c r="F286" s="43">
        <v>41286</v>
      </c>
      <c r="G286" s="43">
        <v>37289</v>
      </c>
      <c r="H286" s="43">
        <v>45295</v>
      </c>
      <c r="I286" s="43">
        <v>62153</v>
      </c>
      <c r="J286" s="43">
        <v>62360</v>
      </c>
      <c r="K286" s="43">
        <v>45973</v>
      </c>
      <c r="L286" s="43">
        <v>49946</v>
      </c>
      <c r="M286" s="43">
        <v>36944</v>
      </c>
      <c r="N286" s="43">
        <v>41010</v>
      </c>
      <c r="O286" s="43">
        <v>63272</v>
      </c>
      <c r="P286" s="43">
        <v>62171</v>
      </c>
      <c r="Q286" s="43">
        <v>46711</v>
      </c>
      <c r="R286" s="43">
        <v>60527</v>
      </c>
      <c r="S286" s="43">
        <v>49367</v>
      </c>
      <c r="T286" s="43">
        <v>54621</v>
      </c>
      <c r="U286" s="43">
        <v>69674</v>
      </c>
      <c r="V286" s="43">
        <v>67376</v>
      </c>
      <c r="W286" s="43">
        <v>47445</v>
      </c>
      <c r="X286" s="43">
        <v>51356</v>
      </c>
      <c r="Y286" s="43">
        <v>42880</v>
      </c>
      <c r="Z286" s="43">
        <v>43181</v>
      </c>
      <c r="AA286" s="43">
        <v>52427</v>
      </c>
      <c r="AB286" s="43">
        <v>61441</v>
      </c>
      <c r="AC286" s="43">
        <v>48172</v>
      </c>
      <c r="AD286" s="43">
        <v>42857</v>
      </c>
      <c r="AE286" s="43">
        <v>45660</v>
      </c>
      <c r="AF286" s="43">
        <v>48936</v>
      </c>
      <c r="AG286" s="43">
        <v>64350</v>
      </c>
      <c r="AH286" s="43">
        <v>60680</v>
      </c>
      <c r="AI286" s="43">
        <v>43912</v>
      </c>
      <c r="AJ286" s="43">
        <v>44453</v>
      </c>
      <c r="AK286" s="43">
        <v>38224</v>
      </c>
      <c r="AL286" s="43">
        <v>38126</v>
      </c>
      <c r="AM286" s="43">
        <v>48018</v>
      </c>
      <c r="AN286" s="43">
        <v>49439</v>
      </c>
      <c r="AO286" s="43">
        <v>42363</v>
      </c>
      <c r="AP286" s="43">
        <v>43695</v>
      </c>
      <c r="AQ286" s="43">
        <v>42659</v>
      </c>
      <c r="AR286" s="43">
        <v>41950</v>
      </c>
      <c r="AS286" s="43">
        <v>60075</v>
      </c>
      <c r="AT286" s="43">
        <v>51177</v>
      </c>
      <c r="AU286" s="43">
        <v>34441</v>
      </c>
      <c r="AV286" s="43">
        <v>38956</v>
      </c>
      <c r="AW286" s="43">
        <v>35947</v>
      </c>
      <c r="AX286" s="43">
        <v>32586</v>
      </c>
      <c r="AY286" s="43">
        <v>34709</v>
      </c>
      <c r="AZ286" s="43">
        <v>45795</v>
      </c>
      <c r="BA286" s="2">
        <v>37022</v>
      </c>
      <c r="BB286" s="2">
        <v>34366</v>
      </c>
      <c r="BC286" s="2">
        <v>31008</v>
      </c>
      <c r="BD286" s="2">
        <v>31231</v>
      </c>
      <c r="BE286" s="396">
        <v>41875</v>
      </c>
      <c r="BF286" s="2">
        <v>42731</v>
      </c>
      <c r="BG286" s="425">
        <v>30316</v>
      </c>
      <c r="BH286" s="480">
        <v>28727</v>
      </c>
      <c r="BI286" s="483">
        <v>28644</v>
      </c>
      <c r="BJ286" s="504">
        <v>31064</v>
      </c>
      <c r="BK286" s="533">
        <v>34217</v>
      </c>
      <c r="BL286" s="2">
        <v>42810</v>
      </c>
      <c r="BM286" s="2">
        <v>32418</v>
      </c>
      <c r="BN286" s="2">
        <v>33782</v>
      </c>
      <c r="BO286" s="2">
        <v>32375</v>
      </c>
      <c r="BP286" s="658">
        <v>34414</v>
      </c>
      <c r="BQ286" s="660">
        <v>43892</v>
      </c>
      <c r="BR286" s="662">
        <v>38041</v>
      </c>
    </row>
    <row r="287" spans="1:70">
      <c r="A287" s="684"/>
      <c r="B287" s="29" t="s">
        <v>18</v>
      </c>
      <c r="C287" s="44">
        <v>0.39300000000000002</v>
      </c>
      <c r="D287" s="44">
        <v>3.2000000000000001E-2</v>
      </c>
      <c r="E287" s="44">
        <v>-0.18809999999999999</v>
      </c>
      <c r="F287" s="44">
        <v>-6.9000000000000006E-2</v>
      </c>
      <c r="G287" s="44">
        <v>-9.6799999999999997E-2</v>
      </c>
      <c r="H287" s="44">
        <v>0.2147</v>
      </c>
      <c r="I287" s="44">
        <v>0.37219999999999998</v>
      </c>
      <c r="J287" s="44">
        <v>3.3E-3</v>
      </c>
      <c r="K287" s="44">
        <v>-0.26279999999999998</v>
      </c>
      <c r="L287" s="44">
        <v>8.6400000000000005E-2</v>
      </c>
      <c r="M287" s="44">
        <v>-0.26029999999999998</v>
      </c>
      <c r="N287" s="44">
        <v>0.1101</v>
      </c>
      <c r="O287" s="44">
        <v>0.54279999999999995</v>
      </c>
      <c r="P287" s="44">
        <v>-1.7399999999999999E-2</v>
      </c>
      <c r="Q287" s="44">
        <v>-0.2487</v>
      </c>
      <c r="R287" s="44">
        <v>0.29580000000000001</v>
      </c>
      <c r="S287" s="44">
        <v>-0.18440000000000001</v>
      </c>
      <c r="T287" s="44">
        <v>0.10639999999999999</v>
      </c>
      <c r="U287" s="44">
        <v>0.27560000000000001</v>
      </c>
      <c r="V287" s="44">
        <v>-3.3000000000000002E-2</v>
      </c>
      <c r="W287" s="44">
        <v>-0.29580000000000001</v>
      </c>
      <c r="X287" s="44">
        <v>8.2400000000000001E-2</v>
      </c>
      <c r="Y287" s="44">
        <v>-0.16500000000000001</v>
      </c>
      <c r="Z287" s="44">
        <v>7.0000000000000001E-3</v>
      </c>
      <c r="AA287" s="44">
        <v>0.21410000000000001</v>
      </c>
      <c r="AB287" s="44">
        <v>0.1719</v>
      </c>
      <c r="AC287" s="44">
        <v>-0.216</v>
      </c>
      <c r="AD287" s="44">
        <v>-0.1103</v>
      </c>
      <c r="AE287" s="44">
        <v>6.54E-2</v>
      </c>
      <c r="AF287" s="44">
        <v>7.17E-2</v>
      </c>
      <c r="AG287" s="44">
        <v>0.315</v>
      </c>
      <c r="AH287" s="44">
        <v>-5.7000000000000002E-2</v>
      </c>
      <c r="AI287" s="44">
        <v>-0.27629999999999999</v>
      </c>
      <c r="AJ287" s="44">
        <v>1.23E-2</v>
      </c>
      <c r="AK287" s="44">
        <v>-0.1401</v>
      </c>
      <c r="AL287" s="44">
        <v>-2.5999999999999999E-3</v>
      </c>
      <c r="AM287" s="44">
        <v>0.25950000000000001</v>
      </c>
      <c r="AN287" s="44">
        <v>2.9600000000000001E-2</v>
      </c>
      <c r="AO287" s="44">
        <v>-0.1431</v>
      </c>
      <c r="AP287" s="44">
        <v>3.1399999999999997E-2</v>
      </c>
      <c r="AQ287" s="44">
        <v>-2.3699999999999999E-2</v>
      </c>
      <c r="AR287" s="44">
        <v>-1.66E-2</v>
      </c>
      <c r="AS287" s="44">
        <v>0.43209999999999998</v>
      </c>
      <c r="AT287" s="44">
        <v>-0.14810000000000001</v>
      </c>
      <c r="AU287" s="44">
        <v>-0.32700000000000001</v>
      </c>
      <c r="AV287" s="44">
        <v>0.13109999999999999</v>
      </c>
      <c r="AW287" s="44">
        <v>-7.7200000000000005E-2</v>
      </c>
      <c r="AX287" s="44">
        <v>-9.35E-2</v>
      </c>
      <c r="AY287" s="44">
        <v>6.5199999999999994E-2</v>
      </c>
      <c r="AZ287" s="44">
        <v>0.31940000000000002</v>
      </c>
      <c r="BA287" s="202">
        <v>-0.19159999999999999</v>
      </c>
      <c r="BB287" s="4">
        <v>-7.17E-2</v>
      </c>
      <c r="BC287" s="202">
        <v>-9.7699999999999995E-2</v>
      </c>
      <c r="BD287" s="202">
        <v>7.1999999999999998E-3</v>
      </c>
      <c r="BE287" s="405">
        <v>0.34079999999999999</v>
      </c>
      <c r="BF287" s="202">
        <v>2.0400000000000001E-2</v>
      </c>
      <c r="BG287" s="405">
        <v>-0.29049999999999998</v>
      </c>
      <c r="BH287" s="405">
        <v>-5.2400000000000002E-2</v>
      </c>
      <c r="BI287" s="405">
        <v>-2.8999999999999998E-3</v>
      </c>
      <c r="BJ287" s="405">
        <v>8.4500000000000006E-2</v>
      </c>
      <c r="BK287" s="405">
        <v>0.10150000000000001</v>
      </c>
      <c r="BL287" s="202">
        <v>0.25109999999999999</v>
      </c>
      <c r="BM287" s="202">
        <v>-0.2427</v>
      </c>
      <c r="BN287" s="202">
        <v>4.2099999999999999E-2</v>
      </c>
      <c r="BO287" s="202">
        <v>-4.1599999999999998E-2</v>
      </c>
      <c r="BP287" s="619">
        <v>6.3E-2</v>
      </c>
      <c r="BQ287" s="619">
        <v>0.27539999999999998</v>
      </c>
      <c r="BR287" s="619">
        <v>-0.1333</v>
      </c>
    </row>
    <row r="288" spans="1:70">
      <c r="A288" s="684"/>
      <c r="B288" s="28" t="s">
        <v>19</v>
      </c>
      <c r="C288" s="43">
        <v>21.57</v>
      </c>
      <c r="D288" s="43">
        <v>23.68</v>
      </c>
      <c r="E288" s="43">
        <v>22.11</v>
      </c>
      <c r="F288" s="43">
        <v>25.34</v>
      </c>
      <c r="G288" s="43">
        <v>21.27</v>
      </c>
      <c r="H288" s="43">
        <v>23.12</v>
      </c>
      <c r="I288" s="43">
        <v>25</v>
      </c>
      <c r="J288" s="43">
        <v>26.32</v>
      </c>
      <c r="K288" s="43">
        <v>25.92</v>
      </c>
      <c r="L288" s="43">
        <v>26.93</v>
      </c>
      <c r="M288" s="43">
        <v>21.81</v>
      </c>
      <c r="N288" s="43">
        <v>22.88</v>
      </c>
      <c r="O288" s="43">
        <v>36.020000000000003</v>
      </c>
      <c r="P288" s="43">
        <v>35.72</v>
      </c>
      <c r="Q288" s="43">
        <v>25.2</v>
      </c>
      <c r="R288" s="43">
        <v>30.47</v>
      </c>
      <c r="S288" s="43">
        <v>24.7</v>
      </c>
      <c r="T288" s="43">
        <v>25.9</v>
      </c>
      <c r="U288" s="43">
        <v>25.25</v>
      </c>
      <c r="V288" s="43">
        <v>37.36</v>
      </c>
      <c r="W288" s="43">
        <v>31.42</v>
      </c>
      <c r="X288" s="43">
        <v>27.63</v>
      </c>
      <c r="Y288" s="43">
        <v>26.39</v>
      </c>
      <c r="Z288" s="43">
        <v>26.75</v>
      </c>
      <c r="AA288" s="43">
        <v>26.61</v>
      </c>
      <c r="AB288" s="43">
        <v>59.09</v>
      </c>
      <c r="AC288" s="43">
        <v>40.58</v>
      </c>
      <c r="AD288" s="43">
        <v>36.08</v>
      </c>
      <c r="AE288" s="43">
        <v>32.26</v>
      </c>
      <c r="AF288" s="43">
        <v>31.14</v>
      </c>
      <c r="AG288" s="43">
        <v>34.130000000000003</v>
      </c>
      <c r="AH288" s="43">
        <v>52.38</v>
      </c>
      <c r="AI288" s="43">
        <v>37</v>
      </c>
      <c r="AJ288" s="43">
        <v>34.49</v>
      </c>
      <c r="AK288" s="43">
        <v>36.1</v>
      </c>
      <c r="AL288" s="43">
        <v>39.14</v>
      </c>
      <c r="AM288" s="43">
        <v>58.79</v>
      </c>
      <c r="AN288" s="43">
        <v>69.05</v>
      </c>
      <c r="AO288" s="43">
        <v>38.65</v>
      </c>
      <c r="AP288" s="43">
        <v>50.2</v>
      </c>
      <c r="AQ288" s="43">
        <v>41.21</v>
      </c>
      <c r="AR288" s="43">
        <v>39.880000000000003</v>
      </c>
      <c r="AS288" s="43">
        <v>51.73</v>
      </c>
      <c r="AT288" s="43">
        <v>72.45</v>
      </c>
      <c r="AU288" s="43">
        <v>47.38</v>
      </c>
      <c r="AV288" s="43">
        <v>50.08</v>
      </c>
      <c r="AW288" s="43">
        <v>53.89</v>
      </c>
      <c r="AX288" s="43">
        <v>42.29</v>
      </c>
      <c r="AY288" s="43">
        <v>43.86</v>
      </c>
      <c r="AZ288" s="43">
        <v>89.84</v>
      </c>
      <c r="BA288" s="2">
        <v>67.95</v>
      </c>
      <c r="BB288" s="2">
        <v>70.06</v>
      </c>
      <c r="BC288" s="2">
        <v>55.1</v>
      </c>
      <c r="BD288" s="2">
        <v>44.56</v>
      </c>
      <c r="BE288" s="396">
        <v>55.09</v>
      </c>
      <c r="BF288" s="2">
        <v>80.42</v>
      </c>
      <c r="BG288" s="425">
        <v>65.63</v>
      </c>
      <c r="BH288" s="480">
        <v>52.35</v>
      </c>
      <c r="BI288" s="483">
        <v>48.15</v>
      </c>
      <c r="BJ288" s="504">
        <v>45.64</v>
      </c>
      <c r="BK288" s="533">
        <v>71.209999999999994</v>
      </c>
      <c r="BL288" s="2">
        <v>91.17</v>
      </c>
      <c r="BM288" s="2">
        <v>62.7</v>
      </c>
      <c r="BN288" s="2">
        <v>62.47</v>
      </c>
      <c r="BO288" s="2">
        <v>54.87</v>
      </c>
      <c r="BP288" s="658">
        <v>49.43</v>
      </c>
      <c r="BQ288" s="660">
        <v>67.02</v>
      </c>
      <c r="BR288" s="662">
        <v>72.930000000000007</v>
      </c>
    </row>
    <row r="289" spans="1:70">
      <c r="A289" s="684"/>
      <c r="B289" s="29" t="s">
        <v>20</v>
      </c>
      <c r="C289" s="44">
        <v>0.14860000000000001</v>
      </c>
      <c r="D289" s="44">
        <v>9.7799999999999998E-2</v>
      </c>
      <c r="E289" s="44">
        <v>-6.6299999999999998E-2</v>
      </c>
      <c r="F289" s="44">
        <v>0.14610000000000001</v>
      </c>
      <c r="G289" s="44">
        <v>-0.16059999999999999</v>
      </c>
      <c r="H289" s="44">
        <v>8.6999999999999994E-2</v>
      </c>
      <c r="I289" s="44">
        <v>8.1299999999999997E-2</v>
      </c>
      <c r="J289" s="44">
        <v>5.28E-2</v>
      </c>
      <c r="K289" s="44">
        <v>-1.52E-2</v>
      </c>
      <c r="L289" s="44">
        <v>3.9E-2</v>
      </c>
      <c r="M289" s="44">
        <v>-0.19009999999999999</v>
      </c>
      <c r="N289" s="44">
        <v>4.9099999999999998E-2</v>
      </c>
      <c r="O289" s="44">
        <v>0.57430000000000003</v>
      </c>
      <c r="P289" s="44">
        <v>-8.3000000000000001E-3</v>
      </c>
      <c r="Q289" s="44">
        <v>-0.29449999999999998</v>
      </c>
      <c r="R289" s="44">
        <v>0.20910000000000001</v>
      </c>
      <c r="S289" s="44">
        <v>-0.18940000000000001</v>
      </c>
      <c r="T289" s="44">
        <v>4.8599999999999997E-2</v>
      </c>
      <c r="U289" s="210">
        <v>-2.5100000000000001E-2</v>
      </c>
      <c r="V289" s="44">
        <v>0.47960000000000003</v>
      </c>
      <c r="W289" s="44">
        <v>-0.159</v>
      </c>
      <c r="X289" s="44">
        <v>-0.1206</v>
      </c>
      <c r="Y289" s="44">
        <v>-4.4900000000000002E-2</v>
      </c>
      <c r="Z289" s="44">
        <v>1.3599999999999999E-2</v>
      </c>
      <c r="AA289" s="44">
        <v>-5.1999999999999998E-3</v>
      </c>
      <c r="AB289" s="44">
        <v>1.2205999999999999</v>
      </c>
      <c r="AC289" s="44">
        <v>-0.31330000000000002</v>
      </c>
      <c r="AD289" s="44">
        <v>-0.1109</v>
      </c>
      <c r="AE289" s="44">
        <v>-0.10589999999999999</v>
      </c>
      <c r="AF289" s="44">
        <v>-3.4700000000000002E-2</v>
      </c>
      <c r="AG289" s="44">
        <v>9.6000000000000002E-2</v>
      </c>
      <c r="AH289" s="44">
        <v>0.53469999999999995</v>
      </c>
      <c r="AI289" s="44">
        <v>-0.29360000000000003</v>
      </c>
      <c r="AJ289" s="44">
        <v>-6.7799999999999999E-2</v>
      </c>
      <c r="AK289" s="44">
        <v>4.6699999999999998E-2</v>
      </c>
      <c r="AL289" s="44">
        <v>8.4199999999999997E-2</v>
      </c>
      <c r="AM289" s="44">
        <v>0.502</v>
      </c>
      <c r="AN289" s="44">
        <v>0.17449999999999999</v>
      </c>
      <c r="AO289" s="44">
        <v>-0.44030000000000002</v>
      </c>
      <c r="AP289" s="44">
        <v>0.29880000000000001</v>
      </c>
      <c r="AQ289" s="44">
        <v>-0.17910000000000001</v>
      </c>
      <c r="AR289" s="44">
        <v>-3.2300000000000002E-2</v>
      </c>
      <c r="AS289" s="44">
        <v>0.29709999999999998</v>
      </c>
      <c r="AT289" s="44">
        <v>0.40050000000000002</v>
      </c>
      <c r="AU289" s="44">
        <v>-0.34599999999999997</v>
      </c>
      <c r="AV289" s="44">
        <v>5.7000000000000002E-2</v>
      </c>
      <c r="AW289" s="44">
        <v>7.6100000000000001E-2</v>
      </c>
      <c r="AX289" s="44">
        <v>-0.21529999999999999</v>
      </c>
      <c r="AY289" s="44">
        <v>3.7100000000000001E-2</v>
      </c>
      <c r="AZ289" s="44">
        <v>1.0483</v>
      </c>
      <c r="BA289" s="202">
        <v>-0.2437</v>
      </c>
      <c r="BB289" s="4">
        <v>3.1099999999999999E-2</v>
      </c>
      <c r="BC289" s="202">
        <v>-0.2135</v>
      </c>
      <c r="BD289" s="202">
        <v>-0.1913</v>
      </c>
      <c r="BE289" s="405">
        <v>0.23630000000000001</v>
      </c>
      <c r="BF289" s="202">
        <v>0.45979999999999999</v>
      </c>
      <c r="BG289" s="405">
        <v>-0.18390000000000001</v>
      </c>
      <c r="BH289" s="405">
        <v>-0.20230000000000001</v>
      </c>
      <c r="BI289" s="405">
        <v>-8.0199999999999994E-2</v>
      </c>
      <c r="BJ289" s="405">
        <v>-5.21E-2</v>
      </c>
      <c r="BK289" s="405">
        <v>0.56030000000000002</v>
      </c>
      <c r="BL289" s="202">
        <v>0.28029999999999999</v>
      </c>
      <c r="BM289" s="202">
        <v>-0.31230000000000002</v>
      </c>
      <c r="BN289" s="202">
        <v>-3.7000000000000002E-3</v>
      </c>
      <c r="BO289" s="202">
        <v>-0.1217</v>
      </c>
      <c r="BP289" s="619">
        <v>-9.9099999999999994E-2</v>
      </c>
      <c r="BQ289" s="619">
        <v>0.35589999999999999</v>
      </c>
      <c r="BR289" s="619">
        <v>8.8200000000000001E-2</v>
      </c>
    </row>
    <row r="290" spans="1:70">
      <c r="A290" s="684" t="s">
        <v>21</v>
      </c>
      <c r="B290" s="28" t="s">
        <v>22</v>
      </c>
      <c r="C290" s="43">
        <v>0</v>
      </c>
      <c r="D290" s="43">
        <v>0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  <c r="V290" s="43">
        <v>0</v>
      </c>
      <c r="W290" s="43">
        <v>0</v>
      </c>
      <c r="X290" s="43">
        <v>0</v>
      </c>
      <c r="Y290" s="43">
        <v>0</v>
      </c>
      <c r="Z290" s="43">
        <v>0</v>
      </c>
      <c r="AA290" s="43">
        <v>0</v>
      </c>
      <c r="AB290" s="43">
        <v>0</v>
      </c>
      <c r="AC290" s="43">
        <v>0</v>
      </c>
      <c r="AD290" s="43">
        <v>0</v>
      </c>
      <c r="AE290" s="43">
        <v>0</v>
      </c>
      <c r="AF290" s="43">
        <v>0</v>
      </c>
      <c r="AG290" s="43">
        <v>0</v>
      </c>
      <c r="AH290" s="43">
        <v>0</v>
      </c>
      <c r="AI290" s="43">
        <v>0</v>
      </c>
      <c r="AJ290" s="43">
        <v>0</v>
      </c>
      <c r="AK290" s="43">
        <v>0</v>
      </c>
      <c r="AL290" s="43">
        <v>0</v>
      </c>
      <c r="AM290" s="43">
        <v>0</v>
      </c>
      <c r="AN290" s="43">
        <v>1241330</v>
      </c>
      <c r="AO290" s="43">
        <v>796220</v>
      </c>
      <c r="AP290" s="43">
        <v>593040</v>
      </c>
      <c r="AQ290" s="43">
        <v>527290</v>
      </c>
      <c r="AR290" s="43">
        <v>479430</v>
      </c>
      <c r="AS290" s="43">
        <v>726980</v>
      </c>
      <c r="AT290" s="43">
        <v>1012390</v>
      </c>
      <c r="AU290" s="43">
        <v>450360</v>
      </c>
      <c r="AV290" s="43">
        <v>393760</v>
      </c>
      <c r="AW290" s="43">
        <v>358080</v>
      </c>
      <c r="AX290" s="43">
        <v>313480</v>
      </c>
      <c r="AY290" s="43">
        <v>318330</v>
      </c>
      <c r="AZ290" s="43">
        <v>858470</v>
      </c>
      <c r="BA290" s="2">
        <v>545570</v>
      </c>
      <c r="BB290" s="2">
        <v>367050</v>
      </c>
      <c r="BC290" s="2">
        <v>329660</v>
      </c>
      <c r="BD290" s="2">
        <v>240450</v>
      </c>
      <c r="BE290" s="396">
        <v>434940</v>
      </c>
      <c r="BF290" s="2">
        <v>528860</v>
      </c>
      <c r="BG290" s="425">
        <v>265990</v>
      </c>
      <c r="BH290" s="480">
        <v>289330</v>
      </c>
      <c r="BI290" s="483">
        <v>219380</v>
      </c>
      <c r="BJ290" s="504">
        <v>302640</v>
      </c>
      <c r="BK290" s="533">
        <v>523670</v>
      </c>
      <c r="BL290" s="2">
        <v>663300</v>
      </c>
      <c r="BM290" s="2">
        <v>319300</v>
      </c>
      <c r="BN290" s="2">
        <v>328320</v>
      </c>
      <c r="BO290" s="2">
        <v>284640</v>
      </c>
      <c r="BP290" s="658">
        <v>315140</v>
      </c>
      <c r="BQ290" s="660">
        <v>627320</v>
      </c>
      <c r="BR290" s="662">
        <v>329470</v>
      </c>
    </row>
    <row r="291" spans="1:70" ht="26.25">
      <c r="A291" s="684"/>
      <c r="B291" s="29" t="s">
        <v>23</v>
      </c>
      <c r="C291" s="212" ph="1">
        <v>0</v>
      </c>
      <c r="D291" s="212" ph="1">
        <v>0</v>
      </c>
      <c r="E291" s="212" ph="1">
        <v>0</v>
      </c>
      <c r="F291" s="212" ph="1">
        <v>0</v>
      </c>
      <c r="G291" s="212" ph="1">
        <v>0</v>
      </c>
      <c r="H291" s="212" ph="1">
        <v>0</v>
      </c>
      <c r="I291" s="212" ph="1">
        <v>0</v>
      </c>
      <c r="J291" s="212" ph="1">
        <v>0</v>
      </c>
      <c r="K291" s="212" ph="1">
        <v>0</v>
      </c>
      <c r="L291" s="212" ph="1">
        <v>0</v>
      </c>
      <c r="M291" s="212" ph="1">
        <v>0</v>
      </c>
      <c r="N291" s="212" ph="1">
        <v>0</v>
      </c>
      <c r="O291" s="212" ph="1">
        <v>0</v>
      </c>
      <c r="P291" s="212" ph="1">
        <v>0</v>
      </c>
      <c r="Q291" s="212" ph="1">
        <v>0</v>
      </c>
      <c r="R291" s="212" ph="1">
        <v>0</v>
      </c>
      <c r="S291" s="212" ph="1">
        <v>0</v>
      </c>
      <c r="T291" s="212" ph="1">
        <v>0</v>
      </c>
      <c r="U291" s="212" ph="1">
        <v>0</v>
      </c>
      <c r="V291" s="212" ph="1">
        <v>0</v>
      </c>
      <c r="W291" s="212" ph="1">
        <v>0</v>
      </c>
      <c r="X291" s="212" ph="1">
        <v>0</v>
      </c>
      <c r="Y291" s="212" ph="1">
        <v>0</v>
      </c>
      <c r="Z291" s="212" ph="1">
        <v>0</v>
      </c>
      <c r="AA291" s="212" ph="1">
        <v>0</v>
      </c>
      <c r="AB291" s="212" ph="1">
        <v>0</v>
      </c>
      <c r="AC291" s="212" ph="1">
        <v>0</v>
      </c>
      <c r="AD291" s="212" ph="1">
        <v>0</v>
      </c>
      <c r="AE291" s="212" ph="1">
        <v>0</v>
      </c>
      <c r="AF291" s="212" ph="1">
        <v>0</v>
      </c>
      <c r="AG291" s="212" ph="1">
        <v>0</v>
      </c>
      <c r="AH291" s="212" ph="1">
        <v>0</v>
      </c>
      <c r="AI291" s="212" ph="1">
        <v>0</v>
      </c>
      <c r="AJ291" s="212" ph="1">
        <v>0</v>
      </c>
      <c r="AK291" s="212" ph="1">
        <v>0</v>
      </c>
      <c r="AL291" s="212" ph="1">
        <v>0</v>
      </c>
      <c r="AM291" s="212" ph="1">
        <v>0</v>
      </c>
      <c r="AN291" s="212" ph="1">
        <v>0</v>
      </c>
      <c r="AO291" s="212" ph="1">
        <v>-0.35859999999999997</v>
      </c>
      <c r="AP291" s="212" ph="1">
        <v>-0.25519999999999998</v>
      </c>
      <c r="AQ291" s="212" ph="1">
        <v>-0.1109</v>
      </c>
      <c r="AR291" s="212" ph="1">
        <v>-9.0800000000000006E-2</v>
      </c>
      <c r="AS291" s="212" ph="1">
        <v>0.51629999999999998</v>
      </c>
      <c r="AT291" s="212" ph="1">
        <v>0.3926</v>
      </c>
      <c r="AU291" s="212" ph="1">
        <v>-0.55520000000000003</v>
      </c>
      <c r="AV291" s="212" ph="1">
        <v>-0.12570000000000001</v>
      </c>
      <c r="AW291" s="212" ph="1">
        <v>-9.06E-2</v>
      </c>
      <c r="AX291" s="212" ph="1">
        <v>-0.1246</v>
      </c>
      <c r="AY291" s="212" ph="1">
        <v>1.55E-2</v>
      </c>
      <c r="AZ291" s="212" ph="1">
        <v>1.6968000000000001</v>
      </c>
      <c r="BA291" s="202">
        <v>-0.36449999999999999</v>
      </c>
      <c r="BB291" s="4">
        <v>-0.32719999999999999</v>
      </c>
      <c r="BC291" s="202">
        <v>-0.1019</v>
      </c>
      <c r="BD291" s="202">
        <v>-0.27060000000000001</v>
      </c>
      <c r="BE291" s="405">
        <v>0.80889999999999995</v>
      </c>
      <c r="BF291" s="202">
        <v>0.21590000000000001</v>
      </c>
      <c r="BG291" s="405">
        <v>-0.49709999999999999</v>
      </c>
      <c r="BH291" s="405">
        <v>8.77E-2</v>
      </c>
      <c r="BI291" s="405">
        <v>-0.24179999999999999</v>
      </c>
      <c r="BJ291" s="405">
        <v>0.3795</v>
      </c>
      <c r="BK291" s="405">
        <v>0.73029999999999995</v>
      </c>
      <c r="BL291" s="202">
        <v>0.2666</v>
      </c>
      <c r="BM291" s="202">
        <v>-0.51859999999999995</v>
      </c>
      <c r="BN291" s="202">
        <v>2.8199999999999999E-2</v>
      </c>
      <c r="BO291" s="202">
        <v>-0.13300000000000001</v>
      </c>
      <c r="BP291" s="619">
        <v>0.1072</v>
      </c>
      <c r="BQ291" s="619">
        <v>0.99060000000000004</v>
      </c>
      <c r="BR291" s="619">
        <v>-0.4748</v>
      </c>
    </row>
    <row r="292" spans="1:70">
      <c r="A292" s="684"/>
      <c r="B292" s="29" t="s">
        <v>24</v>
      </c>
      <c r="C292" s="45">
        <v>0</v>
      </c>
      <c r="D292" s="45">
        <v>0</v>
      </c>
      <c r="E292" s="45">
        <v>0</v>
      </c>
      <c r="F292" s="45">
        <v>0</v>
      </c>
      <c r="G292" s="45">
        <v>0</v>
      </c>
      <c r="H292" s="45">
        <v>0</v>
      </c>
      <c r="I292" s="45">
        <v>0</v>
      </c>
      <c r="J292" s="45">
        <v>0</v>
      </c>
      <c r="K292" s="45">
        <v>0</v>
      </c>
      <c r="L292" s="45">
        <v>0</v>
      </c>
      <c r="M292" s="45">
        <v>0</v>
      </c>
      <c r="N292" s="45">
        <v>0</v>
      </c>
      <c r="O292" s="45">
        <v>0</v>
      </c>
      <c r="P292" s="45">
        <v>0</v>
      </c>
      <c r="Q292" s="45">
        <v>0</v>
      </c>
      <c r="R292" s="45">
        <v>0</v>
      </c>
      <c r="S292" s="45">
        <v>0</v>
      </c>
      <c r="T292" s="45">
        <v>0</v>
      </c>
      <c r="U292" s="45">
        <v>0</v>
      </c>
      <c r="V292" s="45">
        <v>0</v>
      </c>
      <c r="W292" s="45">
        <v>0</v>
      </c>
      <c r="X292" s="45">
        <v>0</v>
      </c>
      <c r="Y292" s="45">
        <v>0</v>
      </c>
      <c r="Z292" s="45">
        <v>0</v>
      </c>
      <c r="AA292" s="45">
        <v>0</v>
      </c>
      <c r="AB292" s="45">
        <v>0</v>
      </c>
      <c r="AC292" s="45">
        <v>0</v>
      </c>
      <c r="AD292" s="45">
        <v>0</v>
      </c>
      <c r="AE292" s="45">
        <v>0</v>
      </c>
      <c r="AF292" s="45">
        <v>0</v>
      </c>
      <c r="AG292" s="45">
        <v>0</v>
      </c>
      <c r="AH292" s="45">
        <v>0</v>
      </c>
      <c r="AI292" s="45">
        <v>0</v>
      </c>
      <c r="AJ292" s="45">
        <v>0</v>
      </c>
      <c r="AK292" s="45">
        <v>0</v>
      </c>
      <c r="AL292" s="45">
        <v>0</v>
      </c>
      <c r="AM292" s="45">
        <v>0</v>
      </c>
      <c r="AN292" s="45">
        <v>27541</v>
      </c>
      <c r="AO292" s="45">
        <v>25861</v>
      </c>
      <c r="AP292" s="45">
        <v>22251</v>
      </c>
      <c r="AQ292" s="45">
        <v>20450</v>
      </c>
      <c r="AR292" s="45">
        <v>20495</v>
      </c>
      <c r="AS292" s="45">
        <v>33076</v>
      </c>
      <c r="AT292" s="45">
        <v>29162</v>
      </c>
      <c r="AU292" s="45">
        <v>15950</v>
      </c>
      <c r="AV292" s="45">
        <v>15728</v>
      </c>
      <c r="AW292" s="45">
        <v>14390</v>
      </c>
      <c r="AX292" s="45">
        <v>12360</v>
      </c>
      <c r="AY292" s="45">
        <v>12567</v>
      </c>
      <c r="AZ292" s="45">
        <v>21559</v>
      </c>
      <c r="BA292" s="4">
        <v>16721</v>
      </c>
      <c r="BB292" s="4">
        <v>14260</v>
      </c>
      <c r="BC292" s="4">
        <v>12132</v>
      </c>
      <c r="BD292" s="4">
        <v>10403</v>
      </c>
      <c r="BE292" s="397">
        <v>19827</v>
      </c>
      <c r="BF292" s="4">
        <v>19018</v>
      </c>
      <c r="BG292" s="426">
        <v>10169</v>
      </c>
      <c r="BH292" s="481">
        <v>12320</v>
      </c>
      <c r="BI292" s="484">
        <v>10970</v>
      </c>
      <c r="BJ292" s="505">
        <v>14761</v>
      </c>
      <c r="BK292" s="534">
        <v>17448</v>
      </c>
      <c r="BL292" s="4">
        <v>20066</v>
      </c>
      <c r="BM292" s="4">
        <v>14026</v>
      </c>
      <c r="BN292" s="4">
        <v>16629</v>
      </c>
      <c r="BO292" s="4">
        <v>13026</v>
      </c>
      <c r="BP292" s="659">
        <v>14985</v>
      </c>
      <c r="BQ292" s="661">
        <v>23701</v>
      </c>
      <c r="BR292" s="663">
        <v>15842</v>
      </c>
    </row>
    <row r="293" spans="1:70" ht="26.25">
      <c r="A293" s="684"/>
      <c r="B293" s="29" t="s">
        <v>25</v>
      </c>
      <c r="C293" s="212" ph="1">
        <v>0</v>
      </c>
      <c r="D293" s="212" ph="1">
        <v>0</v>
      </c>
      <c r="E293" s="212" ph="1">
        <v>0</v>
      </c>
      <c r="F293" s="212" ph="1">
        <v>0</v>
      </c>
      <c r="G293" s="212" ph="1">
        <v>0</v>
      </c>
      <c r="H293" s="212" ph="1">
        <v>0</v>
      </c>
      <c r="I293" s="212" ph="1">
        <v>0</v>
      </c>
      <c r="J293" s="212" ph="1">
        <v>0</v>
      </c>
      <c r="K293" s="212" ph="1">
        <v>0</v>
      </c>
      <c r="L293" s="212" ph="1">
        <v>0</v>
      </c>
      <c r="M293" s="212" ph="1">
        <v>0</v>
      </c>
      <c r="N293" s="212" ph="1">
        <v>0</v>
      </c>
      <c r="O293" s="212" ph="1">
        <v>0</v>
      </c>
      <c r="P293" s="212" ph="1">
        <v>0</v>
      </c>
      <c r="Q293" s="212" ph="1">
        <v>0</v>
      </c>
      <c r="R293" s="212" ph="1">
        <v>0</v>
      </c>
      <c r="S293" s="212" ph="1">
        <v>0</v>
      </c>
      <c r="T293" s="212" ph="1">
        <v>0</v>
      </c>
      <c r="U293" s="212" ph="1">
        <v>0</v>
      </c>
      <c r="V293" s="212" ph="1">
        <v>0</v>
      </c>
      <c r="W293" s="212" ph="1">
        <v>0</v>
      </c>
      <c r="X293" s="212" ph="1">
        <v>0</v>
      </c>
      <c r="Y293" s="212" ph="1">
        <v>0</v>
      </c>
      <c r="Z293" s="212" ph="1">
        <v>0</v>
      </c>
      <c r="AA293" s="212" ph="1">
        <v>0</v>
      </c>
      <c r="AB293" s="212" ph="1">
        <v>0</v>
      </c>
      <c r="AC293" s="212" ph="1">
        <v>0</v>
      </c>
      <c r="AD293" s="212" ph="1">
        <v>0</v>
      </c>
      <c r="AE293" s="212" ph="1">
        <v>0</v>
      </c>
      <c r="AF293" s="212" ph="1">
        <v>0</v>
      </c>
      <c r="AG293" s="212" ph="1">
        <v>0</v>
      </c>
      <c r="AH293" s="212" ph="1">
        <v>0</v>
      </c>
      <c r="AI293" s="212" ph="1">
        <v>0</v>
      </c>
      <c r="AJ293" s="212" ph="1">
        <v>0</v>
      </c>
      <c r="AK293" s="212" ph="1">
        <v>0</v>
      </c>
      <c r="AL293" s="212" ph="1">
        <v>0</v>
      </c>
      <c r="AM293" s="212" ph="1">
        <v>0</v>
      </c>
      <c r="AN293" s="212" ph="1">
        <v>0</v>
      </c>
      <c r="AO293" s="212" ph="1">
        <v>-6.0999999999999999E-2</v>
      </c>
      <c r="AP293" s="212" ph="1">
        <v>-0.1396</v>
      </c>
      <c r="AQ293" s="212" ph="1">
        <v>-8.09E-2</v>
      </c>
      <c r="AR293" s="212" ph="1">
        <v>2.2000000000000001E-3</v>
      </c>
      <c r="AS293" s="212" ph="1">
        <v>0.6139</v>
      </c>
      <c r="AT293" s="212" ph="1">
        <v>-0.1183</v>
      </c>
      <c r="AU293" s="212" ph="1">
        <v>-0.4531</v>
      </c>
      <c r="AV293" s="212" ph="1">
        <v>-1.3899999999999999E-2</v>
      </c>
      <c r="AW293" s="212" ph="1">
        <v>-8.5099999999999995E-2</v>
      </c>
      <c r="AX293" s="212" ph="1">
        <v>-0.1411</v>
      </c>
      <c r="AY293" s="212" ph="1">
        <v>1.67E-2</v>
      </c>
      <c r="AZ293" s="212" ph="1">
        <v>0.71550000000000002</v>
      </c>
      <c r="BA293" s="202">
        <v>-0.22439999999999999</v>
      </c>
      <c r="BB293" s="4">
        <v>-0.1472</v>
      </c>
      <c r="BC293" s="202">
        <v>-0.1492</v>
      </c>
      <c r="BD293" s="202">
        <v>-0.14249999999999999</v>
      </c>
      <c r="BE293" s="405">
        <v>0.90590000000000004</v>
      </c>
      <c r="BF293" s="202">
        <v>-4.0800000000000003E-2</v>
      </c>
      <c r="BG293" s="405">
        <v>-0.46529999999999999</v>
      </c>
      <c r="BH293" s="405">
        <v>0.21149999999999999</v>
      </c>
      <c r="BI293" s="405">
        <v>-0.1096</v>
      </c>
      <c r="BJ293" s="405">
        <v>0.34560000000000002</v>
      </c>
      <c r="BK293" s="405">
        <v>0.182</v>
      </c>
      <c r="BL293" s="206">
        <v>0.15</v>
      </c>
      <c r="BM293" s="202">
        <v>-0.30099999999999999</v>
      </c>
      <c r="BN293" s="202">
        <v>0.18559999999999999</v>
      </c>
      <c r="BO293" s="202">
        <v>-0.2167</v>
      </c>
      <c r="BP293" s="619">
        <v>0.15040000000000001</v>
      </c>
      <c r="BQ293" s="619">
        <v>0.58160000000000001</v>
      </c>
      <c r="BR293" s="619">
        <v>-0.33160000000000001</v>
      </c>
    </row>
    <row r="294" spans="1:70">
      <c r="A294" s="684"/>
      <c r="B294" s="29" t="s">
        <v>26</v>
      </c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>
        <v>45.07</v>
      </c>
      <c r="AO294" s="45">
        <v>30.79</v>
      </c>
      <c r="AP294" s="45">
        <v>26.65</v>
      </c>
      <c r="AQ294" s="45">
        <v>25.78</v>
      </c>
      <c r="AR294" s="45">
        <v>23.39</v>
      </c>
      <c r="AS294" s="45">
        <v>21.98</v>
      </c>
      <c r="AT294" s="45">
        <v>34.72</v>
      </c>
      <c r="AU294" s="45">
        <v>28.24</v>
      </c>
      <c r="AV294" s="45">
        <v>25.04</v>
      </c>
      <c r="AW294" s="45">
        <v>24.88</v>
      </c>
      <c r="AX294" s="45">
        <v>25.36</v>
      </c>
      <c r="AY294" s="45">
        <v>25.33</v>
      </c>
      <c r="AZ294" s="45">
        <v>39.82</v>
      </c>
      <c r="BA294" s="4">
        <v>32.630000000000003</v>
      </c>
      <c r="BB294" s="4">
        <v>25.74</v>
      </c>
      <c r="BC294" s="4">
        <v>27.17</v>
      </c>
      <c r="BD294" s="4">
        <v>23.11</v>
      </c>
      <c r="BE294" s="397">
        <v>21.94</v>
      </c>
      <c r="BF294" s="4">
        <v>27.81</v>
      </c>
      <c r="BG294" s="426">
        <v>26.16</v>
      </c>
      <c r="BH294" s="481">
        <v>23.48</v>
      </c>
      <c r="BI294" s="484">
        <v>20</v>
      </c>
      <c r="BJ294" s="505">
        <v>20.5</v>
      </c>
      <c r="BK294" s="534">
        <v>30.01</v>
      </c>
      <c r="BL294" s="4">
        <v>33.06</v>
      </c>
      <c r="BM294" s="4">
        <v>22.76</v>
      </c>
      <c r="BN294" s="4">
        <v>19.739999999999998</v>
      </c>
      <c r="BO294" s="4">
        <v>21.85</v>
      </c>
      <c r="BP294" s="659">
        <v>21.03</v>
      </c>
      <c r="BQ294" s="661">
        <v>26.47</v>
      </c>
      <c r="BR294" s="663">
        <v>20.8</v>
      </c>
    </row>
    <row r="295" spans="1:70" ht="26.25">
      <c r="A295" s="684"/>
      <c r="B295" s="29" t="s">
        <v>27</v>
      </c>
      <c r="C295" s="212" ph="1">
        <v>0</v>
      </c>
      <c r="D295" s="212" ph="1">
        <v>0</v>
      </c>
      <c r="E295" s="212" ph="1">
        <v>0</v>
      </c>
      <c r="F295" s="212" ph="1">
        <v>0</v>
      </c>
      <c r="G295" s="212" ph="1">
        <v>0</v>
      </c>
      <c r="H295" s="212" ph="1">
        <v>0</v>
      </c>
      <c r="I295" s="212" ph="1">
        <v>0</v>
      </c>
      <c r="J295" s="212" ph="1">
        <v>0</v>
      </c>
      <c r="K295" s="212" ph="1">
        <v>0</v>
      </c>
      <c r="L295" s="212" ph="1">
        <v>0</v>
      </c>
      <c r="M295" s="212" ph="1">
        <v>0</v>
      </c>
      <c r="N295" s="212" ph="1">
        <v>0</v>
      </c>
      <c r="O295" s="212" ph="1">
        <v>0</v>
      </c>
      <c r="P295" s="212" ph="1">
        <v>0</v>
      </c>
      <c r="Q295" s="212" ph="1">
        <v>0</v>
      </c>
      <c r="R295" s="212" ph="1">
        <v>0</v>
      </c>
      <c r="S295" s="212" ph="1">
        <v>0</v>
      </c>
      <c r="T295" s="212" ph="1">
        <v>0</v>
      </c>
      <c r="U295" s="212" ph="1">
        <v>0</v>
      </c>
      <c r="V295" s="212" ph="1">
        <v>0</v>
      </c>
      <c r="W295" s="212" ph="1">
        <v>0</v>
      </c>
      <c r="X295" s="212" ph="1">
        <v>0</v>
      </c>
      <c r="Y295" s="212" ph="1">
        <v>0</v>
      </c>
      <c r="Z295" s="212" ph="1">
        <v>0</v>
      </c>
      <c r="AA295" s="212" ph="1">
        <v>0</v>
      </c>
      <c r="AB295" s="212" ph="1">
        <v>0</v>
      </c>
      <c r="AC295" s="212" ph="1">
        <v>0</v>
      </c>
      <c r="AD295" s="212" ph="1">
        <v>0</v>
      </c>
      <c r="AE295" s="212" ph="1">
        <v>0</v>
      </c>
      <c r="AF295" s="212" ph="1">
        <v>0</v>
      </c>
      <c r="AG295" s="212" ph="1">
        <v>0</v>
      </c>
      <c r="AH295" s="212" ph="1">
        <v>0</v>
      </c>
      <c r="AI295" s="212" ph="1">
        <v>0</v>
      </c>
      <c r="AJ295" s="212" ph="1">
        <v>0</v>
      </c>
      <c r="AK295" s="212" ph="1">
        <v>0</v>
      </c>
      <c r="AL295" s="212" ph="1">
        <v>0</v>
      </c>
      <c r="AM295" s="212" ph="1">
        <v>0</v>
      </c>
      <c r="AN295" s="212" ph="1">
        <v>0</v>
      </c>
      <c r="AO295" s="212" ph="1">
        <v>-0.31680000000000003</v>
      </c>
      <c r="AP295" s="212" ph="1">
        <v>-0.13450000000000001</v>
      </c>
      <c r="AQ295" s="212" ph="1">
        <v>-3.2599999999999997E-2</v>
      </c>
      <c r="AR295" s="212" ph="1">
        <v>-9.2700000000000005E-2</v>
      </c>
      <c r="AS295" s="212" ph="1">
        <v>-6.0299999999999999E-2</v>
      </c>
      <c r="AT295" s="212" ph="1">
        <v>0.5796</v>
      </c>
      <c r="AU295" s="212" ph="1">
        <v>-0.18659999999999999</v>
      </c>
      <c r="AV295" s="212" ph="1">
        <v>-0.1133</v>
      </c>
      <c r="AW295" s="212" ph="1">
        <v>-6.4000000000000003E-3</v>
      </c>
      <c r="AX295" s="212" ph="1">
        <v>1.9300000000000001E-2</v>
      </c>
      <c r="AY295" s="212" ph="1">
        <v>-1.1999999999999999E-3</v>
      </c>
      <c r="AZ295" s="212" ph="1">
        <v>0.57199999999999995</v>
      </c>
      <c r="BA295" s="202">
        <v>-0.18060000000000001</v>
      </c>
      <c r="BB295" s="4">
        <v>-0.2112</v>
      </c>
      <c r="BC295" s="202">
        <v>5.5599999999999997E-2</v>
      </c>
      <c r="BD295" s="202">
        <v>-0.14940000000000001</v>
      </c>
      <c r="BE295" s="405">
        <v>-5.0599999999999999E-2</v>
      </c>
      <c r="BF295" s="202">
        <v>0.26750000000000002</v>
      </c>
      <c r="BG295" s="405">
        <v>-5.9299999999999999E-2</v>
      </c>
      <c r="BH295" s="405">
        <v>-0.1024</v>
      </c>
      <c r="BI295" s="405">
        <v>-0.1482</v>
      </c>
      <c r="BJ295" s="405">
        <v>2.5000000000000001E-2</v>
      </c>
      <c r="BK295" s="405">
        <v>0.46389999999999998</v>
      </c>
      <c r="BL295" s="202">
        <v>0.1016</v>
      </c>
      <c r="BM295" s="202">
        <v>-0.31159999999999999</v>
      </c>
      <c r="BN295" s="202">
        <v>-0.13270000000000001</v>
      </c>
      <c r="BO295" s="202">
        <v>0.1069</v>
      </c>
      <c r="BP295" s="619">
        <v>-3.7499999999999999E-2</v>
      </c>
      <c r="BQ295" s="619">
        <v>0.25869999999999999</v>
      </c>
      <c r="BR295" s="619">
        <v>-0.2142</v>
      </c>
    </row>
    <row r="296" spans="1:70">
      <c r="A296" s="684" t="s">
        <v>28</v>
      </c>
      <c r="B296" s="28" t="s">
        <v>29</v>
      </c>
      <c r="C296" s="43">
        <v>0</v>
      </c>
      <c r="D296" s="43">
        <v>205674</v>
      </c>
      <c r="E296" s="43">
        <v>225019</v>
      </c>
      <c r="F296" s="43">
        <v>308698</v>
      </c>
      <c r="G296" s="43">
        <v>213602</v>
      </c>
      <c r="H296" s="43">
        <v>299415</v>
      </c>
      <c r="I296" s="43">
        <v>423624</v>
      </c>
      <c r="J296" s="43">
        <v>485570</v>
      </c>
      <c r="K296" s="43">
        <v>299941</v>
      </c>
      <c r="L296" s="43">
        <v>489754</v>
      </c>
      <c r="M296" s="43">
        <v>321133</v>
      </c>
      <c r="N296" s="43">
        <v>272817</v>
      </c>
      <c r="O296" s="43">
        <v>620595</v>
      </c>
      <c r="P296" s="43">
        <v>619234</v>
      </c>
      <c r="Q296" s="43">
        <v>461274</v>
      </c>
      <c r="R296" s="43">
        <v>718861</v>
      </c>
      <c r="S296" s="43">
        <v>461375</v>
      </c>
      <c r="T296" s="43">
        <v>427463</v>
      </c>
      <c r="U296" s="43">
        <v>776395</v>
      </c>
      <c r="V296" s="43">
        <v>579772</v>
      </c>
      <c r="W296" s="43">
        <v>660603</v>
      </c>
      <c r="X296" s="43">
        <v>528335</v>
      </c>
      <c r="Y296" s="43">
        <v>387257</v>
      </c>
      <c r="Z296" s="43">
        <v>426772</v>
      </c>
      <c r="AA296" s="43">
        <v>577726</v>
      </c>
      <c r="AB296" s="43">
        <v>1144347</v>
      </c>
      <c r="AC296" s="43">
        <v>850850</v>
      </c>
      <c r="AD296" s="43">
        <v>1015600</v>
      </c>
      <c r="AE296" s="43">
        <v>718849</v>
      </c>
      <c r="AF296" s="43">
        <v>807468</v>
      </c>
      <c r="AG296" s="43">
        <v>1156527</v>
      </c>
      <c r="AH296" s="43">
        <v>1143064</v>
      </c>
      <c r="AI296" s="43">
        <v>804254</v>
      </c>
      <c r="AJ296" s="43">
        <v>811675</v>
      </c>
      <c r="AK296" s="43">
        <v>780485</v>
      </c>
      <c r="AL296" s="43">
        <v>970293</v>
      </c>
      <c r="AM296" s="43">
        <v>1567897</v>
      </c>
      <c r="AN296" s="43">
        <v>2047406</v>
      </c>
      <c r="AO296" s="43">
        <v>706310</v>
      </c>
      <c r="AP296" s="43">
        <v>1446077</v>
      </c>
      <c r="AQ296" s="43">
        <v>1042079</v>
      </c>
      <c r="AR296" s="43">
        <v>995620</v>
      </c>
      <c r="AS296" s="43">
        <v>2133899</v>
      </c>
      <c r="AT296" s="43">
        <v>2492901</v>
      </c>
      <c r="AU296" s="43">
        <v>932100</v>
      </c>
      <c r="AV296" s="43">
        <v>1294458</v>
      </c>
      <c r="AW296" s="43">
        <v>1322365</v>
      </c>
      <c r="AX296" s="43">
        <v>839421</v>
      </c>
      <c r="AY296" s="43">
        <v>1020252</v>
      </c>
      <c r="AZ296" s="43">
        <v>3099876</v>
      </c>
      <c r="BA296" s="2">
        <v>1816946</v>
      </c>
      <c r="BB296" s="2">
        <v>1930201</v>
      </c>
      <c r="BC296" s="2">
        <v>1264110</v>
      </c>
      <c r="BD296" s="2">
        <v>1043432</v>
      </c>
      <c r="BE296" s="396">
        <v>1761245</v>
      </c>
      <c r="BF296" s="2">
        <v>2804275</v>
      </c>
      <c r="BG296" s="425">
        <v>1625190</v>
      </c>
      <c r="BH296" s="480">
        <v>1120299</v>
      </c>
      <c r="BI296" s="483">
        <v>1067457</v>
      </c>
      <c r="BJ296" s="504">
        <v>1024813</v>
      </c>
      <c r="BK296" s="533">
        <v>1824397</v>
      </c>
      <c r="BL296" s="2">
        <v>3152270</v>
      </c>
      <c r="BM296" s="2">
        <v>1626934</v>
      </c>
      <c r="BN296" s="2">
        <v>1696836</v>
      </c>
      <c r="BO296" s="2">
        <v>1407951</v>
      </c>
      <c r="BP296" s="658">
        <v>1302797</v>
      </c>
      <c r="BQ296" s="660">
        <v>2232137</v>
      </c>
      <c r="BR296" s="662">
        <v>2363140</v>
      </c>
    </row>
    <row r="297" spans="1:70" ht="26.25">
      <c r="A297" s="684"/>
      <c r="B297" s="29" t="s">
        <v>30</v>
      </c>
      <c r="C297" s="212" ph="1">
        <v>0</v>
      </c>
      <c r="D297" s="212" ph="1">
        <v>0</v>
      </c>
      <c r="E297" s="212" ph="1">
        <v>9.4100000000000003E-2</v>
      </c>
      <c r="F297" s="212" ph="1">
        <v>0.37190000000000001</v>
      </c>
      <c r="G297" s="212" ph="1">
        <v>-0.30809999999999998</v>
      </c>
      <c r="H297" s="212" ph="1">
        <v>0.4017</v>
      </c>
      <c r="I297" s="212" ph="1">
        <v>0.4148</v>
      </c>
      <c r="J297" s="212" ph="1">
        <v>0.1462</v>
      </c>
      <c r="K297" s="212" ph="1">
        <v>-0.38229999999999997</v>
      </c>
      <c r="L297" s="212" ph="1">
        <v>0.63280000000000003</v>
      </c>
      <c r="M297" s="212" ph="1">
        <v>-0.34429999999999999</v>
      </c>
      <c r="N297" s="212" ph="1">
        <v>-0.15049999999999999</v>
      </c>
      <c r="O297" s="212" ph="1">
        <v>1.2747999999999999</v>
      </c>
      <c r="P297" s="212" ph="1">
        <v>-2.2000000000000001E-3</v>
      </c>
      <c r="Q297" s="212" ph="1">
        <v>-0.25509999999999999</v>
      </c>
      <c r="R297" s="212" ph="1">
        <v>0.55840000000000001</v>
      </c>
      <c r="S297" s="212" ph="1">
        <v>-0.35820000000000002</v>
      </c>
      <c r="T297" s="212" ph="1">
        <v>-7.3499999999999996E-2</v>
      </c>
      <c r="U297" s="212" ph="1">
        <v>0.81630000000000003</v>
      </c>
      <c r="V297" s="212" ph="1">
        <v>-0.25330000000000003</v>
      </c>
      <c r="W297" s="212" ph="1">
        <v>0.1394</v>
      </c>
      <c r="X297" s="212" ph="1">
        <v>-0.20019999999999999</v>
      </c>
      <c r="Y297" s="212" ph="1">
        <v>-0.26700000000000002</v>
      </c>
      <c r="Z297" s="212" ph="1">
        <v>0.10199999999999999</v>
      </c>
      <c r="AA297" s="212" ph="1">
        <v>0.35370000000000001</v>
      </c>
      <c r="AB297" s="212" ph="1">
        <v>0.98080000000000001</v>
      </c>
      <c r="AC297" s="212" ph="1">
        <v>-0.25650000000000001</v>
      </c>
      <c r="AD297" s="212" ph="1">
        <v>0.19359999999999999</v>
      </c>
      <c r="AE297" s="212" ph="1">
        <v>-0.29220000000000002</v>
      </c>
      <c r="AF297" s="212" ph="1">
        <v>0.12330000000000001</v>
      </c>
      <c r="AG297" s="212" ph="1">
        <v>0.43230000000000002</v>
      </c>
      <c r="AH297" s="212" ph="1">
        <v>-1.1599999999999999E-2</v>
      </c>
      <c r="AI297" s="212" ph="1">
        <v>-0.2964</v>
      </c>
      <c r="AJ297" s="212" ph="1">
        <v>9.1999999999999998E-3</v>
      </c>
      <c r="AK297" s="212" ph="1">
        <v>-3.8399999999999997E-2</v>
      </c>
      <c r="AL297" s="212" ph="1">
        <v>0.2432</v>
      </c>
      <c r="AM297" s="212" ph="1">
        <v>0.6159</v>
      </c>
      <c r="AN297" s="212" ph="1">
        <v>0.30580000000000002</v>
      </c>
      <c r="AO297" s="212" ph="1">
        <v>-0.65500000000000003</v>
      </c>
      <c r="AP297" s="212" ph="1">
        <v>1.0474000000000001</v>
      </c>
      <c r="AQ297" s="212" ph="1">
        <v>-0.27939999999999998</v>
      </c>
      <c r="AR297" s="212" ph="1">
        <v>-4.4600000000000001E-2</v>
      </c>
      <c r="AS297" s="212" ph="1">
        <v>1.1433</v>
      </c>
      <c r="AT297" s="212" ph="1">
        <v>0.16819999999999999</v>
      </c>
      <c r="AU297" s="212" ph="1">
        <v>-0.62609999999999999</v>
      </c>
      <c r="AV297" s="212" ph="1">
        <v>0.38879999999999998</v>
      </c>
      <c r="AW297" s="212" ph="1">
        <v>2.1600000000000001E-2</v>
      </c>
      <c r="AX297" s="212" ph="1">
        <v>-0.36520000000000002</v>
      </c>
      <c r="AY297" s="212" ph="1">
        <v>0.21540000000000001</v>
      </c>
      <c r="AZ297" s="212" ph="1">
        <v>2.0383</v>
      </c>
      <c r="BA297" s="202">
        <v>-0.41389999999999999</v>
      </c>
      <c r="BB297" s="4">
        <v>6.2300000000000001E-2</v>
      </c>
      <c r="BC297" s="202">
        <v>-0.34510000000000002</v>
      </c>
      <c r="BD297" s="202">
        <v>-0.17460000000000001</v>
      </c>
      <c r="BE297" s="405">
        <v>0.68789999999999996</v>
      </c>
      <c r="BF297" s="202">
        <v>0.59219999999999995</v>
      </c>
      <c r="BG297" s="405">
        <v>-0.42049999999999998</v>
      </c>
      <c r="BH297" s="405">
        <v>-0.31069999999999998</v>
      </c>
      <c r="BI297" s="405">
        <v>-4.7199999999999999E-2</v>
      </c>
      <c r="BJ297" s="405">
        <v>-3.9899999999999998E-2</v>
      </c>
      <c r="BK297" s="405">
        <v>0.7802</v>
      </c>
      <c r="BL297" s="202">
        <v>0.7278</v>
      </c>
      <c r="BM297" s="202">
        <v>-0.4839</v>
      </c>
      <c r="BN297" s="202">
        <v>4.2999999999999997E-2</v>
      </c>
      <c r="BO297" s="202">
        <v>-0.17019999999999999</v>
      </c>
      <c r="BP297" s="619">
        <v>-7.4700000000000003E-2</v>
      </c>
      <c r="BQ297" s="619">
        <v>0.71330000000000005</v>
      </c>
      <c r="BR297" s="619">
        <v>5.8700000000000002E-2</v>
      </c>
    </row>
    <row r="298" spans="1:70">
      <c r="A298" s="684"/>
      <c r="B298" s="29" t="s">
        <v>31</v>
      </c>
      <c r="C298" s="45">
        <v>0</v>
      </c>
      <c r="D298" s="45">
        <v>7246</v>
      </c>
      <c r="E298" s="45">
        <v>8840</v>
      </c>
      <c r="F298" s="45">
        <v>11282</v>
      </c>
      <c r="G298" s="45">
        <v>9267</v>
      </c>
      <c r="H298" s="45">
        <v>12538</v>
      </c>
      <c r="I298" s="45">
        <v>16077</v>
      </c>
      <c r="J298" s="45">
        <v>18707</v>
      </c>
      <c r="K298" s="45">
        <v>12034</v>
      </c>
      <c r="L298" s="45">
        <v>15886</v>
      </c>
      <c r="M298" s="45">
        <v>11949</v>
      </c>
      <c r="N298" s="45">
        <v>9982</v>
      </c>
      <c r="O298" s="45">
        <v>20566</v>
      </c>
      <c r="P298" s="45">
        <v>23558</v>
      </c>
      <c r="Q298" s="45">
        <v>15545</v>
      </c>
      <c r="R298" s="45">
        <v>21927</v>
      </c>
      <c r="S298" s="45">
        <v>16035</v>
      </c>
      <c r="T298" s="45">
        <v>14976</v>
      </c>
      <c r="U298" s="45">
        <v>23502</v>
      </c>
      <c r="V298" s="45">
        <v>19324</v>
      </c>
      <c r="W298" s="45">
        <v>16204</v>
      </c>
      <c r="X298" s="45">
        <v>16155</v>
      </c>
      <c r="Y298" s="45">
        <v>12173</v>
      </c>
      <c r="Z298" s="45">
        <v>12068</v>
      </c>
      <c r="AA298" s="45">
        <v>16680</v>
      </c>
      <c r="AB298" s="45">
        <v>24163</v>
      </c>
      <c r="AC298" s="45">
        <v>17860</v>
      </c>
      <c r="AD298" s="45">
        <v>17422</v>
      </c>
      <c r="AE298" s="45">
        <v>16909</v>
      </c>
      <c r="AF298" s="45">
        <v>18053</v>
      </c>
      <c r="AG298" s="45">
        <v>24374</v>
      </c>
      <c r="AH298" s="45">
        <v>20842</v>
      </c>
      <c r="AI298" s="45">
        <v>15909</v>
      </c>
      <c r="AJ298" s="45">
        <v>16508</v>
      </c>
      <c r="AK298" s="45">
        <v>13855</v>
      </c>
      <c r="AL298" s="45">
        <v>16113</v>
      </c>
      <c r="AM298" s="45">
        <v>21706</v>
      </c>
      <c r="AN298" s="45">
        <v>24921</v>
      </c>
      <c r="AO298" s="45">
        <v>14268</v>
      </c>
      <c r="AP298" s="45">
        <v>19222</v>
      </c>
      <c r="AQ298" s="45">
        <v>18070</v>
      </c>
      <c r="AR298" s="45">
        <v>17847</v>
      </c>
      <c r="AS298" s="45">
        <v>29787</v>
      </c>
      <c r="AT298" s="45">
        <v>25798</v>
      </c>
      <c r="AU298" s="45">
        <v>13803</v>
      </c>
      <c r="AV298" s="45">
        <v>19214</v>
      </c>
      <c r="AW298" s="45">
        <v>18010</v>
      </c>
      <c r="AX298" s="45">
        <v>14761</v>
      </c>
      <c r="AY298" s="45">
        <v>16557</v>
      </c>
      <c r="AZ298" s="45">
        <v>25798</v>
      </c>
      <c r="BA298" s="4">
        <v>18679</v>
      </c>
      <c r="BB298" s="4">
        <v>18592</v>
      </c>
      <c r="BC298" s="4">
        <v>15444</v>
      </c>
      <c r="BD298" s="4">
        <v>16813</v>
      </c>
      <c r="BE298" s="397">
        <v>21964</v>
      </c>
      <c r="BF298" s="4">
        <v>24692</v>
      </c>
      <c r="BG298" s="426">
        <v>17456</v>
      </c>
      <c r="BH298" s="481">
        <v>14843</v>
      </c>
      <c r="BI298" s="484">
        <v>15637</v>
      </c>
      <c r="BJ298" s="505">
        <v>17268</v>
      </c>
      <c r="BK298" s="534">
        <v>18458</v>
      </c>
      <c r="BL298" s="4">
        <v>26328</v>
      </c>
      <c r="BM298" s="4">
        <v>18784</v>
      </c>
      <c r="BN298" s="4">
        <v>20110</v>
      </c>
      <c r="BO298" s="4">
        <v>19607</v>
      </c>
      <c r="BP298" s="659">
        <v>19769</v>
      </c>
      <c r="BQ298" s="661">
        <v>24389</v>
      </c>
      <c r="BR298" s="663">
        <v>22287</v>
      </c>
    </row>
    <row r="299" spans="1:70" ht="26.25">
      <c r="A299" s="684"/>
      <c r="B299" s="29" t="s">
        <v>32</v>
      </c>
      <c r="C299" s="212" ph="1">
        <v>0</v>
      </c>
      <c r="D299" s="212" ph="1">
        <v>0</v>
      </c>
      <c r="E299" s="212" ph="1">
        <v>0.22</v>
      </c>
      <c r="F299" s="212" ph="1">
        <v>0.2762</v>
      </c>
      <c r="G299" s="212" ph="1">
        <v>-0.17860000000000001</v>
      </c>
      <c r="H299" s="212" ph="1">
        <v>0.35299999999999998</v>
      </c>
      <c r="I299" s="212" ph="1">
        <v>0.2823</v>
      </c>
      <c r="J299" s="212" ph="1">
        <v>0.1636</v>
      </c>
      <c r="K299" s="212" ph="1">
        <v>-0.35670000000000002</v>
      </c>
      <c r="L299" s="212" ph="1">
        <v>0.3201</v>
      </c>
      <c r="M299" s="212" ph="1">
        <v>-0.24779999999999999</v>
      </c>
      <c r="N299" s="212" ph="1">
        <v>-0.1646</v>
      </c>
      <c r="O299" s="212" ph="1">
        <v>1.0603</v>
      </c>
      <c r="P299" s="212" ph="1">
        <v>0.14549999999999999</v>
      </c>
      <c r="Q299" s="212" ph="1">
        <v>-0.34010000000000001</v>
      </c>
      <c r="R299" s="212" ph="1">
        <v>0.41060000000000002</v>
      </c>
      <c r="S299" s="212" ph="1">
        <v>-0.26869999999999999</v>
      </c>
      <c r="T299" s="212" ph="1">
        <v>-6.6000000000000003E-2</v>
      </c>
      <c r="U299" s="212" ph="1">
        <v>0.56930000000000003</v>
      </c>
      <c r="V299" s="212" ph="1">
        <v>-0.17780000000000001</v>
      </c>
      <c r="W299" s="212" ph="1">
        <v>-0.1615</v>
      </c>
      <c r="X299" s="212" ph="1">
        <v>-3.0000000000000001E-3</v>
      </c>
      <c r="Y299" s="212" ph="1">
        <v>-0.2465</v>
      </c>
      <c r="Z299" s="212" ph="1">
        <v>-8.6E-3</v>
      </c>
      <c r="AA299" s="212" ph="1">
        <v>0.38219999999999998</v>
      </c>
      <c r="AB299" s="212" ph="1">
        <v>0.4486</v>
      </c>
      <c r="AC299" s="212" ph="1">
        <v>-0.26090000000000002</v>
      </c>
      <c r="AD299" s="212" ph="1">
        <v>-2.4500000000000001E-2</v>
      </c>
      <c r="AE299" s="212" ph="1">
        <v>-2.9399999999999999E-2</v>
      </c>
      <c r="AF299" s="212" ph="1">
        <v>6.7699999999999996E-2</v>
      </c>
      <c r="AG299" s="212" ph="1">
        <v>0.35010000000000002</v>
      </c>
      <c r="AH299" s="212" ph="1">
        <v>-0.1449</v>
      </c>
      <c r="AI299" s="212" ph="1">
        <v>-0.23669999999999999</v>
      </c>
      <c r="AJ299" s="212" ph="1">
        <v>3.7699999999999997E-2</v>
      </c>
      <c r="AK299" s="212" ph="1">
        <v>-0.16070000000000001</v>
      </c>
      <c r="AL299" s="212" ph="1">
        <v>0.16300000000000001</v>
      </c>
      <c r="AM299" s="212" ph="1">
        <v>0.34710000000000002</v>
      </c>
      <c r="AN299" s="212" ph="1">
        <v>0.14810000000000001</v>
      </c>
      <c r="AO299" s="212" ph="1">
        <v>-0.42749999999999999</v>
      </c>
      <c r="AP299" s="212" ph="1">
        <v>0.34720000000000001</v>
      </c>
      <c r="AQ299" s="212" ph="1">
        <v>-5.9900000000000002E-2</v>
      </c>
      <c r="AR299" s="212" ph="1">
        <v>-1.23E-2</v>
      </c>
      <c r="AS299" s="212" ph="1">
        <v>0.66900000000000004</v>
      </c>
      <c r="AT299" s="212" ph="1">
        <v>-0.13389999999999999</v>
      </c>
      <c r="AU299" s="212" ph="1">
        <v>-0.46500000000000002</v>
      </c>
      <c r="AV299" s="212" ph="1">
        <v>0.39200000000000002</v>
      </c>
      <c r="AW299" s="212" ph="1">
        <v>-6.2700000000000006E-2</v>
      </c>
      <c r="AX299" s="212" ph="1">
        <v>-0.1804</v>
      </c>
      <c r="AY299" s="212" ph="1">
        <v>0.1217</v>
      </c>
      <c r="AZ299" s="212" ph="1">
        <v>0.55810000000000004</v>
      </c>
      <c r="BA299" s="202">
        <v>-0.27600000000000002</v>
      </c>
      <c r="BB299" s="4">
        <v>-4.7000000000000002E-3</v>
      </c>
      <c r="BC299" s="202">
        <v>-0.16930000000000001</v>
      </c>
      <c r="BD299" s="202">
        <v>8.8599999999999998E-2</v>
      </c>
      <c r="BE299" s="405">
        <v>0.30640000000000001</v>
      </c>
      <c r="BF299" s="202">
        <v>0.1242</v>
      </c>
      <c r="BG299" s="405">
        <v>-0.29310000000000003</v>
      </c>
      <c r="BH299" s="405">
        <v>-0.1497</v>
      </c>
      <c r="BI299" s="405">
        <v>5.3499999999999999E-2</v>
      </c>
      <c r="BJ299" s="405">
        <v>0.1043</v>
      </c>
      <c r="BK299" s="405">
        <v>6.8900000000000003E-2</v>
      </c>
      <c r="BL299" s="202">
        <v>0.4264</v>
      </c>
      <c r="BM299" s="202">
        <v>-0.28649999999999998</v>
      </c>
      <c r="BN299" s="202">
        <v>7.0599999999999996E-2</v>
      </c>
      <c r="BO299" s="202">
        <v>-2.5000000000000001E-2</v>
      </c>
      <c r="BP299" s="619">
        <v>8.3000000000000001E-3</v>
      </c>
      <c r="BQ299" s="619">
        <v>0.23369999999999999</v>
      </c>
      <c r="BR299" s="619">
        <v>-8.6199999999999999E-2</v>
      </c>
    </row>
    <row r="300" spans="1:70">
      <c r="A300" s="684"/>
      <c r="B300" s="29" t="s">
        <v>33</v>
      </c>
      <c r="C300" s="45"/>
      <c r="D300" s="45">
        <v>28.38</v>
      </c>
      <c r="E300" s="45">
        <v>25.45</v>
      </c>
      <c r="F300" s="45">
        <v>27.36</v>
      </c>
      <c r="G300" s="45">
        <v>23.05</v>
      </c>
      <c r="H300" s="45">
        <v>23.88</v>
      </c>
      <c r="I300" s="45">
        <v>26.35</v>
      </c>
      <c r="J300" s="45">
        <v>25.96</v>
      </c>
      <c r="K300" s="45">
        <v>24.92</v>
      </c>
      <c r="L300" s="45">
        <v>30.83</v>
      </c>
      <c r="M300" s="45">
        <v>26.88</v>
      </c>
      <c r="N300" s="45">
        <v>27.33</v>
      </c>
      <c r="O300" s="45">
        <v>30.18</v>
      </c>
      <c r="P300" s="45">
        <v>26.29</v>
      </c>
      <c r="Q300" s="45">
        <v>29.67</v>
      </c>
      <c r="R300" s="45">
        <v>32.78</v>
      </c>
      <c r="S300" s="45">
        <v>28.77</v>
      </c>
      <c r="T300" s="45">
        <v>28.54</v>
      </c>
      <c r="U300" s="45">
        <v>33.04</v>
      </c>
      <c r="V300" s="45">
        <v>30</v>
      </c>
      <c r="W300" s="45">
        <v>40.770000000000003</v>
      </c>
      <c r="X300" s="45">
        <v>32.700000000000003</v>
      </c>
      <c r="Y300" s="45">
        <v>31.81</v>
      </c>
      <c r="Z300" s="45">
        <v>35.36</v>
      </c>
      <c r="AA300" s="45">
        <v>34.64</v>
      </c>
      <c r="AB300" s="45">
        <v>47.36</v>
      </c>
      <c r="AC300" s="45">
        <v>47.64</v>
      </c>
      <c r="AD300" s="45">
        <v>58.29</v>
      </c>
      <c r="AE300" s="45">
        <v>42.51</v>
      </c>
      <c r="AF300" s="45">
        <v>44.73</v>
      </c>
      <c r="AG300" s="45">
        <v>47.45</v>
      </c>
      <c r="AH300" s="45">
        <v>54.84</v>
      </c>
      <c r="AI300" s="45">
        <v>50.55</v>
      </c>
      <c r="AJ300" s="45">
        <v>49.17</v>
      </c>
      <c r="AK300" s="45">
        <v>56.33</v>
      </c>
      <c r="AL300" s="45">
        <v>60.22</v>
      </c>
      <c r="AM300" s="45">
        <v>72.23</v>
      </c>
      <c r="AN300" s="45">
        <v>82.16</v>
      </c>
      <c r="AO300" s="45">
        <v>49.5</v>
      </c>
      <c r="AP300" s="45">
        <v>75.23</v>
      </c>
      <c r="AQ300" s="45">
        <v>57.67</v>
      </c>
      <c r="AR300" s="45">
        <v>55.79</v>
      </c>
      <c r="AS300" s="45">
        <v>71.64</v>
      </c>
      <c r="AT300" s="45">
        <v>96.63</v>
      </c>
      <c r="AU300" s="45">
        <v>67.53</v>
      </c>
      <c r="AV300" s="45">
        <v>67.37</v>
      </c>
      <c r="AW300" s="45">
        <v>73.42</v>
      </c>
      <c r="AX300" s="45">
        <v>56.87</v>
      </c>
      <c r="AY300" s="45">
        <v>61.62</v>
      </c>
      <c r="AZ300" s="45">
        <v>120.16</v>
      </c>
      <c r="BA300" s="4">
        <v>97.27</v>
      </c>
      <c r="BB300" s="4">
        <v>103.82</v>
      </c>
      <c r="BC300" s="4">
        <v>81.849999999999994</v>
      </c>
      <c r="BD300" s="4">
        <v>62.06</v>
      </c>
      <c r="BE300" s="397">
        <v>80.19</v>
      </c>
      <c r="BF300" s="4">
        <v>113.57</v>
      </c>
      <c r="BG300" s="426">
        <v>93.1</v>
      </c>
      <c r="BH300" s="481">
        <v>75.48</v>
      </c>
      <c r="BI300" s="484">
        <v>68.260000000000005</v>
      </c>
      <c r="BJ300" s="505">
        <v>59.35</v>
      </c>
      <c r="BK300" s="534">
        <v>98.84</v>
      </c>
      <c r="BL300" s="4">
        <v>119.73</v>
      </c>
      <c r="BM300" s="4">
        <v>86.61</v>
      </c>
      <c r="BN300" s="4">
        <v>84.38</v>
      </c>
      <c r="BO300" s="4">
        <v>71.81</v>
      </c>
      <c r="BP300" s="659">
        <v>65.900000000000006</v>
      </c>
      <c r="BQ300" s="661">
        <v>91.52</v>
      </c>
      <c r="BR300" s="663">
        <v>106.03</v>
      </c>
    </row>
    <row r="301" spans="1:70" ht="26.25">
      <c r="A301" s="684"/>
      <c r="B301" s="29" t="s">
        <v>34</v>
      </c>
      <c r="C301" s="212" ph="1">
        <v>0</v>
      </c>
      <c r="D301" s="212" ph="1">
        <v>0</v>
      </c>
      <c r="E301" s="212" ph="1">
        <v>-0.1032</v>
      </c>
      <c r="F301" s="212" ph="1">
        <v>7.4999999999999997E-2</v>
      </c>
      <c r="G301" s="212" ph="1">
        <v>-0.1575</v>
      </c>
      <c r="H301" s="212" ph="1">
        <v>3.5999999999999997E-2</v>
      </c>
      <c r="I301" s="212" ph="1">
        <v>0.10340000000000001</v>
      </c>
      <c r="J301" s="212" ph="1">
        <v>-1.4800000000000001E-2</v>
      </c>
      <c r="K301" s="212" ph="1">
        <v>-4.0099999999999997E-2</v>
      </c>
      <c r="L301" s="212" ph="1">
        <v>0.23719999999999999</v>
      </c>
      <c r="M301" s="212" ph="1">
        <v>-0.12809999999999999</v>
      </c>
      <c r="N301" s="212" ph="1">
        <v>1.67E-2</v>
      </c>
      <c r="O301" s="212" ph="1">
        <v>0.1043</v>
      </c>
      <c r="P301" s="212" ph="1">
        <v>-0.12889999999999999</v>
      </c>
      <c r="Q301" s="212" ph="1">
        <v>0.12859999999999999</v>
      </c>
      <c r="R301" s="212" ph="1">
        <v>0.1048</v>
      </c>
      <c r="S301" s="212" ph="1">
        <v>-0.12230000000000001</v>
      </c>
      <c r="T301" s="212" ph="1">
        <v>-8.0000000000000002E-3</v>
      </c>
      <c r="U301" s="212" ph="1">
        <v>0.15770000000000001</v>
      </c>
      <c r="V301" s="212" ph="1">
        <v>-9.1999999999999998E-2</v>
      </c>
      <c r="W301" s="212" ph="1">
        <v>0.35899999999999999</v>
      </c>
      <c r="X301" s="212" ph="1">
        <v>-0.19789999999999999</v>
      </c>
      <c r="Y301" s="212" ph="1">
        <v>-2.7199999999999998E-2</v>
      </c>
      <c r="Z301" s="212" ph="1">
        <v>0.1116</v>
      </c>
      <c r="AA301" s="212" ph="1">
        <v>-2.0400000000000001E-2</v>
      </c>
      <c r="AB301" s="212" ph="1">
        <v>0.36720000000000003</v>
      </c>
      <c r="AC301" s="212" ph="1">
        <v>5.8999999999999999E-3</v>
      </c>
      <c r="AD301" s="212" ph="1">
        <v>0.22359999999999999</v>
      </c>
      <c r="AE301" s="212" ph="1">
        <v>-0.2707</v>
      </c>
      <c r="AF301" s="212" ph="1">
        <v>5.2200000000000003E-2</v>
      </c>
      <c r="AG301" s="212" ph="1">
        <v>6.08E-2</v>
      </c>
      <c r="AH301" s="212" ph="1">
        <v>0.15570000000000001</v>
      </c>
      <c r="AI301" s="212" ph="1">
        <v>-7.8200000000000006E-2</v>
      </c>
      <c r="AJ301" s="212" ph="1">
        <v>-2.7300000000000001E-2</v>
      </c>
      <c r="AK301" s="212" ph="1">
        <v>0.14560000000000001</v>
      </c>
      <c r="AL301" s="212" ph="1">
        <v>6.9099999999999995E-2</v>
      </c>
      <c r="AM301" s="212" ph="1">
        <v>0.19939999999999999</v>
      </c>
      <c r="AN301" s="212" ph="1">
        <v>0.13750000000000001</v>
      </c>
      <c r="AO301" s="212" ph="1">
        <v>-0.39750000000000002</v>
      </c>
      <c r="AP301" s="212" ph="1">
        <v>0.51980000000000004</v>
      </c>
      <c r="AQ301" s="212" ph="1">
        <v>-0.2334</v>
      </c>
      <c r="AR301" s="212" ph="1">
        <v>-3.2599999999999997E-2</v>
      </c>
      <c r="AS301" s="212" ph="1">
        <v>0.28410000000000002</v>
      </c>
      <c r="AT301" s="212" ph="1">
        <v>0.3488</v>
      </c>
      <c r="AU301" s="212" ph="1">
        <v>-0.30109999999999998</v>
      </c>
      <c r="AV301" s="212" ph="1">
        <v>-2.3999999999999998E-3</v>
      </c>
      <c r="AW301" s="212" ph="1">
        <v>8.9800000000000005E-2</v>
      </c>
      <c r="AX301" s="212" ph="1">
        <v>-0.22539999999999999</v>
      </c>
      <c r="AY301" s="212" ph="1">
        <v>8.3500000000000005E-2</v>
      </c>
      <c r="AZ301" s="212" ph="1">
        <v>0.95</v>
      </c>
      <c r="BA301" s="202">
        <v>-0.1905</v>
      </c>
      <c r="BB301" s="4">
        <v>6.7299999999999999E-2</v>
      </c>
      <c r="BC301" s="202">
        <v>-0.21160000000000001</v>
      </c>
      <c r="BD301" s="202">
        <v>-0.24179999999999999</v>
      </c>
      <c r="BE301" s="405">
        <v>0.29210000000000003</v>
      </c>
      <c r="BF301" s="202">
        <v>0.4163</v>
      </c>
      <c r="BG301" s="405">
        <v>-0.1802</v>
      </c>
      <c r="BH301" s="405">
        <v>-0.1893</v>
      </c>
      <c r="BI301" s="405">
        <v>-9.5699999999999993E-2</v>
      </c>
      <c r="BJ301" s="405">
        <v>-0.1305</v>
      </c>
      <c r="BK301" s="405">
        <v>0.66539999999999999</v>
      </c>
      <c r="BL301" s="202">
        <v>0.2114</v>
      </c>
      <c r="BM301" s="202">
        <v>-0.27660000000000001</v>
      </c>
      <c r="BN301" s="202">
        <v>-2.5700000000000001E-2</v>
      </c>
      <c r="BO301" s="202">
        <v>-0.14899999999999999</v>
      </c>
      <c r="BP301" s="619">
        <v>-8.2299999999999998E-2</v>
      </c>
      <c r="BQ301" s="619">
        <v>0.38879999999999998</v>
      </c>
      <c r="BR301" s="619">
        <v>0.1585</v>
      </c>
    </row>
    <row r="302" spans="1:70">
      <c r="A302" s="684" t="s">
        <v>35</v>
      </c>
      <c r="B302" s="28" t="s">
        <v>36</v>
      </c>
      <c r="C302" s="43">
        <v>6192</v>
      </c>
      <c r="D302" s="43">
        <v>6104</v>
      </c>
      <c r="E302" s="43">
        <v>3549</v>
      </c>
      <c r="F302" s="43">
        <v>3545</v>
      </c>
      <c r="G302" s="43">
        <v>3234</v>
      </c>
      <c r="H302" s="43">
        <v>4050</v>
      </c>
      <c r="I302" s="43">
        <v>6910</v>
      </c>
      <c r="J302" s="43">
        <v>5654</v>
      </c>
      <c r="K302" s="43">
        <v>2248</v>
      </c>
      <c r="L302" s="43">
        <v>2538</v>
      </c>
      <c r="M302" s="43">
        <v>2331</v>
      </c>
      <c r="N302" s="43">
        <v>2030</v>
      </c>
      <c r="O302" s="43">
        <v>6005</v>
      </c>
      <c r="P302" s="43">
        <v>3755</v>
      </c>
      <c r="Q302" s="43">
        <v>2940</v>
      </c>
      <c r="R302" s="43">
        <v>4053</v>
      </c>
      <c r="S302" s="43">
        <v>3193</v>
      </c>
      <c r="T302" s="43">
        <v>3720</v>
      </c>
      <c r="U302" s="43">
        <v>5967</v>
      </c>
      <c r="V302" s="43">
        <v>5095</v>
      </c>
      <c r="W302" s="43">
        <v>2054</v>
      </c>
      <c r="X302" s="43">
        <v>2477</v>
      </c>
      <c r="Y302" s="43">
        <v>1776</v>
      </c>
      <c r="Z302" s="43">
        <v>2123</v>
      </c>
      <c r="AA302" s="43">
        <v>3873</v>
      </c>
      <c r="AB302" s="43">
        <v>4470</v>
      </c>
      <c r="AC302" s="43">
        <v>2716</v>
      </c>
      <c r="AD302" s="43">
        <v>2287</v>
      </c>
      <c r="AE302" s="43">
        <v>2441</v>
      </c>
      <c r="AF302" s="43">
        <v>3193</v>
      </c>
      <c r="AG302" s="43">
        <v>5543</v>
      </c>
      <c r="AH302" s="43">
        <v>4104</v>
      </c>
      <c r="AI302" s="43">
        <v>2161</v>
      </c>
      <c r="AJ302" s="43">
        <v>2806</v>
      </c>
      <c r="AK302" s="43">
        <v>1989</v>
      </c>
      <c r="AL302" s="43">
        <v>2383</v>
      </c>
      <c r="AM302" s="43">
        <v>4025</v>
      </c>
      <c r="AN302" s="43">
        <v>3693</v>
      </c>
      <c r="AO302" s="43">
        <v>3347</v>
      </c>
      <c r="AP302" s="43">
        <v>3442</v>
      </c>
      <c r="AQ302" s="43">
        <v>2865</v>
      </c>
      <c r="AR302" s="43">
        <v>3077</v>
      </c>
      <c r="AS302" s="43">
        <v>5503</v>
      </c>
      <c r="AT302" s="43">
        <v>3909</v>
      </c>
      <c r="AU302" s="43">
        <v>1512</v>
      </c>
      <c r="AV302" s="43">
        <v>2360</v>
      </c>
      <c r="AW302" s="43">
        <v>1612</v>
      </c>
      <c r="AX302" s="43">
        <v>1373</v>
      </c>
      <c r="AY302" s="43">
        <v>2236</v>
      </c>
      <c r="AZ302" s="43">
        <v>3386</v>
      </c>
      <c r="BA302" s="2">
        <v>1896</v>
      </c>
      <c r="BB302" s="2">
        <v>1962</v>
      </c>
      <c r="BC302" s="2">
        <v>1833</v>
      </c>
      <c r="BD302" s="2">
        <v>2460</v>
      </c>
      <c r="BE302" s="396">
        <v>3856</v>
      </c>
      <c r="BF302" s="2">
        <v>3715</v>
      </c>
      <c r="BG302" s="425">
        <v>1513</v>
      </c>
      <c r="BH302" s="480">
        <v>1503</v>
      </c>
      <c r="BI302" s="483">
        <v>4036</v>
      </c>
      <c r="BJ302" s="504">
        <v>2267</v>
      </c>
      <c r="BK302" s="533">
        <v>3608</v>
      </c>
      <c r="BL302" s="2">
        <v>4248</v>
      </c>
      <c r="BM302" s="2">
        <v>2541</v>
      </c>
      <c r="BN302" s="2">
        <v>3074</v>
      </c>
      <c r="BO302" s="2">
        <v>3380</v>
      </c>
      <c r="BP302" s="658">
        <v>4242</v>
      </c>
      <c r="BQ302" s="660">
        <v>6338</v>
      </c>
      <c r="BR302" s="662">
        <v>4634</v>
      </c>
    </row>
    <row r="303" spans="1:70">
      <c r="A303" s="684"/>
      <c r="B303" s="29" t="s">
        <v>37</v>
      </c>
      <c r="C303" s="45">
        <v>15225</v>
      </c>
      <c r="D303" s="45">
        <v>16197</v>
      </c>
      <c r="E303" s="45">
        <v>9890</v>
      </c>
      <c r="F303" s="45">
        <v>8588</v>
      </c>
      <c r="G303" s="45">
        <v>7931</v>
      </c>
      <c r="H303" s="45">
        <v>9929</v>
      </c>
      <c r="I303" s="45">
        <v>15946</v>
      </c>
      <c r="J303" s="45">
        <v>15912</v>
      </c>
      <c r="K303" s="45">
        <v>9666</v>
      </c>
      <c r="L303" s="45">
        <v>8796</v>
      </c>
      <c r="M303" s="45">
        <v>6421</v>
      </c>
      <c r="N303" s="45">
        <v>6477</v>
      </c>
      <c r="O303" s="45">
        <v>14317</v>
      </c>
      <c r="P303" s="45">
        <v>14535</v>
      </c>
      <c r="Q303" s="45">
        <v>9014</v>
      </c>
      <c r="R303" s="45">
        <v>10748</v>
      </c>
      <c r="S303" s="45">
        <v>9125</v>
      </c>
      <c r="T303" s="45">
        <v>9399</v>
      </c>
      <c r="U303" s="45">
        <v>14117</v>
      </c>
      <c r="V303" s="45">
        <v>13356</v>
      </c>
      <c r="W303" s="45">
        <v>7746</v>
      </c>
      <c r="X303" s="45">
        <v>7960</v>
      </c>
      <c r="Y303" s="45">
        <v>5380</v>
      </c>
      <c r="Z303" s="45">
        <v>5431</v>
      </c>
      <c r="AA303" s="45">
        <v>9220</v>
      </c>
      <c r="AB303" s="45">
        <v>13273</v>
      </c>
      <c r="AC303" s="45">
        <v>9631</v>
      </c>
      <c r="AD303" s="45">
        <v>6718</v>
      </c>
      <c r="AE303" s="45">
        <v>6868</v>
      </c>
      <c r="AF303" s="45">
        <v>7068</v>
      </c>
      <c r="AG303" s="45">
        <v>11674</v>
      </c>
      <c r="AH303" s="45">
        <v>11180</v>
      </c>
      <c r="AI303" s="45">
        <v>6726</v>
      </c>
      <c r="AJ303" s="45">
        <v>6077</v>
      </c>
      <c r="AK303" s="45">
        <v>4303</v>
      </c>
      <c r="AL303" s="45">
        <v>4498</v>
      </c>
      <c r="AM303" s="45">
        <v>6658</v>
      </c>
      <c r="AN303" s="45">
        <v>7896</v>
      </c>
      <c r="AO303" s="45">
        <v>5728</v>
      </c>
      <c r="AP303" s="45">
        <v>5481</v>
      </c>
      <c r="AQ303" s="45">
        <v>5369</v>
      </c>
      <c r="AR303" s="45">
        <v>5080</v>
      </c>
      <c r="AS303" s="45">
        <v>9875</v>
      </c>
      <c r="AT303" s="45">
        <v>7602</v>
      </c>
      <c r="AU303" s="45">
        <v>4236</v>
      </c>
      <c r="AV303" s="45">
        <v>4980</v>
      </c>
      <c r="AW303" s="45">
        <v>3654</v>
      </c>
      <c r="AX303" s="45">
        <v>3199</v>
      </c>
      <c r="AY303" s="45">
        <v>3723</v>
      </c>
      <c r="AZ303" s="45">
        <v>5996</v>
      </c>
      <c r="BA303" s="4">
        <v>5004</v>
      </c>
      <c r="BB303" s="4">
        <v>3653</v>
      </c>
      <c r="BC303" s="4">
        <v>3136</v>
      </c>
      <c r="BD303" s="4">
        <v>3464</v>
      </c>
      <c r="BE303" s="397">
        <v>5626</v>
      </c>
      <c r="BF303" s="4">
        <v>6035</v>
      </c>
      <c r="BG303" s="426">
        <v>3722</v>
      </c>
      <c r="BH303" s="481">
        <v>3105</v>
      </c>
      <c r="BI303" s="484">
        <v>2579</v>
      </c>
      <c r="BJ303" s="505">
        <v>4143</v>
      </c>
      <c r="BK303" s="534">
        <v>4290</v>
      </c>
      <c r="BL303" s="4">
        <v>7997</v>
      </c>
      <c r="BM303" s="4">
        <v>5374</v>
      </c>
      <c r="BN303" s="4">
        <v>4303</v>
      </c>
      <c r="BO303" s="4">
        <v>4809</v>
      </c>
      <c r="BP303" s="659">
        <v>4673</v>
      </c>
      <c r="BQ303" s="661">
        <v>6840</v>
      </c>
      <c r="BR303" s="663">
        <v>5479</v>
      </c>
    </row>
    <row r="304" spans="1:70">
      <c r="A304" s="684"/>
      <c r="B304" s="29" t="s">
        <v>38</v>
      </c>
      <c r="C304" s="45">
        <v>19826</v>
      </c>
      <c r="D304" s="45">
        <v>23145</v>
      </c>
      <c r="E304" s="45">
        <v>23152</v>
      </c>
      <c r="F304" s="45">
        <v>20966</v>
      </c>
      <c r="G304" s="45">
        <v>19176</v>
      </c>
      <c r="H304" s="45">
        <v>19973</v>
      </c>
      <c r="I304" s="45">
        <v>24407</v>
      </c>
      <c r="J304" s="45">
        <v>29178</v>
      </c>
      <c r="K304" s="45">
        <v>25641</v>
      </c>
      <c r="L304" s="45">
        <v>26179</v>
      </c>
      <c r="M304" s="45">
        <v>21626</v>
      </c>
      <c r="N304" s="45">
        <v>21616</v>
      </c>
      <c r="O304" s="45">
        <v>25712</v>
      </c>
      <c r="P304" s="45">
        <v>32021</v>
      </c>
      <c r="Q304" s="45">
        <v>27379</v>
      </c>
      <c r="R304" s="45">
        <v>29202</v>
      </c>
      <c r="S304" s="45">
        <v>28939</v>
      </c>
      <c r="T304" s="45">
        <v>27970</v>
      </c>
      <c r="U304" s="45">
        <v>30918</v>
      </c>
      <c r="V304" s="45">
        <v>35913</v>
      </c>
      <c r="W304" s="45">
        <v>29863</v>
      </c>
      <c r="X304" s="45">
        <v>29334</v>
      </c>
      <c r="Y304" s="45">
        <v>28156</v>
      </c>
      <c r="Z304" s="45">
        <v>26754</v>
      </c>
      <c r="AA304" s="45">
        <v>26851</v>
      </c>
      <c r="AB304" s="45">
        <v>27485</v>
      </c>
      <c r="AC304" s="45">
        <v>26998</v>
      </c>
      <c r="AD304" s="45">
        <v>25005</v>
      </c>
      <c r="AE304" s="45">
        <v>25377</v>
      </c>
      <c r="AF304" s="45">
        <v>26008</v>
      </c>
      <c r="AG304" s="45">
        <v>29531</v>
      </c>
      <c r="AH304" s="45">
        <v>33030</v>
      </c>
      <c r="AI304" s="45">
        <v>27865</v>
      </c>
      <c r="AJ304" s="45">
        <v>26488</v>
      </c>
      <c r="AK304" s="45">
        <v>25255</v>
      </c>
      <c r="AL304" s="45">
        <v>23683</v>
      </c>
      <c r="AM304" s="45">
        <v>23225</v>
      </c>
      <c r="AN304" s="45">
        <v>26710</v>
      </c>
      <c r="AO304" s="45">
        <v>26067</v>
      </c>
      <c r="AP304" s="45">
        <v>26069</v>
      </c>
      <c r="AQ304" s="45">
        <v>26634</v>
      </c>
      <c r="AR304" s="45">
        <v>24833</v>
      </c>
      <c r="AS304" s="45">
        <v>27812</v>
      </c>
      <c r="AT304" s="45">
        <v>29310</v>
      </c>
      <c r="AU304" s="45">
        <v>23123</v>
      </c>
      <c r="AV304" s="45">
        <v>22619</v>
      </c>
      <c r="AW304" s="45">
        <v>23653</v>
      </c>
      <c r="AX304" s="45">
        <v>22347</v>
      </c>
      <c r="AY304" s="45">
        <v>21050</v>
      </c>
      <c r="AZ304" s="45">
        <v>22681</v>
      </c>
      <c r="BA304" s="4">
        <v>23691</v>
      </c>
      <c r="BB304" s="4">
        <v>21366</v>
      </c>
      <c r="BC304" s="4">
        <v>20418</v>
      </c>
      <c r="BD304" s="4">
        <v>18219</v>
      </c>
      <c r="BE304" s="397">
        <v>19772</v>
      </c>
      <c r="BF304" s="4">
        <v>23182</v>
      </c>
      <c r="BG304" s="426">
        <v>19927</v>
      </c>
      <c r="BH304" s="481">
        <v>18270</v>
      </c>
      <c r="BI304" s="484">
        <v>17171</v>
      </c>
      <c r="BJ304" s="505">
        <v>17643</v>
      </c>
      <c r="BK304" s="534">
        <v>18509</v>
      </c>
      <c r="BL304" s="4">
        <v>19760</v>
      </c>
      <c r="BM304" s="4">
        <v>19698</v>
      </c>
      <c r="BN304" s="4">
        <v>19062</v>
      </c>
      <c r="BO304" s="4">
        <v>18888</v>
      </c>
      <c r="BP304" s="659">
        <v>17498</v>
      </c>
      <c r="BQ304" s="661">
        <v>18940</v>
      </c>
      <c r="BR304" s="663">
        <v>20650</v>
      </c>
    </row>
    <row r="305" spans="1:70">
      <c r="A305" s="684"/>
      <c r="B305" s="29" t="s">
        <v>39</v>
      </c>
      <c r="C305" s="45">
        <v>11684</v>
      </c>
      <c r="D305" s="45">
        <v>9176</v>
      </c>
      <c r="E305" s="45">
        <v>7757</v>
      </c>
      <c r="F305" s="45">
        <v>8187</v>
      </c>
      <c r="G305" s="45">
        <v>6948</v>
      </c>
      <c r="H305" s="45">
        <v>11343</v>
      </c>
      <c r="I305" s="45">
        <v>14890</v>
      </c>
      <c r="J305" s="45">
        <v>11616</v>
      </c>
      <c r="K305" s="45">
        <v>8418</v>
      </c>
      <c r="L305" s="45">
        <v>12433</v>
      </c>
      <c r="M305" s="45">
        <v>6566</v>
      </c>
      <c r="N305" s="45">
        <v>10887</v>
      </c>
      <c r="O305" s="45">
        <v>17238</v>
      </c>
      <c r="P305" s="45">
        <v>11860</v>
      </c>
      <c r="Q305" s="45">
        <v>7378</v>
      </c>
      <c r="R305" s="45">
        <v>16524</v>
      </c>
      <c r="S305" s="45">
        <v>8110</v>
      </c>
      <c r="T305" s="45">
        <v>13532</v>
      </c>
      <c r="U305" s="45">
        <v>18672</v>
      </c>
      <c r="V305" s="45">
        <v>13012</v>
      </c>
      <c r="W305" s="45">
        <v>7782</v>
      </c>
      <c r="X305" s="45">
        <v>11585</v>
      </c>
      <c r="Y305" s="45">
        <v>7568</v>
      </c>
      <c r="Z305" s="45">
        <v>8873</v>
      </c>
      <c r="AA305" s="45">
        <v>12483</v>
      </c>
      <c r="AB305" s="45">
        <v>16213</v>
      </c>
      <c r="AC305" s="45">
        <v>8827</v>
      </c>
      <c r="AD305" s="45">
        <v>8847</v>
      </c>
      <c r="AE305" s="45">
        <v>10974</v>
      </c>
      <c r="AF305" s="45">
        <v>12667</v>
      </c>
      <c r="AG305" s="45">
        <v>17602</v>
      </c>
      <c r="AH305" s="45">
        <v>12366</v>
      </c>
      <c r="AI305" s="45">
        <v>7160</v>
      </c>
      <c r="AJ305" s="45">
        <v>9082</v>
      </c>
      <c r="AK305" s="45">
        <v>6677</v>
      </c>
      <c r="AL305" s="45">
        <v>7562</v>
      </c>
      <c r="AM305" s="45">
        <v>14110</v>
      </c>
      <c r="AN305" s="45">
        <v>11140</v>
      </c>
      <c r="AO305" s="45">
        <v>7221</v>
      </c>
      <c r="AP305" s="45">
        <v>8703</v>
      </c>
      <c r="AQ305" s="45">
        <v>7791</v>
      </c>
      <c r="AR305" s="45">
        <v>8960</v>
      </c>
      <c r="AS305" s="45">
        <v>16885</v>
      </c>
      <c r="AT305" s="45">
        <v>10356</v>
      </c>
      <c r="AU305" s="45">
        <v>5570</v>
      </c>
      <c r="AV305" s="45">
        <v>9024</v>
      </c>
      <c r="AW305" s="45">
        <v>6522</v>
      </c>
      <c r="AX305" s="45">
        <v>5667</v>
      </c>
      <c r="AY305" s="45">
        <v>7700</v>
      </c>
      <c r="AZ305" s="45">
        <v>13732</v>
      </c>
      <c r="BA305" s="4">
        <v>6431</v>
      </c>
      <c r="BB305" s="4">
        <v>7637</v>
      </c>
      <c r="BC305" s="4">
        <v>5621</v>
      </c>
      <c r="BD305" s="4">
        <v>7353</v>
      </c>
      <c r="BE305" s="397">
        <v>12932</v>
      </c>
      <c r="BF305" s="4">
        <v>9996</v>
      </c>
      <c r="BG305" s="426">
        <v>5395</v>
      </c>
      <c r="BH305" s="481">
        <v>6091</v>
      </c>
      <c r="BI305" s="484">
        <v>4981</v>
      </c>
      <c r="BJ305" s="505">
        <v>7011</v>
      </c>
      <c r="BK305" s="534">
        <v>7810</v>
      </c>
      <c r="BL305" s="4">
        <v>10805</v>
      </c>
      <c r="BM305" s="4">
        <v>4805</v>
      </c>
      <c r="BN305" s="4">
        <v>7343</v>
      </c>
      <c r="BO305" s="4">
        <v>5298</v>
      </c>
      <c r="BP305" s="659">
        <v>8001</v>
      </c>
      <c r="BQ305" s="661">
        <v>11775</v>
      </c>
      <c r="BR305" s="663">
        <v>7278</v>
      </c>
    </row>
    <row r="306" spans="1:70">
      <c r="A306" s="684"/>
      <c r="B306" s="28" t="s">
        <v>40</v>
      </c>
      <c r="C306" s="43">
        <v>6192</v>
      </c>
      <c r="D306" s="43">
        <v>6104</v>
      </c>
      <c r="E306" s="43">
        <v>3549</v>
      </c>
      <c r="F306" s="43">
        <v>3545</v>
      </c>
      <c r="G306" s="43">
        <v>3234</v>
      </c>
      <c r="H306" s="43">
        <v>4050</v>
      </c>
      <c r="I306" s="43">
        <v>6910</v>
      </c>
      <c r="J306" s="43">
        <v>5654</v>
      </c>
      <c r="K306" s="43">
        <v>2248</v>
      </c>
      <c r="L306" s="43">
        <v>2538</v>
      </c>
      <c r="M306" s="43">
        <v>2331</v>
      </c>
      <c r="N306" s="43">
        <v>2030</v>
      </c>
      <c r="O306" s="43">
        <v>6005</v>
      </c>
      <c r="P306" s="43">
        <v>3755</v>
      </c>
      <c r="Q306" s="43">
        <v>2940</v>
      </c>
      <c r="R306" s="43">
        <v>4053</v>
      </c>
      <c r="S306" s="43">
        <v>3193</v>
      </c>
      <c r="T306" s="43">
        <v>3720</v>
      </c>
      <c r="U306" s="43">
        <v>5967</v>
      </c>
      <c r="V306" s="43">
        <v>5095</v>
      </c>
      <c r="W306" s="43">
        <v>2054</v>
      </c>
      <c r="X306" s="43">
        <v>2477</v>
      </c>
      <c r="Y306" s="43">
        <v>1776</v>
      </c>
      <c r="Z306" s="43">
        <v>2123</v>
      </c>
      <c r="AA306" s="43">
        <v>3873</v>
      </c>
      <c r="AB306" s="43">
        <v>4470</v>
      </c>
      <c r="AC306" s="43">
        <v>2716</v>
      </c>
      <c r="AD306" s="43">
        <v>2287</v>
      </c>
      <c r="AE306" s="43">
        <v>2441</v>
      </c>
      <c r="AF306" s="43">
        <v>3193</v>
      </c>
      <c r="AG306" s="43">
        <v>5543</v>
      </c>
      <c r="AH306" s="43">
        <v>4104</v>
      </c>
      <c r="AI306" s="43">
        <v>2161</v>
      </c>
      <c r="AJ306" s="43">
        <v>2806</v>
      </c>
      <c r="AK306" s="43">
        <v>1989</v>
      </c>
      <c r="AL306" s="43">
        <v>2383</v>
      </c>
      <c r="AM306" s="43">
        <v>4025</v>
      </c>
      <c r="AN306" s="43">
        <v>3693</v>
      </c>
      <c r="AO306" s="43">
        <v>3347</v>
      </c>
      <c r="AP306" s="43">
        <v>3442</v>
      </c>
      <c r="AQ306" s="43">
        <v>2865</v>
      </c>
      <c r="AR306" s="43">
        <v>3077</v>
      </c>
      <c r="AS306" s="43">
        <v>5503</v>
      </c>
      <c r="AT306" s="43">
        <v>3909</v>
      </c>
      <c r="AU306" s="43">
        <v>1512</v>
      </c>
      <c r="AV306" s="43">
        <v>2360</v>
      </c>
      <c r="AW306" s="43">
        <v>1612</v>
      </c>
      <c r="AX306" s="43">
        <v>1373</v>
      </c>
      <c r="AY306" s="43">
        <v>2236</v>
      </c>
      <c r="AZ306" s="43">
        <v>3386</v>
      </c>
      <c r="BA306" s="2">
        <v>1896</v>
      </c>
      <c r="BB306" s="2">
        <v>1962</v>
      </c>
      <c r="BC306" s="2">
        <v>1833</v>
      </c>
      <c r="BD306" s="2">
        <v>2460</v>
      </c>
      <c r="BE306" s="396">
        <v>3856</v>
      </c>
      <c r="BF306" s="2">
        <v>3715</v>
      </c>
      <c r="BG306" s="425">
        <v>1513</v>
      </c>
      <c r="BH306" s="480">
        <v>1503</v>
      </c>
      <c r="BI306" s="483">
        <v>4036</v>
      </c>
      <c r="BJ306" s="504">
        <v>2267</v>
      </c>
      <c r="BK306" s="533">
        <v>3608</v>
      </c>
      <c r="BL306" s="2">
        <v>4248</v>
      </c>
      <c r="BM306" s="2">
        <v>2541</v>
      </c>
      <c r="BN306" s="2">
        <v>3074</v>
      </c>
      <c r="BO306" s="2">
        <v>3380</v>
      </c>
      <c r="BP306" s="658">
        <v>4242</v>
      </c>
      <c r="BQ306" s="660">
        <v>6338</v>
      </c>
      <c r="BR306" s="662">
        <v>4634</v>
      </c>
    </row>
    <row r="307" spans="1:70">
      <c r="A307" s="684"/>
      <c r="B307" s="29" t="s">
        <v>41</v>
      </c>
      <c r="C307" s="45">
        <v>39332</v>
      </c>
      <c r="D307" s="45">
        <v>41680</v>
      </c>
      <c r="E307" s="45">
        <v>34684</v>
      </c>
      <c r="F307" s="45">
        <v>31829</v>
      </c>
      <c r="G307" s="45">
        <v>28341</v>
      </c>
      <c r="H307" s="45">
        <v>33809</v>
      </c>
      <c r="I307" s="45">
        <v>45034</v>
      </c>
      <c r="J307" s="45">
        <v>48841</v>
      </c>
      <c r="K307" s="45">
        <v>37819</v>
      </c>
      <c r="L307" s="45">
        <v>40583</v>
      </c>
      <c r="M307" s="45">
        <v>28662</v>
      </c>
      <c r="N307" s="45">
        <v>33082</v>
      </c>
      <c r="O307" s="45">
        <v>46429</v>
      </c>
      <c r="P307" s="45">
        <v>51361</v>
      </c>
      <c r="Q307" s="45">
        <v>36534</v>
      </c>
      <c r="R307" s="45">
        <v>47976</v>
      </c>
      <c r="S307" s="45">
        <v>38530</v>
      </c>
      <c r="T307" s="45">
        <v>41579</v>
      </c>
      <c r="U307" s="45">
        <v>52495</v>
      </c>
      <c r="V307" s="45">
        <v>53032</v>
      </c>
      <c r="W307" s="45">
        <v>36832</v>
      </c>
      <c r="X307" s="45">
        <v>38849</v>
      </c>
      <c r="Y307" s="45">
        <v>31431</v>
      </c>
      <c r="Z307" s="45">
        <v>30832</v>
      </c>
      <c r="AA307" s="45">
        <v>36457</v>
      </c>
      <c r="AB307" s="45">
        <v>48370</v>
      </c>
      <c r="AC307" s="45">
        <v>38158</v>
      </c>
      <c r="AD307" s="45">
        <v>32990</v>
      </c>
      <c r="AE307" s="45">
        <v>35064</v>
      </c>
      <c r="AF307" s="45">
        <v>36843</v>
      </c>
      <c r="AG307" s="45">
        <v>47659</v>
      </c>
      <c r="AH307" s="45">
        <v>48626</v>
      </c>
      <c r="AI307" s="45">
        <v>34245</v>
      </c>
      <c r="AJ307" s="45">
        <v>33043</v>
      </c>
      <c r="AK307" s="45">
        <v>27669</v>
      </c>
      <c r="AL307" s="45">
        <v>26226</v>
      </c>
      <c r="AM307" s="45">
        <v>33096</v>
      </c>
      <c r="AN307" s="45">
        <v>37019</v>
      </c>
      <c r="AO307" s="45">
        <v>30026</v>
      </c>
      <c r="AP307" s="45">
        <v>30522</v>
      </c>
      <c r="AQ307" s="45">
        <v>29918</v>
      </c>
      <c r="AR307" s="45">
        <v>28481</v>
      </c>
      <c r="AS307" s="45">
        <v>41497</v>
      </c>
      <c r="AT307" s="45">
        <v>39583</v>
      </c>
      <c r="AU307" s="45">
        <v>25448</v>
      </c>
      <c r="AV307" s="45">
        <v>27643</v>
      </c>
      <c r="AW307" s="45">
        <v>25140</v>
      </c>
      <c r="AX307" s="45">
        <v>22730</v>
      </c>
      <c r="AY307" s="45">
        <v>22786</v>
      </c>
      <c r="AZ307" s="45">
        <v>31927</v>
      </c>
      <c r="BA307" s="4">
        <v>26467</v>
      </c>
      <c r="BB307" s="4">
        <v>23982</v>
      </c>
      <c r="BC307" s="4">
        <v>20853</v>
      </c>
      <c r="BD307" s="4">
        <v>19823</v>
      </c>
      <c r="BE307" s="397">
        <v>27499</v>
      </c>
      <c r="BF307" s="4">
        <v>30444</v>
      </c>
      <c r="BG307" s="426">
        <v>21612</v>
      </c>
      <c r="BH307" s="481">
        <v>19648</v>
      </c>
      <c r="BI307" s="484">
        <v>17188</v>
      </c>
      <c r="BJ307" s="505">
        <v>20767</v>
      </c>
      <c r="BK307" s="534">
        <v>21253</v>
      </c>
      <c r="BL307" s="4">
        <v>29286</v>
      </c>
      <c r="BM307" s="4">
        <v>21184</v>
      </c>
      <c r="BN307" s="4">
        <v>21759</v>
      </c>
      <c r="BO307" s="4">
        <v>20538</v>
      </c>
      <c r="BP307" s="659">
        <v>20007</v>
      </c>
      <c r="BQ307" s="661">
        <v>26392</v>
      </c>
      <c r="BR307" s="663">
        <v>25106</v>
      </c>
    </row>
    <row r="308" spans="1:70">
      <c r="A308" s="684"/>
      <c r="B308" s="29" t="s">
        <v>42</v>
      </c>
      <c r="C308" s="45">
        <v>4981</v>
      </c>
      <c r="D308" s="45">
        <v>4077</v>
      </c>
      <c r="E308" s="45">
        <v>2687</v>
      </c>
      <c r="F308" s="45">
        <v>3359</v>
      </c>
      <c r="G308" s="45">
        <v>2944</v>
      </c>
      <c r="H308" s="45">
        <v>4597</v>
      </c>
      <c r="I308" s="45">
        <v>7375</v>
      </c>
      <c r="J308" s="45">
        <v>4811</v>
      </c>
      <c r="K308" s="45">
        <v>1959</v>
      </c>
      <c r="L308" s="45">
        <v>2747</v>
      </c>
      <c r="M308" s="45">
        <v>2486</v>
      </c>
      <c r="N308" s="45">
        <v>2163</v>
      </c>
      <c r="O308" s="45">
        <v>7480</v>
      </c>
      <c r="P308" s="45">
        <v>2985</v>
      </c>
      <c r="Q308" s="45">
        <v>2469</v>
      </c>
      <c r="R308" s="45">
        <v>3862</v>
      </c>
      <c r="S308" s="45">
        <v>2611</v>
      </c>
      <c r="T308" s="45">
        <v>4448</v>
      </c>
      <c r="U308" s="45">
        <v>6392</v>
      </c>
      <c r="V308" s="45">
        <v>4086</v>
      </c>
      <c r="W308" s="45">
        <v>1682</v>
      </c>
      <c r="X308" s="45">
        <v>2979</v>
      </c>
      <c r="Y308" s="45">
        <v>2259</v>
      </c>
      <c r="Z308" s="45">
        <v>3043</v>
      </c>
      <c r="AA308" s="45">
        <v>5437</v>
      </c>
      <c r="AB308" s="45">
        <v>4704</v>
      </c>
      <c r="AC308" s="45">
        <v>2496</v>
      </c>
      <c r="AD308" s="45">
        <v>2644</v>
      </c>
      <c r="AE308" s="45">
        <v>3014</v>
      </c>
      <c r="AF308" s="45">
        <v>4453</v>
      </c>
      <c r="AG308" s="45">
        <v>6821</v>
      </c>
      <c r="AH308" s="45">
        <v>3615</v>
      </c>
      <c r="AI308" s="45">
        <v>1656</v>
      </c>
      <c r="AJ308" s="45">
        <v>2603</v>
      </c>
      <c r="AK308" s="45">
        <v>1955</v>
      </c>
      <c r="AL308" s="45">
        <v>2732</v>
      </c>
      <c r="AM308" s="45">
        <v>5817</v>
      </c>
      <c r="AN308" s="45">
        <v>3035</v>
      </c>
      <c r="AO308" s="45">
        <v>2473</v>
      </c>
      <c r="AP308" s="45">
        <v>2874</v>
      </c>
      <c r="AQ308" s="45">
        <v>2546</v>
      </c>
      <c r="AR308" s="45">
        <v>3866</v>
      </c>
      <c r="AS308" s="45">
        <v>6697</v>
      </c>
      <c r="AT308" s="45">
        <v>2929</v>
      </c>
      <c r="AU308" s="45">
        <v>1150</v>
      </c>
      <c r="AV308" s="45">
        <v>2725</v>
      </c>
      <c r="AW308" s="45">
        <v>1841</v>
      </c>
      <c r="AX308" s="45">
        <v>1747</v>
      </c>
      <c r="AY308" s="45">
        <v>3444</v>
      </c>
      <c r="AZ308" s="45">
        <v>4719</v>
      </c>
      <c r="BA308" s="4">
        <v>1778</v>
      </c>
      <c r="BB308" s="4">
        <v>2397</v>
      </c>
      <c r="BC308" s="4">
        <v>2185</v>
      </c>
      <c r="BD308" s="4">
        <v>3202</v>
      </c>
      <c r="BE308" s="397">
        <v>5128</v>
      </c>
      <c r="BF308" s="4">
        <v>3219</v>
      </c>
      <c r="BG308" s="426">
        <v>1250</v>
      </c>
      <c r="BH308" s="481">
        <v>1765</v>
      </c>
      <c r="BI308" s="484">
        <v>1520</v>
      </c>
      <c r="BJ308" s="505">
        <v>2043</v>
      </c>
      <c r="BK308" s="534">
        <v>4002</v>
      </c>
      <c r="BL308" s="4">
        <v>3743</v>
      </c>
      <c r="BM308" s="4">
        <v>2036</v>
      </c>
      <c r="BN308" s="4">
        <v>3280</v>
      </c>
      <c r="BO308" s="4">
        <v>2746</v>
      </c>
      <c r="BP308" s="659">
        <v>4762</v>
      </c>
      <c r="BQ308" s="661">
        <v>6029</v>
      </c>
      <c r="BR308" s="663">
        <v>3074</v>
      </c>
    </row>
    <row r="309" spans="1:70" ht="26.25">
      <c r="A309" s="684" t="s">
        <v>43</v>
      </c>
      <c r="B309" s="28" t="s">
        <v>43</v>
      </c>
      <c r="C309" s="212" ph="1">
        <v>3.1899999999999998E-2</v>
      </c>
      <c r="D309" s="212" ph="1">
        <v>3.2800000000000003E-2</v>
      </c>
      <c r="E309" s="212" ph="1">
        <v>3.6900000000000002E-2</v>
      </c>
      <c r="F309" s="212" ph="1">
        <v>3.3000000000000002E-2</v>
      </c>
      <c r="G309" s="212" ph="1">
        <v>3.2099999999999997E-2</v>
      </c>
      <c r="H309" s="212" ph="1">
        <v>3.5400000000000001E-2</v>
      </c>
      <c r="I309" s="212" ph="1">
        <v>3.44E-2</v>
      </c>
      <c r="J309" s="212" ph="1">
        <v>2.6800000000000001E-2</v>
      </c>
      <c r="K309" s="212" ph="1">
        <v>3.15E-2</v>
      </c>
      <c r="L309" s="212" ph="1">
        <v>3.15E-2</v>
      </c>
      <c r="M309" s="212" ph="1">
        <v>2.41E-2</v>
      </c>
      <c r="N309" s="212" ph="1">
        <v>2.5100000000000001E-2</v>
      </c>
      <c r="O309" s="212" ph="1">
        <v>2.4E-2</v>
      </c>
      <c r="P309" s="212" ph="1">
        <v>2.87E-2</v>
      </c>
      <c r="Q309" s="212" ph="1">
        <v>2.5000000000000001E-2</v>
      </c>
      <c r="R309" s="212" ph="1">
        <v>2.4E-2</v>
      </c>
      <c r="S309" s="212" ph="1">
        <v>2.2599999999999999E-2</v>
      </c>
      <c r="T309" s="212" ph="1">
        <v>2.1999999999999999E-2</v>
      </c>
      <c r="U309" s="212" ph="1">
        <v>2.2499999999999999E-2</v>
      </c>
      <c r="V309" s="212" ph="1">
        <v>1.9900000000000001E-2</v>
      </c>
      <c r="W309" s="212" ph="1">
        <v>2.4199999999999999E-2</v>
      </c>
      <c r="X309" s="212" ph="1">
        <v>2.4E-2</v>
      </c>
      <c r="Y309" s="212" ph="1">
        <v>2.69E-2</v>
      </c>
      <c r="Z309" s="212" ph="1">
        <v>2.4400000000000002E-2</v>
      </c>
      <c r="AA309" s="212" ph="1">
        <v>2.0299999999999999E-2</v>
      </c>
      <c r="AB309" s="212" ph="1">
        <v>1.95E-2</v>
      </c>
      <c r="AC309" s="212" ph="1">
        <v>2.0500000000000001E-2</v>
      </c>
      <c r="AD309" s="212" ph="1">
        <v>1.89E-2</v>
      </c>
      <c r="AE309" s="212" ph="1">
        <v>2.0500000000000001E-2</v>
      </c>
      <c r="AF309" s="212" ph="1">
        <v>2.0799999999999999E-2</v>
      </c>
      <c r="AG309" s="212" ph="1">
        <v>1.78E-2</v>
      </c>
      <c r="AH309" s="212" ph="1">
        <v>1.77E-2</v>
      </c>
      <c r="AI309" s="212" ph="1">
        <v>2.2200000000000001E-2</v>
      </c>
      <c r="AJ309" s="212" ph="1">
        <v>2.1600000000000001E-2</v>
      </c>
      <c r="AK309" s="212" ph="1">
        <v>2.4199999999999999E-2</v>
      </c>
      <c r="AL309" s="212" ph="1">
        <v>2.4799999999999999E-2</v>
      </c>
      <c r="AM309" s="212" ph="1">
        <v>2.0500000000000001E-2</v>
      </c>
      <c r="AN309" s="212" ph="1">
        <v>2.0799999999999999E-2</v>
      </c>
      <c r="AO309" s="212" ph="1">
        <v>1.77E-2</v>
      </c>
      <c r="AP309" s="212" ph="1">
        <v>1.7999999999999999E-2</v>
      </c>
      <c r="AQ309" s="212" ph="1">
        <v>1.9400000000000001E-2</v>
      </c>
      <c r="AR309" s="212" ph="1">
        <v>1.8499999999999999E-2</v>
      </c>
      <c r="AS309" s="212" ph="1">
        <v>1.6199999999999999E-2</v>
      </c>
      <c r="AT309" s="212" ph="1">
        <v>1.21E-2</v>
      </c>
      <c r="AU309" s="212" ph="1">
        <v>1.66E-2</v>
      </c>
      <c r="AV309" s="212" ph="1">
        <v>1.5699999999999999E-2</v>
      </c>
      <c r="AW309" s="212" ph="1">
        <v>1.8800000000000001E-2</v>
      </c>
      <c r="AX309" s="212" ph="1">
        <v>1.9E-2</v>
      </c>
      <c r="AY309" s="212" ph="1">
        <v>1.54E-2</v>
      </c>
      <c r="AZ309" s="212" ph="1">
        <v>1.35E-2</v>
      </c>
      <c r="BA309" s="249">
        <v>1.7100000000000001E-2</v>
      </c>
      <c r="BB309" s="2">
        <v>1.43E-2</v>
      </c>
      <c r="BC309" s="249">
        <v>1.4800000000000001E-2</v>
      </c>
      <c r="BD309" s="249">
        <v>1.43E-2</v>
      </c>
      <c r="BE309" s="406">
        <v>1.2500000000000001E-2</v>
      </c>
      <c r="BF309" s="249">
        <v>1.0999999999999999E-2</v>
      </c>
      <c r="BG309" s="406">
        <v>1.3100000000000001E-2</v>
      </c>
      <c r="BH309" s="406">
        <v>1.2500000000000001E-2</v>
      </c>
      <c r="BI309" s="406">
        <v>1.5699999999999999E-2</v>
      </c>
      <c r="BJ309" s="406">
        <v>1.7299999999999999E-2</v>
      </c>
      <c r="BK309" s="406">
        <v>1.4E-2</v>
      </c>
      <c r="BL309" s="249">
        <v>1.6199999999999999E-2</v>
      </c>
      <c r="BM309" s="249">
        <v>1.83E-2</v>
      </c>
      <c r="BN309" s="249">
        <v>1.6199999999999999E-2</v>
      </c>
      <c r="BO309" s="249">
        <v>1.7500000000000002E-2</v>
      </c>
      <c r="BP309" s="620">
        <v>1.7500000000000002E-2</v>
      </c>
      <c r="BQ309" s="620">
        <v>1.5599999999999999E-2</v>
      </c>
      <c r="BR309" s="620">
        <v>1.3599999999999999E-2</v>
      </c>
    </row>
    <row r="310" spans="1:70" ht="26.25">
      <c r="A310" s="684"/>
      <c r="B310" s="29" t="s">
        <v>44</v>
      </c>
      <c r="C310" s="212" ph="1">
        <v>3.2399999999999998E-2</v>
      </c>
      <c r="D310" s="212" ph="1">
        <v>2.8199999999999999E-2</v>
      </c>
      <c r="E310" s="212" ph="1">
        <v>0.125</v>
      </c>
      <c r="F310" s="212" ph="1">
        <v>-0.1057</v>
      </c>
      <c r="G310" s="212" ph="1">
        <v>-2.7300000000000001E-2</v>
      </c>
      <c r="H310" s="212" ph="1">
        <v>0.1028</v>
      </c>
      <c r="I310" s="212" ph="1">
        <v>-2.8199999999999999E-2</v>
      </c>
      <c r="J310" s="212" ph="1">
        <v>-0.22090000000000001</v>
      </c>
      <c r="K310" s="212" ph="1">
        <v>0.1754</v>
      </c>
      <c r="L310" s="212" ph="1">
        <v>0</v>
      </c>
      <c r="M310" s="212" ph="1">
        <v>-0.2349</v>
      </c>
      <c r="N310" s="212" ph="1">
        <v>4.1500000000000002E-2</v>
      </c>
      <c r="O310" s="212" ph="1">
        <v>-4.3799999999999999E-2</v>
      </c>
      <c r="P310" s="212" ph="1">
        <v>0.1958</v>
      </c>
      <c r="Q310" s="212" ph="1">
        <v>-0.12889999999999999</v>
      </c>
      <c r="R310" s="212" ph="1">
        <v>-0.04</v>
      </c>
      <c r="S310" s="212" ph="1">
        <v>-5.8299999999999998E-2</v>
      </c>
      <c r="T310" s="212" ph="1">
        <v>-2.6499999999999999E-2</v>
      </c>
      <c r="U310" s="212" ph="1">
        <v>2.2700000000000001E-2</v>
      </c>
      <c r="V310" s="212" ph="1">
        <v>-0.11559999999999999</v>
      </c>
      <c r="W310" s="212" ph="1">
        <v>0.21609999999999999</v>
      </c>
      <c r="X310" s="212" ph="1">
        <v>-8.3000000000000001E-3</v>
      </c>
      <c r="Y310" s="212" ph="1">
        <v>0.1208</v>
      </c>
      <c r="Z310" s="212" ph="1">
        <v>-9.2899999999999996E-2</v>
      </c>
      <c r="AA310" s="212" ph="1">
        <v>-0.16800000000000001</v>
      </c>
      <c r="AB310" s="212" ph="1">
        <v>-3.9399999999999998E-2</v>
      </c>
      <c r="AC310" s="212" ph="1">
        <v>5.1299999999999998E-2</v>
      </c>
      <c r="AD310" s="212" ph="1">
        <v>-7.8E-2</v>
      </c>
      <c r="AE310" s="212" ph="1">
        <v>8.4699999999999998E-2</v>
      </c>
      <c r="AF310" s="212" ph="1">
        <v>1.46E-2</v>
      </c>
      <c r="AG310" s="212" ph="1">
        <v>-0.14419999999999999</v>
      </c>
      <c r="AH310" s="212" ph="1">
        <v>-5.5999999999999999E-3</v>
      </c>
      <c r="AI310" s="212" ph="1">
        <v>0.25419999999999998</v>
      </c>
      <c r="AJ310" s="212" ph="1">
        <v>-2.7E-2</v>
      </c>
      <c r="AK310" s="212" ph="1">
        <v>0.12039999999999999</v>
      </c>
      <c r="AL310" s="212" ph="1">
        <v>2.4799999999999999E-2</v>
      </c>
      <c r="AM310" s="212" ph="1">
        <v>-0.1734</v>
      </c>
      <c r="AN310" s="212" ph="1">
        <v>1.46E-2</v>
      </c>
      <c r="AO310" s="212" ph="1">
        <v>-0.14899999999999999</v>
      </c>
      <c r="AP310" s="212" ph="1">
        <v>1.6899999999999998E-2</v>
      </c>
      <c r="AQ310" s="212" ph="1">
        <v>7.7799999999999994E-2</v>
      </c>
      <c r="AR310" s="212" ph="1">
        <v>-4.6399999999999997E-2</v>
      </c>
      <c r="AS310" s="212" ph="1">
        <v>-0.12429999999999999</v>
      </c>
      <c r="AT310" s="212" ph="1">
        <v>-0.25309999999999999</v>
      </c>
      <c r="AU310" s="212" ph="1">
        <v>0.37190000000000001</v>
      </c>
      <c r="AV310" s="212" ph="1">
        <v>-5.4199999999999998E-2</v>
      </c>
      <c r="AW310" s="212" ph="1">
        <v>0.19750000000000001</v>
      </c>
      <c r="AX310" s="212" ph="1">
        <v>1.06E-2</v>
      </c>
      <c r="AY310" s="212" ph="1">
        <v>-0.1895</v>
      </c>
      <c r="AZ310" s="212" ph="1">
        <v>-0.1234</v>
      </c>
      <c r="BA310" s="202">
        <v>0.26669999999999999</v>
      </c>
      <c r="BB310" s="4">
        <v>-0.16370000000000001</v>
      </c>
      <c r="BC310" s="202">
        <v>3.5000000000000003E-2</v>
      </c>
      <c r="BD310" s="202">
        <v>-3.3799999999999997E-2</v>
      </c>
      <c r="BE310" s="405">
        <v>-0.12590000000000001</v>
      </c>
      <c r="BF310" s="206">
        <v>-0.12</v>
      </c>
      <c r="BG310" s="405">
        <v>0.19089999999999999</v>
      </c>
      <c r="BH310" s="405">
        <v>-4.58E-2</v>
      </c>
      <c r="BI310" s="405">
        <v>0.25600000000000001</v>
      </c>
      <c r="BJ310" s="405">
        <v>0.1019</v>
      </c>
      <c r="BK310" s="405">
        <v>-0.1908</v>
      </c>
      <c r="BL310" s="202">
        <v>0.15709999999999999</v>
      </c>
      <c r="BM310" s="202">
        <v>0.12959999999999999</v>
      </c>
      <c r="BN310" s="202">
        <v>-0.1148</v>
      </c>
      <c r="BO310" s="202">
        <v>8.0199999999999994E-2</v>
      </c>
      <c r="BP310" s="621">
        <v>0</v>
      </c>
      <c r="BQ310" s="619">
        <v>-0.1086</v>
      </c>
      <c r="BR310" s="619">
        <v>-0.12820000000000001</v>
      </c>
    </row>
    <row r="311" spans="1:70" ht="26.25">
      <c r="A311" s="684"/>
      <c r="B311" s="29" t="s">
        <v>45</v>
      </c>
      <c r="C311" s="272" ph="1">
        <v>7.6E-3</v>
      </c>
      <c r="D311" s="272" ph="1">
        <v>8.0999999999999996E-3</v>
      </c>
      <c r="E311" s="272" ph="1">
        <v>7.7000000000000002E-3</v>
      </c>
      <c r="F311" s="272" ph="1">
        <v>7.1999999999999998E-3</v>
      </c>
      <c r="G311" s="272" ph="1">
        <v>7.4000000000000003E-3</v>
      </c>
      <c r="H311" s="272" ph="1">
        <v>7.7999999999999996E-3</v>
      </c>
      <c r="I311" s="272" ph="1">
        <v>8.0999999999999996E-3</v>
      </c>
      <c r="J311" s="272" ph="1">
        <v>4.5999999999999999E-3</v>
      </c>
      <c r="K311" s="272" ph="1">
        <v>4.0000000000000001E-3</v>
      </c>
      <c r="L311" s="272" ph="1">
        <v>3.7000000000000002E-3</v>
      </c>
      <c r="M311" s="272" ph="1">
        <v>3.5999999999999999E-3</v>
      </c>
      <c r="N311" s="272" ph="1">
        <v>2.5000000000000001E-3</v>
      </c>
      <c r="O311" s="272" ph="1">
        <v>4.0000000000000001E-3</v>
      </c>
      <c r="P311" s="272" ph="1">
        <v>3.5999999999999999E-3</v>
      </c>
      <c r="Q311" s="272" ph="1">
        <v>3.3E-3</v>
      </c>
      <c r="R311" s="272" ph="1">
        <v>2.8E-3</v>
      </c>
      <c r="S311" s="272" ph="1">
        <v>2.8E-3</v>
      </c>
      <c r="T311" s="272" ph="1">
        <v>2.8E-3</v>
      </c>
      <c r="U311" s="272" ph="1">
        <v>3.3E-3</v>
      </c>
      <c r="V311" s="272" ph="1">
        <v>2.5999999999999999E-3</v>
      </c>
      <c r="W311" s="272" ph="1">
        <v>2.3999999999999998E-3</v>
      </c>
      <c r="X311" s="272" ph="1">
        <v>2.3999999999999998E-3</v>
      </c>
      <c r="Y311" s="272" ph="1">
        <v>2.3999999999999998E-3</v>
      </c>
      <c r="Z311" s="272" ph="1">
        <v>2.5000000000000001E-3</v>
      </c>
      <c r="AA311" s="272" ph="1">
        <v>2.5999999999999999E-3</v>
      </c>
      <c r="AB311" s="272" ph="1">
        <v>2.5000000000000001E-3</v>
      </c>
      <c r="AC311" s="272" ph="1">
        <v>2.5000000000000001E-3</v>
      </c>
      <c r="AD311" s="272" ph="1">
        <v>2E-3</v>
      </c>
      <c r="AE311" s="272" ph="1">
        <v>2.2000000000000001E-3</v>
      </c>
      <c r="AF311" s="272" ph="1">
        <v>2.5000000000000001E-3</v>
      </c>
      <c r="AG311" s="272" ph="1">
        <v>2.5000000000000001E-3</v>
      </c>
      <c r="AH311" s="272" ph="1">
        <v>2.0999999999999999E-3</v>
      </c>
      <c r="AI311" s="272" ph="1">
        <v>2.3E-3</v>
      </c>
      <c r="AJ311" s="272" ph="1">
        <v>2.7000000000000001E-3</v>
      </c>
      <c r="AK311" s="272" ph="1">
        <v>2.5999999999999999E-3</v>
      </c>
      <c r="AL311" s="272" ph="1">
        <v>3.0000000000000001E-3</v>
      </c>
      <c r="AM311" s="272" ph="1">
        <v>2.8999999999999998E-3</v>
      </c>
      <c r="AN311" s="272" ph="1">
        <v>2.7000000000000001E-3</v>
      </c>
      <c r="AO311" s="272" ph="1">
        <v>2.2000000000000001E-3</v>
      </c>
      <c r="AP311" s="272" ph="1">
        <v>2.3999999999999998E-3</v>
      </c>
      <c r="AQ311" s="272" ph="1">
        <v>2.3E-3</v>
      </c>
      <c r="AR311" s="272" ph="1">
        <v>2.3E-3</v>
      </c>
      <c r="AS311" s="272" ph="1">
        <v>2.2000000000000001E-3</v>
      </c>
      <c r="AT311" s="272" ph="1">
        <v>1.2999999999999999E-3</v>
      </c>
      <c r="AU311" s="272" ph="1">
        <v>1.2999999999999999E-3</v>
      </c>
      <c r="AV311" s="272" ph="1">
        <v>1.6000000000000001E-3</v>
      </c>
      <c r="AW311" s="272" ph="1">
        <v>1.5E-3</v>
      </c>
      <c r="AX311" s="272" ph="1">
        <v>1.4E-3</v>
      </c>
      <c r="AY311" s="272" ph="1">
        <v>1.6000000000000001E-3</v>
      </c>
      <c r="AZ311" s="272" ph="1">
        <v>1.5E-3</v>
      </c>
      <c r="BA311" s="273">
        <v>1.5E-3</v>
      </c>
      <c r="BB311" s="274">
        <v>1.2999999999999999E-3</v>
      </c>
      <c r="BC311" s="202">
        <v>1.6000000000000001E-3</v>
      </c>
      <c r="BD311" s="202">
        <v>2E-3</v>
      </c>
      <c r="BE311" s="405">
        <v>1.8E-3</v>
      </c>
      <c r="BF311" s="202">
        <v>1.6000000000000001E-3</v>
      </c>
      <c r="BG311" s="405">
        <v>1.2999999999999999E-3</v>
      </c>
      <c r="BH311" s="405">
        <v>1.2999999999999999E-3</v>
      </c>
      <c r="BI311" s="405">
        <v>4.5999999999999999E-3</v>
      </c>
      <c r="BJ311" s="405">
        <v>2.5999999999999999E-3</v>
      </c>
      <c r="BK311" s="405">
        <v>2.7000000000000001E-3</v>
      </c>
      <c r="BL311" s="202">
        <v>2.8E-3</v>
      </c>
      <c r="BM311" s="202">
        <v>2.7000000000000001E-3</v>
      </c>
      <c r="BN311" s="202">
        <v>2.7000000000000001E-3</v>
      </c>
      <c r="BO311" s="202">
        <v>3.3999999999999998E-3</v>
      </c>
      <c r="BP311" s="619">
        <v>4.1000000000000003E-3</v>
      </c>
      <c r="BQ311" s="619">
        <v>3.8E-3</v>
      </c>
      <c r="BR311" s="619">
        <v>2.8999999999999998E-3</v>
      </c>
    </row>
    <row r="312" spans="1:70" ht="26.25">
      <c r="A312" s="684"/>
      <c r="B312" s="29" t="s">
        <v>46</v>
      </c>
      <c r="C312" s="212" ph="1">
        <v>7.2800000000000004E-2</v>
      </c>
      <c r="D312" s="212" ph="1">
        <v>6.4799999999999996E-2</v>
      </c>
      <c r="E312" s="212" ph="1">
        <v>6.25E-2</v>
      </c>
      <c r="F312" s="212" ph="1">
        <v>6.2700000000000006E-2</v>
      </c>
      <c r="G312" s="212" ph="1">
        <v>5.7299999999999997E-2</v>
      </c>
      <c r="H312" s="212" ph="1">
        <v>6.9500000000000006E-2</v>
      </c>
      <c r="I312" s="212" ph="1">
        <v>7.8200000000000006E-2</v>
      </c>
      <c r="J312" s="212" ph="1">
        <v>6.3200000000000006E-2</v>
      </c>
      <c r="K312" s="212" ph="1">
        <v>5.0900000000000001E-2</v>
      </c>
      <c r="L312" s="212" ph="1">
        <v>6.1899999999999997E-2</v>
      </c>
      <c r="M312" s="212" ph="1">
        <v>4.58E-2</v>
      </c>
      <c r="N312" s="212" ph="1">
        <v>5.4100000000000002E-2</v>
      </c>
      <c r="O312" s="212" ph="1">
        <v>6.6600000000000006E-2</v>
      </c>
      <c r="P312" s="212" ph="1">
        <v>5.6000000000000001E-2</v>
      </c>
      <c r="Q312" s="212" ph="1">
        <v>4.7899999999999998E-2</v>
      </c>
      <c r="R312" s="212" ph="1">
        <v>6.2399999999999997E-2</v>
      </c>
      <c r="S312" s="212" ph="1">
        <v>4.58E-2</v>
      </c>
      <c r="T312" s="212" ph="1">
        <v>5.04E-2</v>
      </c>
      <c r="U312" s="212" ph="1">
        <v>5.9200000000000003E-2</v>
      </c>
      <c r="V312" s="212" ph="1">
        <v>4.8599999999999997E-2</v>
      </c>
      <c r="W312" s="212" ph="1">
        <v>3.9E-2</v>
      </c>
      <c r="X312" s="212" ph="1">
        <v>4.8500000000000001E-2</v>
      </c>
      <c r="Y312" s="212" ph="1">
        <v>4.7100000000000003E-2</v>
      </c>
      <c r="Z312" s="212" ph="1">
        <v>4.99E-2</v>
      </c>
      <c r="AA312" s="212" ph="1">
        <v>5.04E-2</v>
      </c>
      <c r="AB312" s="212" ph="1">
        <v>5.0599999999999999E-2</v>
      </c>
      <c r="AC312" s="212" ph="1">
        <v>4.02E-2</v>
      </c>
      <c r="AD312" s="212" ph="1">
        <v>4.0099999999999997E-2</v>
      </c>
      <c r="AE312" s="212" ph="1">
        <v>4.41E-2</v>
      </c>
      <c r="AF312" s="212" ph="1">
        <v>5.0799999999999998E-2</v>
      </c>
      <c r="AG312" s="212" ph="1">
        <v>5.7599999999999998E-2</v>
      </c>
      <c r="AH312" s="212" ph="1">
        <v>4.4499999999999998E-2</v>
      </c>
      <c r="AI312" s="212" ph="1">
        <v>3.9600000000000003E-2</v>
      </c>
      <c r="AJ312" s="212" ph="1">
        <v>4.58E-2</v>
      </c>
      <c r="AK312" s="212" ph="1">
        <v>4.4900000000000002E-2</v>
      </c>
      <c r="AL312" s="212" ph="1">
        <v>5.0900000000000001E-2</v>
      </c>
      <c r="AM312" s="212" ph="1">
        <v>5.8500000000000003E-2</v>
      </c>
      <c r="AN312" s="212" ph="1">
        <v>5.1200000000000002E-2</v>
      </c>
      <c r="AO312" s="212" ph="1">
        <v>4.4999999999999998E-2</v>
      </c>
      <c r="AP312" s="212" ph="1">
        <v>4.2200000000000001E-2</v>
      </c>
      <c r="AQ312" s="212" ph="1">
        <v>4.0800000000000003E-2</v>
      </c>
      <c r="AR312" s="212" ph="1">
        <v>4.2299999999999997E-2</v>
      </c>
      <c r="AS312" s="212" ph="1">
        <v>5.3800000000000001E-2</v>
      </c>
      <c r="AT312" s="212" ph="1">
        <v>3.9300000000000002E-2</v>
      </c>
      <c r="AU312" s="212" ph="1">
        <v>3.1800000000000002E-2</v>
      </c>
      <c r="AV312" s="212" ph="1">
        <v>3.9899999999999998E-2</v>
      </c>
      <c r="AW312" s="212" ph="1">
        <v>3.9399999999999998E-2</v>
      </c>
      <c r="AX312" s="212" ph="1">
        <v>4.0899999999999999E-2</v>
      </c>
      <c r="AY312" s="212" ph="1">
        <v>4.02E-2</v>
      </c>
      <c r="AZ312" s="212" ph="1">
        <v>4.53E-2</v>
      </c>
      <c r="BA312" s="202">
        <v>3.5700000000000003E-2</v>
      </c>
      <c r="BB312" s="4">
        <v>3.6200000000000003E-2</v>
      </c>
      <c r="BC312" s="202">
        <v>2.9899999999999999E-2</v>
      </c>
      <c r="BD312" s="202">
        <v>3.0300000000000001E-2</v>
      </c>
      <c r="BE312" s="405">
        <v>3.49E-2</v>
      </c>
      <c r="BF312" s="202">
        <v>2.8000000000000001E-2</v>
      </c>
      <c r="BG312" s="405">
        <v>2.3400000000000001E-2</v>
      </c>
      <c r="BH312" s="405">
        <v>2.5100000000000001E-2</v>
      </c>
      <c r="BI312" s="405">
        <v>2.47E-2</v>
      </c>
      <c r="BJ312" s="405">
        <v>3.2800000000000003E-2</v>
      </c>
      <c r="BK312" s="405">
        <v>3.2099999999999997E-2</v>
      </c>
      <c r="BL312" s="202">
        <v>3.6999999999999998E-2</v>
      </c>
      <c r="BM312" s="202">
        <v>3.4299999999999997E-2</v>
      </c>
      <c r="BN312" s="202">
        <v>3.5799999999999998E-2</v>
      </c>
      <c r="BO312" s="202">
        <v>3.32E-2</v>
      </c>
      <c r="BP312" s="619">
        <v>3.4200000000000001E-2</v>
      </c>
      <c r="BQ312" s="619">
        <v>3.9E-2</v>
      </c>
      <c r="BR312" s="619">
        <v>3.0099999999999998E-2</v>
      </c>
    </row>
    <row r="313" spans="1:70" ht="26.25">
      <c r="A313" s="684"/>
      <c r="B313" s="29" t="s">
        <v>47</v>
      </c>
      <c r="C313" s="212" ph="1">
        <v>1.6299999999999999E-2</v>
      </c>
      <c r="D313" s="212" ph="1">
        <v>1.52E-2</v>
      </c>
      <c r="E313" s="212" ph="1">
        <v>1.44E-2</v>
      </c>
      <c r="F313" s="212" ph="1">
        <v>1.32E-2</v>
      </c>
      <c r="G313" s="212" ph="1">
        <v>1.29E-2</v>
      </c>
      <c r="H313" s="212" ph="1">
        <v>1.67E-2</v>
      </c>
      <c r="I313" s="212" ph="1">
        <v>1.9699999999999999E-2</v>
      </c>
      <c r="J313" s="212" ph="1">
        <v>1.46E-2</v>
      </c>
      <c r="K313" s="212" ph="1">
        <v>1.32E-2</v>
      </c>
      <c r="L313" s="212" ph="1">
        <v>1.14E-2</v>
      </c>
      <c r="M313" s="212" ph="1">
        <v>9.7000000000000003E-3</v>
      </c>
      <c r="N313" s="212" ph="1">
        <v>0.01</v>
      </c>
      <c r="O313" s="212" ph="1">
        <v>1.7299999999999999E-2</v>
      </c>
      <c r="P313" s="212" ph="1">
        <v>1.3599999999999999E-2</v>
      </c>
      <c r="Q313" s="212" ph="1">
        <v>1.1900000000000001E-2</v>
      </c>
      <c r="R313" s="212" ph="1">
        <v>1.32E-2</v>
      </c>
      <c r="S313" s="212" ph="1">
        <v>1.26E-2</v>
      </c>
      <c r="T313" s="212" ph="1">
        <v>1.47E-2</v>
      </c>
      <c r="U313" s="212" ph="1">
        <v>1.6299999999999999E-2</v>
      </c>
      <c r="V313" s="212" ph="1">
        <v>1.21E-2</v>
      </c>
      <c r="W313" s="212" ph="1">
        <v>9.7999999999999997E-3</v>
      </c>
      <c r="X313" s="212" ph="1">
        <v>9.7000000000000003E-3</v>
      </c>
      <c r="Y313" s="212" ph="1">
        <v>1.12E-2</v>
      </c>
      <c r="Z313" s="212" ph="1">
        <v>1.03E-2</v>
      </c>
      <c r="AA313" s="212" ph="1">
        <v>1.4E-2</v>
      </c>
      <c r="AB313" s="212" ph="1">
        <v>1.18E-2</v>
      </c>
      <c r="AC313" s="212" ph="1">
        <v>8.5000000000000006E-3</v>
      </c>
      <c r="AD313" s="212" ph="1">
        <v>8.6E-3</v>
      </c>
      <c r="AE313" s="212" ph="1">
        <v>9.1999999999999998E-3</v>
      </c>
      <c r="AF313" s="212" ph="1">
        <v>1.26E-2</v>
      </c>
      <c r="AG313" s="212" ph="1">
        <v>1.3100000000000001E-2</v>
      </c>
      <c r="AH313" s="212" ph="1">
        <v>1.04E-2</v>
      </c>
      <c r="AI313" s="212" ph="1">
        <v>8.8999999999999999E-3</v>
      </c>
      <c r="AJ313" s="212" ph="1">
        <v>8.8999999999999999E-3</v>
      </c>
      <c r="AK313" s="212" ph="1">
        <v>9.5999999999999992E-3</v>
      </c>
      <c r="AL313" s="212" ph="1">
        <v>1.18E-2</v>
      </c>
      <c r="AM313" s="212" ph="1">
        <v>1.4500000000000001E-2</v>
      </c>
      <c r="AN313" s="212" ph="1">
        <v>1.17E-2</v>
      </c>
      <c r="AO313" s="212" ph="1">
        <v>1.0500000000000001E-2</v>
      </c>
      <c r="AP313" s="212" ph="1">
        <v>1.12E-2</v>
      </c>
      <c r="AQ313" s="212" ph="1">
        <v>1.15E-2</v>
      </c>
      <c r="AR313" s="212" ph="1">
        <v>1.47E-2</v>
      </c>
      <c r="AS313" s="212" ph="1">
        <v>1.61E-2</v>
      </c>
      <c r="AT313" s="212" ph="1">
        <v>9.1000000000000004E-3</v>
      </c>
      <c r="AU313" s="212" ph="1">
        <v>8.3999999999999995E-3</v>
      </c>
      <c r="AV313" s="212" ph="1">
        <v>9.7000000000000003E-3</v>
      </c>
      <c r="AW313" s="212" ph="1">
        <v>9.5999999999999992E-3</v>
      </c>
      <c r="AX313" s="212" ph="1">
        <v>9.2999999999999992E-3</v>
      </c>
      <c r="AY313" s="212" ph="1">
        <v>1.1599999999999999E-2</v>
      </c>
      <c r="AZ313" s="212" ph="1">
        <v>1.2E-2</v>
      </c>
      <c r="BA313" s="202">
        <v>1.03E-2</v>
      </c>
      <c r="BB313" s="4">
        <v>8.9999999999999993E-3</v>
      </c>
      <c r="BC313" s="202">
        <v>9.1999999999999998E-3</v>
      </c>
      <c r="BD313" s="202">
        <v>1.01E-2</v>
      </c>
      <c r="BE313" s="405">
        <v>1.12E-2</v>
      </c>
      <c r="BF313" s="202">
        <v>8.0999999999999996E-3</v>
      </c>
      <c r="BG313" s="405">
        <v>5.8999999999999999E-3</v>
      </c>
      <c r="BH313" s="405">
        <v>5.4999999999999997E-3</v>
      </c>
      <c r="BI313" s="405">
        <v>6.1000000000000004E-3</v>
      </c>
      <c r="BJ313" s="405">
        <v>7.1000000000000004E-3</v>
      </c>
      <c r="BK313" s="405">
        <v>9.1999999999999998E-3</v>
      </c>
      <c r="BL313" s="202">
        <v>1.0200000000000001E-2</v>
      </c>
      <c r="BM313" s="202">
        <v>9.1999999999999998E-3</v>
      </c>
      <c r="BN313" s="202">
        <v>9.7999999999999997E-3</v>
      </c>
      <c r="BO313" s="202">
        <v>1.12E-2</v>
      </c>
      <c r="BP313" s="619">
        <v>1.41E-2</v>
      </c>
      <c r="BQ313" s="619">
        <v>1.32E-2</v>
      </c>
      <c r="BR313" s="619">
        <v>8.3999999999999995E-3</v>
      </c>
    </row>
    <row r="314" spans="1:70" ht="26.25">
      <c r="A314" s="684" t="s">
        <v>48</v>
      </c>
      <c r="B314" s="28" t="s">
        <v>49</v>
      </c>
      <c r="C314" s="212" ph="1">
        <v>0.11700000000000001</v>
      </c>
      <c r="D314" s="212" ph="1">
        <v>0.11169999999999999</v>
      </c>
      <c r="E314" s="212" ph="1">
        <v>0.08</v>
      </c>
      <c r="F314" s="212" ph="1">
        <v>8.5900000000000004E-2</v>
      </c>
      <c r="G314" s="212" ph="1">
        <v>8.6699999999999999E-2</v>
      </c>
      <c r="H314" s="212" ph="1">
        <v>8.9399999999999993E-2</v>
      </c>
      <c r="I314" s="212" ph="1">
        <v>0.11119999999999999</v>
      </c>
      <c r="J314" s="212" ph="1">
        <v>9.0700000000000003E-2</v>
      </c>
      <c r="K314" s="212" ph="1">
        <v>4.8899999999999999E-2</v>
      </c>
      <c r="L314" s="212" ph="1">
        <v>5.0799999999999998E-2</v>
      </c>
      <c r="M314" s="212" ph="1">
        <v>6.3100000000000003E-2</v>
      </c>
      <c r="N314" s="212" ph="1">
        <v>4.9500000000000002E-2</v>
      </c>
      <c r="O314" s="212" ph="1">
        <v>9.4899999999999998E-2</v>
      </c>
      <c r="P314" s="212" ph="1">
        <v>6.0400000000000002E-2</v>
      </c>
      <c r="Q314" s="212" ph="1">
        <v>6.2899999999999998E-2</v>
      </c>
      <c r="R314" s="212" ph="1">
        <v>6.7000000000000004E-2</v>
      </c>
      <c r="S314" s="212" ph="1">
        <v>6.4699999999999994E-2</v>
      </c>
      <c r="T314" s="212" ph="1">
        <v>6.8099999999999994E-2</v>
      </c>
      <c r="U314" s="212" ph="1">
        <v>8.5599999999999996E-2</v>
      </c>
      <c r="V314" s="212" ph="1">
        <v>7.5600000000000001E-2</v>
      </c>
      <c r="W314" s="212" ph="1">
        <v>4.3299999999999998E-2</v>
      </c>
      <c r="X314" s="212" ph="1">
        <v>4.82E-2</v>
      </c>
      <c r="Y314" s="212" ph="1">
        <v>4.1399999999999999E-2</v>
      </c>
      <c r="Z314" s="212" ph="1">
        <v>4.9200000000000001E-2</v>
      </c>
      <c r="AA314" s="212" ph="1">
        <v>7.3899999999999993E-2</v>
      </c>
      <c r="AB314" s="212" ph="1">
        <v>7.2800000000000004E-2</v>
      </c>
      <c r="AC314" s="212" ph="1">
        <v>5.6399999999999999E-2</v>
      </c>
      <c r="AD314" s="212" ph="1">
        <v>5.3400000000000003E-2</v>
      </c>
      <c r="AE314" s="212" ph="1">
        <v>5.3499999999999999E-2</v>
      </c>
      <c r="AF314" s="212" ph="1">
        <v>6.5199999999999994E-2</v>
      </c>
      <c r="AG314" s="212" ph="1">
        <v>8.6099999999999996E-2</v>
      </c>
      <c r="AH314" s="212" ph="1">
        <v>6.7599999999999993E-2</v>
      </c>
      <c r="AI314" s="212" ph="1">
        <v>4.9200000000000001E-2</v>
      </c>
      <c r="AJ314" s="212" ph="1">
        <v>6.3100000000000003E-2</v>
      </c>
      <c r="AK314" s="212" ph="1">
        <v>5.1999999999999998E-2</v>
      </c>
      <c r="AL314" s="212" ph="1">
        <v>6.25E-2</v>
      </c>
      <c r="AM314" s="212" ph="1">
        <v>8.3799999999999999E-2</v>
      </c>
      <c r="AN314" s="212" ph="1">
        <v>7.4700000000000003E-2</v>
      </c>
      <c r="AO314" s="212" ph="1">
        <v>7.9000000000000001E-2</v>
      </c>
      <c r="AP314" s="212" ph="1">
        <v>7.8799999999999995E-2</v>
      </c>
      <c r="AQ314" s="212" ph="1">
        <v>6.7199999999999996E-2</v>
      </c>
      <c r="AR314" s="212" ph="1">
        <v>7.3300000000000004E-2</v>
      </c>
      <c r="AS314" s="212" ph="1">
        <v>9.1600000000000001E-2</v>
      </c>
      <c r="AT314" s="212" ph="1">
        <v>7.6399999999999996E-2</v>
      </c>
      <c r="AU314" s="212" ph="1">
        <v>4.3900000000000002E-2</v>
      </c>
      <c r="AV314" s="212" ph="1">
        <v>6.0600000000000001E-2</v>
      </c>
      <c r="AW314" s="212" ph="1">
        <v>4.48E-2</v>
      </c>
      <c r="AX314" s="212" ph="1">
        <v>4.2099999999999999E-2</v>
      </c>
      <c r="AY314" s="212" ph="1">
        <v>6.4399999999999999E-2</v>
      </c>
      <c r="AZ314" s="212" ph="1">
        <v>7.3899999999999993E-2</v>
      </c>
      <c r="BA314" s="249">
        <v>5.1200000000000002E-2</v>
      </c>
      <c r="BB314" s="2">
        <v>5.7099999999999998E-2</v>
      </c>
      <c r="BC314" s="249">
        <v>5.91E-2</v>
      </c>
      <c r="BD314" s="249">
        <v>7.8799999999999995E-2</v>
      </c>
      <c r="BE314" s="406">
        <v>9.2100000000000001E-2</v>
      </c>
      <c r="BF314" s="249">
        <v>8.6900000000000005E-2</v>
      </c>
      <c r="BG314" s="406">
        <v>4.99E-2</v>
      </c>
      <c r="BH314" s="406">
        <v>5.2299999999999999E-2</v>
      </c>
      <c r="BI314" s="406">
        <v>0.1409</v>
      </c>
      <c r="BJ314" s="406">
        <v>7.2999999999999995E-2</v>
      </c>
      <c r="BK314" s="406">
        <v>0.10539999999999999</v>
      </c>
      <c r="BL314" s="249">
        <v>9.9199999999999997E-2</v>
      </c>
      <c r="BM314" s="249">
        <v>7.8399999999999997E-2</v>
      </c>
      <c r="BN314" s="249">
        <v>9.0999999999999998E-2</v>
      </c>
      <c r="BO314" s="249">
        <v>0.10440000000000001</v>
      </c>
      <c r="BP314" s="620">
        <v>0.12330000000000001</v>
      </c>
      <c r="BQ314" s="620">
        <v>0.1444</v>
      </c>
      <c r="BR314" s="620">
        <v>0.12180000000000001</v>
      </c>
    </row>
    <row r="315" spans="1:70" ht="26.25">
      <c r="A315" s="684"/>
      <c r="B315" s="29" t="s">
        <v>50</v>
      </c>
      <c r="C315" s="212" ph="1">
        <v>0.28770000000000001</v>
      </c>
      <c r="D315" s="212" ph="1">
        <v>0.29649999999999999</v>
      </c>
      <c r="E315" s="212" ph="1">
        <v>0.223</v>
      </c>
      <c r="F315" s="212" ph="1">
        <v>0.20799999999999999</v>
      </c>
      <c r="G315" s="212" ph="1">
        <v>0.2127</v>
      </c>
      <c r="H315" s="212" ph="1">
        <v>0.21920000000000001</v>
      </c>
      <c r="I315" s="212" ph="1">
        <v>0.25659999999999999</v>
      </c>
      <c r="J315" s="212" ph="1">
        <v>0.25519999999999998</v>
      </c>
      <c r="K315" s="212" ph="1">
        <v>0.21029999999999999</v>
      </c>
      <c r="L315" s="212" ph="1">
        <v>0.17610000000000001</v>
      </c>
      <c r="M315" s="212" ph="1">
        <v>0.17380000000000001</v>
      </c>
      <c r="N315" s="212" ph="1">
        <v>0.15790000000000001</v>
      </c>
      <c r="O315" s="212" ph="1">
        <v>0.2263</v>
      </c>
      <c r="P315" s="212" ph="1">
        <v>0.23380000000000001</v>
      </c>
      <c r="Q315" s="212" ph="1">
        <v>0.193</v>
      </c>
      <c r="R315" s="212" ph="1">
        <v>0.17760000000000001</v>
      </c>
      <c r="S315" s="212" ph="1">
        <v>0.18479999999999999</v>
      </c>
      <c r="T315" s="212" ph="1">
        <v>0.1721</v>
      </c>
      <c r="U315" s="212" ph="1">
        <v>0.2026</v>
      </c>
      <c r="V315" s="212" ph="1">
        <v>0.19819999999999999</v>
      </c>
      <c r="W315" s="212" ph="1">
        <v>0.1633</v>
      </c>
      <c r="X315" s="212" ph="1">
        <v>0.155</v>
      </c>
      <c r="Y315" s="212" ph="1">
        <v>0.1255</v>
      </c>
      <c r="Z315" s="212" ph="1">
        <v>0.1258</v>
      </c>
      <c r="AA315" s="212" ph="1">
        <v>0.1759</v>
      </c>
      <c r="AB315" s="212" ph="1">
        <v>0.216</v>
      </c>
      <c r="AC315" s="212" ph="1">
        <v>0.19989999999999999</v>
      </c>
      <c r="AD315" s="212" ph="1">
        <v>0.15679999999999999</v>
      </c>
      <c r="AE315" s="212" ph="1">
        <v>0.15040000000000001</v>
      </c>
      <c r="AF315" s="212" ph="1">
        <v>0.1444</v>
      </c>
      <c r="AG315" s="212" ph="1">
        <v>0.18140000000000001</v>
      </c>
      <c r="AH315" s="212" ph="1">
        <v>0.1842</v>
      </c>
      <c r="AI315" s="212" ph="1">
        <v>0.1532</v>
      </c>
      <c r="AJ315" s="212" ph="1">
        <v>0.13669999999999999</v>
      </c>
      <c r="AK315" s="212" ph="1">
        <v>0.11260000000000001</v>
      </c>
      <c r="AL315" s="212" ph="1">
        <v>0.11799999999999999</v>
      </c>
      <c r="AM315" s="212" ph="1">
        <v>0.13869999999999999</v>
      </c>
      <c r="AN315" s="212" ph="1">
        <v>0.15970000000000001</v>
      </c>
      <c r="AO315" s="212" ph="1">
        <v>0.13519999999999999</v>
      </c>
      <c r="AP315" s="212" ph="1">
        <v>0.12540000000000001</v>
      </c>
      <c r="AQ315" s="212" ph="1">
        <v>0.12590000000000001</v>
      </c>
      <c r="AR315" s="212" ph="1">
        <v>0.1211</v>
      </c>
      <c r="AS315" s="212" ph="1">
        <v>0.16439999999999999</v>
      </c>
      <c r="AT315" s="212" ph="1">
        <v>0.14849999999999999</v>
      </c>
      <c r="AU315" s="212" ph="1">
        <v>0.123</v>
      </c>
      <c r="AV315" s="212" ph="1">
        <v>0.1278</v>
      </c>
      <c r="AW315" s="212" ph="1">
        <v>0.1016</v>
      </c>
      <c r="AX315" s="212" ph="1">
        <v>9.8199999999999996E-2</v>
      </c>
      <c r="AY315" s="212" ph="1">
        <v>0.10730000000000001</v>
      </c>
      <c r="AZ315" s="212" ph="1">
        <v>0.13089999999999999</v>
      </c>
      <c r="BA315" s="202">
        <v>0.13519999999999999</v>
      </c>
      <c r="BB315" s="4">
        <v>0.10630000000000001</v>
      </c>
      <c r="BC315" s="202">
        <v>0.1011</v>
      </c>
      <c r="BD315" s="202">
        <v>0.1109</v>
      </c>
      <c r="BE315" s="405">
        <v>0.13439999999999999</v>
      </c>
      <c r="BF315" s="202">
        <v>0.14119999999999999</v>
      </c>
      <c r="BG315" s="405">
        <v>0.12280000000000001</v>
      </c>
      <c r="BH315" s="405">
        <v>0.1081</v>
      </c>
      <c r="BI315" s="407">
        <v>0.09</v>
      </c>
      <c r="BJ315" s="405">
        <v>0.13339999999999999</v>
      </c>
      <c r="BK315" s="405">
        <v>0.12540000000000001</v>
      </c>
      <c r="BL315" s="202">
        <v>0.18679999999999999</v>
      </c>
      <c r="BM315" s="202">
        <v>0.1658</v>
      </c>
      <c r="BN315" s="202">
        <v>0.12740000000000001</v>
      </c>
      <c r="BO315" s="202">
        <v>0.14849999999999999</v>
      </c>
      <c r="BP315" s="619">
        <v>0.1358</v>
      </c>
      <c r="BQ315" s="619">
        <v>0.15579999999999999</v>
      </c>
      <c r="BR315" s="619">
        <v>0.14399999999999999</v>
      </c>
    </row>
    <row r="316" spans="1:70" ht="26.25">
      <c r="A316" s="684"/>
      <c r="B316" s="29" t="s">
        <v>51</v>
      </c>
      <c r="C316" s="212" ph="1">
        <v>0.37459999999999999</v>
      </c>
      <c r="D316" s="212" ph="1">
        <v>0.42370000000000002</v>
      </c>
      <c r="E316" s="212" ph="1">
        <v>0.52210000000000001</v>
      </c>
      <c r="F316" s="212" ph="1">
        <v>0.50780000000000003</v>
      </c>
      <c r="G316" s="212" ph="1">
        <v>0.51429999999999998</v>
      </c>
      <c r="H316" s="212" ph="1">
        <v>0.441</v>
      </c>
      <c r="I316" s="212" ph="1">
        <v>0.39269999999999999</v>
      </c>
      <c r="J316" s="212" ph="1">
        <v>0.46789999999999998</v>
      </c>
      <c r="K316" s="212" ph="1">
        <v>0.55769999999999997</v>
      </c>
      <c r="L316" s="212" ph="1">
        <v>0.52410000000000001</v>
      </c>
      <c r="M316" s="212" ph="1">
        <v>0.58540000000000003</v>
      </c>
      <c r="N316" s="212" ph="1">
        <v>0.52710000000000001</v>
      </c>
      <c r="O316" s="212" ph="1">
        <v>0.40639999999999998</v>
      </c>
      <c r="P316" s="212" ph="1">
        <v>0.51500000000000001</v>
      </c>
      <c r="Q316" s="212" ph="1">
        <v>0.58609999999999995</v>
      </c>
      <c r="R316" s="212" ph="1">
        <v>0.48249999999999998</v>
      </c>
      <c r="S316" s="212" ph="1">
        <v>0.58620000000000005</v>
      </c>
      <c r="T316" s="212" ph="1">
        <v>0.5121</v>
      </c>
      <c r="U316" s="212" ph="1">
        <v>0.44379999999999997</v>
      </c>
      <c r="V316" s="212" ph="1">
        <v>0.53300000000000003</v>
      </c>
      <c r="W316" s="212" ph="1">
        <v>0.62939999999999996</v>
      </c>
      <c r="X316" s="212" ph="1">
        <v>0.57120000000000004</v>
      </c>
      <c r="Y316" s="212" ph="1">
        <v>0.65659999999999996</v>
      </c>
      <c r="Z316" s="212" ph="1">
        <v>0.61960000000000004</v>
      </c>
      <c r="AA316" s="212" ph="1">
        <v>0.51219999999999999</v>
      </c>
      <c r="AB316" s="212" ph="1">
        <v>0.44729999999999998</v>
      </c>
      <c r="AC316" s="212" ph="1">
        <v>0.5605</v>
      </c>
      <c r="AD316" s="212" ph="1">
        <v>0.58350000000000002</v>
      </c>
      <c r="AE316" s="212" ph="1">
        <v>0.55579999999999996</v>
      </c>
      <c r="AF316" s="212" ph="1">
        <v>0.53149999999999997</v>
      </c>
      <c r="AG316" s="212" ph="1">
        <v>0.45889999999999997</v>
      </c>
      <c r="AH316" s="212" ph="1">
        <v>0.54430000000000001</v>
      </c>
      <c r="AI316" s="212" ph="1">
        <v>0.63460000000000005</v>
      </c>
      <c r="AJ316" s="212" ph="1">
        <v>0.59589999999999999</v>
      </c>
      <c r="AK316" s="212" ph="1">
        <v>0.66069999999999995</v>
      </c>
      <c r="AL316" s="212" ph="1">
        <v>0.62119999999999997</v>
      </c>
      <c r="AM316" s="212" ph="1">
        <v>0.48370000000000002</v>
      </c>
      <c r="AN316" s="212" ph="1">
        <v>0.5403</v>
      </c>
      <c r="AO316" s="212" ph="1">
        <v>0.61529999999999996</v>
      </c>
      <c r="AP316" s="212" ph="1">
        <v>0.59660000000000002</v>
      </c>
      <c r="AQ316" s="212" ph="1">
        <v>0.62429999999999997</v>
      </c>
      <c r="AR316" s="212" ph="1">
        <v>0.59199999999999997</v>
      </c>
      <c r="AS316" s="212" ph="1">
        <v>0.46300000000000002</v>
      </c>
      <c r="AT316" s="212" ph="1">
        <v>0.57269999999999999</v>
      </c>
      <c r="AU316" s="212" ph="1">
        <v>0.6714</v>
      </c>
      <c r="AV316" s="212" ph="1">
        <v>0.5806</v>
      </c>
      <c r="AW316" s="212" ph="1">
        <v>0.65800000000000003</v>
      </c>
      <c r="AX316" s="212" ph="1">
        <v>0.68579999999999997</v>
      </c>
      <c r="AY316" s="212" ph="1">
        <v>0.60650000000000004</v>
      </c>
      <c r="AZ316" s="212" ph="1">
        <v>0.49530000000000002</v>
      </c>
      <c r="BA316" s="202">
        <v>0.63990000000000002</v>
      </c>
      <c r="BB316" s="4">
        <v>0.62170000000000003</v>
      </c>
      <c r="BC316" s="202">
        <v>0.65849999999999997</v>
      </c>
      <c r="BD316" s="202">
        <v>0.58340000000000003</v>
      </c>
      <c r="BE316" s="405">
        <v>0.47220000000000001</v>
      </c>
      <c r="BF316" s="202">
        <v>0.54249999999999998</v>
      </c>
      <c r="BG316" s="405">
        <v>0.6573</v>
      </c>
      <c r="BH316" s="405">
        <v>0.63600000000000001</v>
      </c>
      <c r="BI316" s="405">
        <v>0.59950000000000003</v>
      </c>
      <c r="BJ316" s="405">
        <v>0.56799999999999995</v>
      </c>
      <c r="BK316" s="405">
        <v>0.54090000000000005</v>
      </c>
      <c r="BL316" s="202">
        <v>0.46160000000000001</v>
      </c>
      <c r="BM316" s="202">
        <v>0.60760000000000003</v>
      </c>
      <c r="BN316" s="202">
        <v>0.56430000000000002</v>
      </c>
      <c r="BO316" s="202">
        <v>0.58340000000000003</v>
      </c>
      <c r="BP316" s="619">
        <v>0.50849999999999995</v>
      </c>
      <c r="BQ316" s="619">
        <v>0.43149999999999999</v>
      </c>
      <c r="BR316" s="619">
        <v>0.54279999999999995</v>
      </c>
    </row>
    <row r="317" spans="1:70" ht="26.25">
      <c r="A317" s="684"/>
      <c r="B317" s="29" t="s">
        <v>52</v>
      </c>
      <c r="C317" s="212" ph="1">
        <v>0.2208</v>
      </c>
      <c r="D317" s="212" ph="1">
        <v>0.16800000000000001</v>
      </c>
      <c r="E317" s="212" ph="1">
        <v>0.1749</v>
      </c>
      <c r="F317" s="212" ph="1">
        <v>0.1983</v>
      </c>
      <c r="G317" s="212" ph="1">
        <v>0.18629999999999999</v>
      </c>
      <c r="H317" s="212" ph="1">
        <v>0.25040000000000001</v>
      </c>
      <c r="I317" s="212" ph="1">
        <v>0.23960000000000001</v>
      </c>
      <c r="J317" s="212" ph="1">
        <v>0.18629999999999999</v>
      </c>
      <c r="K317" s="212" ph="1">
        <v>0.18310000000000001</v>
      </c>
      <c r="L317" s="212" ph="1">
        <v>0.24890000000000001</v>
      </c>
      <c r="M317" s="212" ph="1">
        <v>0.1777</v>
      </c>
      <c r="N317" s="212" ph="1">
        <v>0.26550000000000001</v>
      </c>
      <c r="O317" s="212" ph="1">
        <v>0.27239999999999998</v>
      </c>
      <c r="P317" s="212" ph="1">
        <v>0.1908</v>
      </c>
      <c r="Q317" s="212" ph="1">
        <v>0.15790000000000001</v>
      </c>
      <c r="R317" s="212" ph="1">
        <v>0.27300000000000002</v>
      </c>
      <c r="S317" s="212" ph="1">
        <v>0.1643</v>
      </c>
      <c r="T317" s="212" ph="1">
        <v>0.2477</v>
      </c>
      <c r="U317" s="212" ph="1">
        <v>0.26800000000000002</v>
      </c>
      <c r="V317" s="212" ph="1">
        <v>0.19309999999999999</v>
      </c>
      <c r="W317" s="212" ph="1">
        <v>0.16400000000000001</v>
      </c>
      <c r="X317" s="212" ph="1">
        <v>0.22559999999999999</v>
      </c>
      <c r="Y317" s="212" ph="1">
        <v>0.17649999999999999</v>
      </c>
      <c r="Z317" s="212" ph="1">
        <v>0.20549999999999999</v>
      </c>
      <c r="AA317" s="212" ph="1">
        <v>0.23810000000000001</v>
      </c>
      <c r="AB317" s="212" ph="1">
        <v>0.26390000000000002</v>
      </c>
      <c r="AC317" s="212" ph="1">
        <v>0.1832</v>
      </c>
      <c r="AD317" s="212" ph="1">
        <v>0.2064</v>
      </c>
      <c r="AE317" s="212" ph="1">
        <v>0.24030000000000001</v>
      </c>
      <c r="AF317" s="212" ph="1">
        <v>0.25879999999999997</v>
      </c>
      <c r="AG317" s="212" ph="1">
        <v>0.27350000000000002</v>
      </c>
      <c r="AH317" s="212" ph="1">
        <v>0.20380000000000001</v>
      </c>
      <c r="AI317" s="212" ph="1">
        <v>0.16309999999999999</v>
      </c>
      <c r="AJ317" s="212" ph="1">
        <v>0.20430000000000001</v>
      </c>
      <c r="AK317" s="212" ph="1">
        <v>0.17469999999999999</v>
      </c>
      <c r="AL317" s="212" ph="1">
        <v>0.1983</v>
      </c>
      <c r="AM317" s="212" ph="1">
        <v>0.29380000000000001</v>
      </c>
      <c r="AN317" s="212" ph="1">
        <v>0.2253</v>
      </c>
      <c r="AO317" s="212" ph="1">
        <v>0.17050000000000001</v>
      </c>
      <c r="AP317" s="212" ph="1">
        <v>0.19919999999999999</v>
      </c>
      <c r="AQ317" s="212" ph="1">
        <v>0.18260000000000001</v>
      </c>
      <c r="AR317" s="212" ph="1">
        <v>0.21360000000000001</v>
      </c>
      <c r="AS317" s="212" ph="1">
        <v>0.28110000000000002</v>
      </c>
      <c r="AT317" s="212" ph="1">
        <v>0.2024</v>
      </c>
      <c r="AU317" s="212" ph="1">
        <v>0.16170000000000001</v>
      </c>
      <c r="AV317" s="212" ph="1">
        <v>0.2316</v>
      </c>
      <c r="AW317" s="212" ph="1">
        <v>0.18140000000000001</v>
      </c>
      <c r="AX317" s="212" ph="1">
        <v>0.1739</v>
      </c>
      <c r="AY317" s="212" ph="1">
        <v>0.2218</v>
      </c>
      <c r="AZ317" s="212" ph="1">
        <v>0.2999</v>
      </c>
      <c r="BA317" s="202">
        <v>0.17369999999999999</v>
      </c>
      <c r="BB317" s="4">
        <v>0.22220000000000001</v>
      </c>
      <c r="BC317" s="202">
        <v>0.18129999999999999</v>
      </c>
      <c r="BD317" s="202">
        <v>0.2354</v>
      </c>
      <c r="BE317" s="405">
        <v>0.30880000000000002</v>
      </c>
      <c r="BF317" s="202">
        <v>0.2339</v>
      </c>
      <c r="BG317" s="405">
        <v>0.17799999999999999</v>
      </c>
      <c r="BH317" s="405">
        <v>0.21199999999999999</v>
      </c>
      <c r="BI317" s="405">
        <v>0.1739</v>
      </c>
      <c r="BJ317" s="405">
        <v>0.22570000000000001</v>
      </c>
      <c r="BK317" s="405">
        <v>0.22819999999999999</v>
      </c>
      <c r="BL317" s="202">
        <v>0.25240000000000001</v>
      </c>
      <c r="BM317" s="202">
        <v>0.1482</v>
      </c>
      <c r="BN317" s="202">
        <v>0.21740000000000001</v>
      </c>
      <c r="BO317" s="202">
        <v>0.1636</v>
      </c>
      <c r="BP317" s="619">
        <v>0.23250000000000001</v>
      </c>
      <c r="BQ317" s="619">
        <v>0.26829999999999998</v>
      </c>
      <c r="BR317" s="619">
        <v>0.1913</v>
      </c>
    </row>
    <row r="318" spans="1:70">
      <c r="A318" s="684" t="s">
        <v>53</v>
      </c>
      <c r="B318" s="28" t="s">
        <v>54</v>
      </c>
      <c r="C318" s="57">
        <v>100380</v>
      </c>
      <c r="D318" s="57">
        <v>111288</v>
      </c>
      <c r="E318" s="57">
        <v>68625</v>
      </c>
      <c r="F318" s="57">
        <v>71394</v>
      </c>
      <c r="G318" s="57">
        <v>66008</v>
      </c>
      <c r="H318" s="57">
        <v>84175</v>
      </c>
      <c r="I318" s="57">
        <v>142435</v>
      </c>
      <c r="J318" s="57">
        <v>122980</v>
      </c>
      <c r="K318" s="57">
        <v>55628</v>
      </c>
      <c r="L318" s="57">
        <v>57044</v>
      </c>
      <c r="M318" s="57">
        <v>55505</v>
      </c>
      <c r="N318" s="57">
        <v>47859</v>
      </c>
      <c r="O318" s="57">
        <v>154354</v>
      </c>
      <c r="P318" s="57">
        <v>98523</v>
      </c>
      <c r="Q318" s="57">
        <v>72610</v>
      </c>
      <c r="R318" s="57">
        <v>101122</v>
      </c>
      <c r="S318" s="57">
        <v>79416</v>
      </c>
      <c r="T318" s="57">
        <v>93092</v>
      </c>
      <c r="U318" s="57">
        <v>137993</v>
      </c>
      <c r="V318" s="57">
        <v>143320</v>
      </c>
      <c r="W318" s="57">
        <v>64196</v>
      </c>
      <c r="X318" s="57">
        <v>68238</v>
      </c>
      <c r="Y318" s="57">
        <v>50637</v>
      </c>
      <c r="Z318" s="57">
        <v>57812</v>
      </c>
      <c r="AA318" s="57">
        <v>98967</v>
      </c>
      <c r="AB318" s="57">
        <v>159702</v>
      </c>
      <c r="AC318" s="57">
        <v>100915</v>
      </c>
      <c r="AD318" s="57">
        <v>75031</v>
      </c>
      <c r="AE318" s="57">
        <v>81319</v>
      </c>
      <c r="AF318" s="57">
        <v>97715</v>
      </c>
      <c r="AG318" s="57">
        <v>163375</v>
      </c>
      <c r="AH318" s="57">
        <v>151266</v>
      </c>
      <c r="AI318" s="57">
        <v>68469</v>
      </c>
      <c r="AJ318" s="57">
        <v>85454</v>
      </c>
      <c r="AK318" s="57">
        <v>66768</v>
      </c>
      <c r="AL318" s="57">
        <v>83089</v>
      </c>
      <c r="AM318" s="57">
        <v>149361</v>
      </c>
      <c r="AN318" s="57">
        <v>175267</v>
      </c>
      <c r="AO318" s="57">
        <v>124359</v>
      </c>
      <c r="AP318" s="57">
        <v>132199</v>
      </c>
      <c r="AQ318" s="57">
        <v>105112</v>
      </c>
      <c r="AR318" s="57">
        <v>115537</v>
      </c>
      <c r="AS318" s="57">
        <v>205366</v>
      </c>
      <c r="AT318" s="57">
        <v>171583</v>
      </c>
      <c r="AU318" s="57">
        <v>59350</v>
      </c>
      <c r="AV318" s="57">
        <v>96742</v>
      </c>
      <c r="AW318" s="57">
        <v>72181</v>
      </c>
      <c r="AX318" s="57">
        <v>57512</v>
      </c>
      <c r="AY318" s="57">
        <v>85732</v>
      </c>
      <c r="AZ318" s="57">
        <v>175781</v>
      </c>
      <c r="BA318" s="2">
        <v>88562</v>
      </c>
      <c r="BB318" s="2">
        <v>90789</v>
      </c>
      <c r="BC318" s="2">
        <v>84629</v>
      </c>
      <c r="BD318" s="2">
        <v>91496</v>
      </c>
      <c r="BE318" s="396">
        <v>140452</v>
      </c>
      <c r="BF318" s="2">
        <v>163146</v>
      </c>
      <c r="BG318" s="425">
        <v>76130</v>
      </c>
      <c r="BH318" s="480">
        <v>67629</v>
      </c>
      <c r="BI318" s="483">
        <v>87691</v>
      </c>
      <c r="BJ318" s="504">
        <v>75103</v>
      </c>
      <c r="BK318" s="533">
        <v>131026</v>
      </c>
      <c r="BL318" s="2">
        <v>207175</v>
      </c>
      <c r="BM318" s="2">
        <v>103911</v>
      </c>
      <c r="BN318" s="2">
        <v>112525</v>
      </c>
      <c r="BO318" s="2">
        <v>106698</v>
      </c>
      <c r="BP318" s="658">
        <v>155580</v>
      </c>
      <c r="BQ318" s="660">
        <v>223261</v>
      </c>
      <c r="BR318" s="662">
        <v>157346</v>
      </c>
    </row>
    <row r="319" spans="1:70">
      <c r="A319" s="684"/>
      <c r="B319" s="29" t="s">
        <v>55</v>
      </c>
      <c r="C319" s="56">
        <v>243510</v>
      </c>
      <c r="D319" s="56">
        <v>281716</v>
      </c>
      <c r="E319" s="56">
        <v>176673</v>
      </c>
      <c r="F319" s="56">
        <v>165159</v>
      </c>
      <c r="G319" s="56">
        <v>146310</v>
      </c>
      <c r="H319" s="56">
        <v>179713</v>
      </c>
      <c r="I319" s="56">
        <v>302697</v>
      </c>
      <c r="J319" s="56">
        <v>320904</v>
      </c>
      <c r="K319" s="56">
        <v>199050</v>
      </c>
      <c r="L319" s="56">
        <v>172030</v>
      </c>
      <c r="M319" s="56">
        <v>122186</v>
      </c>
      <c r="N319" s="56">
        <v>121779</v>
      </c>
      <c r="O319" s="56">
        <v>316127</v>
      </c>
      <c r="P319" s="56">
        <v>359283</v>
      </c>
      <c r="Q319" s="56">
        <v>196164</v>
      </c>
      <c r="R319" s="56">
        <v>230375</v>
      </c>
      <c r="S319" s="56">
        <v>184655</v>
      </c>
      <c r="T319" s="56">
        <v>193680</v>
      </c>
      <c r="U319" s="56">
        <v>281062</v>
      </c>
      <c r="V319" s="56">
        <v>313087</v>
      </c>
      <c r="W319" s="56">
        <v>190151</v>
      </c>
      <c r="X319" s="56">
        <v>169032</v>
      </c>
      <c r="Y319" s="56">
        <v>120449</v>
      </c>
      <c r="Z319" s="56">
        <v>119224</v>
      </c>
      <c r="AA319" s="56">
        <v>192757</v>
      </c>
      <c r="AB319" s="56">
        <v>380867</v>
      </c>
      <c r="AC319" s="56">
        <v>267441</v>
      </c>
      <c r="AD319" s="56">
        <v>162182</v>
      </c>
      <c r="AE319" s="56">
        <v>167137</v>
      </c>
      <c r="AF319" s="56">
        <v>168987</v>
      </c>
      <c r="AG319" s="56">
        <v>279541</v>
      </c>
      <c r="AH319" s="56">
        <v>298467</v>
      </c>
      <c r="AI319" s="56">
        <v>173259</v>
      </c>
      <c r="AJ319" s="56">
        <v>149925</v>
      </c>
      <c r="AK319" s="56">
        <v>105882</v>
      </c>
      <c r="AL319" s="56">
        <v>118176</v>
      </c>
      <c r="AM319" s="56">
        <v>196547</v>
      </c>
      <c r="AN319" s="56">
        <v>280769</v>
      </c>
      <c r="AO319" s="56">
        <v>166698</v>
      </c>
      <c r="AP319" s="56">
        <v>154174</v>
      </c>
      <c r="AQ319" s="56">
        <v>153437</v>
      </c>
      <c r="AR319" s="56">
        <v>142204</v>
      </c>
      <c r="AS319" s="56">
        <v>290890</v>
      </c>
      <c r="AT319" s="56">
        <v>250040</v>
      </c>
      <c r="AU319" s="56">
        <v>129217</v>
      </c>
      <c r="AV319" s="56">
        <v>133508</v>
      </c>
      <c r="AW319" s="56">
        <v>106463</v>
      </c>
      <c r="AX319" s="56">
        <v>88736</v>
      </c>
      <c r="AY319" s="56">
        <v>103006</v>
      </c>
      <c r="AZ319" s="56">
        <v>243840</v>
      </c>
      <c r="BA319" s="4">
        <v>199105</v>
      </c>
      <c r="BB319" s="4">
        <v>113587</v>
      </c>
      <c r="BC319" s="4">
        <v>95969</v>
      </c>
      <c r="BD319" s="4">
        <v>103295</v>
      </c>
      <c r="BE319" s="397">
        <v>158430</v>
      </c>
      <c r="BF319" s="4">
        <v>221478</v>
      </c>
      <c r="BG319" s="426">
        <v>129581</v>
      </c>
      <c r="BH319" s="481">
        <v>89161</v>
      </c>
      <c r="BI319" s="484">
        <v>77192</v>
      </c>
      <c r="BJ319" s="505">
        <v>101510</v>
      </c>
      <c r="BK319" s="534">
        <v>127621</v>
      </c>
      <c r="BL319" s="4">
        <v>295759</v>
      </c>
      <c r="BM319" s="4">
        <v>151813</v>
      </c>
      <c r="BN319" s="4">
        <v>148540</v>
      </c>
      <c r="BO319" s="4">
        <v>112266</v>
      </c>
      <c r="BP319" s="659">
        <v>140572</v>
      </c>
      <c r="BQ319" s="661">
        <v>199859</v>
      </c>
      <c r="BR319" s="663">
        <v>164965</v>
      </c>
    </row>
    <row r="320" spans="1:70">
      <c r="A320" s="684"/>
      <c r="B320" s="29" t="s">
        <v>56</v>
      </c>
      <c r="C320" s="56">
        <v>511920</v>
      </c>
      <c r="D320" s="56">
        <v>641298</v>
      </c>
      <c r="E320" s="56">
        <v>549599</v>
      </c>
      <c r="F320" s="56">
        <v>595824</v>
      </c>
      <c r="G320" s="56">
        <v>426604</v>
      </c>
      <c r="H320" s="56">
        <v>509096</v>
      </c>
      <c r="I320" s="56">
        <v>725377</v>
      </c>
      <c r="J320" s="56">
        <v>887575</v>
      </c>
      <c r="K320" s="56">
        <v>703624</v>
      </c>
      <c r="L320" s="56">
        <v>751972</v>
      </c>
      <c r="M320" s="56">
        <v>481964</v>
      </c>
      <c r="N320" s="56">
        <v>522682</v>
      </c>
      <c r="O320" s="56">
        <v>1209280</v>
      </c>
      <c r="P320" s="56">
        <v>1316647</v>
      </c>
      <c r="Q320" s="56">
        <v>725402</v>
      </c>
      <c r="R320" s="56">
        <v>1000457</v>
      </c>
      <c r="S320" s="56">
        <v>750979</v>
      </c>
      <c r="T320" s="56">
        <v>759992</v>
      </c>
      <c r="U320" s="56">
        <v>877512</v>
      </c>
      <c r="V320" s="56">
        <v>1590743</v>
      </c>
      <c r="W320" s="56">
        <v>971219</v>
      </c>
      <c r="X320" s="56">
        <v>833724</v>
      </c>
      <c r="Y320" s="56">
        <v>752256</v>
      </c>
      <c r="Z320" s="56">
        <v>734211</v>
      </c>
      <c r="AA320" s="56">
        <v>760534</v>
      </c>
      <c r="AB320" s="56">
        <v>2148130</v>
      </c>
      <c r="AC320" s="56">
        <v>1181024</v>
      </c>
      <c r="AD320" s="56">
        <v>993115</v>
      </c>
      <c r="AE320" s="56">
        <v>866896</v>
      </c>
      <c r="AF320" s="56">
        <v>887808</v>
      </c>
      <c r="AG320" s="56">
        <v>1188183</v>
      </c>
      <c r="AH320" s="56">
        <v>2193937</v>
      </c>
      <c r="AI320" s="56">
        <v>1112757</v>
      </c>
      <c r="AJ320" s="56">
        <v>976624</v>
      </c>
      <c r="AK320" s="56">
        <v>979679</v>
      </c>
      <c r="AL320" s="56">
        <v>978379</v>
      </c>
      <c r="AM320" s="56">
        <v>1691904</v>
      </c>
      <c r="AN320" s="56">
        <v>2184152</v>
      </c>
      <c r="AO320" s="56">
        <v>1048671</v>
      </c>
      <c r="AP320" s="56">
        <v>1501872</v>
      </c>
      <c r="AQ320" s="56">
        <v>1195944</v>
      </c>
      <c r="AR320" s="56">
        <v>1053639</v>
      </c>
      <c r="AS320" s="56">
        <v>1803101</v>
      </c>
      <c r="AT320" s="56">
        <v>2714974</v>
      </c>
      <c r="AU320" s="56">
        <v>1190306</v>
      </c>
      <c r="AV320" s="56">
        <v>1338363</v>
      </c>
      <c r="AW320" s="56">
        <v>1387062</v>
      </c>
      <c r="AX320" s="56">
        <v>1014421</v>
      </c>
      <c r="AY320" s="56">
        <v>1010553</v>
      </c>
      <c r="AZ320" s="56">
        <v>2506211</v>
      </c>
      <c r="BA320" s="4">
        <v>1759192</v>
      </c>
      <c r="BB320" s="4">
        <v>1838060</v>
      </c>
      <c r="BC320" s="4">
        <v>1232181</v>
      </c>
      <c r="BD320" s="4">
        <v>883339</v>
      </c>
      <c r="BE320" s="397">
        <v>1368406</v>
      </c>
      <c r="BF320" s="4">
        <v>2408431</v>
      </c>
      <c r="BG320" s="426">
        <v>1483481</v>
      </c>
      <c r="BH320" s="481">
        <v>1076244</v>
      </c>
      <c r="BI320" s="484">
        <v>976975</v>
      </c>
      <c r="BJ320" s="505">
        <v>967495</v>
      </c>
      <c r="BK320" s="534">
        <v>1648445</v>
      </c>
      <c r="BL320" s="4">
        <v>2467545</v>
      </c>
      <c r="BM320" s="4">
        <v>1491317</v>
      </c>
      <c r="BN320" s="4">
        <v>1473138</v>
      </c>
      <c r="BO320" s="4">
        <v>1302879</v>
      </c>
      <c r="BP320" s="659">
        <v>1011395</v>
      </c>
      <c r="BQ320" s="661">
        <v>1794635</v>
      </c>
      <c r="BR320" s="663">
        <v>1992634</v>
      </c>
    </row>
    <row r="321" spans="1:70">
      <c r="A321" s="684"/>
      <c r="B321" s="29" t="s">
        <v>57</v>
      </c>
      <c r="C321" s="56">
        <v>286050</v>
      </c>
      <c r="D321" s="56">
        <v>259122</v>
      </c>
      <c r="E321" s="56">
        <v>185762</v>
      </c>
      <c r="F321" s="56">
        <v>213891</v>
      </c>
      <c r="G321" s="56">
        <v>154360</v>
      </c>
      <c r="H321" s="56">
        <v>274151</v>
      </c>
      <c r="I321" s="56">
        <v>383285</v>
      </c>
      <c r="J321" s="56">
        <v>309731</v>
      </c>
      <c r="K321" s="56">
        <v>233499</v>
      </c>
      <c r="L321" s="56">
        <v>364088</v>
      </c>
      <c r="M321" s="56">
        <v>146188</v>
      </c>
      <c r="N321" s="56">
        <v>245877</v>
      </c>
      <c r="O321" s="56">
        <v>599134</v>
      </c>
      <c r="P321" s="56">
        <v>446461</v>
      </c>
      <c r="Q321" s="56">
        <v>182978</v>
      </c>
      <c r="R321" s="56">
        <v>512217</v>
      </c>
      <c r="S321" s="56">
        <v>204335</v>
      </c>
      <c r="T321" s="56">
        <v>368089</v>
      </c>
      <c r="U321" s="56">
        <v>462658</v>
      </c>
      <c r="V321" s="56">
        <v>469962</v>
      </c>
      <c r="W321" s="56">
        <v>265137</v>
      </c>
      <c r="X321" s="56">
        <v>347901</v>
      </c>
      <c r="Y321" s="56">
        <v>208125</v>
      </c>
      <c r="Z321" s="56">
        <v>243885</v>
      </c>
      <c r="AA321" s="56">
        <v>342958</v>
      </c>
      <c r="AB321" s="56">
        <v>941988</v>
      </c>
      <c r="AC321" s="56">
        <v>405460</v>
      </c>
      <c r="AD321" s="56">
        <v>316042</v>
      </c>
      <c r="AE321" s="56">
        <v>357617</v>
      </c>
      <c r="AF321" s="56">
        <v>369498</v>
      </c>
      <c r="AG321" s="56">
        <v>564988</v>
      </c>
      <c r="AH321" s="56">
        <v>534964</v>
      </c>
      <c r="AI321" s="56">
        <v>270119</v>
      </c>
      <c r="AJ321" s="56">
        <v>321212</v>
      </c>
      <c r="AK321" s="56">
        <v>227616</v>
      </c>
      <c r="AL321" s="56">
        <v>312709</v>
      </c>
      <c r="AM321" s="56">
        <v>785125</v>
      </c>
      <c r="AN321" s="56">
        <v>773658</v>
      </c>
      <c r="AO321" s="56">
        <v>297652</v>
      </c>
      <c r="AP321" s="56">
        <v>405422</v>
      </c>
      <c r="AQ321" s="56">
        <v>303316</v>
      </c>
      <c r="AR321" s="56">
        <v>361540</v>
      </c>
      <c r="AS321" s="56">
        <v>808042</v>
      </c>
      <c r="AT321" s="56">
        <v>571014</v>
      </c>
      <c r="AU321" s="56">
        <v>252847</v>
      </c>
      <c r="AV321" s="56">
        <v>382786</v>
      </c>
      <c r="AW321" s="56">
        <v>289982</v>
      </c>
      <c r="AX321" s="56">
        <v>217442</v>
      </c>
      <c r="AY321" s="56">
        <v>323131</v>
      </c>
      <c r="AZ321" s="56">
        <v>1188384</v>
      </c>
      <c r="BA321" s="4">
        <v>468667</v>
      </c>
      <c r="BB321" s="4">
        <v>370497</v>
      </c>
      <c r="BC321" s="4">
        <v>295801</v>
      </c>
      <c r="BD321" s="4">
        <v>318717</v>
      </c>
      <c r="BE321" s="397">
        <v>646950</v>
      </c>
      <c r="BF321" s="4">
        <v>647012</v>
      </c>
      <c r="BG321" s="426">
        <v>304514</v>
      </c>
      <c r="BH321" s="481">
        <v>275686</v>
      </c>
      <c r="BI321" s="484">
        <v>239878</v>
      </c>
      <c r="BJ321" s="505">
        <v>273515</v>
      </c>
      <c r="BK321" s="534">
        <v>529545</v>
      </c>
      <c r="BL321" s="4">
        <v>932351</v>
      </c>
      <c r="BM321" s="4">
        <v>285643</v>
      </c>
      <c r="BN321" s="4">
        <v>376093</v>
      </c>
      <c r="BO321" s="4">
        <v>254688</v>
      </c>
      <c r="BP321" s="659">
        <v>393380</v>
      </c>
      <c r="BQ321" s="661">
        <v>723962</v>
      </c>
      <c r="BR321" s="663">
        <v>459265</v>
      </c>
    </row>
    <row r="322" spans="1:70">
      <c r="A322" s="684"/>
      <c r="B322" s="28" t="s">
        <v>58</v>
      </c>
      <c r="C322" s="43">
        <v>100380</v>
      </c>
      <c r="D322" s="43">
        <v>111288</v>
      </c>
      <c r="E322" s="43">
        <v>68625</v>
      </c>
      <c r="F322" s="43">
        <v>71394</v>
      </c>
      <c r="G322" s="43">
        <v>66008</v>
      </c>
      <c r="H322" s="43">
        <v>84175</v>
      </c>
      <c r="I322" s="43">
        <v>142435</v>
      </c>
      <c r="J322" s="43">
        <v>122980</v>
      </c>
      <c r="K322" s="43">
        <v>55628</v>
      </c>
      <c r="L322" s="43">
        <v>57044</v>
      </c>
      <c r="M322" s="43">
        <v>55505</v>
      </c>
      <c r="N322" s="43">
        <v>47859</v>
      </c>
      <c r="O322" s="43">
        <v>154354</v>
      </c>
      <c r="P322" s="43">
        <v>98523</v>
      </c>
      <c r="Q322" s="43">
        <v>72610</v>
      </c>
      <c r="R322" s="43">
        <v>101122</v>
      </c>
      <c r="S322" s="43">
        <v>79416</v>
      </c>
      <c r="T322" s="43">
        <v>93092</v>
      </c>
      <c r="U322" s="43">
        <v>137993</v>
      </c>
      <c r="V322" s="43">
        <v>143320</v>
      </c>
      <c r="W322" s="43">
        <v>64196</v>
      </c>
      <c r="X322" s="43">
        <v>68238</v>
      </c>
      <c r="Y322" s="43">
        <v>50637</v>
      </c>
      <c r="Z322" s="43">
        <v>57812</v>
      </c>
      <c r="AA322" s="43">
        <v>98967</v>
      </c>
      <c r="AB322" s="43">
        <v>159702</v>
      </c>
      <c r="AC322" s="43">
        <v>100915</v>
      </c>
      <c r="AD322" s="43">
        <v>75031</v>
      </c>
      <c r="AE322" s="43">
        <v>81319</v>
      </c>
      <c r="AF322" s="43">
        <v>97715</v>
      </c>
      <c r="AG322" s="43">
        <v>163375</v>
      </c>
      <c r="AH322" s="43">
        <v>151266</v>
      </c>
      <c r="AI322" s="43">
        <v>68469</v>
      </c>
      <c r="AJ322" s="43">
        <v>85454</v>
      </c>
      <c r="AK322" s="43">
        <v>66768</v>
      </c>
      <c r="AL322" s="43">
        <v>83089</v>
      </c>
      <c r="AM322" s="43">
        <v>149361</v>
      </c>
      <c r="AN322" s="43">
        <v>175267</v>
      </c>
      <c r="AO322" s="43">
        <v>124359</v>
      </c>
      <c r="AP322" s="43">
        <v>132199</v>
      </c>
      <c r="AQ322" s="43">
        <v>105112</v>
      </c>
      <c r="AR322" s="43">
        <v>115537</v>
      </c>
      <c r="AS322" s="43">
        <v>205366</v>
      </c>
      <c r="AT322" s="43">
        <v>171583</v>
      </c>
      <c r="AU322" s="43">
        <v>59350</v>
      </c>
      <c r="AV322" s="43">
        <v>96742</v>
      </c>
      <c r="AW322" s="43">
        <v>72181</v>
      </c>
      <c r="AX322" s="43">
        <v>57512</v>
      </c>
      <c r="AY322" s="43">
        <v>85732</v>
      </c>
      <c r="AZ322" s="43">
        <v>175781</v>
      </c>
      <c r="BA322" s="2">
        <v>88562</v>
      </c>
      <c r="BB322" s="2">
        <v>90789</v>
      </c>
      <c r="BC322" s="2">
        <v>84629</v>
      </c>
      <c r="BD322" s="2">
        <v>91496</v>
      </c>
      <c r="BE322" s="396">
        <v>140452</v>
      </c>
      <c r="BF322" s="2">
        <v>163146</v>
      </c>
      <c r="BG322" s="425">
        <v>76130</v>
      </c>
      <c r="BH322" s="480">
        <v>67629</v>
      </c>
      <c r="BI322" s="483">
        <v>87691</v>
      </c>
      <c r="BJ322" s="504">
        <v>75103</v>
      </c>
      <c r="BK322" s="533">
        <v>131026</v>
      </c>
      <c r="BL322" s="2">
        <v>207175</v>
      </c>
      <c r="BM322" s="2">
        <v>103911</v>
      </c>
      <c r="BN322" s="2">
        <v>112525</v>
      </c>
      <c r="BO322" s="2">
        <v>106698</v>
      </c>
      <c r="BP322" s="658">
        <v>155580</v>
      </c>
      <c r="BQ322" s="660">
        <v>223261</v>
      </c>
      <c r="BR322" s="662">
        <v>157346</v>
      </c>
    </row>
    <row r="323" spans="1:70">
      <c r="A323" s="684"/>
      <c r="B323" s="29" t="s">
        <v>59</v>
      </c>
      <c r="C323" s="45">
        <v>938750</v>
      </c>
      <c r="D323" s="45">
        <v>1084102</v>
      </c>
      <c r="E323" s="45">
        <v>831187</v>
      </c>
      <c r="F323" s="45">
        <v>885262</v>
      </c>
      <c r="G323" s="45">
        <v>643363</v>
      </c>
      <c r="H323" s="45">
        <v>850247</v>
      </c>
      <c r="I323" s="45">
        <v>1235011</v>
      </c>
      <c r="J323" s="45">
        <v>1388607</v>
      </c>
      <c r="K323" s="45">
        <v>1055399</v>
      </c>
      <c r="L323" s="45">
        <v>1194300</v>
      </c>
      <c r="M323" s="45">
        <v>666732</v>
      </c>
      <c r="N323" s="45">
        <v>812494</v>
      </c>
      <c r="O323" s="45">
        <v>1914574</v>
      </c>
      <c r="P323" s="45">
        <v>2004518</v>
      </c>
      <c r="Q323" s="45">
        <v>1004369</v>
      </c>
      <c r="R323" s="45">
        <v>1608356</v>
      </c>
      <c r="S323" s="45">
        <v>1033379</v>
      </c>
      <c r="T323" s="45">
        <v>1180726</v>
      </c>
      <c r="U323" s="45">
        <v>1441356</v>
      </c>
      <c r="V323" s="45">
        <v>2216582</v>
      </c>
      <c r="W323" s="45">
        <v>1317263</v>
      </c>
      <c r="X323" s="45">
        <v>1217570</v>
      </c>
      <c r="Y323" s="45">
        <v>955348</v>
      </c>
      <c r="Z323" s="45">
        <v>962479</v>
      </c>
      <c r="AA323" s="45">
        <v>1114288</v>
      </c>
      <c r="AB323" s="45">
        <v>3266642</v>
      </c>
      <c r="AC323" s="45">
        <v>1724066</v>
      </c>
      <c r="AD323" s="45">
        <v>1351874</v>
      </c>
      <c r="AE323" s="45">
        <v>1262449</v>
      </c>
      <c r="AF323" s="45">
        <v>1268284</v>
      </c>
      <c r="AG323" s="45">
        <v>1810733</v>
      </c>
      <c r="AH323" s="45">
        <v>2863955</v>
      </c>
      <c r="AI323" s="45">
        <v>1453920</v>
      </c>
      <c r="AJ323" s="45">
        <v>1312993</v>
      </c>
      <c r="AK323" s="45">
        <v>1194960</v>
      </c>
      <c r="AL323" s="45">
        <v>1257085</v>
      </c>
      <c r="AM323" s="45">
        <v>2389045</v>
      </c>
      <c r="AN323" s="45">
        <v>3047395</v>
      </c>
      <c r="AO323" s="45">
        <v>1365571</v>
      </c>
      <c r="AP323" s="45">
        <v>1894023</v>
      </c>
      <c r="AQ323" s="45">
        <v>1494332</v>
      </c>
      <c r="AR323" s="45">
        <v>1361231</v>
      </c>
      <c r="AS323" s="45">
        <v>2579504</v>
      </c>
      <c r="AT323" s="45">
        <v>3346602</v>
      </c>
      <c r="AU323" s="45">
        <v>1451473</v>
      </c>
      <c r="AV323" s="45">
        <v>1697566</v>
      </c>
      <c r="AW323" s="45">
        <v>1630820</v>
      </c>
      <c r="AX323" s="45">
        <v>1185570</v>
      </c>
      <c r="AY323" s="45">
        <v>1258767</v>
      </c>
      <c r="AZ323" s="45">
        <v>3620626</v>
      </c>
      <c r="BA323" s="4">
        <v>2256808</v>
      </c>
      <c r="BB323" s="4">
        <v>2146935</v>
      </c>
      <c r="BC323" s="4">
        <v>1465514</v>
      </c>
      <c r="BD323" s="4">
        <v>1119707</v>
      </c>
      <c r="BE323" s="397">
        <v>1899286</v>
      </c>
      <c r="BF323" s="4">
        <v>3055102</v>
      </c>
      <c r="BG323" s="426">
        <v>1785277</v>
      </c>
      <c r="BH323" s="481">
        <v>1305921</v>
      </c>
      <c r="BI323" s="484">
        <v>1164558</v>
      </c>
      <c r="BJ323" s="505">
        <v>1201755</v>
      </c>
      <c r="BK323" s="534">
        <v>2046349</v>
      </c>
      <c r="BL323" s="4">
        <v>3385237</v>
      </c>
      <c r="BM323" s="4">
        <v>1750494</v>
      </c>
      <c r="BN323" s="4">
        <v>1768361</v>
      </c>
      <c r="BO323" s="4">
        <v>1493719</v>
      </c>
      <c r="BP323" s="659">
        <v>1272547</v>
      </c>
      <c r="BQ323" s="661">
        <v>2367615</v>
      </c>
      <c r="BR323" s="663">
        <v>2401509</v>
      </c>
    </row>
    <row r="324" spans="1:70">
      <c r="A324" s="684"/>
      <c r="B324" s="29" t="s">
        <v>60</v>
      </c>
      <c r="C324" s="45">
        <v>78110</v>
      </c>
      <c r="D324" s="45">
        <v>70086</v>
      </c>
      <c r="E324" s="45">
        <v>46061</v>
      </c>
      <c r="F324" s="45">
        <v>63813</v>
      </c>
      <c r="G324" s="45">
        <v>55637</v>
      </c>
      <c r="H324" s="45">
        <v>83982</v>
      </c>
      <c r="I324" s="45">
        <v>147359</v>
      </c>
      <c r="J324" s="45">
        <v>98592</v>
      </c>
      <c r="K324" s="45">
        <v>40403</v>
      </c>
      <c r="L324" s="45">
        <v>52396</v>
      </c>
      <c r="M324" s="45">
        <v>48553</v>
      </c>
      <c r="N324" s="45">
        <v>39944</v>
      </c>
      <c r="O324" s="45">
        <v>175797</v>
      </c>
      <c r="P324" s="45">
        <v>76588</v>
      </c>
      <c r="Q324" s="45">
        <v>51671</v>
      </c>
      <c r="R324" s="45">
        <v>87468</v>
      </c>
      <c r="S324" s="45">
        <v>55286</v>
      </c>
      <c r="T324" s="45">
        <v>91392</v>
      </c>
      <c r="U324" s="45">
        <v>130745</v>
      </c>
      <c r="V324" s="45">
        <v>104570</v>
      </c>
      <c r="W324" s="45">
        <v>39149</v>
      </c>
      <c r="X324" s="45">
        <v>61157</v>
      </c>
      <c r="Y324" s="45">
        <v>49572</v>
      </c>
      <c r="Z324" s="45">
        <v>61243</v>
      </c>
      <c r="AA324" s="45">
        <v>113770</v>
      </c>
      <c r="AB324" s="45">
        <v>164600</v>
      </c>
      <c r="AC324" s="45">
        <v>80989</v>
      </c>
      <c r="AD324" s="45">
        <v>69167</v>
      </c>
      <c r="AE324" s="45">
        <v>76905</v>
      </c>
      <c r="AF324" s="45">
        <v>112856</v>
      </c>
      <c r="AG324" s="45">
        <v>178011</v>
      </c>
      <c r="AH324" s="45">
        <v>119326</v>
      </c>
      <c r="AI324" s="45">
        <v>42551</v>
      </c>
      <c r="AJ324" s="45">
        <v>73384</v>
      </c>
      <c r="AK324" s="45">
        <v>49553</v>
      </c>
      <c r="AL324" s="45">
        <v>80821</v>
      </c>
      <c r="AM324" s="45">
        <v>232364</v>
      </c>
      <c r="AN324" s="45">
        <v>133239</v>
      </c>
      <c r="AO324" s="45">
        <v>80924</v>
      </c>
      <c r="AP324" s="45">
        <v>97058</v>
      </c>
      <c r="AQ324" s="45">
        <v>82212</v>
      </c>
      <c r="AR324" s="45">
        <v>124853</v>
      </c>
      <c r="AS324" s="45">
        <v>248912</v>
      </c>
      <c r="AT324" s="45">
        <v>135977</v>
      </c>
      <c r="AU324" s="45">
        <v>43300</v>
      </c>
      <c r="AV324" s="45">
        <v>78101</v>
      </c>
      <c r="AW324" s="45">
        <v>66107</v>
      </c>
      <c r="AX324" s="45">
        <v>53814</v>
      </c>
      <c r="AY324" s="45">
        <v>106041</v>
      </c>
      <c r="AZ324" s="45">
        <v>253431</v>
      </c>
      <c r="BA324" s="4">
        <v>93545</v>
      </c>
      <c r="BB324" s="4">
        <v>105735</v>
      </c>
      <c r="BC324" s="4">
        <v>92945</v>
      </c>
      <c r="BD324" s="4">
        <v>118495</v>
      </c>
      <c r="BE324" s="397">
        <v>209377</v>
      </c>
      <c r="BF324" s="4">
        <v>161037</v>
      </c>
      <c r="BG324" s="426">
        <v>63798</v>
      </c>
      <c r="BH324" s="481">
        <v>67665</v>
      </c>
      <c r="BI324" s="484">
        <v>62427</v>
      </c>
      <c r="BJ324" s="505">
        <v>74398</v>
      </c>
      <c r="BK324" s="534">
        <v>200792</v>
      </c>
      <c r="BL324" s="4">
        <v>249377</v>
      </c>
      <c r="BM324" s="4">
        <v>106329</v>
      </c>
      <c r="BN324" s="4">
        <v>167170</v>
      </c>
      <c r="BO324" s="4">
        <v>113444</v>
      </c>
      <c r="BP324" s="659">
        <v>213826</v>
      </c>
      <c r="BQ324" s="661">
        <v>294531</v>
      </c>
      <c r="BR324" s="663">
        <v>157505</v>
      </c>
    </row>
    <row r="325" spans="1:70">
      <c r="A325" s="684" t="s">
        <v>61</v>
      </c>
      <c r="B325" s="28" t="s">
        <v>62</v>
      </c>
      <c r="C325" s="43">
        <v>16.21</v>
      </c>
      <c r="D325" s="43">
        <v>18.23</v>
      </c>
      <c r="E325" s="43">
        <v>19.34</v>
      </c>
      <c r="F325" s="43">
        <v>20.14</v>
      </c>
      <c r="G325" s="43">
        <v>20.41</v>
      </c>
      <c r="H325" s="43">
        <v>20.78</v>
      </c>
      <c r="I325" s="43">
        <v>20.61</v>
      </c>
      <c r="J325" s="43">
        <v>21.75</v>
      </c>
      <c r="K325" s="43">
        <v>24.75</v>
      </c>
      <c r="L325" s="43">
        <v>22.48</v>
      </c>
      <c r="M325" s="43">
        <v>23.81</v>
      </c>
      <c r="N325" s="43">
        <v>23.58</v>
      </c>
      <c r="O325" s="43">
        <v>25.7</v>
      </c>
      <c r="P325" s="43">
        <v>26.24</v>
      </c>
      <c r="Q325" s="43">
        <v>24.7</v>
      </c>
      <c r="R325" s="43">
        <v>24.95</v>
      </c>
      <c r="S325" s="43">
        <v>24.87</v>
      </c>
      <c r="T325" s="43">
        <v>25.02</v>
      </c>
      <c r="U325" s="43">
        <v>23.13</v>
      </c>
      <c r="V325" s="43">
        <v>28.13</v>
      </c>
      <c r="W325" s="43">
        <v>31.25</v>
      </c>
      <c r="X325" s="43">
        <v>27.55</v>
      </c>
      <c r="Y325" s="43">
        <v>28.51</v>
      </c>
      <c r="Z325" s="43">
        <v>27.23</v>
      </c>
      <c r="AA325" s="43">
        <v>25.55</v>
      </c>
      <c r="AB325" s="43">
        <v>35.729999999999997</v>
      </c>
      <c r="AC325" s="43">
        <v>37.159999999999997</v>
      </c>
      <c r="AD325" s="43">
        <v>32.81</v>
      </c>
      <c r="AE325" s="43">
        <v>33.31</v>
      </c>
      <c r="AF325" s="43">
        <v>30.6</v>
      </c>
      <c r="AG325" s="43">
        <v>29.47</v>
      </c>
      <c r="AH325" s="43">
        <v>36.86</v>
      </c>
      <c r="AI325" s="43">
        <v>31.68</v>
      </c>
      <c r="AJ325" s="43">
        <v>30.45</v>
      </c>
      <c r="AK325" s="43">
        <v>33.57</v>
      </c>
      <c r="AL325" s="43">
        <v>34.869999999999997</v>
      </c>
      <c r="AM325" s="43">
        <v>37.11</v>
      </c>
      <c r="AN325" s="43">
        <v>47.46</v>
      </c>
      <c r="AO325" s="43">
        <v>37.159999999999997</v>
      </c>
      <c r="AP325" s="43">
        <v>38.409999999999997</v>
      </c>
      <c r="AQ325" s="43">
        <v>36.69</v>
      </c>
      <c r="AR325" s="43">
        <v>37.549999999999997</v>
      </c>
      <c r="AS325" s="43">
        <v>37.32</v>
      </c>
      <c r="AT325" s="43">
        <v>43.89</v>
      </c>
      <c r="AU325" s="43">
        <v>39.25</v>
      </c>
      <c r="AV325" s="43">
        <v>40.99</v>
      </c>
      <c r="AW325" s="43">
        <v>44.78</v>
      </c>
      <c r="AX325" s="43">
        <v>41.89</v>
      </c>
      <c r="AY325" s="43">
        <v>38.340000000000003</v>
      </c>
      <c r="AZ325" s="43">
        <v>51.91</v>
      </c>
      <c r="BA325" s="2">
        <v>46.71</v>
      </c>
      <c r="BB325" s="2">
        <v>46.27</v>
      </c>
      <c r="BC325" s="2">
        <v>46.17</v>
      </c>
      <c r="BD325" s="2">
        <v>37.19</v>
      </c>
      <c r="BE325" s="396">
        <v>36.42</v>
      </c>
      <c r="BF325" s="2">
        <v>43.92</v>
      </c>
      <c r="BG325" s="425">
        <v>50.32</v>
      </c>
      <c r="BH325" s="480">
        <v>45</v>
      </c>
      <c r="BI325" s="483">
        <v>21.73</v>
      </c>
      <c r="BJ325" s="504">
        <v>33.130000000000003</v>
      </c>
      <c r="BK325" s="533">
        <v>36.32</v>
      </c>
      <c r="BL325" s="2">
        <v>48.77</v>
      </c>
      <c r="BM325" s="2">
        <v>40.89</v>
      </c>
      <c r="BN325" s="2">
        <v>36.61</v>
      </c>
      <c r="BO325" s="2">
        <v>31.57</v>
      </c>
      <c r="BP325" s="658">
        <v>36.68</v>
      </c>
      <c r="BQ325" s="660">
        <v>35.229999999999997</v>
      </c>
      <c r="BR325" s="662">
        <v>33.950000000000003</v>
      </c>
    </row>
    <row r="326" spans="1:70">
      <c r="A326" s="684"/>
      <c r="B326" s="29" t="s">
        <v>63</v>
      </c>
      <c r="C326" s="45">
        <v>15.99</v>
      </c>
      <c r="D326" s="45">
        <v>17.39</v>
      </c>
      <c r="E326" s="45">
        <v>17.86</v>
      </c>
      <c r="F326" s="45">
        <v>19.23</v>
      </c>
      <c r="G326" s="45">
        <v>18.45</v>
      </c>
      <c r="H326" s="45">
        <v>18.100000000000001</v>
      </c>
      <c r="I326" s="45">
        <v>18.98</v>
      </c>
      <c r="J326" s="45">
        <v>20.170000000000002</v>
      </c>
      <c r="K326" s="45">
        <v>20.59</v>
      </c>
      <c r="L326" s="45">
        <v>19.559999999999999</v>
      </c>
      <c r="M326" s="45">
        <v>19.03</v>
      </c>
      <c r="N326" s="45">
        <v>18.8</v>
      </c>
      <c r="O326" s="45">
        <v>22.08</v>
      </c>
      <c r="P326" s="45">
        <v>24.72</v>
      </c>
      <c r="Q326" s="45">
        <v>21.76</v>
      </c>
      <c r="R326" s="45">
        <v>21.43</v>
      </c>
      <c r="S326" s="45">
        <v>20.239999999999998</v>
      </c>
      <c r="T326" s="45">
        <v>20.61</v>
      </c>
      <c r="U326" s="45">
        <v>19.91</v>
      </c>
      <c r="V326" s="45">
        <v>23.44</v>
      </c>
      <c r="W326" s="45">
        <v>24.55</v>
      </c>
      <c r="X326" s="45">
        <v>21.24</v>
      </c>
      <c r="Y326" s="45">
        <v>22.39</v>
      </c>
      <c r="Z326" s="45">
        <v>21.95</v>
      </c>
      <c r="AA326" s="45">
        <v>20.91</v>
      </c>
      <c r="AB326" s="45">
        <v>28.69</v>
      </c>
      <c r="AC326" s="45">
        <v>27.77</v>
      </c>
      <c r="AD326" s="45">
        <v>24.14</v>
      </c>
      <c r="AE326" s="45">
        <v>24.34</v>
      </c>
      <c r="AF326" s="45">
        <v>23.91</v>
      </c>
      <c r="AG326" s="45">
        <v>23.95</v>
      </c>
      <c r="AH326" s="45">
        <v>26.7</v>
      </c>
      <c r="AI326" s="45">
        <v>25.76</v>
      </c>
      <c r="AJ326" s="45">
        <v>24.67</v>
      </c>
      <c r="AK326" s="45">
        <v>24.61</v>
      </c>
      <c r="AL326" s="45">
        <v>26.27</v>
      </c>
      <c r="AM326" s="45">
        <v>29.52</v>
      </c>
      <c r="AN326" s="45">
        <v>35.56</v>
      </c>
      <c r="AO326" s="45">
        <v>29.1</v>
      </c>
      <c r="AP326" s="45">
        <v>28.13</v>
      </c>
      <c r="AQ326" s="45">
        <v>28.58</v>
      </c>
      <c r="AR326" s="45">
        <v>27.99</v>
      </c>
      <c r="AS326" s="45">
        <v>29.46</v>
      </c>
      <c r="AT326" s="45">
        <v>32.89</v>
      </c>
      <c r="AU326" s="45">
        <v>30.5</v>
      </c>
      <c r="AV326" s="45">
        <v>26.81</v>
      </c>
      <c r="AW326" s="45">
        <v>29.14</v>
      </c>
      <c r="AX326" s="45">
        <v>27.74</v>
      </c>
      <c r="AY326" s="45">
        <v>27.67</v>
      </c>
      <c r="AZ326" s="45">
        <v>40.67</v>
      </c>
      <c r="BA326" s="4">
        <v>39.79</v>
      </c>
      <c r="BB326" s="4">
        <v>31.09</v>
      </c>
      <c r="BC326" s="4">
        <v>30.6</v>
      </c>
      <c r="BD326" s="4">
        <v>29.82</v>
      </c>
      <c r="BE326" s="397">
        <v>28.16</v>
      </c>
      <c r="BF326" s="4">
        <v>36.700000000000003</v>
      </c>
      <c r="BG326" s="426">
        <v>34.81</v>
      </c>
      <c r="BH326" s="481">
        <v>28.72</v>
      </c>
      <c r="BI326" s="484">
        <v>29.93</v>
      </c>
      <c r="BJ326" s="505">
        <v>24.5</v>
      </c>
      <c r="BK326" s="534">
        <v>29.75</v>
      </c>
      <c r="BL326" s="4">
        <v>36.979999999999997</v>
      </c>
      <c r="BM326" s="4">
        <v>28.25</v>
      </c>
      <c r="BN326" s="4">
        <v>34.520000000000003</v>
      </c>
      <c r="BO326" s="4">
        <v>23.34</v>
      </c>
      <c r="BP326" s="659">
        <v>30.08</v>
      </c>
      <c r="BQ326" s="661">
        <v>29.22</v>
      </c>
      <c r="BR326" s="663">
        <v>30.11</v>
      </c>
    </row>
    <row r="327" spans="1:70">
      <c r="A327" s="684"/>
      <c r="B327" s="29" t="s">
        <v>64</v>
      </c>
      <c r="C327" s="45">
        <v>25.82</v>
      </c>
      <c r="D327" s="45">
        <v>27.71</v>
      </c>
      <c r="E327" s="45">
        <v>23.74</v>
      </c>
      <c r="F327" s="45">
        <v>28.42</v>
      </c>
      <c r="G327" s="45">
        <v>22.25</v>
      </c>
      <c r="H327" s="45">
        <v>25.49</v>
      </c>
      <c r="I327" s="45">
        <v>29.72</v>
      </c>
      <c r="J327" s="45">
        <v>30.42</v>
      </c>
      <c r="K327" s="45">
        <v>27.44</v>
      </c>
      <c r="L327" s="45">
        <v>28.72</v>
      </c>
      <c r="M327" s="45">
        <v>22.29</v>
      </c>
      <c r="N327" s="45">
        <v>24.18</v>
      </c>
      <c r="O327" s="45">
        <v>47.03</v>
      </c>
      <c r="P327" s="45">
        <v>41.12</v>
      </c>
      <c r="Q327" s="45">
        <v>26.49</v>
      </c>
      <c r="R327" s="45">
        <v>34.26</v>
      </c>
      <c r="S327" s="45">
        <v>25.95</v>
      </c>
      <c r="T327" s="45">
        <v>27.17</v>
      </c>
      <c r="U327" s="45">
        <v>28.38</v>
      </c>
      <c r="V327" s="45">
        <v>44.29</v>
      </c>
      <c r="W327" s="45">
        <v>32.520000000000003</v>
      </c>
      <c r="X327" s="45">
        <v>28.42</v>
      </c>
      <c r="Y327" s="45">
        <v>26.72</v>
      </c>
      <c r="Z327" s="45">
        <v>27.44</v>
      </c>
      <c r="AA327" s="45">
        <v>28.32</v>
      </c>
      <c r="AB327" s="45">
        <v>78.16</v>
      </c>
      <c r="AC327" s="45">
        <v>43.74</v>
      </c>
      <c r="AD327" s="45">
        <v>39.72</v>
      </c>
      <c r="AE327" s="45">
        <v>34.159999999999997</v>
      </c>
      <c r="AF327" s="45">
        <v>34.14</v>
      </c>
      <c r="AG327" s="45">
        <v>40.24</v>
      </c>
      <c r="AH327" s="45">
        <v>66.42</v>
      </c>
      <c r="AI327" s="45">
        <v>39.93</v>
      </c>
      <c r="AJ327" s="45">
        <v>36.869999999999997</v>
      </c>
      <c r="AK327" s="45">
        <v>38.79</v>
      </c>
      <c r="AL327" s="45">
        <v>41.31</v>
      </c>
      <c r="AM327" s="45">
        <v>72.849999999999994</v>
      </c>
      <c r="AN327" s="45">
        <v>81.77</v>
      </c>
      <c r="AO327" s="45">
        <v>40.229999999999997</v>
      </c>
      <c r="AP327" s="45">
        <v>57.61</v>
      </c>
      <c r="AQ327" s="45">
        <v>44.9</v>
      </c>
      <c r="AR327" s="45">
        <v>42.43</v>
      </c>
      <c r="AS327" s="45">
        <v>64.83</v>
      </c>
      <c r="AT327" s="45">
        <v>92.63</v>
      </c>
      <c r="AU327" s="45">
        <v>51.48</v>
      </c>
      <c r="AV327" s="45">
        <v>59.17</v>
      </c>
      <c r="AW327" s="45">
        <v>58.64</v>
      </c>
      <c r="AX327" s="45">
        <v>45.39</v>
      </c>
      <c r="AY327" s="45">
        <v>48.01</v>
      </c>
      <c r="AZ327" s="45">
        <v>110.5</v>
      </c>
      <c r="BA327" s="4">
        <v>74.260000000000005</v>
      </c>
      <c r="BB327" s="4">
        <v>86.03</v>
      </c>
      <c r="BC327" s="4">
        <v>60.35</v>
      </c>
      <c r="BD327" s="4">
        <v>48.48</v>
      </c>
      <c r="BE327" s="397">
        <v>69.209999999999994</v>
      </c>
      <c r="BF327" s="4">
        <v>103.89</v>
      </c>
      <c r="BG327" s="426">
        <v>74.45</v>
      </c>
      <c r="BH327" s="481">
        <v>58.91</v>
      </c>
      <c r="BI327" s="484">
        <v>56.9</v>
      </c>
      <c r="BJ327" s="505">
        <v>54.84</v>
      </c>
      <c r="BK327" s="534">
        <v>89.06</v>
      </c>
      <c r="BL327" s="4">
        <v>124.88</v>
      </c>
      <c r="BM327" s="4">
        <v>75.709999999999994</v>
      </c>
      <c r="BN327" s="4">
        <v>77.28</v>
      </c>
      <c r="BO327" s="4">
        <v>68.98</v>
      </c>
      <c r="BP327" s="659">
        <v>57.8</v>
      </c>
      <c r="BQ327" s="661">
        <v>94.75</v>
      </c>
      <c r="BR327" s="663">
        <v>96.5</v>
      </c>
    </row>
    <row r="328" spans="1:70">
      <c r="A328" s="684"/>
      <c r="B328" s="29" t="s">
        <v>65</v>
      </c>
      <c r="C328" s="45">
        <v>24.48</v>
      </c>
      <c r="D328" s="45">
        <v>28.24</v>
      </c>
      <c r="E328" s="45">
        <v>23.95</v>
      </c>
      <c r="F328" s="45">
        <v>26.13</v>
      </c>
      <c r="G328" s="45">
        <v>22.22</v>
      </c>
      <c r="H328" s="45">
        <v>24.17</v>
      </c>
      <c r="I328" s="45">
        <v>25.74</v>
      </c>
      <c r="J328" s="45">
        <v>26.66</v>
      </c>
      <c r="K328" s="45">
        <v>27.74</v>
      </c>
      <c r="L328" s="45">
        <v>29.28</v>
      </c>
      <c r="M328" s="45">
        <v>22.26</v>
      </c>
      <c r="N328" s="45">
        <v>22.58</v>
      </c>
      <c r="O328" s="45">
        <v>34.76</v>
      </c>
      <c r="P328" s="45">
        <v>37.64</v>
      </c>
      <c r="Q328" s="45">
        <v>24.8</v>
      </c>
      <c r="R328" s="45">
        <v>31</v>
      </c>
      <c r="S328" s="45">
        <v>25.2</v>
      </c>
      <c r="T328" s="45">
        <v>27.2</v>
      </c>
      <c r="U328" s="45">
        <v>24.78</v>
      </c>
      <c r="V328" s="45">
        <v>36.119999999999997</v>
      </c>
      <c r="W328" s="45">
        <v>34.07</v>
      </c>
      <c r="X328" s="45">
        <v>30.03</v>
      </c>
      <c r="Y328" s="45">
        <v>27.5</v>
      </c>
      <c r="Z328" s="45">
        <v>27.49</v>
      </c>
      <c r="AA328" s="45">
        <v>27.47</v>
      </c>
      <c r="AB328" s="45">
        <v>58.1</v>
      </c>
      <c r="AC328" s="45">
        <v>45.93</v>
      </c>
      <c r="AD328" s="45">
        <v>35.72</v>
      </c>
      <c r="AE328" s="45">
        <v>32.590000000000003</v>
      </c>
      <c r="AF328" s="45">
        <v>29.17</v>
      </c>
      <c r="AG328" s="45">
        <v>32.1</v>
      </c>
      <c r="AH328" s="45">
        <v>43.26</v>
      </c>
      <c r="AI328" s="45">
        <v>37.729999999999997</v>
      </c>
      <c r="AJ328" s="45">
        <v>35.369999999999997</v>
      </c>
      <c r="AK328" s="45">
        <v>34.090000000000003</v>
      </c>
      <c r="AL328" s="45">
        <v>41.35</v>
      </c>
      <c r="AM328" s="45">
        <v>55.64</v>
      </c>
      <c r="AN328" s="45">
        <v>69.45</v>
      </c>
      <c r="AO328" s="45">
        <v>41.22</v>
      </c>
      <c r="AP328" s="45">
        <v>46.58</v>
      </c>
      <c r="AQ328" s="45">
        <v>38.93</v>
      </c>
      <c r="AR328" s="45">
        <v>40.35</v>
      </c>
      <c r="AS328" s="45">
        <v>47.86</v>
      </c>
      <c r="AT328" s="45">
        <v>55.14</v>
      </c>
      <c r="AU328" s="45">
        <v>45.39</v>
      </c>
      <c r="AV328" s="45">
        <v>42.42</v>
      </c>
      <c r="AW328" s="45">
        <v>44.46</v>
      </c>
      <c r="AX328" s="45">
        <v>38.369999999999997</v>
      </c>
      <c r="AY328" s="45">
        <v>41.97</v>
      </c>
      <c r="AZ328" s="45">
        <v>86.54</v>
      </c>
      <c r="BA328" s="4">
        <v>72.88</v>
      </c>
      <c r="BB328" s="4">
        <v>48.51</v>
      </c>
      <c r="BC328" s="4">
        <v>52.62</v>
      </c>
      <c r="BD328" s="4">
        <v>43.35</v>
      </c>
      <c r="BE328" s="397">
        <v>50.03</v>
      </c>
      <c r="BF328" s="4">
        <v>64.73</v>
      </c>
      <c r="BG328" s="426">
        <v>56.44</v>
      </c>
      <c r="BH328" s="481">
        <v>45.26</v>
      </c>
      <c r="BI328" s="484">
        <v>48.16</v>
      </c>
      <c r="BJ328" s="505">
        <v>39.01</v>
      </c>
      <c r="BK328" s="534">
        <v>67.8</v>
      </c>
      <c r="BL328" s="4">
        <v>86.29</v>
      </c>
      <c r="BM328" s="4">
        <v>59.45</v>
      </c>
      <c r="BN328" s="4">
        <v>51.22</v>
      </c>
      <c r="BO328" s="4">
        <v>48.07</v>
      </c>
      <c r="BP328" s="659">
        <v>49.17</v>
      </c>
      <c r="BQ328" s="661">
        <v>61.48</v>
      </c>
      <c r="BR328" s="663">
        <v>63.1</v>
      </c>
    </row>
    <row r="329" spans="1:70">
      <c r="A329" s="684"/>
      <c r="B329" s="28" t="s">
        <v>66</v>
      </c>
      <c r="C329" s="43">
        <v>16.21</v>
      </c>
      <c r="D329" s="43">
        <v>18.23</v>
      </c>
      <c r="E329" s="43">
        <v>19.34</v>
      </c>
      <c r="F329" s="43">
        <v>20.14</v>
      </c>
      <c r="G329" s="43">
        <v>20.41</v>
      </c>
      <c r="H329" s="43">
        <v>20.78</v>
      </c>
      <c r="I329" s="43">
        <v>20.61</v>
      </c>
      <c r="J329" s="43">
        <v>21.75</v>
      </c>
      <c r="K329" s="43">
        <v>24.75</v>
      </c>
      <c r="L329" s="43">
        <v>22.48</v>
      </c>
      <c r="M329" s="43">
        <v>23.81</v>
      </c>
      <c r="N329" s="43">
        <v>23.58</v>
      </c>
      <c r="O329" s="43">
        <v>25.7</v>
      </c>
      <c r="P329" s="43">
        <v>26.24</v>
      </c>
      <c r="Q329" s="43">
        <v>24.7</v>
      </c>
      <c r="R329" s="43">
        <v>24.95</v>
      </c>
      <c r="S329" s="43">
        <v>24.87</v>
      </c>
      <c r="T329" s="43">
        <v>25.02</v>
      </c>
      <c r="U329" s="43">
        <v>23.13</v>
      </c>
      <c r="V329" s="43">
        <v>28.13</v>
      </c>
      <c r="W329" s="43">
        <v>31.25</v>
      </c>
      <c r="X329" s="43">
        <v>27.55</v>
      </c>
      <c r="Y329" s="43">
        <v>28.51</v>
      </c>
      <c r="Z329" s="43">
        <v>27.23</v>
      </c>
      <c r="AA329" s="43">
        <v>25.55</v>
      </c>
      <c r="AB329" s="43">
        <v>35.729999999999997</v>
      </c>
      <c r="AC329" s="43">
        <v>37.159999999999997</v>
      </c>
      <c r="AD329" s="43">
        <v>32.81</v>
      </c>
      <c r="AE329" s="43">
        <v>33.31</v>
      </c>
      <c r="AF329" s="43">
        <v>30.6</v>
      </c>
      <c r="AG329" s="43">
        <v>29.47</v>
      </c>
      <c r="AH329" s="43">
        <v>36.86</v>
      </c>
      <c r="AI329" s="43">
        <v>31.68</v>
      </c>
      <c r="AJ329" s="43">
        <v>30.45</v>
      </c>
      <c r="AK329" s="43">
        <v>33.57</v>
      </c>
      <c r="AL329" s="43">
        <v>34.869999999999997</v>
      </c>
      <c r="AM329" s="43">
        <v>37.11</v>
      </c>
      <c r="AN329" s="43">
        <v>47.46</v>
      </c>
      <c r="AO329" s="43">
        <v>37.159999999999997</v>
      </c>
      <c r="AP329" s="43">
        <v>38.409999999999997</v>
      </c>
      <c r="AQ329" s="43">
        <v>36.69</v>
      </c>
      <c r="AR329" s="43">
        <v>37.549999999999997</v>
      </c>
      <c r="AS329" s="43">
        <v>37.32</v>
      </c>
      <c r="AT329" s="43">
        <v>43.89</v>
      </c>
      <c r="AU329" s="43">
        <v>39.25</v>
      </c>
      <c r="AV329" s="43">
        <v>40.99</v>
      </c>
      <c r="AW329" s="43">
        <v>44.78</v>
      </c>
      <c r="AX329" s="43">
        <v>41.89</v>
      </c>
      <c r="AY329" s="43">
        <v>38.340000000000003</v>
      </c>
      <c r="AZ329" s="43">
        <v>51.91</v>
      </c>
      <c r="BA329" s="2">
        <v>46.71</v>
      </c>
      <c r="BB329" s="2">
        <v>46.27</v>
      </c>
      <c r="BC329" s="2">
        <v>46.17</v>
      </c>
      <c r="BD329" s="2">
        <v>37.19</v>
      </c>
      <c r="BE329" s="396">
        <v>36.42</v>
      </c>
      <c r="BF329" s="2">
        <v>43.92</v>
      </c>
      <c r="BG329" s="425">
        <v>50.32</v>
      </c>
      <c r="BH329" s="480">
        <v>45</v>
      </c>
      <c r="BI329" s="483">
        <v>21.73</v>
      </c>
      <c r="BJ329" s="504">
        <v>33.130000000000003</v>
      </c>
      <c r="BK329" s="533">
        <v>36.32</v>
      </c>
      <c r="BL329" s="2">
        <v>48.77</v>
      </c>
      <c r="BM329" s="2">
        <v>40.89</v>
      </c>
      <c r="BN329" s="2">
        <v>36.61</v>
      </c>
      <c r="BO329" s="2">
        <v>31.57</v>
      </c>
      <c r="BP329" s="658">
        <v>36.68</v>
      </c>
      <c r="BQ329" s="660">
        <v>35.229999999999997</v>
      </c>
      <c r="BR329" s="662">
        <v>33.950000000000003</v>
      </c>
    </row>
    <row r="330" spans="1:70">
      <c r="A330" s="684"/>
      <c r="B330" s="29" t="s">
        <v>67</v>
      </c>
      <c r="C330" s="45">
        <v>23.87</v>
      </c>
      <c r="D330" s="45">
        <v>26.01</v>
      </c>
      <c r="E330" s="45">
        <v>23.96</v>
      </c>
      <c r="F330" s="45">
        <v>27.81</v>
      </c>
      <c r="G330" s="45">
        <v>22.7</v>
      </c>
      <c r="H330" s="45">
        <v>25.15</v>
      </c>
      <c r="I330" s="45">
        <v>27.42</v>
      </c>
      <c r="J330" s="45">
        <v>28.43</v>
      </c>
      <c r="K330" s="45">
        <v>27.91</v>
      </c>
      <c r="L330" s="45">
        <v>29.43</v>
      </c>
      <c r="M330" s="45">
        <v>23.26</v>
      </c>
      <c r="N330" s="45">
        <v>24.56</v>
      </c>
      <c r="O330" s="45">
        <v>41.24</v>
      </c>
      <c r="P330" s="45">
        <v>39.03</v>
      </c>
      <c r="Q330" s="45">
        <v>27.49</v>
      </c>
      <c r="R330" s="45">
        <v>33.520000000000003</v>
      </c>
      <c r="S330" s="45">
        <v>26.82</v>
      </c>
      <c r="T330" s="45">
        <v>28.4</v>
      </c>
      <c r="U330" s="45">
        <v>27.46</v>
      </c>
      <c r="V330" s="45">
        <v>41.8</v>
      </c>
      <c r="W330" s="45">
        <v>35.76</v>
      </c>
      <c r="X330" s="45">
        <v>31.34</v>
      </c>
      <c r="Y330" s="45">
        <v>30.4</v>
      </c>
      <c r="Z330" s="45">
        <v>31.22</v>
      </c>
      <c r="AA330" s="45">
        <v>30.56</v>
      </c>
      <c r="AB330" s="45">
        <v>67.53</v>
      </c>
      <c r="AC330" s="45">
        <v>45.18</v>
      </c>
      <c r="AD330" s="45">
        <v>40.98</v>
      </c>
      <c r="AE330" s="45">
        <v>36</v>
      </c>
      <c r="AF330" s="45">
        <v>34.42</v>
      </c>
      <c r="AG330" s="45">
        <v>37.99</v>
      </c>
      <c r="AH330" s="45">
        <v>58.9</v>
      </c>
      <c r="AI330" s="45">
        <v>42.46</v>
      </c>
      <c r="AJ330" s="45">
        <v>39.74</v>
      </c>
      <c r="AK330" s="45">
        <v>43.19</v>
      </c>
      <c r="AL330" s="45">
        <v>47.93</v>
      </c>
      <c r="AM330" s="45">
        <v>72.19</v>
      </c>
      <c r="AN330" s="45">
        <v>82.32</v>
      </c>
      <c r="AO330" s="45">
        <v>45.48</v>
      </c>
      <c r="AP330" s="45">
        <v>62.05</v>
      </c>
      <c r="AQ330" s="45">
        <v>49.95</v>
      </c>
      <c r="AR330" s="45">
        <v>47.79</v>
      </c>
      <c r="AS330" s="45">
        <v>62.16</v>
      </c>
      <c r="AT330" s="45">
        <v>84.55</v>
      </c>
      <c r="AU330" s="45">
        <v>57.04</v>
      </c>
      <c r="AV330" s="45">
        <v>61.41</v>
      </c>
      <c r="AW330" s="45">
        <v>64.87</v>
      </c>
      <c r="AX330" s="45">
        <v>52.16</v>
      </c>
      <c r="AY330" s="45">
        <v>55.24</v>
      </c>
      <c r="AZ330" s="45">
        <v>113.4</v>
      </c>
      <c r="BA330" s="4">
        <v>85.27</v>
      </c>
      <c r="BB330" s="4">
        <v>89.52</v>
      </c>
      <c r="BC330" s="4">
        <v>70.28</v>
      </c>
      <c r="BD330" s="4">
        <v>56.49</v>
      </c>
      <c r="BE330" s="397">
        <v>69.069999999999993</v>
      </c>
      <c r="BF330" s="4">
        <v>100.35</v>
      </c>
      <c r="BG330" s="426">
        <v>82.61</v>
      </c>
      <c r="BH330" s="481">
        <v>66.47</v>
      </c>
      <c r="BI330" s="484">
        <v>67.75</v>
      </c>
      <c r="BJ330" s="505">
        <v>57.87</v>
      </c>
      <c r="BK330" s="534">
        <v>96.29</v>
      </c>
      <c r="BL330" s="4">
        <v>115.59</v>
      </c>
      <c r="BM330" s="4">
        <v>82.63</v>
      </c>
      <c r="BN330" s="4">
        <v>81.27</v>
      </c>
      <c r="BO330" s="4">
        <v>72.73</v>
      </c>
      <c r="BP330" s="659">
        <v>63.61</v>
      </c>
      <c r="BQ330" s="661">
        <v>89.71</v>
      </c>
      <c r="BR330" s="663">
        <v>95.65</v>
      </c>
    </row>
    <row r="331" spans="1:70">
      <c r="A331" s="684"/>
      <c r="B331" s="29" t="s">
        <v>68</v>
      </c>
      <c r="C331" s="45">
        <v>15.68</v>
      </c>
      <c r="D331" s="45">
        <v>17.190000000000001</v>
      </c>
      <c r="E331" s="45">
        <v>17.14</v>
      </c>
      <c r="F331" s="45">
        <v>19</v>
      </c>
      <c r="G331" s="45">
        <v>18.899999999999999</v>
      </c>
      <c r="H331" s="45">
        <v>18.27</v>
      </c>
      <c r="I331" s="45">
        <v>19.98</v>
      </c>
      <c r="J331" s="45">
        <v>20.49</v>
      </c>
      <c r="K331" s="45">
        <v>20.62</v>
      </c>
      <c r="L331" s="45">
        <v>19.07</v>
      </c>
      <c r="M331" s="45">
        <v>19.53</v>
      </c>
      <c r="N331" s="45">
        <v>18.47</v>
      </c>
      <c r="O331" s="45">
        <v>23.5</v>
      </c>
      <c r="P331" s="45">
        <v>25.66</v>
      </c>
      <c r="Q331" s="45">
        <v>20.93</v>
      </c>
      <c r="R331" s="45">
        <v>22.65</v>
      </c>
      <c r="S331" s="45">
        <v>21.17</v>
      </c>
      <c r="T331" s="45">
        <v>20.55</v>
      </c>
      <c r="U331" s="45">
        <v>20.45</v>
      </c>
      <c r="V331" s="45">
        <v>25.59</v>
      </c>
      <c r="W331" s="45">
        <v>23.28</v>
      </c>
      <c r="X331" s="45">
        <v>20.53</v>
      </c>
      <c r="Y331" s="45">
        <v>21.94</v>
      </c>
      <c r="Z331" s="45">
        <v>20.13</v>
      </c>
      <c r="AA331" s="45">
        <v>20.93</v>
      </c>
      <c r="AB331" s="45">
        <v>34.99</v>
      </c>
      <c r="AC331" s="45">
        <v>32.450000000000003</v>
      </c>
      <c r="AD331" s="45">
        <v>26.16</v>
      </c>
      <c r="AE331" s="45">
        <v>25.52</v>
      </c>
      <c r="AF331" s="45">
        <v>25.34</v>
      </c>
      <c r="AG331" s="45">
        <v>26.1</v>
      </c>
      <c r="AH331" s="45">
        <v>33.01</v>
      </c>
      <c r="AI331" s="45">
        <v>25.7</v>
      </c>
      <c r="AJ331" s="45">
        <v>28.19</v>
      </c>
      <c r="AK331" s="45">
        <v>25.35</v>
      </c>
      <c r="AL331" s="45">
        <v>29.58</v>
      </c>
      <c r="AM331" s="45">
        <v>39.950000000000003</v>
      </c>
      <c r="AN331" s="45">
        <v>43.9</v>
      </c>
      <c r="AO331" s="45">
        <v>32.72</v>
      </c>
      <c r="AP331" s="45">
        <v>33.770000000000003</v>
      </c>
      <c r="AQ331" s="45">
        <v>32.29</v>
      </c>
      <c r="AR331" s="45">
        <v>32.299999999999997</v>
      </c>
      <c r="AS331" s="45">
        <v>37.17</v>
      </c>
      <c r="AT331" s="45">
        <v>46.42</v>
      </c>
      <c r="AU331" s="45">
        <v>37.65</v>
      </c>
      <c r="AV331" s="45">
        <v>28.66</v>
      </c>
      <c r="AW331" s="45">
        <v>35.909999999999997</v>
      </c>
      <c r="AX331" s="45">
        <v>30.8</v>
      </c>
      <c r="AY331" s="45">
        <v>30.79</v>
      </c>
      <c r="AZ331" s="45">
        <v>53.7</v>
      </c>
      <c r="BA331" s="4">
        <v>52.61</v>
      </c>
      <c r="BB331" s="4">
        <v>44.11</v>
      </c>
      <c r="BC331" s="4">
        <v>42.54</v>
      </c>
      <c r="BD331" s="4">
        <v>37.01</v>
      </c>
      <c r="BE331" s="397">
        <v>40.83</v>
      </c>
      <c r="BF331" s="4">
        <v>50.03</v>
      </c>
      <c r="BG331" s="426">
        <v>51.04</v>
      </c>
      <c r="BH331" s="481">
        <v>38.340000000000003</v>
      </c>
      <c r="BI331" s="484">
        <v>41.07</v>
      </c>
      <c r="BJ331" s="505">
        <v>36.42</v>
      </c>
      <c r="BK331" s="534">
        <v>50.17</v>
      </c>
      <c r="BL331" s="4">
        <v>66.62</v>
      </c>
      <c r="BM331" s="4">
        <v>52.22</v>
      </c>
      <c r="BN331" s="4">
        <v>50.97</v>
      </c>
      <c r="BO331" s="4">
        <v>41.31</v>
      </c>
      <c r="BP331" s="659">
        <v>44.9</v>
      </c>
      <c r="BQ331" s="661">
        <v>48.85</v>
      </c>
      <c r="BR331" s="663">
        <v>51.24</v>
      </c>
    </row>
    <row r="332" spans="1:70">
      <c r="A332" s="213"/>
      <c r="B332" s="214">
        <v>1</v>
      </c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  <c r="AH332" s="212"/>
      <c r="AI332" s="212"/>
      <c r="AJ332" s="212"/>
      <c r="AK332" s="212"/>
      <c r="AL332" s="212"/>
      <c r="AM332" s="212"/>
      <c r="AN332" s="212"/>
      <c r="AO332" s="212"/>
      <c r="AP332" s="212"/>
      <c r="AQ332" s="212"/>
      <c r="AR332" s="212"/>
      <c r="AS332" s="212"/>
      <c r="AT332" s="212"/>
      <c r="AU332" s="212"/>
      <c r="AV332" s="212"/>
      <c r="AW332" s="212"/>
      <c r="AX332" s="212"/>
      <c r="AY332" s="212"/>
      <c r="AZ332" s="212"/>
      <c r="BA332" s="212"/>
      <c r="BB332" s="212"/>
      <c r="BC332" s="265"/>
      <c r="BD332" s="265"/>
      <c r="BE332" s="398"/>
      <c r="BF332" s="265"/>
      <c r="BG332" s="427"/>
      <c r="BH332" s="482"/>
      <c r="BI332" s="485"/>
      <c r="BJ332" s="506"/>
      <c r="BL332" s="265"/>
    </row>
    <row r="333" spans="1:70">
      <c r="A333" s="213"/>
      <c r="B333" s="213">
        <v>2</v>
      </c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3"/>
      <c r="AC333" s="213"/>
      <c r="AD333" s="213"/>
      <c r="AE333" s="213"/>
      <c r="AF333" s="213"/>
      <c r="AG333" s="213"/>
      <c r="AH333" s="213"/>
      <c r="AI333" s="213"/>
      <c r="AJ333" s="213"/>
      <c r="AK333" s="213"/>
      <c r="AL333" s="213"/>
      <c r="AM333" s="213"/>
      <c r="AN333" s="213"/>
      <c r="AO333" s="213"/>
      <c r="AP333" s="213"/>
      <c r="AQ333" s="213"/>
      <c r="AR333" s="213"/>
      <c r="AS333" s="213"/>
      <c r="AT333" s="213"/>
      <c r="AU333" s="213"/>
      <c r="AV333" s="213"/>
      <c r="AW333" s="213"/>
      <c r="AX333" s="213"/>
      <c r="AY333" s="213"/>
      <c r="AZ333" s="213"/>
      <c r="BA333" s="213"/>
      <c r="BB333" s="266"/>
      <c r="BC333" s="266"/>
      <c r="BD333" s="266"/>
      <c r="BF333" s="266"/>
      <c r="BL333" s="266"/>
    </row>
    <row r="334" spans="1:70">
      <c r="A334" s="685" t="s">
        <v>116</v>
      </c>
      <c r="B334" s="685"/>
      <c r="C334" s="28">
        <v>40544</v>
      </c>
      <c r="D334" s="28">
        <v>40575</v>
      </c>
      <c r="E334" s="28">
        <v>40603</v>
      </c>
      <c r="F334" s="28">
        <v>40634</v>
      </c>
      <c r="G334" s="28">
        <v>40664</v>
      </c>
      <c r="H334" s="28">
        <v>40695</v>
      </c>
      <c r="I334" s="28">
        <v>40725</v>
      </c>
      <c r="J334" s="28">
        <v>40756</v>
      </c>
      <c r="K334" s="28">
        <v>40787</v>
      </c>
      <c r="L334" s="28">
        <v>40817</v>
      </c>
      <c r="M334" s="28">
        <v>40848</v>
      </c>
      <c r="N334" s="28">
        <v>40878</v>
      </c>
      <c r="O334" s="28">
        <v>40909</v>
      </c>
      <c r="P334" s="28">
        <v>40940</v>
      </c>
      <c r="Q334" s="28">
        <v>40969</v>
      </c>
      <c r="R334" s="28">
        <v>41000</v>
      </c>
      <c r="S334" s="28">
        <v>41030</v>
      </c>
      <c r="T334" s="28">
        <v>41061</v>
      </c>
      <c r="U334" s="28">
        <v>41091</v>
      </c>
      <c r="V334" s="28">
        <v>41122</v>
      </c>
      <c r="W334" s="28">
        <v>41153</v>
      </c>
      <c r="X334" s="28">
        <v>41183</v>
      </c>
      <c r="Y334" s="28">
        <v>41214</v>
      </c>
      <c r="Z334" s="28">
        <v>41244</v>
      </c>
      <c r="AA334" s="28">
        <v>41275</v>
      </c>
      <c r="AB334" s="28">
        <v>41306</v>
      </c>
      <c r="AC334" s="28">
        <v>41334</v>
      </c>
      <c r="AD334" s="28">
        <v>41365</v>
      </c>
      <c r="AE334" s="28">
        <v>41395</v>
      </c>
      <c r="AF334" s="28">
        <v>41426</v>
      </c>
      <c r="AG334" s="28">
        <v>41456</v>
      </c>
      <c r="AH334" s="28">
        <v>41487</v>
      </c>
      <c r="AI334" s="28">
        <v>41518</v>
      </c>
      <c r="AJ334" s="28">
        <v>41548</v>
      </c>
      <c r="AK334" s="28">
        <v>41579</v>
      </c>
      <c r="AL334" s="28">
        <v>41609</v>
      </c>
      <c r="AM334" s="28">
        <v>41640</v>
      </c>
      <c r="AN334" s="28">
        <v>41671</v>
      </c>
      <c r="AO334" s="28">
        <v>41699</v>
      </c>
      <c r="AP334" s="28">
        <v>41730</v>
      </c>
      <c r="AQ334" s="28">
        <v>41760</v>
      </c>
      <c r="AR334" s="28">
        <v>41791</v>
      </c>
      <c r="AS334" s="28">
        <v>41821</v>
      </c>
      <c r="AT334" s="28">
        <v>41852</v>
      </c>
      <c r="AU334" s="28">
        <v>41883</v>
      </c>
      <c r="AV334" s="28">
        <v>41913</v>
      </c>
      <c r="AW334" s="28">
        <v>41944</v>
      </c>
      <c r="AX334" s="28">
        <v>41974</v>
      </c>
      <c r="AY334" s="28">
        <v>42005</v>
      </c>
      <c r="AZ334" s="28">
        <v>42036</v>
      </c>
      <c r="BA334" s="28">
        <v>42064</v>
      </c>
      <c r="BB334" s="1">
        <v>42095</v>
      </c>
      <c r="BC334" s="296">
        <v>42125</v>
      </c>
      <c r="BD334" s="296">
        <v>42156</v>
      </c>
      <c r="BE334" s="389">
        <v>42186</v>
      </c>
      <c r="BF334" s="296">
        <v>42217</v>
      </c>
      <c r="BG334" s="389">
        <v>42248</v>
      </c>
      <c r="BH334" s="389">
        <v>42278</v>
      </c>
      <c r="BI334" s="389">
        <v>42309</v>
      </c>
      <c r="BJ334" s="389">
        <v>42339</v>
      </c>
      <c r="BK334" s="389">
        <v>42370</v>
      </c>
      <c r="BL334" s="296">
        <v>42401</v>
      </c>
      <c r="BM334" s="296">
        <v>42430</v>
      </c>
      <c r="BN334" s="389">
        <v>42461</v>
      </c>
      <c r="BO334" s="296">
        <v>42491</v>
      </c>
      <c r="BP334" s="296">
        <v>42522</v>
      </c>
      <c r="BQ334" s="296">
        <v>42552</v>
      </c>
      <c r="BR334" s="296">
        <v>42583</v>
      </c>
    </row>
    <row r="335" spans="1:70">
      <c r="A335" s="684" t="s">
        <v>14</v>
      </c>
      <c r="B335" s="28" t="s">
        <v>70</v>
      </c>
      <c r="C335" s="43">
        <v>1660413</v>
      </c>
      <c r="D335" s="43">
        <v>1664773</v>
      </c>
      <c r="E335" s="43">
        <v>1201302</v>
      </c>
      <c r="F335" s="43">
        <v>1251663</v>
      </c>
      <c r="G335" s="43">
        <v>1160687</v>
      </c>
      <c r="H335" s="43">
        <v>1277919</v>
      </c>
      <c r="I335" s="43">
        <v>1806882</v>
      </c>
      <c r="J335" s="43">
        <v>2327630</v>
      </c>
      <c r="K335" s="43">
        <v>1458251</v>
      </c>
      <c r="L335" s="43">
        <v>1585979</v>
      </c>
      <c r="M335" s="43">
        <v>1531186</v>
      </c>
      <c r="N335" s="43">
        <v>1633680</v>
      </c>
      <c r="O335" s="43">
        <v>2641211</v>
      </c>
      <c r="P335" s="43">
        <v>2167176</v>
      </c>
      <c r="Q335" s="43">
        <v>1866910</v>
      </c>
      <c r="R335" s="43">
        <v>2519209</v>
      </c>
      <c r="S335" s="43">
        <v>2179950</v>
      </c>
      <c r="T335" s="43">
        <v>2479255</v>
      </c>
      <c r="U335" s="43">
        <v>3102445</v>
      </c>
      <c r="V335" s="43">
        <v>3390721</v>
      </c>
      <c r="W335" s="43">
        <v>1957272</v>
      </c>
      <c r="X335" s="43">
        <v>2139838</v>
      </c>
      <c r="Y335" s="43">
        <v>1595162</v>
      </c>
      <c r="Z335" s="43">
        <v>1767901</v>
      </c>
      <c r="AA335" s="43">
        <v>2585049</v>
      </c>
      <c r="AB335" s="43">
        <v>3143378</v>
      </c>
      <c r="AC335" s="43">
        <v>2345742</v>
      </c>
      <c r="AD335" s="43">
        <v>2269444</v>
      </c>
      <c r="AE335" s="43">
        <v>2223646</v>
      </c>
      <c r="AF335" s="43">
        <v>2353665</v>
      </c>
      <c r="AG335" s="43">
        <v>3605783</v>
      </c>
      <c r="AH335" s="43">
        <v>3437319</v>
      </c>
      <c r="AI335" s="43">
        <v>1974525</v>
      </c>
      <c r="AJ335" s="43">
        <v>2060171</v>
      </c>
      <c r="AK335" s="43">
        <v>1578371</v>
      </c>
      <c r="AL335" s="43">
        <v>1535933</v>
      </c>
      <c r="AM335" s="43">
        <v>2341409</v>
      </c>
      <c r="AN335" s="43">
        <v>2373845</v>
      </c>
      <c r="AO335" s="43">
        <v>2395245</v>
      </c>
      <c r="AP335" s="43">
        <v>2428699</v>
      </c>
      <c r="AQ335" s="43">
        <v>2199659</v>
      </c>
      <c r="AR335" s="43">
        <v>2270752</v>
      </c>
      <c r="AS335" s="43">
        <v>3702887</v>
      </c>
      <c r="AT335" s="43">
        <v>4240679</v>
      </c>
      <c r="AU335" s="43">
        <v>2073070</v>
      </c>
      <c r="AV335" s="43">
        <v>2474303</v>
      </c>
      <c r="AW335" s="43">
        <v>1911529</v>
      </c>
      <c r="AX335" s="43">
        <v>1714358</v>
      </c>
      <c r="AY335" s="43">
        <v>2250101</v>
      </c>
      <c r="AZ335" s="43">
        <v>3396481</v>
      </c>
      <c r="BA335" s="43">
        <v>2159635</v>
      </c>
      <c r="BB335" s="2">
        <v>2402319</v>
      </c>
      <c r="BC335" s="2">
        <v>2098562</v>
      </c>
      <c r="BD335" s="2">
        <v>2187932</v>
      </c>
      <c r="BE335" s="396">
        <v>3353765</v>
      </c>
      <c r="BF335" s="2">
        <v>3879678</v>
      </c>
      <c r="BG335" s="425">
        <v>2305975</v>
      </c>
      <c r="BH335" s="480">
        <v>2290185</v>
      </c>
      <c r="BI335" s="483">
        <v>1826991</v>
      </c>
      <c r="BJ335" s="504">
        <v>1792986</v>
      </c>
      <c r="BK335" s="535">
        <v>2439158</v>
      </c>
      <c r="BL335" s="2">
        <v>2649896</v>
      </c>
      <c r="BM335" s="2">
        <v>1771556</v>
      </c>
      <c r="BN335" s="2">
        <v>2078990</v>
      </c>
      <c r="BO335" s="2">
        <v>1846153</v>
      </c>
      <c r="BP335" s="664">
        <v>1968052</v>
      </c>
      <c r="BQ335" s="666">
        <v>2815722</v>
      </c>
      <c r="BR335" s="668">
        <v>2806783</v>
      </c>
    </row>
    <row r="336" spans="1:70" ht="26.25">
      <c r="A336" s="684"/>
      <c r="B336" s="29" t="s">
        <v>71</v>
      </c>
      <c r="C336" s="212" ph="1">
        <v>0.35010000000000002</v>
      </c>
      <c r="D336" s="212" ph="1">
        <v>2.5999999999999999E-3</v>
      </c>
      <c r="E336" s="212" ph="1">
        <v>-0.27839999999999998</v>
      </c>
      <c r="F336" s="212" ph="1">
        <v>4.19E-2</v>
      </c>
      <c r="G336" s="212" ph="1">
        <v>-7.2700000000000001E-2</v>
      </c>
      <c r="H336" s="212" ph="1">
        <v>0.10100000000000001</v>
      </c>
      <c r="I336" s="212" ph="1">
        <v>0.41389999999999999</v>
      </c>
      <c r="J336" s="212" ph="1">
        <v>0.28820000000000001</v>
      </c>
      <c r="K336" s="212" ph="1">
        <v>-0.3735</v>
      </c>
      <c r="L336" s="212" ph="1">
        <v>8.7599999999999997E-2</v>
      </c>
      <c r="M336" s="212" ph="1">
        <v>-3.4500000000000003E-2</v>
      </c>
      <c r="N336" s="212" ph="1">
        <v>6.6900000000000001E-2</v>
      </c>
      <c r="O336" s="212" ph="1">
        <v>0.61670000000000003</v>
      </c>
      <c r="P336" s="212" ph="1">
        <v>-0.17949999999999999</v>
      </c>
      <c r="Q336" s="212" ph="1">
        <v>-0.1386</v>
      </c>
      <c r="R336" s="212" ph="1">
        <v>0.34939999999999999</v>
      </c>
      <c r="S336" s="212" ph="1">
        <v>-0.13469999999999999</v>
      </c>
      <c r="T336" s="212" ph="1">
        <v>0.13730000000000001</v>
      </c>
      <c r="U336" s="212" ph="1">
        <v>0.25140000000000001</v>
      </c>
      <c r="V336" s="212" ph="1">
        <v>9.2899999999999996E-2</v>
      </c>
      <c r="W336" s="212" ph="1">
        <v>-0.42280000000000001</v>
      </c>
      <c r="X336" s="212" ph="1">
        <v>9.3299999999999994E-2</v>
      </c>
      <c r="Y336" s="212" ph="1">
        <v>-0.2545</v>
      </c>
      <c r="Z336" s="212" ph="1">
        <v>0.10829999999999999</v>
      </c>
      <c r="AA336" s="212" ph="1">
        <v>0.4622</v>
      </c>
      <c r="AB336" s="212" ph="1">
        <v>0.216</v>
      </c>
      <c r="AC336" s="212" ph="1">
        <v>-0.25380000000000003</v>
      </c>
      <c r="AD336" s="212" ph="1">
        <v>-3.2500000000000001E-2</v>
      </c>
      <c r="AE336" s="212" ph="1">
        <v>-2.0199999999999999E-2</v>
      </c>
      <c r="AF336" s="212" ph="1">
        <v>5.8500000000000003E-2</v>
      </c>
      <c r="AG336" s="212" ph="1">
        <v>0.53200000000000003</v>
      </c>
      <c r="AH336" s="212" ph="1">
        <v>-4.6699999999999998E-2</v>
      </c>
      <c r="AI336" s="212" ph="1">
        <v>-0.42559999999999998</v>
      </c>
      <c r="AJ336" s="212" ph="1">
        <v>4.3400000000000001E-2</v>
      </c>
      <c r="AK336" s="212" ph="1">
        <v>-0.2339</v>
      </c>
      <c r="AL336" s="212" ph="1">
        <v>-2.69E-2</v>
      </c>
      <c r="AM336" s="212" ph="1">
        <v>0.52439999999999998</v>
      </c>
      <c r="AN336" s="212" ph="1">
        <v>1.3899999999999999E-2</v>
      </c>
      <c r="AO336" s="212" ph="1">
        <v>8.9999999999999993E-3</v>
      </c>
      <c r="AP336" s="212" ph="1">
        <v>1.4E-2</v>
      </c>
      <c r="AQ336" s="212" ph="1">
        <v>-9.4299999999999995E-2</v>
      </c>
      <c r="AR336" s="212" ph="1">
        <v>3.2300000000000002E-2</v>
      </c>
      <c r="AS336" s="212" ph="1">
        <v>0.63070000000000004</v>
      </c>
      <c r="AT336" s="212" ph="1">
        <v>0.1452</v>
      </c>
      <c r="AU336" s="212" ph="1">
        <v>-0.5111</v>
      </c>
      <c r="AV336" s="212" ph="1">
        <v>0.19350000000000001</v>
      </c>
      <c r="AW336" s="212" ph="1">
        <v>-0.22739999999999999</v>
      </c>
      <c r="AX336" s="212" ph="1">
        <v>-0.1031</v>
      </c>
      <c r="AY336" s="212" ph="1">
        <v>0.3125</v>
      </c>
      <c r="AZ336" s="212" ph="1">
        <v>0.50949999999999995</v>
      </c>
      <c r="BA336" s="212" ph="1">
        <v>-0.36420000000000002</v>
      </c>
      <c r="BB336" s="4">
        <v>0.1124</v>
      </c>
      <c r="BC336" s="202">
        <v>-0.12640000000000001</v>
      </c>
      <c r="BD336" s="202">
        <v>4.2599999999999999E-2</v>
      </c>
      <c r="BE336" s="405">
        <v>0.53280000000000005</v>
      </c>
      <c r="BF336" s="202">
        <v>0.15679999999999999</v>
      </c>
      <c r="BG336" s="405">
        <v>-0.40560000000000002</v>
      </c>
      <c r="BH336" s="405">
        <v>-6.7999999999999996E-3</v>
      </c>
      <c r="BI336" s="405">
        <v>-0.20230000000000001</v>
      </c>
      <c r="BJ336" s="405">
        <v>-1.8599999999999998E-2</v>
      </c>
      <c r="BK336" s="405">
        <v>0.3604</v>
      </c>
      <c r="BL336" s="202">
        <v>8.6400000000000005E-2</v>
      </c>
      <c r="BM336" s="202">
        <v>-0.33150000000000002</v>
      </c>
      <c r="BN336" s="202">
        <v>0.17349999999999999</v>
      </c>
      <c r="BO336" s="202">
        <v>-0.112</v>
      </c>
      <c r="BP336" s="619">
        <v>6.6000000000000003E-2</v>
      </c>
      <c r="BQ336" s="619">
        <v>0.43070000000000003</v>
      </c>
      <c r="BR336" s="619">
        <v>-3.2000000000000002E-3</v>
      </c>
    </row>
    <row r="337" spans="1:70">
      <c r="A337" s="684"/>
      <c r="B337" s="28" t="s">
        <v>72</v>
      </c>
      <c r="C337" s="43">
        <v>0</v>
      </c>
      <c r="D337" s="43">
        <v>0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  <c r="V337" s="43">
        <v>0</v>
      </c>
      <c r="W337" s="43">
        <v>0</v>
      </c>
      <c r="X337" s="43">
        <v>0</v>
      </c>
      <c r="Y337" s="43">
        <v>0</v>
      </c>
      <c r="Z337" s="43">
        <v>0</v>
      </c>
      <c r="AA337" s="43">
        <v>0</v>
      </c>
      <c r="AB337" s="43">
        <v>0</v>
      </c>
      <c r="AC337" s="43">
        <v>0</v>
      </c>
      <c r="AD337" s="43">
        <v>0</v>
      </c>
      <c r="AE337" s="43">
        <v>0</v>
      </c>
      <c r="AF337" s="43">
        <v>0</v>
      </c>
      <c r="AG337" s="43">
        <v>0</v>
      </c>
      <c r="AH337" s="43">
        <v>0</v>
      </c>
      <c r="AI337" s="43">
        <v>0</v>
      </c>
      <c r="AJ337" s="43">
        <v>0</v>
      </c>
      <c r="AK337" s="43">
        <v>0</v>
      </c>
      <c r="AL337" s="43">
        <v>0</v>
      </c>
      <c r="AM337" s="43">
        <v>0</v>
      </c>
      <c r="AN337" s="43">
        <v>0</v>
      </c>
      <c r="AO337" s="43">
        <v>0</v>
      </c>
      <c r="AP337" s="43">
        <v>696366</v>
      </c>
      <c r="AQ337" s="43">
        <v>855288</v>
      </c>
      <c r="AR337" s="43">
        <v>900275</v>
      </c>
      <c r="AS337" s="43">
        <v>1467527</v>
      </c>
      <c r="AT337" s="43">
        <v>1647342</v>
      </c>
      <c r="AU337" s="43">
        <v>782227</v>
      </c>
      <c r="AV337" s="43">
        <v>869020</v>
      </c>
      <c r="AW337" s="43">
        <v>706608</v>
      </c>
      <c r="AX337" s="43">
        <v>626337</v>
      </c>
      <c r="AY337" s="43">
        <v>814290</v>
      </c>
      <c r="AZ337" s="43">
        <v>1213811</v>
      </c>
      <c r="BA337" s="43">
        <v>784895</v>
      </c>
      <c r="BB337" s="2">
        <v>833568</v>
      </c>
      <c r="BC337" s="2">
        <v>761263</v>
      </c>
      <c r="BD337" s="2">
        <v>738051</v>
      </c>
      <c r="BE337" s="396">
        <v>1333692</v>
      </c>
      <c r="BF337" s="2">
        <v>1522385</v>
      </c>
      <c r="BG337" s="425">
        <v>813334</v>
      </c>
      <c r="BH337" s="480">
        <v>838180</v>
      </c>
      <c r="BI337" s="483">
        <v>643168</v>
      </c>
      <c r="BJ337" s="504">
        <v>601672</v>
      </c>
      <c r="BK337" s="535">
        <v>880915</v>
      </c>
      <c r="BL337" s="2">
        <v>926406</v>
      </c>
      <c r="BM337" s="2">
        <v>573944</v>
      </c>
      <c r="BN337" s="2">
        <v>668463</v>
      </c>
      <c r="BO337" s="2">
        <v>608839</v>
      </c>
      <c r="BP337" s="664">
        <v>671642</v>
      </c>
      <c r="BQ337" s="666">
        <v>1043808</v>
      </c>
      <c r="BR337" s="668">
        <v>959679</v>
      </c>
    </row>
    <row r="338" spans="1:70" ht="26.25">
      <c r="A338" s="684"/>
      <c r="B338" s="29" t="s">
        <v>73</v>
      </c>
      <c r="C338" s="212" ph="1">
        <v>0</v>
      </c>
      <c r="D338" s="212" ph="1">
        <v>0</v>
      </c>
      <c r="E338" s="212" ph="1">
        <v>0</v>
      </c>
      <c r="F338" s="212" ph="1">
        <v>0</v>
      </c>
      <c r="G338" s="212" ph="1">
        <v>0</v>
      </c>
      <c r="H338" s="212" ph="1">
        <v>0</v>
      </c>
      <c r="I338" s="212" ph="1">
        <v>0</v>
      </c>
      <c r="J338" s="212" ph="1">
        <v>0</v>
      </c>
      <c r="K338" s="212" ph="1">
        <v>0</v>
      </c>
      <c r="L338" s="212" ph="1">
        <v>0</v>
      </c>
      <c r="M338" s="212" ph="1">
        <v>0</v>
      </c>
      <c r="N338" s="212" ph="1">
        <v>0</v>
      </c>
      <c r="O338" s="212" ph="1">
        <v>0</v>
      </c>
      <c r="P338" s="212" ph="1">
        <v>0</v>
      </c>
      <c r="Q338" s="212" ph="1">
        <v>0</v>
      </c>
      <c r="R338" s="212" ph="1">
        <v>0</v>
      </c>
      <c r="S338" s="212" ph="1">
        <v>0</v>
      </c>
      <c r="T338" s="212" ph="1">
        <v>0</v>
      </c>
      <c r="U338" s="212" ph="1">
        <v>0</v>
      </c>
      <c r="V338" s="212" ph="1">
        <v>0</v>
      </c>
      <c r="W338" s="212" ph="1">
        <v>0</v>
      </c>
      <c r="X338" s="212" ph="1">
        <v>0</v>
      </c>
      <c r="Y338" s="212" ph="1">
        <v>0</v>
      </c>
      <c r="Z338" s="212" ph="1">
        <v>0</v>
      </c>
      <c r="AA338" s="212" ph="1">
        <v>0</v>
      </c>
      <c r="AB338" s="212" ph="1">
        <v>0</v>
      </c>
      <c r="AC338" s="212" ph="1">
        <v>0</v>
      </c>
      <c r="AD338" s="212" ph="1">
        <v>0</v>
      </c>
      <c r="AE338" s="212" ph="1">
        <v>0</v>
      </c>
      <c r="AF338" s="212" ph="1">
        <v>0</v>
      </c>
      <c r="AG338" s="212" ph="1">
        <v>0</v>
      </c>
      <c r="AH338" s="212" ph="1">
        <v>0</v>
      </c>
      <c r="AI338" s="212" ph="1">
        <v>0</v>
      </c>
      <c r="AJ338" s="212" ph="1">
        <v>0</v>
      </c>
      <c r="AK338" s="212" ph="1">
        <v>0</v>
      </c>
      <c r="AL338" s="212" ph="1">
        <v>0</v>
      </c>
      <c r="AM338" s="212" ph="1">
        <v>0</v>
      </c>
      <c r="AN338" s="212" ph="1">
        <v>0</v>
      </c>
      <c r="AO338" s="212" ph="1">
        <v>0</v>
      </c>
      <c r="AP338" s="212" ph="1">
        <v>0</v>
      </c>
      <c r="AQ338" s="212" ph="1">
        <v>0.22819999999999999</v>
      </c>
      <c r="AR338" s="212" ph="1">
        <v>5.2600000000000001E-2</v>
      </c>
      <c r="AS338" s="212" ph="1">
        <v>0.63009999999999999</v>
      </c>
      <c r="AT338" s="212" ph="1">
        <v>0.1225</v>
      </c>
      <c r="AU338" s="212" ph="1">
        <v>-0.5252</v>
      </c>
      <c r="AV338" s="212" ph="1">
        <v>0.111</v>
      </c>
      <c r="AW338" s="212" ph="1">
        <v>-0.18690000000000001</v>
      </c>
      <c r="AX338" s="212" ph="1">
        <v>-0.11360000000000001</v>
      </c>
      <c r="AY338" s="212" ph="1">
        <v>0.30009999999999998</v>
      </c>
      <c r="AZ338" s="212" ph="1">
        <v>0.49059999999999998</v>
      </c>
      <c r="BA338" s="212" ph="1">
        <v>-0.35339999999999999</v>
      </c>
      <c r="BB338" s="4">
        <v>6.2E-2</v>
      </c>
      <c r="BC338" s="202">
        <v>-8.6699999999999999E-2</v>
      </c>
      <c r="BD338" s="202">
        <v>-3.0499999999999999E-2</v>
      </c>
      <c r="BE338" s="405">
        <v>0.80700000000000005</v>
      </c>
      <c r="BF338" s="202">
        <v>0.14149999999999999</v>
      </c>
      <c r="BG338" s="405">
        <v>-0.46579999999999999</v>
      </c>
      <c r="BH338" s="405">
        <v>3.0499999999999999E-2</v>
      </c>
      <c r="BI338" s="405">
        <v>-0.23269999999999999</v>
      </c>
      <c r="BJ338" s="405">
        <v>-6.4500000000000002E-2</v>
      </c>
      <c r="BK338" s="405">
        <v>0.46410000000000001</v>
      </c>
      <c r="BL338" s="202">
        <v>5.16E-2</v>
      </c>
      <c r="BM338" s="202">
        <v>-0.3805</v>
      </c>
      <c r="BN338" s="202">
        <v>0.16470000000000001</v>
      </c>
      <c r="BO338" s="202">
        <v>-8.9200000000000002E-2</v>
      </c>
      <c r="BP338" s="619">
        <v>0.1032</v>
      </c>
      <c r="BQ338" s="619">
        <v>0.55410000000000004</v>
      </c>
      <c r="BR338" s="619">
        <v>-8.0600000000000005E-2</v>
      </c>
    </row>
    <row r="339" spans="1:70">
      <c r="A339" s="684"/>
      <c r="B339" s="28" t="s">
        <v>74</v>
      </c>
      <c r="C339" s="43">
        <v>813960</v>
      </c>
      <c r="D339" s="43">
        <v>753003</v>
      </c>
      <c r="E339" s="43">
        <v>460193</v>
      </c>
      <c r="F339" s="43">
        <v>489055</v>
      </c>
      <c r="G339" s="43">
        <v>437756</v>
      </c>
      <c r="H339" s="43">
        <v>516885</v>
      </c>
      <c r="I339" s="43">
        <v>855717</v>
      </c>
      <c r="J339" s="43">
        <v>1225470</v>
      </c>
      <c r="K339" s="43">
        <v>567016</v>
      </c>
      <c r="L339" s="43">
        <v>688387</v>
      </c>
      <c r="M339" s="43">
        <v>649543</v>
      </c>
      <c r="N339" s="43">
        <v>805116</v>
      </c>
      <c r="O339" s="43">
        <v>1511255</v>
      </c>
      <c r="P339" s="43">
        <v>1031137</v>
      </c>
      <c r="Q339" s="43">
        <v>897273</v>
      </c>
      <c r="R339" s="43">
        <v>1457550</v>
      </c>
      <c r="S339" s="43">
        <v>1131909</v>
      </c>
      <c r="T339" s="43">
        <v>1351105</v>
      </c>
      <c r="U339" s="43">
        <v>1822028</v>
      </c>
      <c r="V339" s="43">
        <v>1962286</v>
      </c>
      <c r="W339" s="43">
        <v>841446</v>
      </c>
      <c r="X339" s="43">
        <v>1032224</v>
      </c>
      <c r="Y339" s="43">
        <v>726674</v>
      </c>
      <c r="Z339" s="43">
        <v>855866</v>
      </c>
      <c r="AA339" s="43">
        <v>1473810</v>
      </c>
      <c r="AB339" s="43">
        <v>1788371</v>
      </c>
      <c r="AC339" s="43">
        <v>1102412</v>
      </c>
      <c r="AD339" s="43">
        <v>1138813</v>
      </c>
      <c r="AE339" s="43">
        <v>1100548</v>
      </c>
      <c r="AF339" s="43">
        <v>1274145</v>
      </c>
      <c r="AG339" s="43">
        <v>2258589</v>
      </c>
      <c r="AH339" s="43">
        <v>1995930</v>
      </c>
      <c r="AI339" s="43">
        <v>924281</v>
      </c>
      <c r="AJ339" s="43">
        <v>1044541</v>
      </c>
      <c r="AK339" s="43">
        <v>758483</v>
      </c>
      <c r="AL339" s="43">
        <v>788732</v>
      </c>
      <c r="AM339" s="43">
        <v>1373394</v>
      </c>
      <c r="AN339" s="43">
        <v>1390379</v>
      </c>
      <c r="AO339" s="43">
        <v>1492123</v>
      </c>
      <c r="AP339" s="43">
        <v>1448252</v>
      </c>
      <c r="AQ339" s="43">
        <v>1245866</v>
      </c>
      <c r="AR339" s="43">
        <v>1334672</v>
      </c>
      <c r="AS339" s="43">
        <v>2516709</v>
      </c>
      <c r="AT339" s="43">
        <v>2910319</v>
      </c>
      <c r="AU339" s="43">
        <v>1134624</v>
      </c>
      <c r="AV339" s="43">
        <v>1499304</v>
      </c>
      <c r="AW339" s="43">
        <v>1083084</v>
      </c>
      <c r="AX339" s="43">
        <v>971343</v>
      </c>
      <c r="AY339" s="43">
        <v>1386028</v>
      </c>
      <c r="AZ339" s="43">
        <v>2297803</v>
      </c>
      <c r="BA339" s="43">
        <v>1245365</v>
      </c>
      <c r="BB339" s="2">
        <v>1472397</v>
      </c>
      <c r="BC339" s="2">
        <v>1165585</v>
      </c>
      <c r="BD339" s="2">
        <v>1216748</v>
      </c>
      <c r="BE339" s="396">
        <v>2107012</v>
      </c>
      <c r="BF339" s="2">
        <v>2393469</v>
      </c>
      <c r="BG339" s="425">
        <v>1170789</v>
      </c>
      <c r="BH339" s="480">
        <v>1187828</v>
      </c>
      <c r="BI339" s="483">
        <v>882809</v>
      </c>
      <c r="BJ339" s="504">
        <v>871416</v>
      </c>
      <c r="BK339" s="535">
        <v>1341938</v>
      </c>
      <c r="BL339" s="2">
        <v>1492707</v>
      </c>
      <c r="BM339" s="2">
        <v>932551</v>
      </c>
      <c r="BN339" s="2">
        <v>1135668</v>
      </c>
      <c r="BO339" s="2">
        <v>982902</v>
      </c>
      <c r="BP339" s="664">
        <v>1045256</v>
      </c>
      <c r="BQ339" s="666">
        <v>1682475</v>
      </c>
      <c r="BR339" s="668">
        <v>1605726</v>
      </c>
    </row>
    <row r="340" spans="1:70" ht="26.25">
      <c r="A340" s="684"/>
      <c r="B340" s="29" t="s">
        <v>75</v>
      </c>
      <c r="C340" s="212" ph="1">
        <v>0.19359999999999999</v>
      </c>
      <c r="D340" s="212" ph="1">
        <v>-7.4899999999999994E-2</v>
      </c>
      <c r="E340" s="212" ph="1">
        <v>-0.38890000000000002</v>
      </c>
      <c r="F340" s="212" ph="1">
        <v>6.2700000000000006E-2</v>
      </c>
      <c r="G340" s="212" ph="1">
        <v>-0.10489999999999999</v>
      </c>
      <c r="H340" s="212" ph="1">
        <v>0.18079999999999999</v>
      </c>
      <c r="I340" s="212" ph="1">
        <v>0.65549999999999997</v>
      </c>
      <c r="J340" s="212" ph="1">
        <v>0.43209999999999998</v>
      </c>
      <c r="K340" s="212" ph="1">
        <v>-0.5373</v>
      </c>
      <c r="L340" s="212" ph="1">
        <v>0.21410000000000001</v>
      </c>
      <c r="M340" s="212" ph="1">
        <v>-5.6399999999999999E-2</v>
      </c>
      <c r="N340" s="212" ph="1">
        <v>0.23949999999999999</v>
      </c>
      <c r="O340" s="212" ph="1">
        <v>0.87709999999999999</v>
      </c>
      <c r="P340" s="212" ph="1">
        <v>-0.31769999999999998</v>
      </c>
      <c r="Q340" s="212" ph="1">
        <v>-0.1298</v>
      </c>
      <c r="R340" s="212" ph="1">
        <v>0.62439999999999996</v>
      </c>
      <c r="S340" s="212" ph="1">
        <v>-0.22339999999999999</v>
      </c>
      <c r="T340" s="212" ph="1">
        <v>0.19370000000000001</v>
      </c>
      <c r="U340" s="212" ph="1">
        <v>0.34849999999999998</v>
      </c>
      <c r="V340" s="212" ph="1">
        <v>7.6999999999999999E-2</v>
      </c>
      <c r="W340" s="212" ph="1">
        <v>-0.57120000000000004</v>
      </c>
      <c r="X340" s="212" ph="1">
        <v>0.22670000000000001</v>
      </c>
      <c r="Y340" s="212" ph="1">
        <v>-0.29599999999999999</v>
      </c>
      <c r="Z340" s="212" ph="1">
        <v>0.17780000000000001</v>
      </c>
      <c r="AA340" s="212" ph="1">
        <v>0.72199999999999998</v>
      </c>
      <c r="AB340" s="212" ph="1">
        <v>0.21340000000000001</v>
      </c>
      <c r="AC340" s="212" ph="1">
        <v>-0.3836</v>
      </c>
      <c r="AD340" s="212" ph="1">
        <v>3.3000000000000002E-2</v>
      </c>
      <c r="AE340" s="212" ph="1">
        <v>-3.3599999999999998E-2</v>
      </c>
      <c r="AF340" s="212" ph="1">
        <v>0.15770000000000001</v>
      </c>
      <c r="AG340" s="212" ph="1">
        <v>0.77259999999999995</v>
      </c>
      <c r="AH340" s="212" ph="1">
        <v>-0.1163</v>
      </c>
      <c r="AI340" s="212" ph="1">
        <v>-0.53690000000000004</v>
      </c>
      <c r="AJ340" s="212" ph="1">
        <v>0.13009999999999999</v>
      </c>
      <c r="AK340" s="212" ph="1">
        <v>-0.27389999999999998</v>
      </c>
      <c r="AL340" s="212" ph="1">
        <v>3.9899999999999998E-2</v>
      </c>
      <c r="AM340" s="212" ph="1">
        <v>0.74129999999999996</v>
      </c>
      <c r="AN340" s="212" ph="1">
        <v>1.24E-2</v>
      </c>
      <c r="AO340" s="212" ph="1">
        <v>7.3200000000000001E-2</v>
      </c>
      <c r="AP340" s="212" ph="1">
        <v>-2.9399999999999999E-2</v>
      </c>
      <c r="AQ340" s="212" ph="1">
        <v>-0.13969999999999999</v>
      </c>
      <c r="AR340" s="212" ph="1">
        <v>7.1300000000000002E-2</v>
      </c>
      <c r="AS340" s="212" ph="1">
        <v>0.88560000000000005</v>
      </c>
      <c r="AT340" s="212" ph="1">
        <v>0.15640000000000001</v>
      </c>
      <c r="AU340" s="212" ph="1">
        <v>-0.61009999999999998</v>
      </c>
      <c r="AV340" s="212" ph="1">
        <v>0.32140000000000002</v>
      </c>
      <c r="AW340" s="212" ph="1">
        <v>-0.27760000000000001</v>
      </c>
      <c r="AX340" s="212" ph="1">
        <v>-0.1032</v>
      </c>
      <c r="AY340" s="212" ph="1">
        <v>0.4269</v>
      </c>
      <c r="AZ340" s="212" ph="1">
        <v>0.65780000000000005</v>
      </c>
      <c r="BA340" s="212" ph="1">
        <v>-0.45800000000000002</v>
      </c>
      <c r="BB340" s="4">
        <v>0.18229999999999999</v>
      </c>
      <c r="BC340" s="202">
        <v>-0.2084</v>
      </c>
      <c r="BD340" s="202">
        <v>4.3900000000000002E-2</v>
      </c>
      <c r="BE340" s="405">
        <v>0.73170000000000002</v>
      </c>
      <c r="BF340" s="202">
        <v>0.13600000000000001</v>
      </c>
      <c r="BG340" s="405">
        <v>-0.51080000000000003</v>
      </c>
      <c r="BH340" s="405">
        <v>1.46E-2</v>
      </c>
      <c r="BI340" s="405">
        <v>-0.25679999999999997</v>
      </c>
      <c r="BJ340" s="405">
        <v>-1.29E-2</v>
      </c>
      <c r="BK340" s="407">
        <v>0.54</v>
      </c>
      <c r="BL340" s="202">
        <v>0.1124</v>
      </c>
      <c r="BM340" s="202">
        <v>-0.37530000000000002</v>
      </c>
      <c r="BN340" s="202">
        <v>0.21779999999999999</v>
      </c>
      <c r="BO340" s="202">
        <v>-0.13450000000000001</v>
      </c>
      <c r="BP340" s="619">
        <v>6.3399999999999998E-2</v>
      </c>
      <c r="BQ340" s="619">
        <v>0.60960000000000003</v>
      </c>
      <c r="BR340" s="619">
        <v>-4.5600000000000002E-2</v>
      </c>
    </row>
    <row r="341" spans="1:70">
      <c r="A341" s="684"/>
      <c r="B341" s="28" t="s">
        <v>76</v>
      </c>
      <c r="C341" s="43">
        <v>540380</v>
      </c>
      <c r="D341" s="43">
        <v>643614</v>
      </c>
      <c r="E341" s="43">
        <v>554781</v>
      </c>
      <c r="F341" s="43">
        <v>507641</v>
      </c>
      <c r="G341" s="43">
        <v>494444</v>
      </c>
      <c r="H341" s="43">
        <v>486534</v>
      </c>
      <c r="I341" s="43">
        <v>576218</v>
      </c>
      <c r="J341" s="43">
        <v>773206</v>
      </c>
      <c r="K341" s="43">
        <v>743001</v>
      </c>
      <c r="L341" s="43">
        <v>655634</v>
      </c>
      <c r="M341" s="43">
        <v>626076</v>
      </c>
      <c r="N341" s="43">
        <v>611238</v>
      </c>
      <c r="O341" s="43">
        <v>696955</v>
      </c>
      <c r="P341" s="43">
        <v>917123</v>
      </c>
      <c r="Q341" s="43">
        <v>762991</v>
      </c>
      <c r="R341" s="43">
        <v>768920</v>
      </c>
      <c r="S341" s="43">
        <v>840790</v>
      </c>
      <c r="T341" s="43">
        <v>825651</v>
      </c>
      <c r="U341" s="43">
        <v>887275</v>
      </c>
      <c r="V341" s="43">
        <v>1091142</v>
      </c>
      <c r="W341" s="43">
        <v>943563</v>
      </c>
      <c r="X341" s="43">
        <v>800449</v>
      </c>
      <c r="Y341" s="43">
        <v>667026</v>
      </c>
      <c r="Z341" s="43">
        <v>617896</v>
      </c>
      <c r="AA341" s="43">
        <v>723315</v>
      </c>
      <c r="AB341" s="43">
        <v>956127</v>
      </c>
      <c r="AC341" s="43">
        <v>949652</v>
      </c>
      <c r="AD341" s="43">
        <v>822354</v>
      </c>
      <c r="AE341" s="43">
        <v>794332</v>
      </c>
      <c r="AF341" s="43">
        <v>725757</v>
      </c>
      <c r="AG341" s="43">
        <v>827914</v>
      </c>
      <c r="AH341" s="43">
        <v>1092758</v>
      </c>
      <c r="AI341" s="43">
        <v>864468</v>
      </c>
      <c r="AJ341" s="43">
        <v>721644</v>
      </c>
      <c r="AK341" s="43">
        <v>615660</v>
      </c>
      <c r="AL341" s="43">
        <v>515163</v>
      </c>
      <c r="AM341" s="43">
        <v>566188</v>
      </c>
      <c r="AN341" s="43">
        <v>723507</v>
      </c>
      <c r="AO341" s="43">
        <v>667718</v>
      </c>
      <c r="AP341" s="43">
        <v>723263</v>
      </c>
      <c r="AQ341" s="43">
        <v>732564</v>
      </c>
      <c r="AR341" s="43">
        <v>672705</v>
      </c>
      <c r="AS341" s="43">
        <v>771113</v>
      </c>
      <c r="AT341" s="43">
        <v>1006733</v>
      </c>
      <c r="AU341" s="43">
        <v>801084</v>
      </c>
      <c r="AV341" s="43">
        <v>692867</v>
      </c>
      <c r="AW341" s="43">
        <v>637329</v>
      </c>
      <c r="AX341" s="43">
        <v>555918</v>
      </c>
      <c r="AY341" s="43">
        <v>566836</v>
      </c>
      <c r="AZ341" s="43">
        <v>705339</v>
      </c>
      <c r="BA341" s="43">
        <v>742267</v>
      </c>
      <c r="BB341" s="2">
        <v>662243</v>
      </c>
      <c r="BC341" s="2">
        <v>696478</v>
      </c>
      <c r="BD341" s="2">
        <v>654486</v>
      </c>
      <c r="BE341" s="396">
        <v>786936</v>
      </c>
      <c r="BF341" s="2">
        <v>1087814</v>
      </c>
      <c r="BG341" s="425">
        <v>922294</v>
      </c>
      <c r="BH341" s="480">
        <v>783880</v>
      </c>
      <c r="BI341" s="483">
        <v>696209</v>
      </c>
      <c r="BJ341" s="504">
        <v>633837</v>
      </c>
      <c r="BK341" s="535">
        <v>662484</v>
      </c>
      <c r="BL341" s="2">
        <v>791605</v>
      </c>
      <c r="BM341" s="2">
        <v>617738</v>
      </c>
      <c r="BN341" s="2">
        <v>608066</v>
      </c>
      <c r="BO341" s="2">
        <v>618947</v>
      </c>
      <c r="BP341" s="664">
        <v>584606</v>
      </c>
      <c r="BQ341" s="666">
        <v>676715</v>
      </c>
      <c r="BR341" s="668">
        <v>834935</v>
      </c>
    </row>
    <row r="342" spans="1:70" ht="26.25">
      <c r="A342" s="684"/>
      <c r="B342" s="29" t="s">
        <v>77</v>
      </c>
      <c r="C342" s="212" ph="1">
        <v>0</v>
      </c>
      <c r="D342" s="212" ph="1">
        <v>0.191</v>
      </c>
      <c r="E342" s="212" ph="1">
        <v>-0.13800000000000001</v>
      </c>
      <c r="F342" s="212" ph="1">
        <v>-8.5000000000000006E-2</v>
      </c>
      <c r="G342" s="212" ph="1">
        <v>-2.5999999999999999E-2</v>
      </c>
      <c r="H342" s="212" ph="1">
        <v>-1.6E-2</v>
      </c>
      <c r="I342" s="212" ph="1">
        <v>0.18429999999999999</v>
      </c>
      <c r="J342" s="212" ph="1">
        <v>0.34189999999999998</v>
      </c>
      <c r="K342" s="212" ph="1">
        <v>-3.9100000000000003E-2</v>
      </c>
      <c r="L342" s="212" ph="1">
        <v>-0.1176</v>
      </c>
      <c r="M342" s="212" ph="1">
        <v>-4.5100000000000001E-2</v>
      </c>
      <c r="N342" s="212" ph="1">
        <v>-2.3699999999999999E-2</v>
      </c>
      <c r="O342" s="212" ph="1">
        <v>0.14019999999999999</v>
      </c>
      <c r="P342" s="212" ph="1">
        <v>0.31590000000000001</v>
      </c>
      <c r="Q342" s="212" ph="1">
        <v>-0.1681</v>
      </c>
      <c r="R342" s="212" ph="1">
        <v>7.7999999999999996E-3</v>
      </c>
      <c r="S342" s="212" ph="1">
        <v>9.35E-2</v>
      </c>
      <c r="T342" s="212" ph="1">
        <v>-1.7999999999999999E-2</v>
      </c>
      <c r="U342" s="212" ph="1">
        <v>7.46E-2</v>
      </c>
      <c r="V342" s="212" ph="1">
        <v>0.2298</v>
      </c>
      <c r="W342" s="212" ph="1">
        <v>-0.1353</v>
      </c>
      <c r="X342" s="212" ph="1">
        <v>-0.1517</v>
      </c>
      <c r="Y342" s="212" ph="1">
        <v>-0.16669999999999999</v>
      </c>
      <c r="Z342" s="212" ph="1">
        <v>-7.3700000000000002E-2</v>
      </c>
      <c r="AA342" s="212" ph="1">
        <v>0.1706</v>
      </c>
      <c r="AB342" s="212" ph="1">
        <v>0.32190000000000002</v>
      </c>
      <c r="AC342" s="212" ph="1">
        <v>-6.7999999999999996E-3</v>
      </c>
      <c r="AD342" s="212" ph="1">
        <v>-0.13400000000000001</v>
      </c>
      <c r="AE342" s="212" ph="1">
        <v>-3.4099999999999998E-2</v>
      </c>
      <c r="AF342" s="212" ph="1">
        <v>-8.6300000000000002E-2</v>
      </c>
      <c r="AG342" s="212" ph="1">
        <v>0.14080000000000001</v>
      </c>
      <c r="AH342" s="212" ph="1">
        <v>0.31990000000000002</v>
      </c>
      <c r="AI342" s="212" ph="1">
        <v>-0.2089</v>
      </c>
      <c r="AJ342" s="212" ph="1">
        <v>-0.16520000000000001</v>
      </c>
      <c r="AK342" s="212" ph="1">
        <v>-0.1469</v>
      </c>
      <c r="AL342" s="212" ph="1">
        <v>-0.16320000000000001</v>
      </c>
      <c r="AM342" s="212" ph="1">
        <v>9.9000000000000005E-2</v>
      </c>
      <c r="AN342" s="212" ph="1">
        <v>0.27789999999999998</v>
      </c>
      <c r="AO342" s="212" ph="1">
        <v>-7.7100000000000002E-2</v>
      </c>
      <c r="AP342" s="212" ph="1">
        <v>8.3199999999999996E-2</v>
      </c>
      <c r="AQ342" s="212" ph="1">
        <v>1.29E-2</v>
      </c>
      <c r="AR342" s="212" ph="1">
        <v>-8.1699999999999995E-2</v>
      </c>
      <c r="AS342" s="212" ph="1">
        <v>0.14630000000000001</v>
      </c>
      <c r="AT342" s="212" ph="1">
        <v>0.30559999999999998</v>
      </c>
      <c r="AU342" s="212" ph="1">
        <v>-0.20430000000000001</v>
      </c>
      <c r="AV342" s="212" ph="1">
        <v>-0.1351</v>
      </c>
      <c r="AW342" s="212" ph="1">
        <v>-8.0199999999999994E-2</v>
      </c>
      <c r="AX342" s="212" ph="1">
        <v>-0.12770000000000001</v>
      </c>
      <c r="AY342" s="212" ph="1">
        <v>1.9599999999999999E-2</v>
      </c>
      <c r="AZ342" s="212" ph="1">
        <v>0.24429999999999999</v>
      </c>
      <c r="BA342" s="212" ph="1">
        <v>5.2400000000000002E-2</v>
      </c>
      <c r="BB342" s="4">
        <v>-0.10780000000000001</v>
      </c>
      <c r="BC342" s="202">
        <v>5.1700000000000003E-2</v>
      </c>
      <c r="BD342" s="202">
        <v>-6.0299999999999999E-2</v>
      </c>
      <c r="BE342" s="405">
        <v>0.2024</v>
      </c>
      <c r="BF342" s="202">
        <v>0.38229999999999997</v>
      </c>
      <c r="BG342" s="405">
        <v>-0.1522</v>
      </c>
      <c r="BH342" s="405">
        <v>-0.15010000000000001</v>
      </c>
      <c r="BI342" s="405">
        <v>-0.1118</v>
      </c>
      <c r="BJ342" s="405">
        <v>-8.9599999999999999E-2</v>
      </c>
      <c r="BK342" s="405">
        <v>4.5199999999999997E-2</v>
      </c>
      <c r="BL342" s="202">
        <v>0.19489999999999999</v>
      </c>
      <c r="BM342" s="202">
        <v>-0.21959999999999999</v>
      </c>
      <c r="BN342" s="202">
        <v>-1.5699999999999999E-2</v>
      </c>
      <c r="BO342" s="202">
        <v>1.7899999999999999E-2</v>
      </c>
      <c r="BP342" s="619">
        <v>-5.5500000000000001E-2</v>
      </c>
      <c r="BQ342" s="619">
        <v>0.15759999999999999</v>
      </c>
      <c r="BR342" s="619">
        <v>0.23380000000000001</v>
      </c>
    </row>
    <row r="343" spans="1:70">
      <c r="A343" s="684"/>
      <c r="B343" s="28" t="s">
        <v>78</v>
      </c>
      <c r="C343" s="43">
        <v>306073</v>
      </c>
      <c r="D343" s="43">
        <v>268156</v>
      </c>
      <c r="E343" s="43">
        <v>186328</v>
      </c>
      <c r="F343" s="43">
        <v>254967</v>
      </c>
      <c r="G343" s="43">
        <v>228487</v>
      </c>
      <c r="H343" s="43">
        <v>274500</v>
      </c>
      <c r="I343" s="43">
        <v>374947</v>
      </c>
      <c r="J343" s="43">
        <v>328954</v>
      </c>
      <c r="K343" s="43">
        <v>148234</v>
      </c>
      <c r="L343" s="43">
        <v>241958</v>
      </c>
      <c r="M343" s="43">
        <v>255567</v>
      </c>
      <c r="N343" s="43">
        <v>217326</v>
      </c>
      <c r="O343" s="43">
        <v>433001</v>
      </c>
      <c r="P343" s="43">
        <v>218916</v>
      </c>
      <c r="Q343" s="43">
        <v>206646</v>
      </c>
      <c r="R343" s="43">
        <v>292739</v>
      </c>
      <c r="S343" s="43">
        <v>207251</v>
      </c>
      <c r="T343" s="43">
        <v>302499</v>
      </c>
      <c r="U343" s="43">
        <v>393142</v>
      </c>
      <c r="V343" s="43">
        <v>337293</v>
      </c>
      <c r="W343" s="43">
        <v>172263</v>
      </c>
      <c r="X343" s="43">
        <v>307165</v>
      </c>
      <c r="Y343" s="43">
        <v>201462</v>
      </c>
      <c r="Z343" s="43">
        <v>294139</v>
      </c>
      <c r="AA343" s="43">
        <v>387924</v>
      </c>
      <c r="AB343" s="43">
        <v>398880</v>
      </c>
      <c r="AC343" s="43">
        <v>293678</v>
      </c>
      <c r="AD343" s="43">
        <v>308277</v>
      </c>
      <c r="AE343" s="43">
        <v>328766</v>
      </c>
      <c r="AF343" s="43">
        <v>353763</v>
      </c>
      <c r="AG343" s="43">
        <v>519280</v>
      </c>
      <c r="AH343" s="43">
        <v>348631</v>
      </c>
      <c r="AI343" s="43">
        <v>185776</v>
      </c>
      <c r="AJ343" s="43">
        <v>293986</v>
      </c>
      <c r="AK343" s="43">
        <v>204228</v>
      </c>
      <c r="AL343" s="43">
        <v>232038</v>
      </c>
      <c r="AM343" s="43">
        <v>401827</v>
      </c>
      <c r="AN343" s="43">
        <v>259959</v>
      </c>
      <c r="AO343" s="43">
        <v>235404</v>
      </c>
      <c r="AP343" s="43">
        <v>257184</v>
      </c>
      <c r="AQ343" s="43">
        <v>221229</v>
      </c>
      <c r="AR343" s="43">
        <v>263375</v>
      </c>
      <c r="AS343" s="43">
        <v>415065</v>
      </c>
      <c r="AT343" s="43">
        <v>323627</v>
      </c>
      <c r="AU343" s="43">
        <v>137362</v>
      </c>
      <c r="AV343" s="43">
        <v>282132</v>
      </c>
      <c r="AW343" s="43">
        <v>191117</v>
      </c>
      <c r="AX343" s="43">
        <v>187097</v>
      </c>
      <c r="AY343" s="43">
        <v>297237</v>
      </c>
      <c r="AZ343" s="43">
        <v>393339</v>
      </c>
      <c r="BA343" s="43">
        <v>172003</v>
      </c>
      <c r="BB343" s="2">
        <v>267679</v>
      </c>
      <c r="BC343" s="2">
        <v>236499</v>
      </c>
      <c r="BD343" s="2">
        <v>316698</v>
      </c>
      <c r="BE343" s="396">
        <v>459817</v>
      </c>
      <c r="BF343" s="2">
        <v>398395</v>
      </c>
      <c r="BG343" s="425">
        <v>212892</v>
      </c>
      <c r="BH343" s="480">
        <v>318477</v>
      </c>
      <c r="BI343" s="483">
        <v>247973</v>
      </c>
      <c r="BJ343" s="504">
        <v>287733</v>
      </c>
      <c r="BK343" s="535">
        <v>434736</v>
      </c>
      <c r="BL343" s="2">
        <v>365584</v>
      </c>
      <c r="BM343" s="2">
        <v>221267</v>
      </c>
      <c r="BN343" s="2">
        <v>335256</v>
      </c>
      <c r="BO343" s="2">
        <v>244304</v>
      </c>
      <c r="BP343" s="664">
        <v>338190</v>
      </c>
      <c r="BQ343" s="666">
        <v>456532</v>
      </c>
      <c r="BR343" s="668">
        <v>366122</v>
      </c>
    </row>
    <row r="344" spans="1:70" ht="26.25">
      <c r="A344" s="684"/>
      <c r="B344" s="29" t="s">
        <v>79</v>
      </c>
      <c r="C344" s="212" ph="1">
        <v>-0.44140000000000001</v>
      </c>
      <c r="D344" s="212" ph="1">
        <v>-0.1239</v>
      </c>
      <c r="E344" s="212" ph="1">
        <v>-0.30520000000000003</v>
      </c>
      <c r="F344" s="212" ph="1">
        <v>0.36840000000000001</v>
      </c>
      <c r="G344" s="212" ph="1">
        <v>-0.10390000000000001</v>
      </c>
      <c r="H344" s="212" ph="1">
        <v>0.2014</v>
      </c>
      <c r="I344" s="212" ph="1">
        <v>0.3659</v>
      </c>
      <c r="J344" s="212" ph="1">
        <v>-0.1227</v>
      </c>
      <c r="K344" s="212" ph="1">
        <v>-0.5494</v>
      </c>
      <c r="L344" s="212" ph="1">
        <v>0.63229999999999997</v>
      </c>
      <c r="M344" s="212" ph="1">
        <v>5.62E-2</v>
      </c>
      <c r="N344" s="212" ph="1">
        <v>-0.14960000000000001</v>
      </c>
      <c r="O344" s="212" ph="1">
        <v>0.99239999999999995</v>
      </c>
      <c r="P344" s="212" ph="1">
        <v>-0.49440000000000001</v>
      </c>
      <c r="Q344" s="212" ph="1">
        <v>-5.6000000000000001E-2</v>
      </c>
      <c r="R344" s="212" ph="1">
        <v>0.41660000000000003</v>
      </c>
      <c r="S344" s="212" ph="1">
        <v>-0.29199999999999998</v>
      </c>
      <c r="T344" s="212" ph="1">
        <v>0.45960000000000001</v>
      </c>
      <c r="U344" s="212" ph="1">
        <v>0.29959999999999998</v>
      </c>
      <c r="V344" s="212" ph="1">
        <v>-0.1421</v>
      </c>
      <c r="W344" s="212" ph="1">
        <v>-0.48930000000000001</v>
      </c>
      <c r="X344" s="212" ph="1">
        <v>0.78310000000000002</v>
      </c>
      <c r="Y344" s="212" ph="1">
        <v>-0.34410000000000002</v>
      </c>
      <c r="Z344" s="212" ph="1">
        <v>0.46</v>
      </c>
      <c r="AA344" s="212" ph="1">
        <v>0.31879999999999997</v>
      </c>
      <c r="AB344" s="212" ph="1">
        <v>2.8199999999999999E-2</v>
      </c>
      <c r="AC344" s="212" ph="1">
        <v>-0.26369999999999999</v>
      </c>
      <c r="AD344" s="212" ph="1">
        <v>4.9700000000000001E-2</v>
      </c>
      <c r="AE344" s="212" ph="1">
        <v>6.6500000000000004E-2</v>
      </c>
      <c r="AF344" s="212" ph="1">
        <v>7.5999999999999998E-2</v>
      </c>
      <c r="AG344" s="212" ph="1">
        <v>0.46789999999999998</v>
      </c>
      <c r="AH344" s="212" ph="1">
        <v>-0.3286</v>
      </c>
      <c r="AI344" s="212" ph="1">
        <v>-0.46710000000000002</v>
      </c>
      <c r="AJ344" s="212" ph="1">
        <v>0.58250000000000002</v>
      </c>
      <c r="AK344" s="212" ph="1">
        <v>-0.30530000000000002</v>
      </c>
      <c r="AL344" s="212" ph="1">
        <v>0.13619999999999999</v>
      </c>
      <c r="AM344" s="212" ph="1">
        <v>0.73170000000000002</v>
      </c>
      <c r="AN344" s="212" ph="1">
        <v>-0.35310000000000002</v>
      </c>
      <c r="AO344" s="212" ph="1">
        <v>-9.4500000000000001E-2</v>
      </c>
      <c r="AP344" s="212" ph="1">
        <v>9.2499999999999999E-2</v>
      </c>
      <c r="AQ344" s="212" ph="1">
        <v>-0.13980000000000001</v>
      </c>
      <c r="AR344" s="212" ph="1">
        <v>0.1905</v>
      </c>
      <c r="AS344" s="212" ph="1">
        <v>0.57589999999999997</v>
      </c>
      <c r="AT344" s="212" ph="1">
        <v>-0.2203</v>
      </c>
      <c r="AU344" s="212" ph="1">
        <v>-0.5756</v>
      </c>
      <c r="AV344" s="212" ph="1">
        <v>1.0539000000000001</v>
      </c>
      <c r="AW344" s="212" ph="1">
        <v>-0.3226</v>
      </c>
      <c r="AX344" s="212" ph="1">
        <v>-2.1000000000000001E-2</v>
      </c>
      <c r="AY344" s="212" ph="1">
        <v>0.5887</v>
      </c>
      <c r="AZ344" s="212" ph="1">
        <v>0.32329999999999998</v>
      </c>
      <c r="BA344" s="212" ph="1">
        <v>-0.56269999999999998</v>
      </c>
      <c r="BB344" s="4">
        <v>0.55620000000000003</v>
      </c>
      <c r="BC344" s="202">
        <v>-0.11650000000000001</v>
      </c>
      <c r="BD344" s="202">
        <v>0.33910000000000001</v>
      </c>
      <c r="BE344" s="405">
        <v>0.45190000000000002</v>
      </c>
      <c r="BF344" s="202">
        <v>-0.1336</v>
      </c>
      <c r="BG344" s="405">
        <v>-0.46560000000000001</v>
      </c>
      <c r="BH344" s="405">
        <v>0.496</v>
      </c>
      <c r="BI344" s="405">
        <v>-0.22140000000000001</v>
      </c>
      <c r="BJ344" s="405">
        <v>0.1603</v>
      </c>
      <c r="BK344" s="405">
        <v>0.51090000000000002</v>
      </c>
      <c r="BL344" s="202">
        <v>-0.15909999999999999</v>
      </c>
      <c r="BM344" s="202">
        <v>-0.39479999999999998</v>
      </c>
      <c r="BN344" s="202">
        <v>0.51519999999999999</v>
      </c>
      <c r="BO344" s="202">
        <v>-0.27129999999999999</v>
      </c>
      <c r="BP344" s="619">
        <v>0.38429999999999997</v>
      </c>
      <c r="BQ344" s="619">
        <v>0.34989999999999999</v>
      </c>
      <c r="BR344" s="619">
        <v>-0.19800000000000001</v>
      </c>
    </row>
    <row r="345" spans="1:70" ht="26.25">
      <c r="A345" s="684" t="s">
        <v>80</v>
      </c>
      <c r="B345" s="29" t="s">
        <v>81</v>
      </c>
      <c r="C345" s="212" ph="1">
        <v>0.49020000000000002</v>
      </c>
      <c r="D345" s="212" ph="1">
        <v>0.45229999999999998</v>
      </c>
      <c r="E345" s="212" ph="1">
        <v>0.3831</v>
      </c>
      <c r="F345" s="212" ph="1">
        <v>0.39069999999999999</v>
      </c>
      <c r="G345" s="212" ph="1">
        <v>0.37719999999999998</v>
      </c>
      <c r="H345" s="212" ph="1">
        <v>0.40450000000000003</v>
      </c>
      <c r="I345" s="212" ph="1">
        <v>0.47360000000000002</v>
      </c>
      <c r="J345" s="212" ph="1">
        <v>0.52649999999999997</v>
      </c>
      <c r="K345" s="212" ph="1">
        <v>0.38879999999999998</v>
      </c>
      <c r="L345" s="212" ph="1">
        <v>0.434</v>
      </c>
      <c r="M345" s="212" ph="1">
        <v>0.42420000000000002</v>
      </c>
      <c r="N345" s="212" ph="1">
        <v>0.49280000000000002</v>
      </c>
      <c r="O345" s="212" ph="1">
        <v>0.57220000000000004</v>
      </c>
      <c r="P345" s="212" ph="1">
        <v>0.4758</v>
      </c>
      <c r="Q345" s="212" ph="1">
        <v>0.48060000000000003</v>
      </c>
      <c r="R345" s="212" ph="1">
        <v>0.5786</v>
      </c>
      <c r="S345" s="212" ph="1">
        <v>0.51919999999999999</v>
      </c>
      <c r="T345" s="212" ph="1">
        <v>0.54500000000000004</v>
      </c>
      <c r="U345" s="212" ph="1">
        <v>0.58730000000000004</v>
      </c>
      <c r="V345" s="212" ph="1">
        <v>0.57869999999999999</v>
      </c>
      <c r="W345" s="212" ph="1">
        <v>0.4299</v>
      </c>
      <c r="X345" s="212" ph="1">
        <v>0.4824</v>
      </c>
      <c r="Y345" s="212" ph="1">
        <v>0.45550000000000002</v>
      </c>
      <c r="Z345" s="212" ph="1">
        <v>0.48409999999999997</v>
      </c>
      <c r="AA345" s="212" ph="1">
        <v>0.57010000000000005</v>
      </c>
      <c r="AB345" s="212" ph="1">
        <v>0.56889999999999996</v>
      </c>
      <c r="AC345" s="212" ph="1">
        <v>0.47</v>
      </c>
      <c r="AD345" s="212" ph="1">
        <v>0.50180000000000002</v>
      </c>
      <c r="AE345" s="212" ph="1">
        <v>0.49490000000000001</v>
      </c>
      <c r="AF345" s="212" ph="1">
        <v>0.5413</v>
      </c>
      <c r="AG345" s="212" ph="1">
        <v>0.62639999999999996</v>
      </c>
      <c r="AH345" s="212" ph="1">
        <v>0.58069999999999999</v>
      </c>
      <c r="AI345" s="212" ph="1">
        <v>0.46810000000000002</v>
      </c>
      <c r="AJ345" s="212" ph="1">
        <v>0.50700000000000001</v>
      </c>
      <c r="AK345" s="212" ph="1">
        <v>0.48049999999999998</v>
      </c>
      <c r="AL345" s="212" ph="1">
        <v>0.51349999999999996</v>
      </c>
      <c r="AM345" s="212" ph="1">
        <v>0.58660000000000001</v>
      </c>
      <c r="AN345" s="212" ph="1">
        <v>0.5857</v>
      </c>
      <c r="AO345" s="212" ph="1">
        <v>0.623</v>
      </c>
      <c r="AP345" s="212" ph="1">
        <v>0.59630000000000005</v>
      </c>
      <c r="AQ345" s="212" ph="1">
        <v>0.56640000000000001</v>
      </c>
      <c r="AR345" s="212" ph="1">
        <v>0.58779999999999999</v>
      </c>
      <c r="AS345" s="212" ph="1">
        <v>0.67969999999999997</v>
      </c>
      <c r="AT345" s="212" ph="1">
        <v>0.68630000000000002</v>
      </c>
      <c r="AU345" s="212" ph="1">
        <v>0.54730000000000001</v>
      </c>
      <c r="AV345" s="212" ph="1">
        <v>0.60599999999999998</v>
      </c>
      <c r="AW345" s="212" ph="1">
        <v>0.56659999999999999</v>
      </c>
      <c r="AX345" s="212" ph="1">
        <v>0.56659999999999999</v>
      </c>
      <c r="AY345" s="212" ph="1">
        <v>0.61599999999999999</v>
      </c>
      <c r="AZ345" s="212" ph="1">
        <v>0.67649999999999999</v>
      </c>
      <c r="BA345" s="212" ph="1">
        <v>0.57669999999999999</v>
      </c>
      <c r="BB345" s="4">
        <v>0.6129</v>
      </c>
      <c r="BC345" s="202">
        <v>0.5554</v>
      </c>
      <c r="BD345" s="202">
        <v>0.55610000000000004</v>
      </c>
      <c r="BE345" s="405">
        <v>0.62829999999999997</v>
      </c>
      <c r="BF345" s="202">
        <v>0.6169</v>
      </c>
      <c r="BG345" s="405">
        <v>0.50770000000000004</v>
      </c>
      <c r="BH345" s="405">
        <v>0.51870000000000005</v>
      </c>
      <c r="BI345" s="405">
        <v>0.48320000000000002</v>
      </c>
      <c r="BJ345" s="405">
        <v>0.48599999999999999</v>
      </c>
      <c r="BK345" s="405">
        <v>0.55020000000000002</v>
      </c>
      <c r="BL345" s="202">
        <v>0.56330000000000002</v>
      </c>
      <c r="BM345" s="202">
        <v>0.52639999999999998</v>
      </c>
      <c r="BN345" s="202">
        <v>0.54630000000000001</v>
      </c>
      <c r="BO345" s="202">
        <v>0.53239999999999998</v>
      </c>
      <c r="BP345" s="619">
        <v>0.53110000000000002</v>
      </c>
      <c r="BQ345" s="619">
        <v>0.59750000000000003</v>
      </c>
      <c r="BR345" s="619">
        <v>0.57210000000000005</v>
      </c>
    </row>
    <row r="346" spans="1:70" ht="26.25">
      <c r="A346" s="684"/>
      <c r="B346" s="29" t="s">
        <v>82</v>
      </c>
      <c r="C346" s="212" ph="1">
        <v>0.32540000000000002</v>
      </c>
      <c r="D346" s="212" ph="1">
        <v>0.3866</v>
      </c>
      <c r="E346" s="212" ph="1">
        <v>0.46179999999999999</v>
      </c>
      <c r="F346" s="212" ph="1">
        <v>0.40560000000000002</v>
      </c>
      <c r="G346" s="212" ph="1">
        <v>0.42599999999999999</v>
      </c>
      <c r="H346" s="212" ph="1">
        <v>0.38069999999999998</v>
      </c>
      <c r="I346" s="212" ph="1">
        <v>0.31890000000000002</v>
      </c>
      <c r="J346" s="212" ph="1">
        <v>0.3322</v>
      </c>
      <c r="K346" s="212" ph="1">
        <v>0.50949999999999995</v>
      </c>
      <c r="L346" s="212" ph="1">
        <v>0.41339999999999999</v>
      </c>
      <c r="M346" s="212" ph="1">
        <v>0.40889999999999999</v>
      </c>
      <c r="N346" s="212" ph="1">
        <v>0.37409999999999999</v>
      </c>
      <c r="O346" s="212" ph="1">
        <v>0.26390000000000002</v>
      </c>
      <c r="P346" s="212" ph="1">
        <v>0.42320000000000002</v>
      </c>
      <c r="Q346" s="212" ph="1">
        <v>0.40870000000000001</v>
      </c>
      <c r="R346" s="212" ph="1">
        <v>0.30520000000000003</v>
      </c>
      <c r="S346" s="212" ph="1">
        <v>0.38569999999999999</v>
      </c>
      <c r="T346" s="212" ph="1">
        <v>0.33300000000000002</v>
      </c>
      <c r="U346" s="212" ph="1">
        <v>0.28599999999999998</v>
      </c>
      <c r="V346" s="212" ph="1">
        <v>0.32179999999999997</v>
      </c>
      <c r="W346" s="212" ph="1">
        <v>0.48209999999999997</v>
      </c>
      <c r="X346" s="212" ph="1">
        <v>0.37409999999999999</v>
      </c>
      <c r="Y346" s="212" ph="1">
        <v>0.41820000000000002</v>
      </c>
      <c r="Z346" s="212" ph="1">
        <v>0.34949999999999998</v>
      </c>
      <c r="AA346" s="212" ph="1">
        <v>0.27979999999999999</v>
      </c>
      <c r="AB346" s="212" ph="1">
        <v>0.30420000000000003</v>
      </c>
      <c r="AC346" s="212" ph="1">
        <v>0.40479999999999999</v>
      </c>
      <c r="AD346" s="212" ph="1">
        <v>0.3624</v>
      </c>
      <c r="AE346" s="212" ph="1">
        <v>0.35720000000000002</v>
      </c>
      <c r="AF346" s="212" ph="1">
        <v>0.30840000000000001</v>
      </c>
      <c r="AG346" s="212" ph="1">
        <v>0.2296</v>
      </c>
      <c r="AH346" s="212" ph="1">
        <v>0.31790000000000002</v>
      </c>
      <c r="AI346" s="212" ph="1">
        <v>0.43780000000000002</v>
      </c>
      <c r="AJ346" s="212" ph="1">
        <v>0.3503</v>
      </c>
      <c r="AK346" s="212" ph="1">
        <v>0.3901</v>
      </c>
      <c r="AL346" s="212" ph="1">
        <v>0.33539999999999998</v>
      </c>
      <c r="AM346" s="212" ph="1">
        <v>0.24179999999999999</v>
      </c>
      <c r="AN346" s="212" ph="1">
        <v>0.30480000000000002</v>
      </c>
      <c r="AO346" s="212" ph="1">
        <v>0.27879999999999999</v>
      </c>
      <c r="AP346" s="212" ph="1">
        <v>0.29780000000000001</v>
      </c>
      <c r="AQ346" s="212" ph="1">
        <v>0.33300000000000002</v>
      </c>
      <c r="AR346" s="212" ph="1">
        <v>0.29620000000000002</v>
      </c>
      <c r="AS346" s="212" ph="1">
        <v>0.2082</v>
      </c>
      <c r="AT346" s="212" ph="1">
        <v>0.2374</v>
      </c>
      <c r="AU346" s="212" ph="1">
        <v>0.38640000000000002</v>
      </c>
      <c r="AV346" s="212" ph="1">
        <v>0.28000000000000003</v>
      </c>
      <c r="AW346" s="212" ph="1">
        <v>0.33339999999999997</v>
      </c>
      <c r="AX346" s="212" ph="1">
        <v>0.32429999999999998</v>
      </c>
      <c r="AY346" s="212" ph="1">
        <v>0.25190000000000001</v>
      </c>
      <c r="AZ346" s="212" ph="1">
        <v>0.2077</v>
      </c>
      <c r="BA346" s="212" ph="1">
        <v>0.34370000000000001</v>
      </c>
      <c r="BB346" s="4">
        <v>0.2757</v>
      </c>
      <c r="BC346" s="202">
        <v>0.33189999999999997</v>
      </c>
      <c r="BD346" s="202">
        <v>0.29909999999999998</v>
      </c>
      <c r="BE346" s="405">
        <v>0.2346</v>
      </c>
      <c r="BF346" s="202">
        <v>0.28039999999999998</v>
      </c>
      <c r="BG346" s="407">
        <v>0.4</v>
      </c>
      <c r="BH346" s="405">
        <v>0.34229999999999999</v>
      </c>
      <c r="BI346" s="405">
        <v>0.38109999999999999</v>
      </c>
      <c r="BJ346" s="405">
        <v>0.35349999999999998</v>
      </c>
      <c r="BK346" s="405">
        <v>0.27160000000000001</v>
      </c>
      <c r="BL346" s="202">
        <v>0.29870000000000002</v>
      </c>
      <c r="BM346" s="202">
        <v>0.34870000000000001</v>
      </c>
      <c r="BN346" s="202">
        <v>0.29249999999999998</v>
      </c>
      <c r="BO346" s="202">
        <v>0.33529999999999999</v>
      </c>
      <c r="BP346" s="619">
        <v>0.29699999999999999</v>
      </c>
      <c r="BQ346" s="619">
        <v>0.24030000000000001</v>
      </c>
      <c r="BR346" s="619">
        <v>0.29749999999999999</v>
      </c>
    </row>
    <row r="347" spans="1:70" ht="26.25">
      <c r="A347" s="684"/>
      <c r="B347" s="29" t="s">
        <v>83</v>
      </c>
      <c r="C347" s="212" ph="1">
        <v>0.18429999999999999</v>
      </c>
      <c r="D347" s="212" ph="1">
        <v>0.16109999999999999</v>
      </c>
      <c r="E347" s="212" ph="1">
        <v>0.15509999999999999</v>
      </c>
      <c r="F347" s="212" ph="1">
        <v>0.20369999999999999</v>
      </c>
      <c r="G347" s="212" ph="1">
        <v>0.19689999999999999</v>
      </c>
      <c r="H347" s="212" ph="1">
        <v>0.21479999999999999</v>
      </c>
      <c r="I347" s="212" ph="1">
        <v>0.20749999999999999</v>
      </c>
      <c r="J347" s="212" ph="1">
        <v>0.14130000000000001</v>
      </c>
      <c r="K347" s="212" ph="1">
        <v>0.1017</v>
      </c>
      <c r="L347" s="212" ph="1">
        <v>0.15260000000000001</v>
      </c>
      <c r="M347" s="212" ph="1">
        <v>0.16689999999999999</v>
      </c>
      <c r="N347" s="212" ph="1">
        <v>0.13300000000000001</v>
      </c>
      <c r="O347" s="212" ph="1">
        <v>0.16389999999999999</v>
      </c>
      <c r="P347" s="212" ph="1">
        <v>0.10100000000000001</v>
      </c>
      <c r="Q347" s="212" ph="1">
        <v>0.11070000000000001</v>
      </c>
      <c r="R347" s="212" ph="1">
        <v>0.1162</v>
      </c>
      <c r="S347" s="212" ph="1">
        <v>9.5100000000000004E-2</v>
      </c>
      <c r="T347" s="212" ph="1">
        <v>0.122</v>
      </c>
      <c r="U347" s="212" ph="1">
        <v>0.12670000000000001</v>
      </c>
      <c r="V347" s="212" ph="1">
        <v>9.9500000000000005E-2</v>
      </c>
      <c r="W347" s="212" ph="1">
        <v>8.7999999999999995E-2</v>
      </c>
      <c r="X347" s="212" ph="1">
        <v>0.14349999999999999</v>
      </c>
      <c r="Y347" s="212" ph="1">
        <v>0.1263</v>
      </c>
      <c r="Z347" s="212" ph="1">
        <v>0.16639999999999999</v>
      </c>
      <c r="AA347" s="212" ph="1">
        <v>0.15010000000000001</v>
      </c>
      <c r="AB347" s="212" ph="1">
        <v>0.12690000000000001</v>
      </c>
      <c r="AC347" s="212" ph="1">
        <v>0.12520000000000001</v>
      </c>
      <c r="AD347" s="212" ph="1">
        <v>0.1358</v>
      </c>
      <c r="AE347" s="212" ph="1">
        <v>0.14779999999999999</v>
      </c>
      <c r="AF347" s="212" ph="1">
        <v>0.15029999999999999</v>
      </c>
      <c r="AG347" s="212" ph="1">
        <v>0.14399999999999999</v>
      </c>
      <c r="AH347" s="212" ph="1">
        <v>0.1014</v>
      </c>
      <c r="AI347" s="212" ph="1">
        <v>9.4100000000000003E-2</v>
      </c>
      <c r="AJ347" s="212" ph="1">
        <v>0.14269999999999999</v>
      </c>
      <c r="AK347" s="212" ph="1">
        <v>0.12939999999999999</v>
      </c>
      <c r="AL347" s="212" ph="1">
        <v>0.15110000000000001</v>
      </c>
      <c r="AM347" s="212" ph="1">
        <v>0.1716</v>
      </c>
      <c r="AN347" s="212" ph="1">
        <v>0.1095</v>
      </c>
      <c r="AO347" s="212" ph="1">
        <v>9.8299999999999998E-2</v>
      </c>
      <c r="AP347" s="212" ph="1">
        <v>0.10589999999999999</v>
      </c>
      <c r="AQ347" s="212" ph="1">
        <v>0.10059999999999999</v>
      </c>
      <c r="AR347" s="212" ph="1">
        <v>0.11600000000000001</v>
      </c>
      <c r="AS347" s="212" ph="1">
        <v>0.11210000000000001</v>
      </c>
      <c r="AT347" s="212" ph="1">
        <v>7.6300000000000007E-2</v>
      </c>
      <c r="AU347" s="212" ph="1">
        <v>6.6299999999999998E-2</v>
      </c>
      <c r="AV347" s="212" ph="1">
        <v>0.114</v>
      </c>
      <c r="AW347" s="212" ph="1">
        <v>0.1</v>
      </c>
      <c r="AX347" s="212" ph="1">
        <v>0.1091</v>
      </c>
      <c r="AY347" s="212" ph="1">
        <v>0.1321</v>
      </c>
      <c r="AZ347" s="212" ph="1">
        <v>0.1158</v>
      </c>
      <c r="BA347" s="212" ph="1">
        <v>7.9600000000000004E-2</v>
      </c>
      <c r="BB347" s="4">
        <v>0.1114</v>
      </c>
      <c r="BC347" s="202">
        <v>0.11269999999999999</v>
      </c>
      <c r="BD347" s="202">
        <v>0.1447</v>
      </c>
      <c r="BE347" s="405">
        <v>0.1371</v>
      </c>
      <c r="BF347" s="202">
        <v>0.1027</v>
      </c>
      <c r="BG347" s="405">
        <v>9.2299999999999993E-2</v>
      </c>
      <c r="BH347" s="405">
        <v>0.1391</v>
      </c>
      <c r="BI347" s="405">
        <v>0.13569999999999999</v>
      </c>
      <c r="BJ347" s="405">
        <v>0.1605</v>
      </c>
      <c r="BK347" s="405">
        <v>0.1782</v>
      </c>
      <c r="BL347" s="202">
        <v>0.13800000000000001</v>
      </c>
      <c r="BM347" s="202">
        <v>0.1249</v>
      </c>
      <c r="BN347" s="202">
        <v>0.1613</v>
      </c>
      <c r="BO347" s="202">
        <v>0.1323</v>
      </c>
      <c r="BP347" s="619">
        <v>0.17180000000000001</v>
      </c>
      <c r="BQ347" s="619">
        <v>0.16209999999999999</v>
      </c>
      <c r="BR347" s="619">
        <v>0.13039999999999999</v>
      </c>
    </row>
    <row r="348" spans="1:70">
      <c r="A348" s="684" t="s">
        <v>84</v>
      </c>
      <c r="B348" s="28" t="s">
        <v>84</v>
      </c>
      <c r="C348" s="43">
        <v>689481</v>
      </c>
      <c r="D348" s="43">
        <v>1016799</v>
      </c>
      <c r="E348" s="43">
        <v>1109992</v>
      </c>
      <c r="F348" s="43">
        <v>693661</v>
      </c>
      <c r="G348" s="43">
        <v>757219</v>
      </c>
      <c r="H348" s="43">
        <v>674153</v>
      </c>
      <c r="I348" s="43">
        <v>701701</v>
      </c>
      <c r="J348" s="43">
        <v>1033676</v>
      </c>
      <c r="K348" s="43">
        <v>1584629</v>
      </c>
      <c r="L348" s="43">
        <v>802617</v>
      </c>
      <c r="M348" s="43">
        <v>959903</v>
      </c>
      <c r="N348" s="43">
        <v>919948</v>
      </c>
      <c r="O348" s="43">
        <v>936725</v>
      </c>
      <c r="P348" s="43">
        <v>1724088</v>
      </c>
      <c r="Q348" s="43">
        <v>1404185</v>
      </c>
      <c r="R348" s="43">
        <v>1097990</v>
      </c>
      <c r="S348" s="43">
        <v>1678419</v>
      </c>
      <c r="T348" s="43">
        <v>1354299</v>
      </c>
      <c r="U348" s="43">
        <v>1591980</v>
      </c>
      <c r="V348" s="43">
        <v>2011303</v>
      </c>
      <c r="W348" s="43">
        <v>2447158</v>
      </c>
      <c r="X348" s="43">
        <v>1156823</v>
      </c>
      <c r="Y348" s="43">
        <v>1472812</v>
      </c>
      <c r="Z348" s="43">
        <v>977266</v>
      </c>
      <c r="AA348" s="43">
        <v>1044586</v>
      </c>
      <c r="AB348" s="43">
        <v>1628922</v>
      </c>
      <c r="AC348" s="43">
        <v>2193726</v>
      </c>
      <c r="AD348" s="43">
        <v>1523388</v>
      </c>
      <c r="AE348" s="43">
        <v>1475112</v>
      </c>
      <c r="AF348" s="43">
        <v>1497889</v>
      </c>
      <c r="AG348" s="43">
        <v>1525751</v>
      </c>
      <c r="AH348" s="43">
        <v>2513025</v>
      </c>
      <c r="AI348" s="43">
        <v>2572851</v>
      </c>
      <c r="AJ348" s="43">
        <v>1252881</v>
      </c>
      <c r="AK348" s="43">
        <v>1444511</v>
      </c>
      <c r="AL348" s="43">
        <v>1063208</v>
      </c>
      <c r="AM348" s="43">
        <v>969745</v>
      </c>
      <c r="AN348" s="43">
        <v>1617902</v>
      </c>
      <c r="AO348" s="43">
        <v>1706127</v>
      </c>
      <c r="AP348" s="43">
        <v>1671982</v>
      </c>
      <c r="AQ348" s="43">
        <v>1696135</v>
      </c>
      <c r="AR348" s="43">
        <v>1526954</v>
      </c>
      <c r="AS348" s="43">
        <v>1499639</v>
      </c>
      <c r="AT348" s="43">
        <v>2696154</v>
      </c>
      <c r="AU348" s="43">
        <v>3439595</v>
      </c>
      <c r="AV348" s="43">
        <v>1380203</v>
      </c>
      <c r="AW348" s="43">
        <v>1836974</v>
      </c>
      <c r="AX348" s="43">
        <v>1355611</v>
      </c>
      <c r="AY348" s="43">
        <v>1147522</v>
      </c>
      <c r="AZ348" s="43">
        <v>1544762</v>
      </c>
      <c r="BA348" s="43">
        <v>2654214</v>
      </c>
      <c r="BB348" s="2">
        <v>1497392</v>
      </c>
      <c r="BC348" s="2">
        <v>1705841</v>
      </c>
      <c r="BD348" s="2">
        <v>1444076</v>
      </c>
      <c r="BE348" s="396">
        <v>1400996</v>
      </c>
      <c r="BF348" s="2">
        <v>2265951</v>
      </c>
      <c r="BG348" s="425">
        <v>2957384</v>
      </c>
      <c r="BH348" s="480">
        <v>1522095</v>
      </c>
      <c r="BI348" s="483">
        <v>1593976</v>
      </c>
      <c r="BJ348" s="504">
        <v>1193154</v>
      </c>
      <c r="BK348" s="535">
        <v>1130502</v>
      </c>
      <c r="BL348" s="2">
        <v>1647553</v>
      </c>
      <c r="BM348" s="2">
        <v>2032158</v>
      </c>
      <c r="BN348" s="2">
        <v>1163490</v>
      </c>
      <c r="BO348" s="2">
        <v>1460043</v>
      </c>
      <c r="BP348" s="664">
        <v>1261547</v>
      </c>
      <c r="BQ348" s="666">
        <v>1291337</v>
      </c>
      <c r="BR348" s="668">
        <v>1980787</v>
      </c>
    </row>
    <row r="349" spans="1:70" ht="26.25">
      <c r="A349" s="684"/>
      <c r="B349" s="29" t="s">
        <v>85</v>
      </c>
      <c r="C349" s="212" ph="1">
        <v>0</v>
      </c>
      <c r="D349" s="212" ph="1">
        <v>0.47470000000000001</v>
      </c>
      <c r="E349" s="212" ph="1">
        <v>9.1700000000000004E-2</v>
      </c>
      <c r="F349" s="212" ph="1">
        <v>-0.37509999999999999</v>
      </c>
      <c r="G349" s="212" ph="1">
        <v>9.1600000000000001E-2</v>
      </c>
      <c r="H349" s="212" ph="1">
        <v>-0.10970000000000001</v>
      </c>
      <c r="I349" s="212" ph="1">
        <v>4.0899999999999999E-2</v>
      </c>
      <c r="J349" s="212" ph="1">
        <v>0.47310000000000002</v>
      </c>
      <c r="K349" s="212" ph="1">
        <v>0.53300000000000003</v>
      </c>
      <c r="L349" s="212" ph="1">
        <v>-0.49349999999999999</v>
      </c>
      <c r="M349" s="212" ph="1">
        <v>0.19600000000000001</v>
      </c>
      <c r="N349" s="212" ph="1">
        <v>-4.1599999999999998E-2</v>
      </c>
      <c r="O349" s="212" ph="1">
        <v>1.8200000000000001E-2</v>
      </c>
      <c r="P349" s="212" ph="1">
        <v>0.84050000000000002</v>
      </c>
      <c r="Q349" s="212" ph="1">
        <v>-0.1855</v>
      </c>
      <c r="R349" s="212" ph="1">
        <v>-0.21809999999999999</v>
      </c>
      <c r="S349" s="212" ph="1">
        <v>0.52859999999999996</v>
      </c>
      <c r="T349" s="212" ph="1">
        <v>-0.19309999999999999</v>
      </c>
      <c r="U349" s="212" ph="1">
        <v>0.17549999999999999</v>
      </c>
      <c r="V349" s="212" ph="1">
        <v>0.26340000000000002</v>
      </c>
      <c r="W349" s="212" ph="1">
        <v>0.2167</v>
      </c>
      <c r="X349" s="212" ph="1">
        <v>-0.52729999999999999</v>
      </c>
      <c r="Y349" s="212" ph="1">
        <v>0.2732</v>
      </c>
      <c r="Z349" s="212" ph="1">
        <v>-0.33650000000000002</v>
      </c>
      <c r="AA349" s="212" ph="1">
        <v>6.8900000000000003E-2</v>
      </c>
      <c r="AB349" s="212" ph="1">
        <v>0.55940000000000001</v>
      </c>
      <c r="AC349" s="212" ph="1">
        <v>0.34670000000000001</v>
      </c>
      <c r="AD349" s="212" ph="1">
        <v>-0.30559999999999998</v>
      </c>
      <c r="AE349" s="212" ph="1">
        <v>-3.1699999999999999E-2</v>
      </c>
      <c r="AF349" s="212" ph="1">
        <v>1.54E-2</v>
      </c>
      <c r="AG349" s="212" ph="1">
        <v>1.8599999999999998E-2</v>
      </c>
      <c r="AH349" s="212" ph="1">
        <v>0.64710000000000001</v>
      </c>
      <c r="AI349" s="212" ph="1">
        <v>2.3800000000000002E-2</v>
      </c>
      <c r="AJ349" s="212" ph="1">
        <v>-0.51300000000000001</v>
      </c>
      <c r="AK349" s="212" ph="1">
        <v>0.153</v>
      </c>
      <c r="AL349" s="212" ph="1">
        <v>-0.26400000000000001</v>
      </c>
      <c r="AM349" s="212" ph="1">
        <v>-8.7900000000000006E-2</v>
      </c>
      <c r="AN349" s="212" ph="1">
        <v>0.66839999999999999</v>
      </c>
      <c r="AO349" s="212" ph="1">
        <v>5.45E-2</v>
      </c>
      <c r="AP349" s="212" ph="1">
        <v>-0.02</v>
      </c>
      <c r="AQ349" s="212" ph="1">
        <v>1.44E-2</v>
      </c>
      <c r="AR349" s="212" ph="1">
        <v>-9.9699999999999997E-2</v>
      </c>
      <c r="AS349" s="212" ph="1">
        <v>-1.7899999999999999E-2</v>
      </c>
      <c r="AT349" s="212" ph="1">
        <v>0.79790000000000005</v>
      </c>
      <c r="AU349" s="212" ph="1">
        <v>0.2757</v>
      </c>
      <c r="AV349" s="212" ph="1">
        <v>-0.59870000000000001</v>
      </c>
      <c r="AW349" s="212" ph="1">
        <v>0.33090000000000003</v>
      </c>
      <c r="AX349" s="212" ph="1">
        <v>-0.26200000000000001</v>
      </c>
      <c r="AY349" s="212" ph="1">
        <v>-0.1535</v>
      </c>
      <c r="AZ349" s="212" ph="1">
        <v>0.34620000000000001</v>
      </c>
      <c r="BA349" s="212" ph="1">
        <v>0.71819999999999995</v>
      </c>
      <c r="BB349" s="4">
        <v>-0.43580000000000002</v>
      </c>
      <c r="BC349" s="202">
        <v>0.13919999999999999</v>
      </c>
      <c r="BD349" s="202">
        <v>-0.1535</v>
      </c>
      <c r="BE349" s="405">
        <v>-2.98E-2</v>
      </c>
      <c r="BF349" s="202">
        <v>0.61739999999999995</v>
      </c>
      <c r="BG349" s="405">
        <v>0.30509999999999998</v>
      </c>
      <c r="BH349" s="405">
        <v>-0.48530000000000001</v>
      </c>
      <c r="BI349" s="405">
        <v>4.7199999999999999E-2</v>
      </c>
      <c r="BJ349" s="405">
        <v>-0.2515</v>
      </c>
      <c r="BK349" s="405">
        <v>-5.2499999999999998E-2</v>
      </c>
      <c r="BL349" s="202">
        <v>0.45739999999999997</v>
      </c>
      <c r="BM349" s="202">
        <v>0.2334</v>
      </c>
      <c r="BN349" s="202">
        <v>-0.42749999999999999</v>
      </c>
      <c r="BO349" s="202">
        <v>0.25490000000000002</v>
      </c>
      <c r="BP349" s="619">
        <v>-0.13600000000000001</v>
      </c>
      <c r="BQ349" s="619">
        <v>2.3599999999999999E-2</v>
      </c>
      <c r="BR349" s="619">
        <v>0.53390000000000004</v>
      </c>
    </row>
    <row r="350" spans="1:70">
      <c r="A350" s="684"/>
      <c r="B350" s="28" t="s">
        <v>86</v>
      </c>
      <c r="C350" s="43">
        <v>0</v>
      </c>
      <c r="D350" s="43">
        <v>0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  <c r="V350" s="43">
        <v>0</v>
      </c>
      <c r="W350" s="43">
        <v>0</v>
      </c>
      <c r="X350" s="43">
        <v>0</v>
      </c>
      <c r="Y350" s="43">
        <v>0</v>
      </c>
      <c r="Z350" s="43">
        <v>0</v>
      </c>
      <c r="AA350" s="43">
        <v>0</v>
      </c>
      <c r="AB350" s="43">
        <v>0</v>
      </c>
      <c r="AC350" s="43">
        <v>0</v>
      </c>
      <c r="AD350" s="43">
        <v>0</v>
      </c>
      <c r="AE350" s="43">
        <v>0</v>
      </c>
      <c r="AF350" s="43">
        <v>0</v>
      </c>
      <c r="AG350" s="43">
        <v>0</v>
      </c>
      <c r="AH350" s="43">
        <v>0</v>
      </c>
      <c r="AI350" s="43">
        <v>0</v>
      </c>
      <c r="AJ350" s="43">
        <v>0</v>
      </c>
      <c r="AK350" s="43">
        <v>0</v>
      </c>
      <c r="AL350" s="43">
        <v>0</v>
      </c>
      <c r="AM350" s="43">
        <v>644871</v>
      </c>
      <c r="AN350" s="43">
        <v>1124137</v>
      </c>
      <c r="AO350" s="43">
        <v>1176759</v>
      </c>
      <c r="AP350" s="43">
        <v>1221969</v>
      </c>
      <c r="AQ350" s="43">
        <v>1191236</v>
      </c>
      <c r="AR350" s="43">
        <v>1031800</v>
      </c>
      <c r="AS350" s="43">
        <v>1073261</v>
      </c>
      <c r="AT350" s="43">
        <v>2092770</v>
      </c>
      <c r="AU350" s="43">
        <v>2590690</v>
      </c>
      <c r="AV350" s="43">
        <v>945146</v>
      </c>
      <c r="AW350" s="43">
        <v>1305002</v>
      </c>
      <c r="AX350" s="43">
        <v>922629</v>
      </c>
      <c r="AY350" s="43">
        <v>806535</v>
      </c>
      <c r="AZ350" s="43">
        <v>1150292</v>
      </c>
      <c r="BA350" s="43">
        <v>2001985</v>
      </c>
      <c r="BB350" s="2">
        <v>1042398</v>
      </c>
      <c r="BC350" s="2">
        <v>1237600</v>
      </c>
      <c r="BD350" s="2">
        <v>966860</v>
      </c>
      <c r="BE350" s="396">
        <v>954923</v>
      </c>
      <c r="BF350" s="2">
        <v>1650533</v>
      </c>
      <c r="BG350" s="425">
        <v>2045423</v>
      </c>
      <c r="BH350" s="480">
        <v>955869</v>
      </c>
      <c r="BI350" s="483">
        <v>988642</v>
      </c>
      <c r="BJ350" s="504">
        <v>715616</v>
      </c>
      <c r="BK350" s="535">
        <v>696307</v>
      </c>
      <c r="BL350" s="2">
        <v>1074907</v>
      </c>
      <c r="BM350" s="2">
        <v>1305729</v>
      </c>
      <c r="BN350" s="2">
        <v>759258</v>
      </c>
      <c r="BO350" s="2">
        <v>934286</v>
      </c>
      <c r="BP350" s="664">
        <v>808987</v>
      </c>
      <c r="BQ350" s="666">
        <v>837121</v>
      </c>
      <c r="BR350" s="668">
        <v>1367308</v>
      </c>
    </row>
    <row r="351" spans="1:70">
      <c r="A351" s="684"/>
      <c r="B351" s="29" t="s">
        <v>87</v>
      </c>
      <c r="C351" s="45">
        <v>0</v>
      </c>
      <c r="D351" s="45">
        <v>0</v>
      </c>
      <c r="E351" s="45">
        <v>0</v>
      </c>
      <c r="F351" s="45">
        <v>0</v>
      </c>
      <c r="G351" s="45">
        <v>0</v>
      </c>
      <c r="H351" s="45">
        <v>0</v>
      </c>
      <c r="I351" s="45">
        <v>0</v>
      </c>
      <c r="J351" s="45">
        <v>0</v>
      </c>
      <c r="K351" s="45">
        <v>0</v>
      </c>
      <c r="L351" s="45">
        <v>0</v>
      </c>
      <c r="M351" s="45">
        <v>0</v>
      </c>
      <c r="N351" s="45">
        <v>0</v>
      </c>
      <c r="O351" s="45">
        <v>0</v>
      </c>
      <c r="P351" s="45">
        <v>0</v>
      </c>
      <c r="Q351" s="45">
        <v>0</v>
      </c>
      <c r="R351" s="45">
        <v>0</v>
      </c>
      <c r="S351" s="45">
        <v>0</v>
      </c>
      <c r="T351" s="45">
        <v>0</v>
      </c>
      <c r="U351" s="45">
        <v>0</v>
      </c>
      <c r="V351" s="45">
        <v>0</v>
      </c>
      <c r="W351" s="45">
        <v>0</v>
      </c>
      <c r="X351" s="45">
        <v>0</v>
      </c>
      <c r="Y351" s="45">
        <v>0</v>
      </c>
      <c r="Z351" s="45">
        <v>0</v>
      </c>
      <c r="AA351" s="45">
        <v>0</v>
      </c>
      <c r="AB351" s="45">
        <v>0</v>
      </c>
      <c r="AC351" s="45">
        <v>0</v>
      </c>
      <c r="AD351" s="45">
        <v>0</v>
      </c>
      <c r="AE351" s="45">
        <v>0</v>
      </c>
      <c r="AF351" s="45">
        <v>0</v>
      </c>
      <c r="AG351" s="45">
        <v>0</v>
      </c>
      <c r="AH351" s="45">
        <v>0</v>
      </c>
      <c r="AI351" s="45">
        <v>0</v>
      </c>
      <c r="AJ351" s="45">
        <v>0</v>
      </c>
      <c r="AK351" s="45">
        <v>0</v>
      </c>
      <c r="AL351" s="45">
        <v>0</v>
      </c>
      <c r="AM351" s="45">
        <v>182605</v>
      </c>
      <c r="AN351" s="45">
        <v>235603</v>
      </c>
      <c r="AO351" s="45">
        <v>339070</v>
      </c>
      <c r="AP351" s="45">
        <v>287711</v>
      </c>
      <c r="AQ351" s="45">
        <v>322278</v>
      </c>
      <c r="AR351" s="45">
        <v>339690</v>
      </c>
      <c r="AS351" s="45">
        <v>267627</v>
      </c>
      <c r="AT351" s="45">
        <v>337387</v>
      </c>
      <c r="AU351" s="45">
        <v>590460</v>
      </c>
      <c r="AV351" s="45">
        <v>338636</v>
      </c>
      <c r="AW351" s="45">
        <v>319975</v>
      </c>
      <c r="AX351" s="45">
        <v>292167</v>
      </c>
      <c r="AY351" s="45">
        <v>217755</v>
      </c>
      <c r="AZ351" s="45">
        <v>216149</v>
      </c>
      <c r="BA351" s="45">
        <v>350565</v>
      </c>
      <c r="BB351" s="4">
        <v>1159517</v>
      </c>
      <c r="BC351" s="4">
        <v>279803</v>
      </c>
      <c r="BD351" s="4">
        <v>312023</v>
      </c>
      <c r="BE351" s="397">
        <v>248055</v>
      </c>
      <c r="BF351" s="4">
        <v>335795</v>
      </c>
      <c r="BG351" s="426">
        <v>608362</v>
      </c>
      <c r="BH351" s="481">
        <v>413819</v>
      </c>
      <c r="BI351" s="484">
        <v>368328</v>
      </c>
      <c r="BJ351" s="505">
        <v>304980</v>
      </c>
      <c r="BK351" s="536">
        <v>245159</v>
      </c>
      <c r="BL351" s="4">
        <v>287967</v>
      </c>
      <c r="BM351" s="4">
        <v>431717</v>
      </c>
      <c r="BN351" s="4">
        <v>255141</v>
      </c>
      <c r="BO351" s="4">
        <v>282362</v>
      </c>
      <c r="BP351" s="665">
        <v>279690</v>
      </c>
      <c r="BQ351" s="667">
        <v>239795</v>
      </c>
      <c r="BR351" s="669">
        <v>305826</v>
      </c>
    </row>
    <row r="352" spans="1:70">
      <c r="A352" s="684"/>
      <c r="B352" s="29" t="s">
        <v>88</v>
      </c>
      <c r="C352" s="45">
        <v>0</v>
      </c>
      <c r="D352" s="45">
        <v>0</v>
      </c>
      <c r="E352" s="45">
        <v>0</v>
      </c>
      <c r="F352" s="45">
        <v>0</v>
      </c>
      <c r="G352" s="45">
        <v>0</v>
      </c>
      <c r="H352" s="45">
        <v>0</v>
      </c>
      <c r="I352" s="45">
        <v>0</v>
      </c>
      <c r="J352" s="45">
        <v>0</v>
      </c>
      <c r="K352" s="45">
        <v>0</v>
      </c>
      <c r="L352" s="45">
        <v>0</v>
      </c>
      <c r="M352" s="45">
        <v>0</v>
      </c>
      <c r="N352" s="45">
        <v>0</v>
      </c>
      <c r="O352" s="45">
        <v>0</v>
      </c>
      <c r="P352" s="45">
        <v>0</v>
      </c>
      <c r="Q352" s="45">
        <v>0</v>
      </c>
      <c r="R352" s="45">
        <v>0</v>
      </c>
      <c r="S352" s="45">
        <v>0</v>
      </c>
      <c r="T352" s="45">
        <v>0</v>
      </c>
      <c r="U352" s="45">
        <v>0</v>
      </c>
      <c r="V352" s="45">
        <v>0</v>
      </c>
      <c r="W352" s="45">
        <v>0</v>
      </c>
      <c r="X352" s="45">
        <v>0</v>
      </c>
      <c r="Y352" s="45">
        <v>0</v>
      </c>
      <c r="Z352" s="45">
        <v>0</v>
      </c>
      <c r="AA352" s="45">
        <v>0</v>
      </c>
      <c r="AB352" s="45">
        <v>0</v>
      </c>
      <c r="AC352" s="45">
        <v>0</v>
      </c>
      <c r="AD352" s="45">
        <v>0</v>
      </c>
      <c r="AE352" s="45">
        <v>0</v>
      </c>
      <c r="AF352" s="45">
        <v>0</v>
      </c>
      <c r="AG352" s="45">
        <v>0</v>
      </c>
      <c r="AH352" s="45">
        <v>0</v>
      </c>
      <c r="AI352" s="45">
        <v>0</v>
      </c>
      <c r="AJ352" s="45">
        <v>0</v>
      </c>
      <c r="AK352" s="45">
        <v>0</v>
      </c>
      <c r="AL352" s="45">
        <v>0</v>
      </c>
      <c r="AM352" s="45">
        <v>142269</v>
      </c>
      <c r="AN352" s="45">
        <v>258162</v>
      </c>
      <c r="AO352" s="45">
        <v>190298</v>
      </c>
      <c r="AP352" s="45">
        <v>162302</v>
      </c>
      <c r="AQ352" s="45">
        <v>182621</v>
      </c>
      <c r="AR352" s="45">
        <v>155464</v>
      </c>
      <c r="AS352" s="45">
        <v>158751</v>
      </c>
      <c r="AT352" s="45">
        <v>265997</v>
      </c>
      <c r="AU352" s="45">
        <v>258445</v>
      </c>
      <c r="AV352" s="45">
        <v>96421</v>
      </c>
      <c r="AW352" s="45">
        <v>211997</v>
      </c>
      <c r="AX352" s="45">
        <v>140816</v>
      </c>
      <c r="AY352" s="45">
        <v>123232</v>
      </c>
      <c r="AZ352" s="45">
        <v>178321</v>
      </c>
      <c r="BA352" s="45">
        <v>301664</v>
      </c>
      <c r="BB352" s="4">
        <v>117119</v>
      </c>
      <c r="BC352" s="4">
        <v>188438</v>
      </c>
      <c r="BD352" s="4">
        <v>165193</v>
      </c>
      <c r="BE352" s="397">
        <v>198018</v>
      </c>
      <c r="BF352" s="4">
        <v>279623</v>
      </c>
      <c r="BG352" s="426">
        <v>303599</v>
      </c>
      <c r="BH352" s="481">
        <v>152407</v>
      </c>
      <c r="BI352" s="484">
        <v>237006</v>
      </c>
      <c r="BJ352" s="505">
        <v>172558</v>
      </c>
      <c r="BK352" s="536">
        <v>189036</v>
      </c>
      <c r="BL352" s="4">
        <v>284679</v>
      </c>
      <c r="BM352" s="4">
        <v>294712</v>
      </c>
      <c r="BN352" s="4">
        <v>149091</v>
      </c>
      <c r="BO352" s="4">
        <v>243395</v>
      </c>
      <c r="BP352" s="665">
        <v>172870</v>
      </c>
      <c r="BQ352" s="667">
        <v>214421</v>
      </c>
      <c r="BR352" s="669">
        <v>307653</v>
      </c>
    </row>
    <row r="353" spans="1:70" ht="26.25">
      <c r="A353" s="684" t="s">
        <v>89</v>
      </c>
      <c r="B353" s="28" t="s">
        <v>89</v>
      </c>
      <c r="C353" s="212" ph="1">
        <v>0.56059999999999999</v>
      </c>
      <c r="D353" s="212" ph="1">
        <v>0.61240000000000006</v>
      </c>
      <c r="E353" s="212" ph="1">
        <v>0.66679999999999995</v>
      </c>
      <c r="F353" s="212" ph="1">
        <v>0.57740000000000002</v>
      </c>
      <c r="G353" s="212" ph="1">
        <v>0.60499999999999998</v>
      </c>
      <c r="H353" s="212" ph="1">
        <v>0.58079999999999998</v>
      </c>
      <c r="I353" s="212" ph="1">
        <v>0.54910000000000003</v>
      </c>
      <c r="J353" s="212" ph="1">
        <v>0.57210000000000005</v>
      </c>
      <c r="K353" s="212" ph="1">
        <v>0.68079999999999996</v>
      </c>
      <c r="L353" s="212" ph="1">
        <v>0.5504</v>
      </c>
      <c r="M353" s="212" ph="1">
        <v>0.60519999999999996</v>
      </c>
      <c r="N353" s="212" ph="1">
        <v>0.6008</v>
      </c>
      <c r="O353" s="212" ph="1">
        <v>0.57340000000000002</v>
      </c>
      <c r="P353" s="212" ph="1">
        <v>0.65280000000000005</v>
      </c>
      <c r="Q353" s="212" ph="1">
        <v>0.64790000000000003</v>
      </c>
      <c r="R353" s="212" ph="1">
        <v>0.58809999999999996</v>
      </c>
      <c r="S353" s="212" ph="1">
        <v>0.66620000000000001</v>
      </c>
      <c r="T353" s="212" ph="1">
        <v>0.62129999999999996</v>
      </c>
      <c r="U353" s="212" ph="1">
        <v>0.6421</v>
      </c>
      <c r="V353" s="212" ph="1">
        <v>0.64829999999999999</v>
      </c>
      <c r="W353" s="212" ph="1">
        <v>0.72170000000000001</v>
      </c>
      <c r="X353" s="212" ph="1">
        <v>0.59099999999999997</v>
      </c>
      <c r="Y353" s="212" ph="1">
        <v>0.68830000000000002</v>
      </c>
      <c r="Z353" s="212" ph="1">
        <v>0.61260000000000003</v>
      </c>
      <c r="AA353" s="212" ph="1">
        <v>0.59089999999999998</v>
      </c>
      <c r="AB353" s="212" ph="1">
        <v>0.63009999999999999</v>
      </c>
      <c r="AC353" s="212" ph="1">
        <v>0.69789999999999996</v>
      </c>
      <c r="AD353" s="212" ph="1">
        <v>0.64939999999999998</v>
      </c>
      <c r="AE353" s="212" ph="1">
        <v>0.65</v>
      </c>
      <c r="AF353" s="212" ph="1">
        <v>0.67359999999999998</v>
      </c>
      <c r="AG353" s="212" ph="1">
        <v>0.6482</v>
      </c>
      <c r="AH353" s="212" ph="1">
        <v>0.69689999999999996</v>
      </c>
      <c r="AI353" s="212" ph="1">
        <v>0.74850000000000005</v>
      </c>
      <c r="AJ353" s="212" ph="1">
        <v>0.63449999999999995</v>
      </c>
      <c r="AK353" s="212" ph="1">
        <v>0.70120000000000005</v>
      </c>
      <c r="AL353" s="212" ph="1">
        <v>0.67359999999999998</v>
      </c>
      <c r="AM353" s="212" ph="1">
        <v>0.63139999999999996</v>
      </c>
      <c r="AN353" s="212" ph="1">
        <v>0.69099999999999995</v>
      </c>
      <c r="AO353" s="212" ph="1">
        <v>0.71870000000000001</v>
      </c>
      <c r="AP353" s="212" ph="1">
        <v>0.69799999999999995</v>
      </c>
      <c r="AQ353" s="212" ph="1">
        <v>0.69840000000000002</v>
      </c>
      <c r="AR353" s="212" ph="1">
        <v>0.69420000000000004</v>
      </c>
      <c r="AS353" s="212" ph="1">
        <v>0.66039999999999999</v>
      </c>
      <c r="AT353" s="212" ph="1">
        <v>0.72809999999999997</v>
      </c>
      <c r="AU353" s="212" ph="1">
        <v>0.81110000000000004</v>
      </c>
      <c r="AV353" s="212" ph="1">
        <v>0.66579999999999995</v>
      </c>
      <c r="AW353" s="212" ph="1">
        <v>0.74239999999999995</v>
      </c>
      <c r="AX353" s="212" ph="1">
        <v>0.70920000000000005</v>
      </c>
      <c r="AY353" s="212" ph="1">
        <v>0.6694</v>
      </c>
      <c r="AZ353" s="212" ph="1">
        <v>0.6865</v>
      </c>
      <c r="BA353" s="212" ph="1">
        <v>0.78149999999999997</v>
      </c>
      <c r="BB353" s="249">
        <v>0.69340000000000002</v>
      </c>
      <c r="BC353" s="249">
        <v>0.71009999999999995</v>
      </c>
      <c r="BD353" s="249">
        <v>0.68810000000000004</v>
      </c>
      <c r="BE353" s="406">
        <v>0.64029999999999998</v>
      </c>
      <c r="BF353" s="249">
        <v>0.67559999999999998</v>
      </c>
      <c r="BG353" s="406">
        <v>0.76229999999999998</v>
      </c>
      <c r="BH353" s="406">
        <v>0.66010000000000002</v>
      </c>
      <c r="BI353" s="406">
        <v>0.69599999999999995</v>
      </c>
      <c r="BJ353" s="406">
        <v>0.65310000000000001</v>
      </c>
      <c r="BK353" s="406">
        <v>0.63049999999999995</v>
      </c>
      <c r="BL353" s="249">
        <v>0.67549999999999999</v>
      </c>
      <c r="BM353" s="249">
        <v>0.76690000000000003</v>
      </c>
      <c r="BN353" s="249">
        <v>0.65680000000000005</v>
      </c>
      <c r="BO353" s="249">
        <v>0.70230000000000004</v>
      </c>
      <c r="BP353" s="620">
        <v>0.68330000000000002</v>
      </c>
      <c r="BQ353" s="620">
        <v>0.65610000000000002</v>
      </c>
      <c r="BR353" s="620">
        <v>0.70350000000000001</v>
      </c>
    </row>
    <row r="354" spans="1:70" ht="26.25">
      <c r="A354" s="684"/>
      <c r="B354" s="29" t="s">
        <v>90</v>
      </c>
      <c r="C354" s="212" ph="1">
        <v>0</v>
      </c>
      <c r="D354" s="212" ph="1">
        <v>0</v>
      </c>
      <c r="E354" s="212" ph="1">
        <v>0</v>
      </c>
      <c r="F354" s="212" ph="1">
        <v>0</v>
      </c>
      <c r="G354" s="212" ph="1">
        <v>0</v>
      </c>
      <c r="H354" s="212" ph="1">
        <v>0</v>
      </c>
      <c r="I354" s="212" ph="1">
        <v>0</v>
      </c>
      <c r="J354" s="212" ph="1">
        <v>0</v>
      </c>
      <c r="K354" s="212" ph="1">
        <v>0</v>
      </c>
      <c r="L354" s="212" ph="1">
        <v>0</v>
      </c>
      <c r="M354" s="212" ph="1">
        <v>0</v>
      </c>
      <c r="N354" s="212" ph="1">
        <v>0</v>
      </c>
      <c r="O354" s="212" ph="1">
        <v>0</v>
      </c>
      <c r="P354" s="212" ph="1">
        <v>0</v>
      </c>
      <c r="Q354" s="212" ph="1">
        <v>0</v>
      </c>
      <c r="R354" s="212" ph="1">
        <v>0</v>
      </c>
      <c r="S354" s="212" ph="1">
        <v>0</v>
      </c>
      <c r="T354" s="212" ph="1">
        <v>0</v>
      </c>
      <c r="U354" s="212" ph="1">
        <v>0</v>
      </c>
      <c r="V354" s="212" ph="1">
        <v>0</v>
      </c>
      <c r="W354" s="212" ph="1">
        <v>0</v>
      </c>
      <c r="X354" s="212" ph="1">
        <v>0</v>
      </c>
      <c r="Y354" s="212" ph="1">
        <v>0</v>
      </c>
      <c r="Z354" s="212" ph="1">
        <v>0</v>
      </c>
      <c r="AA354" s="212" ph="1">
        <v>0</v>
      </c>
      <c r="AB354" s="212" ph="1">
        <v>0</v>
      </c>
      <c r="AC354" s="212" ph="1">
        <v>0</v>
      </c>
      <c r="AD354" s="212" ph="1">
        <v>0</v>
      </c>
      <c r="AE354" s="212" ph="1">
        <v>0</v>
      </c>
      <c r="AF354" s="212" ph="1">
        <v>0</v>
      </c>
      <c r="AG354" s="212" ph="1">
        <v>0</v>
      </c>
      <c r="AH354" s="212" ph="1">
        <v>0</v>
      </c>
      <c r="AI354" s="212" ph="1">
        <v>0</v>
      </c>
      <c r="AJ354" s="212" ph="1">
        <v>0</v>
      </c>
      <c r="AK354" s="212" ph="1">
        <v>0</v>
      </c>
      <c r="AL354" s="212" ph="1">
        <v>0</v>
      </c>
      <c r="AM354" s="212" ph="1">
        <v>0.81759999999999999</v>
      </c>
      <c r="AN354" s="212" ph="1">
        <v>0.81850000000000001</v>
      </c>
      <c r="AO354" s="212" ph="1">
        <v>0.84640000000000004</v>
      </c>
      <c r="AP354" s="212" ph="1">
        <v>0.81889999999999996</v>
      </c>
      <c r="AQ354" s="212" ph="1">
        <v>0.82250000000000001</v>
      </c>
      <c r="AR354" s="212" ph="1">
        <v>0.82820000000000005</v>
      </c>
      <c r="AS354" s="212" ph="1">
        <v>0.80410000000000004</v>
      </c>
      <c r="AT354" s="212" ph="1">
        <v>0.83160000000000001</v>
      </c>
      <c r="AU354" s="212" ph="1">
        <v>0.89019999999999999</v>
      </c>
      <c r="AV354" s="212" ph="1">
        <v>0.83299999999999996</v>
      </c>
      <c r="AW354" s="212" ph="1">
        <v>0.87039999999999995</v>
      </c>
      <c r="AX354" s="212" ph="1">
        <v>0.85189999999999999</v>
      </c>
      <c r="AY354" s="212" ph="1">
        <v>0.83030000000000004</v>
      </c>
      <c r="AZ354" s="212" ph="1">
        <v>0.82989999999999997</v>
      </c>
      <c r="BA354" s="212" ph="1">
        <v>0.87129999999999996</v>
      </c>
      <c r="BB354" s="202">
        <v>0.83699999999999997</v>
      </c>
      <c r="BC354" s="202">
        <v>0.84050000000000002</v>
      </c>
      <c r="BD354" s="202">
        <v>0.82950000000000002</v>
      </c>
      <c r="BE354" s="405">
        <v>0.78480000000000005</v>
      </c>
      <c r="BF354" s="202">
        <v>0.78339999999999999</v>
      </c>
      <c r="BG354" s="405">
        <v>0.85460000000000003</v>
      </c>
      <c r="BH354" s="405">
        <v>0.81640000000000001</v>
      </c>
      <c r="BI354" s="405">
        <v>0.83230000000000004</v>
      </c>
      <c r="BJ354" s="405">
        <v>0.81059999999999999</v>
      </c>
      <c r="BK354" s="405">
        <v>0.79910000000000003</v>
      </c>
      <c r="BL354" s="202">
        <v>0.80100000000000005</v>
      </c>
      <c r="BM354" s="202">
        <v>0.87470000000000003</v>
      </c>
      <c r="BN354" s="202">
        <v>0.81420000000000003</v>
      </c>
      <c r="BO354" s="202">
        <v>0.82269999999999999</v>
      </c>
      <c r="BP354" s="619">
        <v>0.82310000000000005</v>
      </c>
      <c r="BQ354" s="619">
        <v>0.80089999999999995</v>
      </c>
      <c r="BR354" s="619">
        <v>0.81269999999999998</v>
      </c>
    </row>
    <row r="355" spans="1:70" ht="26.25">
      <c r="A355" s="684"/>
      <c r="B355" s="29" t="s">
        <v>91</v>
      </c>
      <c r="C355" s="212" ph="1">
        <v>0</v>
      </c>
      <c r="D355" s="212" ph="1">
        <v>0</v>
      </c>
      <c r="E355" s="212" ph="1">
        <v>0</v>
      </c>
      <c r="F355" s="212" ph="1">
        <v>0</v>
      </c>
      <c r="G355" s="212" ph="1">
        <v>0</v>
      </c>
      <c r="H355" s="212" ph="1">
        <v>0</v>
      </c>
      <c r="I355" s="212" ph="1">
        <v>0</v>
      </c>
      <c r="J355" s="212" ph="1">
        <v>0</v>
      </c>
      <c r="K355" s="212" ph="1">
        <v>0</v>
      </c>
      <c r="L355" s="212" ph="1">
        <v>0</v>
      </c>
      <c r="M355" s="212" ph="1">
        <v>0</v>
      </c>
      <c r="N355" s="212" ph="1">
        <v>0</v>
      </c>
      <c r="O355" s="212" ph="1">
        <v>0</v>
      </c>
      <c r="P355" s="212" ph="1">
        <v>0</v>
      </c>
      <c r="Q355" s="212" ph="1">
        <v>0</v>
      </c>
      <c r="R355" s="212" ph="1">
        <v>0</v>
      </c>
      <c r="S355" s="212" ph="1">
        <v>0</v>
      </c>
      <c r="T355" s="212" ph="1">
        <v>0</v>
      </c>
      <c r="U355" s="212" ph="1">
        <v>0</v>
      </c>
      <c r="V355" s="212" ph="1">
        <v>0</v>
      </c>
      <c r="W355" s="212" ph="1">
        <v>0</v>
      </c>
      <c r="X355" s="212" ph="1">
        <v>0</v>
      </c>
      <c r="Y355" s="212" ph="1">
        <v>0</v>
      </c>
      <c r="Z355" s="212" ph="1">
        <v>0</v>
      </c>
      <c r="AA355" s="212" ph="1">
        <v>0</v>
      </c>
      <c r="AB355" s="212" ph="1">
        <v>0</v>
      </c>
      <c r="AC355" s="212" ph="1">
        <v>0</v>
      </c>
      <c r="AD355" s="212" ph="1">
        <v>0</v>
      </c>
      <c r="AE355" s="212" ph="1">
        <v>0</v>
      </c>
      <c r="AF355" s="212" ph="1">
        <v>0</v>
      </c>
      <c r="AG355" s="212" ph="1">
        <v>0</v>
      </c>
      <c r="AH355" s="212" ph="1">
        <v>0</v>
      </c>
      <c r="AI355" s="212" ph="1">
        <v>0</v>
      </c>
      <c r="AJ355" s="212" ph="1">
        <v>0</v>
      </c>
      <c r="AK355" s="212" ph="1">
        <v>0</v>
      </c>
      <c r="AL355" s="212" ph="1">
        <v>0</v>
      </c>
      <c r="AM355" s="212" ph="1">
        <v>0.35449999999999998</v>
      </c>
      <c r="AN355" s="212" ph="1">
        <v>0.41610000000000003</v>
      </c>
      <c r="AO355" s="212" ph="1">
        <v>0.46860000000000002</v>
      </c>
      <c r="AP355" s="212" ph="1">
        <v>0.43090000000000001</v>
      </c>
      <c r="AQ355" s="212" ph="1">
        <v>0.4456</v>
      </c>
      <c r="AR355" s="212" ph="1">
        <v>0.4637</v>
      </c>
      <c r="AS355" s="212" ph="1">
        <v>0.39779999999999999</v>
      </c>
      <c r="AT355" s="212" ph="1">
        <v>0.4375</v>
      </c>
      <c r="AU355" s="212" ph="1">
        <v>0.58650000000000002</v>
      </c>
      <c r="AV355" s="212" ph="1">
        <v>0.42270000000000002</v>
      </c>
      <c r="AW355" s="212" ph="1">
        <v>0.46179999999999999</v>
      </c>
      <c r="AX355" s="212" ph="1">
        <v>0.45839999999999997</v>
      </c>
      <c r="AY355" s="212" ph="1">
        <v>0.39169999999999999</v>
      </c>
      <c r="AZ355" s="212" ph="1">
        <v>0.38129999999999997</v>
      </c>
      <c r="BA355" s="212" ph="1">
        <v>0.497</v>
      </c>
      <c r="BB355" s="202">
        <v>0.45519999999999999</v>
      </c>
      <c r="BC355" s="202">
        <v>0.42249999999999999</v>
      </c>
      <c r="BD355" s="202">
        <v>0.44800000000000001</v>
      </c>
      <c r="BE355" s="405">
        <v>0.379</v>
      </c>
      <c r="BF355" s="202">
        <v>0.42670000000000002</v>
      </c>
      <c r="BG355" s="405">
        <v>0.55930000000000002</v>
      </c>
      <c r="BH355" s="405">
        <v>0.44869999999999999</v>
      </c>
      <c r="BI355" s="405">
        <v>0.46989999999999998</v>
      </c>
      <c r="BJ355" s="405">
        <v>0.43809999999999999</v>
      </c>
      <c r="BK355" s="405">
        <v>0.38679999999999998</v>
      </c>
      <c r="BL355" s="202">
        <v>0.43469999999999998</v>
      </c>
      <c r="BM355" s="202">
        <v>0.5454</v>
      </c>
      <c r="BN355" s="202">
        <v>0.41299999999999998</v>
      </c>
      <c r="BO355" s="202">
        <v>0.46439999999999998</v>
      </c>
      <c r="BP355" s="619">
        <v>0.45190000000000002</v>
      </c>
      <c r="BQ355" s="619">
        <v>0.41020000000000001</v>
      </c>
      <c r="BR355" s="619">
        <v>0.45190000000000002</v>
      </c>
    </row>
    <row r="356" spans="1:70" ht="26.25">
      <c r="A356" s="684"/>
      <c r="B356" s="29" t="s">
        <v>92</v>
      </c>
      <c r="C356" s="212" ph="1">
        <v>0</v>
      </c>
      <c r="D356" s="212" ph="1">
        <v>0</v>
      </c>
      <c r="E356" s="212" ph="1">
        <v>0</v>
      </c>
      <c r="F356" s="212" ph="1">
        <v>0</v>
      </c>
      <c r="G356" s="212" ph="1">
        <v>0</v>
      </c>
      <c r="H356" s="212" ph="1">
        <v>0</v>
      </c>
      <c r="I356" s="212" ph="1">
        <v>0</v>
      </c>
      <c r="J356" s="212" ph="1">
        <v>0</v>
      </c>
      <c r="K356" s="212" ph="1">
        <v>0</v>
      </c>
      <c r="L356" s="212" ph="1">
        <v>0</v>
      </c>
      <c r="M356" s="212" ph="1">
        <v>0</v>
      </c>
      <c r="N356" s="212" ph="1">
        <v>0</v>
      </c>
      <c r="O356" s="212" ph="1">
        <v>0</v>
      </c>
      <c r="P356" s="212" ph="1">
        <v>0</v>
      </c>
      <c r="Q356" s="212" ph="1">
        <v>0</v>
      </c>
      <c r="R356" s="212" ph="1">
        <v>0</v>
      </c>
      <c r="S356" s="212" ph="1">
        <v>0</v>
      </c>
      <c r="T356" s="212" ph="1">
        <v>0</v>
      </c>
      <c r="U356" s="212" ph="1">
        <v>0</v>
      </c>
      <c r="V356" s="212" ph="1">
        <v>0</v>
      </c>
      <c r="W356" s="212" ph="1">
        <v>0</v>
      </c>
      <c r="X356" s="212" ph="1">
        <v>0</v>
      </c>
      <c r="Y356" s="212" ph="1">
        <v>0</v>
      </c>
      <c r="Z356" s="212" ph="1">
        <v>0</v>
      </c>
      <c r="AA356" s="212" ph="1">
        <v>0</v>
      </c>
      <c r="AB356" s="212" ph="1">
        <v>0</v>
      </c>
      <c r="AC356" s="212" ph="1">
        <v>0</v>
      </c>
      <c r="AD356" s="212" ph="1">
        <v>0</v>
      </c>
      <c r="AE356" s="212" ph="1">
        <v>0</v>
      </c>
      <c r="AF356" s="212" ph="1">
        <v>0</v>
      </c>
      <c r="AG356" s="212" ph="1">
        <v>0</v>
      </c>
      <c r="AH356" s="212" ph="1">
        <v>0</v>
      </c>
      <c r="AI356" s="212" ph="1">
        <v>0</v>
      </c>
      <c r="AJ356" s="212" ph="1">
        <v>0</v>
      </c>
      <c r="AK356" s="212" ph="1">
        <v>0</v>
      </c>
      <c r="AL356" s="212" ph="1">
        <v>0</v>
      </c>
      <c r="AM356" s="212" ph="1">
        <v>0.61309999999999998</v>
      </c>
      <c r="AN356" s="212" ph="1">
        <v>0.64249999999999996</v>
      </c>
      <c r="AO356" s="212" ph="1">
        <v>0.73199999999999998</v>
      </c>
      <c r="AP356" s="212" ph="1">
        <v>0.6895</v>
      </c>
      <c r="AQ356" s="212" ph="1">
        <v>0.71009999999999995</v>
      </c>
      <c r="AR356" s="212" ph="1">
        <v>0.70269999999999999</v>
      </c>
      <c r="AS356" s="212" ph="1">
        <v>0.6028</v>
      </c>
      <c r="AT356" s="212" ph="1">
        <v>0.64090000000000003</v>
      </c>
      <c r="AU356" s="212" ph="1">
        <v>0.79859999999999998</v>
      </c>
      <c r="AV356" s="212" ph="1">
        <v>0.70189999999999997</v>
      </c>
      <c r="AW356" s="212" ph="1">
        <v>0.75139999999999996</v>
      </c>
      <c r="AX356" s="212" ph="1">
        <v>0.73680000000000001</v>
      </c>
      <c r="AY356" s="212" ph="1">
        <v>0.65869999999999995</v>
      </c>
      <c r="AZ356" s="212" ph="1">
        <v>0.59989999999999999</v>
      </c>
      <c r="BA356" s="212" ph="1">
        <v>0.76690000000000003</v>
      </c>
      <c r="BB356" s="202">
        <v>0.68089999999999995</v>
      </c>
      <c r="BC356" s="202">
        <v>0.70399999999999996</v>
      </c>
      <c r="BD356" s="202">
        <v>0.69850000000000001</v>
      </c>
      <c r="BE356" s="405">
        <v>0.62529999999999997</v>
      </c>
      <c r="BF356" s="202">
        <v>0.60809999999999997</v>
      </c>
      <c r="BG356" s="405">
        <v>0.7621</v>
      </c>
      <c r="BH356" s="405">
        <v>0.71589999999999998</v>
      </c>
      <c r="BI356" s="405">
        <v>0.74419999999999997</v>
      </c>
      <c r="BJ356" s="405">
        <v>0.69589999999999996</v>
      </c>
      <c r="BK356" s="405">
        <v>0.65700000000000003</v>
      </c>
      <c r="BL356" s="202">
        <v>0.65480000000000005</v>
      </c>
      <c r="BM356" s="202">
        <v>0.80610000000000004</v>
      </c>
      <c r="BN356" s="202">
        <v>0.67379999999999995</v>
      </c>
      <c r="BO356" s="202">
        <v>0.72599999999999998</v>
      </c>
      <c r="BP356" s="619">
        <v>0.70760000000000001</v>
      </c>
      <c r="BQ356" s="619">
        <v>0.63400000000000001</v>
      </c>
      <c r="BR356" s="619">
        <v>0.67390000000000005</v>
      </c>
    </row>
    <row r="357" spans="1:70">
      <c r="A357" s="684" t="s">
        <v>93</v>
      </c>
      <c r="B357" s="28" t="s">
        <v>94</v>
      </c>
      <c r="C357" s="43">
        <v>0</v>
      </c>
      <c r="D357" s="43">
        <v>0</v>
      </c>
      <c r="E357" s="43">
        <v>0</v>
      </c>
      <c r="F357" s="43">
        <v>0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  <c r="V357" s="43">
        <v>0</v>
      </c>
      <c r="W357" s="43">
        <v>0</v>
      </c>
      <c r="X357" s="43">
        <v>0</v>
      </c>
      <c r="Y357" s="43">
        <v>0</v>
      </c>
      <c r="Z357" s="43">
        <v>0</v>
      </c>
      <c r="AA357" s="43">
        <v>0</v>
      </c>
      <c r="AB357" s="43">
        <v>0</v>
      </c>
      <c r="AC357" s="43">
        <v>0</v>
      </c>
      <c r="AD357" s="43">
        <v>0</v>
      </c>
      <c r="AE357" s="43">
        <v>0</v>
      </c>
      <c r="AF357" s="43">
        <v>0</v>
      </c>
      <c r="AG357" s="43">
        <v>0</v>
      </c>
      <c r="AH357" s="43">
        <v>0</v>
      </c>
      <c r="AI357" s="43">
        <v>0</v>
      </c>
      <c r="AJ357" s="43">
        <v>0</v>
      </c>
      <c r="AK357" s="43">
        <v>0</v>
      </c>
      <c r="AL357" s="43">
        <v>0</v>
      </c>
      <c r="AM357" s="43">
        <v>0</v>
      </c>
      <c r="AN357" s="43">
        <v>0</v>
      </c>
      <c r="AO357" s="43">
        <v>0</v>
      </c>
      <c r="AP357" s="43">
        <v>37661</v>
      </c>
      <c r="AQ357" s="43">
        <v>35855</v>
      </c>
      <c r="AR357" s="43">
        <v>36417</v>
      </c>
      <c r="AS357" s="43">
        <v>46656</v>
      </c>
      <c r="AT357" s="43">
        <v>52453</v>
      </c>
      <c r="AU357" s="43">
        <v>39886</v>
      </c>
      <c r="AV357" s="43">
        <v>37094</v>
      </c>
      <c r="AW357" s="43">
        <v>35690</v>
      </c>
      <c r="AX357" s="43">
        <v>33012</v>
      </c>
      <c r="AY357" s="43">
        <v>31056</v>
      </c>
      <c r="AZ357" s="43">
        <v>36021</v>
      </c>
      <c r="BA357" s="43">
        <v>32065</v>
      </c>
      <c r="BB357" s="2">
        <v>39096</v>
      </c>
      <c r="BC357" s="2">
        <v>33658</v>
      </c>
      <c r="BD357" s="2">
        <v>27836</v>
      </c>
      <c r="BE357" s="396">
        <v>44132</v>
      </c>
      <c r="BF357" s="2">
        <v>49029</v>
      </c>
      <c r="BG357" s="425">
        <v>41757</v>
      </c>
      <c r="BH357" s="480">
        <v>36323</v>
      </c>
      <c r="BI357" s="483">
        <v>29786</v>
      </c>
      <c r="BJ357" s="504">
        <v>31517</v>
      </c>
      <c r="BK357" s="535">
        <v>34147</v>
      </c>
      <c r="BL357" s="2">
        <v>31935</v>
      </c>
      <c r="BM357" s="2">
        <v>26790</v>
      </c>
      <c r="BN357" s="2">
        <v>27945</v>
      </c>
      <c r="BO357" s="2">
        <v>25219</v>
      </c>
      <c r="BP357" s="664">
        <v>22173</v>
      </c>
      <c r="BQ357" s="666">
        <v>30630</v>
      </c>
      <c r="BR357" s="668">
        <v>31082</v>
      </c>
    </row>
    <row r="358" spans="1:70" ht="26.25">
      <c r="A358" s="684"/>
      <c r="B358" s="29" t="s">
        <v>95</v>
      </c>
      <c r="C358" s="212" ph="1">
        <v>0</v>
      </c>
      <c r="D358" s="212" ph="1">
        <v>0</v>
      </c>
      <c r="E358" s="212" ph="1">
        <v>0</v>
      </c>
      <c r="F358" s="212" ph="1">
        <v>0</v>
      </c>
      <c r="G358" s="212" ph="1">
        <v>0</v>
      </c>
      <c r="H358" s="212" ph="1">
        <v>0</v>
      </c>
      <c r="I358" s="212" ph="1">
        <v>0</v>
      </c>
      <c r="J358" s="212" ph="1">
        <v>0</v>
      </c>
      <c r="K358" s="212" ph="1">
        <v>0</v>
      </c>
      <c r="L358" s="212" ph="1">
        <v>0</v>
      </c>
      <c r="M358" s="212" ph="1">
        <v>0</v>
      </c>
      <c r="N358" s="212" ph="1">
        <v>0</v>
      </c>
      <c r="O358" s="212" ph="1">
        <v>0</v>
      </c>
      <c r="P358" s="212" ph="1">
        <v>0</v>
      </c>
      <c r="Q358" s="212" ph="1">
        <v>0</v>
      </c>
      <c r="R358" s="212" ph="1">
        <v>0</v>
      </c>
      <c r="S358" s="212" ph="1">
        <v>0</v>
      </c>
      <c r="T358" s="212" ph="1">
        <v>0</v>
      </c>
      <c r="U358" s="212" ph="1">
        <v>0</v>
      </c>
      <c r="V358" s="212" ph="1">
        <v>0</v>
      </c>
      <c r="W358" s="212" ph="1">
        <v>0</v>
      </c>
      <c r="X358" s="212" ph="1">
        <v>0</v>
      </c>
      <c r="Y358" s="212" ph="1">
        <v>0</v>
      </c>
      <c r="Z358" s="212" ph="1">
        <v>0</v>
      </c>
      <c r="AA358" s="212" ph="1">
        <v>0</v>
      </c>
      <c r="AB358" s="212" ph="1">
        <v>0</v>
      </c>
      <c r="AC358" s="212" ph="1">
        <v>0</v>
      </c>
      <c r="AD358" s="212" ph="1">
        <v>0</v>
      </c>
      <c r="AE358" s="212" ph="1">
        <v>0</v>
      </c>
      <c r="AF358" s="212" ph="1">
        <v>0</v>
      </c>
      <c r="AG358" s="212" ph="1">
        <v>0</v>
      </c>
      <c r="AH358" s="212" ph="1">
        <v>0</v>
      </c>
      <c r="AI358" s="212" ph="1">
        <v>0</v>
      </c>
      <c r="AJ358" s="212" ph="1">
        <v>0</v>
      </c>
      <c r="AK358" s="212" ph="1">
        <v>0</v>
      </c>
      <c r="AL358" s="212" ph="1">
        <v>0</v>
      </c>
      <c r="AM358" s="212" ph="1">
        <v>0</v>
      </c>
      <c r="AN358" s="212" ph="1">
        <v>0</v>
      </c>
      <c r="AO358" s="212" ph="1">
        <v>0</v>
      </c>
      <c r="AP358" s="212" ph="1">
        <v>0</v>
      </c>
      <c r="AQ358" s="212" ph="1">
        <v>-4.8000000000000001E-2</v>
      </c>
      <c r="AR358" s="212" ph="1">
        <v>1.5699999999999999E-2</v>
      </c>
      <c r="AS358" s="212" ph="1">
        <v>0.28120000000000001</v>
      </c>
      <c r="AT358" s="212" ph="1">
        <v>0.1242</v>
      </c>
      <c r="AU358" s="212" ph="1">
        <v>-0.23960000000000001</v>
      </c>
      <c r="AV358" s="212" ph="1">
        <v>-7.0000000000000007E-2</v>
      </c>
      <c r="AW358" s="212" ph="1">
        <v>-3.78E-2</v>
      </c>
      <c r="AX358" s="212" ph="1">
        <v>-7.4999999999999997E-2</v>
      </c>
      <c r="AY358" s="212" ph="1">
        <v>-5.9299999999999999E-2</v>
      </c>
      <c r="AZ358" s="212" ph="1">
        <v>0.15989999999999999</v>
      </c>
      <c r="BA358" s="212" ph="1">
        <v>-0.10979999999999999</v>
      </c>
      <c r="BB358" s="4">
        <v>0.21929999999999999</v>
      </c>
      <c r="BC358" s="202">
        <v>-0.1391</v>
      </c>
      <c r="BD358" s="202">
        <v>-0.17299999999999999</v>
      </c>
      <c r="BE358" s="405">
        <v>0.58540000000000003</v>
      </c>
      <c r="BF358" s="202">
        <v>0.111</v>
      </c>
      <c r="BG358" s="405">
        <v>-0.14829999999999999</v>
      </c>
      <c r="BH358" s="405">
        <v>-0.13009999999999999</v>
      </c>
      <c r="BI358" s="407">
        <v>-0.18</v>
      </c>
      <c r="BJ358" s="405">
        <v>5.8099999999999999E-2</v>
      </c>
      <c r="BK358" s="405">
        <v>8.3400000000000002E-2</v>
      </c>
      <c r="BL358" s="202">
        <v>-6.4799999999999996E-2</v>
      </c>
      <c r="BM358" s="202">
        <v>-0.16109999999999999</v>
      </c>
      <c r="BN358" s="202">
        <v>4.3099999999999999E-2</v>
      </c>
      <c r="BO358" s="202">
        <v>-9.7500000000000003E-2</v>
      </c>
      <c r="BP358" s="619">
        <v>-0.1208</v>
      </c>
      <c r="BQ358" s="619">
        <v>0.38140000000000002</v>
      </c>
      <c r="BR358" s="619">
        <v>1.4800000000000001E-2</v>
      </c>
    </row>
    <row r="359" spans="1:70">
      <c r="A359" s="684"/>
      <c r="B359" s="28" t="s">
        <v>96</v>
      </c>
      <c r="C359" s="43">
        <v>0</v>
      </c>
      <c r="D359" s="43">
        <v>0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  <c r="V359" s="43">
        <v>0</v>
      </c>
      <c r="W359" s="43">
        <v>0</v>
      </c>
      <c r="X359" s="43">
        <v>0</v>
      </c>
      <c r="Y359" s="43">
        <v>0</v>
      </c>
      <c r="Z359" s="43">
        <v>0</v>
      </c>
      <c r="AA359" s="43">
        <v>0</v>
      </c>
      <c r="AB359" s="43">
        <v>0</v>
      </c>
      <c r="AC359" s="43">
        <v>0</v>
      </c>
      <c r="AD359" s="43">
        <v>0</v>
      </c>
      <c r="AE359" s="43">
        <v>0</v>
      </c>
      <c r="AF359" s="43">
        <v>0</v>
      </c>
      <c r="AG359" s="43">
        <v>0</v>
      </c>
      <c r="AH359" s="43">
        <v>0</v>
      </c>
      <c r="AI359" s="43">
        <v>0</v>
      </c>
      <c r="AJ359" s="43">
        <v>0</v>
      </c>
      <c r="AK359" s="43">
        <v>0</v>
      </c>
      <c r="AL359" s="43">
        <v>0</v>
      </c>
      <c r="AM359" s="43">
        <v>0</v>
      </c>
      <c r="AN359" s="43">
        <v>0</v>
      </c>
      <c r="AO359" s="43">
        <v>0</v>
      </c>
      <c r="AP359" s="43">
        <v>8672.6</v>
      </c>
      <c r="AQ359" s="43">
        <v>12079.92</v>
      </c>
      <c r="AR359" s="43">
        <v>13641.08</v>
      </c>
      <c r="AS359" s="57">
        <v>25978.28</v>
      </c>
      <c r="AT359" s="57">
        <v>29612.07</v>
      </c>
      <c r="AU359" s="43">
        <v>11154.65</v>
      </c>
      <c r="AV359" s="43">
        <v>12457.31</v>
      </c>
      <c r="AW359" s="43">
        <v>10758.91</v>
      </c>
      <c r="AX359" s="43">
        <v>9191.7000000000007</v>
      </c>
      <c r="AY359" s="43">
        <v>11696.07</v>
      </c>
      <c r="AZ359" s="43">
        <v>19850.66</v>
      </c>
      <c r="BA359" s="43">
        <v>10772.79</v>
      </c>
      <c r="BB359" s="2">
        <v>12141.09</v>
      </c>
      <c r="BC359" s="2">
        <v>10946.75</v>
      </c>
      <c r="BD359" s="2">
        <v>10531.81</v>
      </c>
      <c r="BE359" s="396">
        <v>23692.77</v>
      </c>
      <c r="BF359" s="2">
        <v>27216</v>
      </c>
      <c r="BG359" s="425">
        <v>11415.12</v>
      </c>
      <c r="BH359" s="480">
        <v>11979.27</v>
      </c>
      <c r="BI359" s="483">
        <v>8932.9500000000007</v>
      </c>
      <c r="BJ359" s="504">
        <v>8498.4599999999991</v>
      </c>
      <c r="BK359" s="535">
        <v>12849.48</v>
      </c>
      <c r="BL359" s="2">
        <v>14985.84</v>
      </c>
      <c r="BM359" s="2">
        <v>7735.59</v>
      </c>
      <c r="BN359" s="2">
        <v>9538.19</v>
      </c>
      <c r="BO359" s="2">
        <v>8249.01</v>
      </c>
      <c r="BP359" s="664">
        <v>9356.35</v>
      </c>
      <c r="BQ359" s="666">
        <v>17485.71</v>
      </c>
      <c r="BR359" s="668">
        <v>16314.69</v>
      </c>
    </row>
    <row r="360" spans="1:70" ht="26.25">
      <c r="A360" s="684"/>
      <c r="B360" s="29" t="s">
        <v>97</v>
      </c>
      <c r="C360" s="212" ph="1">
        <v>0</v>
      </c>
      <c r="D360" s="212" ph="1">
        <v>0</v>
      </c>
      <c r="E360" s="212" ph="1">
        <v>0</v>
      </c>
      <c r="F360" s="212" ph="1">
        <v>0</v>
      </c>
      <c r="G360" s="212" ph="1">
        <v>0</v>
      </c>
      <c r="H360" s="212" ph="1">
        <v>0</v>
      </c>
      <c r="I360" s="212" ph="1">
        <v>0</v>
      </c>
      <c r="J360" s="212" ph="1">
        <v>0</v>
      </c>
      <c r="K360" s="212" ph="1">
        <v>0</v>
      </c>
      <c r="L360" s="212" ph="1">
        <v>0</v>
      </c>
      <c r="M360" s="212" ph="1">
        <v>0</v>
      </c>
      <c r="N360" s="212" ph="1">
        <v>0</v>
      </c>
      <c r="O360" s="212" ph="1">
        <v>0</v>
      </c>
      <c r="P360" s="212" ph="1">
        <v>0</v>
      </c>
      <c r="Q360" s="212" ph="1">
        <v>0</v>
      </c>
      <c r="R360" s="212" ph="1">
        <v>0</v>
      </c>
      <c r="S360" s="212" ph="1">
        <v>0</v>
      </c>
      <c r="T360" s="212" ph="1">
        <v>0</v>
      </c>
      <c r="U360" s="212" ph="1">
        <v>0</v>
      </c>
      <c r="V360" s="212" ph="1">
        <v>0</v>
      </c>
      <c r="W360" s="212" ph="1">
        <v>0</v>
      </c>
      <c r="X360" s="212" ph="1">
        <v>0</v>
      </c>
      <c r="Y360" s="212" ph="1">
        <v>0</v>
      </c>
      <c r="Z360" s="212" ph="1">
        <v>0</v>
      </c>
      <c r="AA360" s="212" ph="1">
        <v>0</v>
      </c>
      <c r="AB360" s="212" ph="1">
        <v>0</v>
      </c>
      <c r="AC360" s="212" ph="1">
        <v>0</v>
      </c>
      <c r="AD360" s="212" ph="1">
        <v>0</v>
      </c>
      <c r="AE360" s="212" ph="1">
        <v>0</v>
      </c>
      <c r="AF360" s="212" ph="1">
        <v>0</v>
      </c>
      <c r="AG360" s="212" ph="1">
        <v>0</v>
      </c>
      <c r="AH360" s="212" ph="1">
        <v>0</v>
      </c>
      <c r="AI360" s="212" ph="1">
        <v>0</v>
      </c>
      <c r="AJ360" s="212" ph="1">
        <v>0</v>
      </c>
      <c r="AK360" s="212" ph="1">
        <v>0</v>
      </c>
      <c r="AL360" s="212" ph="1">
        <v>0</v>
      </c>
      <c r="AM360" s="212" ph="1">
        <v>0</v>
      </c>
      <c r="AN360" s="212" ph="1">
        <v>0</v>
      </c>
      <c r="AO360" s="212" ph="1">
        <v>0</v>
      </c>
      <c r="AP360" s="212" ph="1">
        <v>0</v>
      </c>
      <c r="AQ360" s="212" ph="1">
        <v>0.39290000000000003</v>
      </c>
      <c r="AR360" s="212" ph="1">
        <v>0.12920000000000001</v>
      </c>
      <c r="AS360" s="212" ph="1">
        <v>0.90439999999999998</v>
      </c>
      <c r="AT360" s="212" ph="1">
        <v>0.1399</v>
      </c>
      <c r="AU360" s="212" ph="1">
        <v>-0.62329999999999997</v>
      </c>
      <c r="AV360" s="212" ph="1">
        <v>0.1168</v>
      </c>
      <c r="AW360" s="212" ph="1">
        <v>-0.1363</v>
      </c>
      <c r="AX360" s="212" ph="1">
        <v>-0.1457</v>
      </c>
      <c r="AY360" s="212" ph="1">
        <v>0.27250000000000002</v>
      </c>
      <c r="AZ360" s="212" ph="1">
        <v>0.69720000000000004</v>
      </c>
      <c r="BA360" s="212" ph="1">
        <v>-0.45729999999999998</v>
      </c>
      <c r="BB360" s="4">
        <v>0.127</v>
      </c>
      <c r="BC360" s="202">
        <v>-9.8400000000000001E-2</v>
      </c>
      <c r="BD360" s="202">
        <v>-3.7900000000000003E-2</v>
      </c>
      <c r="BE360" s="405">
        <v>1.2496</v>
      </c>
      <c r="BF360" s="202">
        <v>0.1487</v>
      </c>
      <c r="BG360" s="405">
        <v>-0.5806</v>
      </c>
      <c r="BH360" s="405">
        <v>4.9399999999999999E-2</v>
      </c>
      <c r="BI360" s="405">
        <v>-0.25430000000000003</v>
      </c>
      <c r="BJ360" s="405">
        <v>-4.8599999999999997E-2</v>
      </c>
      <c r="BK360" s="405">
        <v>0.51200000000000001</v>
      </c>
      <c r="BL360" s="202">
        <v>0.1663</v>
      </c>
      <c r="BM360" s="202">
        <v>-0.48380000000000001</v>
      </c>
      <c r="BN360" s="202">
        <v>0.23300000000000001</v>
      </c>
      <c r="BO360" s="202">
        <v>-0.13519999999999999</v>
      </c>
      <c r="BP360" s="619">
        <v>0.13420000000000001</v>
      </c>
      <c r="BQ360" s="619">
        <v>0.86890000000000001</v>
      </c>
      <c r="BR360" s="619">
        <v>-6.7000000000000004E-2</v>
      </c>
    </row>
    <row r="361" spans="1:70">
      <c r="A361" s="684" t="s">
        <v>98</v>
      </c>
      <c r="B361" s="28" t="s">
        <v>99</v>
      </c>
      <c r="C361" s="43">
        <v>0</v>
      </c>
      <c r="D361" s="43">
        <v>0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  <c r="V361" s="43">
        <v>0</v>
      </c>
      <c r="W361" s="43">
        <v>0</v>
      </c>
      <c r="X361" s="43">
        <v>0</v>
      </c>
      <c r="Y361" s="43">
        <v>0</v>
      </c>
      <c r="Z361" s="43">
        <v>0</v>
      </c>
      <c r="AA361" s="43">
        <v>0</v>
      </c>
      <c r="AB361" s="43">
        <v>0</v>
      </c>
      <c r="AC361" s="43">
        <v>0</v>
      </c>
      <c r="AD361" s="43">
        <v>0</v>
      </c>
      <c r="AE361" s="43">
        <v>0</v>
      </c>
      <c r="AF361" s="43">
        <v>0</v>
      </c>
      <c r="AG361" s="43">
        <v>0</v>
      </c>
      <c r="AH361" s="43">
        <v>0</v>
      </c>
      <c r="AI361" s="43">
        <v>0</v>
      </c>
      <c r="AJ361" s="43">
        <v>0</v>
      </c>
      <c r="AK361" s="43">
        <v>0</v>
      </c>
      <c r="AL361" s="43">
        <v>0</v>
      </c>
      <c r="AM361" s="43">
        <v>0</v>
      </c>
      <c r="AN361" s="43">
        <v>0</v>
      </c>
      <c r="AO361" s="43">
        <v>0</v>
      </c>
      <c r="AP361" s="43">
        <v>3318.79</v>
      </c>
      <c r="AQ361" s="43">
        <v>3460.87</v>
      </c>
      <c r="AR361" s="43">
        <v>3791.55</v>
      </c>
      <c r="AS361" s="43">
        <v>4064.19</v>
      </c>
      <c r="AT361" s="43">
        <v>4017.29</v>
      </c>
      <c r="AU361" s="43">
        <v>3262.46</v>
      </c>
      <c r="AV361" s="43">
        <v>3353.76</v>
      </c>
      <c r="AW361" s="43">
        <v>3478.63</v>
      </c>
      <c r="AX361" s="43">
        <v>3350.92</v>
      </c>
      <c r="AY361" s="43">
        <v>3447.85</v>
      </c>
      <c r="AZ361" s="43">
        <v>3452.07</v>
      </c>
      <c r="BA361" s="43">
        <v>3093.19</v>
      </c>
      <c r="BB361" s="2">
        <v>3135.44</v>
      </c>
      <c r="BC361" s="2">
        <v>3273.5</v>
      </c>
      <c r="BD361" s="2">
        <v>2983.6</v>
      </c>
      <c r="BE361" s="396">
        <v>3837.71</v>
      </c>
      <c r="BF361" s="2">
        <v>3661.87</v>
      </c>
      <c r="BG361" s="425">
        <v>2995.56</v>
      </c>
      <c r="BH361" s="480">
        <v>3231.45</v>
      </c>
      <c r="BI361" s="483">
        <v>3040.06</v>
      </c>
      <c r="BJ361" s="504">
        <v>2880.56</v>
      </c>
      <c r="BK361" s="535">
        <v>3333.76</v>
      </c>
      <c r="BL361" s="2">
        <v>3374.49</v>
      </c>
      <c r="BM361" s="2">
        <v>2772.55</v>
      </c>
      <c r="BN361" s="2">
        <v>3026.15</v>
      </c>
      <c r="BO361" s="2">
        <v>2996.59</v>
      </c>
      <c r="BP361" s="664">
        <v>3144.26</v>
      </c>
      <c r="BQ361" s="666">
        <v>3592.03</v>
      </c>
      <c r="BR361" s="668">
        <v>3249.12</v>
      </c>
    </row>
    <row r="362" spans="1:70">
      <c r="A362" s="684"/>
      <c r="B362" s="29" t="s">
        <v>100</v>
      </c>
      <c r="C362" s="45">
        <v>0</v>
      </c>
      <c r="D362" s="45">
        <v>0</v>
      </c>
      <c r="E362" s="45">
        <v>0</v>
      </c>
      <c r="F362" s="45">
        <v>0</v>
      </c>
      <c r="G362" s="45">
        <v>0</v>
      </c>
      <c r="H362" s="45">
        <v>0</v>
      </c>
      <c r="I362" s="45">
        <v>0</v>
      </c>
      <c r="J362" s="45">
        <v>0</v>
      </c>
      <c r="K362" s="45">
        <v>0</v>
      </c>
      <c r="L362" s="45">
        <v>0</v>
      </c>
      <c r="M362" s="45">
        <v>0</v>
      </c>
      <c r="N362" s="45">
        <v>0</v>
      </c>
      <c r="O362" s="45">
        <v>0</v>
      </c>
      <c r="P362" s="45">
        <v>0</v>
      </c>
      <c r="Q362" s="45">
        <v>0</v>
      </c>
      <c r="R362" s="45">
        <v>0</v>
      </c>
      <c r="S362" s="45">
        <v>0</v>
      </c>
      <c r="T362" s="45">
        <v>0</v>
      </c>
      <c r="U362" s="45">
        <v>0</v>
      </c>
      <c r="V362" s="45">
        <v>0</v>
      </c>
      <c r="W362" s="45">
        <v>0</v>
      </c>
      <c r="X362" s="45">
        <v>0</v>
      </c>
      <c r="Y362" s="45">
        <v>0</v>
      </c>
      <c r="Z362" s="45">
        <v>0</v>
      </c>
      <c r="AA362" s="45">
        <v>0</v>
      </c>
      <c r="AB362" s="45">
        <v>0</v>
      </c>
      <c r="AC362" s="45">
        <v>0</v>
      </c>
      <c r="AD362" s="45">
        <v>0</v>
      </c>
      <c r="AE362" s="45">
        <v>0</v>
      </c>
      <c r="AF362" s="45">
        <v>0</v>
      </c>
      <c r="AG362" s="45">
        <v>0</v>
      </c>
      <c r="AH362" s="45">
        <v>0</v>
      </c>
      <c r="AI362" s="45">
        <v>0</v>
      </c>
      <c r="AJ362" s="45">
        <v>0</v>
      </c>
      <c r="AK362" s="45">
        <v>0</v>
      </c>
      <c r="AL362" s="45">
        <v>0</v>
      </c>
      <c r="AM362" s="45">
        <v>0</v>
      </c>
      <c r="AN362" s="45">
        <v>0</v>
      </c>
      <c r="AO362" s="45">
        <v>0</v>
      </c>
      <c r="AP362" s="45">
        <v>6181.88</v>
      </c>
      <c r="AQ362" s="45">
        <v>6247.55</v>
      </c>
      <c r="AR362" s="45">
        <v>7004.09</v>
      </c>
      <c r="AS362" s="45">
        <v>7800.73</v>
      </c>
      <c r="AT362" s="45">
        <v>8322.2900000000009</v>
      </c>
      <c r="AU362" s="45">
        <v>6215.07</v>
      </c>
      <c r="AV362" s="45">
        <v>6352.76</v>
      </c>
      <c r="AW362" s="45">
        <v>6497.28</v>
      </c>
      <c r="AX362" s="45">
        <v>5934.35</v>
      </c>
      <c r="AY362" s="45">
        <v>6217.58</v>
      </c>
      <c r="AZ362" s="45">
        <v>6891.88</v>
      </c>
      <c r="BA362" s="45">
        <v>5813.14</v>
      </c>
      <c r="BB362" s="4">
        <v>6366.99</v>
      </c>
      <c r="BC362" s="4">
        <v>6701</v>
      </c>
      <c r="BD362" s="4">
        <v>6334.31</v>
      </c>
      <c r="BE362" s="397">
        <v>7841.04</v>
      </c>
      <c r="BF362" s="4">
        <v>8106.56</v>
      </c>
      <c r="BG362" s="426">
        <v>6371.04</v>
      </c>
      <c r="BH362" s="481">
        <v>6368.57</v>
      </c>
      <c r="BI362" s="484">
        <v>5727.38</v>
      </c>
      <c r="BJ362" s="505">
        <v>5129</v>
      </c>
      <c r="BK362" s="536">
        <v>6565.72</v>
      </c>
      <c r="BL362" s="4">
        <v>6959.64</v>
      </c>
      <c r="BM362" s="4">
        <v>5217.1400000000003</v>
      </c>
      <c r="BN362" s="4">
        <v>6148.04</v>
      </c>
      <c r="BO362" s="4">
        <v>5631.57</v>
      </c>
      <c r="BP362" s="665">
        <v>5936.67</v>
      </c>
      <c r="BQ362" s="667">
        <v>7198.55</v>
      </c>
      <c r="BR362" s="669">
        <v>7230.62</v>
      </c>
    </row>
    <row r="363" spans="1:70">
      <c r="A363" s="684"/>
      <c r="B363" s="29" t="s">
        <v>101</v>
      </c>
      <c r="C363" s="45">
        <v>0</v>
      </c>
      <c r="D363" s="45">
        <v>0</v>
      </c>
      <c r="E363" s="45">
        <v>0</v>
      </c>
      <c r="F363" s="45">
        <v>0</v>
      </c>
      <c r="G363" s="45">
        <v>0</v>
      </c>
      <c r="H363" s="45">
        <v>0</v>
      </c>
      <c r="I363" s="45">
        <v>0</v>
      </c>
      <c r="J363" s="45">
        <v>0</v>
      </c>
      <c r="K363" s="45">
        <v>0</v>
      </c>
      <c r="L363" s="45">
        <v>0</v>
      </c>
      <c r="M363" s="45">
        <v>0</v>
      </c>
      <c r="N363" s="45">
        <v>0</v>
      </c>
      <c r="O363" s="45">
        <v>0</v>
      </c>
      <c r="P363" s="45">
        <v>0</v>
      </c>
      <c r="Q363" s="45">
        <v>0</v>
      </c>
      <c r="R363" s="45">
        <v>0</v>
      </c>
      <c r="S363" s="45">
        <v>0</v>
      </c>
      <c r="T363" s="45">
        <v>0</v>
      </c>
      <c r="U363" s="45">
        <v>0</v>
      </c>
      <c r="V363" s="45">
        <v>0</v>
      </c>
      <c r="W363" s="45">
        <v>0</v>
      </c>
      <c r="X363" s="45">
        <v>0</v>
      </c>
      <c r="Y363" s="45">
        <v>0</v>
      </c>
      <c r="Z363" s="45">
        <v>0</v>
      </c>
      <c r="AA363" s="45">
        <v>0</v>
      </c>
      <c r="AB363" s="45">
        <v>0</v>
      </c>
      <c r="AC363" s="45">
        <v>0</v>
      </c>
      <c r="AD363" s="45">
        <v>0</v>
      </c>
      <c r="AE363" s="45">
        <v>0</v>
      </c>
      <c r="AF363" s="45">
        <v>0</v>
      </c>
      <c r="AG363" s="45">
        <v>0</v>
      </c>
      <c r="AH363" s="45">
        <v>0</v>
      </c>
      <c r="AI363" s="45">
        <v>0</v>
      </c>
      <c r="AJ363" s="45">
        <v>0</v>
      </c>
      <c r="AK363" s="45">
        <v>0</v>
      </c>
      <c r="AL363" s="45">
        <v>0</v>
      </c>
      <c r="AM363" s="45">
        <v>0</v>
      </c>
      <c r="AN363" s="45">
        <v>0</v>
      </c>
      <c r="AO363" s="45">
        <v>0</v>
      </c>
      <c r="AP363" s="45">
        <v>2850.23</v>
      </c>
      <c r="AQ363" s="45">
        <v>2860.08</v>
      </c>
      <c r="AR363" s="45">
        <v>3106.26</v>
      </c>
      <c r="AS363" s="45">
        <v>3314.78</v>
      </c>
      <c r="AT363" s="45">
        <v>3306.43</v>
      </c>
      <c r="AU363" s="45">
        <v>2547.41</v>
      </c>
      <c r="AV363" s="45">
        <v>2610.73</v>
      </c>
      <c r="AW363" s="45">
        <v>2697.61</v>
      </c>
      <c r="AX363" s="45">
        <v>2649.33</v>
      </c>
      <c r="AY363" s="45">
        <v>2747.82</v>
      </c>
      <c r="AZ363" s="45">
        <v>2945.5</v>
      </c>
      <c r="BA363" s="45">
        <v>2564.91</v>
      </c>
      <c r="BB363" s="4">
        <v>2505.17</v>
      </c>
      <c r="BC363" s="4">
        <v>2612.42</v>
      </c>
      <c r="BD363" s="4">
        <v>2248.3200000000002</v>
      </c>
      <c r="BE363" s="397">
        <v>3211.46</v>
      </c>
      <c r="BF363" s="4">
        <v>3045.19</v>
      </c>
      <c r="BG363" s="426">
        <v>2348.31</v>
      </c>
      <c r="BH363" s="481">
        <v>2598.15</v>
      </c>
      <c r="BI363" s="484">
        <v>2491.21</v>
      </c>
      <c r="BJ363" s="505">
        <v>2481.89</v>
      </c>
      <c r="BK363" s="536">
        <v>2901.95</v>
      </c>
      <c r="BL363" s="4">
        <v>2750.19</v>
      </c>
      <c r="BM363" s="4">
        <v>2289.8200000000002</v>
      </c>
      <c r="BN363" s="4">
        <v>2455.5</v>
      </c>
      <c r="BO363" s="4">
        <v>2525.92</v>
      </c>
      <c r="BP363" s="665">
        <v>2722.7</v>
      </c>
      <c r="BQ363" s="667">
        <v>3082.23</v>
      </c>
      <c r="BR363" s="669">
        <v>2679.5</v>
      </c>
    </row>
    <row r="364" spans="1:70">
      <c r="A364" s="684"/>
      <c r="B364" s="29" t="s">
        <v>102</v>
      </c>
      <c r="C364" s="45">
        <v>0</v>
      </c>
      <c r="D364" s="45">
        <v>0</v>
      </c>
      <c r="E364" s="45">
        <v>0</v>
      </c>
      <c r="F364" s="45">
        <v>0</v>
      </c>
      <c r="G364" s="45">
        <v>0</v>
      </c>
      <c r="H364" s="45">
        <v>0</v>
      </c>
      <c r="I364" s="45">
        <v>0</v>
      </c>
      <c r="J364" s="45">
        <v>0</v>
      </c>
      <c r="K364" s="45">
        <v>0</v>
      </c>
      <c r="L364" s="45">
        <v>0</v>
      </c>
      <c r="M364" s="45">
        <v>0</v>
      </c>
      <c r="N364" s="45">
        <v>0</v>
      </c>
      <c r="O364" s="45">
        <v>0</v>
      </c>
      <c r="P364" s="45">
        <v>0</v>
      </c>
      <c r="Q364" s="45">
        <v>0</v>
      </c>
      <c r="R364" s="45">
        <v>0</v>
      </c>
      <c r="S364" s="45">
        <v>0</v>
      </c>
      <c r="T364" s="45">
        <v>0</v>
      </c>
      <c r="U364" s="45">
        <v>0</v>
      </c>
      <c r="V364" s="45">
        <v>0</v>
      </c>
      <c r="W364" s="45">
        <v>0</v>
      </c>
      <c r="X364" s="45">
        <v>0</v>
      </c>
      <c r="Y364" s="45">
        <v>0</v>
      </c>
      <c r="Z364" s="45">
        <v>0</v>
      </c>
      <c r="AA364" s="45">
        <v>0</v>
      </c>
      <c r="AB364" s="45">
        <v>0</v>
      </c>
      <c r="AC364" s="45">
        <v>0</v>
      </c>
      <c r="AD364" s="45">
        <v>0</v>
      </c>
      <c r="AE364" s="45">
        <v>0</v>
      </c>
      <c r="AF364" s="45">
        <v>0</v>
      </c>
      <c r="AG364" s="45">
        <v>0</v>
      </c>
      <c r="AH364" s="45">
        <v>0</v>
      </c>
      <c r="AI364" s="45">
        <v>0</v>
      </c>
      <c r="AJ364" s="45">
        <v>0</v>
      </c>
      <c r="AK364" s="45">
        <v>0</v>
      </c>
      <c r="AL364" s="45">
        <v>0</v>
      </c>
      <c r="AM364" s="45">
        <v>0</v>
      </c>
      <c r="AN364" s="45">
        <v>0</v>
      </c>
      <c r="AO364" s="45">
        <v>0</v>
      </c>
      <c r="AP364" s="45">
        <v>3768.92</v>
      </c>
      <c r="AQ364" s="45">
        <v>3853.43</v>
      </c>
      <c r="AR364" s="45">
        <v>4256.2299999999996</v>
      </c>
      <c r="AS364" s="45">
        <v>4783.6099999999997</v>
      </c>
      <c r="AT364" s="45">
        <v>4633.04</v>
      </c>
      <c r="AU364" s="45">
        <v>3616.68</v>
      </c>
      <c r="AV364" s="45">
        <v>3906.48</v>
      </c>
      <c r="AW364" s="45">
        <v>3949.08</v>
      </c>
      <c r="AX364" s="45">
        <v>3767.26</v>
      </c>
      <c r="AY364" s="45">
        <v>4016.82</v>
      </c>
      <c r="AZ364" s="45">
        <v>3976.04</v>
      </c>
      <c r="BA364" s="45">
        <v>3412.66</v>
      </c>
      <c r="BB364" s="4">
        <v>3599.12</v>
      </c>
      <c r="BC364" s="4">
        <v>3677.25</v>
      </c>
      <c r="BD364" s="4">
        <v>3549.57</v>
      </c>
      <c r="BE364" s="397">
        <v>4380.6400000000003</v>
      </c>
      <c r="BF364" s="4">
        <v>4125.41</v>
      </c>
      <c r="BG364" s="426">
        <v>3313.94</v>
      </c>
      <c r="BH364" s="481">
        <v>3643.58</v>
      </c>
      <c r="BI364" s="484">
        <v>3385.09</v>
      </c>
      <c r="BJ364" s="505">
        <v>3147.78</v>
      </c>
      <c r="BK364" s="536">
        <v>3763.2</v>
      </c>
      <c r="BL364" s="4">
        <v>3842.02</v>
      </c>
      <c r="BM364" s="4">
        <v>3074.22</v>
      </c>
      <c r="BN364" s="4">
        <v>3485.1</v>
      </c>
      <c r="BO364" s="4">
        <v>3309.61</v>
      </c>
      <c r="BP364" s="665">
        <v>3484.55</v>
      </c>
      <c r="BQ364" s="667">
        <v>4092.18</v>
      </c>
      <c r="BR364" s="669">
        <v>3689.64</v>
      </c>
    </row>
    <row r="365" spans="1:70">
      <c r="A365" s="684"/>
      <c r="B365" s="29" t="s">
        <v>103</v>
      </c>
      <c r="C365" s="45">
        <v>0</v>
      </c>
      <c r="D365" s="45">
        <v>0</v>
      </c>
      <c r="E365" s="45">
        <v>0</v>
      </c>
      <c r="F365" s="45">
        <v>0</v>
      </c>
      <c r="G365" s="45">
        <v>0</v>
      </c>
      <c r="H365" s="45">
        <v>0</v>
      </c>
      <c r="I365" s="45">
        <v>0</v>
      </c>
      <c r="J365" s="45">
        <v>0</v>
      </c>
      <c r="K365" s="45">
        <v>0</v>
      </c>
      <c r="L365" s="45">
        <v>0</v>
      </c>
      <c r="M365" s="45">
        <v>0</v>
      </c>
      <c r="N365" s="45">
        <v>0</v>
      </c>
      <c r="O365" s="45">
        <v>0</v>
      </c>
      <c r="P365" s="45">
        <v>0</v>
      </c>
      <c r="Q365" s="45">
        <v>0</v>
      </c>
      <c r="R365" s="45">
        <v>0</v>
      </c>
      <c r="S365" s="45">
        <v>0</v>
      </c>
      <c r="T365" s="45">
        <v>0</v>
      </c>
      <c r="U365" s="45">
        <v>0</v>
      </c>
      <c r="V365" s="45">
        <v>0</v>
      </c>
      <c r="W365" s="45">
        <v>0</v>
      </c>
      <c r="X365" s="45">
        <v>0</v>
      </c>
      <c r="Y365" s="45">
        <v>0</v>
      </c>
      <c r="Z365" s="45">
        <v>0</v>
      </c>
      <c r="AA365" s="45">
        <v>0</v>
      </c>
      <c r="AB365" s="45">
        <v>0</v>
      </c>
      <c r="AC365" s="45">
        <v>0</v>
      </c>
      <c r="AD365" s="45">
        <v>0</v>
      </c>
      <c r="AE365" s="45">
        <v>0</v>
      </c>
      <c r="AF365" s="45">
        <v>0</v>
      </c>
      <c r="AG365" s="45">
        <v>0</v>
      </c>
      <c r="AH365" s="45">
        <v>0</v>
      </c>
      <c r="AI365" s="45">
        <v>0</v>
      </c>
      <c r="AJ365" s="45">
        <v>0</v>
      </c>
      <c r="AK365" s="45">
        <v>0</v>
      </c>
      <c r="AL365" s="45">
        <v>0</v>
      </c>
      <c r="AM365" s="45">
        <v>0</v>
      </c>
      <c r="AN365" s="45">
        <v>0</v>
      </c>
      <c r="AO365" s="45">
        <v>0</v>
      </c>
      <c r="AP365" s="45">
        <v>2689.92</v>
      </c>
      <c r="AQ365" s="45">
        <v>2794.25</v>
      </c>
      <c r="AR365" s="45">
        <v>3425.38</v>
      </c>
      <c r="AS365" s="45">
        <v>3652.25</v>
      </c>
      <c r="AT365" s="45">
        <v>3499.73</v>
      </c>
      <c r="AU365" s="45">
        <v>2707.95</v>
      </c>
      <c r="AV365" s="45">
        <v>2647</v>
      </c>
      <c r="AW365" s="45">
        <v>2776.36</v>
      </c>
      <c r="AX365" s="45">
        <v>2732.54</v>
      </c>
      <c r="AY365" s="45">
        <v>2870.28</v>
      </c>
      <c r="AZ365" s="45">
        <v>3029.06</v>
      </c>
      <c r="BA365" s="45">
        <v>2618.1799999999998</v>
      </c>
      <c r="BB365" s="4">
        <v>2639.19</v>
      </c>
      <c r="BC365" s="4">
        <v>2710.52</v>
      </c>
      <c r="BD365" s="4">
        <v>2388.0500000000002</v>
      </c>
      <c r="BE365" s="397">
        <v>3679</v>
      </c>
      <c r="BF365" s="4">
        <v>3219.96</v>
      </c>
      <c r="BG365" s="426">
        <v>2449.87</v>
      </c>
      <c r="BH365" s="481">
        <v>2548.21</v>
      </c>
      <c r="BI365" s="484">
        <v>2190.7800000000002</v>
      </c>
      <c r="BJ365" s="505">
        <v>2267.31</v>
      </c>
      <c r="BK365" s="536">
        <v>2718.57</v>
      </c>
      <c r="BL365" s="4">
        <v>2734.56</v>
      </c>
      <c r="BM365" s="4">
        <v>2157.73</v>
      </c>
      <c r="BN365" s="4">
        <v>2364.5300000000002</v>
      </c>
      <c r="BO365" s="4">
        <v>2481.87</v>
      </c>
      <c r="BP365" s="665">
        <v>2718.52</v>
      </c>
      <c r="BQ365" s="667">
        <v>3172.43</v>
      </c>
      <c r="BR365" s="669">
        <v>2556.1999999999998</v>
      </c>
    </row>
    <row r="366" spans="1:70">
      <c r="A366" s="684" t="s">
        <v>104</v>
      </c>
      <c r="B366" s="28" t="s">
        <v>105</v>
      </c>
      <c r="C366" s="43">
        <v>0</v>
      </c>
      <c r="D366" s="43">
        <v>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  <c r="V366" s="43">
        <v>0</v>
      </c>
      <c r="W366" s="43">
        <v>0</v>
      </c>
      <c r="X366" s="43">
        <v>0</v>
      </c>
      <c r="Y366" s="43">
        <v>0</v>
      </c>
      <c r="Z366" s="43">
        <v>0</v>
      </c>
      <c r="AA366" s="43">
        <v>0</v>
      </c>
      <c r="AB366" s="43">
        <v>0</v>
      </c>
      <c r="AC366" s="43">
        <v>0</v>
      </c>
      <c r="AD366" s="43">
        <v>0</v>
      </c>
      <c r="AE366" s="43">
        <v>0</v>
      </c>
      <c r="AF366" s="43">
        <v>0</v>
      </c>
      <c r="AG366" s="43">
        <v>0</v>
      </c>
      <c r="AH366" s="43">
        <v>0</v>
      </c>
      <c r="AI366" s="43">
        <v>0</v>
      </c>
      <c r="AJ366" s="43">
        <v>0</v>
      </c>
      <c r="AK366" s="43">
        <v>0</v>
      </c>
      <c r="AL366" s="43">
        <v>0</v>
      </c>
      <c r="AM366" s="43">
        <v>0</v>
      </c>
      <c r="AN366" s="43">
        <v>0</v>
      </c>
      <c r="AO366" s="43">
        <v>0</v>
      </c>
      <c r="AP366" s="43">
        <v>2.11</v>
      </c>
      <c r="AQ366" s="43">
        <v>3.16</v>
      </c>
      <c r="AR366" s="43">
        <v>3.05</v>
      </c>
      <c r="AS366" s="43">
        <v>3.43</v>
      </c>
      <c r="AT366" s="43">
        <v>3.43</v>
      </c>
      <c r="AU366" s="43">
        <v>3.19</v>
      </c>
      <c r="AV366" s="43">
        <v>2.99</v>
      </c>
      <c r="AW366" s="43">
        <v>3.11</v>
      </c>
      <c r="AX366" s="43">
        <v>3.17</v>
      </c>
      <c r="AY366" s="43">
        <v>2.99</v>
      </c>
      <c r="AZ366" s="43">
        <v>3.04</v>
      </c>
      <c r="BA366" s="43">
        <v>3.18</v>
      </c>
      <c r="BB366" s="2">
        <v>3.09</v>
      </c>
      <c r="BC366" s="2">
        <v>3.17</v>
      </c>
      <c r="BD366" s="2">
        <v>3.12</v>
      </c>
      <c r="BE366" s="396">
        <v>3.65</v>
      </c>
      <c r="BF366" s="2">
        <v>3.8</v>
      </c>
      <c r="BG366" s="425">
        <v>3.21</v>
      </c>
      <c r="BH366" s="480">
        <v>3.07</v>
      </c>
      <c r="BI366" s="483">
        <v>3.1</v>
      </c>
      <c r="BJ366" s="504">
        <v>3.09</v>
      </c>
      <c r="BK366" s="535">
        <v>3.14</v>
      </c>
      <c r="BL366" s="2">
        <v>3.12</v>
      </c>
      <c r="BM366" s="2">
        <v>3.07</v>
      </c>
      <c r="BN366" s="2">
        <v>2.87</v>
      </c>
      <c r="BO366" s="2">
        <v>2.96</v>
      </c>
      <c r="BP366" s="664">
        <v>2.9</v>
      </c>
      <c r="BQ366" s="666">
        <v>3.43</v>
      </c>
      <c r="BR366" s="668">
        <v>3.52</v>
      </c>
    </row>
    <row r="367" spans="1:70">
      <c r="A367" s="684"/>
      <c r="B367" s="29" t="s">
        <v>106</v>
      </c>
      <c r="C367" s="45">
        <v>0</v>
      </c>
      <c r="D367" s="45">
        <v>0</v>
      </c>
      <c r="E367" s="45">
        <v>0</v>
      </c>
      <c r="F367" s="45">
        <v>0</v>
      </c>
      <c r="G367" s="45">
        <v>0</v>
      </c>
      <c r="H367" s="45">
        <v>0</v>
      </c>
      <c r="I367" s="45">
        <v>0</v>
      </c>
      <c r="J367" s="45">
        <v>0</v>
      </c>
      <c r="K367" s="45">
        <v>0</v>
      </c>
      <c r="L367" s="45">
        <v>0</v>
      </c>
      <c r="M367" s="45">
        <v>0</v>
      </c>
      <c r="N367" s="45">
        <v>0</v>
      </c>
      <c r="O367" s="45">
        <v>0</v>
      </c>
      <c r="P367" s="45">
        <v>0</v>
      </c>
      <c r="Q367" s="45">
        <v>0</v>
      </c>
      <c r="R367" s="45">
        <v>0</v>
      </c>
      <c r="S367" s="45">
        <v>0</v>
      </c>
      <c r="T367" s="45">
        <v>0</v>
      </c>
      <c r="U367" s="45">
        <v>0</v>
      </c>
      <c r="V367" s="45">
        <v>0</v>
      </c>
      <c r="W367" s="45">
        <v>0</v>
      </c>
      <c r="X367" s="45">
        <v>0</v>
      </c>
      <c r="Y367" s="45">
        <v>0</v>
      </c>
      <c r="Z367" s="45">
        <v>0</v>
      </c>
      <c r="AA367" s="45">
        <v>0</v>
      </c>
      <c r="AB367" s="45">
        <v>0</v>
      </c>
      <c r="AC367" s="45">
        <v>0</v>
      </c>
      <c r="AD367" s="45">
        <v>0</v>
      </c>
      <c r="AE367" s="45">
        <v>0</v>
      </c>
      <c r="AF367" s="45">
        <v>0</v>
      </c>
      <c r="AG367" s="45">
        <v>0</v>
      </c>
      <c r="AH367" s="45">
        <v>0</v>
      </c>
      <c r="AI367" s="45">
        <v>0</v>
      </c>
      <c r="AJ367" s="45">
        <v>0</v>
      </c>
      <c r="AK367" s="45">
        <v>0</v>
      </c>
      <c r="AL367" s="45">
        <v>0</v>
      </c>
      <c r="AM367" s="45">
        <v>0</v>
      </c>
      <c r="AN367" s="45">
        <v>0</v>
      </c>
      <c r="AO367" s="45">
        <v>0</v>
      </c>
      <c r="AP367" s="45">
        <v>10.47</v>
      </c>
      <c r="AQ367" s="45">
        <v>15.44</v>
      </c>
      <c r="AR367" s="45">
        <v>14.95</v>
      </c>
      <c r="AS367" s="45">
        <v>19.09</v>
      </c>
      <c r="AT367" s="45">
        <v>19.579999999999998</v>
      </c>
      <c r="AU367" s="45">
        <v>14.85</v>
      </c>
      <c r="AV367" s="45">
        <v>15.08</v>
      </c>
      <c r="AW367" s="45">
        <v>15.32</v>
      </c>
      <c r="AX367" s="45">
        <v>16.239999999999998</v>
      </c>
      <c r="AY367" s="45">
        <v>15.32</v>
      </c>
      <c r="AZ367" s="45">
        <v>16.239999999999998</v>
      </c>
      <c r="BA367" s="45">
        <v>15.44</v>
      </c>
      <c r="BB367" s="4">
        <v>16.27</v>
      </c>
      <c r="BC367" s="4">
        <v>15.4</v>
      </c>
      <c r="BD367" s="4">
        <v>14.42</v>
      </c>
      <c r="BE367" s="397">
        <v>18.829999999999998</v>
      </c>
      <c r="BF367" s="4">
        <v>18.95</v>
      </c>
      <c r="BG367" s="426">
        <v>15.29</v>
      </c>
      <c r="BH367" s="481">
        <v>15.64</v>
      </c>
      <c r="BI367" s="484">
        <v>13.9</v>
      </c>
      <c r="BJ367" s="505">
        <v>15.45</v>
      </c>
      <c r="BK367" s="536">
        <v>14.9</v>
      </c>
      <c r="BL367" s="4">
        <v>14.91</v>
      </c>
      <c r="BM367" s="4">
        <v>14.18</v>
      </c>
      <c r="BN367" s="4">
        <v>14.27</v>
      </c>
      <c r="BO367" s="4">
        <v>14.01</v>
      </c>
      <c r="BP367" s="665">
        <v>13.09</v>
      </c>
      <c r="BQ367" s="667">
        <v>17.2</v>
      </c>
      <c r="BR367" s="669">
        <v>17.27</v>
      </c>
    </row>
    <row r="368" spans="1:70">
      <c r="A368" s="684"/>
      <c r="B368" s="29" t="s">
        <v>107</v>
      </c>
      <c r="C368" s="45">
        <v>0</v>
      </c>
      <c r="D368" s="45">
        <v>0</v>
      </c>
      <c r="E368" s="45">
        <v>0</v>
      </c>
      <c r="F368" s="45">
        <v>0</v>
      </c>
      <c r="G368" s="45">
        <v>0</v>
      </c>
      <c r="H368" s="45">
        <v>0</v>
      </c>
      <c r="I368" s="45">
        <v>0</v>
      </c>
      <c r="J368" s="45">
        <v>0</v>
      </c>
      <c r="K368" s="45">
        <v>0</v>
      </c>
      <c r="L368" s="45">
        <v>0</v>
      </c>
      <c r="M368" s="45">
        <v>0</v>
      </c>
      <c r="N368" s="45">
        <v>0</v>
      </c>
      <c r="O368" s="45">
        <v>0</v>
      </c>
      <c r="P368" s="45">
        <v>0</v>
      </c>
      <c r="Q368" s="45">
        <v>0</v>
      </c>
      <c r="R368" s="45">
        <v>0</v>
      </c>
      <c r="S368" s="45">
        <v>0</v>
      </c>
      <c r="T368" s="45">
        <v>0</v>
      </c>
      <c r="U368" s="45">
        <v>0</v>
      </c>
      <c r="V368" s="45">
        <v>0</v>
      </c>
      <c r="W368" s="45">
        <v>0</v>
      </c>
      <c r="X368" s="45">
        <v>0</v>
      </c>
      <c r="Y368" s="45">
        <v>0</v>
      </c>
      <c r="Z368" s="45">
        <v>0</v>
      </c>
      <c r="AA368" s="45">
        <v>0</v>
      </c>
      <c r="AB368" s="45">
        <v>0</v>
      </c>
      <c r="AC368" s="45">
        <v>0</v>
      </c>
      <c r="AD368" s="45">
        <v>0</v>
      </c>
      <c r="AE368" s="45">
        <v>0</v>
      </c>
      <c r="AF368" s="45">
        <v>0</v>
      </c>
      <c r="AG368" s="45">
        <v>0</v>
      </c>
      <c r="AH368" s="45">
        <v>0</v>
      </c>
      <c r="AI368" s="45">
        <v>0</v>
      </c>
      <c r="AJ368" s="45">
        <v>0</v>
      </c>
      <c r="AK368" s="45">
        <v>0</v>
      </c>
      <c r="AL368" s="45">
        <v>0</v>
      </c>
      <c r="AM368" s="45">
        <v>0</v>
      </c>
      <c r="AN368" s="45">
        <v>0</v>
      </c>
      <c r="AO368" s="45">
        <v>0</v>
      </c>
      <c r="AP368" s="45">
        <v>1.37</v>
      </c>
      <c r="AQ368" s="45">
        <v>1.83</v>
      </c>
      <c r="AR368" s="45">
        <v>1.78</v>
      </c>
      <c r="AS368" s="45">
        <v>2.08</v>
      </c>
      <c r="AT368" s="45">
        <v>2.0499999999999998</v>
      </c>
      <c r="AU368" s="45">
        <v>1.71</v>
      </c>
      <c r="AV368" s="45">
        <v>1.73</v>
      </c>
      <c r="AW368" s="45">
        <v>1.74</v>
      </c>
      <c r="AX368" s="45">
        <v>1.73</v>
      </c>
      <c r="AY368" s="45">
        <v>1.76</v>
      </c>
      <c r="AZ368" s="45">
        <v>1.85</v>
      </c>
      <c r="BA368" s="45">
        <v>1.78</v>
      </c>
      <c r="BB368" s="4">
        <v>1.79</v>
      </c>
      <c r="BC368" s="4">
        <v>1.78</v>
      </c>
      <c r="BD368" s="4">
        <v>1.92</v>
      </c>
      <c r="BE368" s="397">
        <v>2.27</v>
      </c>
      <c r="BF368" s="4">
        <v>2.2400000000000002</v>
      </c>
      <c r="BG368" s="426">
        <v>1.76</v>
      </c>
      <c r="BH368" s="481">
        <v>1.72</v>
      </c>
      <c r="BI368" s="484">
        <v>1.77</v>
      </c>
      <c r="BJ368" s="505">
        <v>1.74</v>
      </c>
      <c r="BK368" s="536">
        <v>1.91</v>
      </c>
      <c r="BL368" s="4">
        <v>1.83</v>
      </c>
      <c r="BM368" s="4">
        <v>1.69</v>
      </c>
      <c r="BN368" s="4">
        <v>1.72</v>
      </c>
      <c r="BO368" s="4">
        <v>1.73</v>
      </c>
      <c r="BP368" s="665">
        <v>1.74</v>
      </c>
      <c r="BQ368" s="667">
        <v>2.14</v>
      </c>
      <c r="BR368" s="669">
        <v>2.0499999999999998</v>
      </c>
    </row>
    <row r="369" spans="1:70">
      <c r="A369" s="684"/>
      <c r="B369" s="29" t="s">
        <v>108</v>
      </c>
      <c r="C369" s="45">
        <v>0</v>
      </c>
      <c r="D369" s="45">
        <v>0</v>
      </c>
      <c r="E369" s="45">
        <v>0</v>
      </c>
      <c r="F369" s="45">
        <v>0</v>
      </c>
      <c r="G369" s="45">
        <v>0</v>
      </c>
      <c r="H369" s="45">
        <v>0</v>
      </c>
      <c r="I369" s="45">
        <v>0</v>
      </c>
      <c r="J369" s="45">
        <v>0</v>
      </c>
      <c r="K369" s="45">
        <v>0</v>
      </c>
      <c r="L369" s="45">
        <v>0</v>
      </c>
      <c r="M369" s="45">
        <v>0</v>
      </c>
      <c r="N369" s="45">
        <v>0</v>
      </c>
      <c r="O369" s="45">
        <v>0</v>
      </c>
      <c r="P369" s="45">
        <v>0</v>
      </c>
      <c r="Q369" s="45">
        <v>0</v>
      </c>
      <c r="R369" s="45">
        <v>0</v>
      </c>
      <c r="S369" s="45">
        <v>0</v>
      </c>
      <c r="T369" s="45">
        <v>0</v>
      </c>
      <c r="U369" s="45">
        <v>0</v>
      </c>
      <c r="V369" s="45">
        <v>0</v>
      </c>
      <c r="W369" s="45">
        <v>0</v>
      </c>
      <c r="X369" s="45">
        <v>0</v>
      </c>
      <c r="Y369" s="45">
        <v>0</v>
      </c>
      <c r="Z369" s="45">
        <v>0</v>
      </c>
      <c r="AA369" s="45">
        <v>0</v>
      </c>
      <c r="AB369" s="45">
        <v>0</v>
      </c>
      <c r="AC369" s="45">
        <v>0</v>
      </c>
      <c r="AD369" s="45">
        <v>0</v>
      </c>
      <c r="AE369" s="45">
        <v>0</v>
      </c>
      <c r="AF369" s="45">
        <v>0</v>
      </c>
      <c r="AG369" s="45">
        <v>0</v>
      </c>
      <c r="AH369" s="45">
        <v>0</v>
      </c>
      <c r="AI369" s="45">
        <v>0</v>
      </c>
      <c r="AJ369" s="45">
        <v>0</v>
      </c>
      <c r="AK369" s="45">
        <v>0</v>
      </c>
      <c r="AL369" s="45">
        <v>0</v>
      </c>
      <c r="AM369" s="45">
        <v>0</v>
      </c>
      <c r="AN369" s="45">
        <v>0</v>
      </c>
      <c r="AO369" s="45">
        <v>0</v>
      </c>
      <c r="AP369" s="45">
        <v>3.69</v>
      </c>
      <c r="AQ369" s="45">
        <v>5.86</v>
      </c>
      <c r="AR369" s="45">
        <v>5.99</v>
      </c>
      <c r="AS369" s="45">
        <v>8.15</v>
      </c>
      <c r="AT369" s="45">
        <v>7.76</v>
      </c>
      <c r="AU369" s="45">
        <v>5.54</v>
      </c>
      <c r="AV369" s="45">
        <v>6.17</v>
      </c>
      <c r="AW369" s="45">
        <v>5.87</v>
      </c>
      <c r="AX369" s="45">
        <v>6.19</v>
      </c>
      <c r="AY369" s="45">
        <v>6.54</v>
      </c>
      <c r="AZ369" s="45">
        <v>7.17</v>
      </c>
      <c r="BA369" s="45">
        <v>5.82</v>
      </c>
      <c r="BB369" s="4">
        <v>6.44</v>
      </c>
      <c r="BC369" s="4">
        <v>5.94</v>
      </c>
      <c r="BD369" s="4">
        <v>5.83</v>
      </c>
      <c r="BE369" s="397">
        <v>7.67</v>
      </c>
      <c r="BF369" s="4">
        <v>7.68</v>
      </c>
      <c r="BG369" s="426">
        <v>5.39</v>
      </c>
      <c r="BH369" s="481">
        <v>5.75</v>
      </c>
      <c r="BI369" s="484">
        <v>5.27</v>
      </c>
      <c r="BJ369" s="505">
        <v>5.52</v>
      </c>
      <c r="BK369" s="536">
        <v>6.2</v>
      </c>
      <c r="BL369" s="4">
        <v>6.06</v>
      </c>
      <c r="BM369" s="4">
        <v>5.7</v>
      </c>
      <c r="BN369" s="4">
        <v>5.57</v>
      </c>
      <c r="BO369" s="4">
        <v>5.42</v>
      </c>
      <c r="BP369" s="665">
        <v>5.5</v>
      </c>
      <c r="BQ369" s="667">
        <v>7.14</v>
      </c>
      <c r="BR369" s="669">
        <v>6.96</v>
      </c>
    </row>
    <row r="370" spans="1:70">
      <c r="A370" s="684"/>
      <c r="B370" s="29" t="s">
        <v>109</v>
      </c>
      <c r="C370" s="45">
        <v>0</v>
      </c>
      <c r="D370" s="45">
        <v>0</v>
      </c>
      <c r="E370" s="45">
        <v>0</v>
      </c>
      <c r="F370" s="45">
        <v>0</v>
      </c>
      <c r="G370" s="45">
        <v>0</v>
      </c>
      <c r="H370" s="45">
        <v>0</v>
      </c>
      <c r="I370" s="45">
        <v>0</v>
      </c>
      <c r="J370" s="45">
        <v>0</v>
      </c>
      <c r="K370" s="45">
        <v>0</v>
      </c>
      <c r="L370" s="45">
        <v>0</v>
      </c>
      <c r="M370" s="45">
        <v>0</v>
      </c>
      <c r="N370" s="45">
        <v>0</v>
      </c>
      <c r="O370" s="45">
        <v>0</v>
      </c>
      <c r="P370" s="45">
        <v>0</v>
      </c>
      <c r="Q370" s="45">
        <v>0</v>
      </c>
      <c r="R370" s="45">
        <v>0</v>
      </c>
      <c r="S370" s="45">
        <v>0</v>
      </c>
      <c r="T370" s="45">
        <v>0</v>
      </c>
      <c r="U370" s="45">
        <v>0</v>
      </c>
      <c r="V370" s="45">
        <v>0</v>
      </c>
      <c r="W370" s="45">
        <v>0</v>
      </c>
      <c r="X370" s="45">
        <v>0</v>
      </c>
      <c r="Y370" s="45">
        <v>0</v>
      </c>
      <c r="Z370" s="45">
        <v>0</v>
      </c>
      <c r="AA370" s="45">
        <v>0</v>
      </c>
      <c r="AB370" s="45">
        <v>0</v>
      </c>
      <c r="AC370" s="45">
        <v>0</v>
      </c>
      <c r="AD370" s="45">
        <v>0</v>
      </c>
      <c r="AE370" s="45">
        <v>0</v>
      </c>
      <c r="AF370" s="45">
        <v>0</v>
      </c>
      <c r="AG370" s="45">
        <v>0</v>
      </c>
      <c r="AH370" s="45">
        <v>0</v>
      </c>
      <c r="AI370" s="45">
        <v>0</v>
      </c>
      <c r="AJ370" s="45">
        <v>0</v>
      </c>
      <c r="AK370" s="45">
        <v>0</v>
      </c>
      <c r="AL370" s="45">
        <v>0</v>
      </c>
      <c r="AM370" s="45">
        <v>0</v>
      </c>
      <c r="AN370" s="45">
        <v>0</v>
      </c>
      <c r="AO370" s="45">
        <v>0</v>
      </c>
      <c r="AP370" s="45">
        <v>2.02</v>
      </c>
      <c r="AQ370" s="45">
        <v>1.86</v>
      </c>
      <c r="AR370" s="45">
        <v>2.16</v>
      </c>
      <c r="AS370" s="45">
        <v>3.03</v>
      </c>
      <c r="AT370" s="45">
        <v>2.7</v>
      </c>
      <c r="AU370" s="45">
        <v>1.96</v>
      </c>
      <c r="AV370" s="45">
        <v>1.97</v>
      </c>
      <c r="AW370" s="45">
        <v>1.9</v>
      </c>
      <c r="AX370" s="45">
        <v>1.91</v>
      </c>
      <c r="AY370" s="45">
        <v>2.12</v>
      </c>
      <c r="AZ370" s="45">
        <v>2.68</v>
      </c>
      <c r="BA370" s="45">
        <v>2.1800000000000002</v>
      </c>
      <c r="BB370" s="4">
        <v>2.08</v>
      </c>
      <c r="BC370" s="4">
        <v>2.0099999999999998</v>
      </c>
      <c r="BD370" s="4">
        <v>2.1800000000000002</v>
      </c>
      <c r="BE370" s="397">
        <v>3.2</v>
      </c>
      <c r="BF370" s="4">
        <v>2.78</v>
      </c>
      <c r="BG370" s="426">
        <v>1.95</v>
      </c>
      <c r="BH370" s="481">
        <v>1.96</v>
      </c>
      <c r="BI370" s="484">
        <v>1.83</v>
      </c>
      <c r="BJ370" s="505">
        <v>1.87</v>
      </c>
      <c r="BK370" s="536">
        <v>2.35</v>
      </c>
      <c r="BL370" s="4">
        <v>2.16</v>
      </c>
      <c r="BM370" s="4">
        <v>1.86</v>
      </c>
      <c r="BN370" s="4">
        <v>1.88</v>
      </c>
      <c r="BO370" s="4">
        <v>1.83</v>
      </c>
      <c r="BP370" s="665">
        <v>2.1</v>
      </c>
      <c r="BQ370" s="667">
        <v>2.79</v>
      </c>
      <c r="BR370" s="669">
        <v>2.4</v>
      </c>
    </row>
    <row r="371" spans="1:70">
      <c r="B371" s="211">
        <v>1</v>
      </c>
      <c r="C371" s="214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  <c r="Y371" s="214"/>
      <c r="Z371" s="214"/>
      <c r="AA371" s="214"/>
      <c r="AB371" s="214"/>
      <c r="AC371" s="214"/>
      <c r="AD371" s="214"/>
      <c r="AE371" s="214"/>
      <c r="AF371" s="214"/>
      <c r="AG371" s="214"/>
      <c r="AH371" s="214"/>
      <c r="AI371" s="214"/>
      <c r="AJ371" s="214"/>
      <c r="AK371" s="214"/>
      <c r="AL371" s="214"/>
      <c r="AM371" s="214"/>
      <c r="AN371" s="214"/>
      <c r="AO371" s="214"/>
      <c r="AP371" s="214"/>
      <c r="AQ371" s="214"/>
      <c r="AR371" s="214"/>
      <c r="AS371" s="214"/>
      <c r="AT371" s="214"/>
      <c r="AU371" s="214"/>
      <c r="AV371" s="214"/>
      <c r="AW371" s="214"/>
      <c r="AX371" s="214"/>
      <c r="AY371" s="214"/>
      <c r="AZ371" s="214"/>
    </row>
    <row r="372" spans="1:70">
      <c r="B372" s="211">
        <v>2</v>
      </c>
    </row>
    <row r="373" spans="1:70">
      <c r="B373" s="211">
        <v>3</v>
      </c>
    </row>
    <row r="374" spans="1:70">
      <c r="B374" s="211">
        <v>4</v>
      </c>
    </row>
    <row r="375" spans="1:70">
      <c r="B375" s="211">
        <v>5</v>
      </c>
    </row>
    <row r="376" spans="1:70">
      <c r="B376" s="211">
        <v>6</v>
      </c>
    </row>
    <row r="377" spans="1:70">
      <c r="A377" s="685" t="s">
        <v>117</v>
      </c>
      <c r="B377" s="685"/>
      <c r="C377" s="28">
        <v>40544</v>
      </c>
      <c r="D377" s="28">
        <v>40575</v>
      </c>
      <c r="E377" s="28">
        <v>40603</v>
      </c>
      <c r="F377" s="28">
        <v>40634</v>
      </c>
      <c r="G377" s="28">
        <v>40664</v>
      </c>
      <c r="H377" s="28">
        <v>40695</v>
      </c>
      <c r="I377" s="28">
        <v>40725</v>
      </c>
      <c r="J377" s="28">
        <v>40756</v>
      </c>
      <c r="K377" s="28">
        <v>40787</v>
      </c>
      <c r="L377" s="28">
        <v>40817</v>
      </c>
      <c r="M377" s="28">
        <v>40848</v>
      </c>
      <c r="N377" s="28">
        <v>40878</v>
      </c>
      <c r="O377" s="28">
        <v>40909</v>
      </c>
      <c r="P377" s="28">
        <v>40940</v>
      </c>
      <c r="Q377" s="28">
        <v>40969</v>
      </c>
      <c r="R377" s="28">
        <v>41000</v>
      </c>
      <c r="S377" s="28">
        <v>41030</v>
      </c>
      <c r="T377" s="28">
        <v>41061</v>
      </c>
      <c r="U377" s="28">
        <v>41091</v>
      </c>
      <c r="V377" s="28">
        <v>41122</v>
      </c>
      <c r="W377" s="28">
        <v>41153</v>
      </c>
      <c r="X377" s="28">
        <v>41183</v>
      </c>
      <c r="Y377" s="28">
        <v>41214</v>
      </c>
      <c r="Z377" s="28">
        <v>41244</v>
      </c>
      <c r="AA377" s="28">
        <v>41275</v>
      </c>
      <c r="AB377" s="28">
        <v>41306</v>
      </c>
      <c r="AC377" s="28">
        <v>41334</v>
      </c>
      <c r="AD377" s="28">
        <v>41365</v>
      </c>
      <c r="AE377" s="28">
        <v>41395</v>
      </c>
      <c r="AF377" s="28">
        <v>41426</v>
      </c>
      <c r="AG377" s="28">
        <v>41456</v>
      </c>
      <c r="AH377" s="28">
        <v>41487</v>
      </c>
      <c r="AI377" s="28">
        <v>41518</v>
      </c>
      <c r="AJ377" s="28">
        <v>41548</v>
      </c>
      <c r="AK377" s="28">
        <v>41579</v>
      </c>
      <c r="AL377" s="28">
        <v>41609</v>
      </c>
      <c r="AM377" s="28">
        <v>41640</v>
      </c>
      <c r="AN377" s="28">
        <v>41671</v>
      </c>
      <c r="AO377" s="28">
        <v>41699</v>
      </c>
      <c r="AP377" s="28">
        <v>41730</v>
      </c>
      <c r="AQ377" s="28">
        <v>41760</v>
      </c>
      <c r="AR377" s="28">
        <v>41791</v>
      </c>
      <c r="AS377" s="28">
        <v>41821</v>
      </c>
      <c r="AT377" s="28">
        <v>41852</v>
      </c>
      <c r="AU377" s="28">
        <v>41883</v>
      </c>
      <c r="AV377" s="28">
        <v>41913</v>
      </c>
      <c r="AW377" s="28">
        <v>41944</v>
      </c>
      <c r="AX377" s="28">
        <v>41974</v>
      </c>
      <c r="AY377" s="28">
        <v>42005</v>
      </c>
      <c r="AZ377" s="28">
        <v>42036</v>
      </c>
      <c r="BA377" s="248" t="s">
        <v>423</v>
      </c>
      <c r="BB377" s="1">
        <v>42095</v>
      </c>
      <c r="BC377" s="296">
        <v>42125</v>
      </c>
      <c r="BD377" s="296">
        <v>42156</v>
      </c>
      <c r="BE377" s="389">
        <v>42186</v>
      </c>
      <c r="BF377" s="296">
        <v>42217</v>
      </c>
      <c r="BG377" s="296">
        <v>42248</v>
      </c>
      <c r="BH377" s="389">
        <v>42278</v>
      </c>
      <c r="BI377" s="389">
        <v>42309</v>
      </c>
      <c r="BJ377" s="389">
        <v>42339</v>
      </c>
      <c r="BK377" s="389">
        <v>42370</v>
      </c>
      <c r="BL377" s="296">
        <v>42401</v>
      </c>
      <c r="BM377" s="296">
        <v>42430</v>
      </c>
      <c r="BN377" s="389">
        <v>42461</v>
      </c>
      <c r="BO377" s="296">
        <v>42491</v>
      </c>
      <c r="BP377" s="296">
        <v>42522</v>
      </c>
      <c r="BQ377" s="296">
        <v>42552</v>
      </c>
      <c r="BR377" s="296">
        <v>42583</v>
      </c>
    </row>
    <row r="378" spans="1:70">
      <c r="A378" s="684" t="s">
        <v>14</v>
      </c>
      <c r="B378" s="28" t="s">
        <v>15</v>
      </c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>
        <v>0</v>
      </c>
      <c r="AB378" s="43">
        <v>0</v>
      </c>
      <c r="AC378" s="43">
        <v>0</v>
      </c>
      <c r="AD378" s="43">
        <v>0</v>
      </c>
      <c r="AE378" s="43">
        <v>0</v>
      </c>
      <c r="AF378" s="43">
        <v>0</v>
      </c>
      <c r="AG378" s="43">
        <v>0</v>
      </c>
      <c r="AH378" s="43">
        <v>0</v>
      </c>
      <c r="AI378" s="43">
        <v>0</v>
      </c>
      <c r="AJ378" s="43">
        <v>0</v>
      </c>
      <c r="AK378" s="43">
        <v>10330</v>
      </c>
      <c r="AL378" s="43">
        <v>424637</v>
      </c>
      <c r="AM378" s="43">
        <v>1899494</v>
      </c>
      <c r="AN378" s="43">
        <v>2478751</v>
      </c>
      <c r="AO378" s="43">
        <v>1750200</v>
      </c>
      <c r="AP378" s="43">
        <v>1505540</v>
      </c>
      <c r="AQ378" s="43">
        <v>2051480</v>
      </c>
      <c r="AR378" s="43">
        <v>2191397</v>
      </c>
      <c r="AS378" s="43">
        <v>2631606</v>
      </c>
      <c r="AT378" s="43">
        <v>1970082</v>
      </c>
      <c r="AU378" s="43">
        <v>1182993</v>
      </c>
      <c r="AV378" s="43">
        <v>1518168</v>
      </c>
      <c r="AW378" s="43">
        <v>1001879</v>
      </c>
      <c r="AX378" s="43">
        <v>1147077</v>
      </c>
      <c r="AY378" s="43">
        <v>1583010</v>
      </c>
      <c r="AZ378" s="43">
        <v>1801114</v>
      </c>
      <c r="BA378" s="2">
        <v>1673412</v>
      </c>
      <c r="BB378" s="2">
        <v>1377864</v>
      </c>
      <c r="BC378" s="2">
        <v>1326014</v>
      </c>
      <c r="BD378" s="2">
        <v>1556515</v>
      </c>
      <c r="BE378" s="399">
        <v>1401150</v>
      </c>
      <c r="BF378" s="2">
        <v>1300015</v>
      </c>
      <c r="BG378" s="2">
        <v>1095754</v>
      </c>
      <c r="BH378" s="486">
        <v>1111582</v>
      </c>
      <c r="BI378" s="489">
        <v>954595</v>
      </c>
      <c r="BJ378" s="507">
        <v>1025227</v>
      </c>
      <c r="BK378" s="537">
        <v>1769645</v>
      </c>
      <c r="BL378" s="2">
        <v>1840549</v>
      </c>
      <c r="BM378" s="2">
        <v>1301753</v>
      </c>
      <c r="BN378" s="608">
        <v>1667520</v>
      </c>
      <c r="BO378" s="2">
        <v>1494076</v>
      </c>
      <c r="BP378" s="670">
        <v>1659303</v>
      </c>
      <c r="BQ378" s="672">
        <v>2547632</v>
      </c>
      <c r="BR378" s="674">
        <v>1791940</v>
      </c>
    </row>
    <row r="379" spans="1:70">
      <c r="A379" s="684"/>
      <c r="B379" s="29" t="s">
        <v>16</v>
      </c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>
        <v>0</v>
      </c>
      <c r="AB379" s="44">
        <v>0</v>
      </c>
      <c r="AC379" s="44">
        <v>0</v>
      </c>
      <c r="AD379" s="44">
        <v>0</v>
      </c>
      <c r="AE379" s="44">
        <v>0</v>
      </c>
      <c r="AF379" s="44">
        <v>0</v>
      </c>
      <c r="AG379" s="44">
        <v>0</v>
      </c>
      <c r="AH379" s="44">
        <v>0</v>
      </c>
      <c r="AI379" s="44">
        <v>0</v>
      </c>
      <c r="AJ379" s="44">
        <v>0</v>
      </c>
      <c r="AK379" s="44">
        <v>0</v>
      </c>
      <c r="AL379" s="44">
        <v>40.107199999999999</v>
      </c>
      <c r="AM379" s="44">
        <v>3.4731999999999998</v>
      </c>
      <c r="AN379" s="44">
        <v>0.30499999999999999</v>
      </c>
      <c r="AO379" s="44">
        <v>-0.29389999999999999</v>
      </c>
      <c r="AP379" s="44">
        <v>-0.13980000000000001</v>
      </c>
      <c r="AQ379" s="44">
        <v>0.36259999999999998</v>
      </c>
      <c r="AR379" s="44">
        <v>6.8199999999999997E-2</v>
      </c>
      <c r="AS379" s="44">
        <v>0.2009</v>
      </c>
      <c r="AT379" s="44">
        <v>-0.25140000000000001</v>
      </c>
      <c r="AU379" s="44">
        <v>-0.39950000000000002</v>
      </c>
      <c r="AV379" s="44">
        <v>0.2833</v>
      </c>
      <c r="AW379" s="44">
        <v>-0.34010000000000001</v>
      </c>
      <c r="AX379" s="44">
        <v>0.1449</v>
      </c>
      <c r="AY379" s="44">
        <v>0.38</v>
      </c>
      <c r="AZ379" s="44">
        <v>0.13780000000000001</v>
      </c>
      <c r="BA379" s="202">
        <v>-7.0900000000000005E-2</v>
      </c>
      <c r="BB379" s="4">
        <v>-0.17660000000000001</v>
      </c>
      <c r="BC379" s="202">
        <v>-3.7600000000000001E-2</v>
      </c>
      <c r="BD379" s="202">
        <v>0.17380000000000001</v>
      </c>
      <c r="BE379" s="405">
        <v>-9.98E-2</v>
      </c>
      <c r="BF379" s="202">
        <v>-7.22E-2</v>
      </c>
      <c r="BG379" s="202">
        <v>-0.15709999999999999</v>
      </c>
      <c r="BH379" s="405">
        <v>1.44E-2</v>
      </c>
      <c r="BI379" s="405">
        <v>-0.14119999999999999</v>
      </c>
      <c r="BJ379" s="405">
        <v>7.3999999999999996E-2</v>
      </c>
      <c r="BK379" s="405">
        <v>0.72609999999999997</v>
      </c>
      <c r="BL379" s="202">
        <v>4.0099999999999997E-2</v>
      </c>
      <c r="BM379" s="202">
        <v>-0.29270000000000002</v>
      </c>
      <c r="BN379" s="405">
        <v>0.28100000000000003</v>
      </c>
      <c r="BO379" s="202">
        <v>-0.104</v>
      </c>
      <c r="BP379" s="619">
        <v>0.1106</v>
      </c>
      <c r="BQ379" s="619">
        <v>0.53539999999999999</v>
      </c>
      <c r="BR379" s="619">
        <v>-0.29659999999999997</v>
      </c>
    </row>
    <row r="380" spans="1:70">
      <c r="A380" s="684"/>
      <c r="B380" s="28" t="s">
        <v>17</v>
      </c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>
        <v>0</v>
      </c>
      <c r="AB380" s="43">
        <v>0</v>
      </c>
      <c r="AC380" s="43">
        <v>0</v>
      </c>
      <c r="AD380" s="43">
        <v>0</v>
      </c>
      <c r="AE380" s="43">
        <v>0</v>
      </c>
      <c r="AF380" s="43">
        <v>0</v>
      </c>
      <c r="AG380" s="43">
        <v>0</v>
      </c>
      <c r="AH380" s="43">
        <v>0</v>
      </c>
      <c r="AI380" s="43">
        <v>0</v>
      </c>
      <c r="AJ380" s="43">
        <v>0</v>
      </c>
      <c r="AK380" s="43">
        <v>347</v>
      </c>
      <c r="AL380" s="43">
        <v>8778</v>
      </c>
      <c r="AM380" s="43">
        <v>41217</v>
      </c>
      <c r="AN380" s="43">
        <v>40546</v>
      </c>
      <c r="AO380" s="43">
        <v>32363</v>
      </c>
      <c r="AP380" s="43">
        <v>29345</v>
      </c>
      <c r="AQ380" s="43">
        <v>40052</v>
      </c>
      <c r="AR380" s="43">
        <v>38686</v>
      </c>
      <c r="AS380" s="43">
        <v>44336</v>
      </c>
      <c r="AT380" s="43">
        <v>31219</v>
      </c>
      <c r="AU380" s="43">
        <v>20786</v>
      </c>
      <c r="AV380" s="43">
        <v>27304</v>
      </c>
      <c r="AW380" s="43">
        <v>20147</v>
      </c>
      <c r="AX380" s="43">
        <v>22823</v>
      </c>
      <c r="AY380" s="43">
        <v>25357</v>
      </c>
      <c r="AZ380" s="43">
        <v>25546</v>
      </c>
      <c r="BA380" s="2">
        <v>23964</v>
      </c>
      <c r="BB380" s="2">
        <v>23404</v>
      </c>
      <c r="BC380" s="2">
        <v>24750</v>
      </c>
      <c r="BD380" s="2">
        <v>26464</v>
      </c>
      <c r="BE380" s="399">
        <v>25596</v>
      </c>
      <c r="BF380" s="2">
        <v>20963</v>
      </c>
      <c r="BG380" s="2">
        <v>17253</v>
      </c>
      <c r="BH380" s="486">
        <v>15434</v>
      </c>
      <c r="BI380" s="489">
        <v>15042</v>
      </c>
      <c r="BJ380" s="507">
        <v>17331</v>
      </c>
      <c r="BK380" s="537">
        <v>30398</v>
      </c>
      <c r="BL380" s="2">
        <v>26008</v>
      </c>
      <c r="BM380" s="2">
        <v>24314</v>
      </c>
      <c r="BN380" s="608">
        <v>25540</v>
      </c>
      <c r="BO380" s="2">
        <v>24218</v>
      </c>
      <c r="BP380" s="670">
        <v>30770</v>
      </c>
      <c r="BQ380" s="672">
        <v>43558</v>
      </c>
      <c r="BR380" s="674">
        <v>28579</v>
      </c>
    </row>
    <row r="381" spans="1:70">
      <c r="A381" s="684"/>
      <c r="B381" s="29" t="s">
        <v>18</v>
      </c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>
        <v>0</v>
      </c>
      <c r="AB381" s="44">
        <v>0</v>
      </c>
      <c r="AC381" s="44">
        <v>0</v>
      </c>
      <c r="AD381" s="44">
        <v>0</v>
      </c>
      <c r="AE381" s="44">
        <v>0</v>
      </c>
      <c r="AF381" s="44">
        <v>0</v>
      </c>
      <c r="AG381" s="44">
        <v>0</v>
      </c>
      <c r="AH381" s="44">
        <v>0</v>
      </c>
      <c r="AI381" s="44">
        <v>0</v>
      </c>
      <c r="AJ381" s="44">
        <v>0</v>
      </c>
      <c r="AK381" s="44">
        <v>0</v>
      </c>
      <c r="AL381" s="44">
        <v>24.296800000000001</v>
      </c>
      <c r="AM381" s="44">
        <v>3.6955</v>
      </c>
      <c r="AN381" s="44">
        <v>-1.6299999999999999E-2</v>
      </c>
      <c r="AO381" s="44">
        <v>-0.20180000000000001</v>
      </c>
      <c r="AP381" s="44">
        <v>-9.3299999999999994E-2</v>
      </c>
      <c r="AQ381" s="44">
        <v>0.3649</v>
      </c>
      <c r="AR381" s="44">
        <v>-3.4099999999999998E-2</v>
      </c>
      <c r="AS381" s="44">
        <v>0.14599999999999999</v>
      </c>
      <c r="AT381" s="44">
        <v>-0.2959</v>
      </c>
      <c r="AU381" s="44">
        <v>-0.3342</v>
      </c>
      <c r="AV381" s="44">
        <v>0.31359999999999999</v>
      </c>
      <c r="AW381" s="44">
        <v>-0.2621</v>
      </c>
      <c r="AX381" s="44">
        <v>0.1328</v>
      </c>
      <c r="AY381" s="44">
        <v>0.111</v>
      </c>
      <c r="AZ381" s="44">
        <v>7.4999999999999997E-3</v>
      </c>
      <c r="BA381" s="202">
        <v>-6.1899999999999997E-2</v>
      </c>
      <c r="BB381" s="4">
        <v>-2.3400000000000001E-2</v>
      </c>
      <c r="BC381" s="202">
        <v>5.7500000000000002E-2</v>
      </c>
      <c r="BD381" s="202">
        <v>6.93E-2</v>
      </c>
      <c r="BE381" s="405">
        <v>-3.2800000000000003E-2</v>
      </c>
      <c r="BF381" s="202">
        <v>-0.18099999999999999</v>
      </c>
      <c r="BG381" s="202">
        <v>-0.17699999999999999</v>
      </c>
      <c r="BH381" s="405">
        <v>-0.10539999999999999</v>
      </c>
      <c r="BI381" s="405">
        <v>-2.5399999999999999E-2</v>
      </c>
      <c r="BJ381" s="405">
        <v>0.1522</v>
      </c>
      <c r="BK381" s="405">
        <v>0.754</v>
      </c>
      <c r="BL381" s="202">
        <v>-0.1444</v>
      </c>
      <c r="BM381" s="202">
        <v>-6.5100000000000005E-2</v>
      </c>
      <c r="BN381" s="405">
        <v>5.04E-2</v>
      </c>
      <c r="BO381" s="202">
        <v>-5.1799999999999999E-2</v>
      </c>
      <c r="BP381" s="619">
        <v>0.27050000000000002</v>
      </c>
      <c r="BQ381" s="619">
        <v>0.41560000000000002</v>
      </c>
      <c r="BR381" s="619">
        <v>-0.34389999999999998</v>
      </c>
    </row>
    <row r="382" spans="1:70" s="736" customFormat="1">
      <c r="A382" s="684"/>
      <c r="B382" s="731" t="s">
        <v>19</v>
      </c>
      <c r="C382" s="732"/>
      <c r="D382" s="732"/>
      <c r="E382" s="732"/>
      <c r="F382" s="732"/>
      <c r="G382" s="732"/>
      <c r="H382" s="732"/>
      <c r="I382" s="732"/>
      <c r="J382" s="732"/>
      <c r="K382" s="732"/>
      <c r="L382" s="732"/>
      <c r="M382" s="732"/>
      <c r="N382" s="732"/>
      <c r="O382" s="732"/>
      <c r="P382" s="732"/>
      <c r="Q382" s="732"/>
      <c r="R382" s="732"/>
      <c r="S382" s="732"/>
      <c r="T382" s="732"/>
      <c r="U382" s="732"/>
      <c r="V382" s="732"/>
      <c r="W382" s="732"/>
      <c r="X382" s="732"/>
      <c r="Y382" s="732"/>
      <c r="Z382" s="732"/>
      <c r="AA382" s="732"/>
      <c r="AB382" s="732"/>
      <c r="AC382" s="732"/>
      <c r="AD382" s="732"/>
      <c r="AE382" s="732"/>
      <c r="AF382" s="732"/>
      <c r="AG382" s="732"/>
      <c r="AH382" s="732"/>
      <c r="AI382" s="732"/>
      <c r="AJ382" s="732"/>
      <c r="AK382" s="732">
        <v>29.77</v>
      </c>
      <c r="AL382" s="732">
        <v>48.38</v>
      </c>
      <c r="AM382" s="732">
        <v>46.09</v>
      </c>
      <c r="AN382" s="732">
        <v>61.13</v>
      </c>
      <c r="AO382" s="732">
        <v>54.08</v>
      </c>
      <c r="AP382" s="732">
        <v>51.3</v>
      </c>
      <c r="AQ382" s="732">
        <v>51.22</v>
      </c>
      <c r="AR382" s="732">
        <v>56.65</v>
      </c>
      <c r="AS382" s="732">
        <v>59.36</v>
      </c>
      <c r="AT382" s="732">
        <v>63.11</v>
      </c>
      <c r="AU382" s="732">
        <v>56.91</v>
      </c>
      <c r="AV382" s="732">
        <v>55.6</v>
      </c>
      <c r="AW382" s="732">
        <v>49.73</v>
      </c>
      <c r="AX382" s="732">
        <v>50.26</v>
      </c>
      <c r="AY382" s="732">
        <v>62.43</v>
      </c>
      <c r="AZ382" s="732">
        <v>70.5</v>
      </c>
      <c r="BA382" s="733">
        <v>69.83</v>
      </c>
      <c r="BB382" s="733">
        <v>58.87</v>
      </c>
      <c r="BC382" s="733">
        <v>53.58</v>
      </c>
      <c r="BD382" s="733">
        <v>58.82</v>
      </c>
      <c r="BE382" s="734">
        <v>54.74</v>
      </c>
      <c r="BF382" s="733">
        <v>62.01</v>
      </c>
      <c r="BG382" s="733">
        <v>63.51</v>
      </c>
      <c r="BH382" s="734">
        <v>72.02</v>
      </c>
      <c r="BI382" s="734">
        <v>63.46</v>
      </c>
      <c r="BJ382" s="734">
        <v>59.16</v>
      </c>
      <c r="BK382" s="734">
        <v>58.22</v>
      </c>
      <c r="BL382" s="733">
        <v>70.77</v>
      </c>
      <c r="BM382" s="733">
        <v>53.54</v>
      </c>
      <c r="BN382" s="734">
        <v>65.290000000000006</v>
      </c>
      <c r="BO382" s="733">
        <v>61.69</v>
      </c>
      <c r="BP382" s="735">
        <v>53.93</v>
      </c>
      <c r="BQ382" s="735">
        <v>58.49</v>
      </c>
      <c r="BR382" s="735">
        <v>62.7</v>
      </c>
    </row>
    <row r="383" spans="1:70">
      <c r="A383" s="684"/>
      <c r="B383" s="29" t="s">
        <v>20</v>
      </c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210"/>
      <c r="V383" s="44"/>
      <c r="W383" s="44"/>
      <c r="X383" s="44"/>
      <c r="Y383" s="44"/>
      <c r="Z383" s="44"/>
      <c r="AA383" s="44">
        <v>0</v>
      </c>
      <c r="AB383" s="44">
        <v>0</v>
      </c>
      <c r="AC383" s="44">
        <v>0</v>
      </c>
      <c r="AD383" s="44">
        <v>0</v>
      </c>
      <c r="AE383" s="44">
        <v>0</v>
      </c>
      <c r="AF383" s="44">
        <v>0</v>
      </c>
      <c r="AG383" s="44">
        <v>0</v>
      </c>
      <c r="AH383" s="44">
        <v>0</v>
      </c>
      <c r="AI383" s="44">
        <v>0</v>
      </c>
      <c r="AJ383" s="44">
        <v>0</v>
      </c>
      <c r="AK383" s="44">
        <v>0</v>
      </c>
      <c r="AL383" s="44">
        <v>0.62509999999999999</v>
      </c>
      <c r="AM383" s="44">
        <v>-4.7300000000000002E-2</v>
      </c>
      <c r="AN383" s="44">
        <v>0.32629999999999998</v>
      </c>
      <c r="AO383" s="44">
        <v>-0.1153</v>
      </c>
      <c r="AP383" s="44">
        <v>-5.1400000000000001E-2</v>
      </c>
      <c r="AQ383" s="44">
        <v>-1.6000000000000001E-3</v>
      </c>
      <c r="AR383" s="44">
        <v>0.106</v>
      </c>
      <c r="AS383" s="44">
        <v>4.7800000000000002E-2</v>
      </c>
      <c r="AT383" s="44">
        <v>6.3200000000000006E-2</v>
      </c>
      <c r="AU383" s="44">
        <v>-9.8199999999999996E-2</v>
      </c>
      <c r="AV383" s="44">
        <v>-2.3E-2</v>
      </c>
      <c r="AW383" s="44">
        <v>-0.1056</v>
      </c>
      <c r="AX383" s="44">
        <v>1.0699999999999999E-2</v>
      </c>
      <c r="AY383" s="44">
        <v>0.24210000000000001</v>
      </c>
      <c r="AZ383" s="44">
        <v>0.1293</v>
      </c>
      <c r="BA383" s="202">
        <v>-9.4999999999999998E-3</v>
      </c>
      <c r="BB383" s="4">
        <v>-0.157</v>
      </c>
      <c r="BC383" s="202">
        <v>-8.9899999999999994E-2</v>
      </c>
      <c r="BD383" s="202">
        <v>9.7799999999999998E-2</v>
      </c>
      <c r="BE383" s="405">
        <v>-6.9400000000000003E-2</v>
      </c>
      <c r="BF383" s="202">
        <v>0.1328</v>
      </c>
      <c r="BG383" s="202">
        <v>2.4199999999999999E-2</v>
      </c>
      <c r="BH383" s="405">
        <v>0.13400000000000001</v>
      </c>
      <c r="BI383" s="405">
        <v>-0.11890000000000001</v>
      </c>
      <c r="BJ383" s="405">
        <v>-6.7799999999999999E-2</v>
      </c>
      <c r="BK383" s="405">
        <v>-1.5900000000000001E-2</v>
      </c>
      <c r="BL383" s="202">
        <v>0.21560000000000001</v>
      </c>
      <c r="BM383" s="202">
        <v>-0.24349999999999999</v>
      </c>
      <c r="BN383" s="405">
        <v>0.2195</v>
      </c>
      <c r="BO383" s="202">
        <v>-5.5100000000000003E-2</v>
      </c>
      <c r="BP383" s="619">
        <v>-0.1258</v>
      </c>
      <c r="BQ383" s="619">
        <v>8.4599999999999995E-2</v>
      </c>
      <c r="BR383" s="619">
        <v>7.1999999999999995E-2</v>
      </c>
    </row>
    <row r="384" spans="1:70">
      <c r="A384" s="684" t="s">
        <v>21</v>
      </c>
      <c r="B384" s="28" t="s">
        <v>22</v>
      </c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>
        <v>0</v>
      </c>
      <c r="AB384" s="43">
        <v>0</v>
      </c>
      <c r="AC384" s="43">
        <v>0</v>
      </c>
      <c r="AD384" s="43">
        <v>0</v>
      </c>
      <c r="AE384" s="43">
        <v>0</v>
      </c>
      <c r="AF384" s="43">
        <v>0</v>
      </c>
      <c r="AG384" s="43">
        <v>0</v>
      </c>
      <c r="AH384" s="43">
        <v>0</v>
      </c>
      <c r="AI384" s="43">
        <v>0</v>
      </c>
      <c r="AJ384" s="43">
        <v>0</v>
      </c>
      <c r="AK384" s="43">
        <v>0</v>
      </c>
      <c r="AL384" s="43">
        <v>0</v>
      </c>
      <c r="AM384" s="43">
        <v>894530</v>
      </c>
      <c r="AN384" s="43">
        <v>888200</v>
      </c>
      <c r="AO384" s="43">
        <v>587810</v>
      </c>
      <c r="AP384" s="43">
        <v>478340</v>
      </c>
      <c r="AQ384" s="43">
        <v>579780</v>
      </c>
      <c r="AR384" s="43">
        <v>631720</v>
      </c>
      <c r="AS384" s="43">
        <v>710020</v>
      </c>
      <c r="AT384" s="43">
        <v>472410</v>
      </c>
      <c r="AU384" s="43">
        <v>309920</v>
      </c>
      <c r="AV384" s="43">
        <v>439060</v>
      </c>
      <c r="AW384" s="43">
        <v>325750</v>
      </c>
      <c r="AX384" s="43">
        <v>385590</v>
      </c>
      <c r="AY384" s="43">
        <v>609640</v>
      </c>
      <c r="AZ384" s="43">
        <v>476180</v>
      </c>
      <c r="BA384" s="2">
        <v>563810</v>
      </c>
      <c r="BB384" s="2">
        <v>307180</v>
      </c>
      <c r="BC384" s="2">
        <v>435280</v>
      </c>
      <c r="BD384" s="2">
        <v>431290</v>
      </c>
      <c r="BE384" s="399">
        <v>396850</v>
      </c>
      <c r="BF384" s="2">
        <v>400340</v>
      </c>
      <c r="BG384" s="2">
        <v>267470</v>
      </c>
      <c r="BH384" s="486">
        <v>289170</v>
      </c>
      <c r="BI384" s="489">
        <v>234570</v>
      </c>
      <c r="BJ384" s="507">
        <v>279240</v>
      </c>
      <c r="BK384" s="537">
        <v>888190</v>
      </c>
      <c r="BL384" s="2">
        <v>644950</v>
      </c>
      <c r="BM384" s="2">
        <v>537260</v>
      </c>
      <c r="BN384" s="608">
        <v>688200</v>
      </c>
      <c r="BO384" s="2">
        <v>563700</v>
      </c>
      <c r="BP384" s="670">
        <v>516880</v>
      </c>
      <c r="BQ384" s="672">
        <v>1172220</v>
      </c>
      <c r="BR384" s="674">
        <v>694190</v>
      </c>
    </row>
    <row r="385" spans="1:70" ht="26.25">
      <c r="A385" s="684"/>
      <c r="B385" s="29" t="s">
        <v>23</v>
      </c>
      <c r="C385" s="212" ph="1"/>
      <c r="D385" s="212" ph="1"/>
      <c r="E385" s="212" ph="1"/>
      <c r="F385" s="212" ph="1"/>
      <c r="G385" s="212" ph="1"/>
      <c r="H385" s="212" ph="1"/>
      <c r="I385" s="212" ph="1"/>
      <c r="J385" s="212" ph="1"/>
      <c r="K385" s="212" ph="1"/>
      <c r="L385" s="212" ph="1"/>
      <c r="M385" s="212" ph="1"/>
      <c r="N385" s="212" ph="1"/>
      <c r="O385" s="212" ph="1"/>
      <c r="P385" s="212" ph="1"/>
      <c r="Q385" s="212" ph="1"/>
      <c r="R385" s="212" ph="1"/>
      <c r="S385" s="212" ph="1"/>
      <c r="T385" s="212" ph="1"/>
      <c r="U385" s="212" ph="1"/>
      <c r="V385" s="212" ph="1"/>
      <c r="W385" s="212" ph="1"/>
      <c r="X385" s="212" ph="1"/>
      <c r="Y385" s="212" ph="1"/>
      <c r="Z385" s="212" ph="1"/>
      <c r="AA385" s="212" ph="1">
        <v>0</v>
      </c>
      <c r="AB385" s="212" ph="1">
        <v>0</v>
      </c>
      <c r="AC385" s="212" ph="1">
        <v>0</v>
      </c>
      <c r="AD385" s="212" ph="1">
        <v>0</v>
      </c>
      <c r="AE385" s="212" ph="1">
        <v>0</v>
      </c>
      <c r="AF385" s="212" ph="1">
        <v>0</v>
      </c>
      <c r="AG385" s="212" ph="1">
        <v>0</v>
      </c>
      <c r="AH385" s="212" ph="1">
        <v>0</v>
      </c>
      <c r="AI385" s="212" ph="1">
        <v>0</v>
      </c>
      <c r="AJ385" s="212" ph="1">
        <v>0</v>
      </c>
      <c r="AK385" s="212" ph="1">
        <v>0</v>
      </c>
      <c r="AL385" s="212" ph="1">
        <v>0</v>
      </c>
      <c r="AM385" s="212" ph="1">
        <v>0</v>
      </c>
      <c r="AN385" s="212" ph="1">
        <v>-7.1000000000000004E-3</v>
      </c>
      <c r="AO385" s="212" ph="1">
        <v>-0.3382</v>
      </c>
      <c r="AP385" s="212" ph="1">
        <v>-0.1862</v>
      </c>
      <c r="AQ385" s="212" ph="1">
        <v>0.21210000000000001</v>
      </c>
      <c r="AR385" s="212" ph="1">
        <v>8.9599999999999999E-2</v>
      </c>
      <c r="AS385" s="212" ph="1">
        <v>0.1239</v>
      </c>
      <c r="AT385" s="212" ph="1">
        <v>-0.3347</v>
      </c>
      <c r="AU385" s="212" ph="1">
        <v>-0.34399999999999997</v>
      </c>
      <c r="AV385" s="212" ph="1">
        <v>0.41670000000000001</v>
      </c>
      <c r="AW385" s="212" ph="1">
        <v>-0.2581</v>
      </c>
      <c r="AX385" s="212" ph="1">
        <v>0.1837</v>
      </c>
      <c r="AY385" s="212" ph="1">
        <v>0.58109999999999995</v>
      </c>
      <c r="AZ385" s="212" ph="1">
        <v>-0.21890000000000001</v>
      </c>
      <c r="BA385" s="202">
        <v>0.184</v>
      </c>
      <c r="BB385" s="4">
        <v>-0.45519999999999999</v>
      </c>
      <c r="BC385" s="202">
        <v>0.41699999999999998</v>
      </c>
      <c r="BD385" s="202">
        <v>-9.1999999999999998E-3</v>
      </c>
      <c r="BE385" s="405">
        <v>-7.9899999999999999E-2</v>
      </c>
      <c r="BF385" s="202">
        <v>8.8000000000000005E-3</v>
      </c>
      <c r="BG385" s="202">
        <v>-0.33189999999999997</v>
      </c>
      <c r="BH385" s="405">
        <v>8.1100000000000005E-2</v>
      </c>
      <c r="BI385" s="405">
        <v>-0.1888</v>
      </c>
      <c r="BJ385" s="405">
        <v>0.19040000000000001</v>
      </c>
      <c r="BK385" s="405">
        <v>2.1806999999999999</v>
      </c>
      <c r="BL385" s="202">
        <v>-0.27389999999999998</v>
      </c>
      <c r="BM385" s="202">
        <v>-0.16700000000000001</v>
      </c>
      <c r="BN385" s="405">
        <v>0.28089999999999998</v>
      </c>
      <c r="BO385" s="202">
        <v>-0.18090000000000001</v>
      </c>
      <c r="BP385" s="619">
        <v>-8.3099999999999993E-2</v>
      </c>
      <c r="BQ385" s="619">
        <v>1.2679</v>
      </c>
      <c r="BR385" s="619">
        <v>-0.4078</v>
      </c>
    </row>
    <row r="386" spans="1:70">
      <c r="A386" s="684"/>
      <c r="B386" s="29" t="s">
        <v>24</v>
      </c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>
        <v>0</v>
      </c>
      <c r="AB386" s="45">
        <v>0</v>
      </c>
      <c r="AC386" s="45">
        <v>0</v>
      </c>
      <c r="AD386" s="45">
        <v>0</v>
      </c>
      <c r="AE386" s="45">
        <v>0</v>
      </c>
      <c r="AF386" s="45">
        <v>0</v>
      </c>
      <c r="AG386" s="45">
        <v>0</v>
      </c>
      <c r="AH386" s="45">
        <v>0</v>
      </c>
      <c r="AI386" s="45">
        <v>0</v>
      </c>
      <c r="AJ386" s="45">
        <v>0</v>
      </c>
      <c r="AK386" s="45">
        <v>0</v>
      </c>
      <c r="AL386" s="45">
        <v>0</v>
      </c>
      <c r="AM386" s="45">
        <v>35537</v>
      </c>
      <c r="AN386" s="45">
        <v>33849</v>
      </c>
      <c r="AO386" s="45">
        <v>26177</v>
      </c>
      <c r="AP386" s="45">
        <v>23766</v>
      </c>
      <c r="AQ386" s="45">
        <v>30011</v>
      </c>
      <c r="AR386" s="45">
        <v>31834</v>
      </c>
      <c r="AS386" s="45">
        <v>34012</v>
      </c>
      <c r="AT386" s="45">
        <v>23159</v>
      </c>
      <c r="AU386" s="45">
        <v>15451</v>
      </c>
      <c r="AV386" s="45">
        <v>20984</v>
      </c>
      <c r="AW386" s="45">
        <v>15676</v>
      </c>
      <c r="AX386" s="45">
        <v>16986</v>
      </c>
      <c r="AY386" s="45">
        <v>20788</v>
      </c>
      <c r="AZ386" s="45">
        <v>19615</v>
      </c>
      <c r="BA386" s="4">
        <v>18606</v>
      </c>
      <c r="BB386" s="4">
        <v>15493</v>
      </c>
      <c r="BC386" s="4">
        <v>18943</v>
      </c>
      <c r="BD386" s="4">
        <v>19279</v>
      </c>
      <c r="BE386" s="400">
        <v>17939</v>
      </c>
      <c r="BF386" s="4">
        <v>15523</v>
      </c>
      <c r="BG386" s="4">
        <v>11694</v>
      </c>
      <c r="BH386" s="487">
        <v>10672</v>
      </c>
      <c r="BI386" s="490">
        <v>10255</v>
      </c>
      <c r="BJ386" s="508">
        <v>10672</v>
      </c>
      <c r="BK386" s="538">
        <v>26355</v>
      </c>
      <c r="BL386" s="4">
        <v>19145</v>
      </c>
      <c r="BM386" s="4">
        <v>17477</v>
      </c>
      <c r="BN386" s="609">
        <v>19796</v>
      </c>
      <c r="BO386" s="4">
        <v>17477</v>
      </c>
      <c r="BP386" s="671">
        <v>18383</v>
      </c>
      <c r="BQ386" s="673">
        <v>32074</v>
      </c>
      <c r="BR386" s="675">
        <v>20539</v>
      </c>
    </row>
    <row r="387" spans="1:70" ht="26.25">
      <c r="A387" s="684"/>
      <c r="B387" s="29" t="s">
        <v>25</v>
      </c>
      <c r="C387" s="212" ph="1"/>
      <c r="D387" s="212" ph="1"/>
      <c r="E387" s="212" ph="1"/>
      <c r="F387" s="212" ph="1"/>
      <c r="G387" s="212" ph="1"/>
      <c r="H387" s="212" ph="1"/>
      <c r="I387" s="212" ph="1"/>
      <c r="J387" s="212" ph="1"/>
      <c r="K387" s="212" ph="1"/>
      <c r="L387" s="212" ph="1"/>
      <c r="M387" s="212" ph="1"/>
      <c r="N387" s="212" ph="1"/>
      <c r="O387" s="212" ph="1"/>
      <c r="P387" s="212" ph="1"/>
      <c r="Q387" s="212" ph="1"/>
      <c r="R387" s="212" ph="1"/>
      <c r="S387" s="212" ph="1"/>
      <c r="T387" s="212" ph="1"/>
      <c r="U387" s="212" ph="1"/>
      <c r="V387" s="212" ph="1"/>
      <c r="W387" s="212" ph="1"/>
      <c r="X387" s="212" ph="1"/>
      <c r="Y387" s="212" ph="1"/>
      <c r="Z387" s="212" ph="1"/>
      <c r="AA387" s="212" ph="1">
        <v>0</v>
      </c>
      <c r="AB387" s="212" ph="1">
        <v>0</v>
      </c>
      <c r="AC387" s="212" ph="1">
        <v>0</v>
      </c>
      <c r="AD387" s="212" ph="1">
        <v>0</v>
      </c>
      <c r="AE387" s="212" ph="1">
        <v>0</v>
      </c>
      <c r="AF387" s="212" ph="1">
        <v>0</v>
      </c>
      <c r="AG387" s="212" ph="1">
        <v>0</v>
      </c>
      <c r="AH387" s="212" ph="1">
        <v>0</v>
      </c>
      <c r="AI387" s="212" ph="1">
        <v>0</v>
      </c>
      <c r="AJ387" s="212" ph="1">
        <v>0</v>
      </c>
      <c r="AK387" s="212" ph="1">
        <v>0</v>
      </c>
      <c r="AL387" s="212" ph="1">
        <v>0</v>
      </c>
      <c r="AM387" s="212" ph="1">
        <v>0</v>
      </c>
      <c r="AN387" s="212" ph="1">
        <v>-4.7500000000000001E-2</v>
      </c>
      <c r="AO387" s="212" ph="1">
        <v>-0.22670000000000001</v>
      </c>
      <c r="AP387" s="212" ph="1">
        <v>-9.2100000000000001E-2</v>
      </c>
      <c r="AQ387" s="212" ph="1">
        <v>0.26279999999999998</v>
      </c>
      <c r="AR387" s="212" ph="1">
        <v>6.0699999999999997E-2</v>
      </c>
      <c r="AS387" s="212" ph="1">
        <v>6.8400000000000002E-2</v>
      </c>
      <c r="AT387" s="212" ph="1">
        <v>-0.31909999999999999</v>
      </c>
      <c r="AU387" s="212" ph="1">
        <v>-0.33279999999999998</v>
      </c>
      <c r="AV387" s="212" ph="1">
        <v>0.35809999999999997</v>
      </c>
      <c r="AW387" s="212" ph="1">
        <v>-0.253</v>
      </c>
      <c r="AX387" s="212" ph="1">
        <v>8.3599999999999994E-2</v>
      </c>
      <c r="AY387" s="212" ph="1">
        <v>0.2238</v>
      </c>
      <c r="AZ387" s="212" ph="1">
        <v>-5.6399999999999999E-2</v>
      </c>
      <c r="BA387" s="202">
        <v>-5.1400000000000001E-2</v>
      </c>
      <c r="BB387" s="4">
        <v>-0.1673</v>
      </c>
      <c r="BC387" s="202">
        <v>0.22270000000000001</v>
      </c>
      <c r="BD387" s="202">
        <v>1.77E-2</v>
      </c>
      <c r="BE387" s="405">
        <v>-6.9500000000000006E-2</v>
      </c>
      <c r="BF387" s="202">
        <v>-0.13469999999999999</v>
      </c>
      <c r="BG387" s="202">
        <v>-0.2467</v>
      </c>
      <c r="BH387" s="405">
        <v>-8.7400000000000005E-2</v>
      </c>
      <c r="BI387" s="405">
        <v>-3.9100000000000003E-2</v>
      </c>
      <c r="BJ387" s="405">
        <v>4.07E-2</v>
      </c>
      <c r="BK387" s="405">
        <v>1.4695</v>
      </c>
      <c r="BL387" s="202">
        <v>-0.27360000000000001</v>
      </c>
      <c r="BM387" s="202">
        <v>-8.7099999999999997E-2</v>
      </c>
      <c r="BN387" s="405">
        <v>0.13270000000000001</v>
      </c>
      <c r="BO387" s="202">
        <v>-0.1171</v>
      </c>
      <c r="BP387" s="619">
        <v>5.1799999999999999E-2</v>
      </c>
      <c r="BQ387" s="619">
        <v>0.74480000000000002</v>
      </c>
      <c r="BR387" s="619">
        <v>-0.35959999999999998</v>
      </c>
    </row>
    <row r="388" spans="1:70">
      <c r="A388" s="684"/>
      <c r="B388" s="29" t="s">
        <v>26</v>
      </c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>
        <v>25.17</v>
      </c>
      <c r="AN388" s="45">
        <v>26.24</v>
      </c>
      <c r="AO388" s="45">
        <v>22.46</v>
      </c>
      <c r="AP388" s="45">
        <v>20.13</v>
      </c>
      <c r="AQ388" s="45">
        <v>19.32</v>
      </c>
      <c r="AR388" s="45">
        <v>19.84</v>
      </c>
      <c r="AS388" s="45">
        <v>20.88</v>
      </c>
      <c r="AT388" s="45">
        <v>20.399999999999999</v>
      </c>
      <c r="AU388" s="45">
        <v>20.059999999999999</v>
      </c>
      <c r="AV388" s="45">
        <v>20.92</v>
      </c>
      <c r="AW388" s="45">
        <v>20.78</v>
      </c>
      <c r="AX388" s="45">
        <v>22.7</v>
      </c>
      <c r="AY388" s="45">
        <v>29.33</v>
      </c>
      <c r="AZ388" s="45">
        <v>24.28</v>
      </c>
      <c r="BA388" s="4">
        <v>30.3</v>
      </c>
      <c r="BB388" s="4">
        <v>19.829999999999998</v>
      </c>
      <c r="BC388" s="4">
        <v>22.98</v>
      </c>
      <c r="BD388" s="4">
        <v>22.37</v>
      </c>
      <c r="BE388" s="400">
        <v>22.12</v>
      </c>
      <c r="BF388" s="4">
        <v>25.79</v>
      </c>
      <c r="BG388" s="4">
        <v>22.87</v>
      </c>
      <c r="BH388" s="487">
        <v>27.1</v>
      </c>
      <c r="BI388" s="490">
        <v>22.87</v>
      </c>
      <c r="BJ388" s="508">
        <v>26.17</v>
      </c>
      <c r="BK388" s="538">
        <v>33.700000000000003</v>
      </c>
      <c r="BL388" s="4">
        <v>33.69</v>
      </c>
      <c r="BM388" s="4">
        <v>30.74</v>
      </c>
      <c r="BN388" s="609">
        <v>34.76</v>
      </c>
      <c r="BO388" s="4">
        <v>32.25</v>
      </c>
      <c r="BP388" s="671">
        <v>28.12</v>
      </c>
      <c r="BQ388" s="673">
        <v>36.549999999999997</v>
      </c>
      <c r="BR388" s="675">
        <v>33.799999999999997</v>
      </c>
    </row>
    <row r="389" spans="1:70" ht="26.25">
      <c r="A389" s="684"/>
      <c r="B389" s="29" t="s">
        <v>27</v>
      </c>
      <c r="C389" s="212" ph="1"/>
      <c r="D389" s="212" ph="1"/>
      <c r="E389" s="212" ph="1"/>
      <c r="F389" s="212" ph="1"/>
      <c r="G389" s="212" ph="1"/>
      <c r="H389" s="212" ph="1"/>
      <c r="I389" s="212" ph="1"/>
      <c r="J389" s="212" ph="1"/>
      <c r="K389" s="212" ph="1"/>
      <c r="L389" s="212" ph="1"/>
      <c r="M389" s="212" ph="1"/>
      <c r="N389" s="212" ph="1"/>
      <c r="O389" s="212" ph="1"/>
      <c r="P389" s="212" ph="1"/>
      <c r="Q389" s="212" ph="1"/>
      <c r="R389" s="212" ph="1"/>
      <c r="S389" s="212" ph="1"/>
      <c r="T389" s="212" ph="1"/>
      <c r="U389" s="212" ph="1"/>
      <c r="V389" s="212" ph="1"/>
      <c r="W389" s="212" ph="1"/>
      <c r="X389" s="212" ph="1"/>
      <c r="Y389" s="212" ph="1"/>
      <c r="Z389" s="212" ph="1"/>
      <c r="AA389" s="212" ph="1">
        <v>0</v>
      </c>
      <c r="AB389" s="212" ph="1">
        <v>0</v>
      </c>
      <c r="AC389" s="212" ph="1">
        <v>0</v>
      </c>
      <c r="AD389" s="212" ph="1">
        <v>0</v>
      </c>
      <c r="AE389" s="212" ph="1">
        <v>0</v>
      </c>
      <c r="AF389" s="212" ph="1">
        <v>0</v>
      </c>
      <c r="AG389" s="212" ph="1">
        <v>0</v>
      </c>
      <c r="AH389" s="212" ph="1">
        <v>0</v>
      </c>
      <c r="AI389" s="212" ph="1">
        <v>0</v>
      </c>
      <c r="AJ389" s="212" ph="1">
        <v>0</v>
      </c>
      <c r="AK389" s="212" ph="1">
        <v>0</v>
      </c>
      <c r="AL389" s="212" ph="1">
        <v>0</v>
      </c>
      <c r="AM389" s="212" ph="1">
        <v>0</v>
      </c>
      <c r="AN389" s="212" ph="1">
        <v>4.2500000000000003E-2</v>
      </c>
      <c r="AO389" s="212" ph="1">
        <v>-0.14410000000000001</v>
      </c>
      <c r="AP389" s="212" ph="1">
        <v>-0.1037</v>
      </c>
      <c r="AQ389" s="212" ph="1">
        <v>-4.02E-2</v>
      </c>
      <c r="AR389" s="212" ph="1">
        <v>2.69E-2</v>
      </c>
      <c r="AS389" s="212" ph="1">
        <v>5.2400000000000002E-2</v>
      </c>
      <c r="AT389" s="212" ph="1">
        <v>-2.3E-2</v>
      </c>
      <c r="AU389" s="212" ph="1">
        <v>-1.67E-2</v>
      </c>
      <c r="AV389" s="212" ph="1">
        <v>4.2900000000000001E-2</v>
      </c>
      <c r="AW389" s="212" ph="1">
        <v>-6.7000000000000002E-3</v>
      </c>
      <c r="AX389" s="212" ph="1">
        <v>9.2399999999999996E-2</v>
      </c>
      <c r="AY389" s="212" ph="1">
        <v>0.29210000000000003</v>
      </c>
      <c r="AZ389" s="212" ph="1">
        <v>-0.17219999999999999</v>
      </c>
      <c r="BA389" s="202">
        <v>0.24790000000000001</v>
      </c>
      <c r="BB389" s="4">
        <v>-0.34549999999999997</v>
      </c>
      <c r="BC389" s="202">
        <v>0.15890000000000001</v>
      </c>
      <c r="BD389" s="202">
        <v>-2.6499999999999999E-2</v>
      </c>
      <c r="BE389" s="405">
        <v>-1.12E-2</v>
      </c>
      <c r="BF389" s="202">
        <v>0.16589999999999999</v>
      </c>
      <c r="BG389" s="202">
        <v>-0.1132</v>
      </c>
      <c r="BH389" s="405">
        <v>0.185</v>
      </c>
      <c r="BI389" s="405">
        <v>-0.15609999999999999</v>
      </c>
      <c r="BJ389" s="405">
        <v>0.14430000000000001</v>
      </c>
      <c r="BK389" s="405">
        <v>0.28770000000000001</v>
      </c>
      <c r="BL389" s="202">
        <v>-2.9999999999999997E-4</v>
      </c>
      <c r="BM389" s="202">
        <v>-8.7599999999999997E-2</v>
      </c>
      <c r="BN389" s="405">
        <v>0.1308</v>
      </c>
      <c r="BO389" s="202">
        <v>-7.22E-2</v>
      </c>
      <c r="BP389" s="619">
        <v>-0.12809999999999999</v>
      </c>
      <c r="BQ389" s="619">
        <v>0.29980000000000001</v>
      </c>
      <c r="BR389" s="619">
        <v>-7.5200000000000003E-2</v>
      </c>
    </row>
    <row r="390" spans="1:70">
      <c r="A390" s="684" t="s">
        <v>28</v>
      </c>
      <c r="B390" s="28" t="s">
        <v>29</v>
      </c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>
        <v>0</v>
      </c>
      <c r="AB390" s="43">
        <v>0</v>
      </c>
      <c r="AC390" s="43">
        <v>0</v>
      </c>
      <c r="AD390" s="43">
        <v>0</v>
      </c>
      <c r="AE390" s="43">
        <v>0</v>
      </c>
      <c r="AF390" s="43">
        <v>0</v>
      </c>
      <c r="AG390" s="43">
        <v>0</v>
      </c>
      <c r="AH390" s="43">
        <v>0</v>
      </c>
      <c r="AI390" s="43">
        <v>0</v>
      </c>
      <c r="AJ390" s="43">
        <v>0</v>
      </c>
      <c r="AK390" s="43">
        <v>10330</v>
      </c>
      <c r="AL390" s="43">
        <v>424637</v>
      </c>
      <c r="AM390" s="43">
        <v>1004964</v>
      </c>
      <c r="AN390" s="43">
        <v>1590551</v>
      </c>
      <c r="AO390" s="43">
        <v>1162390</v>
      </c>
      <c r="AP390" s="43">
        <v>1027200</v>
      </c>
      <c r="AQ390" s="43">
        <v>1471700</v>
      </c>
      <c r="AR390" s="43">
        <v>1559677</v>
      </c>
      <c r="AS390" s="43">
        <v>1921586</v>
      </c>
      <c r="AT390" s="43">
        <v>1497672</v>
      </c>
      <c r="AU390" s="43">
        <v>873073</v>
      </c>
      <c r="AV390" s="43">
        <v>1079108</v>
      </c>
      <c r="AW390" s="43">
        <v>676129</v>
      </c>
      <c r="AX390" s="43">
        <v>761487</v>
      </c>
      <c r="AY390" s="43">
        <v>973370</v>
      </c>
      <c r="AZ390" s="43">
        <v>1324934</v>
      </c>
      <c r="BA390" s="2">
        <v>1109602</v>
      </c>
      <c r="BB390" s="2">
        <v>1070684</v>
      </c>
      <c r="BC390" s="2">
        <v>890734</v>
      </c>
      <c r="BD390" s="2">
        <v>1125225</v>
      </c>
      <c r="BE390" s="399">
        <v>1004300</v>
      </c>
      <c r="BF390" s="2">
        <v>899675</v>
      </c>
      <c r="BG390" s="2">
        <v>828284</v>
      </c>
      <c r="BH390" s="486">
        <v>822412</v>
      </c>
      <c r="BI390" s="489">
        <v>720025</v>
      </c>
      <c r="BJ390" s="507">
        <v>745987</v>
      </c>
      <c r="BK390" s="537">
        <v>881455</v>
      </c>
      <c r="BL390" s="2">
        <v>1195599</v>
      </c>
      <c r="BM390" s="2">
        <v>764493</v>
      </c>
      <c r="BN390" s="608">
        <v>979320</v>
      </c>
      <c r="BO390" s="2">
        <v>930376</v>
      </c>
      <c r="BP390" s="670">
        <v>1142423</v>
      </c>
      <c r="BQ390" s="672">
        <v>1375412</v>
      </c>
      <c r="BR390" s="674">
        <v>1097750</v>
      </c>
    </row>
    <row r="391" spans="1:70" ht="26.25">
      <c r="A391" s="684"/>
      <c r="B391" s="29" t="s">
        <v>30</v>
      </c>
      <c r="C391" s="212" ph="1"/>
      <c r="D391" s="212" ph="1"/>
      <c r="E391" s="212" ph="1"/>
      <c r="F391" s="212" ph="1"/>
      <c r="G391" s="212" ph="1"/>
      <c r="H391" s="212" ph="1"/>
      <c r="I391" s="212" ph="1"/>
      <c r="J391" s="212" ph="1"/>
      <c r="K391" s="212" ph="1"/>
      <c r="L391" s="212" ph="1"/>
      <c r="M391" s="212" ph="1"/>
      <c r="N391" s="212" ph="1"/>
      <c r="O391" s="212" ph="1"/>
      <c r="P391" s="212" ph="1"/>
      <c r="Q391" s="212" ph="1"/>
      <c r="R391" s="212" ph="1"/>
      <c r="S391" s="212" ph="1"/>
      <c r="T391" s="212" ph="1"/>
      <c r="U391" s="212" ph="1"/>
      <c r="V391" s="212" ph="1"/>
      <c r="W391" s="212" ph="1"/>
      <c r="X391" s="212" ph="1"/>
      <c r="Y391" s="212" ph="1"/>
      <c r="Z391" s="212" ph="1"/>
      <c r="AA391" s="212" ph="1">
        <v>0</v>
      </c>
      <c r="AB391" s="212" ph="1">
        <v>0</v>
      </c>
      <c r="AC391" s="212" ph="1">
        <v>0</v>
      </c>
      <c r="AD391" s="212" ph="1">
        <v>0</v>
      </c>
      <c r="AE391" s="212" ph="1">
        <v>0</v>
      </c>
      <c r="AF391" s="212" ph="1">
        <v>0</v>
      </c>
      <c r="AG391" s="212" ph="1">
        <v>0</v>
      </c>
      <c r="AH391" s="212" ph="1">
        <v>0</v>
      </c>
      <c r="AI391" s="212" ph="1">
        <v>0</v>
      </c>
      <c r="AJ391" s="212" ph="1">
        <v>0</v>
      </c>
      <c r="AK391" s="212" ph="1">
        <v>0</v>
      </c>
      <c r="AL391" s="212" ph="1">
        <v>40.107199999999999</v>
      </c>
      <c r="AM391" s="212" ph="1">
        <v>1.3666</v>
      </c>
      <c r="AN391" s="212" ph="1">
        <v>0.5827</v>
      </c>
      <c r="AO391" s="212" ph="1">
        <v>-0.26919999999999999</v>
      </c>
      <c r="AP391" s="212" ph="1">
        <v>-0.1163</v>
      </c>
      <c r="AQ391" s="212" ph="1">
        <v>0.43269999999999997</v>
      </c>
      <c r="AR391" s="212" ph="1">
        <v>5.9799999999999999E-2</v>
      </c>
      <c r="AS391" s="212" ph="1">
        <v>0.23200000000000001</v>
      </c>
      <c r="AT391" s="212" ph="1">
        <v>-0.22059999999999999</v>
      </c>
      <c r="AU391" s="212" ph="1">
        <v>-0.41699999999999998</v>
      </c>
      <c r="AV391" s="212" ph="1">
        <v>0.23599999999999999</v>
      </c>
      <c r="AW391" s="212" ph="1">
        <v>-0.37340000000000001</v>
      </c>
      <c r="AX391" s="212" ph="1">
        <v>0.12620000000000001</v>
      </c>
      <c r="AY391" s="212" ph="1">
        <v>0.2782</v>
      </c>
      <c r="AZ391" s="212" ph="1">
        <v>0.36120000000000002</v>
      </c>
      <c r="BA391" s="202">
        <v>-0.16250000000000001</v>
      </c>
      <c r="BB391" s="4">
        <v>-3.5099999999999999E-2</v>
      </c>
      <c r="BC391" s="202">
        <v>-0.1681</v>
      </c>
      <c r="BD391" s="202">
        <v>0.26329999999999998</v>
      </c>
      <c r="BE391" s="405">
        <v>-0.1075</v>
      </c>
      <c r="BF391" s="202">
        <v>-0.1042</v>
      </c>
      <c r="BG391" s="202">
        <v>-7.9399999999999998E-2</v>
      </c>
      <c r="BH391" s="405">
        <v>-7.1000000000000004E-3</v>
      </c>
      <c r="BI391" s="405">
        <v>-0.1245</v>
      </c>
      <c r="BJ391" s="405">
        <v>3.61E-2</v>
      </c>
      <c r="BK391" s="405">
        <v>0.18160000000000001</v>
      </c>
      <c r="BL391" s="202">
        <v>0.35639999999999999</v>
      </c>
      <c r="BM391" s="202">
        <v>-0.36059999999999998</v>
      </c>
      <c r="BN391" s="405">
        <v>0.28100000000000003</v>
      </c>
      <c r="BO391" s="206">
        <v>-0.05</v>
      </c>
      <c r="BP391" s="619">
        <v>0.22789999999999999</v>
      </c>
      <c r="BQ391" s="619">
        <v>0.2039</v>
      </c>
      <c r="BR391" s="619">
        <v>-0.2019</v>
      </c>
    </row>
    <row r="392" spans="1:70">
      <c r="A392" s="684"/>
      <c r="B392" s="29" t="s">
        <v>31</v>
      </c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>
        <v>0</v>
      </c>
      <c r="AB392" s="45">
        <v>0</v>
      </c>
      <c r="AC392" s="45">
        <v>0</v>
      </c>
      <c r="AD392" s="45">
        <v>0</v>
      </c>
      <c r="AE392" s="45">
        <v>0</v>
      </c>
      <c r="AF392" s="45">
        <v>0</v>
      </c>
      <c r="AG392" s="45">
        <v>0</v>
      </c>
      <c r="AH392" s="45">
        <v>0</v>
      </c>
      <c r="AI392" s="45">
        <v>0</v>
      </c>
      <c r="AJ392" s="45">
        <v>0</v>
      </c>
      <c r="AK392" s="45">
        <v>347</v>
      </c>
      <c r="AL392" s="45">
        <v>8778</v>
      </c>
      <c r="AM392" s="45">
        <v>17495</v>
      </c>
      <c r="AN392" s="45">
        <v>19281</v>
      </c>
      <c r="AO392" s="45">
        <v>15246</v>
      </c>
      <c r="AP392" s="45">
        <v>13599</v>
      </c>
      <c r="AQ392" s="45">
        <v>24219</v>
      </c>
      <c r="AR392" s="45">
        <v>19233</v>
      </c>
      <c r="AS392" s="45">
        <v>24233</v>
      </c>
      <c r="AT392" s="45">
        <v>18162</v>
      </c>
      <c r="AU392" s="45">
        <v>11243</v>
      </c>
      <c r="AV392" s="45">
        <v>15011</v>
      </c>
      <c r="AW392" s="45">
        <v>9593</v>
      </c>
      <c r="AX392" s="45">
        <v>12585</v>
      </c>
      <c r="AY392" s="45">
        <v>12878</v>
      </c>
      <c r="AZ392" s="45">
        <v>13486</v>
      </c>
      <c r="BA392" s="4">
        <v>14528</v>
      </c>
      <c r="BB392" s="4">
        <v>15325</v>
      </c>
      <c r="BC392" s="4">
        <v>14609</v>
      </c>
      <c r="BD392" s="4">
        <v>15890</v>
      </c>
      <c r="BE392" s="400">
        <v>14488</v>
      </c>
      <c r="BF392" s="4">
        <v>11052</v>
      </c>
      <c r="BG392" s="4">
        <v>10008</v>
      </c>
      <c r="BH392" s="487">
        <v>9126</v>
      </c>
      <c r="BI392" s="490">
        <v>8460</v>
      </c>
      <c r="BJ392" s="508">
        <v>11525</v>
      </c>
      <c r="BK392" s="538">
        <v>15391</v>
      </c>
      <c r="BL392" s="4">
        <v>16961</v>
      </c>
      <c r="BM392" s="4">
        <v>15451</v>
      </c>
      <c r="BN392" s="609">
        <v>15669</v>
      </c>
      <c r="BO392" s="4">
        <v>15408</v>
      </c>
      <c r="BP392" s="671">
        <v>23623</v>
      </c>
      <c r="BQ392" s="673">
        <v>28757</v>
      </c>
      <c r="BR392" s="675">
        <v>18141</v>
      </c>
    </row>
    <row r="393" spans="1:70" ht="26.25">
      <c r="A393" s="684"/>
      <c r="B393" s="29" t="s">
        <v>32</v>
      </c>
      <c r="C393" s="212" ph="1"/>
      <c r="D393" s="212" ph="1"/>
      <c r="E393" s="212" ph="1"/>
      <c r="F393" s="212" ph="1"/>
      <c r="G393" s="212" ph="1"/>
      <c r="H393" s="212" ph="1"/>
      <c r="I393" s="212" ph="1"/>
      <c r="J393" s="212" ph="1"/>
      <c r="K393" s="212" ph="1"/>
      <c r="L393" s="212" ph="1"/>
      <c r="M393" s="212" ph="1"/>
      <c r="N393" s="212" ph="1"/>
      <c r="O393" s="212" ph="1"/>
      <c r="P393" s="212" ph="1"/>
      <c r="Q393" s="212" ph="1"/>
      <c r="R393" s="212" ph="1"/>
      <c r="S393" s="212" ph="1"/>
      <c r="T393" s="212" ph="1"/>
      <c r="U393" s="212" ph="1"/>
      <c r="V393" s="212" ph="1"/>
      <c r="W393" s="212" ph="1"/>
      <c r="X393" s="212" ph="1"/>
      <c r="Y393" s="212" ph="1"/>
      <c r="Z393" s="212" ph="1"/>
      <c r="AA393" s="212" ph="1">
        <v>0</v>
      </c>
      <c r="AB393" s="212" ph="1">
        <v>0</v>
      </c>
      <c r="AC393" s="212" ph="1">
        <v>0</v>
      </c>
      <c r="AD393" s="212" ph="1">
        <v>0</v>
      </c>
      <c r="AE393" s="212" ph="1">
        <v>0</v>
      </c>
      <c r="AF393" s="212" ph="1">
        <v>0</v>
      </c>
      <c r="AG393" s="212" ph="1">
        <v>0</v>
      </c>
      <c r="AH393" s="212" ph="1">
        <v>0</v>
      </c>
      <c r="AI393" s="212" ph="1">
        <v>0</v>
      </c>
      <c r="AJ393" s="212" ph="1">
        <v>0</v>
      </c>
      <c r="AK393" s="212" ph="1">
        <v>0</v>
      </c>
      <c r="AL393" s="212" ph="1">
        <v>24.296800000000001</v>
      </c>
      <c r="AM393" s="212" ph="1">
        <v>0.99309999999999998</v>
      </c>
      <c r="AN393" s="212" ph="1">
        <v>0.1021</v>
      </c>
      <c r="AO393" s="212" ph="1">
        <v>-0.20930000000000001</v>
      </c>
      <c r="AP393" s="212" ph="1">
        <v>-0.108</v>
      </c>
      <c r="AQ393" s="212" ph="1">
        <v>0.78090000000000004</v>
      </c>
      <c r="AR393" s="212" ph="1">
        <v>-0.2059</v>
      </c>
      <c r="AS393" s="212" ph="1">
        <v>0.26</v>
      </c>
      <c r="AT393" s="212" ph="1">
        <v>-0.2505</v>
      </c>
      <c r="AU393" s="212" ph="1">
        <v>-0.38100000000000001</v>
      </c>
      <c r="AV393" s="212" ph="1">
        <v>0.33510000000000001</v>
      </c>
      <c r="AW393" s="212" ph="1">
        <v>-0.3609</v>
      </c>
      <c r="AX393" s="212" ph="1">
        <v>0.31190000000000001</v>
      </c>
      <c r="AY393" s="212" ph="1">
        <v>2.3300000000000001E-2</v>
      </c>
      <c r="AZ393" s="212" ph="1">
        <v>4.7199999999999999E-2</v>
      </c>
      <c r="BA393" s="202">
        <v>7.7299999999999994E-2</v>
      </c>
      <c r="BB393" s="4">
        <v>5.4899999999999997E-2</v>
      </c>
      <c r="BC393" s="202">
        <v>-4.6699999999999998E-2</v>
      </c>
      <c r="BD393" s="202">
        <v>8.77E-2</v>
      </c>
      <c r="BE393" s="405">
        <v>-8.8200000000000001E-2</v>
      </c>
      <c r="BF393" s="202">
        <v>-0.23719999999999999</v>
      </c>
      <c r="BG393" s="202">
        <v>-9.4500000000000001E-2</v>
      </c>
      <c r="BH393" s="405">
        <v>-8.8099999999999998E-2</v>
      </c>
      <c r="BI393" s="405">
        <v>-7.2999999999999995E-2</v>
      </c>
      <c r="BJ393" s="405">
        <v>0.36230000000000001</v>
      </c>
      <c r="BK393" s="405">
        <v>0.33539999999999998</v>
      </c>
      <c r="BL393" s="202">
        <v>0.10199999999999999</v>
      </c>
      <c r="BM393" s="202">
        <v>-8.8999999999999996E-2</v>
      </c>
      <c r="BN393" s="405">
        <v>1.41E-2</v>
      </c>
      <c r="BO393" s="202">
        <v>-1.67E-2</v>
      </c>
      <c r="BP393" s="619">
        <v>0.53320000000000001</v>
      </c>
      <c r="BQ393" s="619">
        <v>0.21729999999999999</v>
      </c>
      <c r="BR393" s="619">
        <v>-0.36919999999999997</v>
      </c>
    </row>
    <row r="394" spans="1:70" s="730" customFormat="1">
      <c r="A394" s="684"/>
      <c r="B394" s="725" t="s">
        <v>33</v>
      </c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6"/>
      <c r="P394" s="726"/>
      <c r="Q394" s="726"/>
      <c r="R394" s="726"/>
      <c r="S394" s="726"/>
      <c r="T394" s="726"/>
      <c r="U394" s="726"/>
      <c r="V394" s="726"/>
      <c r="W394" s="726"/>
      <c r="X394" s="726"/>
      <c r="Y394" s="726"/>
      <c r="Z394" s="726"/>
      <c r="AA394" s="726"/>
      <c r="AB394" s="726"/>
      <c r="AC394" s="726"/>
      <c r="AD394" s="726"/>
      <c r="AE394" s="726"/>
      <c r="AF394" s="726"/>
      <c r="AG394" s="726"/>
      <c r="AH394" s="726"/>
      <c r="AI394" s="726"/>
      <c r="AJ394" s="726"/>
      <c r="AK394" s="726">
        <v>29.77</v>
      </c>
      <c r="AL394" s="726">
        <v>48.38</v>
      </c>
      <c r="AM394" s="726">
        <v>57.44</v>
      </c>
      <c r="AN394" s="726">
        <v>82.49</v>
      </c>
      <c r="AO394" s="726">
        <v>76.239999999999995</v>
      </c>
      <c r="AP394" s="726">
        <v>75.53</v>
      </c>
      <c r="AQ394" s="726">
        <v>60.77</v>
      </c>
      <c r="AR394" s="726">
        <v>81.09</v>
      </c>
      <c r="AS394" s="726">
        <v>79.3</v>
      </c>
      <c r="AT394" s="726">
        <v>82.46</v>
      </c>
      <c r="AU394" s="726">
        <v>77.650000000000006</v>
      </c>
      <c r="AV394" s="726">
        <v>71.89</v>
      </c>
      <c r="AW394" s="726">
        <v>70.48</v>
      </c>
      <c r="AX394" s="726">
        <v>60.51</v>
      </c>
      <c r="AY394" s="726">
        <v>75.58</v>
      </c>
      <c r="AZ394" s="726">
        <v>98.25</v>
      </c>
      <c r="BA394" s="727">
        <v>76.38</v>
      </c>
      <c r="BB394" s="727">
        <v>69.87</v>
      </c>
      <c r="BC394" s="727">
        <v>60.97</v>
      </c>
      <c r="BD394" s="727">
        <v>70.81</v>
      </c>
      <c r="BE394" s="728">
        <v>69.319999999999993</v>
      </c>
      <c r="BF394" s="727">
        <v>81.400000000000006</v>
      </c>
      <c r="BG394" s="727">
        <v>82.76</v>
      </c>
      <c r="BH394" s="728">
        <v>90.12</v>
      </c>
      <c r="BI394" s="728">
        <v>85.11</v>
      </c>
      <c r="BJ394" s="728">
        <v>64.73</v>
      </c>
      <c r="BK394" s="728">
        <v>57.27</v>
      </c>
      <c r="BL394" s="727">
        <v>70.489999999999995</v>
      </c>
      <c r="BM394" s="727">
        <v>49.48</v>
      </c>
      <c r="BN394" s="728">
        <v>62.5</v>
      </c>
      <c r="BO394" s="727">
        <v>60.38</v>
      </c>
      <c r="BP394" s="729">
        <v>48.36</v>
      </c>
      <c r="BQ394" s="729">
        <v>47.83</v>
      </c>
      <c r="BR394" s="729">
        <v>60.51</v>
      </c>
    </row>
    <row r="395" spans="1:70" ht="26.25">
      <c r="A395" s="684"/>
      <c r="B395" s="29" t="s">
        <v>34</v>
      </c>
      <c r="C395" s="212" ph="1"/>
      <c r="D395" s="212" ph="1"/>
      <c r="E395" s="212" ph="1"/>
      <c r="F395" s="212" ph="1"/>
      <c r="G395" s="212" ph="1"/>
      <c r="H395" s="212" ph="1"/>
      <c r="I395" s="212" ph="1"/>
      <c r="J395" s="212" ph="1"/>
      <c r="K395" s="212" ph="1"/>
      <c r="L395" s="212" ph="1"/>
      <c r="M395" s="212" ph="1"/>
      <c r="N395" s="212" ph="1"/>
      <c r="O395" s="212" ph="1"/>
      <c r="P395" s="212" ph="1"/>
      <c r="Q395" s="212" ph="1"/>
      <c r="R395" s="212" ph="1"/>
      <c r="S395" s="212" ph="1"/>
      <c r="T395" s="212" ph="1"/>
      <c r="U395" s="212" ph="1"/>
      <c r="V395" s="212" ph="1"/>
      <c r="W395" s="212" ph="1"/>
      <c r="X395" s="212" ph="1"/>
      <c r="Y395" s="212" ph="1"/>
      <c r="Z395" s="212" ph="1"/>
      <c r="AA395" s="212" ph="1">
        <v>0</v>
      </c>
      <c r="AB395" s="212" ph="1">
        <v>0</v>
      </c>
      <c r="AC395" s="212" ph="1">
        <v>0</v>
      </c>
      <c r="AD395" s="212" ph="1">
        <v>0</v>
      </c>
      <c r="AE395" s="212" ph="1">
        <v>0</v>
      </c>
      <c r="AF395" s="212" ph="1">
        <v>0</v>
      </c>
      <c r="AG395" s="212" ph="1">
        <v>0</v>
      </c>
      <c r="AH395" s="212" ph="1">
        <v>0</v>
      </c>
      <c r="AI395" s="212" ph="1">
        <v>0</v>
      </c>
      <c r="AJ395" s="212" ph="1">
        <v>0</v>
      </c>
      <c r="AK395" s="212" ph="1">
        <v>0</v>
      </c>
      <c r="AL395" s="212" ph="1">
        <v>0.62509999999999999</v>
      </c>
      <c r="AM395" s="212" ph="1">
        <v>0.18729999999999999</v>
      </c>
      <c r="AN395" s="212" ph="1">
        <v>0.43609999999999999</v>
      </c>
      <c r="AO395" s="212" ph="1">
        <v>-7.5800000000000006E-2</v>
      </c>
      <c r="AP395" s="212" ph="1">
        <v>-9.2999999999999992E-3</v>
      </c>
      <c r="AQ395" s="212" ph="1">
        <v>-0.19539999999999999</v>
      </c>
      <c r="AR395" s="212" ph="1">
        <v>0.33439999999999998</v>
      </c>
      <c r="AS395" s="212" ph="1">
        <v>-2.2100000000000002E-2</v>
      </c>
      <c r="AT395" s="212" ph="1">
        <v>3.9800000000000002E-2</v>
      </c>
      <c r="AU395" s="212" ph="1">
        <v>-5.8299999999999998E-2</v>
      </c>
      <c r="AV395" s="212" ph="1">
        <v>-7.4200000000000002E-2</v>
      </c>
      <c r="AW395" s="212" ph="1">
        <v>-1.9599999999999999E-2</v>
      </c>
      <c r="AX395" s="212" ph="1">
        <v>-0.14149999999999999</v>
      </c>
      <c r="AY395" s="212" ph="1">
        <v>0.249</v>
      </c>
      <c r="AZ395" s="212" ph="1">
        <v>0.2999</v>
      </c>
      <c r="BA395" s="202">
        <v>-0.22259999999999999</v>
      </c>
      <c r="BB395" s="4">
        <v>-8.5199999999999998E-2</v>
      </c>
      <c r="BC395" s="202">
        <v>-0.12740000000000001</v>
      </c>
      <c r="BD395" s="202">
        <v>0.16139999999999999</v>
      </c>
      <c r="BE395" s="405">
        <v>-2.1000000000000001E-2</v>
      </c>
      <c r="BF395" s="202">
        <v>0.17430000000000001</v>
      </c>
      <c r="BG395" s="202">
        <v>1.67E-2</v>
      </c>
      <c r="BH395" s="405">
        <v>8.8900000000000007E-2</v>
      </c>
      <c r="BI395" s="405">
        <v>-5.5599999999999997E-2</v>
      </c>
      <c r="BJ395" s="405">
        <v>-0.23949999999999999</v>
      </c>
      <c r="BK395" s="405">
        <v>-0.1152</v>
      </c>
      <c r="BL395" s="202">
        <v>0.23080000000000001</v>
      </c>
      <c r="BM395" s="202">
        <v>-0.29809999999999998</v>
      </c>
      <c r="BN395" s="405">
        <v>0.2631</v>
      </c>
      <c r="BO395" s="202">
        <v>-3.39E-2</v>
      </c>
      <c r="BP395" s="619">
        <v>-0.1991</v>
      </c>
      <c r="BQ395" s="619">
        <v>-1.0999999999999999E-2</v>
      </c>
      <c r="BR395" s="619">
        <v>0.2651</v>
      </c>
    </row>
    <row r="396" spans="1:70">
      <c r="A396" s="684" t="s">
        <v>35</v>
      </c>
      <c r="B396" s="28" t="s">
        <v>36</v>
      </c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>
        <v>0</v>
      </c>
      <c r="AB396" s="43">
        <v>0</v>
      </c>
      <c r="AC396" s="43">
        <v>0</v>
      </c>
      <c r="AD396" s="43">
        <v>0</v>
      </c>
      <c r="AE396" s="43">
        <v>0</v>
      </c>
      <c r="AF396" s="43">
        <v>0</v>
      </c>
      <c r="AG396" s="43">
        <v>0</v>
      </c>
      <c r="AH396" s="43">
        <v>0</v>
      </c>
      <c r="AI396" s="43">
        <v>0</v>
      </c>
      <c r="AJ396" s="43">
        <v>0</v>
      </c>
      <c r="AK396" s="43">
        <v>39</v>
      </c>
      <c r="AL396" s="43">
        <v>6748</v>
      </c>
      <c r="AM396" s="43">
        <v>20851</v>
      </c>
      <c r="AN396" s="43">
        <v>11008</v>
      </c>
      <c r="AO396" s="43">
        <v>8424</v>
      </c>
      <c r="AP396" s="43">
        <v>8793</v>
      </c>
      <c r="AQ396" s="43">
        <v>14342</v>
      </c>
      <c r="AR396" s="43">
        <v>11965</v>
      </c>
      <c r="AS396" s="43">
        <v>18015</v>
      </c>
      <c r="AT396" s="43">
        <v>8883</v>
      </c>
      <c r="AU396" s="43">
        <v>4882</v>
      </c>
      <c r="AV396" s="43">
        <v>8216</v>
      </c>
      <c r="AW396" s="43">
        <v>5202</v>
      </c>
      <c r="AX396" s="43">
        <v>6800</v>
      </c>
      <c r="AY396" s="43">
        <v>6076</v>
      </c>
      <c r="AZ396" s="43">
        <v>7967</v>
      </c>
      <c r="BA396" s="2">
        <v>5337</v>
      </c>
      <c r="BB396" s="2">
        <v>6604</v>
      </c>
      <c r="BC396" s="2">
        <v>6202</v>
      </c>
      <c r="BD396" s="2">
        <v>9121</v>
      </c>
      <c r="BE396" s="399">
        <v>7501</v>
      </c>
      <c r="BF396" s="2">
        <v>5701</v>
      </c>
      <c r="BG396" s="2">
        <v>3338</v>
      </c>
      <c r="BH396" s="486">
        <v>3262</v>
      </c>
      <c r="BI396" s="489">
        <v>3440</v>
      </c>
      <c r="BJ396" s="507">
        <v>5607</v>
      </c>
      <c r="BK396" s="537">
        <v>12479</v>
      </c>
      <c r="BL396" s="2">
        <v>6587</v>
      </c>
      <c r="BM396" s="2">
        <v>5514</v>
      </c>
      <c r="BN396" s="608">
        <v>7688</v>
      </c>
      <c r="BO396" s="2">
        <v>5598</v>
      </c>
      <c r="BP396" s="670">
        <v>7334</v>
      </c>
      <c r="BQ396" s="672">
        <v>11941</v>
      </c>
      <c r="BR396" s="674">
        <v>6376</v>
      </c>
    </row>
    <row r="397" spans="1:70">
      <c r="A397" s="684"/>
      <c r="B397" s="29" t="s">
        <v>37</v>
      </c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>
        <v>0</v>
      </c>
      <c r="AB397" s="45">
        <v>0</v>
      </c>
      <c r="AC397" s="45">
        <v>0</v>
      </c>
      <c r="AD397" s="45">
        <v>0</v>
      </c>
      <c r="AE397" s="45">
        <v>0</v>
      </c>
      <c r="AF397" s="45">
        <v>0</v>
      </c>
      <c r="AG397" s="45">
        <v>0</v>
      </c>
      <c r="AH397" s="45">
        <v>0</v>
      </c>
      <c r="AI397" s="45">
        <v>0</v>
      </c>
      <c r="AJ397" s="45">
        <v>0</v>
      </c>
      <c r="AK397" s="45">
        <v>308</v>
      </c>
      <c r="AL397" s="45">
        <v>1791</v>
      </c>
      <c r="AM397" s="45">
        <v>17184</v>
      </c>
      <c r="AN397" s="45">
        <v>17905</v>
      </c>
      <c r="AO397" s="45">
        <v>10969</v>
      </c>
      <c r="AP397" s="45">
        <v>8453</v>
      </c>
      <c r="AQ397" s="45">
        <v>11620</v>
      </c>
      <c r="AR397" s="45">
        <v>11548</v>
      </c>
      <c r="AS397" s="45">
        <v>11435</v>
      </c>
      <c r="AT397" s="45">
        <v>9956</v>
      </c>
      <c r="AU397" s="45">
        <v>6644</v>
      </c>
      <c r="AV397" s="45">
        <v>7574</v>
      </c>
      <c r="AW397" s="45">
        <v>5668</v>
      </c>
      <c r="AX397" s="45">
        <v>5969</v>
      </c>
      <c r="AY397" s="45">
        <v>7608</v>
      </c>
      <c r="AZ397" s="45">
        <v>7559</v>
      </c>
      <c r="BA397" s="4">
        <v>8073</v>
      </c>
      <c r="BB397" s="4">
        <v>6354</v>
      </c>
      <c r="BC397" s="4">
        <v>7223</v>
      </c>
      <c r="BD397" s="4">
        <v>6614</v>
      </c>
      <c r="BE397" s="400">
        <v>6576</v>
      </c>
      <c r="BF397" s="4">
        <v>5817</v>
      </c>
      <c r="BG397" s="4">
        <v>5010</v>
      </c>
      <c r="BH397" s="487">
        <v>4086</v>
      </c>
      <c r="BI397" s="490">
        <v>4075</v>
      </c>
      <c r="BJ397" s="508">
        <v>4627</v>
      </c>
      <c r="BK397" s="538">
        <v>6659</v>
      </c>
      <c r="BL397" s="4">
        <v>7613</v>
      </c>
      <c r="BM397" s="4">
        <v>7347</v>
      </c>
      <c r="BN397" s="609">
        <v>6014</v>
      </c>
      <c r="BO397" s="4">
        <v>6069</v>
      </c>
      <c r="BP397" s="671">
        <v>8055</v>
      </c>
      <c r="BQ397" s="673">
        <v>11641</v>
      </c>
      <c r="BR397" s="675">
        <v>6968</v>
      </c>
    </row>
    <row r="398" spans="1:70">
      <c r="A398" s="684"/>
      <c r="B398" s="29" t="s">
        <v>38</v>
      </c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>
        <v>0</v>
      </c>
      <c r="AB398" s="45">
        <v>0</v>
      </c>
      <c r="AC398" s="45">
        <v>0</v>
      </c>
      <c r="AD398" s="45">
        <v>0</v>
      </c>
      <c r="AE398" s="45">
        <v>0</v>
      </c>
      <c r="AF398" s="45">
        <v>0</v>
      </c>
      <c r="AG398" s="45">
        <v>0</v>
      </c>
      <c r="AH398" s="45">
        <v>0</v>
      </c>
      <c r="AI398" s="45">
        <v>0</v>
      </c>
      <c r="AJ398" s="45">
        <v>0</v>
      </c>
      <c r="AK398" s="45">
        <v>0</v>
      </c>
      <c r="AL398" s="45">
        <v>239</v>
      </c>
      <c r="AM398" s="45">
        <v>3159</v>
      </c>
      <c r="AN398" s="45">
        <v>11313</v>
      </c>
      <c r="AO398" s="45">
        <v>11075</v>
      </c>
      <c r="AP398" s="45">
        <v>9736</v>
      </c>
      <c r="AQ398" s="45">
        <v>10343</v>
      </c>
      <c r="AR398" s="45">
        <v>12330</v>
      </c>
      <c r="AS398" s="45">
        <v>11043</v>
      </c>
      <c r="AT398" s="45">
        <v>9564</v>
      </c>
      <c r="AU398" s="45">
        <v>6388</v>
      </c>
      <c r="AV398" s="45">
        <v>7541</v>
      </c>
      <c r="AW398" s="45">
        <v>7144</v>
      </c>
      <c r="AX398" s="45">
        <v>6303</v>
      </c>
      <c r="AY398" s="45">
        <v>7509</v>
      </c>
      <c r="AZ398" s="45">
        <v>6342</v>
      </c>
      <c r="BA398" s="4">
        <v>6361</v>
      </c>
      <c r="BB398" s="4">
        <v>6919</v>
      </c>
      <c r="BC398" s="4">
        <v>7001</v>
      </c>
      <c r="BD398" s="4">
        <v>6719</v>
      </c>
      <c r="BE398" s="400">
        <v>6733</v>
      </c>
      <c r="BF398" s="4">
        <v>5560</v>
      </c>
      <c r="BG398" s="4">
        <v>4879</v>
      </c>
      <c r="BH398" s="487">
        <v>4763</v>
      </c>
      <c r="BI398" s="490">
        <v>4331</v>
      </c>
      <c r="BJ398" s="508">
        <v>4159</v>
      </c>
      <c r="BK398" s="538">
        <v>6351</v>
      </c>
      <c r="BL398" s="4">
        <v>7922</v>
      </c>
      <c r="BM398" s="4">
        <v>7186</v>
      </c>
      <c r="BN398" s="609">
        <v>7485</v>
      </c>
      <c r="BO398" s="4">
        <v>8175</v>
      </c>
      <c r="BP398" s="671">
        <v>9086</v>
      </c>
      <c r="BQ398" s="673">
        <v>11421</v>
      </c>
      <c r="BR398" s="675">
        <v>10581</v>
      </c>
    </row>
    <row r="399" spans="1:70">
      <c r="A399" s="684"/>
      <c r="B399" s="29" t="s">
        <v>39</v>
      </c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>
        <v>0</v>
      </c>
      <c r="AB399" s="45">
        <v>0</v>
      </c>
      <c r="AC399" s="45">
        <v>0</v>
      </c>
      <c r="AD399" s="45">
        <v>0</v>
      </c>
      <c r="AE399" s="45">
        <v>0</v>
      </c>
      <c r="AF399" s="45">
        <v>0</v>
      </c>
      <c r="AG399" s="45">
        <v>0</v>
      </c>
      <c r="AH399" s="45">
        <v>0</v>
      </c>
      <c r="AI399" s="45">
        <v>0</v>
      </c>
      <c r="AJ399" s="45">
        <v>0</v>
      </c>
      <c r="AK399" s="45">
        <v>0</v>
      </c>
      <c r="AL399" s="45">
        <v>0</v>
      </c>
      <c r="AM399" s="45">
        <v>23</v>
      </c>
      <c r="AN399" s="45">
        <v>320</v>
      </c>
      <c r="AO399" s="45">
        <v>1895</v>
      </c>
      <c r="AP399" s="45">
        <v>2363</v>
      </c>
      <c r="AQ399" s="45">
        <v>3747</v>
      </c>
      <c r="AR399" s="45">
        <v>2843</v>
      </c>
      <c r="AS399" s="45">
        <v>3843</v>
      </c>
      <c r="AT399" s="45">
        <v>2816</v>
      </c>
      <c r="AU399" s="45">
        <v>2872</v>
      </c>
      <c r="AV399" s="45">
        <v>4011</v>
      </c>
      <c r="AW399" s="45">
        <v>2133</v>
      </c>
      <c r="AX399" s="45">
        <v>3751</v>
      </c>
      <c r="AY399" s="45">
        <v>4164</v>
      </c>
      <c r="AZ399" s="45">
        <v>3679</v>
      </c>
      <c r="BA399" s="4">
        <v>4193</v>
      </c>
      <c r="BB399" s="4">
        <v>4096</v>
      </c>
      <c r="BC399" s="4">
        <v>4324</v>
      </c>
      <c r="BD399" s="4">
        <v>4471</v>
      </c>
      <c r="BE399" s="400">
        <v>5176</v>
      </c>
      <c r="BF399" s="4">
        <v>4226</v>
      </c>
      <c r="BG399" s="4">
        <v>4397</v>
      </c>
      <c r="BH399" s="487">
        <v>3696</v>
      </c>
      <c r="BI399" s="490">
        <v>3392</v>
      </c>
      <c r="BJ399" s="508">
        <v>2938</v>
      </c>
      <c r="BK399" s="538">
        <v>4909</v>
      </c>
      <c r="BL399" s="4">
        <v>3886</v>
      </c>
      <c r="BM399" s="4">
        <v>4267</v>
      </c>
      <c r="BN399" s="609">
        <v>4353</v>
      </c>
      <c r="BO399" s="4">
        <v>4376</v>
      </c>
      <c r="BP399" s="671">
        <v>6295</v>
      </c>
      <c r="BQ399" s="673">
        <v>8555</v>
      </c>
      <c r="BR399" s="675">
        <v>4654</v>
      </c>
    </row>
    <row r="400" spans="1:70">
      <c r="A400" s="684"/>
      <c r="B400" s="28" t="s">
        <v>40</v>
      </c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>
        <v>0</v>
      </c>
      <c r="AB400" s="43">
        <v>0</v>
      </c>
      <c r="AC400" s="43">
        <v>0</v>
      </c>
      <c r="AD400" s="43">
        <v>0</v>
      </c>
      <c r="AE400" s="43">
        <v>0</v>
      </c>
      <c r="AF400" s="43">
        <v>0</v>
      </c>
      <c r="AG400" s="43">
        <v>0</v>
      </c>
      <c r="AH400" s="43">
        <v>0</v>
      </c>
      <c r="AI400" s="43">
        <v>0</v>
      </c>
      <c r="AJ400" s="43">
        <v>0</v>
      </c>
      <c r="AK400" s="43">
        <v>39</v>
      </c>
      <c r="AL400" s="43">
        <v>6748</v>
      </c>
      <c r="AM400" s="43">
        <v>20851</v>
      </c>
      <c r="AN400" s="43">
        <v>11008</v>
      </c>
      <c r="AO400" s="43">
        <v>8424</v>
      </c>
      <c r="AP400" s="43">
        <v>8793</v>
      </c>
      <c r="AQ400" s="43">
        <v>14342</v>
      </c>
      <c r="AR400" s="43">
        <v>11965</v>
      </c>
      <c r="AS400" s="43">
        <v>18015</v>
      </c>
      <c r="AT400" s="43">
        <v>8883</v>
      </c>
      <c r="AU400" s="43">
        <v>4882</v>
      </c>
      <c r="AV400" s="43">
        <v>8216</v>
      </c>
      <c r="AW400" s="43">
        <v>5202</v>
      </c>
      <c r="AX400" s="43">
        <v>6800</v>
      </c>
      <c r="AY400" s="43">
        <v>6076</v>
      </c>
      <c r="AZ400" s="43">
        <v>7967</v>
      </c>
      <c r="BA400" s="2">
        <v>5337</v>
      </c>
      <c r="BB400" s="2">
        <v>6604</v>
      </c>
      <c r="BC400" s="2">
        <v>6202</v>
      </c>
      <c r="BD400" s="2">
        <v>9121</v>
      </c>
      <c r="BE400" s="399">
        <v>7501</v>
      </c>
      <c r="BF400" s="2">
        <v>5701</v>
      </c>
      <c r="BG400" s="2">
        <v>3338</v>
      </c>
      <c r="BH400" s="486">
        <v>3262</v>
      </c>
      <c r="BI400" s="489">
        <v>3440</v>
      </c>
      <c r="BJ400" s="507">
        <v>5607</v>
      </c>
      <c r="BK400" s="537">
        <v>12479</v>
      </c>
      <c r="BL400" s="2">
        <v>6587</v>
      </c>
      <c r="BM400" s="2">
        <v>5514</v>
      </c>
      <c r="BN400" s="608">
        <v>7688</v>
      </c>
      <c r="BO400" s="2">
        <v>5598</v>
      </c>
      <c r="BP400" s="670">
        <v>7334</v>
      </c>
      <c r="BQ400" s="672">
        <v>11941</v>
      </c>
      <c r="BR400" s="674">
        <v>6376</v>
      </c>
    </row>
    <row r="401" spans="1:70">
      <c r="A401" s="684"/>
      <c r="B401" s="29" t="s">
        <v>41</v>
      </c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>
        <v>0</v>
      </c>
      <c r="AB401" s="45">
        <v>0</v>
      </c>
      <c r="AC401" s="45">
        <v>0</v>
      </c>
      <c r="AD401" s="45">
        <v>0</v>
      </c>
      <c r="AE401" s="45">
        <v>0</v>
      </c>
      <c r="AF401" s="45">
        <v>0</v>
      </c>
      <c r="AG401" s="45">
        <v>0</v>
      </c>
      <c r="AH401" s="45">
        <v>0</v>
      </c>
      <c r="AI401" s="45">
        <v>0</v>
      </c>
      <c r="AJ401" s="45">
        <v>0</v>
      </c>
      <c r="AK401" s="45">
        <v>0</v>
      </c>
      <c r="AL401" s="45">
        <v>1649</v>
      </c>
      <c r="AM401" s="45">
        <v>20049</v>
      </c>
      <c r="AN401" s="45">
        <v>28807</v>
      </c>
      <c r="AO401" s="45">
        <v>22719</v>
      </c>
      <c r="AP401" s="45">
        <v>19111</v>
      </c>
      <c r="AQ401" s="45">
        <v>23563</v>
      </c>
      <c r="AR401" s="45">
        <v>24983</v>
      </c>
      <c r="AS401" s="45">
        <v>23555</v>
      </c>
      <c r="AT401" s="45">
        <v>21123</v>
      </c>
      <c r="AU401" s="45">
        <v>14708</v>
      </c>
      <c r="AV401" s="45">
        <v>16717</v>
      </c>
      <c r="AW401" s="45">
        <v>13640</v>
      </c>
      <c r="AX401" s="45">
        <v>13902</v>
      </c>
      <c r="AY401" s="45">
        <v>17138</v>
      </c>
      <c r="AZ401" s="45">
        <v>15035</v>
      </c>
      <c r="BA401" s="4">
        <v>16762</v>
      </c>
      <c r="BB401" s="4">
        <v>14271</v>
      </c>
      <c r="BC401" s="4">
        <v>16206</v>
      </c>
      <c r="BD401" s="4">
        <v>14900</v>
      </c>
      <c r="BE401" s="400">
        <v>15468</v>
      </c>
      <c r="BF401" s="4">
        <v>13275</v>
      </c>
      <c r="BG401" s="4">
        <v>12459</v>
      </c>
      <c r="BH401" s="487">
        <v>10527</v>
      </c>
      <c r="BI401" s="490">
        <v>10157</v>
      </c>
      <c r="BJ401" s="508">
        <v>10566</v>
      </c>
      <c r="BK401" s="538">
        <v>15842</v>
      </c>
      <c r="BL401" s="4">
        <v>18105</v>
      </c>
      <c r="BM401" s="4">
        <v>16890</v>
      </c>
      <c r="BN401" s="609">
        <v>15279</v>
      </c>
      <c r="BO401" s="4">
        <v>16767</v>
      </c>
      <c r="BP401" s="671">
        <v>20441</v>
      </c>
      <c r="BQ401" s="673">
        <v>26524</v>
      </c>
      <c r="BR401" s="675">
        <v>20237</v>
      </c>
    </row>
    <row r="402" spans="1:70">
      <c r="A402" s="684"/>
      <c r="B402" s="29" t="s">
        <v>42</v>
      </c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>
        <v>0</v>
      </c>
      <c r="AB402" s="45">
        <v>0</v>
      </c>
      <c r="AC402" s="45">
        <v>0</v>
      </c>
      <c r="AD402" s="45">
        <v>0</v>
      </c>
      <c r="AE402" s="45">
        <v>0</v>
      </c>
      <c r="AF402" s="45">
        <v>0</v>
      </c>
      <c r="AG402" s="45">
        <v>0</v>
      </c>
      <c r="AH402" s="45">
        <v>0</v>
      </c>
      <c r="AI402" s="45">
        <v>0</v>
      </c>
      <c r="AJ402" s="45">
        <v>0</v>
      </c>
      <c r="AK402" s="45">
        <v>0</v>
      </c>
      <c r="AL402" s="45">
        <v>0</v>
      </c>
      <c r="AM402" s="45">
        <v>257</v>
      </c>
      <c r="AN402" s="45">
        <v>666</v>
      </c>
      <c r="AO402" s="45">
        <v>1056</v>
      </c>
      <c r="AP402" s="45">
        <v>1315</v>
      </c>
      <c r="AQ402" s="45">
        <v>2035</v>
      </c>
      <c r="AR402" s="45">
        <v>1608</v>
      </c>
      <c r="AS402" s="45">
        <v>2652</v>
      </c>
      <c r="AT402" s="45">
        <v>1058</v>
      </c>
      <c r="AU402" s="45">
        <v>1041</v>
      </c>
      <c r="AV402" s="45">
        <v>2207</v>
      </c>
      <c r="AW402" s="45">
        <v>1167</v>
      </c>
      <c r="AX402" s="45">
        <v>1993</v>
      </c>
      <c r="AY402" s="45">
        <v>1975</v>
      </c>
      <c r="AZ402" s="45">
        <v>2389</v>
      </c>
      <c r="BA402" s="4">
        <v>1679</v>
      </c>
      <c r="BB402" s="4">
        <v>2325</v>
      </c>
      <c r="BC402" s="4">
        <v>2168</v>
      </c>
      <c r="BD402" s="4">
        <v>2259</v>
      </c>
      <c r="BE402" s="400">
        <v>2457</v>
      </c>
      <c r="BF402" s="4">
        <v>1815</v>
      </c>
      <c r="BG402" s="4">
        <v>1335</v>
      </c>
      <c r="BH402" s="487">
        <v>1533</v>
      </c>
      <c r="BI402" s="490">
        <v>1343</v>
      </c>
      <c r="BJ402" s="508">
        <v>887</v>
      </c>
      <c r="BK402" s="538">
        <v>1988</v>
      </c>
      <c r="BL402" s="4">
        <v>1224</v>
      </c>
      <c r="BM402" s="4">
        <v>1822</v>
      </c>
      <c r="BN402" s="609">
        <v>2500</v>
      </c>
      <c r="BO402" s="4">
        <v>1778</v>
      </c>
      <c r="BP402" s="671">
        <v>2931</v>
      </c>
      <c r="BQ402" s="673">
        <v>5037</v>
      </c>
      <c r="BR402" s="675">
        <v>1900</v>
      </c>
    </row>
    <row r="403" spans="1:70" ht="26.25">
      <c r="A403" s="684" t="s">
        <v>43</v>
      </c>
      <c r="B403" s="28" t="s">
        <v>43</v>
      </c>
      <c r="C403" s="212" ph="1"/>
      <c r="D403" s="212" ph="1"/>
      <c r="E403" s="212" ph="1"/>
      <c r="F403" s="212" ph="1"/>
      <c r="G403" s="212" ph="1"/>
      <c r="H403" s="212" ph="1"/>
      <c r="I403" s="212" ph="1"/>
      <c r="J403" s="212" ph="1"/>
      <c r="K403" s="212" ph="1"/>
      <c r="L403" s="212" ph="1"/>
      <c r="M403" s="212" ph="1"/>
      <c r="N403" s="212" ph="1"/>
      <c r="O403" s="212" ph="1"/>
      <c r="P403" s="212" ph="1"/>
      <c r="Q403" s="212" ph="1"/>
      <c r="R403" s="212" ph="1"/>
      <c r="S403" s="212" ph="1"/>
      <c r="T403" s="212" ph="1"/>
      <c r="U403" s="212" ph="1"/>
      <c r="V403" s="212" ph="1"/>
      <c r="W403" s="212" ph="1"/>
      <c r="X403" s="212" ph="1"/>
      <c r="Y403" s="212" ph="1"/>
      <c r="Z403" s="212" ph="1"/>
      <c r="AA403" s="212" ph="1"/>
      <c r="AB403" s="212" ph="1"/>
      <c r="AC403" s="212" ph="1"/>
      <c r="AD403" s="212" ph="1"/>
      <c r="AE403" s="212" ph="1"/>
      <c r="AF403" s="212" ph="1"/>
      <c r="AG403" s="212" ph="1"/>
      <c r="AH403" s="212" ph="1"/>
      <c r="AI403" s="212" ph="1"/>
      <c r="AJ403" s="212" ph="1"/>
      <c r="AK403" s="212" ph="1">
        <v>2.7000000000000001E-3</v>
      </c>
      <c r="AL403" s="212" ph="1">
        <v>3.8E-3</v>
      </c>
      <c r="AM403" s="212" ph="1">
        <v>1.2999999999999999E-2</v>
      </c>
      <c r="AN403" s="212" ph="1">
        <v>1.7899999999999999E-2</v>
      </c>
      <c r="AO403" s="212" ph="1">
        <v>1.7299999999999999E-2</v>
      </c>
      <c r="AP403" s="212" ph="1">
        <v>1.5100000000000001E-2</v>
      </c>
      <c r="AQ403" s="212" ph="1">
        <v>1.78E-2</v>
      </c>
      <c r="AR403" s="212" ph="1">
        <v>1.9099999999999999E-2</v>
      </c>
      <c r="AS403" s="212" ph="1">
        <v>1.12E-2</v>
      </c>
      <c r="AT403" s="212" ph="1">
        <v>9.2999999999999992E-3</v>
      </c>
      <c r="AU403" s="212" ph="1">
        <v>1.14E-2</v>
      </c>
      <c r="AV403" s="212" ph="1">
        <v>1.14E-2</v>
      </c>
      <c r="AW403" s="212" ph="1">
        <v>1.2699999999999999E-2</v>
      </c>
      <c r="AX403" s="212" ph="1">
        <v>1.29E-2</v>
      </c>
      <c r="AY403" s="212" ph="1">
        <v>1.4999999999999999E-2</v>
      </c>
      <c r="AZ403" s="212" ph="1">
        <v>1.14E-2</v>
      </c>
      <c r="BA403" s="249">
        <v>1.7299999999999999E-2</v>
      </c>
      <c r="BB403" s="2">
        <v>1.3599999999999999E-2</v>
      </c>
      <c r="BC403" s="249">
        <v>1.6400000000000001E-2</v>
      </c>
      <c r="BD403" s="249">
        <v>1.32E-2</v>
      </c>
      <c r="BE403" s="406">
        <v>9.4000000000000004E-3</v>
      </c>
      <c r="BF403" s="249">
        <v>7.4999999999999997E-3</v>
      </c>
      <c r="BG403" s="249">
        <v>9.7999999999999997E-3</v>
      </c>
      <c r="BH403" s="406">
        <v>8.5000000000000006E-3</v>
      </c>
      <c r="BI403" s="406">
        <v>8.8999999999999999E-3</v>
      </c>
      <c r="BJ403" s="406">
        <v>1.2699999999999999E-2</v>
      </c>
      <c r="BK403" s="406">
        <v>1.2500000000000001E-2</v>
      </c>
      <c r="BL403" s="249">
        <v>1.3299999999999999E-2</v>
      </c>
      <c r="BM403" s="249">
        <v>1.8499999999999999E-2</v>
      </c>
      <c r="BN403" s="406">
        <v>1.5699999999999999E-2</v>
      </c>
      <c r="BO403" s="249">
        <v>1.8599999999999998E-2</v>
      </c>
      <c r="BP403" s="620">
        <v>2.0799999999999999E-2</v>
      </c>
      <c r="BQ403" s="620">
        <v>1.83E-2</v>
      </c>
      <c r="BR403" s="620">
        <v>1.4800000000000001E-2</v>
      </c>
    </row>
    <row r="404" spans="1:70" ht="26.25">
      <c r="A404" s="684"/>
      <c r="B404" s="29" t="s">
        <v>44</v>
      </c>
      <c r="C404" s="212" ph="1"/>
      <c r="D404" s="212" ph="1"/>
      <c r="E404" s="212" ph="1"/>
      <c r="F404" s="212" ph="1"/>
      <c r="G404" s="212" ph="1"/>
      <c r="H404" s="212" ph="1"/>
      <c r="I404" s="212" ph="1"/>
      <c r="J404" s="212" ph="1"/>
      <c r="K404" s="212" ph="1"/>
      <c r="L404" s="212" ph="1"/>
      <c r="M404" s="212" ph="1"/>
      <c r="N404" s="212" ph="1"/>
      <c r="O404" s="212" ph="1"/>
      <c r="P404" s="212" ph="1"/>
      <c r="Q404" s="212" ph="1"/>
      <c r="R404" s="212" ph="1"/>
      <c r="S404" s="212" ph="1"/>
      <c r="T404" s="212" ph="1"/>
      <c r="U404" s="212" ph="1"/>
      <c r="V404" s="212" ph="1"/>
      <c r="W404" s="212" ph="1"/>
      <c r="X404" s="212" ph="1"/>
      <c r="Y404" s="212" ph="1"/>
      <c r="Z404" s="212" ph="1"/>
      <c r="AA404" s="212" ph="1">
        <v>0</v>
      </c>
      <c r="AB404" s="212" ph="1">
        <v>0</v>
      </c>
      <c r="AC404" s="212" ph="1">
        <v>0</v>
      </c>
      <c r="AD404" s="212" ph="1">
        <v>0</v>
      </c>
      <c r="AE404" s="212" ph="1">
        <v>0</v>
      </c>
      <c r="AF404" s="212" ph="1">
        <v>0</v>
      </c>
      <c r="AG404" s="212" ph="1">
        <v>0</v>
      </c>
      <c r="AH404" s="212" ph="1">
        <v>0</v>
      </c>
      <c r="AI404" s="212" ph="1">
        <v>0</v>
      </c>
      <c r="AJ404" s="212" ph="1">
        <v>0</v>
      </c>
      <c r="AK404" s="212" ph="1">
        <v>0</v>
      </c>
      <c r="AL404" s="212" ph="1">
        <v>0.40739999999999998</v>
      </c>
      <c r="AM404" s="212" ph="1">
        <v>2.4211</v>
      </c>
      <c r="AN404" s="212" ph="1">
        <v>0.37690000000000001</v>
      </c>
      <c r="AO404" s="212" ph="1">
        <v>-3.3500000000000002E-2</v>
      </c>
      <c r="AP404" s="212" ph="1">
        <v>-0.12720000000000001</v>
      </c>
      <c r="AQ404" s="212" ph="1">
        <v>0.17879999999999999</v>
      </c>
      <c r="AR404" s="212" ph="1">
        <v>7.2999999999999995E-2</v>
      </c>
      <c r="AS404" s="212" ph="1">
        <v>-0.41360000000000002</v>
      </c>
      <c r="AT404" s="212" ph="1">
        <v>-0.1696</v>
      </c>
      <c r="AU404" s="212" ph="1">
        <v>0.2258</v>
      </c>
      <c r="AV404" s="212" ph="1">
        <v>0</v>
      </c>
      <c r="AW404" s="212" ph="1">
        <v>0.114</v>
      </c>
      <c r="AX404" s="212" ph="1">
        <v>1.5699999999999999E-2</v>
      </c>
      <c r="AY404" s="212" ph="1">
        <v>0.1628</v>
      </c>
      <c r="AZ404" s="212" ph="1">
        <v>-0.24</v>
      </c>
      <c r="BA404" s="202">
        <v>0.51749999999999996</v>
      </c>
      <c r="BB404" s="4">
        <v>-0.21390000000000001</v>
      </c>
      <c r="BC404" s="202">
        <v>0.2059</v>
      </c>
      <c r="BD404" s="202">
        <v>-0.1951</v>
      </c>
      <c r="BE404" s="405">
        <v>-0.28789999999999999</v>
      </c>
      <c r="BF404" s="202">
        <v>-0.2021</v>
      </c>
      <c r="BG404" s="202">
        <v>0.30669999999999997</v>
      </c>
      <c r="BH404" s="405">
        <v>-0.13270000000000001</v>
      </c>
      <c r="BI404" s="405">
        <v>4.7100000000000003E-2</v>
      </c>
      <c r="BJ404" s="405">
        <v>0.42699999999999999</v>
      </c>
      <c r="BK404" s="405">
        <v>-1.5699999999999999E-2</v>
      </c>
      <c r="BL404" s="202">
        <v>6.4000000000000001E-2</v>
      </c>
      <c r="BM404" s="202">
        <v>0.39100000000000001</v>
      </c>
      <c r="BN404" s="405">
        <v>-0.15140000000000001</v>
      </c>
      <c r="BO404" s="202">
        <v>0.1847</v>
      </c>
      <c r="BP404" s="619">
        <v>0.1183</v>
      </c>
      <c r="BQ404" s="619">
        <v>-0.1202</v>
      </c>
      <c r="BR404" s="619">
        <v>-0.1913</v>
      </c>
    </row>
    <row r="405" spans="1:70" ht="26.25">
      <c r="A405" s="684"/>
      <c r="B405" s="29" t="s">
        <v>45</v>
      </c>
      <c r="C405" s="212" ph="1"/>
      <c r="D405" s="212" ph="1"/>
      <c r="E405" s="212" ph="1"/>
      <c r="F405" s="212" ph="1"/>
      <c r="G405" s="212" ph="1"/>
      <c r="H405" s="212" ph="1"/>
      <c r="I405" s="212" ph="1"/>
      <c r="J405" s="212" ph="1"/>
      <c r="K405" s="212" ph="1"/>
      <c r="L405" s="212" ph="1"/>
      <c r="M405" s="212" ph="1"/>
      <c r="N405" s="212" ph="1"/>
      <c r="O405" s="212" ph="1"/>
      <c r="P405" s="212" ph="1"/>
      <c r="Q405" s="212" ph="1"/>
      <c r="R405" s="212" ph="1"/>
      <c r="S405" s="212" ph="1"/>
      <c r="T405" s="212" ph="1"/>
      <c r="U405" s="212" ph="1"/>
      <c r="V405" s="212" ph="1"/>
      <c r="W405" s="212" ph="1"/>
      <c r="X405" s="212" ph="1"/>
      <c r="Y405" s="212" ph="1"/>
      <c r="Z405" s="212" ph="1"/>
      <c r="AA405" s="212" ph="1"/>
      <c r="AB405" s="212" ph="1"/>
      <c r="AC405" s="212" ph="1"/>
      <c r="AD405" s="212" ph="1"/>
      <c r="AE405" s="212" ph="1"/>
      <c r="AF405" s="212" ph="1"/>
      <c r="AG405" s="212" ph="1"/>
      <c r="AH405" s="212" ph="1"/>
      <c r="AI405" s="212" ph="1"/>
      <c r="AJ405" s="212" ph="1"/>
      <c r="AK405" s="212" ph="1">
        <v>1E-4</v>
      </c>
      <c r="AL405" s="212" ph="1">
        <v>3.0999999999999999E-3</v>
      </c>
      <c r="AM405" s="212" ph="1">
        <v>9.7999999999999997E-3</v>
      </c>
      <c r="AN405" s="212" ph="1">
        <v>9.1999999999999998E-3</v>
      </c>
      <c r="AO405" s="212" ph="1">
        <v>8.6999999999999994E-3</v>
      </c>
      <c r="AP405" s="212" ph="1">
        <v>7.9000000000000008E-3</v>
      </c>
      <c r="AQ405" s="212" ph="1">
        <v>1.0500000000000001E-2</v>
      </c>
      <c r="AR405" s="212" ph="1">
        <v>1.04E-2</v>
      </c>
      <c r="AS405" s="212" ph="1">
        <v>6.4999999999999997E-3</v>
      </c>
      <c r="AT405" s="212" ph="1">
        <v>4.4000000000000003E-3</v>
      </c>
      <c r="AU405" s="212" ph="1">
        <v>5.1000000000000004E-3</v>
      </c>
      <c r="AV405" s="212" ph="1">
        <v>6.0000000000000001E-3</v>
      </c>
      <c r="AW405" s="212" ph="1">
        <v>6.4999999999999997E-3</v>
      </c>
      <c r="AX405" s="212" ph="1">
        <v>6.8999999999999999E-3</v>
      </c>
      <c r="AY405" s="212" ph="1">
        <v>6.7999999999999996E-3</v>
      </c>
      <c r="AZ405" s="212" ph="1">
        <v>5.8999999999999999E-3</v>
      </c>
      <c r="BA405" s="202">
        <v>7.7000000000000002E-3</v>
      </c>
      <c r="BB405" s="4">
        <v>6.8999999999999999E-3</v>
      </c>
      <c r="BC405" s="202">
        <v>8.5000000000000006E-3</v>
      </c>
      <c r="BD405" s="202">
        <v>8.2000000000000007E-3</v>
      </c>
      <c r="BE405" s="405">
        <v>4.5999999999999999E-3</v>
      </c>
      <c r="BF405" s="202">
        <v>3.7000000000000002E-3</v>
      </c>
      <c r="BG405" s="202">
        <v>4.3E-3</v>
      </c>
      <c r="BH405" s="405">
        <v>4.0000000000000001E-3</v>
      </c>
      <c r="BI405" s="405">
        <v>4.4000000000000003E-3</v>
      </c>
      <c r="BJ405" s="405">
        <v>9.4999999999999998E-3</v>
      </c>
      <c r="BK405" s="405">
        <v>9.4999999999999998E-3</v>
      </c>
      <c r="BL405" s="202">
        <v>7.0000000000000001E-3</v>
      </c>
      <c r="BM405" s="206">
        <v>0.01</v>
      </c>
      <c r="BN405" s="405">
        <v>1.0500000000000001E-2</v>
      </c>
      <c r="BO405" s="202">
        <v>1.06E-2</v>
      </c>
      <c r="BP405" s="619">
        <v>1.1299999999999999E-2</v>
      </c>
      <c r="BQ405" s="619">
        <v>9.7000000000000003E-3</v>
      </c>
      <c r="BR405" s="619">
        <v>7.1999999999999998E-3</v>
      </c>
    </row>
    <row r="406" spans="1:70" ht="26.25">
      <c r="A406" s="684"/>
      <c r="B406" s="29" t="s">
        <v>46</v>
      </c>
      <c r="C406" s="212" ph="1"/>
      <c r="D406" s="212" ph="1"/>
      <c r="E406" s="212" ph="1"/>
      <c r="F406" s="212" ph="1"/>
      <c r="G406" s="212" ph="1"/>
      <c r="H406" s="212" ph="1"/>
      <c r="I406" s="212" ph="1"/>
      <c r="J406" s="212" ph="1"/>
      <c r="K406" s="212" ph="1"/>
      <c r="L406" s="212" ph="1"/>
      <c r="M406" s="212" ph="1"/>
      <c r="N406" s="212" ph="1"/>
      <c r="O406" s="212" ph="1"/>
      <c r="P406" s="212" ph="1"/>
      <c r="Q406" s="212" ph="1"/>
      <c r="R406" s="212" ph="1"/>
      <c r="S406" s="212" ph="1"/>
      <c r="T406" s="212" ph="1"/>
      <c r="U406" s="212" ph="1"/>
      <c r="V406" s="212" ph="1"/>
      <c r="W406" s="212" ph="1"/>
      <c r="X406" s="212" ph="1"/>
      <c r="Y406" s="212" ph="1"/>
      <c r="Z406" s="212" ph="1"/>
      <c r="AA406" s="212" ph="1"/>
      <c r="AB406" s="212" ph="1"/>
      <c r="AC406" s="212" ph="1"/>
      <c r="AD406" s="212" ph="1"/>
      <c r="AE406" s="212" ph="1"/>
      <c r="AF406" s="212" ph="1"/>
      <c r="AG406" s="212" ph="1"/>
      <c r="AH406" s="212" ph="1"/>
      <c r="AI406" s="212" ph="1"/>
      <c r="AJ406" s="212" ph="1"/>
      <c r="AK406" s="212" ph="1"/>
      <c r="AL406" s="212" ph="1">
        <v>1.7500000000000002E-2</v>
      </c>
      <c r="AM406" s="212" ph="1">
        <v>1.9400000000000001E-2</v>
      </c>
      <c r="AN406" s="212" ph="1">
        <v>2.8899999999999999E-2</v>
      </c>
      <c r="AO406" s="212" ph="1">
        <v>3.0599999999999999E-2</v>
      </c>
      <c r="AP406" s="212" ph="1">
        <v>2.98E-2</v>
      </c>
      <c r="AQ406" s="212" ph="1">
        <v>3.4700000000000002E-2</v>
      </c>
      <c r="AR406" s="212" ph="1">
        <v>3.6499999999999998E-2</v>
      </c>
      <c r="AS406" s="212" ph="1">
        <v>3.0700000000000002E-2</v>
      </c>
      <c r="AT406" s="212" ph="1">
        <v>1.8599999999999998E-2</v>
      </c>
      <c r="AU406" s="212" ph="1">
        <v>2.07E-2</v>
      </c>
      <c r="AV406" s="212" ph="1">
        <v>2.46E-2</v>
      </c>
      <c r="AW406" s="212" ph="1">
        <v>2.23E-2</v>
      </c>
      <c r="AX406" s="212" ph="1">
        <v>2.69E-2</v>
      </c>
      <c r="AY406" s="212" ph="1">
        <v>3.0099999999999998E-2</v>
      </c>
      <c r="AZ406" s="212" ph="1">
        <v>2.5899999999999999E-2</v>
      </c>
      <c r="BA406" s="202">
        <v>3.0700000000000002E-2</v>
      </c>
      <c r="BB406" s="4">
        <v>2.8000000000000001E-2</v>
      </c>
      <c r="BC406" s="202">
        <v>2.8199999999999999E-2</v>
      </c>
      <c r="BD406" s="202">
        <v>2.4799999999999999E-2</v>
      </c>
      <c r="BE406" s="405">
        <v>2.0799999999999999E-2</v>
      </c>
      <c r="BF406" s="202">
        <v>1.44E-2</v>
      </c>
      <c r="BG406" s="202">
        <v>1.6199999999999999E-2</v>
      </c>
      <c r="BH406" s="405">
        <v>1.4999999999999999E-2</v>
      </c>
      <c r="BI406" s="405">
        <v>1.6E-2</v>
      </c>
      <c r="BJ406" s="405">
        <v>1.84E-2</v>
      </c>
      <c r="BK406" s="405">
        <v>2.3800000000000002E-2</v>
      </c>
      <c r="BL406" s="202">
        <v>2.35E-2</v>
      </c>
      <c r="BM406" s="202">
        <v>2.9700000000000001E-2</v>
      </c>
      <c r="BN406" s="405">
        <v>2.64E-2</v>
      </c>
      <c r="BO406" s="202">
        <v>2.92E-2</v>
      </c>
      <c r="BP406" s="619">
        <v>3.6200000000000003E-2</v>
      </c>
      <c r="BQ406" s="619">
        <v>3.6499999999999998E-2</v>
      </c>
      <c r="BR406" s="619">
        <v>2.4899999999999999E-2</v>
      </c>
    </row>
    <row r="407" spans="1:70" ht="26.25">
      <c r="A407" s="684"/>
      <c r="B407" s="29" t="s">
        <v>47</v>
      </c>
      <c r="C407" s="212" ph="1"/>
      <c r="D407" s="212" ph="1"/>
      <c r="E407" s="212" ph="1"/>
      <c r="F407" s="212" ph="1"/>
      <c r="G407" s="212" ph="1"/>
      <c r="H407" s="212" ph="1"/>
      <c r="I407" s="212" ph="1"/>
      <c r="J407" s="212" ph="1"/>
      <c r="K407" s="212" ph="1"/>
      <c r="L407" s="212" ph="1"/>
      <c r="M407" s="212" ph="1"/>
      <c r="N407" s="212" ph="1"/>
      <c r="O407" s="212" ph="1"/>
      <c r="P407" s="212" ph="1"/>
      <c r="Q407" s="212" ph="1"/>
      <c r="R407" s="212" ph="1"/>
      <c r="S407" s="212" ph="1"/>
      <c r="T407" s="212" ph="1"/>
      <c r="U407" s="212" ph="1"/>
      <c r="V407" s="212" ph="1"/>
      <c r="W407" s="212" ph="1"/>
      <c r="X407" s="212" ph="1"/>
      <c r="Y407" s="212" ph="1"/>
      <c r="Z407" s="212" ph="1"/>
      <c r="AA407" s="212" ph="1"/>
      <c r="AB407" s="212" ph="1"/>
      <c r="AC407" s="212" ph="1"/>
      <c r="AD407" s="212" ph="1"/>
      <c r="AE407" s="212" ph="1"/>
      <c r="AF407" s="212" ph="1"/>
      <c r="AG407" s="212" ph="1"/>
      <c r="AH407" s="212" ph="1"/>
      <c r="AI407" s="212" ph="1"/>
      <c r="AJ407" s="212" ph="1"/>
      <c r="AK407" s="212" ph="1"/>
      <c r="AL407" s="212" ph="1"/>
      <c r="AM407" s="212" ph="1">
        <v>1.35E-2</v>
      </c>
      <c r="AN407" s="212" ph="1">
        <v>8.6E-3</v>
      </c>
      <c r="AO407" s="212" ph="1">
        <v>6.6E-3</v>
      </c>
      <c r="AP407" s="212" ph="1">
        <v>6.7000000000000002E-3</v>
      </c>
      <c r="AQ407" s="212" ph="1">
        <v>9.5999999999999992E-3</v>
      </c>
      <c r="AR407" s="212" ph="1">
        <v>8.3999999999999995E-3</v>
      </c>
      <c r="AS407" s="212" ph="1">
        <v>6.4999999999999997E-3</v>
      </c>
      <c r="AT407" s="212" ph="1">
        <v>5.1000000000000004E-3</v>
      </c>
      <c r="AU407" s="212" ph="1">
        <v>6.7000000000000002E-3</v>
      </c>
      <c r="AV407" s="212" ph="1">
        <v>6.3E-3</v>
      </c>
      <c r="AW407" s="212" ph="1">
        <v>6.7999999999999996E-3</v>
      </c>
      <c r="AX407" s="212" ph="1">
        <v>7.4999999999999997E-3</v>
      </c>
      <c r="AY407" s="212" ph="1">
        <v>8.6999999999999994E-3</v>
      </c>
      <c r="AZ407" s="212" ph="1">
        <v>7.6E-3</v>
      </c>
      <c r="BA407" s="202">
        <v>1.1299999999999999E-2</v>
      </c>
      <c r="BB407" s="4">
        <v>9.4999999999999998E-3</v>
      </c>
      <c r="BC407" s="202">
        <v>1.0800000000000001E-2</v>
      </c>
      <c r="BD407" s="202">
        <v>7.7999999999999996E-3</v>
      </c>
      <c r="BE407" s="405">
        <v>6.7999999999999996E-3</v>
      </c>
      <c r="BF407" s="202">
        <v>5.7000000000000002E-3</v>
      </c>
      <c r="BG407" s="202">
        <v>6.1000000000000004E-3</v>
      </c>
      <c r="BH407" s="405">
        <v>5.1000000000000004E-3</v>
      </c>
      <c r="BI407" s="405">
        <v>5.0000000000000001E-3</v>
      </c>
      <c r="BJ407" s="405">
        <v>4.5999999999999999E-3</v>
      </c>
      <c r="BK407" s="405">
        <v>4.4000000000000003E-3</v>
      </c>
      <c r="BL407" s="202">
        <v>5.1000000000000004E-3</v>
      </c>
      <c r="BM407" s="202">
        <v>9.2999999999999992E-3</v>
      </c>
      <c r="BN407" s="405">
        <v>7.7999999999999996E-3</v>
      </c>
      <c r="BO407" s="202">
        <v>8.9999999999999993E-3</v>
      </c>
      <c r="BP407" s="619">
        <v>1.11E-2</v>
      </c>
      <c r="BQ407" s="619">
        <v>1.2E-2</v>
      </c>
      <c r="BR407" s="619">
        <v>8.0999999999999996E-3</v>
      </c>
    </row>
    <row r="408" spans="1:70" ht="26.25">
      <c r="A408" s="684" t="s">
        <v>48</v>
      </c>
      <c r="B408" s="28" t="s">
        <v>49</v>
      </c>
      <c r="C408" s="212" ph="1"/>
      <c r="D408" s="212" ph="1"/>
      <c r="E408" s="212" ph="1"/>
      <c r="F408" s="212" ph="1"/>
      <c r="G408" s="212" ph="1"/>
      <c r="H408" s="212" ph="1"/>
      <c r="I408" s="212" ph="1"/>
      <c r="J408" s="212" ph="1"/>
      <c r="K408" s="212" ph="1"/>
      <c r="L408" s="212" ph="1"/>
      <c r="M408" s="212" ph="1"/>
      <c r="N408" s="212" ph="1"/>
      <c r="O408" s="212" ph="1"/>
      <c r="P408" s="212" ph="1"/>
      <c r="Q408" s="212" ph="1"/>
      <c r="R408" s="212" ph="1"/>
      <c r="S408" s="212" ph="1"/>
      <c r="T408" s="212" ph="1"/>
      <c r="U408" s="212" ph="1"/>
      <c r="V408" s="212" ph="1"/>
      <c r="W408" s="212" ph="1"/>
      <c r="X408" s="212" ph="1"/>
      <c r="Y408" s="212" ph="1"/>
      <c r="Z408" s="212" ph="1"/>
      <c r="AA408" s="212" ph="1"/>
      <c r="AB408" s="212" ph="1"/>
      <c r="AC408" s="212" ph="1"/>
      <c r="AD408" s="212" ph="1"/>
      <c r="AE408" s="212" ph="1"/>
      <c r="AF408" s="212" ph="1"/>
      <c r="AG408" s="212" ph="1"/>
      <c r="AH408" s="212" ph="1"/>
      <c r="AI408" s="212" ph="1"/>
      <c r="AJ408" s="212" ph="1"/>
      <c r="AK408" s="212" ph="1">
        <v>0.1124</v>
      </c>
      <c r="AL408" s="212" ph="1">
        <v>0.76870000000000005</v>
      </c>
      <c r="AM408" s="212" ph="1">
        <v>0.50590000000000002</v>
      </c>
      <c r="AN408" s="212" ph="1">
        <v>0.27150000000000002</v>
      </c>
      <c r="AO408" s="212" ph="1">
        <v>0.26029999999999998</v>
      </c>
      <c r="AP408" s="212" ph="1">
        <v>0.29959999999999998</v>
      </c>
      <c r="AQ408" s="212" ph="1">
        <v>0.35809999999999997</v>
      </c>
      <c r="AR408" s="212" ph="1">
        <v>0.30930000000000002</v>
      </c>
      <c r="AS408" s="212" ph="1">
        <v>0.40629999999999999</v>
      </c>
      <c r="AT408" s="212" ph="1">
        <v>0.28449999999999998</v>
      </c>
      <c r="AU408" s="212" ph="1">
        <v>0.2349</v>
      </c>
      <c r="AV408" s="212" ph="1">
        <v>0.3009</v>
      </c>
      <c r="AW408" s="212" ph="1">
        <v>0.25819999999999999</v>
      </c>
      <c r="AX408" s="212" ph="1">
        <v>0.2979</v>
      </c>
      <c r="AY408" s="212" ph="1">
        <v>0.23960000000000001</v>
      </c>
      <c r="AZ408" s="212" ph="1">
        <v>0.31190000000000001</v>
      </c>
      <c r="BA408" s="249">
        <v>0.22270000000000001</v>
      </c>
      <c r="BB408" s="2">
        <v>0.28220000000000001</v>
      </c>
      <c r="BC408" s="249">
        <v>0.25059999999999999</v>
      </c>
      <c r="BD408" s="249">
        <v>0.34470000000000001</v>
      </c>
      <c r="BE408" s="406">
        <v>0.29310000000000003</v>
      </c>
      <c r="BF408" s="249">
        <v>0.27200000000000002</v>
      </c>
      <c r="BG408" s="249">
        <v>0.19350000000000001</v>
      </c>
      <c r="BH408" s="406">
        <v>0.2114</v>
      </c>
      <c r="BI408" s="406">
        <v>0.22869999999999999</v>
      </c>
      <c r="BJ408" s="406">
        <v>0.32350000000000001</v>
      </c>
      <c r="BK408" s="406">
        <v>0.41049999999999998</v>
      </c>
      <c r="BL408" s="249">
        <v>0.25330000000000003</v>
      </c>
      <c r="BM408" s="249">
        <v>0.2268</v>
      </c>
      <c r="BN408" s="406">
        <v>0.30099999999999999</v>
      </c>
      <c r="BO408" s="249">
        <v>0.23119999999999999</v>
      </c>
      <c r="BP408" s="620">
        <v>0.23830000000000001</v>
      </c>
      <c r="BQ408" s="620">
        <v>0.27410000000000001</v>
      </c>
      <c r="BR408" s="620">
        <v>0.22309999999999999</v>
      </c>
    </row>
    <row r="409" spans="1:70" ht="26.25">
      <c r="A409" s="684"/>
      <c r="B409" s="29" t="s">
        <v>50</v>
      </c>
      <c r="C409" s="212" ph="1"/>
      <c r="D409" s="212" ph="1"/>
      <c r="E409" s="212" ph="1"/>
      <c r="F409" s="212" ph="1"/>
      <c r="G409" s="212" ph="1"/>
      <c r="H409" s="212" ph="1"/>
      <c r="I409" s="212" ph="1"/>
      <c r="J409" s="212" ph="1"/>
      <c r="K409" s="212" ph="1"/>
      <c r="L409" s="212" ph="1"/>
      <c r="M409" s="212" ph="1"/>
      <c r="N409" s="212" ph="1"/>
      <c r="O409" s="212" ph="1"/>
      <c r="P409" s="212" ph="1"/>
      <c r="Q409" s="212" ph="1"/>
      <c r="R409" s="212" ph="1"/>
      <c r="S409" s="212" ph="1"/>
      <c r="T409" s="212" ph="1"/>
      <c r="U409" s="212" ph="1"/>
      <c r="V409" s="212" ph="1"/>
      <c r="W409" s="212" ph="1"/>
      <c r="X409" s="212" ph="1"/>
      <c r="Y409" s="212" ph="1"/>
      <c r="Z409" s="212" ph="1"/>
      <c r="AA409" s="212" ph="1"/>
      <c r="AB409" s="212" ph="1"/>
      <c r="AC409" s="212" ph="1"/>
      <c r="AD409" s="212" ph="1"/>
      <c r="AE409" s="212" ph="1"/>
      <c r="AF409" s="212" ph="1"/>
      <c r="AG409" s="212" ph="1"/>
      <c r="AH409" s="212" ph="1"/>
      <c r="AI409" s="212" ph="1"/>
      <c r="AJ409" s="212" ph="1"/>
      <c r="AK409" s="212" ph="1">
        <v>0.88759999999999994</v>
      </c>
      <c r="AL409" s="212" ph="1">
        <v>0.20399999999999999</v>
      </c>
      <c r="AM409" s="212" ph="1">
        <v>0.41689999999999999</v>
      </c>
      <c r="AN409" s="212" ph="1">
        <v>0.44159999999999999</v>
      </c>
      <c r="AO409" s="212" ph="1">
        <v>0.33889999999999998</v>
      </c>
      <c r="AP409" s="212" ph="1">
        <v>0.28810000000000002</v>
      </c>
      <c r="AQ409" s="212" ph="1">
        <v>0.29010000000000002</v>
      </c>
      <c r="AR409" s="212" ph="1">
        <v>0.29849999999999999</v>
      </c>
      <c r="AS409" s="212" ph="1">
        <v>0.25790000000000002</v>
      </c>
      <c r="AT409" s="212" ph="1">
        <v>0.31890000000000002</v>
      </c>
      <c r="AU409" s="212" ph="1">
        <v>0.3196</v>
      </c>
      <c r="AV409" s="212" ph="1">
        <v>0.27739999999999998</v>
      </c>
      <c r="AW409" s="212" ph="1">
        <v>0.28129999999999999</v>
      </c>
      <c r="AX409" s="212" ph="1">
        <v>0.26150000000000001</v>
      </c>
      <c r="AY409" s="212" ph="1">
        <v>0.3</v>
      </c>
      <c r="AZ409" s="212" ph="1">
        <v>0.2959</v>
      </c>
      <c r="BA409" s="202">
        <v>0.33689999999999998</v>
      </c>
      <c r="BB409" s="4">
        <v>0.27150000000000002</v>
      </c>
      <c r="BC409" s="202">
        <v>0.2918</v>
      </c>
      <c r="BD409" s="202">
        <v>0.24990000000000001</v>
      </c>
      <c r="BE409" s="405">
        <v>0.25690000000000002</v>
      </c>
      <c r="BF409" s="202">
        <v>0.27750000000000002</v>
      </c>
      <c r="BG409" s="202">
        <v>0.29039999999999999</v>
      </c>
      <c r="BH409" s="405">
        <v>0.26469999999999999</v>
      </c>
      <c r="BI409" s="405">
        <v>0.27089999999999997</v>
      </c>
      <c r="BJ409" s="405">
        <v>0.26700000000000002</v>
      </c>
      <c r="BK409" s="405">
        <v>0.21909999999999999</v>
      </c>
      <c r="BL409" s="202">
        <v>0.29270000000000002</v>
      </c>
      <c r="BM409" s="202">
        <v>0.30220000000000002</v>
      </c>
      <c r="BN409" s="405">
        <v>0.23549999999999999</v>
      </c>
      <c r="BO409" s="202">
        <v>0.25059999999999999</v>
      </c>
      <c r="BP409" s="619">
        <v>0.26179999999999998</v>
      </c>
      <c r="BQ409" s="619">
        <v>0.26729999999999998</v>
      </c>
      <c r="BR409" s="619">
        <v>0.24379999999999999</v>
      </c>
    </row>
    <row r="410" spans="1:70" ht="26.25">
      <c r="A410" s="684"/>
      <c r="B410" s="29" t="s">
        <v>51</v>
      </c>
      <c r="C410" s="212" ph="1"/>
      <c r="D410" s="212" ph="1"/>
      <c r="E410" s="212" ph="1"/>
      <c r="F410" s="212" ph="1"/>
      <c r="G410" s="212" ph="1"/>
      <c r="H410" s="212" ph="1"/>
      <c r="I410" s="212" ph="1"/>
      <c r="J410" s="212" ph="1"/>
      <c r="K410" s="212" ph="1"/>
      <c r="L410" s="212" ph="1"/>
      <c r="M410" s="212" ph="1"/>
      <c r="N410" s="212" ph="1"/>
      <c r="O410" s="212" ph="1"/>
      <c r="P410" s="212" ph="1"/>
      <c r="Q410" s="212" ph="1"/>
      <c r="R410" s="212" ph="1"/>
      <c r="S410" s="212" ph="1"/>
      <c r="T410" s="212" ph="1"/>
      <c r="U410" s="212" ph="1"/>
      <c r="V410" s="212" ph="1"/>
      <c r="W410" s="212" ph="1"/>
      <c r="X410" s="212" ph="1"/>
      <c r="Y410" s="212" ph="1"/>
      <c r="Z410" s="212" ph="1"/>
      <c r="AA410" s="212" ph="1"/>
      <c r="AB410" s="212" ph="1"/>
      <c r="AC410" s="212" ph="1"/>
      <c r="AD410" s="212" ph="1"/>
      <c r="AE410" s="212" ph="1"/>
      <c r="AF410" s="212" ph="1"/>
      <c r="AG410" s="212" ph="1"/>
      <c r="AH410" s="212" ph="1"/>
      <c r="AI410" s="212" ph="1"/>
      <c r="AJ410" s="212" ph="1"/>
      <c r="AK410" s="212" ph="1">
        <v>0</v>
      </c>
      <c r="AL410" s="212" ph="1">
        <v>2.7199999999999998E-2</v>
      </c>
      <c r="AM410" s="212" ph="1">
        <v>7.6600000000000001E-2</v>
      </c>
      <c r="AN410" s="212" ph="1">
        <v>0.27900000000000003</v>
      </c>
      <c r="AO410" s="212" ph="1">
        <v>0.3422</v>
      </c>
      <c r="AP410" s="212" ph="1">
        <v>0.33179999999999998</v>
      </c>
      <c r="AQ410" s="212" ph="1">
        <v>0.25819999999999999</v>
      </c>
      <c r="AR410" s="212" ph="1">
        <v>0.31869999999999998</v>
      </c>
      <c r="AS410" s="212" ph="1">
        <v>0.24909999999999999</v>
      </c>
      <c r="AT410" s="212" ph="1">
        <v>0.30640000000000001</v>
      </c>
      <c r="AU410" s="212" ph="1">
        <v>0.30730000000000002</v>
      </c>
      <c r="AV410" s="212" ph="1">
        <v>0.2762</v>
      </c>
      <c r="AW410" s="212" ph="1">
        <v>0.35460000000000003</v>
      </c>
      <c r="AX410" s="212" ph="1">
        <v>0.2762</v>
      </c>
      <c r="AY410" s="212" ph="1">
        <v>0.29609999999999997</v>
      </c>
      <c r="AZ410" s="212" ph="1">
        <v>0.24829999999999999</v>
      </c>
      <c r="BA410" s="202">
        <v>0.26540000000000002</v>
      </c>
      <c r="BB410" s="4">
        <v>0.29559999999999997</v>
      </c>
      <c r="BC410" s="202">
        <v>0.28289999999999998</v>
      </c>
      <c r="BD410" s="202">
        <v>0.25390000000000001</v>
      </c>
      <c r="BE410" s="405">
        <v>0.26300000000000001</v>
      </c>
      <c r="BF410" s="202">
        <v>0.26519999999999999</v>
      </c>
      <c r="BG410" s="202">
        <v>0.2828</v>
      </c>
      <c r="BH410" s="405">
        <v>0.30859999999999999</v>
      </c>
      <c r="BI410" s="405">
        <v>0.28789999999999999</v>
      </c>
      <c r="BJ410" s="407">
        <v>0.24</v>
      </c>
      <c r="BK410" s="405">
        <v>0.2089</v>
      </c>
      <c r="BL410" s="202">
        <v>0.30459999999999998</v>
      </c>
      <c r="BM410" s="202">
        <v>0.29549999999999998</v>
      </c>
      <c r="BN410" s="405">
        <v>0.29310000000000003</v>
      </c>
      <c r="BO410" s="202">
        <v>0.33760000000000001</v>
      </c>
      <c r="BP410" s="619">
        <v>0.29530000000000001</v>
      </c>
      <c r="BQ410" s="619">
        <v>0.26219999999999999</v>
      </c>
      <c r="BR410" s="619">
        <v>0.37019999999999997</v>
      </c>
    </row>
    <row r="411" spans="1:70" ht="26.25">
      <c r="A411" s="684"/>
      <c r="B411" s="29" t="s">
        <v>52</v>
      </c>
      <c r="C411" s="212" ph="1"/>
      <c r="D411" s="212" ph="1"/>
      <c r="E411" s="212" ph="1"/>
      <c r="F411" s="212" ph="1"/>
      <c r="G411" s="212" ph="1"/>
      <c r="H411" s="212" ph="1"/>
      <c r="I411" s="212" ph="1"/>
      <c r="J411" s="212" ph="1"/>
      <c r="K411" s="212" ph="1"/>
      <c r="L411" s="212" ph="1"/>
      <c r="M411" s="212" ph="1"/>
      <c r="N411" s="212" ph="1"/>
      <c r="O411" s="212" ph="1"/>
      <c r="P411" s="212" ph="1"/>
      <c r="Q411" s="212" ph="1"/>
      <c r="R411" s="212" ph="1"/>
      <c r="S411" s="212" ph="1"/>
      <c r="T411" s="212" ph="1"/>
      <c r="U411" s="212" ph="1"/>
      <c r="V411" s="212" ph="1"/>
      <c r="W411" s="212" ph="1"/>
      <c r="X411" s="212" ph="1"/>
      <c r="Y411" s="212" ph="1"/>
      <c r="Z411" s="212" ph="1"/>
      <c r="AA411" s="212" ph="1"/>
      <c r="AB411" s="212" ph="1"/>
      <c r="AC411" s="212" ph="1"/>
      <c r="AD411" s="212" ph="1"/>
      <c r="AE411" s="212" ph="1"/>
      <c r="AF411" s="212" ph="1"/>
      <c r="AG411" s="212" ph="1"/>
      <c r="AH411" s="212" ph="1"/>
      <c r="AI411" s="212" ph="1"/>
      <c r="AJ411" s="212" ph="1"/>
      <c r="AK411" s="212" ph="1">
        <v>0</v>
      </c>
      <c r="AL411" s="212" ph="1">
        <v>0</v>
      </c>
      <c r="AM411" s="212" ph="1">
        <v>5.9999999999999995E-4</v>
      </c>
      <c r="AN411" s="212" ph="1">
        <v>7.9000000000000008E-3</v>
      </c>
      <c r="AO411" s="212" ph="1">
        <v>5.8599999999999999E-2</v>
      </c>
      <c r="AP411" s="212" ph="1">
        <v>8.0500000000000002E-2</v>
      </c>
      <c r="AQ411" s="212" ph="1">
        <v>9.3600000000000003E-2</v>
      </c>
      <c r="AR411" s="212" ph="1">
        <v>7.3499999999999996E-2</v>
      </c>
      <c r="AS411" s="212" ph="1">
        <v>8.6699999999999999E-2</v>
      </c>
      <c r="AT411" s="212" ph="1">
        <v>9.0200000000000002E-2</v>
      </c>
      <c r="AU411" s="212" ph="1">
        <v>0.13819999999999999</v>
      </c>
      <c r="AV411" s="212" ph="1">
        <v>0.1469</v>
      </c>
      <c r="AW411" s="212" ph="1">
        <v>0.10589999999999999</v>
      </c>
      <c r="AX411" s="212" ph="1">
        <v>0.16439999999999999</v>
      </c>
      <c r="AY411" s="212" ph="1">
        <v>0.16420000000000001</v>
      </c>
      <c r="AZ411" s="212" ph="1">
        <v>0.14399999999999999</v>
      </c>
      <c r="BA411" s="202">
        <v>0.17499999999999999</v>
      </c>
      <c r="BB411" s="4">
        <v>0.17499999999999999</v>
      </c>
      <c r="BC411" s="202">
        <v>0.17469999999999999</v>
      </c>
      <c r="BD411" s="202">
        <v>0.16889999999999999</v>
      </c>
      <c r="BE411" s="405">
        <v>0.20219999999999999</v>
      </c>
      <c r="BF411" s="202">
        <v>0.2016</v>
      </c>
      <c r="BG411" s="202">
        <v>0.25490000000000002</v>
      </c>
      <c r="BH411" s="405">
        <v>0.23949999999999999</v>
      </c>
      <c r="BI411" s="405">
        <v>0.22550000000000001</v>
      </c>
      <c r="BJ411" s="405">
        <v>0.16950000000000001</v>
      </c>
      <c r="BK411" s="405">
        <v>0.1615</v>
      </c>
      <c r="BL411" s="202">
        <v>0.14940000000000001</v>
      </c>
      <c r="BM411" s="202">
        <v>0.17549999999999999</v>
      </c>
      <c r="BN411" s="405">
        <v>0.1704</v>
      </c>
      <c r="BO411" s="202">
        <v>0.1807</v>
      </c>
      <c r="BP411" s="619">
        <v>0.2046</v>
      </c>
      <c r="BQ411" s="619">
        <v>0.19639999999999999</v>
      </c>
      <c r="BR411" s="619">
        <v>0.1628</v>
      </c>
    </row>
    <row r="412" spans="1:70">
      <c r="A412" s="684" t="s">
        <v>53</v>
      </c>
      <c r="B412" s="28" t="s">
        <v>54</v>
      </c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>
        <v>0</v>
      </c>
      <c r="AB412" s="57">
        <v>0</v>
      </c>
      <c r="AC412" s="57">
        <v>0</v>
      </c>
      <c r="AD412" s="57">
        <v>0</v>
      </c>
      <c r="AE412" s="57">
        <v>0</v>
      </c>
      <c r="AF412" s="57">
        <v>0</v>
      </c>
      <c r="AG412" s="57">
        <v>0</v>
      </c>
      <c r="AH412" s="57">
        <v>0</v>
      </c>
      <c r="AI412" s="57">
        <v>0</v>
      </c>
      <c r="AJ412" s="57">
        <v>0</v>
      </c>
      <c r="AK412" s="57">
        <v>612</v>
      </c>
      <c r="AL412" s="57">
        <v>267476</v>
      </c>
      <c r="AM412" s="57">
        <v>830164</v>
      </c>
      <c r="AN412" s="57">
        <v>519856</v>
      </c>
      <c r="AO412" s="57">
        <v>363080</v>
      </c>
      <c r="AP412" s="57">
        <v>375248</v>
      </c>
      <c r="AQ412" s="57">
        <v>669429</v>
      </c>
      <c r="AR412" s="57">
        <v>561086</v>
      </c>
      <c r="AS412" s="57">
        <v>871016</v>
      </c>
      <c r="AT412" s="57">
        <v>391650</v>
      </c>
      <c r="AU412" s="57">
        <v>178950</v>
      </c>
      <c r="AV412" s="57">
        <v>313464</v>
      </c>
      <c r="AW412" s="57">
        <v>173755.4</v>
      </c>
      <c r="AX412" s="57">
        <v>231897</v>
      </c>
      <c r="AY412" s="57">
        <v>264852</v>
      </c>
      <c r="AZ412" s="57">
        <v>357208</v>
      </c>
      <c r="BA412" s="2">
        <v>234623</v>
      </c>
      <c r="BB412" s="2">
        <v>267722</v>
      </c>
      <c r="BC412" s="2">
        <v>254815</v>
      </c>
      <c r="BD412" s="2">
        <v>409810</v>
      </c>
      <c r="BE412" s="399">
        <v>313569</v>
      </c>
      <c r="BF412" s="2">
        <v>284131</v>
      </c>
      <c r="BG412" s="2">
        <v>149674</v>
      </c>
      <c r="BH412" s="486">
        <v>155001</v>
      </c>
      <c r="BI412" s="489">
        <v>164168</v>
      </c>
      <c r="BJ412" s="507">
        <v>253187</v>
      </c>
      <c r="BK412" s="537">
        <v>585545</v>
      </c>
      <c r="BL412" s="2">
        <v>377779</v>
      </c>
      <c r="BM412" s="2">
        <v>268501</v>
      </c>
      <c r="BN412" s="608">
        <v>409523</v>
      </c>
      <c r="BO412" s="2">
        <v>299501</v>
      </c>
      <c r="BP412" s="670">
        <v>375941</v>
      </c>
      <c r="BQ412" s="672">
        <v>607041</v>
      </c>
      <c r="BR412" s="674">
        <v>367743</v>
      </c>
    </row>
    <row r="413" spans="1:70">
      <c r="A413" s="684"/>
      <c r="B413" s="29" t="s">
        <v>55</v>
      </c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>
        <v>0</v>
      </c>
      <c r="AB413" s="56">
        <v>0</v>
      </c>
      <c r="AC413" s="56">
        <v>0</v>
      </c>
      <c r="AD413" s="56">
        <v>0</v>
      </c>
      <c r="AE413" s="56">
        <v>0</v>
      </c>
      <c r="AF413" s="56">
        <v>0</v>
      </c>
      <c r="AG413" s="56">
        <v>0</v>
      </c>
      <c r="AH413" s="56">
        <v>0</v>
      </c>
      <c r="AI413" s="56">
        <v>0</v>
      </c>
      <c r="AJ413" s="56">
        <v>0</v>
      </c>
      <c r="AK413" s="56">
        <v>9718</v>
      </c>
      <c r="AL413" s="56">
        <v>113575</v>
      </c>
      <c r="AM413" s="56">
        <v>660739</v>
      </c>
      <c r="AN413" s="56">
        <v>732892</v>
      </c>
      <c r="AO413" s="56">
        <v>395285</v>
      </c>
      <c r="AP413" s="56">
        <v>302072</v>
      </c>
      <c r="AQ413" s="56">
        <v>428503</v>
      </c>
      <c r="AR413" s="56">
        <v>436137</v>
      </c>
      <c r="AS413" s="56">
        <v>473050</v>
      </c>
      <c r="AT413" s="56">
        <v>407264</v>
      </c>
      <c r="AU413" s="56">
        <v>237323</v>
      </c>
      <c r="AV413" s="56">
        <v>261012</v>
      </c>
      <c r="AW413" s="56">
        <v>190165</v>
      </c>
      <c r="AX413" s="56">
        <v>203613</v>
      </c>
      <c r="AY413" s="56">
        <v>277905</v>
      </c>
      <c r="AZ413" s="56">
        <v>282055</v>
      </c>
      <c r="BA413" s="4">
        <v>335344</v>
      </c>
      <c r="BB413" s="4">
        <v>235662</v>
      </c>
      <c r="BC413" s="4">
        <v>259458</v>
      </c>
      <c r="BD413" s="4">
        <v>268869</v>
      </c>
      <c r="BE413" s="400">
        <v>249261</v>
      </c>
      <c r="BF413" s="4">
        <v>267039</v>
      </c>
      <c r="BG413" s="4">
        <v>206622</v>
      </c>
      <c r="BH413" s="487">
        <v>176724</v>
      </c>
      <c r="BI413" s="490">
        <v>180574</v>
      </c>
      <c r="BJ413" s="508">
        <v>169001</v>
      </c>
      <c r="BK413" s="538">
        <v>272573</v>
      </c>
      <c r="BL413" s="4">
        <v>342200</v>
      </c>
      <c r="BM413" s="4">
        <v>285925</v>
      </c>
      <c r="BN413" s="609">
        <v>287808</v>
      </c>
      <c r="BO413" s="4">
        <v>254045</v>
      </c>
      <c r="BP413" s="671">
        <v>340895</v>
      </c>
      <c r="BQ413" s="673">
        <v>482907</v>
      </c>
      <c r="BR413" s="675">
        <v>334543</v>
      </c>
    </row>
    <row r="414" spans="1:70">
      <c r="A414" s="684"/>
      <c r="B414" s="29" t="s">
        <v>56</v>
      </c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>
        <v>0</v>
      </c>
      <c r="AB414" s="56">
        <v>0</v>
      </c>
      <c r="AC414" s="56">
        <v>0</v>
      </c>
      <c r="AD414" s="56">
        <v>0</v>
      </c>
      <c r="AE414" s="56">
        <v>0</v>
      </c>
      <c r="AF414" s="56">
        <v>0</v>
      </c>
      <c r="AG414" s="56">
        <v>0</v>
      </c>
      <c r="AH414" s="56">
        <v>0</v>
      </c>
      <c r="AI414" s="56">
        <v>0</v>
      </c>
      <c r="AJ414" s="56">
        <v>0</v>
      </c>
      <c r="AK414" s="56">
        <v>0</v>
      </c>
      <c r="AL414" s="56">
        <v>43586</v>
      </c>
      <c r="AM414" s="56">
        <v>405700</v>
      </c>
      <c r="AN414" s="56">
        <v>1202648</v>
      </c>
      <c r="AO414" s="56">
        <v>893370</v>
      </c>
      <c r="AP414" s="56">
        <v>720943</v>
      </c>
      <c r="AQ414" s="56">
        <v>774738</v>
      </c>
      <c r="AR414" s="56">
        <v>1049405</v>
      </c>
      <c r="AS414" s="56">
        <v>1045026</v>
      </c>
      <c r="AT414" s="56">
        <v>987627</v>
      </c>
      <c r="AU414" s="56">
        <v>591545</v>
      </c>
      <c r="AV414" s="56">
        <v>697935</v>
      </c>
      <c r="AW414" s="56">
        <v>526784.19999999995</v>
      </c>
      <c r="AX414" s="56">
        <v>514855</v>
      </c>
      <c r="AY414" s="56">
        <v>753832</v>
      </c>
      <c r="AZ414" s="56">
        <v>855161</v>
      </c>
      <c r="BA414" s="4">
        <v>782930</v>
      </c>
      <c r="BB414" s="4">
        <v>666197</v>
      </c>
      <c r="BC414" s="4">
        <v>588479</v>
      </c>
      <c r="BD414" s="4">
        <v>634714</v>
      </c>
      <c r="BE414" s="400">
        <v>555712</v>
      </c>
      <c r="BF414" s="4">
        <v>513793</v>
      </c>
      <c r="BG414" s="4">
        <v>487367</v>
      </c>
      <c r="BH414" s="487">
        <v>543118</v>
      </c>
      <c r="BI414" s="490">
        <v>429125</v>
      </c>
      <c r="BJ414" s="508">
        <v>436405</v>
      </c>
      <c r="BK414" s="538">
        <v>622873</v>
      </c>
      <c r="BL414" s="4">
        <v>840344</v>
      </c>
      <c r="BM414" s="4">
        <v>503702</v>
      </c>
      <c r="BN414" s="609">
        <v>697514</v>
      </c>
      <c r="BO414" s="4">
        <v>685347</v>
      </c>
      <c r="BP414" s="671">
        <v>640297</v>
      </c>
      <c r="BQ414" s="673">
        <v>948194</v>
      </c>
      <c r="BR414" s="675">
        <v>805461</v>
      </c>
    </row>
    <row r="415" spans="1:70">
      <c r="A415" s="684"/>
      <c r="B415" s="29" t="s">
        <v>57</v>
      </c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>
        <v>0</v>
      </c>
      <c r="AB415" s="56">
        <v>0</v>
      </c>
      <c r="AC415" s="56">
        <v>0</v>
      </c>
      <c r="AD415" s="56">
        <v>0</v>
      </c>
      <c r="AE415" s="56">
        <v>0</v>
      </c>
      <c r="AF415" s="56">
        <v>0</v>
      </c>
      <c r="AG415" s="56">
        <v>0</v>
      </c>
      <c r="AH415" s="56">
        <v>0</v>
      </c>
      <c r="AI415" s="56">
        <v>0</v>
      </c>
      <c r="AJ415" s="56">
        <v>0</v>
      </c>
      <c r="AK415" s="56">
        <v>0</v>
      </c>
      <c r="AL415" s="56">
        <v>0</v>
      </c>
      <c r="AM415" s="56">
        <v>2891</v>
      </c>
      <c r="AN415" s="56">
        <v>23355</v>
      </c>
      <c r="AO415" s="56">
        <v>98465</v>
      </c>
      <c r="AP415" s="56">
        <v>107277</v>
      </c>
      <c r="AQ415" s="56">
        <v>178810</v>
      </c>
      <c r="AR415" s="56">
        <v>144769</v>
      </c>
      <c r="AS415" s="56">
        <v>242514</v>
      </c>
      <c r="AT415" s="56">
        <v>183541</v>
      </c>
      <c r="AU415" s="56">
        <v>175175</v>
      </c>
      <c r="AV415" s="56">
        <v>246783</v>
      </c>
      <c r="AW415" s="56">
        <v>108273.7</v>
      </c>
      <c r="AX415" s="56">
        <v>196712</v>
      </c>
      <c r="AY415" s="56">
        <v>286421</v>
      </c>
      <c r="AZ415" s="56">
        <v>306700</v>
      </c>
      <c r="BA415" s="4">
        <v>320515</v>
      </c>
      <c r="BB415" s="4">
        <v>219412</v>
      </c>
      <c r="BC415" s="4">
        <v>223262</v>
      </c>
      <c r="BD415" s="4">
        <v>253710</v>
      </c>
      <c r="BE415" s="400">
        <v>292585</v>
      </c>
      <c r="BF415" s="4">
        <v>243905</v>
      </c>
      <c r="BG415" s="4">
        <v>261604</v>
      </c>
      <c r="BH415" s="487">
        <v>245497</v>
      </c>
      <c r="BI415" s="490">
        <v>185041</v>
      </c>
      <c r="BJ415" s="508">
        <v>166634</v>
      </c>
      <c r="BK415" s="538">
        <v>288654</v>
      </c>
      <c r="BL415" s="4">
        <v>280226</v>
      </c>
      <c r="BM415" s="4">
        <v>243625</v>
      </c>
      <c r="BN415" s="609">
        <v>272675</v>
      </c>
      <c r="BO415" s="4">
        <v>255183</v>
      </c>
      <c r="BP415" s="671">
        <v>302170</v>
      </c>
      <c r="BQ415" s="673">
        <v>509490</v>
      </c>
      <c r="BR415" s="675">
        <v>284193</v>
      </c>
    </row>
    <row r="416" spans="1:70">
      <c r="A416" s="684"/>
      <c r="B416" s="28" t="s">
        <v>58</v>
      </c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>
        <v>0</v>
      </c>
      <c r="AB416" s="43">
        <v>0</v>
      </c>
      <c r="AC416" s="43">
        <v>0</v>
      </c>
      <c r="AD416" s="43">
        <v>0</v>
      </c>
      <c r="AE416" s="43">
        <v>0</v>
      </c>
      <c r="AF416" s="43">
        <v>0</v>
      </c>
      <c r="AG416" s="43">
        <v>0</v>
      </c>
      <c r="AH416" s="43">
        <v>0</v>
      </c>
      <c r="AI416" s="43">
        <v>0</v>
      </c>
      <c r="AJ416" s="43">
        <v>0</v>
      </c>
      <c r="AK416" s="43">
        <v>612</v>
      </c>
      <c r="AL416" s="43">
        <v>267476</v>
      </c>
      <c r="AM416" s="43">
        <v>830164</v>
      </c>
      <c r="AN416" s="43">
        <v>519856</v>
      </c>
      <c r="AO416" s="43">
        <v>363080</v>
      </c>
      <c r="AP416" s="43">
        <v>375248</v>
      </c>
      <c r="AQ416" s="43">
        <v>669429</v>
      </c>
      <c r="AR416" s="43">
        <v>561086</v>
      </c>
      <c r="AS416" s="43">
        <v>871016</v>
      </c>
      <c r="AT416" s="43">
        <v>391650</v>
      </c>
      <c r="AU416" s="43">
        <v>178950</v>
      </c>
      <c r="AV416" s="43">
        <v>313464</v>
      </c>
      <c r="AW416" s="43">
        <v>173755.4</v>
      </c>
      <c r="AX416" s="43">
        <v>231897</v>
      </c>
      <c r="AY416" s="43">
        <v>264852</v>
      </c>
      <c r="AZ416" s="43">
        <v>357208</v>
      </c>
      <c r="BA416" s="2">
        <v>234623</v>
      </c>
      <c r="BB416" s="2">
        <v>267722</v>
      </c>
      <c r="BC416" s="2">
        <v>254815</v>
      </c>
      <c r="BD416" s="2">
        <v>409810</v>
      </c>
      <c r="BE416" s="399">
        <v>313569</v>
      </c>
      <c r="BF416" s="2">
        <v>284131</v>
      </c>
      <c r="BG416" s="2">
        <v>149674</v>
      </c>
      <c r="BH416" s="486">
        <v>155001</v>
      </c>
      <c r="BI416" s="489">
        <v>164168</v>
      </c>
      <c r="BJ416" s="507">
        <v>253187</v>
      </c>
      <c r="BK416" s="537">
        <v>585545</v>
      </c>
      <c r="BL416" s="2">
        <v>377779</v>
      </c>
      <c r="BM416" s="2">
        <v>268501</v>
      </c>
      <c r="BN416" s="608">
        <v>409523</v>
      </c>
      <c r="BO416" s="2">
        <v>299501</v>
      </c>
      <c r="BP416" s="670">
        <v>375941</v>
      </c>
      <c r="BQ416" s="672">
        <v>607041</v>
      </c>
      <c r="BR416" s="674">
        <v>367743</v>
      </c>
    </row>
    <row r="417" spans="1:70">
      <c r="A417" s="684"/>
      <c r="B417" s="29" t="s">
        <v>59</v>
      </c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>
        <v>0</v>
      </c>
      <c r="AB417" s="45">
        <v>0</v>
      </c>
      <c r="AC417" s="45">
        <v>0</v>
      </c>
      <c r="AD417" s="45">
        <v>0</v>
      </c>
      <c r="AE417" s="45">
        <v>0</v>
      </c>
      <c r="AF417" s="45">
        <v>0</v>
      </c>
      <c r="AG417" s="45">
        <v>0</v>
      </c>
      <c r="AH417" s="45">
        <v>0</v>
      </c>
      <c r="AI417" s="45">
        <v>0</v>
      </c>
      <c r="AJ417" s="45">
        <v>0</v>
      </c>
      <c r="AK417" s="45">
        <v>0</v>
      </c>
      <c r="AL417" s="45">
        <v>135077</v>
      </c>
      <c r="AM417" s="45">
        <v>1055230</v>
      </c>
      <c r="AN417" s="45">
        <v>1924713</v>
      </c>
      <c r="AO417" s="45">
        <v>1340593</v>
      </c>
      <c r="AP417" s="45">
        <v>1067437</v>
      </c>
      <c r="AQ417" s="45">
        <v>1283240</v>
      </c>
      <c r="AR417" s="45">
        <v>1555930</v>
      </c>
      <c r="AS417" s="45">
        <v>1626973</v>
      </c>
      <c r="AT417" s="45">
        <v>1527908</v>
      </c>
      <c r="AU417" s="45">
        <v>959072</v>
      </c>
      <c r="AV417" s="45">
        <v>1104006</v>
      </c>
      <c r="AW417" s="45">
        <v>774583.3</v>
      </c>
      <c r="AX417" s="45">
        <v>824883</v>
      </c>
      <c r="AY417" s="45">
        <v>1206835</v>
      </c>
      <c r="AZ417" s="45">
        <v>1317186</v>
      </c>
      <c r="BA417" s="4">
        <v>1350778</v>
      </c>
      <c r="BB417" s="4">
        <v>1000129</v>
      </c>
      <c r="BC417" s="4">
        <v>977168</v>
      </c>
      <c r="BD417" s="4">
        <v>1035989</v>
      </c>
      <c r="BE417" s="400">
        <v>964530</v>
      </c>
      <c r="BF417" s="4">
        <v>910942</v>
      </c>
      <c r="BG417" s="4">
        <v>884646</v>
      </c>
      <c r="BH417" s="487">
        <v>869056</v>
      </c>
      <c r="BI417" s="490">
        <v>720101</v>
      </c>
      <c r="BJ417" s="508">
        <v>711153</v>
      </c>
      <c r="BK417" s="538">
        <v>1069170</v>
      </c>
      <c r="BL417" s="4">
        <v>1390788</v>
      </c>
      <c r="BM417" s="4">
        <v>942961</v>
      </c>
      <c r="BN417" s="609">
        <v>1128635</v>
      </c>
      <c r="BO417" s="4">
        <v>1091775</v>
      </c>
      <c r="BP417" s="671">
        <v>1129129</v>
      </c>
      <c r="BQ417" s="673">
        <v>1670107</v>
      </c>
      <c r="BR417" s="675">
        <v>1306712</v>
      </c>
    </row>
    <row r="418" spans="1:70">
      <c r="A418" s="684"/>
      <c r="B418" s="29" t="s">
        <v>60</v>
      </c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>
        <v>0</v>
      </c>
      <c r="AB418" s="45">
        <v>0</v>
      </c>
      <c r="AC418" s="45">
        <v>0</v>
      </c>
      <c r="AD418" s="45">
        <v>0</v>
      </c>
      <c r="AE418" s="45">
        <v>0</v>
      </c>
      <c r="AF418" s="45">
        <v>0</v>
      </c>
      <c r="AG418" s="45">
        <v>0</v>
      </c>
      <c r="AH418" s="45">
        <v>0</v>
      </c>
      <c r="AI418" s="45">
        <v>0</v>
      </c>
      <c r="AJ418" s="45">
        <v>0</v>
      </c>
      <c r="AK418" s="45">
        <v>0</v>
      </c>
      <c r="AL418" s="45">
        <v>0</v>
      </c>
      <c r="AM418" s="45">
        <v>12969</v>
      </c>
      <c r="AN418" s="45">
        <v>32691</v>
      </c>
      <c r="AO418" s="45">
        <v>44137</v>
      </c>
      <c r="AP418" s="45">
        <v>61068</v>
      </c>
      <c r="AQ418" s="45">
        <v>97262</v>
      </c>
      <c r="AR418" s="45">
        <v>72857</v>
      </c>
      <c r="AS418" s="45">
        <v>132129</v>
      </c>
      <c r="AT418" s="45">
        <v>48791</v>
      </c>
      <c r="AU418" s="45">
        <v>43086</v>
      </c>
      <c r="AV418" s="45">
        <v>98820</v>
      </c>
      <c r="AW418" s="45">
        <v>48819.1</v>
      </c>
      <c r="AX418" s="45">
        <v>88847</v>
      </c>
      <c r="AY418" s="45">
        <v>109374</v>
      </c>
      <c r="AZ418" s="45">
        <v>125040</v>
      </c>
      <c r="BA418" s="4">
        <v>85635</v>
      </c>
      <c r="BB418" s="4">
        <v>107166</v>
      </c>
      <c r="BC418" s="4">
        <v>91992</v>
      </c>
      <c r="BD418" s="4">
        <v>108326</v>
      </c>
      <c r="BE418" s="400">
        <v>121014</v>
      </c>
      <c r="BF418" s="4">
        <v>100772</v>
      </c>
      <c r="BG418" s="4">
        <v>60132</v>
      </c>
      <c r="BH418" s="487">
        <v>86226</v>
      </c>
      <c r="BI418" s="490">
        <v>69087</v>
      </c>
      <c r="BJ418" s="508">
        <v>53861</v>
      </c>
      <c r="BK418" s="538">
        <v>113860</v>
      </c>
      <c r="BL418" s="4">
        <v>70901</v>
      </c>
      <c r="BM418" s="4">
        <v>89299</v>
      </c>
      <c r="BN418" s="609">
        <v>128522</v>
      </c>
      <c r="BO418" s="4">
        <v>101930</v>
      </c>
      <c r="BP418" s="671">
        <v>153480</v>
      </c>
      <c r="BQ418" s="673">
        <v>269709</v>
      </c>
      <c r="BR418" s="675">
        <v>116701</v>
      </c>
    </row>
    <row r="419" spans="1:70">
      <c r="A419" s="684" t="s">
        <v>61</v>
      </c>
      <c r="B419" s="28" t="s">
        <v>62</v>
      </c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>
        <v>15.69</v>
      </c>
      <c r="AL419" s="43">
        <v>39.64</v>
      </c>
      <c r="AM419" s="43">
        <v>39.81</v>
      </c>
      <c r="AN419" s="43">
        <v>47.23</v>
      </c>
      <c r="AO419" s="43">
        <v>43.1</v>
      </c>
      <c r="AP419" s="43">
        <v>42.68</v>
      </c>
      <c r="AQ419" s="43">
        <v>46.68</v>
      </c>
      <c r="AR419" s="43">
        <v>46.89</v>
      </c>
      <c r="AS419" s="43">
        <v>48.35</v>
      </c>
      <c r="AT419" s="43">
        <v>44.09</v>
      </c>
      <c r="AU419" s="43">
        <v>36.659999999999997</v>
      </c>
      <c r="AV419" s="43">
        <v>38.15</v>
      </c>
      <c r="AW419" s="43">
        <v>33.4</v>
      </c>
      <c r="AX419" s="43">
        <v>34.1</v>
      </c>
      <c r="AY419" s="43">
        <v>43.59</v>
      </c>
      <c r="AZ419" s="43">
        <v>44.84</v>
      </c>
      <c r="BA419" s="2">
        <v>43.96</v>
      </c>
      <c r="BB419" s="2">
        <v>40.54</v>
      </c>
      <c r="BC419" s="2">
        <v>41.09</v>
      </c>
      <c r="BD419" s="2">
        <v>44.93</v>
      </c>
      <c r="BE419" s="399">
        <v>41.8</v>
      </c>
      <c r="BF419" s="2">
        <v>49.84</v>
      </c>
      <c r="BG419" s="2">
        <v>44.84</v>
      </c>
      <c r="BH419" s="486">
        <v>47.52</v>
      </c>
      <c r="BI419" s="489">
        <v>47.72</v>
      </c>
      <c r="BJ419" s="507">
        <v>45.16</v>
      </c>
      <c r="BK419" s="537">
        <v>46.92</v>
      </c>
      <c r="BL419" s="2">
        <v>57.35</v>
      </c>
      <c r="BM419" s="2">
        <v>48.69</v>
      </c>
      <c r="BN419" s="608">
        <v>53.27</v>
      </c>
      <c r="BO419" s="2">
        <v>53.5</v>
      </c>
      <c r="BP419" s="670">
        <v>51.26</v>
      </c>
      <c r="BQ419" s="672">
        <v>50.84</v>
      </c>
      <c r="BR419" s="674">
        <v>57.68</v>
      </c>
    </row>
    <row r="420" spans="1:70">
      <c r="A420" s="684"/>
      <c r="B420" s="29" t="s">
        <v>63</v>
      </c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>
        <v>31.55</v>
      </c>
      <c r="AL420" s="45">
        <v>63.41</v>
      </c>
      <c r="AM420" s="45">
        <v>38.450000000000003</v>
      </c>
      <c r="AN420" s="45">
        <v>40.93</v>
      </c>
      <c r="AO420" s="45">
        <v>36.04</v>
      </c>
      <c r="AP420" s="45">
        <v>35.74</v>
      </c>
      <c r="AQ420" s="45">
        <v>36.880000000000003</v>
      </c>
      <c r="AR420" s="45">
        <v>37.770000000000003</v>
      </c>
      <c r="AS420" s="45">
        <v>41.37</v>
      </c>
      <c r="AT420" s="45">
        <v>40.909999999999997</v>
      </c>
      <c r="AU420" s="45">
        <v>35.72</v>
      </c>
      <c r="AV420" s="45">
        <v>34.46</v>
      </c>
      <c r="AW420" s="45">
        <v>33.549999999999997</v>
      </c>
      <c r="AX420" s="45">
        <v>34.11</v>
      </c>
      <c r="AY420" s="45">
        <v>36.53</v>
      </c>
      <c r="AZ420" s="45">
        <v>37.31</v>
      </c>
      <c r="BA420" s="4">
        <v>41.54</v>
      </c>
      <c r="BB420" s="4">
        <v>37.090000000000003</v>
      </c>
      <c r="BC420" s="4">
        <v>35.92</v>
      </c>
      <c r="BD420" s="4">
        <v>40.65</v>
      </c>
      <c r="BE420" s="400">
        <v>37.9</v>
      </c>
      <c r="BF420" s="4">
        <v>45.91</v>
      </c>
      <c r="BG420" s="4">
        <v>41.24</v>
      </c>
      <c r="BH420" s="487">
        <v>43.25</v>
      </c>
      <c r="BI420" s="490">
        <v>44.31</v>
      </c>
      <c r="BJ420" s="508">
        <v>36.520000000000003</v>
      </c>
      <c r="BK420" s="538">
        <v>40.93</v>
      </c>
      <c r="BL420" s="4">
        <v>44.95</v>
      </c>
      <c r="BM420" s="4">
        <v>38.92</v>
      </c>
      <c r="BN420" s="609">
        <v>47.86</v>
      </c>
      <c r="BO420" s="4">
        <v>41.86</v>
      </c>
      <c r="BP420" s="671">
        <v>42.32</v>
      </c>
      <c r="BQ420" s="673">
        <v>41.48</v>
      </c>
      <c r="BR420" s="675">
        <v>48.01</v>
      </c>
    </row>
    <row r="421" spans="1:70">
      <c r="A421" s="684"/>
      <c r="B421" s="29" t="s">
        <v>64</v>
      </c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>
        <v>182.37</v>
      </c>
      <c r="AM421" s="45">
        <v>128.43</v>
      </c>
      <c r="AN421" s="45">
        <v>106.31</v>
      </c>
      <c r="AO421" s="45">
        <v>80.67</v>
      </c>
      <c r="AP421" s="45">
        <v>74.05</v>
      </c>
      <c r="AQ421" s="45">
        <v>74.900000000000006</v>
      </c>
      <c r="AR421" s="45">
        <v>85.11</v>
      </c>
      <c r="AS421" s="45">
        <v>94.63</v>
      </c>
      <c r="AT421" s="45">
        <v>103.27</v>
      </c>
      <c r="AU421" s="45">
        <v>92.6</v>
      </c>
      <c r="AV421" s="45">
        <v>92.55</v>
      </c>
      <c r="AW421" s="45">
        <v>73.739999999999995</v>
      </c>
      <c r="AX421" s="45">
        <v>81.680000000000007</v>
      </c>
      <c r="AY421" s="45">
        <v>100.39</v>
      </c>
      <c r="AZ421" s="45">
        <v>134.84</v>
      </c>
      <c r="BA421" s="4">
        <v>123.08</v>
      </c>
      <c r="BB421" s="4">
        <v>96.29</v>
      </c>
      <c r="BC421" s="4">
        <v>84.06</v>
      </c>
      <c r="BD421" s="4">
        <v>94.47</v>
      </c>
      <c r="BE421" s="400">
        <v>82.54</v>
      </c>
      <c r="BF421" s="4">
        <v>92.41</v>
      </c>
      <c r="BG421" s="4">
        <v>99.89</v>
      </c>
      <c r="BH421" s="487">
        <v>114.03</v>
      </c>
      <c r="BI421" s="490">
        <v>99.08</v>
      </c>
      <c r="BJ421" s="508">
        <v>104.93</v>
      </c>
      <c r="BK421" s="538">
        <v>98.07</v>
      </c>
      <c r="BL421" s="4">
        <v>106.08</v>
      </c>
      <c r="BM421" s="4">
        <v>70.09</v>
      </c>
      <c r="BN421" s="609">
        <v>93.19</v>
      </c>
      <c r="BO421" s="4">
        <v>83.83</v>
      </c>
      <c r="BP421" s="671">
        <v>70.47</v>
      </c>
      <c r="BQ421" s="673">
        <v>83.02</v>
      </c>
      <c r="BR421" s="675">
        <v>76.12</v>
      </c>
    </row>
    <row r="422" spans="1:70">
      <c r="A422" s="684"/>
      <c r="B422" s="29" t="s">
        <v>65</v>
      </c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>
        <v>125.7</v>
      </c>
      <c r="AN422" s="45">
        <v>72.98</v>
      </c>
      <c r="AO422" s="45">
        <v>51.96</v>
      </c>
      <c r="AP422" s="45">
        <v>45.4</v>
      </c>
      <c r="AQ422" s="45">
        <v>47.72</v>
      </c>
      <c r="AR422" s="45">
        <v>50.92</v>
      </c>
      <c r="AS422" s="45">
        <v>63.11</v>
      </c>
      <c r="AT422" s="45">
        <v>65.180000000000007</v>
      </c>
      <c r="AU422" s="45">
        <v>60.99</v>
      </c>
      <c r="AV422" s="45">
        <v>61.53</v>
      </c>
      <c r="AW422" s="45">
        <v>50.76</v>
      </c>
      <c r="AX422" s="45">
        <v>52.44</v>
      </c>
      <c r="AY422" s="45">
        <v>68.790000000000006</v>
      </c>
      <c r="AZ422" s="45">
        <v>83.37</v>
      </c>
      <c r="BA422" s="4">
        <v>76.44</v>
      </c>
      <c r="BB422" s="4">
        <v>53.57</v>
      </c>
      <c r="BC422" s="4">
        <v>51.63</v>
      </c>
      <c r="BD422" s="4">
        <v>56.75</v>
      </c>
      <c r="BE422" s="400">
        <v>56.53</v>
      </c>
      <c r="BF422" s="4">
        <v>57.72</v>
      </c>
      <c r="BG422" s="4">
        <v>59.5</v>
      </c>
      <c r="BH422" s="487">
        <v>66.42</v>
      </c>
      <c r="BI422" s="490">
        <v>54.55</v>
      </c>
      <c r="BJ422" s="508">
        <v>56.72</v>
      </c>
      <c r="BK422" s="538">
        <v>58.8</v>
      </c>
      <c r="BL422" s="4">
        <v>72.11</v>
      </c>
      <c r="BM422" s="4">
        <v>57.1</v>
      </c>
      <c r="BN422" s="609">
        <v>62.64</v>
      </c>
      <c r="BO422" s="4">
        <v>58.31</v>
      </c>
      <c r="BP422" s="671">
        <v>48</v>
      </c>
      <c r="BQ422" s="673">
        <v>59.55</v>
      </c>
      <c r="BR422" s="675">
        <v>61.06</v>
      </c>
    </row>
    <row r="423" spans="1:70">
      <c r="A423" s="684"/>
      <c r="B423" s="28" t="s">
        <v>66</v>
      </c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>
        <v>15.69</v>
      </c>
      <c r="AL423" s="43">
        <v>39.64</v>
      </c>
      <c r="AM423" s="43">
        <v>39.81</v>
      </c>
      <c r="AN423" s="43">
        <v>47.23</v>
      </c>
      <c r="AO423" s="43">
        <v>43.1</v>
      </c>
      <c r="AP423" s="43">
        <v>42.68</v>
      </c>
      <c r="AQ423" s="43">
        <v>46.68</v>
      </c>
      <c r="AR423" s="43">
        <v>46.89</v>
      </c>
      <c r="AS423" s="43">
        <v>48.35</v>
      </c>
      <c r="AT423" s="43">
        <v>44.09</v>
      </c>
      <c r="AU423" s="43">
        <v>36.659999999999997</v>
      </c>
      <c r="AV423" s="43">
        <v>38.15</v>
      </c>
      <c r="AW423" s="43">
        <v>33.4</v>
      </c>
      <c r="AX423" s="43">
        <v>34.1</v>
      </c>
      <c r="AY423" s="43">
        <v>43.59</v>
      </c>
      <c r="AZ423" s="43">
        <v>44.84</v>
      </c>
      <c r="BA423" s="2">
        <v>43.96</v>
      </c>
      <c r="BB423" s="2">
        <v>40.54</v>
      </c>
      <c r="BC423" s="2">
        <v>41.09</v>
      </c>
      <c r="BD423" s="2">
        <v>44.93</v>
      </c>
      <c r="BE423" s="399">
        <v>41.8</v>
      </c>
      <c r="BF423" s="2">
        <v>49.84</v>
      </c>
      <c r="BG423" s="2">
        <v>44.84</v>
      </c>
      <c r="BH423" s="486">
        <v>47.52</v>
      </c>
      <c r="BI423" s="489">
        <v>47.72</v>
      </c>
      <c r="BJ423" s="507">
        <v>45.16</v>
      </c>
      <c r="BK423" s="537">
        <v>46.92</v>
      </c>
      <c r="BL423" s="2">
        <v>57.35</v>
      </c>
      <c r="BM423" s="2">
        <v>48.69</v>
      </c>
      <c r="BN423" s="608">
        <v>53.27</v>
      </c>
      <c r="BO423" s="2">
        <v>53.5</v>
      </c>
      <c r="BP423" s="670">
        <v>51.26</v>
      </c>
      <c r="BQ423" s="672">
        <v>50.84</v>
      </c>
      <c r="BR423" s="674">
        <v>57.68</v>
      </c>
    </row>
    <row r="424" spans="1:70">
      <c r="A424" s="684"/>
      <c r="B424" s="29" t="s">
        <v>67</v>
      </c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>
        <v>81.91</v>
      </c>
      <c r="AM424" s="45">
        <v>52.63</v>
      </c>
      <c r="AN424" s="45">
        <v>66.81</v>
      </c>
      <c r="AO424" s="45">
        <v>59.01</v>
      </c>
      <c r="AP424" s="45">
        <v>55.85</v>
      </c>
      <c r="AQ424" s="45">
        <v>54.46</v>
      </c>
      <c r="AR424" s="45">
        <v>62.28</v>
      </c>
      <c r="AS424" s="45">
        <v>69.069999999999993</v>
      </c>
      <c r="AT424" s="45">
        <v>72.33</v>
      </c>
      <c r="AU424" s="45">
        <v>65.209999999999994</v>
      </c>
      <c r="AV424" s="45">
        <v>66.040000000000006</v>
      </c>
      <c r="AW424" s="45">
        <v>56.79</v>
      </c>
      <c r="AX424" s="45">
        <v>59.34</v>
      </c>
      <c r="AY424" s="45">
        <v>70.42</v>
      </c>
      <c r="AZ424" s="45">
        <v>87.61</v>
      </c>
      <c r="BA424" s="4">
        <v>80.59</v>
      </c>
      <c r="BB424" s="4">
        <v>70.08</v>
      </c>
      <c r="BC424" s="4">
        <v>60.3</v>
      </c>
      <c r="BD424" s="4">
        <v>69.53</v>
      </c>
      <c r="BE424" s="400">
        <v>62.36</v>
      </c>
      <c r="BF424" s="4">
        <v>68.62</v>
      </c>
      <c r="BG424" s="4">
        <v>71</v>
      </c>
      <c r="BH424" s="487">
        <v>82.55</v>
      </c>
      <c r="BI424" s="490">
        <v>70.900000000000006</v>
      </c>
      <c r="BJ424" s="508">
        <v>67.31</v>
      </c>
      <c r="BK424" s="538">
        <v>67.489999999999995</v>
      </c>
      <c r="BL424" s="4">
        <v>76.819999999999993</v>
      </c>
      <c r="BM424" s="4">
        <v>55.83</v>
      </c>
      <c r="BN424" s="609">
        <v>73.87</v>
      </c>
      <c r="BO424" s="4">
        <v>65.11</v>
      </c>
      <c r="BP424" s="671">
        <v>55.24</v>
      </c>
      <c r="BQ424" s="673">
        <v>62.97</v>
      </c>
      <c r="BR424" s="675">
        <v>64.569999999999993</v>
      </c>
    </row>
    <row r="425" spans="1:70">
      <c r="A425" s="684"/>
      <c r="B425" s="29" t="s">
        <v>68</v>
      </c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>
        <v>50.46</v>
      </c>
      <c r="AN425" s="45">
        <v>49.09</v>
      </c>
      <c r="AO425" s="45">
        <v>41.8</v>
      </c>
      <c r="AP425" s="45">
        <v>46.44</v>
      </c>
      <c r="AQ425" s="45">
        <v>47.79</v>
      </c>
      <c r="AR425" s="45">
        <v>45.31</v>
      </c>
      <c r="AS425" s="45">
        <v>49.82</v>
      </c>
      <c r="AT425" s="45">
        <v>46.12</v>
      </c>
      <c r="AU425" s="45">
        <v>41.39</v>
      </c>
      <c r="AV425" s="45">
        <v>44.78</v>
      </c>
      <c r="AW425" s="45">
        <v>41.83</v>
      </c>
      <c r="AX425" s="45">
        <v>44.58</v>
      </c>
      <c r="AY425" s="45">
        <v>55.38</v>
      </c>
      <c r="AZ425" s="45">
        <v>52.34</v>
      </c>
      <c r="BA425" s="4">
        <v>51</v>
      </c>
      <c r="BB425" s="4">
        <v>46.09</v>
      </c>
      <c r="BC425" s="4">
        <v>42.43</v>
      </c>
      <c r="BD425" s="4">
        <v>47.95</v>
      </c>
      <c r="BE425" s="400">
        <v>49.25</v>
      </c>
      <c r="BF425" s="4">
        <v>55.52</v>
      </c>
      <c r="BG425" s="4">
        <v>45.04</v>
      </c>
      <c r="BH425" s="487">
        <v>56.25</v>
      </c>
      <c r="BI425" s="490">
        <v>51.44</v>
      </c>
      <c r="BJ425" s="508">
        <v>60.72</v>
      </c>
      <c r="BK425" s="538">
        <v>57.27</v>
      </c>
      <c r="BL425" s="4">
        <v>57.93</v>
      </c>
      <c r="BM425" s="4">
        <v>49.01</v>
      </c>
      <c r="BN425" s="609">
        <v>51.41</v>
      </c>
      <c r="BO425" s="4">
        <v>57.33</v>
      </c>
      <c r="BP425" s="671">
        <v>52.36</v>
      </c>
      <c r="BQ425" s="673">
        <v>53.55</v>
      </c>
      <c r="BR425" s="675">
        <v>61.42</v>
      </c>
    </row>
    <row r="426" spans="1:70">
      <c r="A426" s="213"/>
      <c r="B426" s="214">
        <v>1</v>
      </c>
      <c r="C426" s="214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  <c r="Y426" s="214"/>
      <c r="Z426" s="214"/>
      <c r="AA426" s="214">
        <v>1</v>
      </c>
      <c r="AB426" s="214"/>
      <c r="AC426" s="214"/>
      <c r="AD426" s="214"/>
      <c r="AE426" s="214"/>
      <c r="AF426" s="214"/>
      <c r="AG426" s="214"/>
      <c r="AH426" s="214"/>
      <c r="AI426" s="214"/>
      <c r="AJ426" s="214"/>
      <c r="AK426" s="214"/>
      <c r="AL426" s="214"/>
      <c r="AM426" s="214"/>
      <c r="AN426" s="214"/>
      <c r="AO426" s="214"/>
      <c r="AP426" s="214"/>
      <c r="AQ426" s="214"/>
      <c r="AR426" s="214"/>
      <c r="AS426" s="214"/>
      <c r="AT426" s="214"/>
      <c r="AU426" s="214"/>
      <c r="AV426" s="214"/>
      <c r="AW426" s="214"/>
      <c r="AX426" s="214"/>
      <c r="AY426" s="214"/>
      <c r="AZ426" s="214"/>
      <c r="BA426" s="214"/>
      <c r="BB426" s="265"/>
      <c r="BC426" s="265"/>
      <c r="BD426" s="265"/>
      <c r="BE426" s="401"/>
      <c r="BF426" s="265"/>
      <c r="BG426" s="265"/>
      <c r="BH426" s="488"/>
      <c r="BI426" s="491"/>
      <c r="BJ426" s="509"/>
      <c r="BL426" s="265"/>
    </row>
    <row r="427" spans="1:70">
      <c r="A427" s="213"/>
      <c r="B427" s="213">
        <v>2</v>
      </c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  <c r="AA427" s="213"/>
      <c r="AB427" s="213"/>
      <c r="AC427" s="213"/>
      <c r="AD427" s="213"/>
      <c r="AE427" s="213"/>
      <c r="AF427" s="213"/>
      <c r="AG427" s="213"/>
      <c r="AH427" s="213"/>
      <c r="AI427" s="213"/>
      <c r="AJ427" s="213"/>
      <c r="AK427" s="213"/>
      <c r="AL427" s="213"/>
      <c r="AM427" s="213"/>
      <c r="AN427" s="213"/>
      <c r="AO427" s="213"/>
      <c r="AP427" s="213"/>
      <c r="AQ427" s="213"/>
      <c r="AR427" s="213"/>
      <c r="AS427" s="213"/>
      <c r="AT427" s="213"/>
      <c r="AU427" s="213"/>
      <c r="AV427" s="213"/>
      <c r="AW427" s="213"/>
      <c r="AX427" s="213"/>
      <c r="AY427" s="213"/>
      <c r="AZ427" s="213"/>
      <c r="BA427" s="213"/>
      <c r="BB427" s="266"/>
      <c r="BC427" s="266"/>
      <c r="BD427" s="266"/>
      <c r="BF427" s="266"/>
      <c r="BG427" s="266"/>
      <c r="BL427" s="266"/>
    </row>
    <row r="428" spans="1:70">
      <c r="A428" s="685" t="s">
        <v>118</v>
      </c>
      <c r="B428" s="685"/>
      <c r="C428" s="28">
        <v>40544</v>
      </c>
      <c r="D428" s="28">
        <v>40575</v>
      </c>
      <c r="E428" s="28">
        <v>40603</v>
      </c>
      <c r="F428" s="28">
        <v>40634</v>
      </c>
      <c r="G428" s="28">
        <v>40664</v>
      </c>
      <c r="H428" s="28">
        <v>40695</v>
      </c>
      <c r="I428" s="28">
        <v>40725</v>
      </c>
      <c r="J428" s="28">
        <v>40756</v>
      </c>
      <c r="K428" s="28">
        <v>40787</v>
      </c>
      <c r="L428" s="28">
        <v>40817</v>
      </c>
      <c r="M428" s="28">
        <v>40848</v>
      </c>
      <c r="N428" s="28">
        <v>40878</v>
      </c>
      <c r="O428" s="28">
        <v>40909</v>
      </c>
      <c r="P428" s="28">
        <v>40940</v>
      </c>
      <c r="Q428" s="28">
        <v>40969</v>
      </c>
      <c r="R428" s="28">
        <v>41000</v>
      </c>
      <c r="S428" s="28">
        <v>41030</v>
      </c>
      <c r="T428" s="28">
        <v>41061</v>
      </c>
      <c r="U428" s="28">
        <v>41091</v>
      </c>
      <c r="V428" s="28">
        <v>41122</v>
      </c>
      <c r="W428" s="28">
        <v>41153</v>
      </c>
      <c r="X428" s="28">
        <v>41183</v>
      </c>
      <c r="Y428" s="28">
        <v>41214</v>
      </c>
      <c r="Z428" s="28">
        <v>41244</v>
      </c>
      <c r="AA428" s="28">
        <v>41275</v>
      </c>
      <c r="AB428" s="28">
        <v>41306</v>
      </c>
      <c r="AC428" s="28">
        <v>41334</v>
      </c>
      <c r="AD428" s="28">
        <v>41365</v>
      </c>
      <c r="AE428" s="28">
        <v>41395</v>
      </c>
      <c r="AF428" s="28">
        <v>41426</v>
      </c>
      <c r="AG428" s="28">
        <v>41456</v>
      </c>
      <c r="AH428" s="28">
        <v>41487</v>
      </c>
      <c r="AI428" s="28">
        <v>41518</v>
      </c>
      <c r="AJ428" s="28">
        <v>41548</v>
      </c>
      <c r="AK428" s="28">
        <v>41579</v>
      </c>
      <c r="AL428" s="28">
        <v>41609</v>
      </c>
      <c r="AM428" s="28">
        <v>41640</v>
      </c>
      <c r="AN428" s="28">
        <v>41671</v>
      </c>
      <c r="AO428" s="28">
        <v>41699</v>
      </c>
      <c r="AP428" s="28">
        <v>41730</v>
      </c>
      <c r="AQ428" s="28">
        <v>41760</v>
      </c>
      <c r="AR428" s="28">
        <v>41791</v>
      </c>
      <c r="AS428" s="28">
        <v>41821</v>
      </c>
      <c r="AT428" s="28">
        <v>41852</v>
      </c>
      <c r="AU428" s="28">
        <v>41883</v>
      </c>
      <c r="AV428" s="28">
        <v>41913</v>
      </c>
      <c r="AW428" s="28">
        <v>41944</v>
      </c>
      <c r="AX428" s="28">
        <v>41974</v>
      </c>
      <c r="AY428" s="28">
        <v>42005</v>
      </c>
      <c r="AZ428" s="28">
        <v>42036</v>
      </c>
      <c r="BA428" s="28">
        <v>42064</v>
      </c>
      <c r="BB428" s="1">
        <v>42095</v>
      </c>
      <c r="BC428" s="296">
        <v>42125</v>
      </c>
      <c r="BD428" s="296">
        <v>42156</v>
      </c>
      <c r="BE428" s="389">
        <v>42186</v>
      </c>
      <c r="BF428" s="296">
        <v>42217</v>
      </c>
      <c r="BG428" s="296">
        <v>42248</v>
      </c>
      <c r="BH428" s="389">
        <v>42278</v>
      </c>
      <c r="BI428" s="389">
        <v>42309</v>
      </c>
      <c r="BJ428" s="389">
        <v>42339</v>
      </c>
      <c r="BK428" s="389">
        <v>42370</v>
      </c>
      <c r="BL428" s="296">
        <v>42401</v>
      </c>
      <c r="BM428" s="296">
        <v>42430</v>
      </c>
      <c r="BN428" s="389">
        <v>42461</v>
      </c>
      <c r="BO428" s="296">
        <v>42491</v>
      </c>
      <c r="BP428" s="296">
        <v>42522</v>
      </c>
      <c r="BQ428" s="296">
        <v>42552</v>
      </c>
      <c r="BR428" s="296">
        <v>42583</v>
      </c>
    </row>
    <row r="429" spans="1:70">
      <c r="A429" s="684" t="s">
        <v>14</v>
      </c>
      <c r="B429" s="28" t="s">
        <v>70</v>
      </c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>
        <v>0</v>
      </c>
      <c r="AB429" s="43">
        <v>0</v>
      </c>
      <c r="AC429" s="43">
        <v>0</v>
      </c>
      <c r="AD429" s="43">
        <v>0</v>
      </c>
      <c r="AE429" s="43">
        <v>0</v>
      </c>
      <c r="AF429" s="43">
        <v>0</v>
      </c>
      <c r="AG429" s="43">
        <v>0</v>
      </c>
      <c r="AH429" s="43">
        <v>0</v>
      </c>
      <c r="AI429" s="43">
        <v>0</v>
      </c>
      <c r="AJ429" s="43">
        <v>0</v>
      </c>
      <c r="AK429" s="43">
        <v>128588</v>
      </c>
      <c r="AL429" s="43">
        <v>2332289</v>
      </c>
      <c r="AM429" s="43">
        <v>3171429</v>
      </c>
      <c r="AN429" s="43">
        <v>2263796</v>
      </c>
      <c r="AO429" s="43">
        <v>1867251</v>
      </c>
      <c r="AP429" s="43">
        <v>1948712</v>
      </c>
      <c r="AQ429" s="43">
        <v>2253685</v>
      </c>
      <c r="AR429" s="43">
        <v>2028431</v>
      </c>
      <c r="AS429" s="43">
        <v>3944655</v>
      </c>
      <c r="AT429" s="43">
        <v>3366959</v>
      </c>
      <c r="AU429" s="43">
        <v>1820405</v>
      </c>
      <c r="AV429" s="43">
        <v>2391520</v>
      </c>
      <c r="AW429" s="43">
        <v>1588454</v>
      </c>
      <c r="AX429" s="43">
        <v>1767421</v>
      </c>
      <c r="AY429" s="43">
        <v>1687871</v>
      </c>
      <c r="AZ429" s="43">
        <v>2235886</v>
      </c>
      <c r="BA429" s="43">
        <v>1387963</v>
      </c>
      <c r="BB429" s="2">
        <v>1715059</v>
      </c>
      <c r="BC429" s="2">
        <v>1507309</v>
      </c>
      <c r="BD429" s="2">
        <v>2004253</v>
      </c>
      <c r="BE429" s="399">
        <v>2721690</v>
      </c>
      <c r="BF429" s="2">
        <v>2781283</v>
      </c>
      <c r="BG429" s="2">
        <v>1767778</v>
      </c>
      <c r="BH429" s="486">
        <v>1819037</v>
      </c>
      <c r="BI429" s="489">
        <v>1693531</v>
      </c>
      <c r="BJ429" s="507">
        <v>1362427</v>
      </c>
      <c r="BK429" s="539">
        <v>2431824</v>
      </c>
      <c r="BL429" s="2">
        <v>1953679</v>
      </c>
      <c r="BM429" s="2">
        <v>1315504</v>
      </c>
      <c r="BN429" s="2">
        <v>1630884</v>
      </c>
      <c r="BO429" s="2">
        <v>1299539</v>
      </c>
      <c r="BP429" s="676">
        <v>1477046</v>
      </c>
      <c r="BQ429" s="678">
        <v>2382520</v>
      </c>
      <c r="BR429" s="680">
        <v>1927052</v>
      </c>
    </row>
    <row r="430" spans="1:70" ht="26.25">
      <c r="A430" s="684"/>
      <c r="B430" s="29" t="s">
        <v>71</v>
      </c>
      <c r="C430" s="212" ph="1"/>
      <c r="D430" s="212" ph="1"/>
      <c r="E430" s="212" ph="1"/>
      <c r="F430" s="212" ph="1"/>
      <c r="G430" s="212" ph="1"/>
      <c r="H430" s="212" ph="1"/>
      <c r="I430" s="212" ph="1"/>
      <c r="J430" s="212" ph="1"/>
      <c r="K430" s="212" ph="1"/>
      <c r="L430" s="212" ph="1"/>
      <c r="M430" s="212" ph="1"/>
      <c r="N430" s="212" ph="1"/>
      <c r="O430" s="212" ph="1"/>
      <c r="P430" s="212" ph="1"/>
      <c r="Q430" s="212" ph="1"/>
      <c r="R430" s="212" ph="1"/>
      <c r="S430" s="212" ph="1"/>
      <c r="T430" s="212" ph="1"/>
      <c r="U430" s="212" ph="1"/>
      <c r="V430" s="212" ph="1"/>
      <c r="W430" s="212" ph="1"/>
      <c r="X430" s="212" ph="1"/>
      <c r="Y430" s="212" ph="1"/>
      <c r="Z430" s="212" ph="1"/>
      <c r="AA430" s="214" ph="1">
        <v>0</v>
      </c>
      <c r="AB430" s="214" ph="1">
        <v>0</v>
      </c>
      <c r="AC430" s="214" ph="1">
        <v>0</v>
      </c>
      <c r="AD430" s="214" ph="1">
        <v>0</v>
      </c>
      <c r="AE430" s="214" ph="1">
        <v>0</v>
      </c>
      <c r="AF430" s="214" ph="1">
        <v>0</v>
      </c>
      <c r="AG430" s="214" ph="1">
        <v>0</v>
      </c>
      <c r="AH430" s="214" ph="1">
        <v>0</v>
      </c>
      <c r="AI430" s="214" ph="1">
        <v>0</v>
      </c>
      <c r="AJ430" s="214" ph="1">
        <v>0</v>
      </c>
      <c r="AK430" s="216" ph="1">
        <v>0</v>
      </c>
      <c r="AL430" s="212" ph="1">
        <v>17.137699999999999</v>
      </c>
      <c r="AM430" s="212" ph="1">
        <v>0.35980000000000001</v>
      </c>
      <c r="AN430" s="212" ph="1">
        <v>-0.28620000000000001</v>
      </c>
      <c r="AO430" s="212" ph="1">
        <v>-0.17519999999999999</v>
      </c>
      <c r="AP430" s="212" ph="1">
        <v>4.36E-2</v>
      </c>
      <c r="AQ430" s="212" ph="1">
        <v>0.1565</v>
      </c>
      <c r="AR430" s="212" ph="1">
        <v>-9.9900000000000003E-2</v>
      </c>
      <c r="AS430" s="212" ph="1">
        <v>0.94469999999999998</v>
      </c>
      <c r="AT430" s="212" ph="1">
        <v>-0.14649999999999999</v>
      </c>
      <c r="AU430" s="212" ph="1">
        <v>-0.45929999999999999</v>
      </c>
      <c r="AV430" s="212" ph="1">
        <v>0.31369999999999998</v>
      </c>
      <c r="AW430" s="212" ph="1">
        <v>-0.33579999999999999</v>
      </c>
      <c r="AX430" s="212" ph="1">
        <v>0.11269999999999999</v>
      </c>
      <c r="AY430" s="212" ph="1">
        <v>-4.4999999999999998E-2</v>
      </c>
      <c r="AZ430" s="212" ph="1">
        <v>0.32469999999999999</v>
      </c>
      <c r="BA430" s="212" ph="1">
        <v>-0.37919999999999998</v>
      </c>
      <c r="BB430" s="4">
        <v>0.23569999999999999</v>
      </c>
      <c r="BC430" s="202">
        <v>-0.1211</v>
      </c>
      <c r="BD430" s="202">
        <v>0.32969999999999999</v>
      </c>
      <c r="BE430" s="405">
        <v>0.35799999999999998</v>
      </c>
      <c r="BF430" s="202">
        <v>2.1899999999999999E-2</v>
      </c>
      <c r="BG430" s="202">
        <v>-0.3644</v>
      </c>
      <c r="BH430" s="405">
        <v>2.9000000000000001E-2</v>
      </c>
      <c r="BI430" s="405">
        <v>-6.9000000000000006E-2</v>
      </c>
      <c r="BJ430" s="405">
        <v>-0.19550000000000001</v>
      </c>
      <c r="BK430" s="405">
        <v>0.78490000000000004</v>
      </c>
      <c r="BL430" s="202">
        <v>-0.1966</v>
      </c>
      <c r="BM430" s="202">
        <v>-0.32669999999999999</v>
      </c>
      <c r="BN430" s="202">
        <v>0.2397</v>
      </c>
      <c r="BO430" s="202">
        <v>-0.20319999999999999</v>
      </c>
      <c r="BP430" s="619">
        <v>0.1366</v>
      </c>
      <c r="BQ430" s="619">
        <v>0.61299999999999999</v>
      </c>
      <c r="BR430" s="619">
        <v>-0.19120000000000001</v>
      </c>
    </row>
    <row r="431" spans="1:70">
      <c r="A431" s="684"/>
      <c r="B431" s="28" t="s">
        <v>72</v>
      </c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>
        <v>0</v>
      </c>
      <c r="AB431" s="43">
        <v>0</v>
      </c>
      <c r="AC431" s="43">
        <v>0</v>
      </c>
      <c r="AD431" s="43">
        <v>0</v>
      </c>
      <c r="AE431" s="43">
        <v>0</v>
      </c>
      <c r="AF431" s="43">
        <v>0</v>
      </c>
      <c r="AG431" s="43">
        <v>0</v>
      </c>
      <c r="AH431" s="43">
        <v>0</v>
      </c>
      <c r="AI431" s="43">
        <v>0</v>
      </c>
      <c r="AJ431" s="43">
        <v>0</v>
      </c>
      <c r="AK431" s="43">
        <v>0</v>
      </c>
      <c r="AL431" s="43">
        <v>0</v>
      </c>
      <c r="AM431" s="43">
        <v>1789131</v>
      </c>
      <c r="AN431" s="43">
        <v>1142976</v>
      </c>
      <c r="AO431" s="43">
        <v>862195</v>
      </c>
      <c r="AP431" s="43">
        <v>836480</v>
      </c>
      <c r="AQ431" s="43">
        <v>964685</v>
      </c>
      <c r="AR431" s="43">
        <v>871594</v>
      </c>
      <c r="AS431" s="43">
        <v>1709377</v>
      </c>
      <c r="AT431" s="43">
        <v>1422111</v>
      </c>
      <c r="AU431" s="43">
        <v>690018</v>
      </c>
      <c r="AV431" s="43">
        <v>884050</v>
      </c>
      <c r="AW431" s="43">
        <v>625070</v>
      </c>
      <c r="AX431" s="43">
        <v>664777</v>
      </c>
      <c r="AY431" s="43">
        <v>713678</v>
      </c>
      <c r="AZ431" s="43">
        <v>859715</v>
      </c>
      <c r="BA431" s="43">
        <v>545924</v>
      </c>
      <c r="BB431" s="2">
        <v>614483</v>
      </c>
      <c r="BC431" s="2">
        <v>623149</v>
      </c>
      <c r="BD431" s="2">
        <v>719752</v>
      </c>
      <c r="BE431" s="399">
        <v>1072215</v>
      </c>
      <c r="BF431" s="2">
        <v>1115292</v>
      </c>
      <c r="BG431" s="2">
        <v>666957</v>
      </c>
      <c r="BH431" s="486">
        <v>661214</v>
      </c>
      <c r="BI431" s="489">
        <v>588503</v>
      </c>
      <c r="BJ431" s="507">
        <v>523457</v>
      </c>
      <c r="BK431" s="539">
        <v>926199</v>
      </c>
      <c r="BL431" s="2">
        <v>676991</v>
      </c>
      <c r="BM431" s="2">
        <v>471563</v>
      </c>
      <c r="BN431" s="2">
        <v>567957</v>
      </c>
      <c r="BO431" s="2">
        <v>538750</v>
      </c>
      <c r="BP431" s="676">
        <v>622049</v>
      </c>
      <c r="BQ431" s="678">
        <v>1129799</v>
      </c>
      <c r="BR431" s="680">
        <v>849647</v>
      </c>
    </row>
    <row r="432" spans="1:70" ht="26.25">
      <c r="A432" s="684"/>
      <c r="B432" s="29" t="s">
        <v>73</v>
      </c>
      <c r="C432" s="212" ph="1"/>
      <c r="D432" s="212" ph="1"/>
      <c r="E432" s="212" ph="1"/>
      <c r="F432" s="212" ph="1"/>
      <c r="G432" s="212" ph="1"/>
      <c r="H432" s="212" ph="1"/>
      <c r="I432" s="212" ph="1"/>
      <c r="J432" s="212" ph="1"/>
      <c r="K432" s="212" ph="1"/>
      <c r="L432" s="212" ph="1"/>
      <c r="M432" s="212" ph="1"/>
      <c r="N432" s="212" ph="1"/>
      <c r="O432" s="212" ph="1"/>
      <c r="P432" s="212" ph="1"/>
      <c r="Q432" s="212" ph="1"/>
      <c r="R432" s="212" ph="1"/>
      <c r="S432" s="212" ph="1"/>
      <c r="T432" s="212" ph="1"/>
      <c r="U432" s="212" ph="1"/>
      <c r="V432" s="212" ph="1"/>
      <c r="W432" s="212" ph="1"/>
      <c r="X432" s="212" ph="1"/>
      <c r="Y432" s="212" ph="1"/>
      <c r="Z432" s="212" ph="1"/>
      <c r="AA432" s="217" ph="1">
        <v>0</v>
      </c>
      <c r="AB432" s="217" ph="1">
        <v>0</v>
      </c>
      <c r="AC432" s="217" ph="1">
        <v>0</v>
      </c>
      <c r="AD432" s="217" ph="1">
        <v>0</v>
      </c>
      <c r="AE432" s="217" ph="1">
        <v>0</v>
      </c>
      <c r="AF432" s="217" ph="1">
        <v>0</v>
      </c>
      <c r="AG432" s="217" ph="1">
        <v>0</v>
      </c>
      <c r="AH432" s="217" ph="1">
        <v>0</v>
      </c>
      <c r="AI432" s="217" ph="1">
        <v>0</v>
      </c>
      <c r="AJ432" s="217" ph="1">
        <v>0</v>
      </c>
      <c r="AK432" s="217" ph="1">
        <v>0</v>
      </c>
      <c r="AL432" s="217" ph="1">
        <v>0</v>
      </c>
      <c r="AM432" s="217" ph="1">
        <v>0</v>
      </c>
      <c r="AN432" s="217" ph="1">
        <v>-0.36120000000000002</v>
      </c>
      <c r="AO432" s="217" ph="1">
        <v>-0.2457</v>
      </c>
      <c r="AP432" s="217" ph="1">
        <v>-2.98E-2</v>
      </c>
      <c r="AQ432" s="217" ph="1">
        <v>0.15329999999999999</v>
      </c>
      <c r="AR432" s="217" ph="1">
        <v>-9.6500000000000002E-2</v>
      </c>
      <c r="AS432" s="217" ph="1">
        <v>0.96120000000000005</v>
      </c>
      <c r="AT432" s="217" ph="1">
        <v>-0.1681</v>
      </c>
      <c r="AU432" s="217" ph="1">
        <v>-0.51480000000000004</v>
      </c>
      <c r="AV432" s="217" ph="1">
        <v>0.28120000000000001</v>
      </c>
      <c r="AW432" s="217" ph="1">
        <v>-0.29289999999999999</v>
      </c>
      <c r="AX432" s="217" ph="1">
        <v>6.3500000000000001E-2</v>
      </c>
      <c r="AY432" s="217" ph="1">
        <v>7.3599999999999999E-2</v>
      </c>
      <c r="AZ432" s="217" ph="1">
        <v>0.2046</v>
      </c>
      <c r="BA432" s="217" ph="1">
        <v>-0.36499999999999999</v>
      </c>
      <c r="BB432" s="4">
        <v>0.12559999999999999</v>
      </c>
      <c r="BC432" s="202">
        <v>1.41E-2</v>
      </c>
      <c r="BD432" s="202">
        <v>0.155</v>
      </c>
      <c r="BE432" s="405">
        <v>0.48970000000000002</v>
      </c>
      <c r="BF432" s="202">
        <v>4.02E-2</v>
      </c>
      <c r="BG432" s="202">
        <v>-0.40200000000000002</v>
      </c>
      <c r="BH432" s="405">
        <v>-8.6E-3</v>
      </c>
      <c r="BI432" s="407">
        <v>-0.11</v>
      </c>
      <c r="BJ432" s="405">
        <v>-0.1105</v>
      </c>
      <c r="BK432" s="405">
        <v>0.76939999999999997</v>
      </c>
      <c r="BL432" s="202">
        <v>-0.26910000000000001</v>
      </c>
      <c r="BM432" s="202">
        <v>-0.3034</v>
      </c>
      <c r="BN432" s="202">
        <v>0.2044</v>
      </c>
      <c r="BO432" s="202">
        <v>-5.1400000000000001E-2</v>
      </c>
      <c r="BP432" s="619">
        <v>0.15459999999999999</v>
      </c>
      <c r="BQ432" s="619">
        <v>0.81630000000000003</v>
      </c>
      <c r="BR432" s="619">
        <v>-0.248</v>
      </c>
    </row>
    <row r="433" spans="1:70">
      <c r="A433" s="684"/>
      <c r="B433" s="28" t="s">
        <v>74</v>
      </c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>
        <v>0</v>
      </c>
      <c r="AB433" s="43">
        <v>0</v>
      </c>
      <c r="AC433" s="43">
        <v>0</v>
      </c>
      <c r="AD433" s="43">
        <v>0</v>
      </c>
      <c r="AE433" s="43">
        <v>0</v>
      </c>
      <c r="AF433" s="43">
        <v>0</v>
      </c>
      <c r="AG433" s="43">
        <v>0</v>
      </c>
      <c r="AH433" s="43">
        <v>0</v>
      </c>
      <c r="AI433" s="43">
        <v>0</v>
      </c>
      <c r="AJ433" s="43">
        <v>0</v>
      </c>
      <c r="AK433" s="43">
        <v>370570</v>
      </c>
      <c r="AL433" s="43">
        <v>2177551</v>
      </c>
      <c r="AM433" s="43">
        <v>2120183</v>
      </c>
      <c r="AN433" s="43">
        <v>1190294</v>
      </c>
      <c r="AO433" s="43">
        <v>965063</v>
      </c>
      <c r="AP433" s="43">
        <v>1111387</v>
      </c>
      <c r="AQ433" s="43">
        <v>1363055</v>
      </c>
      <c r="AR433" s="43">
        <v>1152047</v>
      </c>
      <c r="AS433" s="43">
        <v>2768553</v>
      </c>
      <c r="AT433" s="43">
        <v>2026547</v>
      </c>
      <c r="AU433" s="43">
        <v>953199</v>
      </c>
      <c r="AV433" s="43">
        <v>1364850</v>
      </c>
      <c r="AW433" s="43">
        <v>804222</v>
      </c>
      <c r="AX433" s="43">
        <v>983356</v>
      </c>
      <c r="AY433" s="43">
        <v>892226</v>
      </c>
      <c r="AZ433" s="43">
        <v>1343148</v>
      </c>
      <c r="BA433" s="43">
        <v>693981</v>
      </c>
      <c r="BB433" s="2">
        <v>960283</v>
      </c>
      <c r="BC433" s="2">
        <v>732216</v>
      </c>
      <c r="BD433" s="2">
        <v>1114940</v>
      </c>
      <c r="BE433" s="399">
        <v>1618989</v>
      </c>
      <c r="BF433" s="2">
        <v>1537968</v>
      </c>
      <c r="BG433" s="2">
        <v>780077</v>
      </c>
      <c r="BH433" s="486">
        <v>816360</v>
      </c>
      <c r="BI433" s="489">
        <v>789712</v>
      </c>
      <c r="BJ433" s="507">
        <v>592928</v>
      </c>
      <c r="BK433" s="539">
        <v>1316692</v>
      </c>
      <c r="BL433" s="2">
        <v>943436</v>
      </c>
      <c r="BM433" s="2">
        <v>551324</v>
      </c>
      <c r="BN433" s="2">
        <v>731417</v>
      </c>
      <c r="BO433" s="2">
        <v>527096</v>
      </c>
      <c r="BP433" s="676">
        <v>647148</v>
      </c>
      <c r="BQ433" s="678">
        <v>1236030</v>
      </c>
      <c r="BR433" s="680">
        <v>881845</v>
      </c>
    </row>
    <row r="434" spans="1:70" ht="26.25">
      <c r="A434" s="684"/>
      <c r="B434" s="29" t="s">
        <v>75</v>
      </c>
      <c r="C434" s="212" ph="1"/>
      <c r="D434" s="212" ph="1"/>
      <c r="E434" s="212" ph="1"/>
      <c r="F434" s="212" ph="1"/>
      <c r="G434" s="212" ph="1"/>
      <c r="H434" s="212" ph="1"/>
      <c r="I434" s="212" ph="1"/>
      <c r="J434" s="212" ph="1"/>
      <c r="K434" s="212" ph="1"/>
      <c r="L434" s="212" ph="1"/>
      <c r="M434" s="212" ph="1"/>
      <c r="N434" s="212" ph="1"/>
      <c r="O434" s="212" ph="1"/>
      <c r="P434" s="212" ph="1"/>
      <c r="Q434" s="212" ph="1"/>
      <c r="R434" s="212" ph="1"/>
      <c r="S434" s="212" ph="1"/>
      <c r="T434" s="212" ph="1"/>
      <c r="U434" s="212" ph="1"/>
      <c r="V434" s="212" ph="1"/>
      <c r="W434" s="212" ph="1"/>
      <c r="X434" s="212" ph="1"/>
      <c r="Y434" s="212" ph="1"/>
      <c r="Z434" s="212" ph="1"/>
      <c r="AA434" s="212" ph="1">
        <v>0</v>
      </c>
      <c r="AB434" s="212" ph="1">
        <v>0</v>
      </c>
      <c r="AC434" s="212" ph="1">
        <v>0</v>
      </c>
      <c r="AD434" s="212" ph="1">
        <v>0</v>
      </c>
      <c r="AE434" s="212" ph="1">
        <v>0</v>
      </c>
      <c r="AF434" s="212" ph="1">
        <v>0</v>
      </c>
      <c r="AG434" s="212" ph="1">
        <v>0</v>
      </c>
      <c r="AH434" s="212" ph="1">
        <v>0</v>
      </c>
      <c r="AI434" s="212" ph="1">
        <v>0</v>
      </c>
      <c r="AJ434" s="212" ph="1">
        <v>0</v>
      </c>
      <c r="AK434" s="212" ph="1">
        <v>0</v>
      </c>
      <c r="AL434" s="212" ph="1">
        <v>4.8761999999999999</v>
      </c>
      <c r="AM434" s="212" ph="1">
        <v>-2.63E-2</v>
      </c>
      <c r="AN434" s="212" ph="1">
        <v>-0.43859999999999999</v>
      </c>
      <c r="AO434" s="212" ph="1">
        <v>-0.18920000000000001</v>
      </c>
      <c r="AP434" s="212" ph="1">
        <v>0.15160000000000001</v>
      </c>
      <c r="AQ434" s="212" ph="1">
        <v>0.22639999999999999</v>
      </c>
      <c r="AR434" s="212" ph="1">
        <v>-0.15479999999999999</v>
      </c>
      <c r="AS434" s="212" ph="1">
        <v>1.4032</v>
      </c>
      <c r="AT434" s="212" ph="1">
        <v>-0.26800000000000002</v>
      </c>
      <c r="AU434" s="212" ph="1">
        <v>-0.52959999999999996</v>
      </c>
      <c r="AV434" s="212" ph="1">
        <v>0.43190000000000001</v>
      </c>
      <c r="AW434" s="212" ph="1">
        <v>-0.4108</v>
      </c>
      <c r="AX434" s="212" ph="1">
        <v>0.22270000000000001</v>
      </c>
      <c r="AY434" s="212" ph="1">
        <v>-9.2700000000000005E-2</v>
      </c>
      <c r="AZ434" s="212" ph="1">
        <v>0.50539999999999996</v>
      </c>
      <c r="BA434" s="212" ph="1">
        <v>-0.48330000000000001</v>
      </c>
      <c r="BB434" s="4">
        <v>0.38369999999999999</v>
      </c>
      <c r="BC434" s="202">
        <v>-0.23749999999999999</v>
      </c>
      <c r="BD434" s="202">
        <v>0.52270000000000005</v>
      </c>
      <c r="BE434" s="405">
        <v>0.4521</v>
      </c>
      <c r="BF434" s="206">
        <v>-0.05</v>
      </c>
      <c r="BG434" s="202">
        <v>-0.49280000000000002</v>
      </c>
      <c r="BH434" s="405">
        <v>4.65E-2</v>
      </c>
      <c r="BI434" s="405">
        <v>-3.2599999999999997E-2</v>
      </c>
      <c r="BJ434" s="405">
        <v>-0.2492</v>
      </c>
      <c r="BK434" s="405">
        <v>1.2206999999999999</v>
      </c>
      <c r="BL434" s="202">
        <v>-0.28349999999999997</v>
      </c>
      <c r="BM434" s="202">
        <v>-0.41560000000000002</v>
      </c>
      <c r="BN434" s="202">
        <v>0.32669999999999999</v>
      </c>
      <c r="BO434" s="202">
        <v>-0.27929999999999999</v>
      </c>
      <c r="BP434" s="619">
        <v>0.2278</v>
      </c>
      <c r="BQ434" s="621">
        <v>0.91</v>
      </c>
      <c r="BR434" s="619">
        <v>-0.28660000000000002</v>
      </c>
    </row>
    <row r="435" spans="1:70">
      <c r="A435" s="684"/>
      <c r="B435" s="28" t="s">
        <v>76</v>
      </c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>
        <v>0</v>
      </c>
      <c r="AB435" s="43">
        <v>0</v>
      </c>
      <c r="AC435" s="43">
        <v>0</v>
      </c>
      <c r="AD435" s="43">
        <v>0</v>
      </c>
      <c r="AE435" s="43">
        <v>0</v>
      </c>
      <c r="AF435" s="43">
        <v>0</v>
      </c>
      <c r="AG435" s="43">
        <v>0</v>
      </c>
      <c r="AH435" s="43">
        <v>0</v>
      </c>
      <c r="AI435" s="43">
        <v>0</v>
      </c>
      <c r="AJ435" s="43">
        <v>0</v>
      </c>
      <c r="AK435" s="43">
        <v>0</v>
      </c>
      <c r="AL435" s="43">
        <v>94259</v>
      </c>
      <c r="AM435" s="43">
        <v>1032206</v>
      </c>
      <c r="AN435" s="43">
        <v>995617</v>
      </c>
      <c r="AO435" s="43">
        <v>743264</v>
      </c>
      <c r="AP435" s="43">
        <v>640988</v>
      </c>
      <c r="AQ435" s="43">
        <v>678249</v>
      </c>
      <c r="AR435" s="43">
        <v>684136</v>
      </c>
      <c r="AS435" s="43">
        <v>768050</v>
      </c>
      <c r="AT435" s="43">
        <v>1133011</v>
      </c>
      <c r="AU435" s="43">
        <v>711396</v>
      </c>
      <c r="AV435" s="43">
        <v>678692</v>
      </c>
      <c r="AW435" s="43">
        <v>611498</v>
      </c>
      <c r="AX435" s="43">
        <v>517448</v>
      </c>
      <c r="AY435" s="43">
        <v>568715</v>
      </c>
      <c r="AZ435" s="43">
        <v>579496</v>
      </c>
      <c r="BA435" s="43">
        <v>545205</v>
      </c>
      <c r="BB435" s="2">
        <v>510496</v>
      </c>
      <c r="BC435" s="2">
        <v>575075</v>
      </c>
      <c r="BD435" s="2">
        <v>600097</v>
      </c>
      <c r="BE435" s="399">
        <v>743646</v>
      </c>
      <c r="BF435" s="2">
        <v>923770</v>
      </c>
      <c r="BG435" s="2">
        <v>769649</v>
      </c>
      <c r="BH435" s="486">
        <v>701820</v>
      </c>
      <c r="BI435" s="489">
        <v>634248</v>
      </c>
      <c r="BJ435" s="507">
        <v>574720</v>
      </c>
      <c r="BK435" s="539">
        <v>665323</v>
      </c>
      <c r="BL435" s="2">
        <v>770123</v>
      </c>
      <c r="BM435" s="2">
        <v>568051</v>
      </c>
      <c r="BN435" s="2">
        <v>578895</v>
      </c>
      <c r="BO435" s="2">
        <v>574846</v>
      </c>
      <c r="BP435" s="676">
        <v>564775</v>
      </c>
      <c r="BQ435" s="678">
        <v>725893</v>
      </c>
      <c r="BR435" s="680">
        <v>811722</v>
      </c>
    </row>
    <row r="436" spans="1:70" ht="26.25">
      <c r="A436" s="684"/>
      <c r="B436" s="29" t="s">
        <v>77</v>
      </c>
      <c r="C436" s="212" ph="1"/>
      <c r="D436" s="212" ph="1"/>
      <c r="E436" s="212" ph="1"/>
      <c r="F436" s="212" ph="1"/>
      <c r="G436" s="212" ph="1"/>
      <c r="H436" s="212" ph="1"/>
      <c r="I436" s="212" ph="1"/>
      <c r="J436" s="212" ph="1"/>
      <c r="K436" s="212" ph="1"/>
      <c r="L436" s="212" ph="1"/>
      <c r="M436" s="212" ph="1"/>
      <c r="N436" s="212" ph="1"/>
      <c r="O436" s="212" ph="1"/>
      <c r="P436" s="212" ph="1"/>
      <c r="Q436" s="212" ph="1"/>
      <c r="R436" s="212" ph="1"/>
      <c r="S436" s="212" ph="1"/>
      <c r="T436" s="212" ph="1"/>
      <c r="U436" s="212" ph="1"/>
      <c r="V436" s="212" ph="1"/>
      <c r="W436" s="212" ph="1"/>
      <c r="X436" s="212" ph="1"/>
      <c r="Y436" s="212" ph="1"/>
      <c r="Z436" s="212" ph="1"/>
      <c r="AA436" s="212" ph="1">
        <v>0</v>
      </c>
      <c r="AB436" s="212" ph="1">
        <v>0</v>
      </c>
      <c r="AC436" s="212" ph="1">
        <v>0</v>
      </c>
      <c r="AD436" s="212" ph="1">
        <v>0</v>
      </c>
      <c r="AE436" s="212" ph="1">
        <v>0</v>
      </c>
      <c r="AF436" s="212" ph="1">
        <v>0</v>
      </c>
      <c r="AG436" s="212" ph="1">
        <v>0</v>
      </c>
      <c r="AH436" s="212" ph="1">
        <v>0</v>
      </c>
      <c r="AI436" s="212" ph="1">
        <v>0</v>
      </c>
      <c r="AJ436" s="212" ph="1">
        <v>0</v>
      </c>
      <c r="AK436" s="212" ph="1">
        <v>0</v>
      </c>
      <c r="AL436" s="212" ph="1">
        <v>0</v>
      </c>
      <c r="AM436" s="212" ph="1">
        <v>9.9506999999999994</v>
      </c>
      <c r="AN436" s="212" ph="1">
        <v>-3.5400000000000001E-2</v>
      </c>
      <c r="AO436" s="212" ph="1">
        <v>-0.2535</v>
      </c>
      <c r="AP436" s="212" ph="1">
        <v>-0.1376</v>
      </c>
      <c r="AQ436" s="212" ph="1">
        <v>5.8099999999999999E-2</v>
      </c>
      <c r="AR436" s="212" ph="1">
        <v>8.6999999999999994E-3</v>
      </c>
      <c r="AS436" s="212" ph="1">
        <v>0.1227</v>
      </c>
      <c r="AT436" s="212" ph="1">
        <v>0.47520000000000001</v>
      </c>
      <c r="AU436" s="212" ph="1">
        <v>-0.37209999999999999</v>
      </c>
      <c r="AV436" s="212" ph="1">
        <v>-4.5999999999999999E-2</v>
      </c>
      <c r="AW436" s="212" ph="1">
        <v>-9.9000000000000005E-2</v>
      </c>
      <c r="AX436" s="212" ph="1">
        <v>-0.15379999999999999</v>
      </c>
      <c r="AY436" s="212" ph="1">
        <v>9.9099999999999994E-2</v>
      </c>
      <c r="AZ436" s="212" ph="1">
        <v>1.9E-2</v>
      </c>
      <c r="BA436" s="212" ph="1">
        <v>-5.9200000000000003E-2</v>
      </c>
      <c r="BB436" s="4">
        <v>-6.3700000000000007E-2</v>
      </c>
      <c r="BC436" s="202">
        <v>0.1265</v>
      </c>
      <c r="BD436" s="202">
        <v>4.3499999999999997E-2</v>
      </c>
      <c r="BE436" s="405">
        <v>0.2392</v>
      </c>
      <c r="BF436" s="202">
        <v>0.2422</v>
      </c>
      <c r="BG436" s="202">
        <v>-0.1668</v>
      </c>
      <c r="BH436" s="405">
        <v>-8.8099999999999998E-2</v>
      </c>
      <c r="BI436" s="405">
        <v>-9.6299999999999997E-2</v>
      </c>
      <c r="BJ436" s="405">
        <v>-9.3899999999999997E-2</v>
      </c>
      <c r="BK436" s="405">
        <v>0.15759999999999999</v>
      </c>
      <c r="BL436" s="202">
        <v>0.1575</v>
      </c>
      <c r="BM436" s="202">
        <v>-0.26240000000000002</v>
      </c>
      <c r="BN436" s="202">
        <v>1.9099999999999999E-2</v>
      </c>
      <c r="BO436" s="202">
        <v>-7.0000000000000001E-3</v>
      </c>
      <c r="BP436" s="619">
        <v>-1.7500000000000002E-2</v>
      </c>
      <c r="BQ436" s="619">
        <v>0.2853</v>
      </c>
      <c r="BR436" s="619">
        <v>0.1182</v>
      </c>
    </row>
    <row r="437" spans="1:70">
      <c r="A437" s="684"/>
      <c r="B437" s="28" t="s">
        <v>78</v>
      </c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>
        <v>0</v>
      </c>
      <c r="AB437" s="43">
        <v>0</v>
      </c>
      <c r="AC437" s="43">
        <v>0</v>
      </c>
      <c r="AD437" s="43">
        <v>0</v>
      </c>
      <c r="AE437" s="43">
        <v>0</v>
      </c>
      <c r="AF437" s="43">
        <v>0</v>
      </c>
      <c r="AG437" s="43">
        <v>0</v>
      </c>
      <c r="AH437" s="43">
        <v>0</v>
      </c>
      <c r="AI437" s="43">
        <v>0</v>
      </c>
      <c r="AJ437" s="43">
        <v>0</v>
      </c>
      <c r="AK437" s="43">
        <v>0</v>
      </c>
      <c r="AL437" s="43">
        <v>0</v>
      </c>
      <c r="AM437" s="43">
        <v>19040</v>
      </c>
      <c r="AN437" s="43">
        <v>77885</v>
      </c>
      <c r="AO437" s="43">
        <v>158924</v>
      </c>
      <c r="AP437" s="43">
        <v>196337</v>
      </c>
      <c r="AQ437" s="43">
        <v>212381</v>
      </c>
      <c r="AR437" s="43">
        <v>192248</v>
      </c>
      <c r="AS437" s="43">
        <v>408049</v>
      </c>
      <c r="AT437" s="43">
        <v>207401</v>
      </c>
      <c r="AU437" s="43">
        <v>155810</v>
      </c>
      <c r="AV437" s="43">
        <v>347978</v>
      </c>
      <c r="AW437" s="43">
        <v>172735</v>
      </c>
      <c r="AX437" s="43">
        <v>266617</v>
      </c>
      <c r="AY437" s="43">
        <v>226930</v>
      </c>
      <c r="AZ437" s="43">
        <v>313242</v>
      </c>
      <c r="BA437" s="43">
        <v>148777</v>
      </c>
      <c r="BB437" s="2">
        <v>244280</v>
      </c>
      <c r="BC437" s="2">
        <v>200018</v>
      </c>
      <c r="BD437" s="2">
        <v>289216</v>
      </c>
      <c r="BE437" s="399">
        <v>359055</v>
      </c>
      <c r="BF437" s="2">
        <v>319545</v>
      </c>
      <c r="BG437" s="2">
        <v>218052</v>
      </c>
      <c r="BH437" s="486">
        <v>300857</v>
      </c>
      <c r="BI437" s="489">
        <v>269571</v>
      </c>
      <c r="BJ437" s="507">
        <v>194779</v>
      </c>
      <c r="BK437" s="539">
        <v>449809</v>
      </c>
      <c r="BL437" s="2">
        <v>240120</v>
      </c>
      <c r="BM437" s="2">
        <v>196129</v>
      </c>
      <c r="BN437" s="2">
        <v>320572</v>
      </c>
      <c r="BO437" s="2">
        <v>197597</v>
      </c>
      <c r="BP437" s="676">
        <v>265123</v>
      </c>
      <c r="BQ437" s="678">
        <v>420597</v>
      </c>
      <c r="BR437" s="680">
        <v>233485</v>
      </c>
    </row>
    <row r="438" spans="1:70" ht="26.25">
      <c r="A438" s="684"/>
      <c r="B438" s="29" t="s">
        <v>79</v>
      </c>
      <c r="C438" s="212" ph="1"/>
      <c r="D438" s="212" ph="1"/>
      <c r="E438" s="212" ph="1"/>
      <c r="F438" s="212" ph="1"/>
      <c r="G438" s="212" ph="1"/>
      <c r="H438" s="212" ph="1"/>
      <c r="I438" s="212" ph="1"/>
      <c r="J438" s="212" ph="1"/>
      <c r="K438" s="212" ph="1"/>
      <c r="L438" s="212" ph="1"/>
      <c r="M438" s="212" ph="1"/>
      <c r="N438" s="212" ph="1"/>
      <c r="O438" s="212" ph="1"/>
      <c r="P438" s="212" ph="1"/>
      <c r="Q438" s="212" ph="1"/>
      <c r="R438" s="212" ph="1"/>
      <c r="S438" s="212" ph="1"/>
      <c r="T438" s="212" ph="1"/>
      <c r="U438" s="212" ph="1"/>
      <c r="V438" s="212" ph="1"/>
      <c r="W438" s="212" ph="1"/>
      <c r="X438" s="212" ph="1"/>
      <c r="Y438" s="212" ph="1"/>
      <c r="Z438" s="212" ph="1"/>
      <c r="AA438" s="214" ph="1">
        <v>0</v>
      </c>
      <c r="AB438" s="214" ph="1">
        <v>0</v>
      </c>
      <c r="AC438" s="214" ph="1">
        <v>0</v>
      </c>
      <c r="AD438" s="214" ph="1">
        <v>0</v>
      </c>
      <c r="AE438" s="214" ph="1">
        <v>0</v>
      </c>
      <c r="AF438" s="214" ph="1">
        <v>0</v>
      </c>
      <c r="AG438" s="214" ph="1">
        <v>0</v>
      </c>
      <c r="AH438" s="214" ph="1">
        <v>0</v>
      </c>
      <c r="AI438" s="214" ph="1">
        <v>0</v>
      </c>
      <c r="AJ438" s="214" ph="1">
        <v>0</v>
      </c>
      <c r="AK438" s="212" ph="1">
        <v>0</v>
      </c>
      <c r="AL438" s="212" ph="1">
        <v>0</v>
      </c>
      <c r="AM438" s="212" ph="1">
        <v>0</v>
      </c>
      <c r="AN438" s="212" ph="1">
        <v>3.0905999999999998</v>
      </c>
      <c r="AO438" s="212" ph="1">
        <v>1.0405</v>
      </c>
      <c r="AP438" s="212" ph="1">
        <v>0.2354</v>
      </c>
      <c r="AQ438" s="212" ph="1">
        <v>8.1699999999999995E-2</v>
      </c>
      <c r="AR438" s="212" ph="1">
        <v>-9.4799999999999995E-2</v>
      </c>
      <c r="AS438" s="212" ph="1">
        <v>1.1225000000000001</v>
      </c>
      <c r="AT438" s="212" ph="1">
        <v>-0.49170000000000003</v>
      </c>
      <c r="AU438" s="212" ph="1">
        <v>-0.24879999999999999</v>
      </c>
      <c r="AV438" s="212" ph="1">
        <v>1.2333000000000001</v>
      </c>
      <c r="AW438" s="212" ph="1">
        <v>-0.50360000000000005</v>
      </c>
      <c r="AX438" s="212" ph="1">
        <v>0.54349999999999998</v>
      </c>
      <c r="AY438" s="212" ph="1">
        <v>-0.1489</v>
      </c>
      <c r="AZ438" s="212" ph="1">
        <v>0.38030000000000003</v>
      </c>
      <c r="BA438" s="212" ph="1">
        <v>-0.52500000000000002</v>
      </c>
      <c r="BB438" s="4">
        <v>0.64190000000000003</v>
      </c>
      <c r="BC438" s="202">
        <v>-0.1812</v>
      </c>
      <c r="BD438" s="202">
        <v>0.44590000000000002</v>
      </c>
      <c r="BE438" s="405">
        <v>0.24149999999999999</v>
      </c>
      <c r="BF438" s="206">
        <v>-0.11</v>
      </c>
      <c r="BG438" s="202">
        <v>-0.31759999999999999</v>
      </c>
      <c r="BH438" s="405">
        <v>0.37969999999999998</v>
      </c>
      <c r="BI438" s="405">
        <v>-0.104</v>
      </c>
      <c r="BJ438" s="405">
        <v>-0.27739999999999998</v>
      </c>
      <c r="BK438" s="405">
        <v>1.3092999999999999</v>
      </c>
      <c r="BL438" s="202">
        <v>-0.4662</v>
      </c>
      <c r="BM438" s="202">
        <v>-0.1832</v>
      </c>
      <c r="BN438" s="202">
        <v>0.63449999999999995</v>
      </c>
      <c r="BO438" s="202">
        <v>-0.3836</v>
      </c>
      <c r="BP438" s="619">
        <v>0.3417</v>
      </c>
      <c r="BQ438" s="619">
        <v>0.58640000000000003</v>
      </c>
      <c r="BR438" s="619">
        <v>-0.44490000000000002</v>
      </c>
    </row>
    <row r="439" spans="1:70" ht="26.25">
      <c r="A439" s="684" t="s">
        <v>80</v>
      </c>
      <c r="B439" s="29" t="s">
        <v>81</v>
      </c>
      <c r="C439" s="212" ph="1"/>
      <c r="D439" s="212" ph="1"/>
      <c r="E439" s="212" ph="1"/>
      <c r="F439" s="212" ph="1"/>
      <c r="G439" s="212" ph="1"/>
      <c r="H439" s="212" ph="1"/>
      <c r="I439" s="212" ph="1"/>
      <c r="J439" s="212" ph="1"/>
      <c r="K439" s="212" ph="1"/>
      <c r="L439" s="212" ph="1"/>
      <c r="M439" s="212" ph="1"/>
      <c r="N439" s="212" ph="1"/>
      <c r="O439" s="212" ph="1"/>
      <c r="P439" s="212" ph="1"/>
      <c r="Q439" s="212" ph="1"/>
      <c r="R439" s="212" ph="1"/>
      <c r="S439" s="212" ph="1"/>
      <c r="T439" s="212" ph="1"/>
      <c r="U439" s="212" ph="1"/>
      <c r="V439" s="212" ph="1"/>
      <c r="W439" s="212" ph="1"/>
      <c r="X439" s="212" ph="1"/>
      <c r="Y439" s="212" ph="1"/>
      <c r="Z439" s="212" ph="1"/>
      <c r="AA439" s="212" ph="1"/>
      <c r="AB439" s="212" ph="1"/>
      <c r="AC439" s="212" ph="1"/>
      <c r="AD439" s="212" ph="1"/>
      <c r="AE439" s="212" ph="1"/>
      <c r="AF439" s="212" ph="1"/>
      <c r="AG439" s="212" ph="1"/>
      <c r="AH439" s="212" ph="1"/>
      <c r="AI439" s="212" ph="1"/>
      <c r="AJ439" s="212" ph="1"/>
      <c r="AK439" s="212" ph="1">
        <v>2.8818000000000001</v>
      </c>
      <c r="AL439" s="212" ph="1">
        <v>0.93369999999999997</v>
      </c>
      <c r="AM439" s="212" ph="1">
        <v>0.66849999999999998</v>
      </c>
      <c r="AN439" s="212" ph="1">
        <v>0.52580000000000005</v>
      </c>
      <c r="AO439" s="212" ph="1">
        <v>0.51680000000000004</v>
      </c>
      <c r="AP439" s="212" ph="1">
        <v>0.57030000000000003</v>
      </c>
      <c r="AQ439" s="212" ph="1">
        <v>0.6048</v>
      </c>
      <c r="AR439" s="212" ph="1">
        <v>0.56789999999999996</v>
      </c>
      <c r="AS439" s="212" ph="1">
        <v>0.70179999999999998</v>
      </c>
      <c r="AT439" s="212" ph="1">
        <v>0.60189999999999999</v>
      </c>
      <c r="AU439" s="212" ph="1">
        <v>0.52359999999999995</v>
      </c>
      <c r="AV439" s="212" ph="1">
        <v>0.57069999999999999</v>
      </c>
      <c r="AW439" s="212" ph="1">
        <v>0.50629999999999997</v>
      </c>
      <c r="AX439" s="212" ph="1">
        <v>0.55640000000000001</v>
      </c>
      <c r="AY439" s="212" ph="1">
        <v>0.52859999999999996</v>
      </c>
      <c r="AZ439" s="212" ph="1">
        <v>0.60070000000000001</v>
      </c>
      <c r="BA439" s="212" ph="1">
        <v>0.5</v>
      </c>
      <c r="BB439" s="4">
        <v>0.55989999999999995</v>
      </c>
      <c r="BC439" s="202">
        <v>0.48580000000000001</v>
      </c>
      <c r="BD439" s="202">
        <v>0.55630000000000002</v>
      </c>
      <c r="BE439" s="405">
        <v>0.5948</v>
      </c>
      <c r="BF439" s="202">
        <v>0.55300000000000005</v>
      </c>
      <c r="BG439" s="202">
        <v>0.44130000000000003</v>
      </c>
      <c r="BH439" s="405">
        <v>0.44879999999999998</v>
      </c>
      <c r="BI439" s="405">
        <v>0.46629999999999999</v>
      </c>
      <c r="BJ439" s="405">
        <v>0.43519999999999998</v>
      </c>
      <c r="BK439" s="405">
        <v>0.54139999999999999</v>
      </c>
      <c r="BL439" s="202">
        <v>0.4829</v>
      </c>
      <c r="BM439" s="202">
        <v>0.41909999999999997</v>
      </c>
      <c r="BN439" s="202">
        <v>0.44850000000000001</v>
      </c>
      <c r="BO439" s="202">
        <v>0.40560000000000002</v>
      </c>
      <c r="BP439" s="619">
        <v>0.43809999999999999</v>
      </c>
      <c r="BQ439" s="619">
        <v>0.51880000000000004</v>
      </c>
      <c r="BR439" s="619">
        <v>0.45760000000000001</v>
      </c>
    </row>
    <row r="440" spans="1:70" ht="26.25">
      <c r="A440" s="684"/>
      <c r="B440" s="29" t="s">
        <v>82</v>
      </c>
      <c r="C440" s="212" ph="1"/>
      <c r="D440" s="212" ph="1"/>
      <c r="E440" s="212" ph="1"/>
      <c r="F440" s="212" ph="1"/>
      <c r="G440" s="212" ph="1"/>
      <c r="H440" s="212" ph="1"/>
      <c r="I440" s="212" ph="1"/>
      <c r="J440" s="212" ph="1"/>
      <c r="K440" s="212" ph="1"/>
      <c r="L440" s="212" ph="1"/>
      <c r="M440" s="212" ph="1"/>
      <c r="N440" s="212" ph="1"/>
      <c r="O440" s="212" ph="1"/>
      <c r="P440" s="212" ph="1"/>
      <c r="Q440" s="212" ph="1"/>
      <c r="R440" s="212" ph="1"/>
      <c r="S440" s="212" ph="1"/>
      <c r="T440" s="212" ph="1"/>
      <c r="U440" s="212" ph="1"/>
      <c r="V440" s="212" ph="1"/>
      <c r="W440" s="212" ph="1"/>
      <c r="X440" s="212" ph="1"/>
      <c r="Y440" s="212" ph="1"/>
      <c r="Z440" s="212" ph="1"/>
      <c r="AA440" s="212" ph="1"/>
      <c r="AB440" s="212" ph="1"/>
      <c r="AC440" s="212" ph="1"/>
      <c r="AD440" s="212" ph="1"/>
      <c r="AE440" s="212" ph="1"/>
      <c r="AF440" s="212" ph="1"/>
      <c r="AG440" s="212" ph="1"/>
      <c r="AH440" s="212" ph="1"/>
      <c r="AI440" s="212" ph="1"/>
      <c r="AJ440" s="212" ph="1"/>
      <c r="AK440" s="212" ph="1">
        <v>0</v>
      </c>
      <c r="AL440" s="212" ph="1">
        <v>4.0399999999999998E-2</v>
      </c>
      <c r="AM440" s="212" ph="1">
        <v>0.32550000000000001</v>
      </c>
      <c r="AN440" s="212" ph="1">
        <v>0.43980000000000002</v>
      </c>
      <c r="AO440" s="212" ph="1">
        <v>0.39810000000000001</v>
      </c>
      <c r="AP440" s="212" ph="1">
        <v>0.32890000000000003</v>
      </c>
      <c r="AQ440" s="212" ph="1">
        <v>0.30099999999999999</v>
      </c>
      <c r="AR440" s="212" ph="1">
        <v>0.33729999999999999</v>
      </c>
      <c r="AS440" s="212" ph="1">
        <v>0.19470000000000001</v>
      </c>
      <c r="AT440" s="212" ph="1">
        <v>0.33650000000000002</v>
      </c>
      <c r="AU440" s="212" ph="1">
        <v>0.39079999999999998</v>
      </c>
      <c r="AV440" s="212" ph="1">
        <v>0.2838</v>
      </c>
      <c r="AW440" s="212" ph="1">
        <v>0.38500000000000001</v>
      </c>
      <c r="AX440" s="212" ph="1">
        <v>0.2928</v>
      </c>
      <c r="AY440" s="212" ph="1">
        <v>0.33689999999999998</v>
      </c>
      <c r="AZ440" s="212" ph="1">
        <v>0.25919999999999999</v>
      </c>
      <c r="BA440" s="212" ph="1">
        <v>0.39279999999999998</v>
      </c>
      <c r="BB440" s="4">
        <v>0.29770000000000002</v>
      </c>
      <c r="BC440" s="202">
        <v>0.38150000000000001</v>
      </c>
      <c r="BD440" s="202">
        <v>0.2994</v>
      </c>
      <c r="BE440" s="405">
        <v>0.2732</v>
      </c>
      <c r="BF440" s="202">
        <v>0.33210000000000001</v>
      </c>
      <c r="BG440" s="202">
        <v>0.43540000000000001</v>
      </c>
      <c r="BH440" s="405">
        <v>0.38579999999999998</v>
      </c>
      <c r="BI440" s="405">
        <v>0.3745</v>
      </c>
      <c r="BJ440" s="405">
        <v>0.42180000000000001</v>
      </c>
      <c r="BK440" s="405">
        <v>0.27360000000000001</v>
      </c>
      <c r="BL440" s="202">
        <v>0.39419999999999999</v>
      </c>
      <c r="BM440" s="202">
        <v>0.43180000000000002</v>
      </c>
      <c r="BN440" s="202">
        <v>0.35499999999999998</v>
      </c>
      <c r="BO440" s="202">
        <v>0.44230000000000003</v>
      </c>
      <c r="BP440" s="619">
        <v>0.38240000000000002</v>
      </c>
      <c r="BQ440" s="619">
        <v>0.30470000000000003</v>
      </c>
      <c r="BR440" s="619">
        <v>0.42120000000000002</v>
      </c>
    </row>
    <row r="441" spans="1:70" ht="26.25">
      <c r="A441" s="684"/>
      <c r="B441" s="29" t="s">
        <v>83</v>
      </c>
      <c r="C441" s="212" ph="1"/>
      <c r="D441" s="212" ph="1"/>
      <c r="E441" s="212" ph="1"/>
      <c r="F441" s="212" ph="1"/>
      <c r="G441" s="212" ph="1"/>
      <c r="H441" s="212" ph="1"/>
      <c r="I441" s="212" ph="1"/>
      <c r="J441" s="212" ph="1"/>
      <c r="K441" s="212" ph="1"/>
      <c r="L441" s="212" ph="1"/>
      <c r="M441" s="212" ph="1"/>
      <c r="N441" s="212" ph="1"/>
      <c r="O441" s="212" ph="1"/>
      <c r="P441" s="212" ph="1"/>
      <c r="Q441" s="212" ph="1"/>
      <c r="R441" s="212" ph="1"/>
      <c r="S441" s="212" ph="1"/>
      <c r="T441" s="212" ph="1"/>
      <c r="U441" s="212" ph="1"/>
      <c r="V441" s="212" ph="1"/>
      <c r="W441" s="212" ph="1"/>
      <c r="X441" s="212" ph="1"/>
      <c r="Y441" s="212" ph="1"/>
      <c r="Z441" s="212" ph="1"/>
      <c r="AA441" s="212" ph="1"/>
      <c r="AB441" s="212" ph="1"/>
      <c r="AC441" s="212" ph="1"/>
      <c r="AD441" s="212" ph="1"/>
      <c r="AE441" s="212" ph="1"/>
      <c r="AF441" s="212" ph="1"/>
      <c r="AG441" s="212" ph="1"/>
      <c r="AH441" s="212" ph="1"/>
      <c r="AI441" s="212" ph="1"/>
      <c r="AJ441" s="212" ph="1"/>
      <c r="AK441" s="212" ph="1">
        <v>0</v>
      </c>
      <c r="AL441" s="212" ph="1">
        <v>0</v>
      </c>
      <c r="AM441" s="212" ph="1">
        <v>6.0000000000000001E-3</v>
      </c>
      <c r="AN441" s="212" ph="1">
        <v>3.44E-2</v>
      </c>
      <c r="AO441" s="212" ph="1">
        <v>8.5099999999999995E-2</v>
      </c>
      <c r="AP441" s="212" ph="1">
        <v>0.1008</v>
      </c>
      <c r="AQ441" s="212" ph="1">
        <v>9.4200000000000006E-2</v>
      </c>
      <c r="AR441" s="212" ph="1">
        <v>9.4799999999999995E-2</v>
      </c>
      <c r="AS441" s="212" ph="1">
        <v>0.10340000000000001</v>
      </c>
      <c r="AT441" s="212" ph="1">
        <v>6.1600000000000002E-2</v>
      </c>
      <c r="AU441" s="212" ph="1">
        <v>8.5599999999999996E-2</v>
      </c>
      <c r="AV441" s="212" ph="1">
        <v>0.14549999999999999</v>
      </c>
      <c r="AW441" s="212" ph="1">
        <v>0.1087</v>
      </c>
      <c r="AX441" s="212" ph="1">
        <v>0.15090000000000001</v>
      </c>
      <c r="AY441" s="212" ph="1">
        <v>0.13439999999999999</v>
      </c>
      <c r="AZ441" s="212" ph="1">
        <v>0.1401</v>
      </c>
      <c r="BA441" s="212" ph="1">
        <v>0.1072</v>
      </c>
      <c r="BB441" s="4">
        <v>0.1424</v>
      </c>
      <c r="BC441" s="202">
        <v>0.13270000000000001</v>
      </c>
      <c r="BD441" s="202">
        <v>0.14430000000000001</v>
      </c>
      <c r="BE441" s="405">
        <v>0.13189999999999999</v>
      </c>
      <c r="BF441" s="202">
        <v>0.1149</v>
      </c>
      <c r="BG441" s="202">
        <v>0.12330000000000001</v>
      </c>
      <c r="BH441" s="405">
        <v>0.16539999999999999</v>
      </c>
      <c r="BI441" s="405">
        <v>0.15920000000000001</v>
      </c>
      <c r="BJ441" s="405">
        <v>0.14299999999999999</v>
      </c>
      <c r="BK441" s="405">
        <v>0.185</v>
      </c>
      <c r="BL441" s="202">
        <v>0.1229</v>
      </c>
      <c r="BM441" s="202">
        <v>0.14910000000000001</v>
      </c>
      <c r="BN441" s="202">
        <v>0.1966</v>
      </c>
      <c r="BO441" s="202">
        <v>0.15210000000000001</v>
      </c>
      <c r="BP441" s="619">
        <v>0.17949999999999999</v>
      </c>
      <c r="BQ441" s="619">
        <v>0.17649999999999999</v>
      </c>
      <c r="BR441" s="619">
        <v>0.1212</v>
      </c>
    </row>
    <row r="442" spans="1:70">
      <c r="A442" s="684" t="s">
        <v>84</v>
      </c>
      <c r="B442" s="28" t="s">
        <v>84</v>
      </c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>
        <v>0</v>
      </c>
      <c r="AB442" s="43">
        <v>0</v>
      </c>
      <c r="AC442" s="43">
        <v>0</v>
      </c>
      <c r="AD442" s="43">
        <v>0</v>
      </c>
      <c r="AE442" s="43">
        <v>0</v>
      </c>
      <c r="AF442" s="43">
        <v>0</v>
      </c>
      <c r="AG442" s="43">
        <v>0</v>
      </c>
      <c r="AH442" s="43">
        <v>0</v>
      </c>
      <c r="AI442" s="43">
        <v>0</v>
      </c>
      <c r="AJ442" s="43">
        <v>0</v>
      </c>
      <c r="AK442" s="43">
        <v>0</v>
      </c>
      <c r="AL442" s="43">
        <v>343723</v>
      </c>
      <c r="AM442" s="43">
        <v>1300083</v>
      </c>
      <c r="AN442" s="43">
        <v>2175812</v>
      </c>
      <c r="AO442" s="43">
        <v>1520532</v>
      </c>
      <c r="AP442" s="43">
        <v>1226263</v>
      </c>
      <c r="AQ442" s="43">
        <v>1270463</v>
      </c>
      <c r="AR442" s="43">
        <v>1569549</v>
      </c>
      <c r="AS442" s="43">
        <v>1260381</v>
      </c>
      <c r="AT442" s="43">
        <v>2811644</v>
      </c>
      <c r="AU442" s="43">
        <v>2655563</v>
      </c>
      <c r="AV442" s="43">
        <v>1141713</v>
      </c>
      <c r="AW442" s="43">
        <v>1780022</v>
      </c>
      <c r="AX442" s="43">
        <v>1071006</v>
      </c>
      <c r="AY442" s="43">
        <v>1198706</v>
      </c>
      <c r="AZ442" s="43">
        <v>1108375</v>
      </c>
      <c r="BA442" s="43">
        <v>1690681</v>
      </c>
      <c r="BB442" s="2">
        <v>877467</v>
      </c>
      <c r="BC442" s="2">
        <v>1139984</v>
      </c>
      <c r="BD442" s="2">
        <v>907212</v>
      </c>
      <c r="BE442" s="399">
        <v>1260607</v>
      </c>
      <c r="BF442" s="2">
        <v>1797920</v>
      </c>
      <c r="BG442" s="2">
        <v>2011634</v>
      </c>
      <c r="BH442" s="486">
        <v>1065958</v>
      </c>
      <c r="BI442" s="489">
        <v>1184789</v>
      </c>
      <c r="BJ442" s="507">
        <v>1118811</v>
      </c>
      <c r="BK442" s="539">
        <v>697104</v>
      </c>
      <c r="BL442" s="2">
        <v>1661701</v>
      </c>
      <c r="BM442" s="2">
        <v>1385628</v>
      </c>
      <c r="BN442" s="2">
        <v>736609</v>
      </c>
      <c r="BO442" s="2">
        <v>1056038</v>
      </c>
      <c r="BP442" s="676">
        <v>734764</v>
      </c>
      <c r="BQ442" s="678">
        <v>751153</v>
      </c>
      <c r="BR442" s="680">
        <v>1570798</v>
      </c>
    </row>
    <row r="443" spans="1:70" ht="26.25">
      <c r="A443" s="684"/>
      <c r="B443" s="29" t="s">
        <v>85</v>
      </c>
      <c r="C443" s="212" ph="1"/>
      <c r="D443" s="212" ph="1"/>
      <c r="E443" s="212" ph="1"/>
      <c r="F443" s="212" ph="1"/>
      <c r="G443" s="212" ph="1"/>
      <c r="H443" s="212" ph="1"/>
      <c r="I443" s="212" ph="1"/>
      <c r="J443" s="212" ph="1"/>
      <c r="K443" s="212" ph="1"/>
      <c r="L443" s="212" ph="1"/>
      <c r="M443" s="212" ph="1"/>
      <c r="N443" s="212" ph="1"/>
      <c r="O443" s="212" ph="1"/>
      <c r="P443" s="212" ph="1"/>
      <c r="Q443" s="212" ph="1"/>
      <c r="R443" s="212" ph="1"/>
      <c r="S443" s="212" ph="1"/>
      <c r="T443" s="212" ph="1"/>
      <c r="U443" s="212" ph="1"/>
      <c r="V443" s="212" ph="1"/>
      <c r="W443" s="212" ph="1"/>
      <c r="X443" s="212" ph="1"/>
      <c r="Y443" s="212" ph="1"/>
      <c r="Z443" s="212" ph="1"/>
      <c r="AA443" s="214" ph="1">
        <v>0</v>
      </c>
      <c r="AB443" s="214" ph="1">
        <v>0</v>
      </c>
      <c r="AC443" s="214" ph="1">
        <v>0</v>
      </c>
      <c r="AD443" s="214" ph="1">
        <v>0</v>
      </c>
      <c r="AE443" s="214" ph="1">
        <v>0</v>
      </c>
      <c r="AF443" s="214" ph="1">
        <v>0</v>
      </c>
      <c r="AG443" s="214" ph="1">
        <v>0</v>
      </c>
      <c r="AH443" s="214" ph="1">
        <v>0</v>
      </c>
      <c r="AI443" s="214" ph="1">
        <v>0</v>
      </c>
      <c r="AJ443" s="214" ph="1">
        <v>0</v>
      </c>
      <c r="AK443" s="214" ph="1">
        <v>0</v>
      </c>
      <c r="AL443" s="214" ph="1">
        <v>0</v>
      </c>
      <c r="AM443" s="217" ph="1">
        <v>2.7824</v>
      </c>
      <c r="AN443" s="217" ph="1">
        <v>0.67359999999999998</v>
      </c>
      <c r="AO443" s="217" ph="1">
        <v>-0.30120000000000002</v>
      </c>
      <c r="AP443" s="217" ph="1">
        <v>-0.19350000000000001</v>
      </c>
      <c r="AQ443" s="217" ph="1">
        <v>3.5999999999999997E-2</v>
      </c>
      <c r="AR443" s="217" ph="1">
        <v>0.2354</v>
      </c>
      <c r="AS443" s="217" ph="1">
        <v>-0.19700000000000001</v>
      </c>
      <c r="AT443" s="217" ph="1">
        <v>1.2307999999999999</v>
      </c>
      <c r="AU443" s="217" ph="1">
        <v>-5.5500000000000001E-2</v>
      </c>
      <c r="AV443" s="217" ph="1">
        <v>-0.57010000000000005</v>
      </c>
      <c r="AW443" s="217" ph="1">
        <v>0.55910000000000004</v>
      </c>
      <c r="AX443" s="217" ph="1">
        <v>-0.39829999999999999</v>
      </c>
      <c r="AY443" s="217" ph="1">
        <v>0.1192</v>
      </c>
      <c r="AZ443" s="217" ph="1">
        <v>-7.5399999999999995E-2</v>
      </c>
      <c r="BA443" s="217" ph="1">
        <v>0.52539999999999998</v>
      </c>
      <c r="BB443" s="4">
        <v>-0.48099999999999998</v>
      </c>
      <c r="BC443" s="202">
        <v>0.29920000000000002</v>
      </c>
      <c r="BD443" s="202">
        <v>-0.20419999999999999</v>
      </c>
      <c r="BE443" s="405">
        <v>0.38950000000000001</v>
      </c>
      <c r="BF443" s="202">
        <v>0.42620000000000002</v>
      </c>
      <c r="BG443" s="202">
        <v>0.11890000000000001</v>
      </c>
      <c r="BH443" s="405">
        <v>-0.47010000000000002</v>
      </c>
      <c r="BI443" s="405">
        <v>0.1115</v>
      </c>
      <c r="BJ443" s="405">
        <v>-5.57E-2</v>
      </c>
      <c r="BK443" s="405">
        <v>-0.37690000000000001</v>
      </c>
      <c r="BL443" s="202">
        <v>1.3836999999999999</v>
      </c>
      <c r="BM443" s="202">
        <v>-0.1661</v>
      </c>
      <c r="BN443" s="202">
        <v>-0.46839999999999998</v>
      </c>
      <c r="BO443" s="202">
        <v>0.43359999999999999</v>
      </c>
      <c r="BP443" s="619">
        <v>-0.30420000000000003</v>
      </c>
      <c r="BQ443" s="619">
        <v>2.23E-2</v>
      </c>
      <c r="BR443" s="619">
        <v>1.0911999999999999</v>
      </c>
    </row>
    <row r="444" spans="1:70">
      <c r="A444" s="684"/>
      <c r="B444" s="28" t="s">
        <v>86</v>
      </c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>
        <v>0</v>
      </c>
      <c r="AB444" s="43">
        <v>0</v>
      </c>
      <c r="AC444" s="43">
        <v>0</v>
      </c>
      <c r="AD444" s="43">
        <v>0</v>
      </c>
      <c r="AE444" s="43">
        <v>0</v>
      </c>
      <c r="AF444" s="43">
        <v>0</v>
      </c>
      <c r="AG444" s="43">
        <v>0</v>
      </c>
      <c r="AH444" s="43">
        <v>0</v>
      </c>
      <c r="AI444" s="43">
        <v>0</v>
      </c>
      <c r="AJ444" s="43">
        <v>0</v>
      </c>
      <c r="AK444" s="43">
        <v>0</v>
      </c>
      <c r="AL444" s="43">
        <v>0</v>
      </c>
      <c r="AM444" s="43">
        <v>1228013</v>
      </c>
      <c r="AN444" s="43">
        <v>1565574</v>
      </c>
      <c r="AO444" s="43">
        <v>905891</v>
      </c>
      <c r="AP444" s="43">
        <v>708813</v>
      </c>
      <c r="AQ444" s="43">
        <v>812922</v>
      </c>
      <c r="AR444" s="43">
        <v>1055214</v>
      </c>
      <c r="AS444" s="43">
        <v>835864</v>
      </c>
      <c r="AT444" s="43">
        <v>2084954</v>
      </c>
      <c r="AU444" s="43">
        <v>1712661</v>
      </c>
      <c r="AV444" s="43">
        <v>699344</v>
      </c>
      <c r="AW444" s="43">
        <v>1112567</v>
      </c>
      <c r="AX444" s="43">
        <v>624819</v>
      </c>
      <c r="AY444" s="43">
        <v>741706</v>
      </c>
      <c r="AZ444" s="43">
        <v>684026</v>
      </c>
      <c r="BA444" s="43">
        <v>1118441</v>
      </c>
      <c r="BB444" s="2">
        <v>516156</v>
      </c>
      <c r="BC444" s="2">
        <v>739777</v>
      </c>
      <c r="BD444" s="2">
        <v>518992</v>
      </c>
      <c r="BE444" s="399">
        <v>813923</v>
      </c>
      <c r="BF444" s="2">
        <v>1199556</v>
      </c>
      <c r="BG444" s="2">
        <v>1244834</v>
      </c>
      <c r="BH444" s="486">
        <v>586123</v>
      </c>
      <c r="BI444" s="489">
        <v>645752</v>
      </c>
      <c r="BJ444" s="507">
        <v>617881</v>
      </c>
      <c r="BK444" s="539">
        <v>371265</v>
      </c>
      <c r="BL444" s="2">
        <v>1001788</v>
      </c>
      <c r="BM444" s="2">
        <v>766174</v>
      </c>
      <c r="BN444" s="2">
        <v>387049</v>
      </c>
      <c r="BO444" s="2">
        <v>553332</v>
      </c>
      <c r="BP444" s="676">
        <v>368794</v>
      </c>
      <c r="BQ444" s="678">
        <v>420830</v>
      </c>
      <c r="BR444" s="680">
        <v>959103</v>
      </c>
    </row>
    <row r="445" spans="1:70">
      <c r="A445" s="684"/>
      <c r="B445" s="29" t="s">
        <v>87</v>
      </c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>
        <v>0</v>
      </c>
      <c r="AB445" s="45">
        <v>0</v>
      </c>
      <c r="AC445" s="45">
        <v>0</v>
      </c>
      <c r="AD445" s="45">
        <v>0</v>
      </c>
      <c r="AE445" s="45">
        <v>0</v>
      </c>
      <c r="AF445" s="45">
        <v>0</v>
      </c>
      <c r="AG445" s="45">
        <v>0</v>
      </c>
      <c r="AH445" s="45">
        <v>0</v>
      </c>
      <c r="AI445" s="45">
        <v>0</v>
      </c>
      <c r="AJ445" s="45">
        <v>0</v>
      </c>
      <c r="AK445" s="45">
        <v>0</v>
      </c>
      <c r="AL445" s="45">
        <v>0</v>
      </c>
      <c r="AM445" s="45">
        <v>42242</v>
      </c>
      <c r="AN445" s="45">
        <v>597510</v>
      </c>
      <c r="AO445" s="45">
        <v>558664</v>
      </c>
      <c r="AP445" s="45">
        <v>403221</v>
      </c>
      <c r="AQ445" s="45">
        <v>321190</v>
      </c>
      <c r="AR445" s="45">
        <v>360884</v>
      </c>
      <c r="AS445" s="45">
        <v>307884</v>
      </c>
      <c r="AT445" s="45">
        <v>432528</v>
      </c>
      <c r="AU445" s="45">
        <v>772816</v>
      </c>
      <c r="AV445" s="45">
        <v>338919</v>
      </c>
      <c r="AW445" s="45">
        <v>393666</v>
      </c>
      <c r="AX445" s="45">
        <v>324294</v>
      </c>
      <c r="AY445" s="45">
        <v>266002</v>
      </c>
      <c r="AZ445" s="45">
        <v>276283</v>
      </c>
      <c r="BA445" s="45">
        <v>323130</v>
      </c>
      <c r="BB445" s="4">
        <v>615572</v>
      </c>
      <c r="BC445" s="4">
        <v>231465</v>
      </c>
      <c r="BD445" s="4">
        <v>259459</v>
      </c>
      <c r="BE445" s="400">
        <v>256396</v>
      </c>
      <c r="BF445" s="4">
        <v>363153</v>
      </c>
      <c r="BG445" s="4">
        <v>526570</v>
      </c>
      <c r="BH445" s="487">
        <v>334929</v>
      </c>
      <c r="BI445" s="490">
        <v>331030</v>
      </c>
      <c r="BJ445" s="508">
        <v>300897</v>
      </c>
      <c r="BK445" s="540">
        <v>212505</v>
      </c>
      <c r="BL445" s="4">
        <v>330858</v>
      </c>
      <c r="BM445" s="4">
        <v>424640</v>
      </c>
      <c r="BN445" s="4">
        <v>226405</v>
      </c>
      <c r="BO445" s="4">
        <v>278027</v>
      </c>
      <c r="BP445" s="677">
        <v>237382</v>
      </c>
      <c r="BQ445" s="679">
        <v>186369</v>
      </c>
      <c r="BR445" s="681">
        <v>324700</v>
      </c>
    </row>
    <row r="446" spans="1:70">
      <c r="A446" s="684"/>
      <c r="B446" s="29" t="s">
        <v>88</v>
      </c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>
        <v>0</v>
      </c>
      <c r="AB446" s="45">
        <v>0</v>
      </c>
      <c r="AC446" s="45">
        <v>0</v>
      </c>
      <c r="AD446" s="45">
        <v>0</v>
      </c>
      <c r="AE446" s="45">
        <v>0</v>
      </c>
      <c r="AF446" s="45">
        <v>0</v>
      </c>
      <c r="AG446" s="45">
        <v>0</v>
      </c>
      <c r="AH446" s="45">
        <v>0</v>
      </c>
      <c r="AI446" s="45">
        <v>0</v>
      </c>
      <c r="AJ446" s="45">
        <v>0</v>
      </c>
      <c r="AK446" s="45">
        <v>0</v>
      </c>
      <c r="AL446" s="45">
        <v>0</v>
      </c>
      <c r="AM446" s="45">
        <v>0</v>
      </c>
      <c r="AN446" s="45">
        <v>12728</v>
      </c>
      <c r="AO446" s="45">
        <v>55977</v>
      </c>
      <c r="AP446" s="45">
        <v>114229</v>
      </c>
      <c r="AQ446" s="45">
        <v>136351</v>
      </c>
      <c r="AR446" s="45">
        <v>153451</v>
      </c>
      <c r="AS446" s="45">
        <v>116633</v>
      </c>
      <c r="AT446" s="45">
        <v>294160</v>
      </c>
      <c r="AU446" s="45">
        <v>170086</v>
      </c>
      <c r="AV446" s="45">
        <v>103450</v>
      </c>
      <c r="AW446" s="45">
        <v>273789</v>
      </c>
      <c r="AX446" s="45">
        <v>121894</v>
      </c>
      <c r="AY446" s="45">
        <v>190998</v>
      </c>
      <c r="AZ446" s="45">
        <v>148066</v>
      </c>
      <c r="BA446" s="45">
        <v>249110</v>
      </c>
      <c r="BB446" s="4">
        <v>99416</v>
      </c>
      <c r="BC446" s="4">
        <v>168742</v>
      </c>
      <c r="BD446" s="4">
        <v>128761</v>
      </c>
      <c r="BE446" s="400">
        <v>190288</v>
      </c>
      <c r="BF446" s="4">
        <v>235211</v>
      </c>
      <c r="BG446" s="4">
        <v>240230</v>
      </c>
      <c r="BH446" s="487">
        <v>144906</v>
      </c>
      <c r="BI446" s="490">
        <v>208007</v>
      </c>
      <c r="BJ446" s="508">
        <v>200033</v>
      </c>
      <c r="BK446" s="540">
        <v>113334</v>
      </c>
      <c r="BL446" s="4">
        <v>329055</v>
      </c>
      <c r="BM446" s="4">
        <v>194814</v>
      </c>
      <c r="BN446" s="4">
        <v>123155</v>
      </c>
      <c r="BO446" s="4">
        <v>224679</v>
      </c>
      <c r="BP446" s="677">
        <v>128588</v>
      </c>
      <c r="BQ446" s="679">
        <v>143954</v>
      </c>
      <c r="BR446" s="681">
        <v>286995</v>
      </c>
    </row>
    <row r="447" spans="1:70" ht="26.25">
      <c r="A447" s="684" t="s">
        <v>89</v>
      </c>
      <c r="B447" s="28" t="s">
        <v>89</v>
      </c>
      <c r="C447" s="212" ph="1"/>
      <c r="D447" s="212" ph="1"/>
      <c r="E447" s="212" ph="1"/>
      <c r="F447" s="212" ph="1"/>
      <c r="G447" s="212" ph="1"/>
      <c r="H447" s="212" ph="1"/>
      <c r="I447" s="212" ph="1"/>
      <c r="J447" s="212" ph="1"/>
      <c r="K447" s="212" ph="1"/>
      <c r="L447" s="212" ph="1"/>
      <c r="M447" s="212" ph="1"/>
      <c r="N447" s="212" ph="1"/>
      <c r="O447" s="212" ph="1"/>
      <c r="P447" s="212" ph="1"/>
      <c r="Q447" s="212" ph="1"/>
      <c r="R447" s="212" ph="1"/>
      <c r="S447" s="212" ph="1"/>
      <c r="T447" s="212" ph="1"/>
      <c r="U447" s="212" ph="1"/>
      <c r="V447" s="212" ph="1"/>
      <c r="W447" s="212" ph="1"/>
      <c r="X447" s="212" ph="1"/>
      <c r="Y447" s="212" ph="1"/>
      <c r="Z447" s="212" ph="1"/>
      <c r="AA447" s="214" ph="1">
        <v>0</v>
      </c>
      <c r="AB447" s="214" ph="1">
        <v>0</v>
      </c>
      <c r="AC447" s="214" ph="1">
        <v>0</v>
      </c>
      <c r="AD447" s="214" ph="1">
        <v>0</v>
      </c>
      <c r="AE447" s="214" ph="1">
        <v>0</v>
      </c>
      <c r="AF447" s="214" ph="1">
        <v>0</v>
      </c>
      <c r="AG447" s="214" ph="1">
        <v>0</v>
      </c>
      <c r="AH447" s="214" ph="1">
        <v>0</v>
      </c>
      <c r="AI447" s="214" ph="1">
        <v>0</v>
      </c>
      <c r="AJ447" s="214" ph="1">
        <v>0</v>
      </c>
      <c r="AK447" s="214" ph="1">
        <v>0</v>
      </c>
      <c r="AL447" s="212" ph="1">
        <v>2.6730999999999998</v>
      </c>
      <c r="AM447" s="212" ph="1">
        <v>0.55740000000000001</v>
      </c>
      <c r="AN447" s="212" ph="1">
        <v>0.68610000000000004</v>
      </c>
      <c r="AO447" s="212" ph="1">
        <v>0.67169999999999996</v>
      </c>
      <c r="AP447" s="212" ph="1">
        <v>0.65669999999999995</v>
      </c>
      <c r="AQ447" s="212" ph="1">
        <v>0.65200000000000002</v>
      </c>
      <c r="AR447" s="212" ph="1">
        <v>0.69640000000000002</v>
      </c>
      <c r="AS447" s="212" ph="1">
        <v>0.62139999999999995</v>
      </c>
      <c r="AT447" s="212" ph="1">
        <v>0.71279999999999999</v>
      </c>
      <c r="AU447" s="212" ph="1">
        <v>0.78869999999999996</v>
      </c>
      <c r="AV447" s="212" ph="1">
        <v>0.62719999999999998</v>
      </c>
      <c r="AW447" s="212" ph="1">
        <v>0.74429999999999996</v>
      </c>
      <c r="AX447" s="212" ph="1">
        <v>0.67420000000000002</v>
      </c>
      <c r="AY447" s="212" ph="1">
        <v>0.67820000000000003</v>
      </c>
      <c r="AZ447" s="212" ph="1">
        <v>0.65669999999999995</v>
      </c>
      <c r="BA447" s="212" ph="1">
        <v>0.75619999999999998</v>
      </c>
      <c r="BB447" s="249">
        <v>0.63219999999999998</v>
      </c>
      <c r="BC447" s="249">
        <v>0.66469999999999996</v>
      </c>
      <c r="BD447" s="249">
        <v>0.60189999999999999</v>
      </c>
      <c r="BE447" s="406">
        <v>0.629</v>
      </c>
      <c r="BF447" s="249">
        <v>0.66059999999999997</v>
      </c>
      <c r="BG447" s="249">
        <v>0.72330000000000005</v>
      </c>
      <c r="BH447" s="406">
        <v>0.60299999999999998</v>
      </c>
      <c r="BI447" s="406">
        <v>0.65129999999999999</v>
      </c>
      <c r="BJ447" s="406">
        <v>0.66059999999999997</v>
      </c>
      <c r="BK447" s="406">
        <v>0.51170000000000004</v>
      </c>
      <c r="BL447" s="249">
        <v>0.68330000000000002</v>
      </c>
      <c r="BM447" s="249">
        <v>0.70920000000000005</v>
      </c>
      <c r="BN447" s="249">
        <v>0.55989999999999995</v>
      </c>
      <c r="BO447" s="249">
        <v>0.64749999999999996</v>
      </c>
      <c r="BP447" s="620">
        <v>0.56540000000000001</v>
      </c>
      <c r="BQ447" s="620">
        <v>0.50860000000000005</v>
      </c>
      <c r="BR447" s="620">
        <v>0.6593</v>
      </c>
    </row>
    <row r="448" spans="1:70" ht="26.25">
      <c r="A448" s="684"/>
      <c r="B448" s="29" t="s">
        <v>90</v>
      </c>
      <c r="C448" s="212" ph="1"/>
      <c r="D448" s="212" ph="1"/>
      <c r="E448" s="212" ph="1"/>
      <c r="F448" s="212" ph="1"/>
      <c r="G448" s="212" ph="1"/>
      <c r="H448" s="212" ph="1"/>
      <c r="I448" s="212" ph="1"/>
      <c r="J448" s="212" ph="1"/>
      <c r="K448" s="212" ph="1"/>
      <c r="L448" s="212" ph="1"/>
      <c r="M448" s="212" ph="1"/>
      <c r="N448" s="212" ph="1"/>
      <c r="O448" s="212" ph="1"/>
      <c r="P448" s="212" ph="1"/>
      <c r="Q448" s="212" ph="1"/>
      <c r="R448" s="212" ph="1"/>
      <c r="S448" s="212" ph="1"/>
      <c r="T448" s="212" ph="1"/>
      <c r="U448" s="212" ph="1"/>
      <c r="V448" s="212" ph="1"/>
      <c r="W448" s="212" ph="1"/>
      <c r="X448" s="212" ph="1"/>
      <c r="Y448" s="212" ph="1"/>
      <c r="Z448" s="212" ph="1"/>
      <c r="AA448" s="214" ph="1">
        <v>0</v>
      </c>
      <c r="AB448" s="214" ph="1">
        <v>0</v>
      </c>
      <c r="AC448" s="214" ph="1">
        <v>0</v>
      </c>
      <c r="AD448" s="214" ph="1">
        <v>0</v>
      </c>
      <c r="AE448" s="214" ph="1">
        <v>0</v>
      </c>
      <c r="AF448" s="214" ph="1">
        <v>0</v>
      </c>
      <c r="AG448" s="214" ph="1">
        <v>0</v>
      </c>
      <c r="AH448" s="214" ph="1">
        <v>0</v>
      </c>
      <c r="AI448" s="214" ph="1">
        <v>0</v>
      </c>
      <c r="AJ448" s="214" ph="1">
        <v>0</v>
      </c>
      <c r="AK448" s="214" ph="1">
        <v>0</v>
      </c>
      <c r="AL448" s="212" ph="1">
        <v>0</v>
      </c>
      <c r="AM448" s="212" ph="1">
        <v>0.56389999999999996</v>
      </c>
      <c r="AN448" s="212" ph="1">
        <v>0.73839999999999995</v>
      </c>
      <c r="AO448" s="212" ph="1">
        <v>0.7611</v>
      </c>
      <c r="AP448" s="212" ph="1">
        <v>0.73450000000000004</v>
      </c>
      <c r="AQ448" s="212" ph="1">
        <v>0.73140000000000005</v>
      </c>
      <c r="AR448" s="212" ph="1">
        <v>0.7742</v>
      </c>
      <c r="AS448" s="212" ph="1">
        <v>0.72550000000000003</v>
      </c>
      <c r="AT448" s="212" ph="1">
        <v>0.75309999999999999</v>
      </c>
      <c r="AU448" s="212" ph="1">
        <v>0.84509999999999996</v>
      </c>
      <c r="AV448" s="212" ph="1">
        <v>0.73370000000000002</v>
      </c>
      <c r="AW448" s="212" ph="1">
        <v>0.81520000000000004</v>
      </c>
      <c r="AX448" s="212" ph="1">
        <v>0.77690000000000003</v>
      </c>
      <c r="AY448" s="212" ph="1">
        <v>0.75429999999999997</v>
      </c>
      <c r="AZ448" s="212" ph="1">
        <v>0.76670000000000005</v>
      </c>
      <c r="BA448" s="212" ph="1">
        <v>0.8327</v>
      </c>
      <c r="BB448" s="202">
        <v>0.74380000000000002</v>
      </c>
      <c r="BC448" s="202">
        <v>0.77039999999999997</v>
      </c>
      <c r="BD448" s="202">
        <v>0.70879999999999999</v>
      </c>
      <c r="BE448" s="407">
        <v>0.73</v>
      </c>
      <c r="BF448" s="202">
        <v>0.7409</v>
      </c>
      <c r="BG448" s="202">
        <v>0.80940000000000001</v>
      </c>
      <c r="BH448" s="405">
        <v>0.75139999999999996</v>
      </c>
      <c r="BI448" s="405">
        <v>0.79100000000000004</v>
      </c>
      <c r="BJ448" s="405">
        <v>0.78239999999999998</v>
      </c>
      <c r="BK448" s="405">
        <v>0.62619999999999998</v>
      </c>
      <c r="BL448" s="202">
        <v>0.76080000000000003</v>
      </c>
      <c r="BM448" s="202">
        <v>0.81210000000000004</v>
      </c>
      <c r="BN448" s="202">
        <v>0.70199999999999996</v>
      </c>
      <c r="BO448" s="202">
        <v>0.75649999999999995</v>
      </c>
      <c r="BP448" s="619">
        <v>0.69969999999999999</v>
      </c>
      <c r="BQ448" s="619">
        <v>0.65029999999999999</v>
      </c>
      <c r="BR448" s="619">
        <v>0.77600000000000002</v>
      </c>
    </row>
    <row r="449" spans="1:70" ht="26.25">
      <c r="A449" s="684"/>
      <c r="B449" s="29" t="s">
        <v>91</v>
      </c>
      <c r="C449" s="212" ph="1"/>
      <c r="D449" s="212" ph="1"/>
      <c r="E449" s="212" ph="1"/>
      <c r="F449" s="212" ph="1"/>
      <c r="G449" s="212" ph="1"/>
      <c r="H449" s="212" ph="1"/>
      <c r="I449" s="212" ph="1"/>
      <c r="J449" s="212" ph="1"/>
      <c r="K449" s="212" ph="1"/>
      <c r="L449" s="212" ph="1"/>
      <c r="M449" s="212" ph="1"/>
      <c r="N449" s="212" ph="1"/>
      <c r="O449" s="212" ph="1"/>
      <c r="P449" s="212" ph="1"/>
      <c r="Q449" s="212" ph="1"/>
      <c r="R449" s="212" ph="1"/>
      <c r="S449" s="212" ph="1"/>
      <c r="T449" s="212" ph="1"/>
      <c r="U449" s="212" ph="1"/>
      <c r="V449" s="212" ph="1"/>
      <c r="W449" s="212" ph="1"/>
      <c r="X449" s="212" ph="1"/>
      <c r="Y449" s="212" ph="1"/>
      <c r="Z449" s="212" ph="1"/>
      <c r="AA449" s="214" ph="1">
        <v>0</v>
      </c>
      <c r="AB449" s="214" ph="1">
        <v>0</v>
      </c>
      <c r="AC449" s="214" ph="1">
        <v>0</v>
      </c>
      <c r="AD449" s="214" ph="1">
        <v>0</v>
      </c>
      <c r="AE449" s="214" ph="1">
        <v>0</v>
      </c>
      <c r="AF449" s="214" ph="1">
        <v>0</v>
      </c>
      <c r="AG449" s="214" ph="1">
        <v>0</v>
      </c>
      <c r="AH449" s="214" ph="1">
        <v>0</v>
      </c>
      <c r="AI449" s="214" ph="1">
        <v>0</v>
      </c>
      <c r="AJ449" s="214" ph="1">
        <v>0</v>
      </c>
      <c r="AK449" s="214" ph="1">
        <v>0</v>
      </c>
      <c r="AL449" s="212" ph="1">
        <v>0</v>
      </c>
      <c r="AM449" s="212" ph="1">
        <v>0.4481</v>
      </c>
      <c r="AN449" s="212" ph="1">
        <v>0.57889999999999997</v>
      </c>
      <c r="AO449" s="212" ph="1">
        <v>0.56110000000000004</v>
      </c>
      <c r="AP449" s="212" ph="1">
        <v>0.54249999999999998</v>
      </c>
      <c r="AQ449" s="212" ph="1">
        <v>0.50109999999999999</v>
      </c>
      <c r="AR449" s="212" ph="1">
        <v>0.53210000000000002</v>
      </c>
      <c r="AS449" s="212" ph="1">
        <v>0.45</v>
      </c>
      <c r="AT449" s="212" ph="1">
        <v>0.56320000000000003</v>
      </c>
      <c r="AU449" s="212" ph="1">
        <v>0.68210000000000004</v>
      </c>
      <c r="AV449" s="212" ph="1">
        <v>0.47639999999999999</v>
      </c>
      <c r="AW449" s="212" ph="1">
        <v>0.57999999999999996</v>
      </c>
      <c r="AX449" s="212" ph="1">
        <v>0.53029999999999999</v>
      </c>
      <c r="AY449" s="212" ph="1">
        <v>0.5141</v>
      </c>
      <c r="AZ449" s="212" ph="1">
        <v>0.48580000000000001</v>
      </c>
      <c r="BA449" s="212" ph="1">
        <v>0.55759999999999998</v>
      </c>
      <c r="BB449" s="202">
        <v>0.48039999999999999</v>
      </c>
      <c r="BC449" s="202">
        <v>0.45340000000000003</v>
      </c>
      <c r="BD449" s="202">
        <v>0.45119999999999999</v>
      </c>
      <c r="BE449" s="405">
        <v>0.42730000000000001</v>
      </c>
      <c r="BF449" s="202">
        <v>0.48830000000000001</v>
      </c>
      <c r="BG449" s="206">
        <v>0.56999999999999995</v>
      </c>
      <c r="BH449" s="405">
        <v>0.43519999999999998</v>
      </c>
      <c r="BI449" s="405">
        <v>0.47170000000000001</v>
      </c>
      <c r="BJ449" s="405">
        <v>0.47439999999999999</v>
      </c>
      <c r="BK449" s="405">
        <v>0.36980000000000002</v>
      </c>
      <c r="BL449" s="202">
        <v>0.49730000000000002</v>
      </c>
      <c r="BM449" s="202">
        <v>0.5514</v>
      </c>
      <c r="BN449" s="202">
        <v>0.39860000000000001</v>
      </c>
      <c r="BO449" s="202">
        <v>0.4803</v>
      </c>
      <c r="BP449" s="619">
        <v>0.41289999999999999</v>
      </c>
      <c r="BQ449" s="621">
        <v>0.33</v>
      </c>
      <c r="BR449" s="619">
        <v>0.44729999999999998</v>
      </c>
    </row>
    <row r="450" spans="1:70" ht="26.25">
      <c r="A450" s="684"/>
      <c r="B450" s="29" t="s">
        <v>92</v>
      </c>
      <c r="C450" s="212" ph="1"/>
      <c r="D450" s="212" ph="1"/>
      <c r="E450" s="212" ph="1"/>
      <c r="F450" s="212" ph="1"/>
      <c r="G450" s="212" ph="1"/>
      <c r="H450" s="212" ph="1"/>
      <c r="I450" s="212" ph="1"/>
      <c r="J450" s="212" ph="1"/>
      <c r="K450" s="212" ph="1"/>
      <c r="L450" s="212" ph="1"/>
      <c r="M450" s="212" ph="1"/>
      <c r="N450" s="212" ph="1"/>
      <c r="O450" s="212" ph="1"/>
      <c r="P450" s="212" ph="1"/>
      <c r="Q450" s="212" ph="1"/>
      <c r="R450" s="212" ph="1"/>
      <c r="S450" s="212" ph="1"/>
      <c r="T450" s="212" ph="1"/>
      <c r="U450" s="212" ph="1"/>
      <c r="V450" s="212" ph="1"/>
      <c r="W450" s="212" ph="1"/>
      <c r="X450" s="212" ph="1"/>
      <c r="Y450" s="212" ph="1"/>
      <c r="Z450" s="212" ph="1"/>
      <c r="AA450" s="214" ph="1">
        <v>0</v>
      </c>
      <c r="AB450" s="214" ph="1">
        <v>0</v>
      </c>
      <c r="AC450" s="214" ph="1">
        <v>0</v>
      </c>
      <c r="AD450" s="214" ph="1">
        <v>0</v>
      </c>
      <c r="AE450" s="214" ph="1">
        <v>0</v>
      </c>
      <c r="AF450" s="214" ph="1">
        <v>0</v>
      </c>
      <c r="AG450" s="214" ph="1">
        <v>0</v>
      </c>
      <c r="AH450" s="214" ph="1">
        <v>0</v>
      </c>
      <c r="AI450" s="214" ph="1">
        <v>0</v>
      </c>
      <c r="AJ450" s="214" ph="1">
        <v>0</v>
      </c>
      <c r="AK450" s="214" ph="1">
        <v>0</v>
      </c>
      <c r="AL450" s="212" ph="1">
        <v>0</v>
      </c>
      <c r="AM450" s="212" ph="1">
        <v>0</v>
      </c>
      <c r="AN450" s="212" ph="1">
        <v>0.66849999999999998</v>
      </c>
      <c r="AO450" s="212" ph="1">
        <v>0.71870000000000001</v>
      </c>
      <c r="AP450" s="212" ph="1">
        <v>0.71879999999999999</v>
      </c>
      <c r="AQ450" s="212" ph="1">
        <v>0.69450000000000001</v>
      </c>
      <c r="AR450" s="212" ph="1">
        <v>0.72250000000000003</v>
      </c>
      <c r="AS450" s="212" ph="1">
        <v>0.60670000000000002</v>
      </c>
      <c r="AT450" s="212" ph="1">
        <v>0.72089999999999999</v>
      </c>
      <c r="AU450" s="212" ph="1">
        <v>0.82010000000000005</v>
      </c>
      <c r="AV450" s="212" ph="1">
        <v>0.66390000000000005</v>
      </c>
      <c r="AW450" s="212" ph="1">
        <v>0.78680000000000005</v>
      </c>
      <c r="AX450" s="212" ph="1">
        <v>0.70569999999999999</v>
      </c>
      <c r="AY450" s="212" ph="1">
        <v>0.71640000000000004</v>
      </c>
      <c r="AZ450" s="212" ph="1">
        <v>0.65249999999999997</v>
      </c>
      <c r="BA450" s="212" ph="1">
        <v>0.79530000000000001</v>
      </c>
      <c r="BB450" s="202">
        <v>0.66820000000000002</v>
      </c>
      <c r="BC450" s="202">
        <v>0.69079999999999997</v>
      </c>
      <c r="BD450" s="202">
        <v>0.64370000000000005</v>
      </c>
      <c r="BE450" s="405">
        <v>0.65790000000000004</v>
      </c>
      <c r="BF450" s="202">
        <v>0.65510000000000002</v>
      </c>
      <c r="BG450" s="202">
        <v>0.75180000000000002</v>
      </c>
      <c r="BH450" s="405">
        <v>0.66449999999999998</v>
      </c>
      <c r="BI450" s="405">
        <v>0.69140000000000001</v>
      </c>
      <c r="BJ450" s="405">
        <v>0.74199999999999999</v>
      </c>
      <c r="BK450" s="405">
        <v>0.58189999999999997</v>
      </c>
      <c r="BL450" s="202">
        <v>0.73150000000000004</v>
      </c>
      <c r="BM450" s="202">
        <v>0.81130000000000002</v>
      </c>
      <c r="BN450" s="202">
        <v>0.62790000000000001</v>
      </c>
      <c r="BO450" s="202">
        <v>0.70089999999999997</v>
      </c>
      <c r="BP450" s="619">
        <v>0.65080000000000005</v>
      </c>
      <c r="BQ450" s="619">
        <v>0.54300000000000004</v>
      </c>
      <c r="BR450" s="619">
        <v>0.68240000000000001</v>
      </c>
    </row>
    <row r="451" spans="1:70">
      <c r="A451" s="684" t="s">
        <v>93</v>
      </c>
      <c r="B451" s="28" t="s">
        <v>94</v>
      </c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>
        <v>0</v>
      </c>
      <c r="AB451" s="43">
        <v>0</v>
      </c>
      <c r="AC451" s="43">
        <v>0</v>
      </c>
      <c r="AD451" s="43">
        <v>0</v>
      </c>
      <c r="AE451" s="43">
        <v>0</v>
      </c>
      <c r="AF451" s="43">
        <v>0</v>
      </c>
      <c r="AG451" s="43">
        <v>0</v>
      </c>
      <c r="AH451" s="43">
        <v>0</v>
      </c>
      <c r="AI451" s="43">
        <v>0</v>
      </c>
      <c r="AJ451" s="43">
        <v>0</v>
      </c>
      <c r="AK451" s="43">
        <v>12361</v>
      </c>
      <c r="AL451" s="43">
        <v>85186</v>
      </c>
      <c r="AM451" s="43">
        <v>0</v>
      </c>
      <c r="AN451" s="43">
        <v>42927</v>
      </c>
      <c r="AO451" s="43">
        <v>41210</v>
      </c>
      <c r="AP451" s="43">
        <v>39335</v>
      </c>
      <c r="AQ451" s="43">
        <v>43262</v>
      </c>
      <c r="AR451" s="43">
        <v>33170</v>
      </c>
      <c r="AS451" s="43">
        <v>45381</v>
      </c>
      <c r="AT451" s="43">
        <v>35389</v>
      </c>
      <c r="AU451" s="43">
        <v>30600</v>
      </c>
      <c r="AV451" s="43">
        <v>30937</v>
      </c>
      <c r="AW451" s="43">
        <v>25900</v>
      </c>
      <c r="AX451" s="43">
        <v>40210</v>
      </c>
      <c r="AY451" s="43">
        <v>42146</v>
      </c>
      <c r="AZ451" s="43">
        <v>26300</v>
      </c>
      <c r="BA451" s="43">
        <v>20322</v>
      </c>
      <c r="BB451" s="2">
        <v>26057</v>
      </c>
      <c r="BC451" s="2">
        <v>36250</v>
      </c>
      <c r="BD451" s="2">
        <v>29538</v>
      </c>
      <c r="BE451" s="399">
        <v>37040</v>
      </c>
      <c r="BF451" s="2">
        <v>45576</v>
      </c>
      <c r="BG451" s="2">
        <v>31219</v>
      </c>
      <c r="BH451" s="486">
        <v>27644</v>
      </c>
      <c r="BI451" s="489">
        <v>26820</v>
      </c>
      <c r="BJ451" s="507">
        <v>27089</v>
      </c>
      <c r="BK451" s="539">
        <v>39201</v>
      </c>
      <c r="BL451" s="2">
        <v>39909</v>
      </c>
      <c r="BM451" s="2">
        <v>21077</v>
      </c>
      <c r="BN451" s="2">
        <v>34310</v>
      </c>
      <c r="BO451" s="2">
        <v>29414</v>
      </c>
      <c r="BP451" s="676">
        <v>25587</v>
      </c>
      <c r="BQ451" s="678">
        <v>54651</v>
      </c>
      <c r="BR451" s="680">
        <v>34380</v>
      </c>
    </row>
    <row r="452" spans="1:70" ht="26.25">
      <c r="A452" s="684"/>
      <c r="B452" s="29" t="s">
        <v>95</v>
      </c>
      <c r="C452" s="212" ph="1"/>
      <c r="D452" s="212" ph="1"/>
      <c r="E452" s="212" ph="1"/>
      <c r="F452" s="212" ph="1"/>
      <c r="G452" s="212" ph="1"/>
      <c r="H452" s="212" ph="1"/>
      <c r="I452" s="212" ph="1"/>
      <c r="J452" s="212" ph="1"/>
      <c r="K452" s="212" ph="1"/>
      <c r="L452" s="212" ph="1"/>
      <c r="M452" s="212" ph="1"/>
      <c r="N452" s="212" ph="1"/>
      <c r="O452" s="212" ph="1"/>
      <c r="P452" s="212" ph="1"/>
      <c r="Q452" s="212" ph="1"/>
      <c r="R452" s="212" ph="1"/>
      <c r="S452" s="212" ph="1"/>
      <c r="T452" s="212" ph="1"/>
      <c r="U452" s="212" ph="1"/>
      <c r="V452" s="212" ph="1"/>
      <c r="W452" s="212" ph="1"/>
      <c r="X452" s="212" ph="1"/>
      <c r="Y452" s="212" ph="1"/>
      <c r="Z452" s="212" ph="1"/>
      <c r="AA452" s="214" ph="1">
        <v>0</v>
      </c>
      <c r="AB452" s="214" ph="1">
        <v>0</v>
      </c>
      <c r="AC452" s="214" ph="1">
        <v>0</v>
      </c>
      <c r="AD452" s="214" ph="1">
        <v>0</v>
      </c>
      <c r="AE452" s="214" ph="1">
        <v>0</v>
      </c>
      <c r="AF452" s="214" ph="1">
        <v>0</v>
      </c>
      <c r="AG452" s="214" ph="1">
        <v>0</v>
      </c>
      <c r="AH452" s="214" ph="1">
        <v>0</v>
      </c>
      <c r="AI452" s="214" ph="1">
        <v>0</v>
      </c>
      <c r="AJ452" s="214" ph="1">
        <v>0</v>
      </c>
      <c r="AK452" s="214" ph="1">
        <v>0</v>
      </c>
      <c r="AL452" s="212" ph="1">
        <v>5.8914999999999997</v>
      </c>
      <c r="AM452" s="212" ph="1">
        <v>0</v>
      </c>
      <c r="AN452" s="212" ph="1">
        <v>-0.35549999999999998</v>
      </c>
      <c r="AO452" s="212" ph="1">
        <v>-0.04</v>
      </c>
      <c r="AP452" s="212" ph="1">
        <v>-4.5499999999999999E-2</v>
      </c>
      <c r="AQ452" s="212" ph="1">
        <v>9.98E-2</v>
      </c>
      <c r="AR452" s="212" ph="1">
        <v>-0.23330000000000001</v>
      </c>
      <c r="AS452" s="212" ph="1">
        <v>0.36809999999999998</v>
      </c>
      <c r="AT452" s="212" ph="1">
        <v>-0.22020000000000001</v>
      </c>
      <c r="AU452" s="212" ph="1">
        <v>-0.1353</v>
      </c>
      <c r="AV452" s="212" ph="1">
        <v>1.0999999999999999E-2</v>
      </c>
      <c r="AW452" s="212" ph="1">
        <v>-0.1628</v>
      </c>
      <c r="AX452" s="212" ph="1">
        <v>0.55249999999999999</v>
      </c>
      <c r="AY452" s="212" ph="1">
        <v>4.8099999999999997E-2</v>
      </c>
      <c r="AZ452" s="212" ph="1">
        <v>-0.376</v>
      </c>
      <c r="BA452" s="212" ph="1">
        <v>-0.2273</v>
      </c>
      <c r="BB452" s="4">
        <v>0.28220000000000001</v>
      </c>
      <c r="BC452" s="202">
        <v>0.39119999999999999</v>
      </c>
      <c r="BD452" s="202">
        <v>-0.1852</v>
      </c>
      <c r="BE452" s="405">
        <v>0.254</v>
      </c>
      <c r="BF452" s="202">
        <v>0.23050000000000001</v>
      </c>
      <c r="BG452" s="202">
        <v>-0.315</v>
      </c>
      <c r="BH452" s="405">
        <v>-0.1145</v>
      </c>
      <c r="BI452" s="405">
        <v>-2.98E-2</v>
      </c>
      <c r="BJ452" s="407">
        <v>0.01</v>
      </c>
      <c r="BK452" s="405">
        <v>0.4471</v>
      </c>
      <c r="BL452" s="202">
        <v>1.8100000000000002E-2</v>
      </c>
      <c r="BM452" s="202">
        <v>-0.47189999999999999</v>
      </c>
      <c r="BN452" s="202">
        <v>0.62780000000000002</v>
      </c>
      <c r="BO452" s="202">
        <v>-0.14269999999999999</v>
      </c>
      <c r="BP452" s="619">
        <v>-0.13009999999999999</v>
      </c>
      <c r="BQ452" s="619">
        <v>1.1358999999999999</v>
      </c>
      <c r="BR452" s="619">
        <v>-0.37090000000000001</v>
      </c>
    </row>
    <row r="453" spans="1:70">
      <c r="A453" s="684"/>
      <c r="B453" s="28" t="s">
        <v>96</v>
      </c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>
        <v>0</v>
      </c>
      <c r="AB453" s="43">
        <v>0</v>
      </c>
      <c r="AC453" s="43">
        <v>0</v>
      </c>
      <c r="AD453" s="43">
        <v>0</v>
      </c>
      <c r="AE453" s="43">
        <v>0</v>
      </c>
      <c r="AF453" s="43">
        <v>0</v>
      </c>
      <c r="AG453" s="43">
        <v>0</v>
      </c>
      <c r="AH453" s="43">
        <v>0</v>
      </c>
      <c r="AI453" s="43">
        <v>0</v>
      </c>
      <c r="AJ453" s="43">
        <v>0</v>
      </c>
      <c r="AK453" s="43">
        <v>0</v>
      </c>
      <c r="AL453" s="43">
        <v>0</v>
      </c>
      <c r="AM453" s="43">
        <v>25860.53</v>
      </c>
      <c r="AN453" s="43">
        <v>17169.91</v>
      </c>
      <c r="AO453" s="43">
        <v>11262.38</v>
      </c>
      <c r="AP453" s="43">
        <v>11207.87</v>
      </c>
      <c r="AQ453" s="43">
        <v>13248.61</v>
      </c>
      <c r="AR453" s="43">
        <v>12260.92</v>
      </c>
      <c r="AS453" s="57">
        <v>26862.33</v>
      </c>
      <c r="AT453" s="57">
        <v>10589.55</v>
      </c>
      <c r="AU453" s="43">
        <v>8775.68</v>
      </c>
      <c r="AV453" s="43">
        <v>10565.73</v>
      </c>
      <c r="AW453" s="43">
        <v>7945.24</v>
      </c>
      <c r="AX453" s="43">
        <v>9155.3700000000008</v>
      </c>
      <c r="AY453" s="43">
        <v>11079.49</v>
      </c>
      <c r="AZ453" s="43">
        <v>13695.44</v>
      </c>
      <c r="BA453" s="43">
        <v>6964.87</v>
      </c>
      <c r="BB453" s="2">
        <v>8263.9500000000007</v>
      </c>
      <c r="BC453" s="2">
        <v>8792.7199999999993</v>
      </c>
      <c r="BD453" s="2">
        <v>9230.11</v>
      </c>
      <c r="BE453" s="399">
        <v>18626.95</v>
      </c>
      <c r="BF453" s="2">
        <v>21942.49</v>
      </c>
      <c r="BG453" s="2">
        <v>9473.3799999999992</v>
      </c>
      <c r="BH453" s="486">
        <v>7958.59</v>
      </c>
      <c r="BI453" s="489">
        <v>7194.57</v>
      </c>
      <c r="BJ453" s="507">
        <v>6962.76</v>
      </c>
      <c r="BK453" s="539">
        <v>13227.11</v>
      </c>
      <c r="BL453" s="2">
        <v>9972.6200000000008</v>
      </c>
      <c r="BM453" s="2">
        <v>6218.8</v>
      </c>
      <c r="BN453" s="2">
        <v>8433.59</v>
      </c>
      <c r="BO453" s="2">
        <v>7909.74</v>
      </c>
      <c r="BP453" s="676">
        <v>8782.23</v>
      </c>
      <c r="BQ453" s="678">
        <v>19742.03</v>
      </c>
      <c r="BR453" s="680">
        <v>13320.74</v>
      </c>
    </row>
    <row r="454" spans="1:70" ht="26.25">
      <c r="A454" s="684"/>
      <c r="B454" s="29" t="s">
        <v>97</v>
      </c>
      <c r="C454" s="212" ph="1"/>
      <c r="D454" s="212" ph="1"/>
      <c r="E454" s="212" ph="1"/>
      <c r="F454" s="212" ph="1"/>
      <c r="G454" s="212" ph="1"/>
      <c r="H454" s="212" ph="1"/>
      <c r="I454" s="212" ph="1"/>
      <c r="J454" s="212" ph="1"/>
      <c r="K454" s="212" ph="1"/>
      <c r="L454" s="212" ph="1"/>
      <c r="M454" s="212" ph="1"/>
      <c r="N454" s="212" ph="1"/>
      <c r="O454" s="212" ph="1"/>
      <c r="P454" s="212" ph="1"/>
      <c r="Q454" s="212" ph="1"/>
      <c r="R454" s="212" ph="1"/>
      <c r="S454" s="212" ph="1"/>
      <c r="T454" s="212" ph="1"/>
      <c r="U454" s="212" ph="1"/>
      <c r="V454" s="212" ph="1"/>
      <c r="W454" s="212" ph="1"/>
      <c r="X454" s="212" ph="1"/>
      <c r="Y454" s="212" ph="1"/>
      <c r="Z454" s="212" ph="1"/>
      <c r="AA454" s="212" ph="1">
        <v>0</v>
      </c>
      <c r="AB454" s="212" ph="1">
        <v>0</v>
      </c>
      <c r="AC454" s="212" ph="1">
        <v>0</v>
      </c>
      <c r="AD454" s="212" ph="1">
        <v>0</v>
      </c>
      <c r="AE454" s="212" ph="1">
        <v>0</v>
      </c>
      <c r="AF454" s="212" ph="1">
        <v>0</v>
      </c>
      <c r="AG454" s="212" ph="1">
        <v>0</v>
      </c>
      <c r="AH454" s="212" ph="1">
        <v>0</v>
      </c>
      <c r="AI454" s="212" ph="1">
        <v>0</v>
      </c>
      <c r="AJ454" s="212" ph="1">
        <v>0</v>
      </c>
      <c r="AK454" s="212" ph="1">
        <v>0</v>
      </c>
      <c r="AL454" s="212" ph="1">
        <v>0</v>
      </c>
      <c r="AM454" s="212" ph="1">
        <v>0</v>
      </c>
      <c r="AN454" s="212" ph="1">
        <v>-0.33610000000000001</v>
      </c>
      <c r="AO454" s="212" ph="1">
        <v>-0.34410000000000002</v>
      </c>
      <c r="AP454" s="212" ph="1">
        <v>-4.7999999999999996E-3</v>
      </c>
      <c r="AQ454" s="212" ph="1">
        <v>0.18210000000000001</v>
      </c>
      <c r="AR454" s="212" ph="1">
        <v>-7.46E-2</v>
      </c>
      <c r="AS454" s="212" ph="1">
        <v>1.1909000000000001</v>
      </c>
      <c r="AT454" s="212" ph="1">
        <v>-0.60580000000000001</v>
      </c>
      <c r="AU454" s="212" ph="1">
        <v>-0.17130000000000001</v>
      </c>
      <c r="AV454" s="212" ph="1">
        <v>0.20399999999999999</v>
      </c>
      <c r="AW454" s="212" ph="1">
        <v>-0.248</v>
      </c>
      <c r="AX454" s="212" ph="1">
        <v>0.15229999999999999</v>
      </c>
      <c r="AY454" s="212" ph="1">
        <v>0.2102</v>
      </c>
      <c r="AZ454" s="212" ph="1">
        <v>0.2361</v>
      </c>
      <c r="BA454" s="212" ph="1">
        <v>-0.4914</v>
      </c>
      <c r="BB454" s="4">
        <v>0.1865</v>
      </c>
      <c r="BC454" s="202">
        <v>6.4000000000000001E-2</v>
      </c>
      <c r="BD454" s="202">
        <v>4.9700000000000001E-2</v>
      </c>
      <c r="BE454" s="405">
        <v>1.0181</v>
      </c>
      <c r="BF454" s="202">
        <v>0.17799999999999999</v>
      </c>
      <c r="BG454" s="202">
        <v>-0.56830000000000003</v>
      </c>
      <c r="BH454" s="405">
        <v>-0.15989999999999999</v>
      </c>
      <c r="BI454" s="405">
        <v>-9.6000000000000002E-2</v>
      </c>
      <c r="BJ454" s="405">
        <v>-3.2199999999999999E-2</v>
      </c>
      <c r="BK454" s="405">
        <v>0.89970000000000006</v>
      </c>
      <c r="BL454" s="202">
        <v>-0.246</v>
      </c>
      <c r="BM454" s="202">
        <v>-0.37640000000000001</v>
      </c>
      <c r="BN454" s="202">
        <v>0.35610000000000003</v>
      </c>
      <c r="BO454" s="202">
        <v>-6.2100000000000002E-2</v>
      </c>
      <c r="BP454" s="619">
        <v>0.1103</v>
      </c>
      <c r="BQ454" s="619">
        <v>1.248</v>
      </c>
      <c r="BR454" s="619">
        <v>-0.32529999999999998</v>
      </c>
    </row>
    <row r="455" spans="1:70">
      <c r="A455" s="684" t="s">
        <v>98</v>
      </c>
      <c r="B455" s="28" t="s">
        <v>99</v>
      </c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57">
        <v>0</v>
      </c>
      <c r="AB455" s="57">
        <v>0</v>
      </c>
      <c r="AC455" s="57">
        <v>0</v>
      </c>
      <c r="AD455" s="57">
        <v>0</v>
      </c>
      <c r="AE455" s="57">
        <v>0</v>
      </c>
      <c r="AF455" s="57">
        <v>0</v>
      </c>
      <c r="AG455" s="57">
        <v>0</v>
      </c>
      <c r="AH455" s="57">
        <v>0</v>
      </c>
      <c r="AI455" s="57">
        <v>0</v>
      </c>
      <c r="AJ455" s="57">
        <v>0</v>
      </c>
      <c r="AK455" s="57">
        <v>0</v>
      </c>
      <c r="AL455" s="57">
        <v>0</v>
      </c>
      <c r="AM455" s="57">
        <v>3975.6</v>
      </c>
      <c r="AN455" s="57">
        <v>3931.63</v>
      </c>
      <c r="AO455" s="57">
        <v>3512.81</v>
      </c>
      <c r="AP455" s="57">
        <v>3417.54</v>
      </c>
      <c r="AQ455" s="57">
        <v>3480.14</v>
      </c>
      <c r="AR455" s="57">
        <v>3570.83</v>
      </c>
      <c r="AS455" s="57">
        <v>3696.95</v>
      </c>
      <c r="AT455" s="57">
        <v>3484.48</v>
      </c>
      <c r="AU455" s="57">
        <v>2881.16</v>
      </c>
      <c r="AV455" s="57">
        <v>2846.4</v>
      </c>
      <c r="AW455" s="57">
        <v>3105.87</v>
      </c>
      <c r="AX455" s="57">
        <v>3343.07</v>
      </c>
      <c r="AY455" s="57">
        <v>3656.25</v>
      </c>
      <c r="AZ455" s="57">
        <v>3404.21</v>
      </c>
      <c r="BA455" s="57">
        <v>3035.7</v>
      </c>
      <c r="BB455" s="2">
        <v>2879.92</v>
      </c>
      <c r="BC455" s="2">
        <v>3105.19</v>
      </c>
      <c r="BD455" s="2">
        <v>2713.77</v>
      </c>
      <c r="BE455" s="399">
        <v>3686.5</v>
      </c>
      <c r="BF455" s="2">
        <v>3949.93</v>
      </c>
      <c r="BG455" s="2">
        <v>2942.6</v>
      </c>
      <c r="BH455" s="486">
        <v>2729.96</v>
      </c>
      <c r="BI455" s="489">
        <v>2447.06</v>
      </c>
      <c r="BJ455" s="507">
        <v>2525.59</v>
      </c>
      <c r="BK455" s="539">
        <v>2857.82</v>
      </c>
      <c r="BL455" s="2">
        <v>2798.79</v>
      </c>
      <c r="BM455" s="2">
        <v>2394.9</v>
      </c>
      <c r="BN455" s="2">
        <v>2714.29</v>
      </c>
      <c r="BO455" s="2">
        <v>2909.92</v>
      </c>
      <c r="BP455" s="676">
        <v>2815.3</v>
      </c>
      <c r="BQ455" s="678">
        <v>3443.19</v>
      </c>
      <c r="BR455" s="680">
        <v>3056.72</v>
      </c>
    </row>
    <row r="456" spans="1:70">
      <c r="A456" s="684"/>
      <c r="B456" s="29" t="s">
        <v>100</v>
      </c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56">
        <v>0</v>
      </c>
      <c r="AB456" s="56">
        <v>0</v>
      </c>
      <c r="AC456" s="56">
        <v>0</v>
      </c>
      <c r="AD456" s="56">
        <v>0</v>
      </c>
      <c r="AE456" s="56">
        <v>0</v>
      </c>
      <c r="AF456" s="56">
        <v>0</v>
      </c>
      <c r="AG456" s="56">
        <v>0</v>
      </c>
      <c r="AH456" s="56">
        <v>0</v>
      </c>
      <c r="AI456" s="56">
        <v>0</v>
      </c>
      <c r="AJ456" s="56">
        <v>0</v>
      </c>
      <c r="AK456" s="56">
        <v>0</v>
      </c>
      <c r="AL456" s="56">
        <v>0</v>
      </c>
      <c r="AM456" s="56">
        <v>6540.75</v>
      </c>
      <c r="AN456" s="56">
        <v>6106.03</v>
      </c>
      <c r="AO456" s="56">
        <v>5448.63</v>
      </c>
      <c r="AP456" s="56">
        <v>5379.74</v>
      </c>
      <c r="AQ456" s="56">
        <v>5438.61</v>
      </c>
      <c r="AR456" s="56">
        <v>5494.21</v>
      </c>
      <c r="AS456" s="56">
        <v>6757.99</v>
      </c>
      <c r="AT456" s="56">
        <v>6279.37</v>
      </c>
      <c r="AU456" s="56">
        <v>4692.59</v>
      </c>
      <c r="AV456" s="56">
        <v>4707.72</v>
      </c>
      <c r="AW456" s="56">
        <v>5047.99</v>
      </c>
      <c r="AX456" s="56">
        <v>5584.54</v>
      </c>
      <c r="AY456" s="56">
        <v>5649.17</v>
      </c>
      <c r="AZ456" s="56">
        <v>6121.77</v>
      </c>
      <c r="BA456" s="56">
        <v>4985.6499999999996</v>
      </c>
      <c r="BB456" s="4">
        <v>4836.93</v>
      </c>
      <c r="BC456" s="4">
        <v>4675.8599999999997</v>
      </c>
      <c r="BD456" s="4">
        <v>4682.21</v>
      </c>
      <c r="BE456" s="400">
        <v>6364.44</v>
      </c>
      <c r="BF456" s="4">
        <v>6526.84</v>
      </c>
      <c r="BG456" s="4">
        <v>4820.13</v>
      </c>
      <c r="BH456" s="487">
        <v>5044.6000000000004</v>
      </c>
      <c r="BI456" s="490">
        <v>4511.33</v>
      </c>
      <c r="BJ456" s="508">
        <v>4200.3500000000004</v>
      </c>
      <c r="BK456" s="540">
        <v>4942.47</v>
      </c>
      <c r="BL456" s="4">
        <v>5639.08</v>
      </c>
      <c r="BM456" s="4">
        <v>4241.8100000000004</v>
      </c>
      <c r="BN456" s="4">
        <v>4995.78</v>
      </c>
      <c r="BO456" s="4">
        <v>4884.95</v>
      </c>
      <c r="BP456" s="677">
        <v>4690.74</v>
      </c>
      <c r="BQ456" s="679">
        <v>5624.21</v>
      </c>
      <c r="BR456" s="681">
        <v>5409.3</v>
      </c>
    </row>
    <row r="457" spans="1:70">
      <c r="A457" s="684"/>
      <c r="B457" s="29" t="s">
        <v>101</v>
      </c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56">
        <v>0</v>
      </c>
      <c r="AB457" s="56">
        <v>0</v>
      </c>
      <c r="AC457" s="56">
        <v>0</v>
      </c>
      <c r="AD457" s="56">
        <v>0</v>
      </c>
      <c r="AE457" s="56">
        <v>0</v>
      </c>
      <c r="AF457" s="56">
        <v>0</v>
      </c>
      <c r="AG457" s="56">
        <v>0</v>
      </c>
      <c r="AH457" s="56">
        <v>0</v>
      </c>
      <c r="AI457" s="56">
        <v>0</v>
      </c>
      <c r="AJ457" s="56">
        <v>0</v>
      </c>
      <c r="AK457" s="56">
        <v>0</v>
      </c>
      <c r="AL457" s="56">
        <v>0</v>
      </c>
      <c r="AM457" s="56">
        <v>4278.66</v>
      </c>
      <c r="AN457" s="56">
        <v>4025.42</v>
      </c>
      <c r="AO457" s="56">
        <v>3559.34</v>
      </c>
      <c r="AP457" s="56">
        <v>3412.09</v>
      </c>
      <c r="AQ457" s="56">
        <v>3371.75</v>
      </c>
      <c r="AR457" s="56">
        <v>3608.23</v>
      </c>
      <c r="AS457" s="56">
        <v>3616.64</v>
      </c>
      <c r="AT457" s="56">
        <v>3445.05</v>
      </c>
      <c r="AU457" s="56">
        <v>2809.41</v>
      </c>
      <c r="AV457" s="56">
        <v>2835.54</v>
      </c>
      <c r="AW457" s="56">
        <v>3078.71</v>
      </c>
      <c r="AX457" s="56">
        <v>3262.47</v>
      </c>
      <c r="AY457" s="56">
        <v>3354.09</v>
      </c>
      <c r="AZ457" s="56">
        <v>3360.87</v>
      </c>
      <c r="BA457" s="56">
        <v>3002.25</v>
      </c>
      <c r="BB457" s="4">
        <v>2817.91</v>
      </c>
      <c r="BC457" s="4">
        <v>2907.48</v>
      </c>
      <c r="BD457" s="4">
        <v>2734.42</v>
      </c>
      <c r="BE457" s="400">
        <v>3391.08</v>
      </c>
      <c r="BF457" s="4">
        <v>3507.5</v>
      </c>
      <c r="BG457" s="4">
        <v>2733.89</v>
      </c>
      <c r="BH457" s="487">
        <v>2631.65</v>
      </c>
      <c r="BI457" s="490">
        <v>2482.29</v>
      </c>
      <c r="BJ457" s="508">
        <v>2989.46</v>
      </c>
      <c r="BK457" s="540">
        <v>3044.32</v>
      </c>
      <c r="BL457" s="4">
        <v>2806.24</v>
      </c>
      <c r="BM457" s="4">
        <v>2547.0500000000002</v>
      </c>
      <c r="BN457" s="4">
        <v>2811.81</v>
      </c>
      <c r="BO457" s="4">
        <v>3099.37</v>
      </c>
      <c r="BP457" s="677">
        <v>3085.72</v>
      </c>
      <c r="BQ457" s="679">
        <v>3425.37</v>
      </c>
      <c r="BR457" s="681">
        <v>3062.26</v>
      </c>
    </row>
    <row r="458" spans="1:70">
      <c r="A458" s="684"/>
      <c r="B458" s="29" t="s">
        <v>102</v>
      </c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56">
        <v>0</v>
      </c>
      <c r="AB458" s="56">
        <v>0</v>
      </c>
      <c r="AC458" s="56">
        <v>0</v>
      </c>
      <c r="AD458" s="56">
        <v>0</v>
      </c>
      <c r="AE458" s="56">
        <v>0</v>
      </c>
      <c r="AF458" s="56">
        <v>0</v>
      </c>
      <c r="AG458" s="56">
        <v>0</v>
      </c>
      <c r="AH458" s="56">
        <v>0</v>
      </c>
      <c r="AI458" s="56">
        <v>0</v>
      </c>
      <c r="AJ458" s="56">
        <v>0</v>
      </c>
      <c r="AK458" s="56">
        <v>0</v>
      </c>
      <c r="AL458" s="56">
        <v>0</v>
      </c>
      <c r="AM458" s="56">
        <v>3666.38</v>
      </c>
      <c r="AN458" s="56">
        <v>3907.57</v>
      </c>
      <c r="AO458" s="56">
        <v>3577.46</v>
      </c>
      <c r="AP458" s="56">
        <v>3544.88</v>
      </c>
      <c r="AQ458" s="56">
        <v>3710.28</v>
      </c>
      <c r="AR458" s="56">
        <v>3647.13</v>
      </c>
      <c r="AS458" s="56">
        <v>4053.53</v>
      </c>
      <c r="AT458" s="56">
        <v>3592.63</v>
      </c>
      <c r="AU458" s="56">
        <v>3012.09</v>
      </c>
      <c r="AV458" s="56">
        <v>3032.88</v>
      </c>
      <c r="AW458" s="56">
        <v>3239.03</v>
      </c>
      <c r="AX458" s="56">
        <v>3644.09</v>
      </c>
      <c r="AY458" s="56">
        <v>4036.24</v>
      </c>
      <c r="AZ458" s="56">
        <v>3685.85</v>
      </c>
      <c r="BA458" s="56">
        <v>3170</v>
      </c>
      <c r="BB458" s="4">
        <v>3114.99</v>
      </c>
      <c r="BC458" s="4">
        <v>3357.17</v>
      </c>
      <c r="BD458" s="4">
        <v>2836.15</v>
      </c>
      <c r="BE458" s="400">
        <v>4126.9399999999996</v>
      </c>
      <c r="BF458" s="4">
        <v>4376.8999999999996</v>
      </c>
      <c r="BG458" s="4">
        <v>3107.89</v>
      </c>
      <c r="BH458" s="487">
        <v>2918.76</v>
      </c>
      <c r="BI458" s="490">
        <v>2537.56</v>
      </c>
      <c r="BJ458" s="508">
        <v>2343.71</v>
      </c>
      <c r="BK458" s="540">
        <v>2893.43</v>
      </c>
      <c r="BL458" s="4">
        <v>2924.11</v>
      </c>
      <c r="BM458" s="4">
        <v>2427.38</v>
      </c>
      <c r="BN458" s="4">
        <v>2849.32</v>
      </c>
      <c r="BO458" s="4">
        <v>2941.44</v>
      </c>
      <c r="BP458" s="677">
        <v>2812.94</v>
      </c>
      <c r="BQ458" s="679">
        <v>3579.55</v>
      </c>
      <c r="BR458" s="681">
        <v>3130.92</v>
      </c>
    </row>
    <row r="459" spans="1:70">
      <c r="A459" s="684"/>
      <c r="B459" s="29" t="s">
        <v>103</v>
      </c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56">
        <v>0</v>
      </c>
      <c r="AB459" s="56">
        <v>0</v>
      </c>
      <c r="AC459" s="56">
        <v>0</v>
      </c>
      <c r="AD459" s="56">
        <v>0</v>
      </c>
      <c r="AE459" s="56">
        <v>0</v>
      </c>
      <c r="AF459" s="56">
        <v>0</v>
      </c>
      <c r="AG459" s="56">
        <v>0</v>
      </c>
      <c r="AH459" s="56">
        <v>0</v>
      </c>
      <c r="AI459" s="56">
        <v>0</v>
      </c>
      <c r="AJ459" s="56">
        <v>0</v>
      </c>
      <c r="AK459" s="56">
        <v>0</v>
      </c>
      <c r="AL459" s="56">
        <v>0</v>
      </c>
      <c r="AM459" s="56">
        <v>3300.14</v>
      </c>
      <c r="AN459" s="56">
        <v>2991.04</v>
      </c>
      <c r="AO459" s="56">
        <v>2457.2199999999998</v>
      </c>
      <c r="AP459" s="56">
        <v>2370.8200000000002</v>
      </c>
      <c r="AQ459" s="56">
        <v>2515.5500000000002</v>
      </c>
      <c r="AR459" s="56">
        <v>2576.25</v>
      </c>
      <c r="AS459" s="56">
        <v>2707.72</v>
      </c>
      <c r="AT459" s="56">
        <v>2497.66</v>
      </c>
      <c r="AU459" s="56">
        <v>2011.64</v>
      </c>
      <c r="AV459" s="56">
        <v>1993.8</v>
      </c>
      <c r="AW459" s="56">
        <v>2149.7800000000002</v>
      </c>
      <c r="AX459" s="56">
        <v>2303.62</v>
      </c>
      <c r="AY459" s="56">
        <v>2524.25</v>
      </c>
      <c r="AZ459" s="56">
        <v>2347.6799999999998</v>
      </c>
      <c r="BA459" s="56">
        <v>2159.08</v>
      </c>
      <c r="BB459" s="4">
        <v>2022.99</v>
      </c>
      <c r="BC459" s="4">
        <v>2156.1</v>
      </c>
      <c r="BD459" s="4">
        <v>1989.51</v>
      </c>
      <c r="BE459" s="400">
        <v>2998.64</v>
      </c>
      <c r="BF459" s="4">
        <v>3192.42</v>
      </c>
      <c r="BG459" s="4">
        <v>2426.83</v>
      </c>
      <c r="BH459" s="487">
        <v>2085.61</v>
      </c>
      <c r="BI459" s="490">
        <v>1886.68</v>
      </c>
      <c r="BJ459" s="508">
        <v>1794.27</v>
      </c>
      <c r="BK459" s="540">
        <v>1873.61</v>
      </c>
      <c r="BL459" s="4">
        <v>1706.33</v>
      </c>
      <c r="BM459" s="4">
        <v>1710.35</v>
      </c>
      <c r="BN459" s="4">
        <v>1911.08</v>
      </c>
      <c r="BO459" s="4">
        <v>2110.39</v>
      </c>
      <c r="BP459" s="677">
        <v>2108.4699999999998</v>
      </c>
      <c r="BQ459" s="679">
        <v>2905.67</v>
      </c>
      <c r="BR459" s="681">
        <v>2356.2800000000002</v>
      </c>
    </row>
    <row r="460" spans="1:70">
      <c r="A460" s="684" t="s">
        <v>104</v>
      </c>
      <c r="B460" s="28" t="s">
        <v>105</v>
      </c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>
        <v>0</v>
      </c>
      <c r="AB460" s="43">
        <v>0</v>
      </c>
      <c r="AC460" s="43">
        <v>0</v>
      </c>
      <c r="AD460" s="43">
        <v>0</v>
      </c>
      <c r="AE460" s="43">
        <v>0</v>
      </c>
      <c r="AF460" s="43">
        <v>0</v>
      </c>
      <c r="AG460" s="43">
        <v>0</v>
      </c>
      <c r="AH460" s="43">
        <v>0</v>
      </c>
      <c r="AI460" s="43">
        <v>0</v>
      </c>
      <c r="AJ460" s="43">
        <v>0</v>
      </c>
      <c r="AK460" s="43">
        <v>0</v>
      </c>
      <c r="AL460" s="43">
        <v>0</v>
      </c>
      <c r="AM460" s="43">
        <v>4.09</v>
      </c>
      <c r="AN460" s="43">
        <v>3.49</v>
      </c>
      <c r="AO460" s="43">
        <v>3.44</v>
      </c>
      <c r="AP460" s="43">
        <v>3.26</v>
      </c>
      <c r="AQ460" s="43">
        <v>3.38</v>
      </c>
      <c r="AR460" s="43">
        <v>3.27</v>
      </c>
      <c r="AS460" s="43">
        <v>3.68</v>
      </c>
      <c r="AT460" s="43">
        <v>3.7</v>
      </c>
      <c r="AU460" s="43">
        <v>3.23</v>
      </c>
      <c r="AV460" s="43">
        <v>3.11</v>
      </c>
      <c r="AW460" s="43">
        <v>3.12</v>
      </c>
      <c r="AX460" s="43">
        <v>3.1</v>
      </c>
      <c r="AY460" s="43">
        <v>3.59</v>
      </c>
      <c r="AZ460" s="43">
        <v>3.24</v>
      </c>
      <c r="BA460" s="43">
        <v>3.3</v>
      </c>
      <c r="BB460" s="2">
        <v>3.23</v>
      </c>
      <c r="BC460" s="2">
        <v>3.76</v>
      </c>
      <c r="BD460" s="2">
        <v>3.28</v>
      </c>
      <c r="BE460" s="399">
        <v>3.68</v>
      </c>
      <c r="BF460" s="2">
        <v>3.98</v>
      </c>
      <c r="BG460" s="2">
        <v>3.53</v>
      </c>
      <c r="BH460" s="486">
        <v>3.2</v>
      </c>
      <c r="BI460" s="489">
        <v>3.35</v>
      </c>
      <c r="BJ460" s="507">
        <v>3.8</v>
      </c>
      <c r="BK460" s="539">
        <v>3.81</v>
      </c>
      <c r="BL460" s="2">
        <v>3.42</v>
      </c>
      <c r="BM460" s="2">
        <v>3.94</v>
      </c>
      <c r="BN460" s="2">
        <v>3.63</v>
      </c>
      <c r="BO460" s="2">
        <v>4.1900000000000004</v>
      </c>
      <c r="BP460" s="676">
        <v>4.09</v>
      </c>
      <c r="BQ460" s="678">
        <v>4.8</v>
      </c>
      <c r="BR460" s="680">
        <v>4.4800000000000004</v>
      </c>
    </row>
    <row r="461" spans="1:70">
      <c r="A461" s="684"/>
      <c r="B461" s="29" t="s">
        <v>106</v>
      </c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>
        <v>0</v>
      </c>
      <c r="AB461" s="45">
        <v>0</v>
      </c>
      <c r="AC461" s="45">
        <v>0</v>
      </c>
      <c r="AD461" s="45">
        <v>0</v>
      </c>
      <c r="AE461" s="45">
        <v>0</v>
      </c>
      <c r="AF461" s="45">
        <v>0</v>
      </c>
      <c r="AG461" s="45">
        <v>0</v>
      </c>
      <c r="AH461" s="45">
        <v>0</v>
      </c>
      <c r="AI461" s="45">
        <v>0</v>
      </c>
      <c r="AJ461" s="45">
        <v>0</v>
      </c>
      <c r="AK461" s="45">
        <v>0</v>
      </c>
      <c r="AL461" s="45">
        <v>0</v>
      </c>
      <c r="AM461" s="45">
        <v>15.01</v>
      </c>
      <c r="AN461" s="45">
        <v>13.93</v>
      </c>
      <c r="AO461" s="45">
        <v>14.42</v>
      </c>
      <c r="AP461" s="45">
        <v>14.24</v>
      </c>
      <c r="AQ461" s="45">
        <v>14.3</v>
      </c>
      <c r="AR461" s="45">
        <v>13.71</v>
      </c>
      <c r="AS461" s="45">
        <v>15.66</v>
      </c>
      <c r="AT461" s="45">
        <v>15.43</v>
      </c>
      <c r="AU461" s="45">
        <v>12.75</v>
      </c>
      <c r="AV461" s="45">
        <v>12.79</v>
      </c>
      <c r="AW461" s="45">
        <v>11.85</v>
      </c>
      <c r="AX461" s="45">
        <v>12.65</v>
      </c>
      <c r="AY461" s="45">
        <v>13.42</v>
      </c>
      <c r="AZ461" s="45">
        <v>12.88</v>
      </c>
      <c r="BA461" s="45">
        <v>12.29</v>
      </c>
      <c r="BB461" s="4">
        <v>12.55</v>
      </c>
      <c r="BC461" s="4">
        <v>13.26</v>
      </c>
      <c r="BD461" s="4">
        <v>12.02</v>
      </c>
      <c r="BE461" s="400">
        <v>14.46</v>
      </c>
      <c r="BF461" s="4">
        <v>15.31</v>
      </c>
      <c r="BG461" s="4">
        <v>13.08</v>
      </c>
      <c r="BH461" s="487">
        <v>12.53</v>
      </c>
      <c r="BI461" s="490">
        <v>12.38</v>
      </c>
      <c r="BJ461" s="508">
        <v>13.1</v>
      </c>
      <c r="BK461" s="540">
        <v>15.55</v>
      </c>
      <c r="BL461" s="4">
        <v>14.31</v>
      </c>
      <c r="BM461" s="4">
        <v>14.91</v>
      </c>
      <c r="BN461" s="4">
        <v>13.98</v>
      </c>
      <c r="BO461" s="4">
        <v>14.82</v>
      </c>
      <c r="BP461" s="677">
        <v>14.17</v>
      </c>
      <c r="BQ461" s="679">
        <v>17.440000000000001</v>
      </c>
      <c r="BR461" s="681">
        <v>15.72</v>
      </c>
    </row>
    <row r="462" spans="1:70">
      <c r="A462" s="684"/>
      <c r="B462" s="29" t="s">
        <v>107</v>
      </c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>
        <v>0</v>
      </c>
      <c r="AB462" s="45">
        <v>0</v>
      </c>
      <c r="AC462" s="45">
        <v>0</v>
      </c>
      <c r="AD462" s="45">
        <v>0</v>
      </c>
      <c r="AE462" s="45">
        <v>0</v>
      </c>
      <c r="AF462" s="45">
        <v>0</v>
      </c>
      <c r="AG462" s="45">
        <v>0</v>
      </c>
      <c r="AH462" s="45">
        <v>0</v>
      </c>
      <c r="AI462" s="45">
        <v>0</v>
      </c>
      <c r="AJ462" s="45">
        <v>0</v>
      </c>
      <c r="AK462" s="45">
        <v>0</v>
      </c>
      <c r="AL462" s="45">
        <v>0</v>
      </c>
      <c r="AM462" s="45">
        <v>3.09</v>
      </c>
      <c r="AN462" s="45">
        <v>2.4900000000000002</v>
      </c>
      <c r="AO462" s="45">
        <v>2.67</v>
      </c>
      <c r="AP462" s="45">
        <v>2.5</v>
      </c>
      <c r="AQ462" s="45">
        <v>2.54</v>
      </c>
      <c r="AR462" s="45">
        <v>2.4500000000000002</v>
      </c>
      <c r="AS462" s="45">
        <v>3.11</v>
      </c>
      <c r="AT462" s="45">
        <v>2.82</v>
      </c>
      <c r="AU462" s="45">
        <v>2.37</v>
      </c>
      <c r="AV462" s="45">
        <v>2.4900000000000002</v>
      </c>
      <c r="AW462" s="45">
        <v>2.38</v>
      </c>
      <c r="AX462" s="45">
        <v>2.54</v>
      </c>
      <c r="AY462" s="45">
        <v>2.58</v>
      </c>
      <c r="AZ462" s="45">
        <v>2.4300000000000002</v>
      </c>
      <c r="BA462" s="45">
        <v>2.42</v>
      </c>
      <c r="BB462" s="4">
        <v>2.5</v>
      </c>
      <c r="BC462" s="4">
        <v>2.64</v>
      </c>
      <c r="BD462" s="4">
        <v>2.57</v>
      </c>
      <c r="BE462" s="400">
        <v>2.79</v>
      </c>
      <c r="BF462" s="4">
        <v>2.77</v>
      </c>
      <c r="BG462" s="4">
        <v>2.29</v>
      </c>
      <c r="BH462" s="487">
        <v>2.23</v>
      </c>
      <c r="BI462" s="490">
        <v>2.2200000000000002</v>
      </c>
      <c r="BJ462" s="508">
        <v>2.95</v>
      </c>
      <c r="BK462" s="540">
        <v>3.34</v>
      </c>
      <c r="BL462" s="4">
        <v>2.4</v>
      </c>
      <c r="BM462" s="4">
        <v>2.59</v>
      </c>
      <c r="BN462" s="4">
        <v>2.66</v>
      </c>
      <c r="BO462" s="4">
        <v>2.65</v>
      </c>
      <c r="BP462" s="677">
        <v>2.66</v>
      </c>
      <c r="BQ462" s="679">
        <v>3.15</v>
      </c>
      <c r="BR462" s="681">
        <v>2.8</v>
      </c>
    </row>
    <row r="463" spans="1:70">
      <c r="A463" s="684"/>
      <c r="B463" s="29" t="s">
        <v>108</v>
      </c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>
        <v>0</v>
      </c>
      <c r="AB463" s="45">
        <v>0</v>
      </c>
      <c r="AC463" s="45">
        <v>0</v>
      </c>
      <c r="AD463" s="45">
        <v>0</v>
      </c>
      <c r="AE463" s="45">
        <v>0</v>
      </c>
      <c r="AF463" s="45">
        <v>0</v>
      </c>
      <c r="AG463" s="45">
        <v>0</v>
      </c>
      <c r="AH463" s="45">
        <v>0</v>
      </c>
      <c r="AI463" s="45">
        <v>0</v>
      </c>
      <c r="AJ463" s="45">
        <v>0</v>
      </c>
      <c r="AK463" s="45">
        <v>0</v>
      </c>
      <c r="AL463" s="45">
        <v>0</v>
      </c>
      <c r="AM463" s="45">
        <v>6.18</v>
      </c>
      <c r="AN463" s="45">
        <v>4.82</v>
      </c>
      <c r="AO463" s="45">
        <v>4.76</v>
      </c>
      <c r="AP463" s="45">
        <v>5.0199999999999996</v>
      </c>
      <c r="AQ463" s="45">
        <v>5.58</v>
      </c>
      <c r="AR463" s="45">
        <v>5.08</v>
      </c>
      <c r="AS463" s="45">
        <v>6.36</v>
      </c>
      <c r="AT463" s="45">
        <v>5.58</v>
      </c>
      <c r="AU463" s="45">
        <v>4.67</v>
      </c>
      <c r="AV463" s="45">
        <v>4.9800000000000004</v>
      </c>
      <c r="AW463" s="45">
        <v>4.47</v>
      </c>
      <c r="AX463" s="45">
        <v>4.78</v>
      </c>
      <c r="AY463" s="45">
        <v>5.8</v>
      </c>
      <c r="AZ463" s="45">
        <v>5.66</v>
      </c>
      <c r="BA463" s="45">
        <v>4.75</v>
      </c>
      <c r="BB463" s="4">
        <v>5.14</v>
      </c>
      <c r="BC463" s="4">
        <v>5.74</v>
      </c>
      <c r="BD463" s="4">
        <v>5.22</v>
      </c>
      <c r="BE463" s="400">
        <v>6.2</v>
      </c>
      <c r="BF463" s="4">
        <v>6.52</v>
      </c>
      <c r="BG463" s="4">
        <v>5.15</v>
      </c>
      <c r="BH463" s="487">
        <v>4.76</v>
      </c>
      <c r="BI463" s="490">
        <v>5.21</v>
      </c>
      <c r="BJ463" s="508">
        <v>5.27</v>
      </c>
      <c r="BK463" s="540">
        <v>5.87</v>
      </c>
      <c r="BL463" s="4">
        <v>5.16</v>
      </c>
      <c r="BM463" s="4">
        <v>5.82</v>
      </c>
      <c r="BN463" s="4">
        <v>5.57</v>
      </c>
      <c r="BO463" s="4">
        <v>6.26</v>
      </c>
      <c r="BP463" s="677">
        <v>6.52</v>
      </c>
      <c r="BQ463" s="679">
        <v>8.52</v>
      </c>
      <c r="BR463" s="681">
        <v>6.9</v>
      </c>
    </row>
    <row r="464" spans="1:70">
      <c r="A464" s="684"/>
      <c r="B464" s="29" t="s">
        <v>109</v>
      </c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>
        <v>0</v>
      </c>
      <c r="AB464" s="45">
        <v>0</v>
      </c>
      <c r="AC464" s="45">
        <v>0</v>
      </c>
      <c r="AD464" s="45">
        <v>0</v>
      </c>
      <c r="AE464" s="45">
        <v>0</v>
      </c>
      <c r="AF464" s="45">
        <v>0</v>
      </c>
      <c r="AG464" s="45">
        <v>0</v>
      </c>
      <c r="AH464" s="45">
        <v>0</v>
      </c>
      <c r="AI464" s="45">
        <v>0</v>
      </c>
      <c r="AJ464" s="45">
        <v>0</v>
      </c>
      <c r="AK464" s="45">
        <v>0</v>
      </c>
      <c r="AL464" s="45">
        <v>0</v>
      </c>
      <c r="AM464" s="45">
        <v>2.99</v>
      </c>
      <c r="AN464" s="45">
        <v>2.1800000000000002</v>
      </c>
      <c r="AO464" s="45">
        <v>2.0499999999999998</v>
      </c>
      <c r="AP464" s="45">
        <v>1.9</v>
      </c>
      <c r="AQ464" s="45">
        <v>2</v>
      </c>
      <c r="AR464" s="45">
        <v>1.92</v>
      </c>
      <c r="AS464" s="45">
        <v>2.5299999999999998</v>
      </c>
      <c r="AT464" s="45">
        <v>2.17</v>
      </c>
      <c r="AU464" s="45">
        <v>1.96</v>
      </c>
      <c r="AV464" s="45">
        <v>1.96</v>
      </c>
      <c r="AW464" s="45">
        <v>1.85</v>
      </c>
      <c r="AX464" s="45">
        <v>1.93</v>
      </c>
      <c r="AY464" s="45">
        <v>2.11</v>
      </c>
      <c r="AZ464" s="45">
        <v>2.33</v>
      </c>
      <c r="BA464" s="45">
        <v>2.19</v>
      </c>
      <c r="BB464" s="4">
        <v>2.19</v>
      </c>
      <c r="BC464" s="4">
        <v>2.29</v>
      </c>
      <c r="BD464" s="4">
        <v>2.08</v>
      </c>
      <c r="BE464" s="400">
        <v>2.64</v>
      </c>
      <c r="BF464" s="4">
        <v>2.61</v>
      </c>
      <c r="BG464" s="4">
        <v>2.39</v>
      </c>
      <c r="BH464" s="487">
        <v>2.27</v>
      </c>
      <c r="BI464" s="490">
        <v>2.35</v>
      </c>
      <c r="BJ464" s="508">
        <v>2</v>
      </c>
      <c r="BK464" s="540">
        <v>2.17</v>
      </c>
      <c r="BL464" s="4">
        <v>1.94</v>
      </c>
      <c r="BM464" s="4">
        <v>2.4300000000000002</v>
      </c>
      <c r="BN464" s="4">
        <v>2.42</v>
      </c>
      <c r="BO464" s="4">
        <v>2.4</v>
      </c>
      <c r="BP464" s="677">
        <v>2.48</v>
      </c>
      <c r="BQ464" s="679">
        <v>3.37</v>
      </c>
      <c r="BR464" s="681">
        <v>2.59</v>
      </c>
    </row>
    <row r="465" spans="1:57">
      <c r="A465" s="213"/>
      <c r="B465" s="214"/>
      <c r="C465" s="214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  <c r="Y465" s="214"/>
      <c r="Z465" s="214"/>
      <c r="AA465" s="214"/>
      <c r="AB465" s="214"/>
      <c r="AC465" s="214"/>
      <c r="AD465" s="214"/>
      <c r="AE465" s="214"/>
      <c r="AF465" s="214"/>
      <c r="AG465" s="214"/>
      <c r="AH465" s="214"/>
      <c r="AI465" s="214"/>
      <c r="AJ465" s="214"/>
      <c r="AK465" s="214"/>
      <c r="AL465" s="214"/>
      <c r="AM465" s="214"/>
      <c r="AN465" s="214"/>
      <c r="AO465" s="214"/>
      <c r="AP465" s="214"/>
      <c r="AQ465" s="214"/>
      <c r="AR465" s="214"/>
      <c r="AS465" s="214"/>
      <c r="AT465" s="214"/>
      <c r="AU465" s="214"/>
      <c r="AV465" s="214"/>
      <c r="AW465" s="214"/>
      <c r="AX465" s="214"/>
      <c r="AY465" s="214"/>
      <c r="AZ465" s="214"/>
    </row>
    <row r="471" spans="1:57" ht="20.25">
      <c r="A471" s="683" t="s">
        <v>604</v>
      </c>
      <c r="B471" s="683"/>
      <c r="C471" s="1"/>
      <c r="AY471" s="1"/>
      <c r="AZ471" s="1"/>
      <c r="BA471" s="1"/>
      <c r="BB471" s="296">
        <v>42095</v>
      </c>
      <c r="BC471" s="296">
        <v>42125</v>
      </c>
      <c r="BD471" s="296">
        <v>42156</v>
      </c>
      <c r="BE471" s="389">
        <v>42186</v>
      </c>
    </row>
    <row r="472" spans="1:57">
      <c r="A472" s="682" t="s">
        <v>14</v>
      </c>
      <c r="B472" s="1" t="s">
        <v>15</v>
      </c>
      <c r="C472" s="2"/>
      <c r="AY472" s="2"/>
      <c r="AZ472" s="2"/>
      <c r="BA472" s="2"/>
      <c r="BB472" s="2">
        <v>121970</v>
      </c>
      <c r="BC472" s="2">
        <v>186084</v>
      </c>
      <c r="BD472" s="2">
        <v>148712</v>
      </c>
      <c r="BE472" s="402">
        <v>136943</v>
      </c>
    </row>
    <row r="473" spans="1:57">
      <c r="A473" s="682"/>
      <c r="B473" s="3" t="s">
        <v>16</v>
      </c>
      <c r="C473" s="4"/>
      <c r="AY473" s="4"/>
      <c r="AZ473" s="4"/>
      <c r="BA473" s="4"/>
      <c r="BB473" s="206">
        <v>0</v>
      </c>
      <c r="BC473" s="202">
        <v>0.52569999999999995</v>
      </c>
      <c r="BD473" s="202">
        <v>-0.20080000000000001</v>
      </c>
      <c r="BE473" s="405">
        <v>-7.9100000000000004E-2</v>
      </c>
    </row>
    <row r="474" spans="1:57">
      <c r="A474" s="682"/>
      <c r="B474" s="1" t="s">
        <v>17</v>
      </c>
      <c r="C474" s="2"/>
      <c r="AY474" s="2"/>
      <c r="AZ474" s="2"/>
      <c r="BA474" s="2"/>
      <c r="BB474" s="2">
        <v>2409</v>
      </c>
      <c r="BC474" s="2">
        <v>2207</v>
      </c>
      <c r="BD474" s="2">
        <v>2432</v>
      </c>
      <c r="BE474" s="402">
        <v>2291</v>
      </c>
    </row>
    <row r="475" spans="1:57">
      <c r="A475" s="682"/>
      <c r="B475" s="3" t="s">
        <v>18</v>
      </c>
      <c r="C475" s="4"/>
      <c r="AY475" s="4"/>
      <c r="AZ475" s="4"/>
      <c r="BA475" s="4"/>
      <c r="BB475" s="206">
        <v>0</v>
      </c>
      <c r="BC475" s="202">
        <v>-8.3900000000000002E-2</v>
      </c>
      <c r="BD475" s="202">
        <v>0.1019</v>
      </c>
      <c r="BE475" s="405">
        <v>-5.8000000000000003E-2</v>
      </c>
    </row>
    <row r="476" spans="1:57">
      <c r="A476" s="682"/>
      <c r="B476" s="1" t="s">
        <v>19</v>
      </c>
      <c r="C476" s="2"/>
      <c r="AY476" s="2"/>
      <c r="AZ476" s="2"/>
      <c r="BA476" s="2"/>
      <c r="BB476" s="2">
        <v>50.63</v>
      </c>
      <c r="BC476" s="2">
        <v>84.32</v>
      </c>
      <c r="BD476" s="2">
        <v>61.15</v>
      </c>
      <c r="BE476" s="402">
        <v>59.77</v>
      </c>
    </row>
    <row r="477" spans="1:57">
      <c r="A477" s="682"/>
      <c r="B477" s="3" t="s">
        <v>20</v>
      </c>
      <c r="C477" s="4"/>
      <c r="AY477" s="4"/>
      <c r="AZ477" s="4"/>
      <c r="BA477" s="4"/>
      <c r="BB477" s="206">
        <v>0</v>
      </c>
      <c r="BC477" s="202">
        <v>0.66539999999999999</v>
      </c>
      <c r="BD477" s="202">
        <v>-0.27479999999999999</v>
      </c>
      <c r="BE477" s="405">
        <v>-2.2599999999999999E-2</v>
      </c>
    </row>
    <row r="478" spans="1:57">
      <c r="A478" s="682" t="s">
        <v>28</v>
      </c>
      <c r="B478" s="1" t="s">
        <v>29</v>
      </c>
      <c r="C478" s="2"/>
      <c r="AY478" s="2"/>
      <c r="AZ478" s="2"/>
      <c r="BA478" s="2"/>
      <c r="BB478" s="2">
        <v>121970</v>
      </c>
      <c r="BC478" s="2">
        <v>186084</v>
      </c>
      <c r="BD478" s="2">
        <v>148712</v>
      </c>
      <c r="BE478" s="402">
        <v>136943</v>
      </c>
    </row>
    <row r="479" spans="1:57">
      <c r="A479" s="682"/>
      <c r="B479" s="3" t="s">
        <v>30</v>
      </c>
      <c r="C479" s="4"/>
      <c r="AY479" s="4"/>
      <c r="AZ479" s="4"/>
      <c r="BA479" s="4"/>
      <c r="BB479" s="206">
        <v>0</v>
      </c>
      <c r="BC479" s="202">
        <v>0.52569999999999995</v>
      </c>
      <c r="BD479" s="202">
        <v>-0.20080000000000001</v>
      </c>
      <c r="BE479" s="405">
        <v>-7.9100000000000004E-2</v>
      </c>
    </row>
    <row r="480" spans="1:57">
      <c r="A480" s="682"/>
      <c r="B480" s="3" t="s">
        <v>31</v>
      </c>
      <c r="C480" s="4"/>
      <c r="AY480" s="2"/>
      <c r="AZ480" s="2"/>
      <c r="BA480" s="2"/>
      <c r="BB480" s="4">
        <v>2409</v>
      </c>
      <c r="BC480" s="4">
        <v>2207</v>
      </c>
      <c r="BD480" s="4">
        <v>2432</v>
      </c>
      <c r="BE480" s="403">
        <v>2291</v>
      </c>
    </row>
    <row r="481" spans="1:57">
      <c r="A481" s="682"/>
      <c r="B481" s="3" t="s">
        <v>32</v>
      </c>
      <c r="C481" s="4"/>
      <c r="AY481" s="4"/>
      <c r="AZ481" s="4"/>
      <c r="BA481" s="4"/>
      <c r="BB481" s="206">
        <v>0</v>
      </c>
      <c r="BC481" s="202">
        <v>-8.3900000000000002E-2</v>
      </c>
      <c r="BD481" s="202">
        <v>0.1019</v>
      </c>
      <c r="BE481" s="405">
        <v>-5.8000000000000003E-2</v>
      </c>
    </row>
    <row r="482" spans="1:57">
      <c r="A482" s="682"/>
      <c r="B482" s="3" t="s">
        <v>33</v>
      </c>
      <c r="C482" s="4"/>
      <c r="AY482" s="4"/>
      <c r="AZ482" s="4"/>
      <c r="BA482" s="4"/>
      <c r="BB482" s="4">
        <v>50.63</v>
      </c>
      <c r="BC482" s="4">
        <v>84.32</v>
      </c>
      <c r="BD482" s="4">
        <v>61.15</v>
      </c>
      <c r="BE482" s="403">
        <v>59.77</v>
      </c>
    </row>
    <row r="483" spans="1:57">
      <c r="A483" s="682"/>
      <c r="B483" s="3" t="s">
        <v>34</v>
      </c>
      <c r="C483" s="4"/>
      <c r="AY483" s="4"/>
      <c r="AZ483" s="4"/>
      <c r="BA483" s="4"/>
      <c r="BB483" s="206">
        <v>0</v>
      </c>
      <c r="BC483" s="202">
        <v>0.66539999999999999</v>
      </c>
      <c r="BD483" s="202">
        <v>-0.27479999999999999</v>
      </c>
      <c r="BE483" s="405">
        <v>-2.2599999999999999E-2</v>
      </c>
    </row>
    <row r="484" spans="1:57">
      <c r="A484" s="682" t="s">
        <v>35</v>
      </c>
      <c r="B484" s="1" t="s">
        <v>36</v>
      </c>
      <c r="C484" s="2"/>
      <c r="AY484" s="4"/>
      <c r="AZ484" s="4"/>
      <c r="BA484" s="4"/>
      <c r="BB484" s="2">
        <v>2044</v>
      </c>
      <c r="BC484" s="2">
        <v>1363</v>
      </c>
      <c r="BD484" s="2">
        <v>1341</v>
      </c>
      <c r="BE484" s="402">
        <v>1375</v>
      </c>
    </row>
    <row r="485" spans="1:57">
      <c r="A485" s="682"/>
      <c r="B485" s="3" t="s">
        <v>37</v>
      </c>
      <c r="C485" s="4"/>
      <c r="AY485" s="2"/>
      <c r="AZ485" s="2"/>
      <c r="BA485" s="2"/>
      <c r="BB485" s="4">
        <v>365</v>
      </c>
      <c r="BC485" s="4">
        <v>518</v>
      </c>
      <c r="BD485" s="4">
        <v>614</v>
      </c>
      <c r="BE485" s="403">
        <v>456</v>
      </c>
    </row>
    <row r="486" spans="1:57">
      <c r="A486" s="682"/>
      <c r="B486" s="3" t="s">
        <v>38</v>
      </c>
      <c r="C486" s="4"/>
      <c r="AY486" s="4"/>
      <c r="AZ486" s="4"/>
      <c r="BA486" s="4"/>
      <c r="BB486" s="4">
        <v>0</v>
      </c>
      <c r="BC486" s="4">
        <v>332</v>
      </c>
      <c r="BD486" s="4">
        <v>427</v>
      </c>
      <c r="BE486" s="403">
        <v>417</v>
      </c>
    </row>
    <row r="487" spans="1:57">
      <c r="A487" s="682"/>
      <c r="B487" s="3" t="s">
        <v>39</v>
      </c>
      <c r="C487" s="4"/>
      <c r="AY487" s="2"/>
      <c r="AZ487" s="2"/>
      <c r="BA487" s="2"/>
      <c r="BB487" s="4">
        <v>110</v>
      </c>
      <c r="BC487" s="4">
        <v>58</v>
      </c>
      <c r="BD487" s="4">
        <v>114</v>
      </c>
      <c r="BE487" s="403">
        <v>83</v>
      </c>
    </row>
    <row r="488" spans="1:57">
      <c r="A488" s="682"/>
      <c r="B488" s="1" t="s">
        <v>40</v>
      </c>
      <c r="C488" s="2"/>
      <c r="AY488" s="4"/>
      <c r="AZ488" s="4"/>
      <c r="BA488" s="4"/>
      <c r="BB488" s="2">
        <v>2044</v>
      </c>
      <c r="BC488" s="2">
        <v>1363</v>
      </c>
      <c r="BD488" s="2">
        <v>1341</v>
      </c>
      <c r="BE488" s="402">
        <v>1375</v>
      </c>
    </row>
    <row r="489" spans="1:57">
      <c r="A489" s="682"/>
      <c r="B489" s="3" t="s">
        <v>41</v>
      </c>
      <c r="C489" s="4"/>
      <c r="AY489" s="4"/>
      <c r="AZ489" s="4"/>
      <c r="BA489" s="4"/>
      <c r="BB489" s="4">
        <v>325</v>
      </c>
      <c r="BC489" s="4">
        <v>826</v>
      </c>
      <c r="BD489" s="4">
        <v>1041</v>
      </c>
      <c r="BE489" s="403">
        <v>828</v>
      </c>
    </row>
    <row r="490" spans="1:57">
      <c r="A490" s="682"/>
      <c r="B490" s="3" t="s">
        <v>42</v>
      </c>
      <c r="C490" s="4"/>
      <c r="AY490" s="2"/>
      <c r="AZ490" s="2"/>
      <c r="BA490" s="2"/>
      <c r="BB490" s="4">
        <v>40</v>
      </c>
      <c r="BC490" s="4">
        <v>17</v>
      </c>
      <c r="BD490" s="4">
        <v>50</v>
      </c>
      <c r="BE490" s="403">
        <v>88</v>
      </c>
    </row>
    <row r="491" spans="1:57">
      <c r="A491" s="682" t="s">
        <v>43</v>
      </c>
      <c r="B491" s="1" t="s">
        <v>43</v>
      </c>
      <c r="C491" s="2"/>
      <c r="AY491" s="4"/>
      <c r="AZ491" s="4"/>
      <c r="BA491" s="4"/>
      <c r="BB491" s="249">
        <v>1.0999999999999999E-2</v>
      </c>
      <c r="BC491" s="249">
        <v>3.7000000000000002E-3</v>
      </c>
      <c r="BD491" s="249">
        <v>3.7000000000000002E-3</v>
      </c>
      <c r="BE491" s="406">
        <v>3.0000000000000001E-3</v>
      </c>
    </row>
    <row r="492" spans="1:57">
      <c r="A492" s="682"/>
      <c r="B492" s="3" t="s">
        <v>44</v>
      </c>
      <c r="C492" s="4"/>
      <c r="AY492" s="4"/>
      <c r="AZ492" s="4"/>
      <c r="BA492" s="4"/>
      <c r="BB492" s="206">
        <v>0</v>
      </c>
      <c r="BC492" s="202">
        <v>-0.66359999999999997</v>
      </c>
      <c r="BD492" s="206">
        <v>0</v>
      </c>
      <c r="BE492" s="405">
        <v>-0.18920000000000001</v>
      </c>
    </row>
    <row r="493" spans="1:57">
      <c r="A493" s="682"/>
      <c r="B493" s="3" t="s">
        <v>45</v>
      </c>
      <c r="C493" s="4"/>
      <c r="AY493" s="4"/>
      <c r="AZ493" s="4"/>
      <c r="BA493" s="4"/>
      <c r="BB493" s="202">
        <v>9.4999999999999998E-3</v>
      </c>
      <c r="BC493" s="202">
        <v>2.5000000000000001E-3</v>
      </c>
      <c r="BD493" s="202">
        <v>2.3E-3</v>
      </c>
      <c r="BE493" s="405">
        <v>2.0999999999999999E-3</v>
      </c>
    </row>
    <row r="494" spans="1:57">
      <c r="A494" s="682"/>
      <c r="B494" s="3" t="s">
        <v>46</v>
      </c>
      <c r="C494" s="4"/>
      <c r="AY494" s="2"/>
      <c r="AZ494" s="2"/>
      <c r="BA494" s="2"/>
      <c r="BB494" s="202">
        <v>9.5000000000000001E-2</v>
      </c>
      <c r="BC494" s="202">
        <v>2.1499999999999998E-2</v>
      </c>
      <c r="BD494" s="202">
        <v>1.2500000000000001E-2</v>
      </c>
      <c r="BE494" s="405">
        <v>9.9000000000000008E-3</v>
      </c>
    </row>
    <row r="495" spans="1:57">
      <c r="A495" s="682"/>
      <c r="B495" s="3" t="s">
        <v>47</v>
      </c>
      <c r="C495" s="4"/>
      <c r="AY495" s="4"/>
      <c r="AZ495" s="4"/>
      <c r="BA495" s="4"/>
      <c r="BB495" s="202">
        <v>4.6800000000000001E-2</v>
      </c>
      <c r="BC495" s="202">
        <v>2.0299999999999999E-2</v>
      </c>
      <c r="BD495" s="202">
        <v>7.1000000000000004E-3</v>
      </c>
      <c r="BE495" s="405">
        <v>3.5999999999999999E-3</v>
      </c>
    </row>
    <row r="496" spans="1:57">
      <c r="A496" s="682" t="s">
        <v>48</v>
      </c>
      <c r="B496" s="1" t="s">
        <v>49</v>
      </c>
      <c r="C496" s="2"/>
      <c r="AY496" s="2"/>
      <c r="AZ496" s="2"/>
      <c r="BA496" s="2"/>
      <c r="BB496" s="249">
        <v>0.84850000000000003</v>
      </c>
      <c r="BC496" s="249">
        <v>0.61760000000000004</v>
      </c>
      <c r="BD496" s="249">
        <v>0.5514</v>
      </c>
      <c r="BE496" s="406">
        <v>0.60019999999999996</v>
      </c>
    </row>
    <row r="497" spans="1:57">
      <c r="A497" s="682"/>
      <c r="B497" s="3" t="s">
        <v>50</v>
      </c>
      <c r="C497" s="4"/>
      <c r="AY497" s="4"/>
      <c r="AZ497" s="4"/>
      <c r="BA497" s="4"/>
      <c r="BB497" s="202">
        <v>0.1515</v>
      </c>
      <c r="BC497" s="202">
        <v>0.23469999999999999</v>
      </c>
      <c r="BD497" s="202">
        <v>0.2525</v>
      </c>
      <c r="BE497" s="405">
        <v>0.19900000000000001</v>
      </c>
    </row>
    <row r="498" spans="1:57">
      <c r="A498" s="682"/>
      <c r="B498" s="3" t="s">
        <v>51</v>
      </c>
      <c r="C498" s="4"/>
      <c r="AY498" s="2"/>
      <c r="AZ498" s="2"/>
      <c r="BA498" s="2"/>
      <c r="BB498" s="206">
        <v>0</v>
      </c>
      <c r="BC498" s="202">
        <v>0.15040000000000001</v>
      </c>
      <c r="BD498" s="202">
        <v>0.17560000000000001</v>
      </c>
      <c r="BE498" s="405">
        <v>0.182</v>
      </c>
    </row>
    <row r="499" spans="1:57">
      <c r="A499" s="682"/>
      <c r="B499" s="3" t="s">
        <v>52</v>
      </c>
      <c r="C499" s="4"/>
      <c r="AY499" s="4"/>
      <c r="AZ499" s="4"/>
      <c r="BA499" s="4"/>
      <c r="BB499" s="202">
        <v>4.5699999999999998E-2</v>
      </c>
      <c r="BC499" s="202">
        <v>2.63E-2</v>
      </c>
      <c r="BD499" s="202">
        <v>4.6899999999999997E-2</v>
      </c>
      <c r="BE499" s="405">
        <v>3.6200000000000003E-2</v>
      </c>
    </row>
    <row r="500" spans="1:57">
      <c r="A500" s="682" t="s">
        <v>53</v>
      </c>
      <c r="B500" s="1" t="s">
        <v>54</v>
      </c>
      <c r="C500" s="2"/>
      <c r="AY500" s="4"/>
      <c r="AZ500" s="4"/>
      <c r="BA500" s="4"/>
      <c r="BB500" s="2">
        <v>86799</v>
      </c>
      <c r="BC500" s="2">
        <v>78625</v>
      </c>
      <c r="BD500" s="2">
        <v>60675</v>
      </c>
      <c r="BE500" s="402">
        <v>67774</v>
      </c>
    </row>
    <row r="501" spans="1:57">
      <c r="A501" s="682"/>
      <c r="B501" s="3" t="s">
        <v>55</v>
      </c>
      <c r="C501" s="4"/>
      <c r="AY501" s="4"/>
      <c r="AZ501" s="4"/>
      <c r="BA501" s="4"/>
      <c r="BB501" s="4">
        <v>35171</v>
      </c>
      <c r="BC501" s="4">
        <v>29824</v>
      </c>
      <c r="BD501" s="4">
        <v>26085</v>
      </c>
      <c r="BE501" s="403">
        <v>23091</v>
      </c>
    </row>
    <row r="502" spans="1:57">
      <c r="A502" s="682"/>
      <c r="B502" s="3" t="s">
        <v>56</v>
      </c>
      <c r="C502" s="4"/>
      <c r="AY502" s="4"/>
      <c r="AZ502" s="4"/>
      <c r="BA502" s="4"/>
      <c r="BB502" s="4">
        <v>0</v>
      </c>
      <c r="BC502" s="4">
        <v>77856</v>
      </c>
      <c r="BD502" s="4">
        <v>60372</v>
      </c>
      <c r="BE502" s="403">
        <v>44146</v>
      </c>
    </row>
    <row r="503" spans="1:57">
      <c r="A503" s="682"/>
      <c r="B503" s="3" t="s">
        <v>57</v>
      </c>
      <c r="C503" s="4"/>
      <c r="AY503" s="2"/>
      <c r="AZ503" s="2"/>
      <c r="BA503" s="2"/>
      <c r="BB503" s="4">
        <v>4185</v>
      </c>
      <c r="BC503" s="4">
        <v>2240</v>
      </c>
      <c r="BD503" s="4">
        <v>2999</v>
      </c>
      <c r="BE503" s="403">
        <v>2781</v>
      </c>
    </row>
    <row r="504" spans="1:57">
      <c r="A504" s="682"/>
      <c r="B504" s="1" t="s">
        <v>58</v>
      </c>
      <c r="C504" s="2"/>
      <c r="AY504" s="4"/>
      <c r="AZ504" s="4"/>
      <c r="BA504" s="4"/>
      <c r="BB504" s="2">
        <v>86799</v>
      </c>
      <c r="BC504" s="2">
        <v>78625</v>
      </c>
      <c r="BD504" s="2">
        <v>60675</v>
      </c>
      <c r="BE504" s="402">
        <v>67774</v>
      </c>
    </row>
    <row r="505" spans="1:57">
      <c r="A505" s="682"/>
      <c r="B505" s="3" t="s">
        <v>59</v>
      </c>
      <c r="C505" s="4"/>
      <c r="AY505" s="4"/>
      <c r="AZ505" s="4"/>
      <c r="BA505" s="4"/>
      <c r="BB505" s="4">
        <v>27993</v>
      </c>
      <c r="BC505" s="4">
        <v>106410</v>
      </c>
      <c r="BD505" s="4">
        <v>85730</v>
      </c>
      <c r="BE505" s="403">
        <v>62779</v>
      </c>
    </row>
    <row r="506" spans="1:57">
      <c r="A506" s="682"/>
      <c r="B506" s="3" t="s">
        <v>60</v>
      </c>
      <c r="C506" s="4"/>
      <c r="AY506" s="4"/>
      <c r="AZ506" s="4"/>
      <c r="BA506" s="4"/>
      <c r="BB506" s="4">
        <v>7178</v>
      </c>
      <c r="BC506" s="4">
        <v>1039</v>
      </c>
      <c r="BD506" s="4">
        <v>2307</v>
      </c>
      <c r="BE506" s="403">
        <v>6390</v>
      </c>
    </row>
    <row r="507" spans="1:57">
      <c r="A507" s="682" t="s">
        <v>61</v>
      </c>
      <c r="B507" s="1" t="s">
        <v>62</v>
      </c>
      <c r="C507" s="2"/>
      <c r="AY507" s="4"/>
      <c r="AZ507" s="4"/>
      <c r="BA507" s="4"/>
      <c r="BB507" s="2">
        <v>42.47</v>
      </c>
      <c r="BC507" s="2">
        <v>57.69</v>
      </c>
      <c r="BD507" s="2">
        <v>45.25</v>
      </c>
      <c r="BE507" s="402">
        <v>49.29</v>
      </c>
    </row>
    <row r="508" spans="1:57">
      <c r="A508" s="682"/>
      <c r="B508" s="3" t="s">
        <v>63</v>
      </c>
      <c r="C508" s="4"/>
      <c r="BB508" s="4">
        <v>96.36</v>
      </c>
      <c r="BC508" s="4">
        <v>57.58</v>
      </c>
      <c r="BD508" s="4">
        <v>42.48</v>
      </c>
      <c r="BE508" s="403">
        <v>50.64</v>
      </c>
    </row>
    <row r="509" spans="1:57">
      <c r="A509" s="682"/>
      <c r="B509" s="3" t="s">
        <v>64</v>
      </c>
      <c r="C509" s="4"/>
      <c r="BB509" s="4"/>
      <c r="BC509" s="4">
        <v>234.51</v>
      </c>
      <c r="BD509" s="4">
        <v>141.38999999999999</v>
      </c>
      <c r="BE509" s="403">
        <v>105.87</v>
      </c>
    </row>
    <row r="510" spans="1:57">
      <c r="A510" s="682"/>
      <c r="B510" s="3" t="s">
        <v>65</v>
      </c>
      <c r="C510" s="4"/>
      <c r="BB510" s="4">
        <v>38.049999999999997</v>
      </c>
      <c r="BC510" s="4">
        <v>38.619999999999997</v>
      </c>
      <c r="BD510" s="4">
        <v>26.31</v>
      </c>
      <c r="BE510" s="403">
        <v>33.51</v>
      </c>
    </row>
    <row r="511" spans="1:57">
      <c r="A511" s="682"/>
      <c r="B511" s="1" t="s">
        <v>66</v>
      </c>
      <c r="C511" s="2"/>
      <c r="BB511" s="2">
        <v>42.47</v>
      </c>
      <c r="BC511" s="2">
        <v>57.69</v>
      </c>
      <c r="BD511" s="2">
        <v>45.25</v>
      </c>
      <c r="BE511" s="402">
        <v>49.29</v>
      </c>
    </row>
    <row r="512" spans="1:57">
      <c r="A512" s="682"/>
      <c r="B512" s="3" t="s">
        <v>67</v>
      </c>
      <c r="C512" s="4"/>
      <c r="BB512" s="4">
        <v>86.13</v>
      </c>
      <c r="BC512" s="4">
        <v>128.83000000000001</v>
      </c>
      <c r="BD512" s="4">
        <v>82.35</v>
      </c>
      <c r="BE512" s="403">
        <v>75.819999999999993</v>
      </c>
    </row>
    <row r="513" spans="1:57">
      <c r="A513" s="682"/>
      <c r="B513" s="3" t="s">
        <v>68</v>
      </c>
      <c r="C513" s="4"/>
      <c r="BB513" s="4">
        <v>179.45</v>
      </c>
      <c r="BC513" s="4">
        <v>61.12</v>
      </c>
      <c r="BD513" s="4">
        <v>46.14</v>
      </c>
      <c r="BE513" s="403">
        <v>72.61</v>
      </c>
    </row>
    <row r="514" spans="1:57">
      <c r="A514" s="266"/>
      <c r="B514" s="265"/>
      <c r="C514" s="265"/>
      <c r="BD514" s="265"/>
      <c r="BE514" s="404"/>
    </row>
    <row r="515" spans="1:57">
      <c r="A515" s="266"/>
      <c r="B515" s="266"/>
      <c r="C515" s="266"/>
      <c r="BD515" s="266"/>
    </row>
    <row r="516" spans="1:57" ht="20.25">
      <c r="A516" s="683" t="s">
        <v>605</v>
      </c>
      <c r="B516" s="683"/>
      <c r="C516" s="1"/>
      <c r="AY516" s="296">
        <v>42005</v>
      </c>
      <c r="AZ516" s="296">
        <v>42036</v>
      </c>
      <c r="BA516" s="296">
        <v>42064</v>
      </c>
      <c r="BB516" s="296">
        <v>42095</v>
      </c>
      <c r="BC516" s="296">
        <v>42125</v>
      </c>
      <c r="BD516" s="296">
        <v>42156</v>
      </c>
      <c r="BE516" s="389">
        <v>42186</v>
      </c>
    </row>
    <row r="517" spans="1:57">
      <c r="A517" s="682" t="s">
        <v>14</v>
      </c>
      <c r="B517" s="1" t="s">
        <v>70</v>
      </c>
      <c r="C517" s="2"/>
      <c r="AY517" s="2">
        <v>975</v>
      </c>
      <c r="AZ517" s="2">
        <v>6067</v>
      </c>
      <c r="BA517" s="2">
        <v>8675</v>
      </c>
      <c r="BB517" s="2">
        <v>218825</v>
      </c>
      <c r="BC517" s="2">
        <v>590265</v>
      </c>
      <c r="BD517" s="2">
        <v>661072</v>
      </c>
      <c r="BE517" s="402">
        <v>768046</v>
      </c>
    </row>
    <row r="518" spans="1:57">
      <c r="A518" s="682"/>
      <c r="B518" s="3" t="s">
        <v>71</v>
      </c>
      <c r="C518" s="4"/>
      <c r="AY518" s="206">
        <v>0</v>
      </c>
      <c r="AZ518" s="202">
        <v>5.2225999999999999</v>
      </c>
      <c r="BA518" s="202">
        <v>0.4299</v>
      </c>
      <c r="BB518" s="202">
        <v>24.224799999999998</v>
      </c>
      <c r="BC518" s="202">
        <v>1.6974</v>
      </c>
      <c r="BD518" s="206">
        <v>0.12</v>
      </c>
      <c r="BE518" s="405">
        <v>0.1618</v>
      </c>
    </row>
    <row r="519" spans="1:57">
      <c r="A519" s="682"/>
      <c r="B519" s="1" t="s">
        <v>72</v>
      </c>
      <c r="C519" s="2"/>
      <c r="AY519" s="2">
        <v>0</v>
      </c>
      <c r="AZ519" s="2">
        <v>0</v>
      </c>
      <c r="BA519" s="2">
        <v>3343</v>
      </c>
      <c r="BB519" s="2">
        <v>44730</v>
      </c>
      <c r="BC519" s="2">
        <v>135313</v>
      </c>
      <c r="BD519" s="2">
        <v>136253</v>
      </c>
      <c r="BE519" s="402">
        <v>153977</v>
      </c>
    </row>
    <row r="520" spans="1:57">
      <c r="A520" s="682"/>
      <c r="B520" s="3" t="s">
        <v>73</v>
      </c>
      <c r="C520" s="4"/>
      <c r="AY520" s="206">
        <v>0</v>
      </c>
      <c r="AZ520" s="206">
        <v>0</v>
      </c>
      <c r="BA520" s="206">
        <v>0</v>
      </c>
      <c r="BB520" s="202">
        <v>12.3802</v>
      </c>
      <c r="BC520" s="202">
        <v>2.0251000000000001</v>
      </c>
      <c r="BD520" s="202">
        <v>6.8999999999999999E-3</v>
      </c>
      <c r="BE520" s="405">
        <v>0.13009999999999999</v>
      </c>
    </row>
    <row r="521" spans="1:57">
      <c r="A521" s="682"/>
      <c r="B521" s="1" t="s">
        <v>74</v>
      </c>
      <c r="C521" s="2"/>
      <c r="AY521" s="2">
        <v>972</v>
      </c>
      <c r="AZ521" s="2">
        <v>5762</v>
      </c>
      <c r="BA521" s="2">
        <v>7514</v>
      </c>
      <c r="BB521" s="2">
        <v>214550</v>
      </c>
      <c r="BC521" s="2">
        <v>551584</v>
      </c>
      <c r="BD521" s="2">
        <v>570711</v>
      </c>
      <c r="BE521" s="402">
        <v>659737</v>
      </c>
    </row>
    <row r="522" spans="1:57">
      <c r="A522" s="682"/>
      <c r="B522" s="3" t="s">
        <v>75</v>
      </c>
      <c r="C522" s="4"/>
      <c r="AY522" s="206">
        <v>0</v>
      </c>
      <c r="AZ522" s="202">
        <v>4.9279999999999999</v>
      </c>
      <c r="BA522" s="202">
        <v>0.30409999999999998</v>
      </c>
      <c r="BB522" s="202">
        <v>27.5534</v>
      </c>
      <c r="BC522" s="202">
        <v>1.5709</v>
      </c>
      <c r="BD522" s="202">
        <v>3.4700000000000002E-2</v>
      </c>
      <c r="BE522" s="405">
        <v>0.156</v>
      </c>
    </row>
    <row r="523" spans="1:57">
      <c r="A523" s="682"/>
      <c r="B523" s="1" t="s">
        <v>76</v>
      </c>
      <c r="C523" s="2"/>
      <c r="AY523" s="2">
        <v>0</v>
      </c>
      <c r="AZ523" s="2">
        <v>305</v>
      </c>
      <c r="BA523" s="2">
        <v>1116</v>
      </c>
      <c r="BB523" s="2">
        <v>3421</v>
      </c>
      <c r="BC523" s="2">
        <v>38440</v>
      </c>
      <c r="BD523" s="2">
        <v>83352</v>
      </c>
      <c r="BE523" s="402">
        <v>83773</v>
      </c>
    </row>
    <row r="524" spans="1:57">
      <c r="A524" s="682"/>
      <c r="B524" s="3" t="s">
        <v>77</v>
      </c>
      <c r="C524" s="4"/>
      <c r="AY524" s="206">
        <v>0</v>
      </c>
      <c r="AZ524" s="206">
        <v>0</v>
      </c>
      <c r="BA524" s="202">
        <v>2.6589999999999998</v>
      </c>
      <c r="BB524" s="202">
        <v>2.0653999999999999</v>
      </c>
      <c r="BC524" s="202">
        <v>10.236499999999999</v>
      </c>
      <c r="BD524" s="202">
        <v>1.1684000000000001</v>
      </c>
      <c r="BE524" s="405">
        <v>5.1000000000000004E-3</v>
      </c>
    </row>
    <row r="525" spans="1:57">
      <c r="A525" s="682"/>
      <c r="B525" s="1" t="s">
        <v>78</v>
      </c>
      <c r="C525" s="2"/>
      <c r="AY525" s="2">
        <v>3</v>
      </c>
      <c r="AZ525" s="2">
        <v>0</v>
      </c>
      <c r="BA525" s="2">
        <v>45</v>
      </c>
      <c r="BB525" s="2">
        <v>854</v>
      </c>
      <c r="BC525" s="2">
        <v>838</v>
      </c>
      <c r="BD525" s="2">
        <v>7009</v>
      </c>
      <c r="BE525" s="402">
        <v>24536</v>
      </c>
    </row>
    <row r="526" spans="1:57">
      <c r="A526" s="682"/>
      <c r="B526" s="3" t="s">
        <v>79</v>
      </c>
      <c r="C526" s="4"/>
      <c r="AY526" s="206">
        <v>0</v>
      </c>
      <c r="AZ526" s="206">
        <v>-1</v>
      </c>
      <c r="BA526" s="206">
        <v>0</v>
      </c>
      <c r="BB526" s="202">
        <v>17.977799999999998</v>
      </c>
      <c r="BC526" s="202">
        <v>-1.8700000000000001E-2</v>
      </c>
      <c r="BD526" s="202">
        <v>7.3639999999999999</v>
      </c>
      <c r="BE526" s="405">
        <v>2.5005999999999999</v>
      </c>
    </row>
    <row r="527" spans="1:57">
      <c r="A527" s="682" t="s">
        <v>80</v>
      </c>
      <c r="B527" s="3" t="s">
        <v>81</v>
      </c>
      <c r="C527" s="4"/>
      <c r="AY527" s="202">
        <v>0.99690000000000001</v>
      </c>
      <c r="AZ527" s="202">
        <v>0.94969999999999999</v>
      </c>
      <c r="BA527" s="202">
        <v>0.86619999999999997</v>
      </c>
      <c r="BB527" s="202">
        <v>0.98050000000000004</v>
      </c>
      <c r="BC527" s="202">
        <v>0.9345</v>
      </c>
      <c r="BD527" s="202">
        <v>0.86329999999999996</v>
      </c>
      <c r="BE527" s="405">
        <v>0.85899999999999999</v>
      </c>
    </row>
    <row r="528" spans="1:57">
      <c r="A528" s="682"/>
      <c r="B528" s="3" t="s">
        <v>82</v>
      </c>
      <c r="C528" s="4"/>
      <c r="AY528" s="206">
        <v>0</v>
      </c>
      <c r="AZ528" s="202">
        <v>5.0299999999999997E-2</v>
      </c>
      <c r="BA528" s="202">
        <v>0.12859999999999999</v>
      </c>
      <c r="BB528" s="202">
        <v>1.5599999999999999E-2</v>
      </c>
      <c r="BC528" s="202">
        <v>6.5100000000000005E-2</v>
      </c>
      <c r="BD528" s="202">
        <v>0.12609999999999999</v>
      </c>
      <c r="BE528" s="405">
        <v>0.1091</v>
      </c>
    </row>
    <row r="529" spans="1:57">
      <c r="A529" s="682"/>
      <c r="B529" s="3" t="s">
        <v>83</v>
      </c>
      <c r="C529" s="4"/>
      <c r="AY529" s="202">
        <v>3.0999999999999999E-3</v>
      </c>
      <c r="AZ529" s="206">
        <v>0</v>
      </c>
      <c r="BA529" s="202">
        <v>5.1999999999999998E-3</v>
      </c>
      <c r="BB529" s="202">
        <v>3.8999999999999998E-3</v>
      </c>
      <c r="BC529" s="202">
        <v>1.4E-3</v>
      </c>
      <c r="BD529" s="202">
        <v>1.06E-2</v>
      </c>
      <c r="BE529" s="405">
        <v>3.1899999999999998E-2</v>
      </c>
    </row>
    <row r="530" spans="1:57">
      <c r="A530" s="682" t="s">
        <v>84</v>
      </c>
      <c r="B530" s="1" t="s">
        <v>84</v>
      </c>
      <c r="C530" s="2"/>
      <c r="AY530" s="2">
        <v>0</v>
      </c>
      <c r="AZ530" s="2">
        <v>670</v>
      </c>
      <c r="BA530" s="2">
        <v>4951</v>
      </c>
      <c r="BB530" s="2">
        <v>5254</v>
      </c>
      <c r="BC530" s="2">
        <v>180385</v>
      </c>
      <c r="BD530" s="2">
        <v>506913</v>
      </c>
      <c r="BE530" s="402">
        <v>577299</v>
      </c>
    </row>
    <row r="531" spans="1:57">
      <c r="A531" s="682"/>
      <c r="B531" s="3" t="s">
        <v>85</v>
      </c>
      <c r="C531" s="4"/>
      <c r="AY531" s="206">
        <v>-1</v>
      </c>
      <c r="AZ531" s="206">
        <v>0</v>
      </c>
      <c r="BA531" s="202">
        <v>6.3895999999999997</v>
      </c>
      <c r="BB531" s="202">
        <v>6.1199999999999997E-2</v>
      </c>
      <c r="BC531" s="202">
        <v>33.332900000000002</v>
      </c>
      <c r="BD531" s="202">
        <v>1.8102</v>
      </c>
      <c r="BE531" s="405">
        <v>0.1389</v>
      </c>
    </row>
    <row r="532" spans="1:57">
      <c r="A532" s="682"/>
      <c r="B532" s="1" t="s">
        <v>86</v>
      </c>
      <c r="C532" s="2"/>
      <c r="AY532" s="2">
        <v>0</v>
      </c>
      <c r="AZ532" s="2">
        <v>670</v>
      </c>
      <c r="BA532" s="2">
        <v>4793</v>
      </c>
      <c r="BB532" s="2">
        <v>4729</v>
      </c>
      <c r="BC532" s="2">
        <v>177912</v>
      </c>
      <c r="BD532" s="2">
        <v>478206</v>
      </c>
      <c r="BE532" s="402">
        <v>507684</v>
      </c>
    </row>
    <row r="533" spans="1:57">
      <c r="A533" s="682"/>
      <c r="B533" s="3" t="s">
        <v>87</v>
      </c>
      <c r="C533" s="4"/>
      <c r="AY533" s="4">
        <v>0</v>
      </c>
      <c r="AZ533" s="4">
        <v>0</v>
      </c>
      <c r="BA533" s="4">
        <v>158</v>
      </c>
      <c r="BB533" s="4">
        <v>501</v>
      </c>
      <c r="BC533" s="4">
        <v>1889</v>
      </c>
      <c r="BD533" s="4">
        <v>28530</v>
      </c>
      <c r="BE533" s="403">
        <v>63798</v>
      </c>
    </row>
    <row r="534" spans="1:57">
      <c r="A534" s="682"/>
      <c r="B534" s="3" t="s">
        <v>88</v>
      </c>
      <c r="C534" s="4"/>
      <c r="AY534" s="4">
        <v>0</v>
      </c>
      <c r="AZ534" s="4">
        <v>0</v>
      </c>
      <c r="BA534" s="4">
        <v>0</v>
      </c>
      <c r="BB534" s="4">
        <v>24</v>
      </c>
      <c r="BC534" s="4">
        <v>584</v>
      </c>
      <c r="BD534" s="4">
        <v>681</v>
      </c>
      <c r="BE534" s="403">
        <v>5817</v>
      </c>
    </row>
    <row r="535" spans="1:57">
      <c r="A535" s="682" t="s">
        <v>89</v>
      </c>
      <c r="B535" s="1" t="s">
        <v>89</v>
      </c>
      <c r="C535" s="2"/>
      <c r="AY535" s="297">
        <v>0</v>
      </c>
      <c r="AZ535" s="249">
        <v>0.68720000000000003</v>
      </c>
      <c r="BA535" s="249">
        <v>0.81610000000000005</v>
      </c>
      <c r="BB535" s="249">
        <v>0.60560000000000003</v>
      </c>
      <c r="BC535" s="249">
        <v>0.82430000000000003</v>
      </c>
      <c r="BD535" s="249">
        <v>0.85880000000000001</v>
      </c>
      <c r="BE535" s="406">
        <v>0.87329999999999997</v>
      </c>
    </row>
    <row r="536" spans="1:57">
      <c r="A536" s="682"/>
      <c r="B536" s="3" t="s">
        <v>90</v>
      </c>
      <c r="C536" s="4"/>
      <c r="AY536" s="206">
        <v>0</v>
      </c>
      <c r="AZ536" s="202">
        <v>0.68930000000000002</v>
      </c>
      <c r="BA536" s="202">
        <v>0.83179999999999998</v>
      </c>
      <c r="BB536" s="202">
        <v>0.62939999999999996</v>
      </c>
      <c r="BC536" s="202">
        <v>0.82920000000000005</v>
      </c>
      <c r="BD536" s="202">
        <v>0.86699999999999999</v>
      </c>
      <c r="BE536" s="405">
        <v>0.88959999999999995</v>
      </c>
    </row>
    <row r="537" spans="1:57">
      <c r="A537" s="682"/>
      <c r="B537" s="3" t="s">
        <v>91</v>
      </c>
      <c r="C537" s="4"/>
      <c r="AY537" s="206">
        <v>0</v>
      </c>
      <c r="AZ537" s="206">
        <v>0</v>
      </c>
      <c r="BA537" s="202">
        <v>0.51800000000000002</v>
      </c>
      <c r="BB537" s="202">
        <v>0.44890000000000002</v>
      </c>
      <c r="BC537" s="202">
        <v>0.55220000000000002</v>
      </c>
      <c r="BD537" s="202">
        <v>0.74219999999999997</v>
      </c>
      <c r="BE537" s="405">
        <v>0.76539999999999997</v>
      </c>
    </row>
    <row r="538" spans="1:57">
      <c r="A538" s="682"/>
      <c r="B538" s="3" t="s">
        <v>92</v>
      </c>
      <c r="C538" s="4"/>
      <c r="AY538" s="206">
        <v>0</v>
      </c>
      <c r="AZ538" s="206">
        <v>0</v>
      </c>
      <c r="BA538" s="206">
        <v>0</v>
      </c>
      <c r="BB538" s="202">
        <v>0.5333</v>
      </c>
      <c r="BC538" s="202">
        <v>0.68379999999999996</v>
      </c>
      <c r="BD538" s="202">
        <v>0.81259999999999999</v>
      </c>
      <c r="BE538" s="405">
        <v>0.82989999999999997</v>
      </c>
    </row>
    <row r="539" spans="1:57">
      <c r="A539" s="682" t="s">
        <v>93</v>
      </c>
      <c r="B539" s="1" t="s">
        <v>94</v>
      </c>
      <c r="C539" s="2"/>
      <c r="AY539" s="2">
        <v>90</v>
      </c>
      <c r="AZ539" s="2">
        <v>578</v>
      </c>
      <c r="BA539" s="2">
        <v>654</v>
      </c>
      <c r="BB539" s="2">
        <v>2241</v>
      </c>
      <c r="BC539" s="2">
        <v>4311</v>
      </c>
      <c r="BD539" s="2">
        <v>3071</v>
      </c>
      <c r="BE539" s="402">
        <v>2152</v>
      </c>
    </row>
    <row r="540" spans="1:57">
      <c r="A540" s="682"/>
      <c r="B540" s="3" t="s">
        <v>95</v>
      </c>
      <c r="C540" s="4"/>
      <c r="AY540" s="206">
        <v>0</v>
      </c>
      <c r="AZ540" s="202">
        <v>5.4222000000000001</v>
      </c>
      <c r="BA540" s="202">
        <v>0.13150000000000001</v>
      </c>
      <c r="BB540" s="202">
        <v>2.4266000000000001</v>
      </c>
      <c r="BC540" s="202">
        <v>0.92369999999999997</v>
      </c>
      <c r="BD540" s="202">
        <v>-0.28760000000000002</v>
      </c>
      <c r="BE540" s="405">
        <v>-0.29930000000000001</v>
      </c>
    </row>
    <row r="541" spans="1:57">
      <c r="A541" s="682"/>
      <c r="B541" s="1" t="s">
        <v>96</v>
      </c>
      <c r="C541" s="2"/>
      <c r="AY541" s="2">
        <v>4.54</v>
      </c>
      <c r="AZ541" s="2">
        <v>31.71</v>
      </c>
      <c r="BA541" s="2">
        <v>32.049999999999997</v>
      </c>
      <c r="BB541" s="2">
        <v>407.73</v>
      </c>
      <c r="BC541" s="2">
        <v>934.51</v>
      </c>
      <c r="BD541" s="2">
        <v>1015.98</v>
      </c>
      <c r="BE541" s="402">
        <v>1183.8399999999999</v>
      </c>
    </row>
    <row r="542" spans="1:57">
      <c r="A542" s="682"/>
      <c r="B542" s="3" t="s">
        <v>97</v>
      </c>
      <c r="C542" s="4"/>
      <c r="AY542" s="206">
        <v>0</v>
      </c>
      <c r="AZ542" s="202">
        <v>5.9846000000000004</v>
      </c>
      <c r="BA542" s="202">
        <v>1.0699999999999999E-2</v>
      </c>
      <c r="BB542" s="202">
        <v>11.7217</v>
      </c>
      <c r="BC542" s="202">
        <v>1.292</v>
      </c>
      <c r="BD542" s="202">
        <v>8.72E-2</v>
      </c>
      <c r="BE542" s="405">
        <v>0.16520000000000001</v>
      </c>
    </row>
    <row r="543" spans="1:57">
      <c r="A543" s="682" t="s">
        <v>98</v>
      </c>
      <c r="B543" s="1" t="s">
        <v>99</v>
      </c>
      <c r="C543" s="2"/>
      <c r="AY543" s="2">
        <v>0</v>
      </c>
      <c r="AZ543" s="2">
        <v>0</v>
      </c>
      <c r="BA543" s="2">
        <v>3547.42</v>
      </c>
      <c r="BB543" s="2">
        <v>2030.41</v>
      </c>
      <c r="BC543" s="2">
        <v>1966.02</v>
      </c>
      <c r="BD543" s="2">
        <v>1814.39</v>
      </c>
      <c r="BE543" s="402">
        <v>1851.09</v>
      </c>
    </row>
    <row r="544" spans="1:57">
      <c r="A544" s="682"/>
      <c r="B544" s="3" t="s">
        <v>100</v>
      </c>
      <c r="C544" s="4"/>
      <c r="AY544" s="4">
        <v>0</v>
      </c>
      <c r="AZ544" s="4">
        <v>0</v>
      </c>
      <c r="BA544" s="4">
        <v>0</v>
      </c>
      <c r="BB544" s="4">
        <v>4759.12</v>
      </c>
      <c r="BC544" s="4">
        <v>4650.7299999999996</v>
      </c>
      <c r="BD544" s="4">
        <v>4537.76</v>
      </c>
      <c r="BE544" s="403">
        <v>5086.3900000000003</v>
      </c>
    </row>
    <row r="545" spans="1:57">
      <c r="A545" s="682"/>
      <c r="B545" s="3" t="s">
        <v>101</v>
      </c>
      <c r="C545" s="4"/>
      <c r="AY545" s="4">
        <v>4830.9399999999996</v>
      </c>
      <c r="AZ545" s="4">
        <v>0</v>
      </c>
      <c r="BA545" s="4">
        <v>3547.42</v>
      </c>
      <c r="BB545" s="4">
        <v>2030.4</v>
      </c>
      <c r="BC545" s="4">
        <v>1952.54</v>
      </c>
      <c r="BD545" s="4">
        <v>1801.15</v>
      </c>
      <c r="BE545" s="403">
        <v>1860.82</v>
      </c>
    </row>
    <row r="546" spans="1:57">
      <c r="A546" s="682"/>
      <c r="B546" s="3" t="s">
        <v>102</v>
      </c>
      <c r="C546" s="4"/>
      <c r="AY546" s="4">
        <v>0</v>
      </c>
      <c r="AZ546" s="4">
        <v>0</v>
      </c>
      <c r="BA546" s="4">
        <v>0</v>
      </c>
      <c r="BB546" s="4">
        <v>0</v>
      </c>
      <c r="BC546" s="4">
        <v>2090.84</v>
      </c>
      <c r="BD546" s="4">
        <v>1882</v>
      </c>
      <c r="BE546" s="403">
        <v>1872.75</v>
      </c>
    </row>
    <row r="547" spans="1:57">
      <c r="A547" s="682"/>
      <c r="B547" s="3" t="s">
        <v>103</v>
      </c>
      <c r="C547" s="4"/>
      <c r="AY547" s="4">
        <v>0</v>
      </c>
      <c r="AZ547" s="4">
        <v>0</v>
      </c>
      <c r="BA547" s="4">
        <v>0</v>
      </c>
      <c r="BB547" s="4">
        <v>2162.06</v>
      </c>
      <c r="BC547" s="4">
        <v>2368.7199999999998</v>
      </c>
      <c r="BD547" s="4">
        <v>1484</v>
      </c>
      <c r="BE547" s="403">
        <v>1300.93</v>
      </c>
    </row>
    <row r="548" spans="1:57">
      <c r="A548" s="682" t="s">
        <v>104</v>
      </c>
      <c r="B548" s="1" t="s">
        <v>105</v>
      </c>
      <c r="C548" s="2"/>
      <c r="AY548" s="2">
        <v>0</v>
      </c>
      <c r="AZ548" s="2">
        <v>0</v>
      </c>
      <c r="BA548" s="2">
        <v>2.09</v>
      </c>
      <c r="BB548" s="2">
        <v>1.7</v>
      </c>
      <c r="BC548" s="2">
        <v>1.65</v>
      </c>
      <c r="BD548" s="2">
        <v>1.67</v>
      </c>
      <c r="BE548" s="402">
        <v>1.68</v>
      </c>
    </row>
    <row r="549" spans="1:57">
      <c r="A549" s="682"/>
      <c r="B549" s="3" t="s">
        <v>106</v>
      </c>
      <c r="C549" s="4"/>
      <c r="AY549" s="4">
        <v>0</v>
      </c>
      <c r="AZ549" s="4">
        <v>0</v>
      </c>
      <c r="BA549" s="4">
        <v>0</v>
      </c>
      <c r="BB549" s="4">
        <v>8.83</v>
      </c>
      <c r="BC549" s="4">
        <v>10.77</v>
      </c>
      <c r="BD549" s="4">
        <v>11.81</v>
      </c>
      <c r="BE549" s="403">
        <v>11.9</v>
      </c>
    </row>
    <row r="550" spans="1:57">
      <c r="A550" s="682"/>
      <c r="B550" s="3" t="s">
        <v>107</v>
      </c>
      <c r="C550" s="4"/>
      <c r="AY550" s="4">
        <v>0</v>
      </c>
      <c r="AZ550" s="4">
        <v>0</v>
      </c>
      <c r="BA550" s="4">
        <v>2.09</v>
      </c>
      <c r="BB550" s="4">
        <v>1.7</v>
      </c>
      <c r="BC550" s="4">
        <v>1.56</v>
      </c>
      <c r="BD550" s="4">
        <v>1.51</v>
      </c>
      <c r="BE550" s="403">
        <v>1.53</v>
      </c>
    </row>
    <row r="551" spans="1:57">
      <c r="A551" s="682"/>
      <c r="B551" s="3" t="s">
        <v>108</v>
      </c>
      <c r="C551" s="4"/>
      <c r="AY551" s="4">
        <v>0</v>
      </c>
      <c r="AZ551" s="4">
        <v>0</v>
      </c>
      <c r="BA551" s="4">
        <v>0</v>
      </c>
      <c r="BB551" s="4">
        <v>0</v>
      </c>
      <c r="BC551" s="4">
        <v>3.58</v>
      </c>
      <c r="BD551" s="4">
        <v>2.94</v>
      </c>
      <c r="BE551" s="403">
        <v>3.01</v>
      </c>
    </row>
    <row r="552" spans="1:57">
      <c r="A552" s="682"/>
      <c r="B552" s="3" t="s">
        <v>109</v>
      </c>
      <c r="C552" s="4"/>
      <c r="AY552" s="4">
        <v>0</v>
      </c>
      <c r="AZ552" s="4">
        <v>0</v>
      </c>
      <c r="BA552" s="4">
        <v>0</v>
      </c>
      <c r="BB552" s="4">
        <v>1.57</v>
      </c>
      <c r="BC552" s="4">
        <v>1.73</v>
      </c>
      <c r="BD552" s="4">
        <v>1.63</v>
      </c>
      <c r="BE552" s="403">
        <v>1.52</v>
      </c>
    </row>
  </sheetData>
  <sortState columnSort="1" ref="C1:O464">
    <sortCondition ref="C1:O1"/>
  </sortState>
  <mergeCells count="101">
    <mergeCell ref="A460:A464"/>
    <mergeCell ref="A429:A438"/>
    <mergeCell ref="A439:A441"/>
    <mergeCell ref="A442:A446"/>
    <mergeCell ref="A447:A450"/>
    <mergeCell ref="A451:A454"/>
    <mergeCell ref="A455:A459"/>
    <mergeCell ref="A428:B428"/>
    <mergeCell ref="A361:A365"/>
    <mergeCell ref="A366:A370"/>
    <mergeCell ref="A377:B377"/>
    <mergeCell ref="A378:A383"/>
    <mergeCell ref="A384:A389"/>
    <mergeCell ref="A390:A395"/>
    <mergeCell ref="A396:A402"/>
    <mergeCell ref="A403:A407"/>
    <mergeCell ref="A408:A411"/>
    <mergeCell ref="A412:A418"/>
    <mergeCell ref="A419:A425"/>
    <mergeCell ref="A357:A360"/>
    <mergeCell ref="A296:A301"/>
    <mergeCell ref="A302:A308"/>
    <mergeCell ref="A309:A313"/>
    <mergeCell ref="A314:A317"/>
    <mergeCell ref="A318:A324"/>
    <mergeCell ref="A325:A331"/>
    <mergeCell ref="A334:B334"/>
    <mergeCell ref="A335:A344"/>
    <mergeCell ref="A345:A347"/>
    <mergeCell ref="A348:A352"/>
    <mergeCell ref="A353:A356"/>
    <mergeCell ref="A290:A295"/>
    <mergeCell ref="A231:A237"/>
    <mergeCell ref="A240:B240"/>
    <mergeCell ref="A241:A250"/>
    <mergeCell ref="A251:A253"/>
    <mergeCell ref="A254:A258"/>
    <mergeCell ref="A259:A262"/>
    <mergeCell ref="A263:A266"/>
    <mergeCell ref="A267:A271"/>
    <mergeCell ref="A272:A276"/>
    <mergeCell ref="A283:B283"/>
    <mergeCell ref="A284:A289"/>
    <mergeCell ref="A147:A156"/>
    <mergeCell ref="A157:A159"/>
    <mergeCell ref="A224:A230"/>
    <mergeCell ref="A165:A168"/>
    <mergeCell ref="A169:A172"/>
    <mergeCell ref="A173:A177"/>
    <mergeCell ref="A178:A182"/>
    <mergeCell ref="A189:B189"/>
    <mergeCell ref="A190:A195"/>
    <mergeCell ref="A196:A201"/>
    <mergeCell ref="A202:A207"/>
    <mergeCell ref="A208:A214"/>
    <mergeCell ref="A215:A219"/>
    <mergeCell ref="A220:A223"/>
    <mergeCell ref="A96:A101"/>
    <mergeCell ref="A102:A107"/>
    <mergeCell ref="A108:A113"/>
    <mergeCell ref="A114:A120"/>
    <mergeCell ref="A121:A125"/>
    <mergeCell ref="A126:A129"/>
    <mergeCell ref="A130:A136"/>
    <mergeCell ref="A137:A143"/>
    <mergeCell ref="A146:B146"/>
    <mergeCell ref="A471:B471"/>
    <mergeCell ref="A472:A477"/>
    <mergeCell ref="A478:A483"/>
    <mergeCell ref="A484:A490"/>
    <mergeCell ref="A491:A495"/>
    <mergeCell ref="A27:A31"/>
    <mergeCell ref="A1:B1"/>
    <mergeCell ref="A2:A7"/>
    <mergeCell ref="A8:A13"/>
    <mergeCell ref="A14:A19"/>
    <mergeCell ref="A20:A26"/>
    <mergeCell ref="A95:B95"/>
    <mergeCell ref="A32:A35"/>
    <mergeCell ref="A36:A42"/>
    <mergeCell ref="A43:A49"/>
    <mergeCell ref="A52:B52"/>
    <mergeCell ref="A53:A62"/>
    <mergeCell ref="A63:A65"/>
    <mergeCell ref="A66:A70"/>
    <mergeCell ref="A71:A74"/>
    <mergeCell ref="A75:A78"/>
    <mergeCell ref="A79:A83"/>
    <mergeCell ref="A84:A88"/>
    <mergeCell ref="A160:A164"/>
    <mergeCell ref="A548:A552"/>
    <mergeCell ref="A527:A529"/>
    <mergeCell ref="A530:A534"/>
    <mergeCell ref="A535:A538"/>
    <mergeCell ref="A539:A542"/>
    <mergeCell ref="A543:A547"/>
    <mergeCell ref="A496:A499"/>
    <mergeCell ref="A500:A506"/>
    <mergeCell ref="A507:A513"/>
    <mergeCell ref="A516:B516"/>
    <mergeCell ref="A517:A526"/>
  </mergeCells>
  <phoneticPr fontId="17" type="noConversion"/>
  <pageMargins left="0.7" right="0.7" top="0.75" bottom="0.75" header="0.3" footer="0.3"/>
  <pageSetup paperSize="9" orientation="portrait" r:id="rId1"/>
  <ignoredErrors>
    <ignoredError sqref="C121:H121 C124:I124 C123:H12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E560"/>
  <sheetViews>
    <sheetView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BS4" sqref="BS4"/>
    </sheetView>
  </sheetViews>
  <sheetFormatPr defaultRowHeight="16.5"/>
  <cols>
    <col min="1" max="1" width="21" style="26" customWidth="1"/>
    <col min="2" max="2" width="5.125" style="26" bestFit="1" customWidth="1"/>
    <col min="3" max="3" width="14.875" style="26" bestFit="1" customWidth="1"/>
    <col min="4" max="4" width="5.125" style="26" bestFit="1" customWidth="1"/>
    <col min="5" max="5" width="15.375" style="26" bestFit="1" customWidth="1"/>
    <col min="6" max="6" width="5.125" style="26" bestFit="1" customWidth="1"/>
    <col min="7" max="7" width="15.375" style="26" bestFit="1" customWidth="1"/>
    <col min="8" max="8" width="34.125" style="26" bestFit="1" customWidth="1"/>
    <col min="9" max="45" width="11.5" style="26" customWidth="1"/>
    <col min="46" max="49" width="11.875" style="26" customWidth="1"/>
    <col min="50" max="50" width="11.875" style="35" customWidth="1"/>
    <col min="51" max="58" width="11.875" style="26" customWidth="1"/>
    <col min="59" max="65" width="9.75" style="26" bestFit="1" customWidth="1"/>
    <col min="66" max="68" width="10.875" style="26" bestFit="1" customWidth="1"/>
    <col min="69" max="77" width="9.75" style="26" bestFit="1" customWidth="1"/>
    <col min="78" max="80" width="11" style="26" bestFit="1" customWidth="1"/>
    <col min="81" max="81" width="9.75" style="26" bestFit="1" customWidth="1"/>
    <col min="82" max="16384" width="9" style="26"/>
  </cols>
  <sheetData>
    <row r="1" spans="1:83" ht="78" customHeight="1">
      <c r="A1" s="48" t="s">
        <v>429</v>
      </c>
      <c r="C1" s="201" t="s">
        <v>428</v>
      </c>
      <c r="G1" s="26" t="s">
        <v>177</v>
      </c>
      <c r="I1" s="26">
        <v>0</v>
      </c>
      <c r="J1" s="26">
        <v>1</v>
      </c>
      <c r="K1" s="26">
        <v>2</v>
      </c>
      <c r="L1" s="26">
        <v>3</v>
      </c>
      <c r="M1" s="26">
        <v>4</v>
      </c>
      <c r="N1" s="26">
        <v>5</v>
      </c>
      <c r="O1" s="26">
        <v>6</v>
      </c>
      <c r="P1" s="26">
        <v>7</v>
      </c>
      <c r="Q1" s="26">
        <v>8</v>
      </c>
      <c r="R1" s="26">
        <v>9</v>
      </c>
      <c r="S1" s="26">
        <v>10</v>
      </c>
      <c r="T1" s="26">
        <v>11</v>
      </c>
      <c r="U1" s="26">
        <v>12</v>
      </c>
      <c r="V1" s="26">
        <v>13</v>
      </c>
      <c r="W1" s="26">
        <v>14</v>
      </c>
      <c r="X1" s="26">
        <v>15</v>
      </c>
      <c r="Y1" s="26">
        <v>16</v>
      </c>
      <c r="Z1" s="26">
        <v>17</v>
      </c>
      <c r="AA1" s="26">
        <v>18</v>
      </c>
      <c r="AB1" s="26">
        <v>19</v>
      </c>
      <c r="AC1" s="26">
        <v>20</v>
      </c>
      <c r="AD1" s="26">
        <v>21</v>
      </c>
      <c r="AE1" s="26">
        <v>22</v>
      </c>
      <c r="AF1" s="26">
        <v>23</v>
      </c>
      <c r="AG1" s="26">
        <v>24</v>
      </c>
      <c r="AH1" s="26">
        <v>25</v>
      </c>
      <c r="AI1" s="26">
        <v>26</v>
      </c>
      <c r="AJ1" s="26">
        <v>27</v>
      </c>
      <c r="AK1" s="26">
        <v>28</v>
      </c>
      <c r="AL1" s="26">
        <v>29</v>
      </c>
      <c r="AM1" s="26">
        <v>30</v>
      </c>
      <c r="AN1" s="26">
        <v>31</v>
      </c>
      <c r="AO1" s="26">
        <v>32</v>
      </c>
      <c r="AP1" s="26">
        <v>33</v>
      </c>
      <c r="AQ1" s="26">
        <v>34</v>
      </c>
      <c r="AR1" s="26">
        <v>35</v>
      </c>
      <c r="AS1" s="26">
        <v>36</v>
      </c>
      <c r="AT1" s="26">
        <v>37</v>
      </c>
      <c r="AU1" s="26">
        <v>38</v>
      </c>
      <c r="AV1" s="26">
        <v>39</v>
      </c>
      <c r="AW1" s="26">
        <v>40</v>
      </c>
      <c r="AX1" s="203">
        <v>41</v>
      </c>
      <c r="AY1" s="26">
        <v>42</v>
      </c>
      <c r="AZ1" s="26">
        <v>43</v>
      </c>
      <c r="BA1" s="26">
        <v>44</v>
      </c>
      <c r="BB1" s="26">
        <v>45</v>
      </c>
      <c r="BC1" s="26">
        <v>46</v>
      </c>
      <c r="BD1" s="26">
        <v>47</v>
      </c>
      <c r="BE1" s="26">
        <v>48</v>
      </c>
      <c r="BF1" s="26">
        <v>49</v>
      </c>
      <c r="BG1" s="26">
        <v>50</v>
      </c>
      <c r="BH1" s="26">
        <v>51</v>
      </c>
      <c r="BI1" s="26">
        <v>52</v>
      </c>
      <c r="BJ1" s="26">
        <v>53</v>
      </c>
      <c r="BK1" s="26">
        <v>54</v>
      </c>
      <c r="BL1" s="26">
        <v>55</v>
      </c>
      <c r="BM1" s="26">
        <v>56</v>
      </c>
      <c r="BN1" s="26">
        <v>57</v>
      </c>
      <c r="BO1" s="26">
        <v>58</v>
      </c>
      <c r="BP1" s="26">
        <v>59</v>
      </c>
      <c r="BQ1" s="26">
        <v>60</v>
      </c>
      <c r="BR1" s="26">
        <v>61</v>
      </c>
      <c r="BS1" s="26">
        <v>62</v>
      </c>
      <c r="BT1" s="26">
        <v>63</v>
      </c>
      <c r="BU1" s="26">
        <v>64</v>
      </c>
      <c r="BV1" s="26">
        <v>65</v>
      </c>
      <c r="BW1" s="26">
        <v>66</v>
      </c>
      <c r="BX1" s="26">
        <v>67</v>
      </c>
      <c r="BY1" s="26">
        <v>68</v>
      </c>
      <c r="BZ1" s="26">
        <v>69</v>
      </c>
      <c r="CA1" s="26">
        <v>70</v>
      </c>
      <c r="CB1" s="26">
        <v>71</v>
      </c>
      <c r="CC1" s="26">
        <v>72</v>
      </c>
    </row>
    <row r="2" spans="1:83">
      <c r="A2" s="26" t="s">
        <v>195</v>
      </c>
      <c r="B2" s="26">
        <v>2</v>
      </c>
      <c r="I2" s="64">
        <v>40544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204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</row>
    <row r="3" spans="1:83" ht="21">
      <c r="A3" s="697" t="s">
        <v>178</v>
      </c>
      <c r="B3" s="697"/>
      <c r="C3" s="697"/>
      <c r="D3" s="182"/>
      <c r="E3" s="182" t="s">
        <v>427</v>
      </c>
      <c r="F3" s="25"/>
      <c r="G3" s="696" t="s">
        <v>0</v>
      </c>
      <c r="H3" s="696"/>
      <c r="I3" s="63" t="str">
        <f>TEXT(DATE(YEAR($I$2),MONTH($I$2)+I1,DAY($I$2)),"yyyymm")</f>
        <v>201101</v>
      </c>
      <c r="J3" s="63" t="str">
        <f>TEXT(DATE(YEAR($I$2),MONTH($I$2)+J1,DAY($I$2)),"yyyymm")</f>
        <v>201102</v>
      </c>
      <c r="K3" s="63" t="str">
        <f>TEXT(DATE(YEAR($I$2),MONTH($I$2)+K1,DAY($I$2)),"yyyymm")</f>
        <v>201103</v>
      </c>
      <c r="L3" s="63" t="str">
        <f t="shared" ref="L3:BW3" si="0">TEXT(DATE(YEAR($I$2),MONTH($I$2)+L1,DAY($I$2)),"yyyymm")</f>
        <v>201104</v>
      </c>
      <c r="M3" s="63" t="str">
        <f t="shared" si="0"/>
        <v>201105</v>
      </c>
      <c r="N3" s="63" t="str">
        <f t="shared" si="0"/>
        <v>201106</v>
      </c>
      <c r="O3" s="63" t="str">
        <f t="shared" si="0"/>
        <v>201107</v>
      </c>
      <c r="P3" s="63" t="str">
        <f t="shared" si="0"/>
        <v>201108</v>
      </c>
      <c r="Q3" s="63" t="str">
        <f t="shared" si="0"/>
        <v>201109</v>
      </c>
      <c r="R3" s="63" t="str">
        <f t="shared" si="0"/>
        <v>201110</v>
      </c>
      <c r="S3" s="63" t="str">
        <f t="shared" si="0"/>
        <v>201111</v>
      </c>
      <c r="T3" s="63" t="str">
        <f t="shared" si="0"/>
        <v>201112</v>
      </c>
      <c r="U3" s="63" t="str">
        <f t="shared" si="0"/>
        <v>201201</v>
      </c>
      <c r="V3" s="63" t="str">
        <f t="shared" si="0"/>
        <v>201202</v>
      </c>
      <c r="W3" s="63" t="str">
        <f t="shared" si="0"/>
        <v>201203</v>
      </c>
      <c r="X3" s="63" t="str">
        <f t="shared" si="0"/>
        <v>201204</v>
      </c>
      <c r="Y3" s="63" t="str">
        <f t="shared" si="0"/>
        <v>201205</v>
      </c>
      <c r="Z3" s="63" t="str">
        <f t="shared" si="0"/>
        <v>201206</v>
      </c>
      <c r="AA3" s="63" t="str">
        <f t="shared" si="0"/>
        <v>201207</v>
      </c>
      <c r="AB3" s="63" t="str">
        <f t="shared" si="0"/>
        <v>201208</v>
      </c>
      <c r="AC3" s="63" t="str">
        <f t="shared" si="0"/>
        <v>201209</v>
      </c>
      <c r="AD3" s="63" t="str">
        <f t="shared" si="0"/>
        <v>201210</v>
      </c>
      <c r="AE3" s="63" t="str">
        <f t="shared" si="0"/>
        <v>201211</v>
      </c>
      <c r="AF3" s="63" t="str">
        <f t="shared" si="0"/>
        <v>201212</v>
      </c>
      <c r="AG3" s="63" t="str">
        <f t="shared" si="0"/>
        <v>201301</v>
      </c>
      <c r="AH3" s="63" t="str">
        <f t="shared" si="0"/>
        <v>201302</v>
      </c>
      <c r="AI3" s="63" t="str">
        <f t="shared" si="0"/>
        <v>201303</v>
      </c>
      <c r="AJ3" s="63" t="str">
        <f t="shared" si="0"/>
        <v>201304</v>
      </c>
      <c r="AK3" s="63" t="str">
        <f t="shared" si="0"/>
        <v>201305</v>
      </c>
      <c r="AL3" s="63" t="str">
        <f t="shared" si="0"/>
        <v>201306</v>
      </c>
      <c r="AM3" s="63" t="str">
        <f t="shared" si="0"/>
        <v>201307</v>
      </c>
      <c r="AN3" s="63" t="str">
        <f t="shared" si="0"/>
        <v>201308</v>
      </c>
      <c r="AO3" s="63" t="str">
        <f t="shared" si="0"/>
        <v>201309</v>
      </c>
      <c r="AP3" s="63" t="str">
        <f t="shared" si="0"/>
        <v>201310</v>
      </c>
      <c r="AQ3" s="63" t="str">
        <f t="shared" si="0"/>
        <v>201311</v>
      </c>
      <c r="AR3" s="63" t="str">
        <f t="shared" si="0"/>
        <v>201312</v>
      </c>
      <c r="AS3" s="63" t="str">
        <f t="shared" si="0"/>
        <v>201401</v>
      </c>
      <c r="AT3" s="63" t="str">
        <f t="shared" si="0"/>
        <v>201402</v>
      </c>
      <c r="AU3" s="63" t="str">
        <f t="shared" si="0"/>
        <v>201403</v>
      </c>
      <c r="AV3" s="63" t="str">
        <f t="shared" si="0"/>
        <v>201404</v>
      </c>
      <c r="AW3" s="63" t="str">
        <f t="shared" si="0"/>
        <v>201405</v>
      </c>
      <c r="AX3" s="63" t="str">
        <f t="shared" si="0"/>
        <v>201406</v>
      </c>
      <c r="AY3" s="63" t="str">
        <f t="shared" si="0"/>
        <v>201407</v>
      </c>
      <c r="AZ3" s="63" t="str">
        <f t="shared" si="0"/>
        <v>201408</v>
      </c>
      <c r="BA3" s="63" t="str">
        <f t="shared" si="0"/>
        <v>201409</v>
      </c>
      <c r="BB3" s="63" t="str">
        <f t="shared" si="0"/>
        <v>201410</v>
      </c>
      <c r="BC3" s="63" t="str">
        <f t="shared" si="0"/>
        <v>201411</v>
      </c>
      <c r="BD3" s="63" t="str">
        <f t="shared" si="0"/>
        <v>201412</v>
      </c>
      <c r="BE3" s="63" t="str">
        <f t="shared" si="0"/>
        <v>201501</v>
      </c>
      <c r="BF3" s="63" t="str">
        <f t="shared" si="0"/>
        <v>201502</v>
      </c>
      <c r="BG3" s="63" t="str">
        <f t="shared" si="0"/>
        <v>201503</v>
      </c>
      <c r="BH3" s="63" t="str">
        <f t="shared" si="0"/>
        <v>201504</v>
      </c>
      <c r="BI3" s="63" t="str">
        <f t="shared" si="0"/>
        <v>201505</v>
      </c>
      <c r="BJ3" s="63" t="str">
        <f t="shared" si="0"/>
        <v>201506</v>
      </c>
      <c r="BK3" s="63" t="str">
        <f t="shared" si="0"/>
        <v>201507</v>
      </c>
      <c r="BL3" s="63" t="str">
        <f t="shared" si="0"/>
        <v>201508</v>
      </c>
      <c r="BM3" s="63" t="str">
        <f t="shared" si="0"/>
        <v>201509</v>
      </c>
      <c r="BN3" s="63" t="str">
        <f t="shared" si="0"/>
        <v>201510</v>
      </c>
      <c r="BO3" s="63" t="str">
        <f t="shared" si="0"/>
        <v>201511</v>
      </c>
      <c r="BP3" s="63" t="str">
        <f t="shared" si="0"/>
        <v>201512</v>
      </c>
      <c r="BQ3" s="63" t="str">
        <f t="shared" si="0"/>
        <v>201601</v>
      </c>
      <c r="BR3" s="63" t="str">
        <f t="shared" si="0"/>
        <v>201602</v>
      </c>
      <c r="BS3" s="63" t="str">
        <f t="shared" si="0"/>
        <v>201603</v>
      </c>
      <c r="BT3" s="63" t="str">
        <f t="shared" si="0"/>
        <v>201604</v>
      </c>
      <c r="BU3" s="63" t="str">
        <f t="shared" si="0"/>
        <v>201605</v>
      </c>
      <c r="BV3" s="63" t="str">
        <f t="shared" si="0"/>
        <v>201606</v>
      </c>
      <c r="BW3" s="63" t="str">
        <f t="shared" si="0"/>
        <v>201607</v>
      </c>
      <c r="BX3" s="63" t="str">
        <f t="shared" ref="BX3:CC3" si="1">TEXT(DATE(YEAR($I$2),MONTH($I$2)+BX1,DAY($I$2)),"yyyymm")</f>
        <v>201608</v>
      </c>
      <c r="BY3" s="63" t="str">
        <f t="shared" si="1"/>
        <v>201609</v>
      </c>
      <c r="BZ3" s="63" t="str">
        <f t="shared" si="1"/>
        <v>201610</v>
      </c>
      <c r="CA3" s="63" t="str">
        <f t="shared" si="1"/>
        <v>201611</v>
      </c>
      <c r="CB3" s="63" t="str">
        <f t="shared" si="1"/>
        <v>201612</v>
      </c>
      <c r="CC3" s="63" t="str">
        <f t="shared" si="1"/>
        <v>201701</v>
      </c>
    </row>
    <row r="4" spans="1:83">
      <c r="A4" s="26" t="s">
        <v>176</v>
      </c>
      <c r="B4" s="26">
        <v>42</v>
      </c>
      <c r="C4" s="26" t="str">
        <f>$A$4&amp;B4</f>
        <v>历史汇总!B42</v>
      </c>
      <c r="D4" s="26">
        <v>2</v>
      </c>
      <c r="E4" s="26" t="str">
        <f>$A$5&amp;D4</f>
        <v>历史新!C2</v>
      </c>
      <c r="F4" s="26">
        <f>ROW()</f>
        <v>4</v>
      </c>
      <c r="G4" s="694" t="s">
        <v>14</v>
      </c>
      <c r="H4" s="28" t="s">
        <v>15</v>
      </c>
      <c r="I4" s="2">
        <f ca="1">OFFSET(INDIRECT($E4),0,I$1)</f>
        <v>32214858.699999999</v>
      </c>
      <c r="J4" s="2">
        <f t="shared" ref="J4:BG9" ca="1" si="2">OFFSET(INDIRECT($E4),0,J$1)</f>
        <v>36949985.5</v>
      </c>
      <c r="K4" s="2">
        <f t="shared" ca="1" si="2"/>
        <v>24005068.600000001</v>
      </c>
      <c r="L4" s="2">
        <f t="shared" ca="1" si="2"/>
        <v>25795219.399999999</v>
      </c>
      <c r="M4" s="2">
        <f t="shared" ca="1" si="2"/>
        <v>21735492.199999999</v>
      </c>
      <c r="N4" s="2">
        <f t="shared" ca="1" si="2"/>
        <v>19577850.899999999</v>
      </c>
      <c r="O4" s="2">
        <f t="shared" ca="1" si="2"/>
        <v>18607239.100000001</v>
      </c>
      <c r="P4" s="2">
        <f t="shared" ca="1" si="2"/>
        <v>18931392.5</v>
      </c>
      <c r="Q4" s="2">
        <f t="shared" ca="1" si="2"/>
        <v>12353431.6</v>
      </c>
      <c r="R4" s="2">
        <f t="shared" ca="1" si="2"/>
        <v>11307711.300000001</v>
      </c>
      <c r="S4" s="2">
        <f t="shared" ca="1" si="2"/>
        <v>9372817.5999999996</v>
      </c>
      <c r="T4" s="2">
        <f t="shared" ca="1" si="2"/>
        <v>10696623.300000001</v>
      </c>
      <c r="U4" s="2">
        <f t="shared" ca="1" si="2"/>
        <v>15156367.300000001</v>
      </c>
      <c r="V4" s="2">
        <f t="shared" ca="1" si="2"/>
        <v>17263012.699999999</v>
      </c>
      <c r="W4" s="2">
        <f t="shared" ca="1" si="2"/>
        <v>12623948</v>
      </c>
      <c r="X4" s="2">
        <f t="shared" ca="1" si="2"/>
        <v>12140135.9</v>
      </c>
      <c r="Y4" s="2">
        <f t="shared" ca="1" si="2"/>
        <v>13911665.1</v>
      </c>
      <c r="Z4" s="2">
        <f t="shared" ca="1" si="2"/>
        <v>15265537.1</v>
      </c>
      <c r="AA4" s="2">
        <f t="shared" ca="1" si="2"/>
        <v>13980392.699999999</v>
      </c>
      <c r="AB4" s="2">
        <f t="shared" ca="1" si="2"/>
        <v>10276391.300000001</v>
      </c>
      <c r="AC4" s="2">
        <f t="shared" ca="1" si="2"/>
        <v>7163760.5</v>
      </c>
      <c r="AD4" s="2">
        <f t="shared" ca="1" si="2"/>
        <v>6029393</v>
      </c>
      <c r="AE4" s="2">
        <f t="shared" ca="1" si="2"/>
        <v>6621080.2999999998</v>
      </c>
      <c r="AF4" s="2">
        <f t="shared" ca="1" si="2"/>
        <v>7351451.2000000002</v>
      </c>
      <c r="AG4" s="2">
        <f t="shared" ca="1" si="2"/>
        <v>7984752.9000000004</v>
      </c>
      <c r="AH4" s="2">
        <f t="shared" ca="1" si="2"/>
        <v>14206733.199999999</v>
      </c>
      <c r="AI4" s="2">
        <f t="shared" ca="1" si="2"/>
        <v>12739960.699999999</v>
      </c>
      <c r="AJ4" s="2">
        <f t="shared" ca="1" si="2"/>
        <v>10407096.9</v>
      </c>
      <c r="AK4" s="2">
        <f t="shared" ca="1" si="2"/>
        <v>11495322.699999999</v>
      </c>
      <c r="AL4" s="2">
        <f t="shared" ca="1" si="2"/>
        <v>13880406.6</v>
      </c>
      <c r="AM4" s="2">
        <f t="shared" ca="1" si="2"/>
        <v>17709613.800000001</v>
      </c>
      <c r="AN4" s="2">
        <f t="shared" ca="1" si="2"/>
        <v>18916039.199999999</v>
      </c>
      <c r="AO4" s="2">
        <f t="shared" ca="1" si="2"/>
        <v>13205882.699999999</v>
      </c>
      <c r="AP4" s="2">
        <f t="shared" ca="1" si="2"/>
        <v>11444374.4</v>
      </c>
      <c r="AQ4" s="2">
        <f t="shared" ca="1" si="2"/>
        <v>9746767</v>
      </c>
      <c r="AR4" s="2">
        <f t="shared" ca="1" si="2"/>
        <v>9059788.8000000007</v>
      </c>
      <c r="AS4" s="2">
        <f t="shared" ca="1" si="2"/>
        <v>12090916.800000001</v>
      </c>
      <c r="AT4" s="2">
        <f t="shared" ca="1" si="2"/>
        <v>13703873.1</v>
      </c>
      <c r="AU4" s="2">
        <f t="shared" ca="1" si="2"/>
        <v>9294771</v>
      </c>
      <c r="AV4" s="2">
        <f t="shared" ca="1" si="2"/>
        <v>7861986.5999999996</v>
      </c>
      <c r="AW4" s="2">
        <f t="shared" ca="1" si="2"/>
        <v>8734578.6999999993</v>
      </c>
      <c r="AX4" s="2">
        <f t="shared" ca="1" si="2"/>
        <v>10963177.4</v>
      </c>
      <c r="AY4" s="2">
        <f t="shared" ca="1" si="2"/>
        <v>14529712.699999999</v>
      </c>
      <c r="AZ4" s="2">
        <f t="shared" ca="1" si="2"/>
        <v>11165683.699999999</v>
      </c>
      <c r="BA4" s="2">
        <f t="shared" ca="1" si="2"/>
        <v>8918814.0999999996</v>
      </c>
      <c r="BB4" s="2">
        <f t="shared" ca="1" si="2"/>
        <v>8007658.2999999998</v>
      </c>
      <c r="BC4" s="2">
        <f t="shared" ca="1" si="2"/>
        <v>7077513.9000000004</v>
      </c>
      <c r="BD4" s="2">
        <f t="shared" ca="1" si="2"/>
        <v>7449654.5999999996</v>
      </c>
      <c r="BE4" s="2">
        <f t="shared" ca="1" si="2"/>
        <v>8070608.0999999996</v>
      </c>
      <c r="BF4" s="2">
        <f t="shared" ca="1" si="2"/>
        <v>10725467.6</v>
      </c>
      <c r="BG4" s="2">
        <f t="shared" ca="1" si="2"/>
        <v>9692354</v>
      </c>
      <c r="BH4" s="2">
        <f t="shared" ref="BH4:BY19" ca="1" si="3">OFFSET(INDIRECT($E4),0,BH$1)</f>
        <v>8902157</v>
      </c>
      <c r="BI4" s="2">
        <f t="shared" ca="1" si="3"/>
        <v>9133285.9000000004</v>
      </c>
      <c r="BJ4" s="2">
        <f t="shared" ca="1" si="3"/>
        <v>9508313.6999999993</v>
      </c>
      <c r="BK4" s="2">
        <f t="shared" ca="1" si="3"/>
        <v>11068460.1</v>
      </c>
      <c r="BL4" s="2">
        <f t="shared" ca="1" si="3"/>
        <v>11295529.699999999</v>
      </c>
      <c r="BM4" s="2">
        <f t="shared" ca="1" si="3"/>
        <v>8613110.0999999996</v>
      </c>
      <c r="BN4" s="2">
        <f t="shared" ca="1" si="3"/>
        <v>7274075.9000000004</v>
      </c>
      <c r="BO4" s="2">
        <f t="shared" ca="1" si="3"/>
        <v>5861264.0999999996</v>
      </c>
      <c r="BP4" s="2">
        <f t="shared" ca="1" si="3"/>
        <v>5416807.5</v>
      </c>
      <c r="BQ4" s="2">
        <f t="shared" ca="1" si="3"/>
        <v>7145626.2000000002</v>
      </c>
      <c r="BR4" s="2">
        <f t="shared" ca="1" si="3"/>
        <v>11250347.9</v>
      </c>
      <c r="BS4" s="2">
        <f t="shared" ca="1" si="3"/>
        <v>6492509.4000000004</v>
      </c>
      <c r="BT4" s="2">
        <f t="shared" ca="1" si="3"/>
        <v>7859361</v>
      </c>
      <c r="BU4" s="2">
        <f t="shared" ca="1" si="3"/>
        <v>7016380.0999999996</v>
      </c>
      <c r="BV4" s="2">
        <f t="shared" ca="1" si="3"/>
        <v>8398391.5</v>
      </c>
      <c r="BW4" s="2">
        <f t="shared" ca="1" si="3"/>
        <v>8183185.7000000002</v>
      </c>
      <c r="BX4" s="2">
        <f t="shared" ref="BR4:BX19" ca="1" si="4">OFFSET(INDIRECT($E4),0,BX$1)</f>
        <v>7342280.2999999998</v>
      </c>
      <c r="BY4" s="2">
        <f t="shared" ca="1" si="3"/>
        <v>0</v>
      </c>
      <c r="BZ4" s="2">
        <f t="shared" ref="BY4:CC19" ca="1" si="5">OFFSET(INDIRECT($E4),0,BZ$1)</f>
        <v>0</v>
      </c>
      <c r="CA4" s="2">
        <f t="shared" ca="1" si="5"/>
        <v>0</v>
      </c>
      <c r="CB4" s="2">
        <f t="shared" ca="1" si="5"/>
        <v>0</v>
      </c>
      <c r="CC4" s="2">
        <f t="shared" ca="1" si="5"/>
        <v>0</v>
      </c>
      <c r="CD4" s="2"/>
      <c r="CE4" s="2"/>
    </row>
    <row r="5" spans="1:83">
      <c r="A5" s="26" t="s">
        <v>426</v>
      </c>
      <c r="B5" s="26">
        <v>43</v>
      </c>
      <c r="C5" s="26" t="str">
        <f t="shared" ref="C5:C68" si="6">$A$4&amp;B5</f>
        <v>历史汇总!B43</v>
      </c>
      <c r="D5" s="26">
        <v>3</v>
      </c>
      <c r="E5" s="26" t="str">
        <f t="shared" ref="E5:E68" si="7">$A$5&amp;D5</f>
        <v>历史新!C3</v>
      </c>
      <c r="F5" s="26">
        <f>ROW()</f>
        <v>5</v>
      </c>
      <c r="G5" s="694"/>
      <c r="H5" s="29" t="s">
        <v>16</v>
      </c>
      <c r="I5" s="202">
        <f t="shared" ref="I5:X25" ca="1" si="8">OFFSET(INDIRECT($E5),0,I$1)</f>
        <v>0.43290000000000001</v>
      </c>
      <c r="J5" s="202">
        <f t="shared" ca="1" si="2"/>
        <v>0.14699999999999999</v>
      </c>
      <c r="K5" s="202">
        <f t="shared" ca="1" si="2"/>
        <v>-0.3503</v>
      </c>
      <c r="L5" s="202">
        <f t="shared" ca="1" si="2"/>
        <v>7.46E-2</v>
      </c>
      <c r="M5" s="202">
        <f t="shared" ca="1" si="2"/>
        <v>-0.15740000000000001</v>
      </c>
      <c r="N5" s="202">
        <f t="shared" ca="1" si="2"/>
        <v>-9.9299999999999999E-2</v>
      </c>
      <c r="O5" s="202">
        <f t="shared" ca="1" si="2"/>
        <v>-4.9599999999999998E-2</v>
      </c>
      <c r="P5" s="202">
        <f t="shared" ca="1" si="2"/>
        <v>1.7399999999999999E-2</v>
      </c>
      <c r="Q5" s="202">
        <f t="shared" ca="1" si="2"/>
        <v>-0.34749999999999998</v>
      </c>
      <c r="R5" s="202">
        <f t="shared" ca="1" si="2"/>
        <v>-8.4699999999999998E-2</v>
      </c>
      <c r="S5" s="202">
        <f t="shared" ca="1" si="2"/>
        <v>-0.1711</v>
      </c>
      <c r="T5" s="202">
        <f t="shared" ca="1" si="2"/>
        <v>0.14119999999999999</v>
      </c>
      <c r="U5" s="202">
        <f t="shared" ca="1" si="2"/>
        <v>0.41689999999999999</v>
      </c>
      <c r="V5" s="202">
        <f t="shared" ca="1" si="2"/>
        <v>0.13900000000000001</v>
      </c>
      <c r="W5" s="202">
        <f t="shared" ca="1" si="2"/>
        <v>-0.26869999999999999</v>
      </c>
      <c r="X5" s="202">
        <f t="shared" ca="1" si="2"/>
        <v>-3.8300000000000001E-2</v>
      </c>
      <c r="Y5" s="202">
        <f t="shared" ca="1" si="2"/>
        <v>0.1459</v>
      </c>
      <c r="Z5" s="202">
        <f t="shared" ca="1" si="2"/>
        <v>9.7299999999999998E-2</v>
      </c>
      <c r="AA5" s="202">
        <f t="shared" ca="1" si="2"/>
        <v>-8.4199999999999997E-2</v>
      </c>
      <c r="AB5" s="202">
        <f t="shared" ca="1" si="2"/>
        <v>-0.26490000000000002</v>
      </c>
      <c r="AC5" s="202">
        <f t="shared" ca="1" si="2"/>
        <v>-0.3029</v>
      </c>
      <c r="AD5" s="202">
        <f t="shared" ca="1" si="2"/>
        <v>-0.1583</v>
      </c>
      <c r="AE5" s="202">
        <f t="shared" ca="1" si="2"/>
        <v>9.8100000000000007E-2</v>
      </c>
      <c r="AF5" s="202">
        <f t="shared" ca="1" si="2"/>
        <v>0.1103</v>
      </c>
      <c r="AG5" s="202">
        <f t="shared" ca="1" si="2"/>
        <v>8.6099999999999996E-2</v>
      </c>
      <c r="AH5" s="202">
        <f t="shared" ca="1" si="2"/>
        <v>0.7792</v>
      </c>
      <c r="AI5" s="202">
        <f t="shared" ca="1" si="2"/>
        <v>-0.1032</v>
      </c>
      <c r="AJ5" s="202">
        <f t="shared" ca="1" si="2"/>
        <v>-0.18310000000000001</v>
      </c>
      <c r="AK5" s="202">
        <f t="shared" ca="1" si="2"/>
        <v>0.1046</v>
      </c>
      <c r="AL5" s="202">
        <f t="shared" ca="1" si="2"/>
        <v>0.20749999999999999</v>
      </c>
      <c r="AM5" s="202">
        <f t="shared" ca="1" si="2"/>
        <v>0.27589999999999998</v>
      </c>
      <c r="AN5" s="202">
        <f t="shared" ca="1" si="2"/>
        <v>6.8099999999999994E-2</v>
      </c>
      <c r="AO5" s="202">
        <f t="shared" ca="1" si="2"/>
        <v>-0.3019</v>
      </c>
      <c r="AP5" s="202">
        <f t="shared" ca="1" si="2"/>
        <v>-0.13339999999999999</v>
      </c>
      <c r="AQ5" s="202">
        <f t="shared" ca="1" si="2"/>
        <v>-0.14829999999999999</v>
      </c>
      <c r="AR5" s="202">
        <f t="shared" ca="1" si="2"/>
        <v>-7.0499999999999993E-2</v>
      </c>
      <c r="AS5" s="202">
        <f t="shared" ca="1" si="2"/>
        <v>0.33460000000000001</v>
      </c>
      <c r="AT5" s="202">
        <f t="shared" ca="1" si="2"/>
        <v>0.13339999999999999</v>
      </c>
      <c r="AU5" s="202">
        <f t="shared" ca="1" si="2"/>
        <v>-0.32169999999999999</v>
      </c>
      <c r="AV5" s="202">
        <f t="shared" ca="1" si="2"/>
        <v>-0.15409999999999999</v>
      </c>
      <c r="AW5" s="202">
        <f t="shared" ca="1" si="2"/>
        <v>0.111</v>
      </c>
      <c r="AX5" s="202">
        <f t="shared" ca="1" si="2"/>
        <v>0.25509999999999999</v>
      </c>
      <c r="AY5" s="202">
        <f t="shared" ca="1" si="2"/>
        <v>0.32529999999999998</v>
      </c>
      <c r="AZ5" s="202">
        <f t="shared" ca="1" si="2"/>
        <v>-0.23150000000000001</v>
      </c>
      <c r="BA5" s="202">
        <f t="shared" ca="1" si="2"/>
        <v>-0.20119999999999999</v>
      </c>
      <c r="BB5" s="202">
        <f t="shared" ca="1" si="2"/>
        <v>-0.1022</v>
      </c>
      <c r="BC5" s="202">
        <f t="shared" ca="1" si="2"/>
        <v>-0.1162</v>
      </c>
      <c r="BD5" s="202">
        <f t="shared" ca="1" si="2"/>
        <v>5.2600000000000001E-2</v>
      </c>
      <c r="BE5" s="202">
        <f t="shared" ca="1" si="2"/>
        <v>8.3400000000000002E-2</v>
      </c>
      <c r="BF5" s="202">
        <f t="shared" ca="1" si="2"/>
        <v>0.32900000000000001</v>
      </c>
      <c r="BG5" s="202">
        <f t="shared" ca="1" si="2"/>
        <v>-9.6299999999999997E-2</v>
      </c>
      <c r="BH5" s="202">
        <f t="shared" ca="1" si="3"/>
        <v>-8.1500000000000003E-2</v>
      </c>
      <c r="BI5" s="202">
        <f t="shared" ca="1" si="3"/>
        <v>2.5999999999999999E-2</v>
      </c>
      <c r="BJ5" s="202">
        <f t="shared" ca="1" si="3"/>
        <v>4.1099999999999998E-2</v>
      </c>
      <c r="BK5" s="202">
        <f t="shared" ca="1" si="3"/>
        <v>0.1641</v>
      </c>
      <c r="BL5" s="202">
        <f t="shared" ca="1" si="3"/>
        <v>2.0500000000000001E-2</v>
      </c>
      <c r="BM5" s="202">
        <f t="shared" ca="1" si="3"/>
        <v>-0.23749999999999999</v>
      </c>
      <c r="BN5" s="202">
        <f t="shared" ca="1" si="3"/>
        <v>-0.1555</v>
      </c>
      <c r="BO5" s="202">
        <f t="shared" ca="1" si="3"/>
        <v>-0.19420000000000001</v>
      </c>
      <c r="BP5" s="202">
        <f t="shared" ca="1" si="3"/>
        <v>-7.5800000000000006E-2</v>
      </c>
      <c r="BQ5" s="202">
        <f t="shared" ca="1" si="3"/>
        <v>0.31919999999999998</v>
      </c>
      <c r="BR5" s="202">
        <f t="shared" ca="1" si="4"/>
        <v>0.57440000000000002</v>
      </c>
      <c r="BS5" s="202">
        <f t="shared" ca="1" si="4"/>
        <v>-0.4229</v>
      </c>
      <c r="BT5" s="202">
        <f t="shared" ca="1" si="4"/>
        <v>0.21049999999999999</v>
      </c>
      <c r="BU5" s="202">
        <f t="shared" ca="1" si="4"/>
        <v>-0.10730000000000001</v>
      </c>
      <c r="BV5" s="202">
        <f t="shared" ca="1" si="4"/>
        <v>0.19700000000000001</v>
      </c>
      <c r="BW5" s="202">
        <f t="shared" ca="1" si="4"/>
        <v>-2.5600000000000001E-2</v>
      </c>
      <c r="BX5" s="202">
        <f t="shared" ca="1" si="4"/>
        <v>-0.1028</v>
      </c>
      <c r="BY5" s="202">
        <f t="shared" ca="1" si="5"/>
        <v>0</v>
      </c>
      <c r="BZ5" s="202">
        <f t="shared" ca="1" si="5"/>
        <v>0</v>
      </c>
      <c r="CA5" s="202">
        <f t="shared" ca="1" si="5"/>
        <v>0</v>
      </c>
      <c r="CB5" s="202">
        <f t="shared" ca="1" si="5"/>
        <v>0</v>
      </c>
      <c r="CC5" s="202">
        <f t="shared" ca="1" si="5"/>
        <v>0</v>
      </c>
    </row>
    <row r="6" spans="1:83">
      <c r="B6" s="26">
        <v>44</v>
      </c>
      <c r="C6" s="26" t="str">
        <f t="shared" si="6"/>
        <v>历史汇总!B44</v>
      </c>
      <c r="D6" s="26">
        <v>4</v>
      </c>
      <c r="E6" s="26" t="str">
        <f t="shared" si="7"/>
        <v>历史新!C4</v>
      </c>
      <c r="F6" s="26">
        <f>ROW()</f>
        <v>6</v>
      </c>
      <c r="G6" s="694"/>
      <c r="H6" s="28" t="s">
        <v>17</v>
      </c>
      <c r="I6" s="2">
        <f t="shared" ca="1" si="8"/>
        <v>957284</v>
      </c>
      <c r="J6" s="2">
        <f t="shared" ca="1" si="2"/>
        <v>932330</v>
      </c>
      <c r="K6" s="2">
        <f t="shared" ca="1" si="2"/>
        <v>716691</v>
      </c>
      <c r="L6" s="2">
        <f t="shared" ca="1" si="2"/>
        <v>673953</v>
      </c>
      <c r="M6" s="2">
        <f t="shared" ca="1" si="2"/>
        <v>610889</v>
      </c>
      <c r="N6" s="2">
        <f t="shared" ca="1" si="2"/>
        <v>556999</v>
      </c>
      <c r="O6" s="2">
        <f t="shared" ca="1" si="2"/>
        <v>558064</v>
      </c>
      <c r="P6" s="2">
        <f t="shared" ca="1" si="2"/>
        <v>526920</v>
      </c>
      <c r="Q6" s="2">
        <f t="shared" ca="1" si="2"/>
        <v>408315</v>
      </c>
      <c r="R6" s="2">
        <f t="shared" ca="1" si="2"/>
        <v>403490</v>
      </c>
      <c r="S6" s="2">
        <f t="shared" ca="1" si="2"/>
        <v>332193</v>
      </c>
      <c r="T6" s="2">
        <f t="shared" ca="1" si="2"/>
        <v>378643</v>
      </c>
      <c r="U6" s="2">
        <f t="shared" ca="1" si="2"/>
        <v>471363</v>
      </c>
      <c r="V6" s="2">
        <f t="shared" ca="1" si="2"/>
        <v>451441</v>
      </c>
      <c r="W6" s="2">
        <f t="shared" ca="1" si="2"/>
        <v>432716</v>
      </c>
      <c r="X6" s="2">
        <f t="shared" ca="1" si="2"/>
        <v>427927</v>
      </c>
      <c r="Y6" s="2">
        <f t="shared" ca="1" si="2"/>
        <v>410245</v>
      </c>
      <c r="Z6" s="2">
        <f t="shared" ca="1" si="2"/>
        <v>460645</v>
      </c>
      <c r="AA6" s="2">
        <f t="shared" ca="1" si="2"/>
        <v>426112</v>
      </c>
      <c r="AB6" s="2">
        <f t="shared" ca="1" si="2"/>
        <v>307253</v>
      </c>
      <c r="AC6" s="2">
        <f t="shared" ca="1" si="2"/>
        <v>241154</v>
      </c>
      <c r="AD6" s="2">
        <f t="shared" ca="1" si="2"/>
        <v>231225</v>
      </c>
      <c r="AE6" s="2">
        <f t="shared" ca="1" si="2"/>
        <v>202597</v>
      </c>
      <c r="AF6" s="2">
        <f t="shared" ca="1" si="2"/>
        <v>217340</v>
      </c>
      <c r="AG6" s="2">
        <f t="shared" ca="1" si="2"/>
        <v>278146</v>
      </c>
      <c r="AH6" s="2">
        <f t="shared" ca="1" si="2"/>
        <v>346606</v>
      </c>
      <c r="AI6" s="2">
        <f t="shared" ca="1" si="2"/>
        <v>311137</v>
      </c>
      <c r="AJ6" s="2">
        <f t="shared" ca="1" si="2"/>
        <v>269279</v>
      </c>
      <c r="AK6" s="2">
        <f t="shared" ca="1" si="2"/>
        <v>289529</v>
      </c>
      <c r="AL6" s="2">
        <f t="shared" ca="1" si="2"/>
        <v>335981</v>
      </c>
      <c r="AM6" s="2">
        <f t="shared" ca="1" si="2"/>
        <v>445616</v>
      </c>
      <c r="AN6" s="2">
        <f t="shared" ca="1" si="2"/>
        <v>407443</v>
      </c>
      <c r="AO6" s="2">
        <f t="shared" ca="1" si="2"/>
        <v>335073</v>
      </c>
      <c r="AP6" s="2">
        <f t="shared" ca="1" si="2"/>
        <v>310416</v>
      </c>
      <c r="AQ6" s="2">
        <f t="shared" ca="1" si="2"/>
        <v>256856</v>
      </c>
      <c r="AR6" s="2">
        <f t="shared" ca="1" si="2"/>
        <v>252149</v>
      </c>
      <c r="AS6" s="2">
        <f t="shared" ca="1" si="2"/>
        <v>304621</v>
      </c>
      <c r="AT6" s="2">
        <f t="shared" ca="1" si="2"/>
        <v>267265</v>
      </c>
      <c r="AU6" s="2">
        <f t="shared" ca="1" si="2"/>
        <v>231139</v>
      </c>
      <c r="AV6" s="2">
        <f t="shared" ca="1" si="2"/>
        <v>212478</v>
      </c>
      <c r="AW6" s="2">
        <f t="shared" ca="1" si="2"/>
        <v>199994</v>
      </c>
      <c r="AX6" s="2">
        <f t="shared" ca="1" si="2"/>
        <v>234415</v>
      </c>
      <c r="AY6" s="2">
        <f t="shared" ca="1" si="2"/>
        <v>307103</v>
      </c>
      <c r="AZ6" s="2">
        <f t="shared" ca="1" si="2"/>
        <v>210058</v>
      </c>
      <c r="BA6" s="2">
        <f t="shared" ca="1" si="2"/>
        <v>165359</v>
      </c>
      <c r="BB6" s="2">
        <f t="shared" ca="1" si="2"/>
        <v>149868</v>
      </c>
      <c r="BC6" s="2">
        <f t="shared" ca="1" si="2"/>
        <v>139102</v>
      </c>
      <c r="BD6" s="2">
        <f t="shared" ca="1" si="2"/>
        <v>146569</v>
      </c>
      <c r="BE6" s="2">
        <f t="shared" ca="1" si="2"/>
        <v>143817</v>
      </c>
      <c r="BF6" s="2">
        <f t="shared" ca="1" si="2"/>
        <v>162018</v>
      </c>
      <c r="BG6" s="2">
        <f t="shared" ca="1" si="2"/>
        <v>162360</v>
      </c>
      <c r="BH6" s="2">
        <f t="shared" ca="1" si="3"/>
        <v>146274</v>
      </c>
      <c r="BI6" s="2">
        <f t="shared" ca="1" si="3"/>
        <v>147164</v>
      </c>
      <c r="BJ6" s="2">
        <f t="shared" ca="1" si="3"/>
        <v>156898</v>
      </c>
      <c r="BK6" s="2">
        <f t="shared" ca="1" si="3"/>
        <v>181953</v>
      </c>
      <c r="BL6" s="2">
        <f t="shared" ca="1" si="3"/>
        <v>179473</v>
      </c>
      <c r="BM6" s="2">
        <f t="shared" ca="1" si="3"/>
        <v>123819</v>
      </c>
      <c r="BN6" s="2">
        <f t="shared" ca="1" si="3"/>
        <v>122626</v>
      </c>
      <c r="BO6" s="2">
        <f t="shared" ca="1" si="3"/>
        <v>85624</v>
      </c>
      <c r="BP6" s="2">
        <f t="shared" ca="1" si="3"/>
        <v>99822</v>
      </c>
      <c r="BQ6" s="2">
        <f t="shared" ca="1" si="3"/>
        <v>110179</v>
      </c>
      <c r="BR6" s="2">
        <f t="shared" ca="1" si="4"/>
        <v>124663</v>
      </c>
      <c r="BS6" s="2">
        <f t="shared" ca="1" si="4"/>
        <v>99637</v>
      </c>
      <c r="BT6" s="2">
        <f t="shared" ca="1" si="4"/>
        <v>103431</v>
      </c>
      <c r="BU6" s="2">
        <f t="shared" ca="1" si="4"/>
        <v>103106</v>
      </c>
      <c r="BV6" s="2">
        <f t="shared" ca="1" si="4"/>
        <v>128996</v>
      </c>
      <c r="BW6" s="2">
        <f t="shared" ca="1" si="4"/>
        <v>115664</v>
      </c>
      <c r="BX6" s="2">
        <f t="shared" ca="1" si="4"/>
        <v>107797</v>
      </c>
      <c r="BY6" s="2">
        <f t="shared" ca="1" si="5"/>
        <v>0</v>
      </c>
      <c r="BZ6" s="2">
        <f t="shared" ca="1" si="5"/>
        <v>0</v>
      </c>
      <c r="CA6" s="2">
        <f t="shared" ca="1" si="5"/>
        <v>0</v>
      </c>
      <c r="CB6" s="2">
        <f t="shared" ca="1" si="5"/>
        <v>0</v>
      </c>
      <c r="CC6" s="2">
        <f t="shared" ca="1" si="5"/>
        <v>0</v>
      </c>
    </row>
    <row r="7" spans="1:83">
      <c r="B7" s="26">
        <v>45</v>
      </c>
      <c r="C7" s="26" t="str">
        <f t="shared" si="6"/>
        <v>历史汇总!B45</v>
      </c>
      <c r="D7" s="26">
        <v>5</v>
      </c>
      <c r="E7" s="26" t="str">
        <f t="shared" si="7"/>
        <v>历史新!C5</v>
      </c>
      <c r="F7" s="26">
        <f>ROW()</f>
        <v>7</v>
      </c>
      <c r="G7" s="694"/>
      <c r="H7" s="29" t="s">
        <v>18</v>
      </c>
      <c r="I7" s="202">
        <f t="shared" ca="1" si="8"/>
        <v>0.2964</v>
      </c>
      <c r="J7" s="202">
        <f t="shared" ca="1" si="2"/>
        <v>-2.6100000000000002E-2</v>
      </c>
      <c r="K7" s="202">
        <f t="shared" ca="1" si="2"/>
        <v>-0.23130000000000001</v>
      </c>
      <c r="L7" s="202">
        <f t="shared" ca="1" si="2"/>
        <v>-5.96E-2</v>
      </c>
      <c r="M7" s="202">
        <f t="shared" ca="1" si="2"/>
        <v>-9.3600000000000003E-2</v>
      </c>
      <c r="N7" s="202">
        <f t="shared" ca="1" si="2"/>
        <v>-8.8200000000000001E-2</v>
      </c>
      <c r="O7" s="202">
        <f t="shared" ca="1" si="2"/>
        <v>1.9E-3</v>
      </c>
      <c r="P7" s="202">
        <f t="shared" ca="1" si="2"/>
        <v>-5.5800000000000002E-2</v>
      </c>
      <c r="Q7" s="202">
        <f t="shared" ca="1" si="2"/>
        <v>-0.22509999999999999</v>
      </c>
      <c r="R7" s="202">
        <f t="shared" ca="1" si="2"/>
        <v>-1.18E-2</v>
      </c>
      <c r="S7" s="202">
        <f t="shared" ca="1" si="2"/>
        <v>-0.1767</v>
      </c>
      <c r="T7" s="202">
        <f t="shared" ca="1" si="2"/>
        <v>0.13980000000000001</v>
      </c>
      <c r="U7" s="202">
        <f t="shared" ca="1" si="2"/>
        <v>0.24490000000000001</v>
      </c>
      <c r="V7" s="202">
        <f t="shared" ca="1" si="2"/>
        <v>-4.2299999999999997E-2</v>
      </c>
      <c r="W7" s="202">
        <f t="shared" ca="1" si="2"/>
        <v>-4.1500000000000002E-2</v>
      </c>
      <c r="X7" s="202">
        <f t="shared" ca="1" si="2"/>
        <v>-1.11E-2</v>
      </c>
      <c r="Y7" s="202">
        <f t="shared" ca="1" si="2"/>
        <v>-4.1300000000000003E-2</v>
      </c>
      <c r="Z7" s="202">
        <f t="shared" ca="1" si="2"/>
        <v>0.1229</v>
      </c>
      <c r="AA7" s="202">
        <f t="shared" ca="1" si="2"/>
        <v>-7.4999999999999997E-2</v>
      </c>
      <c r="AB7" s="202">
        <f t="shared" ca="1" si="2"/>
        <v>-0.27889999999999998</v>
      </c>
      <c r="AC7" s="202">
        <f t="shared" ca="1" si="2"/>
        <v>-0.21510000000000001</v>
      </c>
      <c r="AD7" s="202">
        <f t="shared" ca="1" si="2"/>
        <v>-4.1200000000000001E-2</v>
      </c>
      <c r="AE7" s="202">
        <f t="shared" ca="1" si="2"/>
        <v>-0.12379999999999999</v>
      </c>
      <c r="AF7" s="202">
        <f t="shared" ca="1" si="2"/>
        <v>7.2800000000000004E-2</v>
      </c>
      <c r="AG7" s="202">
        <f t="shared" ca="1" si="2"/>
        <v>0.27979999999999999</v>
      </c>
      <c r="AH7" s="202">
        <f t="shared" ca="1" si="2"/>
        <v>0.24610000000000001</v>
      </c>
      <c r="AI7" s="202">
        <f t="shared" ca="1" si="2"/>
        <v>-0.1023</v>
      </c>
      <c r="AJ7" s="202">
        <f t="shared" ca="1" si="2"/>
        <v>-0.13450000000000001</v>
      </c>
      <c r="AK7" s="202">
        <f t="shared" ca="1" si="2"/>
        <v>7.5200000000000003E-2</v>
      </c>
      <c r="AL7" s="202">
        <f t="shared" ca="1" si="2"/>
        <v>0.16039999999999999</v>
      </c>
      <c r="AM7" s="202">
        <f t="shared" ca="1" si="2"/>
        <v>0.32629999999999998</v>
      </c>
      <c r="AN7" s="202">
        <f t="shared" ca="1" si="2"/>
        <v>-8.5699999999999998E-2</v>
      </c>
      <c r="AO7" s="202">
        <f t="shared" ca="1" si="2"/>
        <v>-0.17760000000000001</v>
      </c>
      <c r="AP7" s="202">
        <f t="shared" ca="1" si="2"/>
        <v>-7.3599999999999999E-2</v>
      </c>
      <c r="AQ7" s="202">
        <f t="shared" ca="1" si="2"/>
        <v>-0.17249999999999999</v>
      </c>
      <c r="AR7" s="202">
        <f t="shared" ca="1" si="2"/>
        <v>-1.83E-2</v>
      </c>
      <c r="AS7" s="202">
        <f t="shared" ca="1" si="2"/>
        <v>0.20810000000000001</v>
      </c>
      <c r="AT7" s="202">
        <f t="shared" ca="1" si="2"/>
        <v>-0.1226</v>
      </c>
      <c r="AU7" s="202">
        <f t="shared" ca="1" si="2"/>
        <v>-0.13519999999999999</v>
      </c>
      <c r="AV7" s="202">
        <f t="shared" ca="1" si="2"/>
        <v>-8.0699999999999994E-2</v>
      </c>
      <c r="AW7" s="202">
        <f t="shared" ca="1" si="2"/>
        <v>-5.8799999999999998E-2</v>
      </c>
      <c r="AX7" s="202">
        <f t="shared" ca="1" si="2"/>
        <v>0.1721</v>
      </c>
      <c r="AY7" s="202">
        <f t="shared" ca="1" si="2"/>
        <v>0.31009999999999999</v>
      </c>
      <c r="AZ7" s="202">
        <f t="shared" ca="1" si="2"/>
        <v>-0.316</v>
      </c>
      <c r="BA7" s="202">
        <f t="shared" ca="1" si="2"/>
        <v>-0.21279999999999999</v>
      </c>
      <c r="BB7" s="202">
        <f t="shared" ca="1" si="2"/>
        <v>-9.3700000000000006E-2</v>
      </c>
      <c r="BC7" s="202">
        <f t="shared" ca="1" si="2"/>
        <v>-7.1800000000000003E-2</v>
      </c>
      <c r="BD7" s="202">
        <f t="shared" ca="1" si="2"/>
        <v>5.3699999999999998E-2</v>
      </c>
      <c r="BE7" s="202">
        <f t="shared" ca="1" si="2"/>
        <v>-1.8800000000000001E-2</v>
      </c>
      <c r="BF7" s="202">
        <f t="shared" ca="1" si="2"/>
        <v>0.12659999999999999</v>
      </c>
      <c r="BG7" s="202">
        <f t="shared" ca="1" si="2"/>
        <v>2.0999999999999999E-3</v>
      </c>
      <c r="BH7" s="202">
        <f t="shared" ca="1" si="3"/>
        <v>-9.9099999999999994E-2</v>
      </c>
      <c r="BI7" s="202">
        <f t="shared" ca="1" si="3"/>
        <v>6.1000000000000004E-3</v>
      </c>
      <c r="BJ7" s="202">
        <f t="shared" ca="1" si="3"/>
        <v>6.6100000000000006E-2</v>
      </c>
      <c r="BK7" s="202">
        <f t="shared" ca="1" si="3"/>
        <v>0.15970000000000001</v>
      </c>
      <c r="BL7" s="202">
        <f t="shared" ca="1" si="3"/>
        <v>-1.3599999999999999E-2</v>
      </c>
      <c r="BM7" s="202">
        <f t="shared" ca="1" si="3"/>
        <v>-0.31009999999999999</v>
      </c>
      <c r="BN7" s="202">
        <f t="shared" ca="1" si="3"/>
        <v>-9.5999999999999992E-3</v>
      </c>
      <c r="BO7" s="202">
        <f t="shared" ca="1" si="3"/>
        <v>-0.30170000000000002</v>
      </c>
      <c r="BP7" s="202">
        <f t="shared" ca="1" si="3"/>
        <v>0.1658</v>
      </c>
      <c r="BQ7" s="202">
        <f t="shared" ca="1" si="3"/>
        <v>0.1038</v>
      </c>
      <c r="BR7" s="202">
        <f t="shared" ca="1" si="4"/>
        <v>0.13150000000000001</v>
      </c>
      <c r="BS7" s="202">
        <f t="shared" ca="1" si="4"/>
        <v>-0.20069999999999999</v>
      </c>
      <c r="BT7" s="202">
        <f t="shared" ca="1" si="4"/>
        <v>3.8100000000000002E-2</v>
      </c>
      <c r="BU7" s="202">
        <f t="shared" ca="1" si="4"/>
        <v>-3.0999999999999999E-3</v>
      </c>
      <c r="BV7" s="202">
        <f t="shared" ca="1" si="4"/>
        <v>0.25109999999999999</v>
      </c>
      <c r="BW7" s="202">
        <f t="shared" ca="1" si="4"/>
        <v>-0.10340000000000001</v>
      </c>
      <c r="BX7" s="202">
        <f t="shared" ca="1" si="4"/>
        <v>-6.8000000000000005E-2</v>
      </c>
      <c r="BY7" s="202">
        <f t="shared" ca="1" si="5"/>
        <v>0</v>
      </c>
      <c r="BZ7" s="202">
        <f t="shared" ca="1" si="5"/>
        <v>0</v>
      </c>
      <c r="CA7" s="202">
        <f t="shared" ca="1" si="5"/>
        <v>0</v>
      </c>
      <c r="CB7" s="202">
        <f t="shared" ca="1" si="5"/>
        <v>0</v>
      </c>
      <c r="CC7" s="202">
        <f t="shared" ca="1" si="5"/>
        <v>0</v>
      </c>
    </row>
    <row r="8" spans="1:83">
      <c r="B8" s="26">
        <v>56</v>
      </c>
      <c r="C8" s="26" t="str">
        <f t="shared" si="6"/>
        <v>历史汇总!B56</v>
      </c>
      <c r="D8" s="26">
        <v>6</v>
      </c>
      <c r="E8" s="26" t="str">
        <f t="shared" si="7"/>
        <v>历史新!C6</v>
      </c>
      <c r="F8" s="26">
        <f>ROW()</f>
        <v>8</v>
      </c>
      <c r="G8" s="694"/>
      <c r="H8" s="28" t="s">
        <v>19</v>
      </c>
      <c r="I8" s="2">
        <f t="shared" ca="1" si="8"/>
        <v>33.65</v>
      </c>
      <c r="J8" s="2">
        <f t="shared" ca="1" si="2"/>
        <v>39.630000000000003</v>
      </c>
      <c r="K8" s="2">
        <f t="shared" ca="1" si="2"/>
        <v>33.49</v>
      </c>
      <c r="L8" s="2">
        <f t="shared" ca="1" si="2"/>
        <v>38.270000000000003</v>
      </c>
      <c r="M8" s="2">
        <f t="shared" ca="1" si="2"/>
        <v>35.58</v>
      </c>
      <c r="N8" s="2">
        <f t="shared" ca="1" si="2"/>
        <v>35.15</v>
      </c>
      <c r="O8" s="2">
        <f t="shared" ca="1" si="2"/>
        <v>33.340000000000003</v>
      </c>
      <c r="P8" s="2">
        <f t="shared" ca="1" si="2"/>
        <v>35.93</v>
      </c>
      <c r="Q8" s="2">
        <f t="shared" ca="1" si="2"/>
        <v>30.25</v>
      </c>
      <c r="R8" s="2">
        <f t="shared" ca="1" si="2"/>
        <v>28.02</v>
      </c>
      <c r="S8" s="2">
        <f t="shared" ca="1" si="2"/>
        <v>28.21</v>
      </c>
      <c r="T8" s="2">
        <f t="shared" ca="1" si="2"/>
        <v>28.25</v>
      </c>
      <c r="U8" s="2">
        <f t="shared" ca="1" si="2"/>
        <v>32.15</v>
      </c>
      <c r="V8" s="2">
        <f t="shared" ca="1" si="2"/>
        <v>38.24</v>
      </c>
      <c r="W8" s="2">
        <f t="shared" ca="1" si="2"/>
        <v>29.17</v>
      </c>
      <c r="X8" s="2">
        <f t="shared" ca="1" si="2"/>
        <v>28.37</v>
      </c>
      <c r="Y8" s="2">
        <f t="shared" ca="1" si="2"/>
        <v>33.909999999999997</v>
      </c>
      <c r="Z8" s="2">
        <f t="shared" ca="1" si="2"/>
        <v>33.14</v>
      </c>
      <c r="AA8" s="2">
        <f t="shared" ca="1" si="2"/>
        <v>32.81</v>
      </c>
      <c r="AB8" s="2">
        <f t="shared" ca="1" si="2"/>
        <v>33.450000000000003</v>
      </c>
      <c r="AC8" s="2">
        <f t="shared" ca="1" si="2"/>
        <v>29.71</v>
      </c>
      <c r="AD8" s="2">
        <f t="shared" ca="1" si="2"/>
        <v>26.08</v>
      </c>
      <c r="AE8" s="2">
        <f t="shared" ca="1" si="2"/>
        <v>32.68</v>
      </c>
      <c r="AF8" s="2">
        <f t="shared" ca="1" si="2"/>
        <v>33.82</v>
      </c>
      <c r="AG8" s="2">
        <f t="shared" ca="1" si="2"/>
        <v>28.71</v>
      </c>
      <c r="AH8" s="2">
        <f t="shared" ca="1" si="2"/>
        <v>40.99</v>
      </c>
      <c r="AI8" s="2">
        <f t="shared" ca="1" si="2"/>
        <v>40.950000000000003</v>
      </c>
      <c r="AJ8" s="2">
        <f t="shared" ca="1" si="2"/>
        <v>38.65</v>
      </c>
      <c r="AK8" s="2">
        <f t="shared" ca="1" si="2"/>
        <v>39.700000000000003</v>
      </c>
      <c r="AL8" s="2">
        <f t="shared" ca="1" si="2"/>
        <v>41.31</v>
      </c>
      <c r="AM8" s="2">
        <f t="shared" ca="1" si="2"/>
        <v>39.74</v>
      </c>
      <c r="AN8" s="2">
        <f t="shared" ca="1" si="2"/>
        <v>46.43</v>
      </c>
      <c r="AO8" s="2">
        <f t="shared" ca="1" si="2"/>
        <v>39.409999999999997</v>
      </c>
      <c r="AP8" s="2">
        <f t="shared" ca="1" si="2"/>
        <v>36.869999999999997</v>
      </c>
      <c r="AQ8" s="2">
        <f t="shared" ca="1" si="2"/>
        <v>37.950000000000003</v>
      </c>
      <c r="AR8" s="2">
        <f t="shared" ca="1" si="2"/>
        <v>35.93</v>
      </c>
      <c r="AS8" s="2">
        <f t="shared" ca="1" si="2"/>
        <v>39.69</v>
      </c>
      <c r="AT8" s="2">
        <f t="shared" ca="1" si="2"/>
        <v>51.27</v>
      </c>
      <c r="AU8" s="2">
        <f t="shared" ca="1" si="2"/>
        <v>40.21</v>
      </c>
      <c r="AV8" s="2">
        <f t="shared" ca="1" si="2"/>
        <v>37</v>
      </c>
      <c r="AW8" s="2">
        <f t="shared" ca="1" si="2"/>
        <v>43.67</v>
      </c>
      <c r="AX8" s="2">
        <f t="shared" ca="1" si="2"/>
        <v>46.77</v>
      </c>
      <c r="AY8" s="2">
        <f t="shared" ca="1" si="2"/>
        <v>47.31</v>
      </c>
      <c r="AZ8" s="2">
        <f t="shared" ca="1" si="2"/>
        <v>53.16</v>
      </c>
      <c r="BA8" s="2">
        <f t="shared" ca="1" si="2"/>
        <v>53.94</v>
      </c>
      <c r="BB8" s="2">
        <f t="shared" ca="1" si="2"/>
        <v>53.43</v>
      </c>
      <c r="BC8" s="2">
        <f t="shared" ca="1" si="2"/>
        <v>50.88</v>
      </c>
      <c r="BD8" s="2">
        <f t="shared" ca="1" si="2"/>
        <v>50.83</v>
      </c>
      <c r="BE8" s="2">
        <f t="shared" ca="1" si="2"/>
        <v>56.12</v>
      </c>
      <c r="BF8" s="2">
        <f t="shared" ca="1" si="2"/>
        <v>66.2</v>
      </c>
      <c r="BG8" s="2">
        <f t="shared" ca="1" si="2"/>
        <v>59.7</v>
      </c>
      <c r="BH8" s="2">
        <f t="shared" ca="1" si="3"/>
        <v>60.86</v>
      </c>
      <c r="BI8" s="2">
        <f t="shared" ca="1" si="3"/>
        <v>62.06</v>
      </c>
      <c r="BJ8" s="2">
        <f t="shared" ca="1" si="3"/>
        <v>60.6</v>
      </c>
      <c r="BK8" s="2">
        <f t="shared" ca="1" si="3"/>
        <v>60.83</v>
      </c>
      <c r="BL8" s="2">
        <f t="shared" ca="1" si="3"/>
        <v>62.94</v>
      </c>
      <c r="BM8" s="2">
        <f t="shared" ca="1" si="3"/>
        <v>69.56</v>
      </c>
      <c r="BN8" s="2">
        <f t="shared" ca="1" si="3"/>
        <v>59.32</v>
      </c>
      <c r="BO8" s="2">
        <f t="shared" ca="1" si="3"/>
        <v>68.45</v>
      </c>
      <c r="BP8" s="2">
        <f t="shared" ca="1" si="3"/>
        <v>54.26</v>
      </c>
      <c r="BQ8" s="2">
        <f t="shared" ca="1" si="3"/>
        <v>64.849999999999994</v>
      </c>
      <c r="BR8" s="2">
        <f t="shared" ca="1" si="4"/>
        <v>90.25</v>
      </c>
      <c r="BS8" s="2">
        <f t="shared" ca="1" si="4"/>
        <v>65.16</v>
      </c>
      <c r="BT8" s="2">
        <f t="shared" ca="1" si="4"/>
        <v>75.989999999999995</v>
      </c>
      <c r="BU8" s="2">
        <f t="shared" ca="1" si="4"/>
        <v>68.05</v>
      </c>
      <c r="BV8" s="2">
        <f t="shared" ca="1" si="4"/>
        <v>65.11</v>
      </c>
      <c r="BW8" s="2">
        <f t="shared" ca="1" si="4"/>
        <v>70.75</v>
      </c>
      <c r="BX8" s="2">
        <f t="shared" ca="1" si="4"/>
        <v>68.11</v>
      </c>
      <c r="BY8" s="2">
        <f t="shared" ca="1" si="5"/>
        <v>0</v>
      </c>
      <c r="BZ8" s="2">
        <f t="shared" ca="1" si="5"/>
        <v>0</v>
      </c>
      <c r="CA8" s="2">
        <f t="shared" ca="1" si="5"/>
        <v>0</v>
      </c>
      <c r="CB8" s="2">
        <f t="shared" ca="1" si="5"/>
        <v>0</v>
      </c>
      <c r="CC8" s="2">
        <f t="shared" ca="1" si="5"/>
        <v>0</v>
      </c>
    </row>
    <row r="9" spans="1:83">
      <c r="B9" s="26">
        <v>57</v>
      </c>
      <c r="C9" s="26" t="str">
        <f t="shared" si="6"/>
        <v>历史汇总!B57</v>
      </c>
      <c r="D9" s="26">
        <v>7</v>
      </c>
      <c r="E9" s="26" t="str">
        <f t="shared" si="7"/>
        <v>历史新!C7</v>
      </c>
      <c r="F9" s="26">
        <f>ROW()</f>
        <v>9</v>
      </c>
      <c r="G9" s="694"/>
      <c r="H9" s="29" t="s">
        <v>20</v>
      </c>
      <c r="I9" s="202">
        <f t="shared" ca="1" si="8"/>
        <v>0.1051</v>
      </c>
      <c r="J9" s="202">
        <f t="shared" ca="1" si="2"/>
        <v>0.1777</v>
      </c>
      <c r="K9" s="202">
        <f t="shared" ca="1" si="2"/>
        <v>-0.15490000000000001</v>
      </c>
      <c r="L9" s="202">
        <f t="shared" ca="1" si="2"/>
        <v>0.14269999999999999</v>
      </c>
      <c r="M9" s="202">
        <f t="shared" ca="1" si="2"/>
        <v>-7.0300000000000001E-2</v>
      </c>
      <c r="N9" s="202">
        <f t="shared" ca="1" si="2"/>
        <v>-1.21E-2</v>
      </c>
      <c r="O9" s="202">
        <f t="shared" ref="O9:AD9" ca="1" si="9">OFFSET(INDIRECT($E9),0,O$1)</f>
        <v>-5.1499999999999997E-2</v>
      </c>
      <c r="P9" s="202">
        <f t="shared" ca="1" si="9"/>
        <v>7.7700000000000005E-2</v>
      </c>
      <c r="Q9" s="202">
        <f t="shared" ca="1" si="9"/>
        <v>-0.15809999999999999</v>
      </c>
      <c r="R9" s="202">
        <f t="shared" ca="1" si="9"/>
        <v>-7.3700000000000002E-2</v>
      </c>
      <c r="S9" s="202">
        <f t="shared" ca="1" si="9"/>
        <v>6.7999999999999996E-3</v>
      </c>
      <c r="T9" s="202">
        <f t="shared" ca="1" si="9"/>
        <v>1.4E-3</v>
      </c>
      <c r="U9" s="202">
        <f t="shared" ca="1" si="9"/>
        <v>0.1381</v>
      </c>
      <c r="V9" s="202">
        <f t="shared" ca="1" si="9"/>
        <v>0.18940000000000001</v>
      </c>
      <c r="W9" s="202">
        <f t="shared" ca="1" si="9"/>
        <v>-0.23719999999999999</v>
      </c>
      <c r="X9" s="202">
        <f t="shared" ca="1" si="9"/>
        <v>-2.7400000000000001E-2</v>
      </c>
      <c r="Y9" s="202">
        <f t="shared" ca="1" si="9"/>
        <v>0.1953</v>
      </c>
      <c r="Z9" s="202">
        <f t="shared" ca="1" si="9"/>
        <v>-2.2700000000000001E-2</v>
      </c>
      <c r="AA9" s="206">
        <f t="shared" ca="1" si="9"/>
        <v>-0.01</v>
      </c>
      <c r="AB9" s="202">
        <f t="shared" ca="1" si="9"/>
        <v>1.95E-2</v>
      </c>
      <c r="AC9" s="202">
        <f t="shared" ca="1" si="9"/>
        <v>-0.1118</v>
      </c>
      <c r="AD9" s="202">
        <f t="shared" ca="1" si="9"/>
        <v>-0.1222</v>
      </c>
      <c r="AE9" s="202">
        <f t="shared" ref="AE9:AT24" ca="1" si="10">OFFSET(INDIRECT($E9),0,AE$1)</f>
        <v>0.25309999999999999</v>
      </c>
      <c r="AF9" s="202">
        <f t="shared" ca="1" si="10"/>
        <v>3.49E-2</v>
      </c>
      <c r="AG9" s="202">
        <f t="shared" ca="1" si="10"/>
        <v>-0.15110000000000001</v>
      </c>
      <c r="AH9" s="202">
        <f t="shared" ca="1" si="10"/>
        <v>0.42770000000000002</v>
      </c>
      <c r="AI9" s="202">
        <f t="shared" ca="1" si="10"/>
        <v>-1E-3</v>
      </c>
      <c r="AJ9" s="202">
        <f t="shared" ca="1" si="10"/>
        <v>-5.62E-2</v>
      </c>
      <c r="AK9" s="202">
        <f t="shared" ca="1" si="10"/>
        <v>2.7199999999999998E-2</v>
      </c>
      <c r="AL9" s="202">
        <f t="shared" ca="1" si="10"/>
        <v>4.0599999999999997E-2</v>
      </c>
      <c r="AM9" s="202">
        <f t="shared" ca="1" si="10"/>
        <v>-3.7999999999999999E-2</v>
      </c>
      <c r="AN9" s="202">
        <f t="shared" ca="1" si="10"/>
        <v>0.16830000000000001</v>
      </c>
      <c r="AO9" s="202">
        <f t="shared" ca="1" si="10"/>
        <v>-0.1512</v>
      </c>
      <c r="AP9" s="202">
        <f t="shared" ca="1" si="10"/>
        <v>-6.4500000000000002E-2</v>
      </c>
      <c r="AQ9" s="202">
        <f t="shared" ca="1" si="10"/>
        <v>2.93E-2</v>
      </c>
      <c r="AR9" s="202">
        <f t="shared" ca="1" si="10"/>
        <v>-5.3199999999999997E-2</v>
      </c>
      <c r="AS9" s="202">
        <f t="shared" ca="1" si="10"/>
        <v>0.1046</v>
      </c>
      <c r="AT9" s="202">
        <f t="shared" ca="1" si="10"/>
        <v>0.2918</v>
      </c>
      <c r="AU9" s="202">
        <f t="shared" ref="AU9:BJ23" ca="1" si="11">OFFSET(INDIRECT($E9),0,AU$1)</f>
        <v>-0.2157</v>
      </c>
      <c r="AV9" s="202">
        <f t="shared" ca="1" si="11"/>
        <v>-7.9799999999999996E-2</v>
      </c>
      <c r="AW9" s="202">
        <f t="shared" ca="1" si="11"/>
        <v>0.18029999999999999</v>
      </c>
      <c r="AX9" s="202">
        <f t="shared" ca="1" si="11"/>
        <v>7.0999999999999994E-2</v>
      </c>
      <c r="AY9" s="202">
        <f t="shared" ca="1" si="11"/>
        <v>1.15E-2</v>
      </c>
      <c r="AZ9" s="202">
        <f t="shared" ca="1" si="11"/>
        <v>0.1237</v>
      </c>
      <c r="BA9" s="202">
        <f t="shared" ca="1" si="11"/>
        <v>1.47E-2</v>
      </c>
      <c r="BB9" s="202">
        <f t="shared" ca="1" si="11"/>
        <v>-9.4999999999999998E-3</v>
      </c>
      <c r="BC9" s="202">
        <f t="shared" ca="1" si="11"/>
        <v>-4.7699999999999999E-2</v>
      </c>
      <c r="BD9" s="202">
        <f t="shared" ca="1" si="11"/>
        <v>-1E-3</v>
      </c>
      <c r="BE9" s="202">
        <f t="shared" ca="1" si="11"/>
        <v>0.1041</v>
      </c>
      <c r="BF9" s="202">
        <f t="shared" ca="1" si="11"/>
        <v>0.17960000000000001</v>
      </c>
      <c r="BG9" s="202">
        <f t="shared" ca="1" si="11"/>
        <v>-9.8199999999999996E-2</v>
      </c>
      <c r="BH9" s="202">
        <f t="shared" ca="1" si="11"/>
        <v>1.9400000000000001E-2</v>
      </c>
      <c r="BI9" s="202">
        <f t="shared" ca="1" si="11"/>
        <v>1.9699999999999999E-2</v>
      </c>
      <c r="BJ9" s="202">
        <f t="shared" ca="1" si="11"/>
        <v>-2.35E-2</v>
      </c>
      <c r="BK9" s="202">
        <f t="shared" ca="1" si="3"/>
        <v>3.8E-3</v>
      </c>
      <c r="BL9" s="202">
        <f t="shared" ca="1" si="3"/>
        <v>3.4700000000000002E-2</v>
      </c>
      <c r="BM9" s="202">
        <f t="shared" ca="1" si="3"/>
        <v>0.1052</v>
      </c>
      <c r="BN9" s="202">
        <f t="shared" ca="1" si="3"/>
        <v>-0.1472</v>
      </c>
      <c r="BO9" s="202">
        <f t="shared" ca="1" si="3"/>
        <v>0.15390000000000001</v>
      </c>
      <c r="BP9" s="202">
        <f t="shared" ca="1" si="3"/>
        <v>-0.20730000000000001</v>
      </c>
      <c r="BQ9" s="202">
        <f t="shared" ca="1" si="3"/>
        <v>0.19520000000000001</v>
      </c>
      <c r="BR9" s="202">
        <f t="shared" ca="1" si="4"/>
        <v>0.39169999999999999</v>
      </c>
      <c r="BS9" s="202">
        <f t="shared" ca="1" si="4"/>
        <v>-0.27800000000000002</v>
      </c>
      <c r="BT9" s="202">
        <f t="shared" ca="1" si="4"/>
        <v>0.16619999999999999</v>
      </c>
      <c r="BU9" s="202">
        <f t="shared" ca="1" si="4"/>
        <v>-0.1045</v>
      </c>
      <c r="BV9" s="202">
        <f t="shared" ca="1" si="4"/>
        <v>-4.3200000000000002E-2</v>
      </c>
      <c r="BW9" s="202">
        <f t="shared" ca="1" si="4"/>
        <v>8.6599999999999996E-2</v>
      </c>
      <c r="BX9" s="202">
        <f t="shared" ca="1" si="4"/>
        <v>-3.73E-2</v>
      </c>
      <c r="BY9" s="202">
        <f t="shared" ca="1" si="5"/>
        <v>0</v>
      </c>
      <c r="BZ9" s="202">
        <f t="shared" ca="1" si="5"/>
        <v>0</v>
      </c>
      <c r="CA9" s="202">
        <f t="shared" ca="1" si="5"/>
        <v>0</v>
      </c>
      <c r="CB9" s="202">
        <f t="shared" ca="1" si="5"/>
        <v>0</v>
      </c>
      <c r="CC9" s="202">
        <f t="shared" ca="1" si="5"/>
        <v>0</v>
      </c>
    </row>
    <row r="10" spans="1:83">
      <c r="B10" s="26">
        <v>59</v>
      </c>
      <c r="C10" s="26" t="str">
        <f t="shared" si="6"/>
        <v>历史汇总!B59</v>
      </c>
      <c r="D10" s="26">
        <v>8</v>
      </c>
      <c r="E10" s="26" t="str">
        <f t="shared" si="7"/>
        <v>历史新!C8</v>
      </c>
      <c r="F10" s="26">
        <f>ROW()</f>
        <v>10</v>
      </c>
      <c r="G10" s="694" t="s">
        <v>21</v>
      </c>
      <c r="H10" s="28" t="s">
        <v>22</v>
      </c>
      <c r="I10" s="2">
        <f t="shared" ca="1" si="8"/>
        <v>0</v>
      </c>
      <c r="J10" s="2">
        <f t="shared" ca="1" si="8"/>
        <v>0</v>
      </c>
      <c r="K10" s="2">
        <f t="shared" ca="1" si="8"/>
        <v>0</v>
      </c>
      <c r="L10" s="2">
        <f t="shared" ca="1" si="8"/>
        <v>0</v>
      </c>
      <c r="M10" s="2">
        <f t="shared" ca="1" si="8"/>
        <v>0</v>
      </c>
      <c r="N10" s="2">
        <f t="shared" ca="1" si="8"/>
        <v>0</v>
      </c>
      <c r="O10" s="2">
        <f t="shared" ca="1" si="8"/>
        <v>0</v>
      </c>
      <c r="P10" s="2">
        <f t="shared" ca="1" si="8"/>
        <v>0</v>
      </c>
      <c r="Q10" s="2">
        <f t="shared" ca="1" si="8"/>
        <v>0</v>
      </c>
      <c r="R10" s="2">
        <f t="shared" ca="1" si="8"/>
        <v>0</v>
      </c>
      <c r="S10" s="2">
        <f t="shared" ca="1" si="8"/>
        <v>0</v>
      </c>
      <c r="T10" s="2">
        <f t="shared" ca="1" si="8"/>
        <v>0</v>
      </c>
      <c r="U10" s="2">
        <f t="shared" ca="1" si="8"/>
        <v>0</v>
      </c>
      <c r="V10" s="2">
        <f t="shared" ca="1" si="8"/>
        <v>0</v>
      </c>
      <c r="W10" s="2">
        <f t="shared" ca="1" si="8"/>
        <v>0</v>
      </c>
      <c r="X10" s="2">
        <f t="shared" ca="1" si="8"/>
        <v>0</v>
      </c>
      <c r="Y10" s="2">
        <f t="shared" ref="Y10:AD24" ca="1" si="12">OFFSET(INDIRECT($E10),0,Y$1)</f>
        <v>0</v>
      </c>
      <c r="Z10" s="2">
        <f t="shared" ca="1" si="12"/>
        <v>0</v>
      </c>
      <c r="AA10" s="2">
        <f t="shared" ca="1" si="12"/>
        <v>0</v>
      </c>
      <c r="AB10" s="2">
        <f t="shared" ca="1" si="12"/>
        <v>0</v>
      </c>
      <c r="AC10" s="2">
        <f t="shared" ca="1" si="12"/>
        <v>0</v>
      </c>
      <c r="AD10" s="2">
        <f t="shared" ca="1" si="12"/>
        <v>0</v>
      </c>
      <c r="AE10" s="2">
        <f t="shared" ca="1" si="10"/>
        <v>0</v>
      </c>
      <c r="AF10" s="2">
        <f t="shared" ca="1" si="10"/>
        <v>0</v>
      </c>
      <c r="AG10" s="2">
        <f t="shared" ca="1" si="10"/>
        <v>0</v>
      </c>
      <c r="AH10" s="2">
        <f t="shared" ca="1" si="10"/>
        <v>0</v>
      </c>
      <c r="AI10" s="2">
        <f t="shared" ca="1" si="10"/>
        <v>0</v>
      </c>
      <c r="AJ10" s="2">
        <f t="shared" ca="1" si="10"/>
        <v>0</v>
      </c>
      <c r="AK10" s="2">
        <f t="shared" ca="1" si="10"/>
        <v>0</v>
      </c>
      <c r="AL10" s="2">
        <f t="shared" ca="1" si="10"/>
        <v>0</v>
      </c>
      <c r="AM10" s="2">
        <f t="shared" ca="1" si="10"/>
        <v>0</v>
      </c>
      <c r="AN10" s="2">
        <f t="shared" ca="1" si="10"/>
        <v>0</v>
      </c>
      <c r="AO10" s="2">
        <f t="shared" ca="1" si="10"/>
        <v>0</v>
      </c>
      <c r="AP10" s="2">
        <f t="shared" ca="1" si="10"/>
        <v>0</v>
      </c>
      <c r="AQ10" s="2">
        <f t="shared" ca="1" si="10"/>
        <v>0</v>
      </c>
      <c r="AR10" s="2">
        <f t="shared" ca="1" si="10"/>
        <v>0</v>
      </c>
      <c r="AS10" s="2">
        <f t="shared" ca="1" si="10"/>
        <v>3051990</v>
      </c>
      <c r="AT10" s="2">
        <f t="shared" ca="1" si="10"/>
        <v>4775820</v>
      </c>
      <c r="AU10" s="2">
        <f t="shared" ca="1" si="11"/>
        <v>2750860</v>
      </c>
      <c r="AV10" s="2">
        <f t="shared" ca="1" si="11"/>
        <v>1833460</v>
      </c>
      <c r="AW10" s="2">
        <f t="shared" ca="1" si="11"/>
        <v>2035390</v>
      </c>
      <c r="AX10" s="2">
        <f t="shared" ca="1" si="11"/>
        <v>2023410</v>
      </c>
      <c r="AY10" s="2">
        <f t="shared" ca="1" si="11"/>
        <v>3790550</v>
      </c>
      <c r="AZ10" s="2">
        <f t="shared" ca="1" si="11"/>
        <v>1964010</v>
      </c>
      <c r="BA10" s="2">
        <f t="shared" ca="1" si="11"/>
        <v>1835430</v>
      </c>
      <c r="BB10" s="2">
        <f t="shared" ca="1" si="11"/>
        <v>1638490</v>
      </c>
      <c r="BC10" s="2">
        <f t="shared" ca="1" si="11"/>
        <v>1341600</v>
      </c>
      <c r="BD10" s="2">
        <f t="shared" ca="1" si="11"/>
        <v>2048200</v>
      </c>
      <c r="BE10" s="2">
        <f t="shared" ca="1" si="11"/>
        <v>2335670</v>
      </c>
      <c r="BF10" s="2">
        <f t="shared" ca="1" si="11"/>
        <v>2103060</v>
      </c>
      <c r="BG10" s="2">
        <f t="shared" ca="1" si="11"/>
        <v>1873430</v>
      </c>
      <c r="BH10" s="2">
        <f t="shared" ca="1" si="3"/>
        <v>2024280</v>
      </c>
      <c r="BI10" s="2">
        <f t="shared" ca="1" si="3"/>
        <v>1629040</v>
      </c>
      <c r="BJ10" s="2">
        <f t="shared" ca="1" si="3"/>
        <v>1951320</v>
      </c>
      <c r="BK10" s="2">
        <f t="shared" ca="1" si="3"/>
        <v>2027310</v>
      </c>
      <c r="BL10" s="2">
        <f t="shared" ca="1" si="3"/>
        <v>2264030</v>
      </c>
      <c r="BM10" s="2">
        <f t="shared" ca="1" si="3"/>
        <v>1391370</v>
      </c>
      <c r="BN10" s="2">
        <f t="shared" ca="1" si="3"/>
        <v>1029380</v>
      </c>
      <c r="BO10" s="2">
        <f t="shared" ca="1" si="3"/>
        <v>765070</v>
      </c>
      <c r="BP10" s="2">
        <f t="shared" ca="1" si="3"/>
        <v>1439810</v>
      </c>
      <c r="BQ10" s="2">
        <f t="shared" ca="1" si="3"/>
        <v>2487620</v>
      </c>
      <c r="BR10" s="2">
        <f t="shared" ca="1" si="4"/>
        <v>2240270</v>
      </c>
      <c r="BS10" s="2">
        <f t="shared" ca="1" si="4"/>
        <v>1293060</v>
      </c>
      <c r="BT10" s="2">
        <f t="shared" ca="1" si="4"/>
        <v>1689380</v>
      </c>
      <c r="BU10" s="2">
        <f t="shared" ca="1" si="4"/>
        <v>1496610</v>
      </c>
      <c r="BV10" s="2">
        <f t="shared" ca="1" si="4"/>
        <v>1498740</v>
      </c>
      <c r="BW10" s="2">
        <f t="shared" ca="1" si="4"/>
        <v>1495350</v>
      </c>
      <c r="BX10" s="2">
        <f t="shared" ca="1" si="4"/>
        <v>1364340</v>
      </c>
      <c r="BY10" s="2">
        <f t="shared" ca="1" si="5"/>
        <v>0</v>
      </c>
      <c r="BZ10" s="2">
        <f t="shared" ca="1" si="5"/>
        <v>0</v>
      </c>
      <c r="CA10" s="2">
        <f t="shared" ca="1" si="5"/>
        <v>0</v>
      </c>
      <c r="CB10" s="2">
        <f t="shared" ca="1" si="5"/>
        <v>0</v>
      </c>
      <c r="CC10" s="2">
        <f t="shared" ca="1" si="5"/>
        <v>0</v>
      </c>
    </row>
    <row r="11" spans="1:83">
      <c r="B11" s="26">
        <v>60</v>
      </c>
      <c r="C11" s="26" t="str">
        <f t="shared" si="6"/>
        <v>历史汇总!B60</v>
      </c>
      <c r="D11" s="26">
        <v>9</v>
      </c>
      <c r="E11" s="26" t="str">
        <f t="shared" si="7"/>
        <v>历史新!C9</v>
      </c>
      <c r="F11" s="26">
        <f>ROW()</f>
        <v>11</v>
      </c>
      <c r="G11" s="694"/>
      <c r="H11" s="29" t="s">
        <v>23</v>
      </c>
      <c r="I11" s="209">
        <f t="shared" ca="1" si="8"/>
        <v>0</v>
      </c>
      <c r="J11" s="209">
        <f t="shared" ca="1" si="8"/>
        <v>0</v>
      </c>
      <c r="K11" s="209">
        <f t="shared" ca="1" si="8"/>
        <v>0</v>
      </c>
      <c r="L11" s="209">
        <f t="shared" ca="1" si="8"/>
        <v>0</v>
      </c>
      <c r="M11" s="209">
        <f t="shared" ca="1" si="8"/>
        <v>0</v>
      </c>
      <c r="N11" s="209">
        <f t="shared" ca="1" si="8"/>
        <v>0</v>
      </c>
      <c r="O11" s="209">
        <f t="shared" ca="1" si="8"/>
        <v>0</v>
      </c>
      <c r="P11" s="209">
        <f t="shared" ca="1" si="8"/>
        <v>0</v>
      </c>
      <c r="Q11" s="209">
        <f t="shared" ca="1" si="8"/>
        <v>0</v>
      </c>
      <c r="R11" s="209">
        <f t="shared" ca="1" si="8"/>
        <v>0</v>
      </c>
      <c r="S11" s="209">
        <f t="shared" ca="1" si="8"/>
        <v>0</v>
      </c>
      <c r="T11" s="209">
        <f t="shared" ca="1" si="8"/>
        <v>0</v>
      </c>
      <c r="U11" s="209">
        <f t="shared" ca="1" si="8"/>
        <v>0</v>
      </c>
      <c r="V11" s="209">
        <f t="shared" ca="1" si="8"/>
        <v>0</v>
      </c>
      <c r="W11" s="209">
        <f t="shared" ca="1" si="8"/>
        <v>0</v>
      </c>
      <c r="X11" s="209">
        <f t="shared" ca="1" si="8"/>
        <v>0</v>
      </c>
      <c r="Y11" s="209">
        <f t="shared" ca="1" si="12"/>
        <v>0</v>
      </c>
      <c r="Z11" s="209">
        <f t="shared" ca="1" si="12"/>
        <v>0</v>
      </c>
      <c r="AA11" s="209">
        <f t="shared" ca="1" si="12"/>
        <v>0</v>
      </c>
      <c r="AB11" s="209">
        <f t="shared" ca="1" si="12"/>
        <v>0</v>
      </c>
      <c r="AC11" s="209">
        <f t="shared" ca="1" si="12"/>
        <v>0</v>
      </c>
      <c r="AD11" s="209">
        <f t="shared" ca="1" si="12"/>
        <v>0</v>
      </c>
      <c r="AE11" s="209">
        <f t="shared" ca="1" si="10"/>
        <v>0</v>
      </c>
      <c r="AF11" s="209">
        <f t="shared" ca="1" si="10"/>
        <v>0</v>
      </c>
      <c r="AG11" s="209">
        <f t="shared" ca="1" si="10"/>
        <v>0</v>
      </c>
      <c r="AH11" s="209">
        <f t="shared" ca="1" si="10"/>
        <v>0</v>
      </c>
      <c r="AI11" s="209">
        <f t="shared" ca="1" si="10"/>
        <v>0</v>
      </c>
      <c r="AJ11" s="209">
        <f t="shared" ca="1" si="10"/>
        <v>0</v>
      </c>
      <c r="AK11" s="209">
        <f t="shared" ca="1" si="10"/>
        <v>0</v>
      </c>
      <c r="AL11" s="209">
        <f t="shared" ca="1" si="10"/>
        <v>0</v>
      </c>
      <c r="AM11" s="209">
        <f t="shared" ca="1" si="10"/>
        <v>0</v>
      </c>
      <c r="AN11" s="209">
        <f t="shared" ca="1" si="10"/>
        <v>0</v>
      </c>
      <c r="AO11" s="209">
        <f t="shared" ca="1" si="10"/>
        <v>0</v>
      </c>
      <c r="AP11" s="209">
        <f t="shared" ca="1" si="10"/>
        <v>0</v>
      </c>
      <c r="AQ11" s="209">
        <f t="shared" ca="1" si="10"/>
        <v>0</v>
      </c>
      <c r="AR11" s="209">
        <f t="shared" ca="1" si="10"/>
        <v>0</v>
      </c>
      <c r="AS11" s="209">
        <f t="shared" ca="1" si="10"/>
        <v>0</v>
      </c>
      <c r="AT11" s="209">
        <f t="shared" ca="1" si="10"/>
        <v>0.56479999999999997</v>
      </c>
      <c r="AU11" s="209">
        <f t="shared" ca="1" si="11"/>
        <v>-0.42399999999999999</v>
      </c>
      <c r="AV11" s="209">
        <f t="shared" ca="1" si="11"/>
        <v>-0.33350000000000002</v>
      </c>
      <c r="AW11" s="209">
        <f t="shared" ca="1" si="11"/>
        <v>0.1101</v>
      </c>
      <c r="AX11" s="209">
        <f t="shared" ca="1" si="11"/>
        <v>-5.8999999999999999E-3</v>
      </c>
      <c r="AY11" s="209">
        <f t="shared" ca="1" si="11"/>
        <v>0.87329999999999997</v>
      </c>
      <c r="AZ11" s="209">
        <f t="shared" ca="1" si="11"/>
        <v>-0.4819</v>
      </c>
      <c r="BA11" s="209">
        <f t="shared" ca="1" si="11"/>
        <v>-6.5500000000000003E-2</v>
      </c>
      <c r="BB11" s="209">
        <f t="shared" ca="1" si="11"/>
        <v>-0.10730000000000001</v>
      </c>
      <c r="BC11" s="209">
        <f t="shared" ca="1" si="11"/>
        <v>-0.1812</v>
      </c>
      <c r="BD11" s="209">
        <f t="shared" ca="1" si="11"/>
        <v>0.52669999999999995</v>
      </c>
      <c r="BE11" s="209">
        <f t="shared" ca="1" si="11"/>
        <v>0.1404</v>
      </c>
      <c r="BF11" s="209">
        <f t="shared" ca="1" si="11"/>
        <v>-9.9599999999999994E-2</v>
      </c>
      <c r="BG11" s="209">
        <f t="shared" ca="1" si="11"/>
        <v>-0.10920000000000001</v>
      </c>
      <c r="BH11" s="209">
        <f t="shared" ca="1" si="3"/>
        <v>8.0500000000000002E-2</v>
      </c>
      <c r="BI11" s="209">
        <f t="shared" ca="1" si="3"/>
        <v>-0.19520000000000001</v>
      </c>
      <c r="BJ11" s="209">
        <f t="shared" ca="1" si="3"/>
        <v>0.1978</v>
      </c>
      <c r="BK11" s="209">
        <f t="shared" ca="1" si="3"/>
        <v>3.8899999999999997E-2</v>
      </c>
      <c r="BL11" s="209">
        <f t="shared" ca="1" si="3"/>
        <v>0.1168</v>
      </c>
      <c r="BM11" s="209">
        <f t="shared" ca="1" si="3"/>
        <v>-0.38540000000000002</v>
      </c>
      <c r="BN11" s="209">
        <f t="shared" ca="1" si="3"/>
        <v>-0.26019999999999999</v>
      </c>
      <c r="BO11" s="209">
        <f t="shared" ca="1" si="3"/>
        <v>-0.25679999999999997</v>
      </c>
      <c r="BP11" s="209">
        <f t="shared" ca="1" si="3"/>
        <v>0.88190000000000002</v>
      </c>
      <c r="BQ11" s="209">
        <f t="shared" ca="1" si="3"/>
        <v>0.72770000000000001</v>
      </c>
      <c r="BR11" s="209">
        <f t="shared" ca="1" si="4"/>
        <v>-9.9400000000000002E-2</v>
      </c>
      <c r="BS11" s="209">
        <f t="shared" ca="1" si="4"/>
        <v>-0.42280000000000001</v>
      </c>
      <c r="BT11" s="209">
        <f t="shared" ca="1" si="4"/>
        <v>0.30649999999999999</v>
      </c>
      <c r="BU11" s="209">
        <f t="shared" ca="1" si="4"/>
        <v>-0.11409999999999999</v>
      </c>
      <c r="BV11" s="209">
        <f t="shared" ca="1" si="4"/>
        <v>1.4E-3</v>
      </c>
      <c r="BW11" s="209">
        <f t="shared" ca="1" si="4"/>
        <v>-2.3E-3</v>
      </c>
      <c r="BX11" s="209">
        <f t="shared" ca="1" si="4"/>
        <v>-8.7599999999999997E-2</v>
      </c>
      <c r="BY11" s="209">
        <f t="shared" ca="1" si="5"/>
        <v>0</v>
      </c>
      <c r="BZ11" s="209">
        <f t="shared" ca="1" si="5"/>
        <v>0</v>
      </c>
      <c r="CA11" s="209">
        <f t="shared" ca="1" si="5"/>
        <v>0</v>
      </c>
      <c r="CB11" s="209">
        <f t="shared" ca="1" si="5"/>
        <v>0</v>
      </c>
      <c r="CC11" s="209">
        <f t="shared" ca="1" si="5"/>
        <v>0</v>
      </c>
    </row>
    <row r="12" spans="1:83">
      <c r="B12" s="26">
        <v>61</v>
      </c>
      <c r="C12" s="26" t="str">
        <f t="shared" si="6"/>
        <v>历史汇总!B61</v>
      </c>
      <c r="D12" s="26">
        <v>10</v>
      </c>
      <c r="E12" s="26" t="str">
        <f t="shared" si="7"/>
        <v>历史新!C10</v>
      </c>
      <c r="F12" s="26">
        <f>ROW()</f>
        <v>12</v>
      </c>
      <c r="G12" s="694"/>
      <c r="H12" s="29" t="s">
        <v>24</v>
      </c>
      <c r="I12" s="4">
        <f t="shared" ca="1" si="8"/>
        <v>0</v>
      </c>
      <c r="J12" s="4">
        <f t="shared" ca="1" si="8"/>
        <v>0</v>
      </c>
      <c r="K12" s="4">
        <f t="shared" ca="1" si="8"/>
        <v>0</v>
      </c>
      <c r="L12" s="4">
        <f t="shared" ca="1" si="8"/>
        <v>0</v>
      </c>
      <c r="M12" s="4">
        <f t="shared" ca="1" si="8"/>
        <v>0</v>
      </c>
      <c r="N12" s="4">
        <f t="shared" ca="1" si="8"/>
        <v>0</v>
      </c>
      <c r="O12" s="4">
        <f t="shared" ca="1" si="8"/>
        <v>0</v>
      </c>
      <c r="P12" s="4">
        <f t="shared" ca="1" si="8"/>
        <v>0</v>
      </c>
      <c r="Q12" s="4">
        <f t="shared" ca="1" si="8"/>
        <v>0</v>
      </c>
      <c r="R12" s="4">
        <f t="shared" ca="1" si="8"/>
        <v>0</v>
      </c>
      <c r="S12" s="4">
        <f t="shared" ca="1" si="8"/>
        <v>0</v>
      </c>
      <c r="T12" s="4">
        <f t="shared" ca="1" si="8"/>
        <v>0</v>
      </c>
      <c r="U12" s="4">
        <f t="shared" ca="1" si="8"/>
        <v>0</v>
      </c>
      <c r="V12" s="4">
        <f t="shared" ca="1" si="8"/>
        <v>0</v>
      </c>
      <c r="W12" s="4">
        <f t="shared" ca="1" si="8"/>
        <v>0</v>
      </c>
      <c r="X12" s="4">
        <f t="shared" ca="1" si="8"/>
        <v>0</v>
      </c>
      <c r="Y12" s="4">
        <f t="shared" ca="1" si="12"/>
        <v>0</v>
      </c>
      <c r="Z12" s="4">
        <f t="shared" ca="1" si="12"/>
        <v>0</v>
      </c>
      <c r="AA12" s="4">
        <f t="shared" ca="1" si="12"/>
        <v>0</v>
      </c>
      <c r="AB12" s="4">
        <f t="shared" ca="1" si="12"/>
        <v>0</v>
      </c>
      <c r="AC12" s="4">
        <f t="shared" ca="1" si="12"/>
        <v>0</v>
      </c>
      <c r="AD12" s="4">
        <f t="shared" ca="1" si="12"/>
        <v>0</v>
      </c>
      <c r="AE12" s="4">
        <f t="shared" ca="1" si="10"/>
        <v>0</v>
      </c>
      <c r="AF12" s="4">
        <f t="shared" ca="1" si="10"/>
        <v>0</v>
      </c>
      <c r="AG12" s="4">
        <f t="shared" ca="1" si="10"/>
        <v>0</v>
      </c>
      <c r="AH12" s="4">
        <f t="shared" ca="1" si="10"/>
        <v>0</v>
      </c>
      <c r="AI12" s="4">
        <f t="shared" ca="1" si="10"/>
        <v>0</v>
      </c>
      <c r="AJ12" s="4">
        <f t="shared" ca="1" si="10"/>
        <v>0</v>
      </c>
      <c r="AK12" s="4">
        <f t="shared" ca="1" si="10"/>
        <v>0</v>
      </c>
      <c r="AL12" s="4">
        <f t="shared" ca="1" si="10"/>
        <v>0</v>
      </c>
      <c r="AM12" s="4">
        <f t="shared" ca="1" si="10"/>
        <v>0</v>
      </c>
      <c r="AN12" s="4">
        <f t="shared" ca="1" si="10"/>
        <v>0</v>
      </c>
      <c r="AO12" s="4">
        <f t="shared" ca="1" si="10"/>
        <v>0</v>
      </c>
      <c r="AP12" s="4">
        <f t="shared" ca="1" si="10"/>
        <v>0</v>
      </c>
      <c r="AQ12" s="4">
        <f t="shared" ca="1" si="10"/>
        <v>0</v>
      </c>
      <c r="AR12" s="4">
        <f t="shared" ca="1" si="10"/>
        <v>0</v>
      </c>
      <c r="AS12" s="4">
        <f t="shared" ca="1" si="10"/>
        <v>135573</v>
      </c>
      <c r="AT12" s="4">
        <f t="shared" ca="1" si="10"/>
        <v>126248</v>
      </c>
      <c r="AU12" s="4">
        <f t="shared" ca="1" si="11"/>
        <v>107726</v>
      </c>
      <c r="AV12" s="4">
        <f t="shared" ca="1" si="11"/>
        <v>82730</v>
      </c>
      <c r="AW12" s="4">
        <f t="shared" ca="1" si="11"/>
        <v>95746</v>
      </c>
      <c r="AX12" s="4">
        <f t="shared" ca="1" si="11"/>
        <v>120997</v>
      </c>
      <c r="AY12" s="4">
        <f t="shared" ca="1" si="11"/>
        <v>186137</v>
      </c>
      <c r="AZ12" s="4">
        <f t="shared" ca="1" si="11"/>
        <v>106710</v>
      </c>
      <c r="BA12" s="4">
        <f t="shared" ca="1" si="11"/>
        <v>93291</v>
      </c>
      <c r="BB12" s="4">
        <f t="shared" ca="1" si="11"/>
        <v>85766</v>
      </c>
      <c r="BC12" s="4">
        <f t="shared" ca="1" si="11"/>
        <v>73176</v>
      </c>
      <c r="BD12" s="4">
        <f t="shared" ca="1" si="11"/>
        <v>64140</v>
      </c>
      <c r="BE12" s="4">
        <f t="shared" ca="1" si="11"/>
        <v>70795</v>
      </c>
      <c r="BF12" s="4">
        <f t="shared" ca="1" si="11"/>
        <v>70812</v>
      </c>
      <c r="BG12" s="4">
        <f t="shared" ca="1" si="11"/>
        <v>68774</v>
      </c>
      <c r="BH12" s="4">
        <f t="shared" ca="1" si="3"/>
        <v>71586</v>
      </c>
      <c r="BI12" s="4">
        <f t="shared" ca="1" si="3"/>
        <v>68870</v>
      </c>
      <c r="BJ12" s="4">
        <f t="shared" ca="1" si="3"/>
        <v>73121</v>
      </c>
      <c r="BK12" s="4">
        <f t="shared" ca="1" si="3"/>
        <v>87274</v>
      </c>
      <c r="BL12" s="4">
        <f t="shared" ca="1" si="3"/>
        <v>94287</v>
      </c>
      <c r="BM12" s="4">
        <f t="shared" ca="1" si="3"/>
        <v>47486</v>
      </c>
      <c r="BN12" s="4">
        <f t="shared" ca="1" si="3"/>
        <v>40839</v>
      </c>
      <c r="BO12" s="4">
        <f t="shared" ca="1" si="3"/>
        <v>29989</v>
      </c>
      <c r="BP12" s="4">
        <f t="shared" ca="1" si="3"/>
        <v>35510</v>
      </c>
      <c r="BQ12" s="4">
        <f t="shared" ca="1" si="3"/>
        <v>50448</v>
      </c>
      <c r="BR12" s="4">
        <f t="shared" ca="1" si="4"/>
        <v>47080</v>
      </c>
      <c r="BS12" s="4">
        <f t="shared" ca="1" si="4"/>
        <v>35271</v>
      </c>
      <c r="BT12" s="4">
        <f t="shared" ca="1" si="4"/>
        <v>40768</v>
      </c>
      <c r="BU12" s="4">
        <f t="shared" ca="1" si="4"/>
        <v>38185</v>
      </c>
      <c r="BV12" s="4">
        <f t="shared" ca="1" si="4"/>
        <v>51327</v>
      </c>
      <c r="BW12" s="4">
        <f t="shared" ca="1" si="4"/>
        <v>44849</v>
      </c>
      <c r="BX12" s="4">
        <f t="shared" ca="1" si="4"/>
        <v>42062</v>
      </c>
      <c r="BY12" s="4">
        <f t="shared" ca="1" si="5"/>
        <v>0</v>
      </c>
      <c r="BZ12" s="4">
        <f t="shared" ca="1" si="5"/>
        <v>0</v>
      </c>
      <c r="CA12" s="4">
        <f t="shared" ca="1" si="5"/>
        <v>0</v>
      </c>
      <c r="CB12" s="4">
        <f t="shared" ca="1" si="5"/>
        <v>0</v>
      </c>
      <c r="CC12" s="4">
        <f t="shared" ca="1" si="5"/>
        <v>0</v>
      </c>
    </row>
    <row r="13" spans="1:83">
      <c r="B13" s="26">
        <v>62</v>
      </c>
      <c r="C13" s="26" t="str">
        <f t="shared" si="6"/>
        <v>历史汇总!B62</v>
      </c>
      <c r="D13" s="26">
        <v>11</v>
      </c>
      <c r="E13" s="26" t="str">
        <f t="shared" si="7"/>
        <v>历史新!C11</v>
      </c>
      <c r="F13" s="26">
        <f>ROW()</f>
        <v>13</v>
      </c>
      <c r="G13" s="694"/>
      <c r="H13" s="29" t="s">
        <v>25</v>
      </c>
      <c r="I13" s="209">
        <f t="shared" ca="1" si="8"/>
        <v>0</v>
      </c>
      <c r="J13" s="209">
        <f t="shared" ca="1" si="8"/>
        <v>0</v>
      </c>
      <c r="K13" s="209">
        <f t="shared" ca="1" si="8"/>
        <v>0</v>
      </c>
      <c r="L13" s="209">
        <f t="shared" ca="1" si="8"/>
        <v>0</v>
      </c>
      <c r="M13" s="209">
        <f t="shared" ca="1" si="8"/>
        <v>0</v>
      </c>
      <c r="N13" s="209">
        <f t="shared" ca="1" si="8"/>
        <v>0</v>
      </c>
      <c r="O13" s="209">
        <f t="shared" ca="1" si="8"/>
        <v>0</v>
      </c>
      <c r="P13" s="209">
        <f t="shared" ca="1" si="8"/>
        <v>0</v>
      </c>
      <c r="Q13" s="209">
        <f t="shared" ca="1" si="8"/>
        <v>0</v>
      </c>
      <c r="R13" s="209">
        <f t="shared" ca="1" si="8"/>
        <v>0</v>
      </c>
      <c r="S13" s="209">
        <f t="shared" ca="1" si="8"/>
        <v>0</v>
      </c>
      <c r="T13" s="209">
        <f t="shared" ca="1" si="8"/>
        <v>0</v>
      </c>
      <c r="U13" s="209">
        <f t="shared" ca="1" si="8"/>
        <v>0</v>
      </c>
      <c r="V13" s="209">
        <f t="shared" ca="1" si="8"/>
        <v>0</v>
      </c>
      <c r="W13" s="209">
        <f t="shared" ca="1" si="8"/>
        <v>0</v>
      </c>
      <c r="X13" s="209">
        <f t="shared" ca="1" si="8"/>
        <v>0</v>
      </c>
      <c r="Y13" s="209">
        <f t="shared" ca="1" si="12"/>
        <v>0</v>
      </c>
      <c r="Z13" s="209">
        <f t="shared" ca="1" si="12"/>
        <v>0</v>
      </c>
      <c r="AA13" s="209">
        <f t="shared" ca="1" si="12"/>
        <v>0</v>
      </c>
      <c r="AB13" s="209">
        <f t="shared" ca="1" si="12"/>
        <v>0</v>
      </c>
      <c r="AC13" s="209">
        <f t="shared" ca="1" si="12"/>
        <v>0</v>
      </c>
      <c r="AD13" s="209">
        <f t="shared" ca="1" si="12"/>
        <v>0</v>
      </c>
      <c r="AE13" s="209">
        <f t="shared" ca="1" si="10"/>
        <v>0</v>
      </c>
      <c r="AF13" s="209">
        <f t="shared" ca="1" si="10"/>
        <v>0</v>
      </c>
      <c r="AG13" s="209">
        <f t="shared" ca="1" si="10"/>
        <v>0</v>
      </c>
      <c r="AH13" s="209">
        <f t="shared" ca="1" si="10"/>
        <v>0</v>
      </c>
      <c r="AI13" s="209">
        <f t="shared" ca="1" si="10"/>
        <v>0</v>
      </c>
      <c r="AJ13" s="209">
        <f t="shared" ca="1" si="10"/>
        <v>0</v>
      </c>
      <c r="AK13" s="209">
        <f t="shared" ca="1" si="10"/>
        <v>0</v>
      </c>
      <c r="AL13" s="209">
        <f t="shared" ca="1" si="10"/>
        <v>0</v>
      </c>
      <c r="AM13" s="209">
        <f t="shared" ca="1" si="10"/>
        <v>0</v>
      </c>
      <c r="AN13" s="209">
        <f t="shared" ca="1" si="10"/>
        <v>0</v>
      </c>
      <c r="AO13" s="209">
        <f t="shared" ca="1" si="10"/>
        <v>0</v>
      </c>
      <c r="AP13" s="209">
        <f t="shared" ca="1" si="10"/>
        <v>0</v>
      </c>
      <c r="AQ13" s="209">
        <f t="shared" ca="1" si="10"/>
        <v>0</v>
      </c>
      <c r="AR13" s="209">
        <f t="shared" ca="1" si="10"/>
        <v>0</v>
      </c>
      <c r="AS13" s="209">
        <f t="shared" ca="1" si="10"/>
        <v>0</v>
      </c>
      <c r="AT13" s="209">
        <f t="shared" ca="1" si="10"/>
        <v>-6.88E-2</v>
      </c>
      <c r="AU13" s="209">
        <f t="shared" ca="1" si="11"/>
        <v>-0.1467</v>
      </c>
      <c r="AV13" s="209">
        <f t="shared" ca="1" si="11"/>
        <v>-0.23200000000000001</v>
      </c>
      <c r="AW13" s="209">
        <f t="shared" ca="1" si="11"/>
        <v>0.1573</v>
      </c>
      <c r="AX13" s="209">
        <f t="shared" ca="1" si="11"/>
        <v>0.26369999999999999</v>
      </c>
      <c r="AY13" s="209">
        <f t="shared" ca="1" si="11"/>
        <v>0.53839999999999999</v>
      </c>
      <c r="AZ13" s="209">
        <f t="shared" ca="1" si="11"/>
        <v>-0.42670000000000002</v>
      </c>
      <c r="BA13" s="209">
        <f t="shared" ca="1" si="11"/>
        <v>-0.1258</v>
      </c>
      <c r="BB13" s="209">
        <f t="shared" ca="1" si="11"/>
        <v>-8.0699999999999994E-2</v>
      </c>
      <c r="BC13" s="209">
        <f t="shared" ca="1" si="11"/>
        <v>-0.14680000000000001</v>
      </c>
      <c r="BD13" s="209">
        <f t="shared" ca="1" si="11"/>
        <v>-0.1235</v>
      </c>
      <c r="BE13" s="209">
        <f t="shared" ca="1" si="11"/>
        <v>0.1038</v>
      </c>
      <c r="BF13" s="209">
        <f t="shared" ca="1" si="11"/>
        <v>2.0000000000000001E-4</v>
      </c>
      <c r="BG13" s="209">
        <f t="shared" ca="1" si="11"/>
        <v>-2.8799999999999999E-2</v>
      </c>
      <c r="BH13" s="209">
        <f t="shared" ca="1" si="3"/>
        <v>4.0899999999999999E-2</v>
      </c>
      <c r="BI13" s="209">
        <f t="shared" ca="1" si="3"/>
        <v>-3.7900000000000003E-2</v>
      </c>
      <c r="BJ13" s="209">
        <f t="shared" ca="1" si="3"/>
        <v>6.1699999999999998E-2</v>
      </c>
      <c r="BK13" s="209">
        <f t="shared" ca="1" si="3"/>
        <v>0.19359999999999999</v>
      </c>
      <c r="BL13" s="209">
        <f t="shared" ca="1" si="3"/>
        <v>8.0399999999999999E-2</v>
      </c>
      <c r="BM13" s="209">
        <f t="shared" ca="1" si="3"/>
        <v>-0.49640000000000001</v>
      </c>
      <c r="BN13" s="209">
        <f t="shared" ca="1" si="3"/>
        <v>-0.14000000000000001</v>
      </c>
      <c r="BO13" s="209">
        <f t="shared" ca="1" si="3"/>
        <v>-0.26569999999999999</v>
      </c>
      <c r="BP13" s="209">
        <f t="shared" ca="1" si="3"/>
        <v>0.18410000000000001</v>
      </c>
      <c r="BQ13" s="209">
        <f t="shared" ca="1" si="3"/>
        <v>0.42070000000000002</v>
      </c>
      <c r="BR13" s="209">
        <f t="shared" ca="1" si="4"/>
        <v>-6.6799999999999998E-2</v>
      </c>
      <c r="BS13" s="209">
        <f t="shared" ca="1" si="4"/>
        <v>-0.25080000000000002</v>
      </c>
      <c r="BT13" s="209">
        <f t="shared" ca="1" si="4"/>
        <v>0.15590000000000001</v>
      </c>
      <c r="BU13" s="209">
        <f t="shared" ca="1" si="4"/>
        <v>-6.3399999999999998E-2</v>
      </c>
      <c r="BV13" s="209">
        <f t="shared" ca="1" si="4"/>
        <v>0.34420000000000001</v>
      </c>
      <c r="BW13" s="209">
        <f t="shared" ca="1" si="4"/>
        <v>-0.12620000000000001</v>
      </c>
      <c r="BX13" s="209">
        <f t="shared" ca="1" si="4"/>
        <v>-6.2100000000000002E-2</v>
      </c>
      <c r="BY13" s="209">
        <f t="shared" ca="1" si="5"/>
        <v>0</v>
      </c>
      <c r="BZ13" s="209">
        <f t="shared" ca="1" si="5"/>
        <v>0</v>
      </c>
      <c r="CA13" s="209">
        <f t="shared" ca="1" si="5"/>
        <v>0</v>
      </c>
      <c r="CB13" s="209">
        <f t="shared" ca="1" si="5"/>
        <v>0</v>
      </c>
      <c r="CC13" s="209">
        <f t="shared" ca="1" si="5"/>
        <v>0</v>
      </c>
    </row>
    <row r="14" spans="1:83">
      <c r="B14" s="26">
        <v>63</v>
      </c>
      <c r="C14" s="26" t="str">
        <f t="shared" si="6"/>
        <v>历史汇总!B63</v>
      </c>
      <c r="D14" s="26">
        <v>12</v>
      </c>
      <c r="E14" s="26" t="str">
        <f t="shared" si="7"/>
        <v>历史新!C12</v>
      </c>
      <c r="F14" s="26">
        <f>ROW()</f>
        <v>14</v>
      </c>
      <c r="G14" s="694"/>
      <c r="H14" s="29" t="s">
        <v>26</v>
      </c>
      <c r="I14" s="4">
        <f t="shared" ca="1" si="8"/>
        <v>0</v>
      </c>
      <c r="J14" s="4">
        <f t="shared" ca="1" si="8"/>
        <v>0</v>
      </c>
      <c r="K14" s="4">
        <f t="shared" ca="1" si="8"/>
        <v>0</v>
      </c>
      <c r="L14" s="4">
        <f t="shared" ca="1" si="8"/>
        <v>0</v>
      </c>
      <c r="M14" s="4">
        <f t="shared" ca="1" si="8"/>
        <v>0</v>
      </c>
      <c r="N14" s="4">
        <f t="shared" ca="1" si="8"/>
        <v>0</v>
      </c>
      <c r="O14" s="4">
        <f t="shared" ca="1" si="8"/>
        <v>0</v>
      </c>
      <c r="P14" s="4">
        <f t="shared" ca="1" si="8"/>
        <v>0</v>
      </c>
      <c r="Q14" s="4">
        <f t="shared" ca="1" si="8"/>
        <v>0</v>
      </c>
      <c r="R14" s="4">
        <f t="shared" ca="1" si="8"/>
        <v>0</v>
      </c>
      <c r="S14" s="4">
        <f t="shared" ca="1" si="8"/>
        <v>0</v>
      </c>
      <c r="T14" s="4">
        <f t="shared" ca="1" si="8"/>
        <v>0</v>
      </c>
      <c r="U14" s="4">
        <f t="shared" ca="1" si="8"/>
        <v>0</v>
      </c>
      <c r="V14" s="4">
        <f t="shared" ca="1" si="8"/>
        <v>0</v>
      </c>
      <c r="W14" s="4">
        <f t="shared" ca="1" si="8"/>
        <v>0</v>
      </c>
      <c r="X14" s="4">
        <f t="shared" ca="1" si="8"/>
        <v>0</v>
      </c>
      <c r="Y14" s="4">
        <f t="shared" ca="1" si="12"/>
        <v>0</v>
      </c>
      <c r="Z14" s="4">
        <f t="shared" ca="1" si="12"/>
        <v>0</v>
      </c>
      <c r="AA14" s="4">
        <f t="shared" ca="1" si="12"/>
        <v>0</v>
      </c>
      <c r="AB14" s="4">
        <f t="shared" ca="1" si="12"/>
        <v>0</v>
      </c>
      <c r="AC14" s="4">
        <f t="shared" ca="1" si="12"/>
        <v>0</v>
      </c>
      <c r="AD14" s="4">
        <f t="shared" ca="1" si="12"/>
        <v>0</v>
      </c>
      <c r="AE14" s="4">
        <f t="shared" ca="1" si="10"/>
        <v>0</v>
      </c>
      <c r="AF14" s="4">
        <f t="shared" ca="1" si="10"/>
        <v>0</v>
      </c>
      <c r="AG14" s="4">
        <f t="shared" ca="1" si="10"/>
        <v>0</v>
      </c>
      <c r="AH14" s="4">
        <f t="shared" ca="1" si="10"/>
        <v>0</v>
      </c>
      <c r="AI14" s="4">
        <f t="shared" ca="1" si="10"/>
        <v>0</v>
      </c>
      <c r="AJ14" s="4">
        <f t="shared" ca="1" si="10"/>
        <v>0</v>
      </c>
      <c r="AK14" s="4">
        <f t="shared" ca="1" si="10"/>
        <v>0</v>
      </c>
      <c r="AL14" s="4">
        <f t="shared" ca="1" si="10"/>
        <v>0</v>
      </c>
      <c r="AM14" s="4">
        <f t="shared" ca="1" si="10"/>
        <v>0</v>
      </c>
      <c r="AN14" s="4">
        <f t="shared" ca="1" si="10"/>
        <v>0</v>
      </c>
      <c r="AO14" s="4">
        <f t="shared" ca="1" si="10"/>
        <v>0</v>
      </c>
      <c r="AP14" s="4">
        <f t="shared" ca="1" si="10"/>
        <v>0</v>
      </c>
      <c r="AQ14" s="4">
        <f t="shared" ca="1" si="10"/>
        <v>0</v>
      </c>
      <c r="AR14" s="4">
        <f t="shared" ca="1" si="10"/>
        <v>0</v>
      </c>
      <c r="AS14" s="4">
        <f t="shared" ca="1" si="10"/>
        <v>22.51</v>
      </c>
      <c r="AT14" s="4">
        <f t="shared" ca="1" si="10"/>
        <v>37.83</v>
      </c>
      <c r="AU14" s="4">
        <f t="shared" ca="1" si="11"/>
        <v>25.54</v>
      </c>
      <c r="AV14" s="4">
        <f t="shared" ca="1" si="11"/>
        <v>22.16</v>
      </c>
      <c r="AW14" s="4">
        <f t="shared" ca="1" si="11"/>
        <v>21.26</v>
      </c>
      <c r="AX14" s="4">
        <f t="shared" ca="1" si="11"/>
        <v>16.72</v>
      </c>
      <c r="AY14" s="4">
        <f t="shared" ca="1" si="11"/>
        <v>20.36</v>
      </c>
      <c r="AZ14" s="4">
        <f t="shared" ca="1" si="11"/>
        <v>18.41</v>
      </c>
      <c r="BA14" s="4">
        <f t="shared" ca="1" si="11"/>
        <v>19.670000000000002</v>
      </c>
      <c r="BB14" s="4">
        <f t="shared" ca="1" si="11"/>
        <v>19.100000000000001</v>
      </c>
      <c r="BC14" s="4">
        <f t="shared" ca="1" si="11"/>
        <v>18.329999999999998</v>
      </c>
      <c r="BD14" s="4">
        <f t="shared" ca="1" si="11"/>
        <v>31.93</v>
      </c>
      <c r="BE14" s="4">
        <f t="shared" ca="1" si="11"/>
        <v>32.99</v>
      </c>
      <c r="BF14" s="4">
        <f t="shared" ca="1" si="11"/>
        <v>29.7</v>
      </c>
      <c r="BG14" s="4">
        <f t="shared" ca="1" si="11"/>
        <v>27.24</v>
      </c>
      <c r="BH14" s="4">
        <f t="shared" ca="1" si="3"/>
        <v>28.28</v>
      </c>
      <c r="BI14" s="4">
        <f t="shared" ca="1" si="3"/>
        <v>23.65</v>
      </c>
      <c r="BJ14" s="4">
        <f t="shared" ca="1" si="3"/>
        <v>26.69</v>
      </c>
      <c r="BK14" s="4">
        <f t="shared" ca="1" si="3"/>
        <v>23.23</v>
      </c>
      <c r="BL14" s="4">
        <f t="shared" ca="1" si="3"/>
        <v>24.01</v>
      </c>
      <c r="BM14" s="4">
        <f t="shared" ca="1" si="3"/>
        <v>29.3</v>
      </c>
      <c r="BN14" s="4">
        <f t="shared" ca="1" si="3"/>
        <v>25.21</v>
      </c>
      <c r="BO14" s="4">
        <f t="shared" ca="1" si="3"/>
        <v>25.51</v>
      </c>
      <c r="BP14" s="4">
        <f t="shared" ca="1" si="3"/>
        <v>40.549999999999997</v>
      </c>
      <c r="BQ14" s="4">
        <f t="shared" ca="1" si="3"/>
        <v>49.31</v>
      </c>
      <c r="BR14" s="4">
        <f t="shared" ca="1" si="4"/>
        <v>47.58</v>
      </c>
      <c r="BS14" s="4">
        <f t="shared" ca="1" si="4"/>
        <v>36.659999999999997</v>
      </c>
      <c r="BT14" s="4">
        <f t="shared" ca="1" si="4"/>
        <v>41.44</v>
      </c>
      <c r="BU14" s="4">
        <f t="shared" ca="1" si="4"/>
        <v>39.19</v>
      </c>
      <c r="BV14" s="4">
        <f t="shared" ca="1" si="4"/>
        <v>29.2</v>
      </c>
      <c r="BW14" s="4">
        <f t="shared" ca="1" si="4"/>
        <v>33.340000000000003</v>
      </c>
      <c r="BX14" s="4">
        <f t="shared" ca="1" si="4"/>
        <v>32.44</v>
      </c>
      <c r="BY14" s="4">
        <f t="shared" ca="1" si="5"/>
        <v>0</v>
      </c>
      <c r="BZ14" s="4">
        <f t="shared" ca="1" si="5"/>
        <v>0</v>
      </c>
      <c r="CA14" s="4">
        <f t="shared" ca="1" si="5"/>
        <v>0</v>
      </c>
      <c r="CB14" s="4">
        <f t="shared" ca="1" si="5"/>
        <v>0</v>
      </c>
      <c r="CC14" s="4">
        <f t="shared" ca="1" si="5"/>
        <v>0</v>
      </c>
    </row>
    <row r="15" spans="1:83">
      <c r="B15" s="26">
        <v>64</v>
      </c>
      <c r="C15" s="26" t="str">
        <f t="shared" si="6"/>
        <v>历史汇总!B64</v>
      </c>
      <c r="D15" s="26">
        <v>13</v>
      </c>
      <c r="E15" s="26" t="str">
        <f t="shared" si="7"/>
        <v>历史新!C13</v>
      </c>
      <c r="F15" s="26">
        <f>ROW()</f>
        <v>15</v>
      </c>
      <c r="G15" s="694"/>
      <c r="H15" s="29" t="s">
        <v>27</v>
      </c>
      <c r="I15" s="209">
        <f t="shared" ca="1" si="8"/>
        <v>0</v>
      </c>
      <c r="J15" s="209">
        <f t="shared" ca="1" si="8"/>
        <v>0</v>
      </c>
      <c r="K15" s="209">
        <f t="shared" ca="1" si="8"/>
        <v>0</v>
      </c>
      <c r="L15" s="209">
        <f t="shared" ca="1" si="8"/>
        <v>0</v>
      </c>
      <c r="M15" s="209">
        <f t="shared" ca="1" si="8"/>
        <v>0</v>
      </c>
      <c r="N15" s="209">
        <f t="shared" ca="1" si="8"/>
        <v>0</v>
      </c>
      <c r="O15" s="209">
        <f t="shared" ca="1" si="8"/>
        <v>0</v>
      </c>
      <c r="P15" s="209">
        <f t="shared" ca="1" si="8"/>
        <v>0</v>
      </c>
      <c r="Q15" s="209">
        <f t="shared" ca="1" si="8"/>
        <v>0</v>
      </c>
      <c r="R15" s="209">
        <f t="shared" ca="1" si="8"/>
        <v>0</v>
      </c>
      <c r="S15" s="209">
        <f t="shared" ca="1" si="8"/>
        <v>0</v>
      </c>
      <c r="T15" s="209">
        <f t="shared" ca="1" si="8"/>
        <v>0</v>
      </c>
      <c r="U15" s="209">
        <f t="shared" ca="1" si="8"/>
        <v>0</v>
      </c>
      <c r="V15" s="209">
        <f t="shared" ca="1" si="8"/>
        <v>0</v>
      </c>
      <c r="W15" s="209">
        <f t="shared" ca="1" si="8"/>
        <v>0</v>
      </c>
      <c r="X15" s="209">
        <f t="shared" ca="1" si="8"/>
        <v>0</v>
      </c>
      <c r="Y15" s="209">
        <f t="shared" ca="1" si="12"/>
        <v>0</v>
      </c>
      <c r="Z15" s="209">
        <f t="shared" ca="1" si="12"/>
        <v>0</v>
      </c>
      <c r="AA15" s="209">
        <f t="shared" ca="1" si="12"/>
        <v>0</v>
      </c>
      <c r="AB15" s="209">
        <f t="shared" ca="1" si="12"/>
        <v>0</v>
      </c>
      <c r="AC15" s="209">
        <f t="shared" ca="1" si="12"/>
        <v>0</v>
      </c>
      <c r="AD15" s="209">
        <f t="shared" ca="1" si="12"/>
        <v>0</v>
      </c>
      <c r="AE15" s="209">
        <f t="shared" ca="1" si="10"/>
        <v>0</v>
      </c>
      <c r="AF15" s="209">
        <f t="shared" ca="1" si="10"/>
        <v>0</v>
      </c>
      <c r="AG15" s="209">
        <f t="shared" ca="1" si="10"/>
        <v>0</v>
      </c>
      <c r="AH15" s="209">
        <f t="shared" ca="1" si="10"/>
        <v>0</v>
      </c>
      <c r="AI15" s="209">
        <f t="shared" ca="1" si="10"/>
        <v>0</v>
      </c>
      <c r="AJ15" s="209">
        <f t="shared" ca="1" si="10"/>
        <v>0</v>
      </c>
      <c r="AK15" s="209">
        <f t="shared" ca="1" si="10"/>
        <v>0</v>
      </c>
      <c r="AL15" s="209">
        <f t="shared" ca="1" si="10"/>
        <v>0</v>
      </c>
      <c r="AM15" s="209">
        <f t="shared" ca="1" si="10"/>
        <v>0</v>
      </c>
      <c r="AN15" s="209">
        <f t="shared" ca="1" si="10"/>
        <v>0</v>
      </c>
      <c r="AO15" s="209">
        <f t="shared" ca="1" si="10"/>
        <v>0</v>
      </c>
      <c r="AP15" s="209">
        <f t="shared" ca="1" si="10"/>
        <v>0</v>
      </c>
      <c r="AQ15" s="209">
        <f t="shared" ca="1" si="10"/>
        <v>0</v>
      </c>
      <c r="AR15" s="209">
        <f t="shared" ca="1" si="10"/>
        <v>0</v>
      </c>
      <c r="AS15" s="209">
        <f t="shared" ca="1" si="10"/>
        <v>0</v>
      </c>
      <c r="AT15" s="209">
        <f t="shared" ca="1" si="10"/>
        <v>0.68059999999999998</v>
      </c>
      <c r="AU15" s="209">
        <f t="shared" ca="1" si="11"/>
        <v>-0.32490000000000002</v>
      </c>
      <c r="AV15" s="209">
        <f t="shared" ca="1" si="11"/>
        <v>-0.1323</v>
      </c>
      <c r="AW15" s="209">
        <f t="shared" ca="1" si="11"/>
        <v>-4.0599999999999997E-2</v>
      </c>
      <c r="AX15" s="209">
        <f t="shared" ca="1" si="11"/>
        <v>-0.2135</v>
      </c>
      <c r="AY15" s="209">
        <f t="shared" ca="1" si="11"/>
        <v>0.2177</v>
      </c>
      <c r="AZ15" s="209">
        <f t="shared" ca="1" si="11"/>
        <v>-9.5799999999999996E-2</v>
      </c>
      <c r="BA15" s="209">
        <f t="shared" ca="1" si="11"/>
        <v>6.8400000000000002E-2</v>
      </c>
      <c r="BB15" s="209">
        <f t="shared" ca="1" si="11"/>
        <v>-2.9000000000000001E-2</v>
      </c>
      <c r="BC15" s="209">
        <f t="shared" ca="1" si="11"/>
        <v>-4.0300000000000002E-2</v>
      </c>
      <c r="BD15" s="209">
        <f t="shared" ca="1" si="11"/>
        <v>0.74199999999999999</v>
      </c>
      <c r="BE15" s="209">
        <f t="shared" ca="1" si="11"/>
        <v>3.32E-2</v>
      </c>
      <c r="BF15" s="209">
        <f t="shared" ca="1" si="11"/>
        <v>-9.9699999999999997E-2</v>
      </c>
      <c r="BG15" s="209">
        <f t="shared" ca="1" si="11"/>
        <v>-8.2799999999999999E-2</v>
      </c>
      <c r="BH15" s="209">
        <f t="shared" ca="1" si="3"/>
        <v>3.8199999999999998E-2</v>
      </c>
      <c r="BI15" s="209">
        <f t="shared" ca="1" si="3"/>
        <v>-0.16370000000000001</v>
      </c>
      <c r="BJ15" s="209">
        <f t="shared" ca="1" si="3"/>
        <v>0.1285</v>
      </c>
      <c r="BK15" s="209">
        <f t="shared" ca="1" si="3"/>
        <v>-0.12959999999999999</v>
      </c>
      <c r="BL15" s="209">
        <f t="shared" ca="1" si="3"/>
        <v>3.3599999999999998E-2</v>
      </c>
      <c r="BM15" s="209">
        <f t="shared" ca="1" si="3"/>
        <v>0.2203</v>
      </c>
      <c r="BN15" s="209">
        <f t="shared" ca="1" si="3"/>
        <v>-0.1396</v>
      </c>
      <c r="BO15" s="209">
        <f t="shared" ca="1" si="3"/>
        <v>1.1900000000000001E-2</v>
      </c>
      <c r="BP15" s="209">
        <f t="shared" ca="1" si="3"/>
        <v>0.58960000000000001</v>
      </c>
      <c r="BQ15" s="209">
        <f t="shared" ca="1" si="3"/>
        <v>0.216</v>
      </c>
      <c r="BR15" s="209">
        <f t="shared" ca="1" si="4"/>
        <v>-3.5099999999999999E-2</v>
      </c>
      <c r="BS15" s="209">
        <f t="shared" ca="1" si="4"/>
        <v>-0.22950000000000001</v>
      </c>
      <c r="BT15" s="209">
        <f t="shared" ca="1" si="4"/>
        <v>0.13039999999999999</v>
      </c>
      <c r="BU15" s="209">
        <f t="shared" ca="1" si="4"/>
        <v>-5.4300000000000001E-2</v>
      </c>
      <c r="BV15" s="209">
        <f t="shared" ca="1" si="4"/>
        <v>-0.25490000000000002</v>
      </c>
      <c r="BW15" s="209">
        <f t="shared" ca="1" si="4"/>
        <v>0.14180000000000001</v>
      </c>
      <c r="BX15" s="209">
        <f t="shared" ca="1" si="4"/>
        <v>-2.7E-2</v>
      </c>
      <c r="BY15" s="209">
        <f t="shared" ca="1" si="5"/>
        <v>0</v>
      </c>
      <c r="BZ15" s="209">
        <f t="shared" ca="1" si="5"/>
        <v>0</v>
      </c>
      <c r="CA15" s="209">
        <f t="shared" ca="1" si="5"/>
        <v>0</v>
      </c>
      <c r="CB15" s="209">
        <f t="shared" ca="1" si="5"/>
        <v>0</v>
      </c>
      <c r="CC15" s="209">
        <f t="shared" ca="1" si="5"/>
        <v>0</v>
      </c>
    </row>
    <row r="16" spans="1:83">
      <c r="B16" s="26">
        <v>66</v>
      </c>
      <c r="C16" s="26" t="str">
        <f t="shared" si="6"/>
        <v>历史汇总!B66</v>
      </c>
      <c r="D16" s="26">
        <v>14</v>
      </c>
      <c r="E16" s="26" t="str">
        <f t="shared" si="7"/>
        <v>历史新!C14</v>
      </c>
      <c r="F16" s="26">
        <f>ROW()</f>
        <v>16</v>
      </c>
      <c r="G16" s="694" t="s">
        <v>28</v>
      </c>
      <c r="H16" s="28" t="s">
        <v>29</v>
      </c>
      <c r="I16" s="2">
        <f t="shared" ca="1" si="8"/>
        <v>17766948.699999999</v>
      </c>
      <c r="J16" s="2">
        <f t="shared" ca="1" si="8"/>
        <v>22405855.5</v>
      </c>
      <c r="K16" s="2">
        <f t="shared" ca="1" si="8"/>
        <v>13212058.6</v>
      </c>
      <c r="L16" s="2">
        <f t="shared" ca="1" si="8"/>
        <v>18513769.399999999</v>
      </c>
      <c r="M16" s="2">
        <f t="shared" ca="1" si="8"/>
        <v>12812602.199999999</v>
      </c>
      <c r="N16" s="2">
        <f t="shared" ca="1" si="8"/>
        <v>11956260.9</v>
      </c>
      <c r="O16" s="2">
        <f t="shared" ca="1" si="8"/>
        <v>11763459.1</v>
      </c>
      <c r="P16" s="2">
        <f t="shared" ca="1" si="8"/>
        <v>11931262.5</v>
      </c>
      <c r="Q16" s="2">
        <f t="shared" ca="1" si="8"/>
        <v>6941441.5999999996</v>
      </c>
      <c r="R16" s="2">
        <f t="shared" ca="1" si="8"/>
        <v>6617011.2999999998</v>
      </c>
      <c r="S16" s="2">
        <f t="shared" ca="1" si="8"/>
        <v>5578247.5999999996</v>
      </c>
      <c r="T16" s="2">
        <f t="shared" ca="1" si="8"/>
        <v>6561753.2999999998</v>
      </c>
      <c r="U16" s="2">
        <f t="shared" ca="1" si="8"/>
        <v>8884187.3000000007</v>
      </c>
      <c r="V16" s="2">
        <f t="shared" ca="1" si="8"/>
        <v>10157362.699999999</v>
      </c>
      <c r="W16" s="2">
        <f t="shared" ca="1" si="8"/>
        <v>7190958</v>
      </c>
      <c r="X16" s="2">
        <f t="shared" ca="1" si="8"/>
        <v>6592405.9000000004</v>
      </c>
      <c r="Y16" s="2">
        <f t="shared" ca="1" si="12"/>
        <v>8424365.0999999996</v>
      </c>
      <c r="Z16" s="2">
        <f t="shared" ca="1" si="12"/>
        <v>10550947.1</v>
      </c>
      <c r="AA16" s="2">
        <f t="shared" ca="1" si="12"/>
        <v>8903102.6999999993</v>
      </c>
      <c r="AB16" s="2">
        <f t="shared" ca="1" si="12"/>
        <v>7210871.2999999998</v>
      </c>
      <c r="AC16" s="2">
        <f t="shared" ca="1" si="12"/>
        <v>4411230.5</v>
      </c>
      <c r="AD16" s="2">
        <f t="shared" ca="1" si="12"/>
        <v>3683313</v>
      </c>
      <c r="AE16" s="2">
        <f t="shared" ca="1" si="10"/>
        <v>4223180.3</v>
      </c>
      <c r="AF16" s="2">
        <f t="shared" ca="1" si="10"/>
        <v>4870491.2</v>
      </c>
      <c r="AG16" s="2">
        <f t="shared" ca="1" si="10"/>
        <v>5255412.9000000004</v>
      </c>
      <c r="AH16" s="2">
        <f t="shared" ca="1" si="10"/>
        <v>9122983.1999999993</v>
      </c>
      <c r="AI16" s="2">
        <f t="shared" ca="1" si="10"/>
        <v>8797610.6999999993</v>
      </c>
      <c r="AJ16" s="2">
        <f t="shared" ca="1" si="10"/>
        <v>7642726.9000000004</v>
      </c>
      <c r="AK16" s="2">
        <f t="shared" ca="1" si="10"/>
        <v>8390992.6999999993</v>
      </c>
      <c r="AL16" s="2">
        <f t="shared" ca="1" si="10"/>
        <v>9484066.5999999996</v>
      </c>
      <c r="AM16" s="2">
        <f t="shared" ca="1" si="10"/>
        <v>11847463.800000001</v>
      </c>
      <c r="AN16" s="2">
        <f t="shared" ca="1" si="10"/>
        <v>14133199.199999999</v>
      </c>
      <c r="AO16" s="2">
        <f t="shared" ca="1" si="10"/>
        <v>8415542.6999999993</v>
      </c>
      <c r="AP16" s="2">
        <f t="shared" ca="1" si="10"/>
        <v>8205714.4000000004</v>
      </c>
      <c r="AQ16" s="2">
        <f t="shared" ca="1" si="10"/>
        <v>6857337</v>
      </c>
      <c r="AR16" s="2">
        <f t="shared" ca="1" si="10"/>
        <v>6221738.7999999998</v>
      </c>
      <c r="AS16" s="2">
        <f t="shared" ca="1" si="10"/>
        <v>8623866.8000000007</v>
      </c>
      <c r="AT16" s="2">
        <f t="shared" ca="1" si="10"/>
        <v>8524023.0999999996</v>
      </c>
      <c r="AU16" s="2">
        <f t="shared" ca="1" si="11"/>
        <v>6129691</v>
      </c>
      <c r="AV16" s="2">
        <f t="shared" ca="1" si="11"/>
        <v>5608866.5999999996</v>
      </c>
      <c r="AW16" s="2">
        <f t="shared" ca="1" si="11"/>
        <v>6265888.7000000002</v>
      </c>
      <c r="AX16" s="2">
        <f t="shared" ca="1" si="11"/>
        <v>8607507.4000000004</v>
      </c>
      <c r="AY16" s="2">
        <f t="shared" ca="1" si="11"/>
        <v>10406682.699999999</v>
      </c>
      <c r="AZ16" s="2">
        <f t="shared" ca="1" si="11"/>
        <v>8969543.6999999993</v>
      </c>
      <c r="BA16" s="2">
        <f t="shared" ca="1" si="11"/>
        <v>6849504.0999999996</v>
      </c>
      <c r="BB16" s="2">
        <f t="shared" ca="1" si="11"/>
        <v>6133798.2999999998</v>
      </c>
      <c r="BC16" s="2">
        <f t="shared" ca="1" si="11"/>
        <v>5494963.9000000004</v>
      </c>
      <c r="BD16" s="2">
        <f t="shared" ca="1" si="11"/>
        <v>5163074.5999999996</v>
      </c>
      <c r="BE16" s="2">
        <f t="shared" ca="1" si="11"/>
        <v>5493428.0999999996</v>
      </c>
      <c r="BF16" s="2">
        <f t="shared" ca="1" si="11"/>
        <v>8378107.5999999996</v>
      </c>
      <c r="BG16" s="2">
        <f t="shared" ca="1" si="11"/>
        <v>7570004</v>
      </c>
      <c r="BH16" s="2">
        <f t="shared" ca="1" si="3"/>
        <v>6683807</v>
      </c>
      <c r="BI16" s="2">
        <f t="shared" ca="1" si="3"/>
        <v>7306665.9000000004</v>
      </c>
      <c r="BJ16" s="2">
        <f t="shared" ca="1" si="3"/>
        <v>7374563.7000000002</v>
      </c>
      <c r="BK16" s="2">
        <f t="shared" ca="1" si="3"/>
        <v>8856600.0999999996</v>
      </c>
      <c r="BL16" s="2">
        <f t="shared" ca="1" si="3"/>
        <v>8856009.6999999993</v>
      </c>
      <c r="BM16" s="2">
        <f t="shared" ca="1" si="3"/>
        <v>7054060.0999999996</v>
      </c>
      <c r="BN16" s="2">
        <f t="shared" ca="1" si="3"/>
        <v>6082365.9000000004</v>
      </c>
      <c r="BO16" s="2">
        <f t="shared" ca="1" si="3"/>
        <v>4938984.0999999996</v>
      </c>
      <c r="BP16" s="2">
        <f t="shared" ca="1" si="3"/>
        <v>3823997.5</v>
      </c>
      <c r="BQ16" s="2">
        <f t="shared" ca="1" si="3"/>
        <v>4509266.2</v>
      </c>
      <c r="BR16" s="2">
        <f t="shared" ca="1" si="4"/>
        <v>8870107.9000000004</v>
      </c>
      <c r="BS16" s="2">
        <f t="shared" ca="1" si="4"/>
        <v>5061629.4000000004</v>
      </c>
      <c r="BT16" s="2">
        <f t="shared" ca="1" si="4"/>
        <v>6034661</v>
      </c>
      <c r="BU16" s="2">
        <f t="shared" ca="1" si="4"/>
        <v>5386670.0999999996</v>
      </c>
      <c r="BV16" s="2">
        <f t="shared" ca="1" si="4"/>
        <v>6768781.5</v>
      </c>
      <c r="BW16" s="2">
        <f t="shared" ca="1" si="4"/>
        <v>6559215.7000000002</v>
      </c>
      <c r="BX16" s="2">
        <f t="shared" ca="1" si="4"/>
        <v>5851180.2999999998</v>
      </c>
      <c r="BY16" s="2">
        <f t="shared" ca="1" si="5"/>
        <v>0</v>
      </c>
      <c r="BZ16" s="2">
        <f t="shared" ca="1" si="5"/>
        <v>0</v>
      </c>
      <c r="CA16" s="2">
        <f t="shared" ca="1" si="5"/>
        <v>0</v>
      </c>
      <c r="CB16" s="2">
        <f t="shared" ca="1" si="5"/>
        <v>0</v>
      </c>
      <c r="CC16" s="2">
        <f t="shared" ca="1" si="5"/>
        <v>0</v>
      </c>
    </row>
    <row r="17" spans="2:81">
      <c r="B17" s="26">
        <v>67</v>
      </c>
      <c r="C17" s="26" t="str">
        <f t="shared" si="6"/>
        <v>历史汇总!B67</v>
      </c>
      <c r="D17" s="26">
        <v>15</v>
      </c>
      <c r="E17" s="26" t="str">
        <f t="shared" si="7"/>
        <v>历史新!C15</v>
      </c>
      <c r="F17" s="26">
        <f>ROW()</f>
        <v>17</v>
      </c>
      <c r="G17" s="694"/>
      <c r="H17" s="29" t="s">
        <v>30</v>
      </c>
      <c r="I17" s="209">
        <f t="shared" ca="1" si="8"/>
        <v>0.5171</v>
      </c>
      <c r="J17" s="209">
        <f t="shared" ca="1" si="8"/>
        <v>0.2611</v>
      </c>
      <c r="K17" s="209">
        <f t="shared" ca="1" si="8"/>
        <v>-0.4103</v>
      </c>
      <c r="L17" s="209">
        <f t="shared" ca="1" si="8"/>
        <v>0.40129999999999999</v>
      </c>
      <c r="M17" s="209">
        <f t="shared" ca="1" si="8"/>
        <v>-0.30790000000000001</v>
      </c>
      <c r="N17" s="209">
        <f t="shared" ca="1" si="8"/>
        <v>-6.6799999999999998E-2</v>
      </c>
      <c r="O17" s="209">
        <f t="shared" ca="1" si="8"/>
        <v>-1.61E-2</v>
      </c>
      <c r="P17" s="209">
        <f t="shared" ca="1" si="8"/>
        <v>1.43E-2</v>
      </c>
      <c r="Q17" s="209">
        <f t="shared" ca="1" si="8"/>
        <v>-0.41820000000000002</v>
      </c>
      <c r="R17" s="209">
        <f t="shared" ca="1" si="8"/>
        <v>-4.6699999999999998E-2</v>
      </c>
      <c r="S17" s="209">
        <f t="shared" ca="1" si="8"/>
        <v>-0.157</v>
      </c>
      <c r="T17" s="209">
        <f t="shared" ca="1" si="8"/>
        <v>0.17630000000000001</v>
      </c>
      <c r="U17" s="209">
        <f t="shared" ca="1" si="8"/>
        <v>0.35389999999999999</v>
      </c>
      <c r="V17" s="209">
        <f t="shared" ca="1" si="8"/>
        <v>0.14330000000000001</v>
      </c>
      <c r="W17" s="209">
        <f t="shared" ca="1" si="8"/>
        <v>-0.29199999999999998</v>
      </c>
      <c r="X17" s="209">
        <f t="shared" ca="1" si="8"/>
        <v>-8.3199999999999996E-2</v>
      </c>
      <c r="Y17" s="209">
        <f t="shared" ca="1" si="12"/>
        <v>0.27789999999999998</v>
      </c>
      <c r="Z17" s="209">
        <f t="shared" ca="1" si="12"/>
        <v>0.25240000000000001</v>
      </c>
      <c r="AA17" s="209">
        <f t="shared" ca="1" si="12"/>
        <v>-0.15620000000000001</v>
      </c>
      <c r="AB17" s="209">
        <f t="shared" ca="1" si="12"/>
        <v>-0.19009999999999999</v>
      </c>
      <c r="AC17" s="209">
        <f t="shared" ca="1" si="12"/>
        <v>-0.38829999999999998</v>
      </c>
      <c r="AD17" s="209">
        <f t="shared" ca="1" si="12"/>
        <v>-0.16500000000000001</v>
      </c>
      <c r="AE17" s="209">
        <f t="shared" ca="1" si="10"/>
        <v>0.14660000000000001</v>
      </c>
      <c r="AF17" s="209">
        <f t="shared" ca="1" si="10"/>
        <v>0.15329999999999999</v>
      </c>
      <c r="AG17" s="209">
        <f t="shared" ca="1" si="10"/>
        <v>7.9000000000000001E-2</v>
      </c>
      <c r="AH17" s="209">
        <f t="shared" ca="1" si="10"/>
        <v>0.7359</v>
      </c>
      <c r="AI17" s="209">
        <f t="shared" ca="1" si="10"/>
        <v>-3.5700000000000003E-2</v>
      </c>
      <c r="AJ17" s="209">
        <f t="shared" ca="1" si="10"/>
        <v>-0.1313</v>
      </c>
      <c r="AK17" s="209">
        <f t="shared" ca="1" si="10"/>
        <v>9.7900000000000001E-2</v>
      </c>
      <c r="AL17" s="209">
        <f t="shared" ca="1" si="10"/>
        <v>0.1303</v>
      </c>
      <c r="AM17" s="209">
        <f t="shared" ca="1" si="10"/>
        <v>0.2492</v>
      </c>
      <c r="AN17" s="209">
        <f t="shared" ca="1" si="10"/>
        <v>0.19289999999999999</v>
      </c>
      <c r="AO17" s="209">
        <f t="shared" ca="1" si="10"/>
        <v>-0.40460000000000002</v>
      </c>
      <c r="AP17" s="209">
        <f t="shared" ca="1" si="10"/>
        <v>-2.4899999999999999E-2</v>
      </c>
      <c r="AQ17" s="209">
        <f t="shared" ca="1" si="10"/>
        <v>-0.1643</v>
      </c>
      <c r="AR17" s="209">
        <f t="shared" ca="1" si="10"/>
        <v>-9.2700000000000005E-2</v>
      </c>
      <c r="AS17" s="209">
        <f t="shared" ca="1" si="10"/>
        <v>0.3861</v>
      </c>
      <c r="AT17" s="209">
        <f t="shared" ca="1" si="10"/>
        <v>-1.1599999999999999E-2</v>
      </c>
      <c r="AU17" s="209">
        <f t="shared" ca="1" si="11"/>
        <v>-0.28089999999999998</v>
      </c>
      <c r="AV17" s="209">
        <f t="shared" ca="1" si="11"/>
        <v>-8.5000000000000006E-2</v>
      </c>
      <c r="AW17" s="209">
        <f t="shared" ca="1" si="11"/>
        <v>0.1171</v>
      </c>
      <c r="AX17" s="209">
        <f t="shared" ca="1" si="11"/>
        <v>0.37369999999999998</v>
      </c>
      <c r="AY17" s="209">
        <f t="shared" ca="1" si="11"/>
        <v>0.20899999999999999</v>
      </c>
      <c r="AZ17" s="209">
        <f t="shared" ca="1" si="11"/>
        <v>-0.1381</v>
      </c>
      <c r="BA17" s="209">
        <f t="shared" ca="1" si="11"/>
        <v>-0.2364</v>
      </c>
      <c r="BB17" s="209">
        <f t="shared" ca="1" si="11"/>
        <v>-0.1045</v>
      </c>
      <c r="BC17" s="209">
        <f t="shared" ca="1" si="11"/>
        <v>-0.1041</v>
      </c>
      <c r="BD17" s="209">
        <f t="shared" ca="1" si="11"/>
        <v>-6.0400000000000002E-2</v>
      </c>
      <c r="BE17" s="209">
        <f t="shared" ca="1" si="11"/>
        <v>6.4000000000000001E-2</v>
      </c>
      <c r="BF17" s="209">
        <f t="shared" ca="1" si="11"/>
        <v>0.52510000000000001</v>
      </c>
      <c r="BG17" s="209">
        <f t="shared" ca="1" si="11"/>
        <v>-9.6500000000000002E-2</v>
      </c>
      <c r="BH17" s="209">
        <f t="shared" ca="1" si="3"/>
        <v>-0.1171</v>
      </c>
      <c r="BI17" s="209">
        <f t="shared" ca="1" si="3"/>
        <v>9.3200000000000005E-2</v>
      </c>
      <c r="BJ17" s="209">
        <f t="shared" ca="1" si="3"/>
        <v>9.2999999999999992E-3</v>
      </c>
      <c r="BK17" s="209">
        <f t="shared" ca="1" si="3"/>
        <v>0.20100000000000001</v>
      </c>
      <c r="BL17" s="209">
        <f t="shared" ca="1" si="3"/>
        <v>-1E-4</v>
      </c>
      <c r="BM17" s="209">
        <f t="shared" ca="1" si="3"/>
        <v>-0.20349999999999999</v>
      </c>
      <c r="BN17" s="209">
        <f t="shared" ca="1" si="3"/>
        <v>-0.13769999999999999</v>
      </c>
      <c r="BO17" s="209">
        <f t="shared" ca="1" si="3"/>
        <v>-0.188</v>
      </c>
      <c r="BP17" s="209">
        <f t="shared" ca="1" si="3"/>
        <v>-0.2258</v>
      </c>
      <c r="BQ17" s="209">
        <f t="shared" ca="1" si="3"/>
        <v>0.1792</v>
      </c>
      <c r="BR17" s="209">
        <f t="shared" ca="1" si="4"/>
        <v>0.96709999999999996</v>
      </c>
      <c r="BS17" s="209">
        <f t="shared" ca="1" si="4"/>
        <v>-0.4294</v>
      </c>
      <c r="BT17" s="209">
        <f t="shared" ca="1" si="4"/>
        <v>0.19220000000000001</v>
      </c>
      <c r="BU17" s="209">
        <f t="shared" ca="1" si="4"/>
        <v>-0.1074</v>
      </c>
      <c r="BV17" s="209">
        <f t="shared" ca="1" si="4"/>
        <v>0.25659999999999999</v>
      </c>
      <c r="BW17" s="209">
        <f t="shared" ca="1" si="4"/>
        <v>-3.1E-2</v>
      </c>
      <c r="BX17" s="209">
        <f t="shared" ca="1" si="4"/>
        <v>-0.1079</v>
      </c>
      <c r="BY17" s="209">
        <f t="shared" ca="1" si="5"/>
        <v>0</v>
      </c>
      <c r="BZ17" s="209">
        <f t="shared" ca="1" si="5"/>
        <v>0</v>
      </c>
      <c r="CA17" s="209">
        <f t="shared" ca="1" si="5"/>
        <v>0</v>
      </c>
      <c r="CB17" s="209">
        <f t="shared" ca="1" si="5"/>
        <v>0</v>
      </c>
      <c r="CC17" s="209">
        <f t="shared" ca="1" si="5"/>
        <v>0</v>
      </c>
    </row>
    <row r="18" spans="2:81">
      <c r="B18" s="26">
        <v>68</v>
      </c>
      <c r="C18" s="26" t="str">
        <f t="shared" si="6"/>
        <v>历史汇总!B68</v>
      </c>
      <c r="D18" s="26">
        <v>16</v>
      </c>
      <c r="E18" s="26" t="str">
        <f t="shared" si="7"/>
        <v>历史新!C16</v>
      </c>
      <c r="F18" s="26">
        <f>ROW()</f>
        <v>18</v>
      </c>
      <c r="G18" s="694"/>
      <c r="H18" s="29" t="s">
        <v>31</v>
      </c>
      <c r="I18" s="4">
        <f t="shared" ca="1" si="8"/>
        <v>459600</v>
      </c>
      <c r="J18" s="4">
        <f t="shared" ca="1" si="8"/>
        <v>502099</v>
      </c>
      <c r="K18" s="4">
        <f t="shared" ca="1" si="8"/>
        <v>347330</v>
      </c>
      <c r="L18" s="4">
        <f t="shared" ca="1" si="8"/>
        <v>387499</v>
      </c>
      <c r="M18" s="4">
        <f t="shared" ca="1" si="8"/>
        <v>336992</v>
      </c>
      <c r="N18" s="4">
        <f t="shared" ca="1" si="8"/>
        <v>300789</v>
      </c>
      <c r="O18" s="4">
        <f t="shared" ca="1" si="8"/>
        <v>285884</v>
      </c>
      <c r="P18" s="4">
        <f t="shared" ca="1" si="8"/>
        <v>271362</v>
      </c>
      <c r="Q18" s="4">
        <f t="shared" ca="1" si="8"/>
        <v>195927</v>
      </c>
      <c r="R18" s="4">
        <f t="shared" ca="1" si="8"/>
        <v>185822</v>
      </c>
      <c r="S18" s="4">
        <f t="shared" ca="1" si="8"/>
        <v>157180</v>
      </c>
      <c r="T18" s="4">
        <f t="shared" ca="1" si="8"/>
        <v>209547</v>
      </c>
      <c r="U18" s="4">
        <f t="shared" ca="1" si="8"/>
        <v>265166</v>
      </c>
      <c r="V18" s="4">
        <f t="shared" ca="1" si="8"/>
        <v>243960</v>
      </c>
      <c r="W18" s="4">
        <f t="shared" ca="1" si="8"/>
        <v>211902</v>
      </c>
      <c r="X18" s="4">
        <f t="shared" ca="1" si="8"/>
        <v>211656</v>
      </c>
      <c r="Y18" s="4">
        <f t="shared" ca="1" si="12"/>
        <v>236455</v>
      </c>
      <c r="Z18" s="4">
        <f t="shared" ca="1" si="12"/>
        <v>280136</v>
      </c>
      <c r="AA18" s="4">
        <f t="shared" ca="1" si="12"/>
        <v>242851</v>
      </c>
      <c r="AB18" s="4">
        <f t="shared" ca="1" si="12"/>
        <v>176301</v>
      </c>
      <c r="AC18" s="4">
        <f t="shared" ca="1" si="12"/>
        <v>121442</v>
      </c>
      <c r="AD18" s="4">
        <f t="shared" ca="1" si="12"/>
        <v>114226</v>
      </c>
      <c r="AE18" s="4">
        <f t="shared" ca="1" si="10"/>
        <v>99610</v>
      </c>
      <c r="AF18" s="4">
        <f t="shared" ca="1" si="10"/>
        <v>101409</v>
      </c>
      <c r="AG18" s="4">
        <f t="shared" ca="1" si="10"/>
        <v>161901</v>
      </c>
      <c r="AH18" s="4">
        <f t="shared" ca="1" si="10"/>
        <v>228154</v>
      </c>
      <c r="AI18" s="4">
        <f t="shared" ca="1" si="10"/>
        <v>200426</v>
      </c>
      <c r="AJ18" s="4">
        <f t="shared" ca="1" si="10"/>
        <v>168131</v>
      </c>
      <c r="AK18" s="4">
        <f t="shared" ca="1" si="10"/>
        <v>184190</v>
      </c>
      <c r="AL18" s="4">
        <f t="shared" ca="1" si="10"/>
        <v>205177</v>
      </c>
      <c r="AM18" s="4">
        <f t="shared" ca="1" si="10"/>
        <v>273511</v>
      </c>
      <c r="AN18" s="4">
        <f t="shared" ca="1" si="10"/>
        <v>284825</v>
      </c>
      <c r="AO18" s="4">
        <f t="shared" ca="1" si="10"/>
        <v>217206</v>
      </c>
      <c r="AP18" s="4">
        <f t="shared" ca="1" si="10"/>
        <v>209945</v>
      </c>
      <c r="AQ18" s="4">
        <f t="shared" ca="1" si="10"/>
        <v>159670</v>
      </c>
      <c r="AR18" s="4">
        <f t="shared" ca="1" si="10"/>
        <v>151158</v>
      </c>
      <c r="AS18" s="4">
        <f t="shared" ca="1" si="10"/>
        <v>209509</v>
      </c>
      <c r="AT18" s="4">
        <f t="shared" ca="1" si="10"/>
        <v>177024</v>
      </c>
      <c r="AU18" s="4">
        <f t="shared" ca="1" si="11"/>
        <v>139472</v>
      </c>
      <c r="AV18" s="4">
        <f t="shared" ca="1" si="11"/>
        <v>131292</v>
      </c>
      <c r="AW18" s="4">
        <f t="shared" ca="1" si="11"/>
        <v>107909</v>
      </c>
      <c r="AX18" s="4">
        <f t="shared" ca="1" si="11"/>
        <v>136046</v>
      </c>
      <c r="AY18" s="4">
        <f t="shared" ca="1" si="11"/>
        <v>175424</v>
      </c>
      <c r="AZ18" s="4">
        <f t="shared" ca="1" si="11"/>
        <v>128016</v>
      </c>
      <c r="BA18" s="4">
        <f t="shared" ca="1" si="11"/>
        <v>90731</v>
      </c>
      <c r="BB18" s="4">
        <f t="shared" ca="1" si="11"/>
        <v>78270</v>
      </c>
      <c r="BC18" s="4">
        <f t="shared" ca="1" si="11"/>
        <v>78533</v>
      </c>
      <c r="BD18" s="4">
        <f t="shared" ca="1" si="11"/>
        <v>92884</v>
      </c>
      <c r="BE18" s="4">
        <f t="shared" ca="1" si="11"/>
        <v>83265</v>
      </c>
      <c r="BF18" s="4">
        <f t="shared" ca="1" si="11"/>
        <v>103962</v>
      </c>
      <c r="BG18" s="4">
        <f t="shared" ca="1" si="11"/>
        <v>104656</v>
      </c>
      <c r="BH18" s="4">
        <f t="shared" ca="1" si="3"/>
        <v>88819</v>
      </c>
      <c r="BI18" s="4">
        <f t="shared" ca="1" si="3"/>
        <v>90547</v>
      </c>
      <c r="BJ18" s="4">
        <f t="shared" ca="1" si="3"/>
        <v>102211</v>
      </c>
      <c r="BK18" s="4">
        <f t="shared" ca="1" si="3"/>
        <v>120513</v>
      </c>
      <c r="BL18" s="4">
        <f t="shared" ca="1" si="3"/>
        <v>115578</v>
      </c>
      <c r="BM18" s="4">
        <f t="shared" ca="1" si="3"/>
        <v>83526</v>
      </c>
      <c r="BN18" s="4">
        <f t="shared" ca="1" si="3"/>
        <v>86850</v>
      </c>
      <c r="BO18" s="4">
        <f t="shared" ca="1" si="3"/>
        <v>55038</v>
      </c>
      <c r="BP18" s="4">
        <f t="shared" ca="1" si="3"/>
        <v>69127</v>
      </c>
      <c r="BQ18" s="4">
        <f t="shared" ca="1" si="3"/>
        <v>70264</v>
      </c>
      <c r="BR18" s="4">
        <f t="shared" ca="1" si="4"/>
        <v>90768</v>
      </c>
      <c r="BS18" s="4">
        <f t="shared" ca="1" si="4"/>
        <v>69164</v>
      </c>
      <c r="BT18" s="4">
        <f t="shared" ca="1" si="4"/>
        <v>72175</v>
      </c>
      <c r="BU18" s="4">
        <f t="shared" ca="1" si="4"/>
        <v>72331</v>
      </c>
      <c r="BV18" s="4">
        <f t="shared" ca="1" si="4"/>
        <v>93118</v>
      </c>
      <c r="BW18" s="4">
        <f t="shared" ca="1" si="4"/>
        <v>83310</v>
      </c>
      <c r="BX18" s="4">
        <f t="shared" ca="1" si="4"/>
        <v>75888</v>
      </c>
      <c r="BY18" s="4">
        <f t="shared" ca="1" si="5"/>
        <v>0</v>
      </c>
      <c r="BZ18" s="4">
        <f t="shared" ca="1" si="5"/>
        <v>0</v>
      </c>
      <c r="CA18" s="4">
        <f t="shared" ca="1" si="5"/>
        <v>0</v>
      </c>
      <c r="CB18" s="4">
        <f t="shared" ca="1" si="5"/>
        <v>0</v>
      </c>
      <c r="CC18" s="4">
        <f t="shared" ca="1" si="5"/>
        <v>0</v>
      </c>
    </row>
    <row r="19" spans="2:81">
      <c r="B19" s="26">
        <v>69</v>
      </c>
      <c r="C19" s="26" t="str">
        <f t="shared" si="6"/>
        <v>历史汇总!B69</v>
      </c>
      <c r="D19" s="26">
        <v>17</v>
      </c>
      <c r="E19" s="26" t="str">
        <f t="shared" si="7"/>
        <v>历史新!C17</v>
      </c>
      <c r="F19" s="26">
        <f>ROW()</f>
        <v>19</v>
      </c>
      <c r="G19" s="694"/>
      <c r="H19" s="29" t="s">
        <v>32</v>
      </c>
      <c r="I19" s="209">
        <f t="shared" ca="1" si="8"/>
        <v>0.2656</v>
      </c>
      <c r="J19" s="209">
        <f t="shared" ca="1" si="8"/>
        <v>9.2499999999999999E-2</v>
      </c>
      <c r="K19" s="209">
        <f t="shared" ca="1" si="8"/>
        <v>-0.30819999999999997</v>
      </c>
      <c r="L19" s="209">
        <f t="shared" ca="1" si="8"/>
        <v>0.1157</v>
      </c>
      <c r="M19" s="209">
        <f t="shared" ca="1" si="8"/>
        <v>-0.1303</v>
      </c>
      <c r="N19" s="209">
        <f t="shared" ca="1" si="8"/>
        <v>-0.1074</v>
      </c>
      <c r="O19" s="209">
        <f t="shared" ca="1" si="8"/>
        <v>-4.9599999999999998E-2</v>
      </c>
      <c r="P19" s="209">
        <f t="shared" ca="1" si="8"/>
        <v>-5.0799999999999998E-2</v>
      </c>
      <c r="Q19" s="209">
        <f t="shared" ca="1" si="8"/>
        <v>-0.27800000000000002</v>
      </c>
      <c r="R19" s="209">
        <f t="shared" ca="1" si="8"/>
        <v>-5.16E-2</v>
      </c>
      <c r="S19" s="209">
        <f t="shared" ca="1" si="8"/>
        <v>-0.15409999999999999</v>
      </c>
      <c r="T19" s="209">
        <f t="shared" ca="1" si="8"/>
        <v>0.3332</v>
      </c>
      <c r="U19" s="209">
        <f t="shared" ca="1" si="8"/>
        <v>0.26540000000000002</v>
      </c>
      <c r="V19" s="209">
        <f t="shared" ca="1" si="8"/>
        <v>-0.08</v>
      </c>
      <c r="W19" s="209">
        <f t="shared" ca="1" si="8"/>
        <v>-0.13139999999999999</v>
      </c>
      <c r="X19" s="209">
        <f t="shared" ca="1" si="8"/>
        <v>-1.1999999999999999E-3</v>
      </c>
      <c r="Y19" s="209">
        <f t="shared" ca="1" si="12"/>
        <v>0.1172</v>
      </c>
      <c r="Z19" s="209">
        <f t="shared" ca="1" si="12"/>
        <v>0.1847</v>
      </c>
      <c r="AA19" s="209">
        <f t="shared" ca="1" si="12"/>
        <v>-0.1331</v>
      </c>
      <c r="AB19" s="209">
        <f t="shared" ca="1" si="12"/>
        <v>-0.27400000000000002</v>
      </c>
      <c r="AC19" s="209">
        <f t="shared" ca="1" si="12"/>
        <v>-0.31119999999999998</v>
      </c>
      <c r="AD19" s="209">
        <f t="shared" ca="1" si="12"/>
        <v>-5.9400000000000001E-2</v>
      </c>
      <c r="AE19" s="209">
        <f t="shared" ca="1" si="10"/>
        <v>-0.128</v>
      </c>
      <c r="AF19" s="209">
        <f t="shared" ca="1" si="10"/>
        <v>1.8100000000000002E-2</v>
      </c>
      <c r="AG19" s="209">
        <f t="shared" ca="1" si="10"/>
        <v>0.59650000000000003</v>
      </c>
      <c r="AH19" s="209">
        <f t="shared" ca="1" si="10"/>
        <v>0.40920000000000001</v>
      </c>
      <c r="AI19" s="209">
        <f t="shared" ca="1" si="10"/>
        <v>-0.1215</v>
      </c>
      <c r="AJ19" s="209">
        <f t="shared" ca="1" si="10"/>
        <v>-0.16109999999999999</v>
      </c>
      <c r="AK19" s="209">
        <f t="shared" ca="1" si="10"/>
        <v>9.5500000000000002E-2</v>
      </c>
      <c r="AL19" s="209">
        <f t="shared" ca="1" si="10"/>
        <v>0.1139</v>
      </c>
      <c r="AM19" s="209">
        <f t="shared" ca="1" si="10"/>
        <v>0.33300000000000002</v>
      </c>
      <c r="AN19" s="209">
        <f t="shared" ca="1" si="10"/>
        <v>4.1399999999999999E-2</v>
      </c>
      <c r="AO19" s="209">
        <f t="shared" ca="1" si="10"/>
        <v>-0.2374</v>
      </c>
      <c r="AP19" s="209">
        <f t="shared" ca="1" si="10"/>
        <v>-3.3399999999999999E-2</v>
      </c>
      <c r="AQ19" s="209">
        <f t="shared" ca="1" si="10"/>
        <v>-0.23949999999999999</v>
      </c>
      <c r="AR19" s="209">
        <f t="shared" ca="1" si="10"/>
        <v>-5.33E-2</v>
      </c>
      <c r="AS19" s="209">
        <f t="shared" ca="1" si="10"/>
        <v>0.38600000000000001</v>
      </c>
      <c r="AT19" s="209">
        <f t="shared" ca="1" si="10"/>
        <v>-0.15509999999999999</v>
      </c>
      <c r="AU19" s="209">
        <f t="shared" ca="1" si="11"/>
        <v>-0.21210000000000001</v>
      </c>
      <c r="AV19" s="209">
        <f t="shared" ca="1" si="11"/>
        <v>-5.8599999999999999E-2</v>
      </c>
      <c r="AW19" s="209">
        <f t="shared" ca="1" si="11"/>
        <v>-0.17810000000000001</v>
      </c>
      <c r="AX19" s="209">
        <f t="shared" ca="1" si="11"/>
        <v>0.26069999999999999</v>
      </c>
      <c r="AY19" s="209">
        <f t="shared" ca="1" si="11"/>
        <v>0.28939999999999999</v>
      </c>
      <c r="AZ19" s="209">
        <f t="shared" ca="1" si="11"/>
        <v>-0.2702</v>
      </c>
      <c r="BA19" s="209">
        <f t="shared" ca="1" si="11"/>
        <v>-0.2913</v>
      </c>
      <c r="BB19" s="209">
        <f t="shared" ca="1" si="11"/>
        <v>-0.13730000000000001</v>
      </c>
      <c r="BC19" s="209">
        <f t="shared" ca="1" si="11"/>
        <v>3.3999999999999998E-3</v>
      </c>
      <c r="BD19" s="209">
        <f t="shared" ca="1" si="11"/>
        <v>0.1827</v>
      </c>
      <c r="BE19" s="209">
        <f t="shared" ca="1" si="11"/>
        <v>-0.1036</v>
      </c>
      <c r="BF19" s="209">
        <f t="shared" ca="1" si="11"/>
        <v>0.24859999999999999</v>
      </c>
      <c r="BG19" s="209">
        <f t="shared" ca="1" si="11"/>
        <v>6.7000000000000002E-3</v>
      </c>
      <c r="BH19" s="209">
        <f t="shared" ca="1" si="3"/>
        <v>-0.15129999999999999</v>
      </c>
      <c r="BI19" s="209">
        <f t="shared" ca="1" si="3"/>
        <v>1.95E-2</v>
      </c>
      <c r="BJ19" s="209">
        <f t="shared" ca="1" si="3"/>
        <v>0.1288</v>
      </c>
      <c r="BK19" s="209">
        <f t="shared" ca="1" si="3"/>
        <v>0.17910000000000001</v>
      </c>
      <c r="BL19" s="209">
        <f t="shared" ca="1" si="3"/>
        <v>-4.0899999999999999E-2</v>
      </c>
      <c r="BM19" s="209">
        <f t="shared" ca="1" si="3"/>
        <v>-0.27729999999999999</v>
      </c>
      <c r="BN19" s="209">
        <f t="shared" ca="1" si="3"/>
        <v>3.9800000000000002E-2</v>
      </c>
      <c r="BO19" s="209">
        <f t="shared" ca="1" si="3"/>
        <v>-0.36630000000000001</v>
      </c>
      <c r="BP19" s="209">
        <f t="shared" ca="1" si="3"/>
        <v>0.25600000000000001</v>
      </c>
      <c r="BQ19" s="209">
        <f t="shared" ca="1" si="3"/>
        <v>1.6400000000000001E-2</v>
      </c>
      <c r="BR19" s="209">
        <f t="shared" ca="1" si="4"/>
        <v>0.2918</v>
      </c>
      <c r="BS19" s="209">
        <f t="shared" ca="1" si="4"/>
        <v>-0.23799999999999999</v>
      </c>
      <c r="BT19" s="209">
        <f t="shared" ca="1" si="4"/>
        <v>4.3499999999999997E-2</v>
      </c>
      <c r="BU19" s="209">
        <f t="shared" ca="1" si="4"/>
        <v>2.2000000000000001E-3</v>
      </c>
      <c r="BV19" s="209">
        <f t="shared" ca="1" si="4"/>
        <v>0.28739999999999999</v>
      </c>
      <c r="BW19" s="209">
        <f t="shared" ca="1" si="4"/>
        <v>-0.1053</v>
      </c>
      <c r="BX19" s="209">
        <f t="shared" ca="1" si="4"/>
        <v>-8.9099999999999999E-2</v>
      </c>
      <c r="BY19" s="209">
        <f t="shared" ca="1" si="5"/>
        <v>0</v>
      </c>
      <c r="BZ19" s="209">
        <f t="shared" ca="1" si="5"/>
        <v>0</v>
      </c>
      <c r="CA19" s="209">
        <f t="shared" ca="1" si="5"/>
        <v>0</v>
      </c>
      <c r="CB19" s="209">
        <f t="shared" ca="1" si="5"/>
        <v>0</v>
      </c>
      <c r="CC19" s="209">
        <f t="shared" ca="1" si="5"/>
        <v>0</v>
      </c>
    </row>
    <row r="20" spans="2:81">
      <c r="B20" s="26">
        <v>70</v>
      </c>
      <c r="C20" s="26" t="str">
        <f t="shared" si="6"/>
        <v>历史汇总!B70</v>
      </c>
      <c r="D20" s="26">
        <v>18</v>
      </c>
      <c r="E20" s="26" t="str">
        <f t="shared" si="7"/>
        <v>历史新!C18</v>
      </c>
      <c r="F20" s="26">
        <f>ROW()</f>
        <v>20</v>
      </c>
      <c r="G20" s="694"/>
      <c r="H20" s="29" t="s">
        <v>33</v>
      </c>
      <c r="I20" s="4">
        <f t="shared" ca="1" si="8"/>
        <v>38.659999999999997</v>
      </c>
      <c r="J20" s="4">
        <f t="shared" ca="1" si="8"/>
        <v>44.62</v>
      </c>
      <c r="K20" s="4">
        <f t="shared" ca="1" si="8"/>
        <v>38.04</v>
      </c>
      <c r="L20" s="4">
        <f t="shared" ca="1" si="8"/>
        <v>47.78</v>
      </c>
      <c r="M20" s="4">
        <f t="shared" ca="1" si="8"/>
        <v>38.020000000000003</v>
      </c>
      <c r="N20" s="4">
        <f t="shared" ca="1" si="8"/>
        <v>39.75</v>
      </c>
      <c r="O20" s="4">
        <f t="shared" ca="1" si="8"/>
        <v>41.15</v>
      </c>
      <c r="P20" s="4">
        <f t="shared" ca="1" si="8"/>
        <v>43.97</v>
      </c>
      <c r="Q20" s="4">
        <f t="shared" ca="1" si="8"/>
        <v>35.43</v>
      </c>
      <c r="R20" s="4">
        <f t="shared" ca="1" si="8"/>
        <v>35.61</v>
      </c>
      <c r="S20" s="4">
        <f t="shared" ca="1" si="8"/>
        <v>35.49</v>
      </c>
      <c r="T20" s="4">
        <f t="shared" ca="1" si="8"/>
        <v>31.31</v>
      </c>
      <c r="U20" s="4">
        <f t="shared" ca="1" si="8"/>
        <v>33.5</v>
      </c>
      <c r="V20" s="4">
        <f t="shared" ca="1" si="8"/>
        <v>41.64</v>
      </c>
      <c r="W20" s="4">
        <f t="shared" ca="1" si="8"/>
        <v>33.94</v>
      </c>
      <c r="X20" s="4">
        <f t="shared" ca="1" si="8"/>
        <v>31.15</v>
      </c>
      <c r="Y20" s="4">
        <f t="shared" ca="1" si="12"/>
        <v>35.630000000000003</v>
      </c>
      <c r="Z20" s="4">
        <f t="shared" ca="1" si="12"/>
        <v>37.659999999999997</v>
      </c>
      <c r="AA20" s="4">
        <f t="shared" ca="1" si="12"/>
        <v>36.659999999999997</v>
      </c>
      <c r="AB20" s="4">
        <f t="shared" ca="1" si="12"/>
        <v>40.9</v>
      </c>
      <c r="AC20" s="4">
        <f t="shared" ca="1" si="12"/>
        <v>36.32</v>
      </c>
      <c r="AD20" s="4">
        <f t="shared" ca="1" si="12"/>
        <v>32.25</v>
      </c>
      <c r="AE20" s="4">
        <f t="shared" ca="1" si="10"/>
        <v>42.4</v>
      </c>
      <c r="AF20" s="4">
        <f t="shared" ca="1" si="10"/>
        <v>48.03</v>
      </c>
      <c r="AG20" s="4">
        <f t="shared" ca="1" si="10"/>
        <v>32.46</v>
      </c>
      <c r="AH20" s="4">
        <f t="shared" ca="1" si="10"/>
        <v>39.99</v>
      </c>
      <c r="AI20" s="4">
        <f t="shared" ca="1" si="10"/>
        <v>43.89</v>
      </c>
      <c r="AJ20" s="4">
        <f t="shared" ca="1" si="10"/>
        <v>45.46</v>
      </c>
      <c r="AK20" s="4">
        <f t="shared" ca="1" si="10"/>
        <v>45.56</v>
      </c>
      <c r="AL20" s="4">
        <f t="shared" ca="1" si="10"/>
        <v>46.22</v>
      </c>
      <c r="AM20" s="4">
        <f t="shared" ca="1" si="10"/>
        <v>43.32</v>
      </c>
      <c r="AN20" s="4">
        <f t="shared" ca="1" si="10"/>
        <v>49.62</v>
      </c>
      <c r="AO20" s="4">
        <f t="shared" ca="1" si="10"/>
        <v>38.74</v>
      </c>
      <c r="AP20" s="4">
        <f t="shared" ca="1" si="10"/>
        <v>39.090000000000003</v>
      </c>
      <c r="AQ20" s="4">
        <f t="shared" ca="1" si="10"/>
        <v>42.95</v>
      </c>
      <c r="AR20" s="4">
        <f t="shared" ca="1" si="10"/>
        <v>41.16</v>
      </c>
      <c r="AS20" s="4">
        <f t="shared" ca="1" si="10"/>
        <v>41.16</v>
      </c>
      <c r="AT20" s="4">
        <f t="shared" ca="1" si="10"/>
        <v>48.15</v>
      </c>
      <c r="AU20" s="4">
        <f t="shared" ca="1" si="11"/>
        <v>43.95</v>
      </c>
      <c r="AV20" s="4">
        <f t="shared" ca="1" si="11"/>
        <v>42.72</v>
      </c>
      <c r="AW20" s="4">
        <f t="shared" ca="1" si="11"/>
        <v>58.07</v>
      </c>
      <c r="AX20" s="4">
        <f t="shared" ca="1" si="11"/>
        <v>63.27</v>
      </c>
      <c r="AY20" s="4">
        <f t="shared" ca="1" si="11"/>
        <v>59.32</v>
      </c>
      <c r="AZ20" s="4">
        <f t="shared" ca="1" si="11"/>
        <v>70.069999999999993</v>
      </c>
      <c r="BA20" s="4">
        <f t="shared" ca="1" si="11"/>
        <v>75.489999999999995</v>
      </c>
      <c r="BB20" s="4">
        <f t="shared" ca="1" si="11"/>
        <v>78.37</v>
      </c>
      <c r="BC20" s="4">
        <f t="shared" ca="1" si="11"/>
        <v>69.97</v>
      </c>
      <c r="BD20" s="4">
        <f t="shared" ca="1" si="11"/>
        <v>55.59</v>
      </c>
      <c r="BE20" s="4">
        <f t="shared" ca="1" si="11"/>
        <v>65.98</v>
      </c>
      <c r="BF20" s="4">
        <f t="shared" ca="1" si="11"/>
        <v>80.59</v>
      </c>
      <c r="BG20" s="4">
        <f t="shared" ca="1" si="11"/>
        <v>72.33</v>
      </c>
      <c r="BH20" s="4">
        <f t="shared" ref="BH20:BY35" ca="1" si="13">OFFSET(INDIRECT($E20),0,BH$1)</f>
        <v>75.25</v>
      </c>
      <c r="BI20" s="4">
        <f t="shared" ca="1" si="13"/>
        <v>80.69</v>
      </c>
      <c r="BJ20" s="4">
        <f t="shared" ca="1" si="13"/>
        <v>72.150000000000006</v>
      </c>
      <c r="BK20" s="4">
        <f t="shared" ca="1" si="13"/>
        <v>73.489999999999995</v>
      </c>
      <c r="BL20" s="4">
        <f t="shared" ca="1" si="13"/>
        <v>76.62</v>
      </c>
      <c r="BM20" s="4">
        <f t="shared" ca="1" si="13"/>
        <v>84.45</v>
      </c>
      <c r="BN20" s="4">
        <f t="shared" ca="1" si="13"/>
        <v>70.03</v>
      </c>
      <c r="BO20" s="4">
        <f t="shared" ca="1" si="13"/>
        <v>89.74</v>
      </c>
      <c r="BP20" s="4">
        <f t="shared" ca="1" si="13"/>
        <v>55.32</v>
      </c>
      <c r="BQ20" s="4">
        <f t="shared" ca="1" si="13"/>
        <v>64.180000000000007</v>
      </c>
      <c r="BR20" s="4">
        <f t="shared" ca="1" si="13"/>
        <v>97.72</v>
      </c>
      <c r="BS20" s="4">
        <f t="shared" ca="1" si="13"/>
        <v>73.180000000000007</v>
      </c>
      <c r="BT20" s="4">
        <f t="shared" ca="1" si="13"/>
        <v>83.61</v>
      </c>
      <c r="BU20" s="4">
        <f t="shared" ca="1" si="13"/>
        <v>74.47</v>
      </c>
      <c r="BV20" s="4">
        <f t="shared" ca="1" si="13"/>
        <v>72.69</v>
      </c>
      <c r="BW20" s="4">
        <f t="shared" ca="1" si="13"/>
        <v>78.73</v>
      </c>
      <c r="BX20" s="4">
        <f t="shared" ref="BR20:BX35" ca="1" si="14">OFFSET(INDIRECT($E20),0,BX$1)</f>
        <v>77.099999999999994</v>
      </c>
      <c r="BY20" s="4">
        <f t="shared" ca="1" si="13"/>
        <v>0</v>
      </c>
      <c r="BZ20" s="4">
        <f t="shared" ref="BY20:CC35" ca="1" si="15">OFFSET(INDIRECT($E20),0,BZ$1)</f>
        <v>0</v>
      </c>
      <c r="CA20" s="4">
        <f t="shared" ca="1" si="15"/>
        <v>0</v>
      </c>
      <c r="CB20" s="4">
        <f t="shared" ca="1" si="15"/>
        <v>0</v>
      </c>
      <c r="CC20" s="4">
        <f t="shared" ca="1" si="15"/>
        <v>0</v>
      </c>
    </row>
    <row r="21" spans="2:81">
      <c r="B21" s="26">
        <v>71</v>
      </c>
      <c r="C21" s="26" t="str">
        <f t="shared" si="6"/>
        <v>历史汇总!B71</v>
      </c>
      <c r="D21" s="26">
        <v>19</v>
      </c>
      <c r="E21" s="26" t="str">
        <f t="shared" si="7"/>
        <v>历史新!C19</v>
      </c>
      <c r="F21" s="26">
        <f>ROW()</f>
        <v>21</v>
      </c>
      <c r="G21" s="694"/>
      <c r="H21" s="29" t="s">
        <v>34</v>
      </c>
      <c r="I21" s="209">
        <f t="shared" ca="1" si="8"/>
        <v>0.1988</v>
      </c>
      <c r="J21" s="209">
        <f t="shared" ca="1" si="8"/>
        <v>0.1542</v>
      </c>
      <c r="K21" s="209">
        <f t="shared" ca="1" si="8"/>
        <v>-0.14749999999999999</v>
      </c>
      <c r="L21" s="209">
        <f t="shared" ca="1" si="8"/>
        <v>0.25600000000000001</v>
      </c>
      <c r="M21" s="209">
        <f t="shared" ca="1" si="8"/>
        <v>-0.20430000000000001</v>
      </c>
      <c r="N21" s="209">
        <f t="shared" ca="1" si="8"/>
        <v>4.5499999999999999E-2</v>
      </c>
      <c r="O21" s="209">
        <f t="shared" ca="1" si="8"/>
        <v>3.5200000000000002E-2</v>
      </c>
      <c r="P21" s="209">
        <f t="shared" ca="1" si="8"/>
        <v>6.8500000000000005E-2</v>
      </c>
      <c r="Q21" s="209">
        <f t="shared" ca="1" si="8"/>
        <v>-0.19420000000000001</v>
      </c>
      <c r="R21" s="209">
        <f t="shared" ca="1" si="8"/>
        <v>5.1000000000000004E-3</v>
      </c>
      <c r="S21" s="209">
        <f t="shared" ca="1" si="8"/>
        <v>-3.3999999999999998E-3</v>
      </c>
      <c r="T21" s="209">
        <f t="shared" ca="1" si="8"/>
        <v>-0.1178</v>
      </c>
      <c r="U21" s="209">
        <f t="shared" ca="1" si="8"/>
        <v>6.9900000000000004E-2</v>
      </c>
      <c r="V21" s="209">
        <f t="shared" ca="1" si="8"/>
        <v>0.24299999999999999</v>
      </c>
      <c r="W21" s="209">
        <f t="shared" ca="1" si="8"/>
        <v>-0.18490000000000001</v>
      </c>
      <c r="X21" s="209">
        <f t="shared" ca="1" si="8"/>
        <v>-8.2199999999999995E-2</v>
      </c>
      <c r="Y21" s="209">
        <f t="shared" ca="1" si="12"/>
        <v>0.14380000000000001</v>
      </c>
      <c r="Z21" s="209">
        <f t="shared" ca="1" si="12"/>
        <v>5.7000000000000002E-2</v>
      </c>
      <c r="AA21" s="209">
        <f t="shared" ca="1" si="12"/>
        <v>-2.6599999999999999E-2</v>
      </c>
      <c r="AB21" s="209">
        <f t="shared" ca="1" si="12"/>
        <v>0.1157</v>
      </c>
      <c r="AC21" s="209">
        <f t="shared" ca="1" si="12"/>
        <v>-0.112</v>
      </c>
      <c r="AD21" s="209">
        <f t="shared" ca="1" si="12"/>
        <v>-0.11210000000000001</v>
      </c>
      <c r="AE21" s="209">
        <f t="shared" ca="1" si="10"/>
        <v>0.31469999999999998</v>
      </c>
      <c r="AF21" s="209">
        <f t="shared" ca="1" si="10"/>
        <v>0.1328</v>
      </c>
      <c r="AG21" s="209">
        <f t="shared" ca="1" si="10"/>
        <v>-0.32419999999999999</v>
      </c>
      <c r="AH21" s="209">
        <f t="shared" ca="1" si="10"/>
        <v>0.23200000000000001</v>
      </c>
      <c r="AI21" s="209">
        <f t="shared" ca="1" si="10"/>
        <v>9.7500000000000003E-2</v>
      </c>
      <c r="AJ21" s="209">
        <f t="shared" ca="1" si="10"/>
        <v>3.5799999999999998E-2</v>
      </c>
      <c r="AK21" s="209">
        <f t="shared" ca="1" si="10"/>
        <v>2.2000000000000001E-3</v>
      </c>
      <c r="AL21" s="209">
        <f t="shared" ca="1" si="10"/>
        <v>1.4500000000000001E-2</v>
      </c>
      <c r="AM21" s="209">
        <f t="shared" ca="1" si="10"/>
        <v>-6.2700000000000006E-2</v>
      </c>
      <c r="AN21" s="209">
        <f t="shared" ca="1" si="10"/>
        <v>0.1454</v>
      </c>
      <c r="AO21" s="209">
        <f t="shared" ca="1" si="10"/>
        <v>-0.21929999999999999</v>
      </c>
      <c r="AP21" s="209">
        <f t="shared" ca="1" si="10"/>
        <v>8.9999999999999993E-3</v>
      </c>
      <c r="AQ21" s="209">
        <f t="shared" ca="1" si="10"/>
        <v>9.8699999999999996E-2</v>
      </c>
      <c r="AR21" s="209">
        <f t="shared" ca="1" si="10"/>
        <v>-4.1700000000000001E-2</v>
      </c>
      <c r="AS21" s="209">
        <f t="shared" ca="1" si="10"/>
        <v>0</v>
      </c>
      <c r="AT21" s="209">
        <f t="shared" ca="1" si="10"/>
        <v>0.16980000000000001</v>
      </c>
      <c r="AU21" s="209">
        <f t="shared" ca="1" si="11"/>
        <v>-8.72E-2</v>
      </c>
      <c r="AV21" s="209">
        <f t="shared" ca="1" si="11"/>
        <v>-2.8000000000000001E-2</v>
      </c>
      <c r="AW21" s="209">
        <f t="shared" ca="1" si="11"/>
        <v>0.35930000000000001</v>
      </c>
      <c r="AX21" s="209">
        <f t="shared" ca="1" si="11"/>
        <v>8.9499999999999996E-2</v>
      </c>
      <c r="AY21" s="209">
        <f t="shared" ca="1" si="11"/>
        <v>-6.2399999999999997E-2</v>
      </c>
      <c r="AZ21" s="209">
        <f t="shared" ca="1" si="11"/>
        <v>0.1812</v>
      </c>
      <c r="BA21" s="209">
        <f t="shared" ca="1" si="11"/>
        <v>7.7399999999999997E-2</v>
      </c>
      <c r="BB21" s="209">
        <f t="shared" ca="1" si="11"/>
        <v>3.8199999999999998E-2</v>
      </c>
      <c r="BC21" s="209">
        <f t="shared" ca="1" si="11"/>
        <v>-0.1072</v>
      </c>
      <c r="BD21" s="209">
        <f t="shared" ca="1" si="11"/>
        <v>-0.20549999999999999</v>
      </c>
      <c r="BE21" s="209">
        <f t="shared" ca="1" si="11"/>
        <v>0.18690000000000001</v>
      </c>
      <c r="BF21" s="209">
        <f t="shared" ca="1" si="11"/>
        <v>0.22140000000000001</v>
      </c>
      <c r="BG21" s="209">
        <f t="shared" ca="1" si="11"/>
        <v>-0.10249999999999999</v>
      </c>
      <c r="BH21" s="209">
        <f t="shared" ca="1" si="13"/>
        <v>4.0399999999999998E-2</v>
      </c>
      <c r="BI21" s="209">
        <f t="shared" ca="1" si="13"/>
        <v>7.2300000000000003E-2</v>
      </c>
      <c r="BJ21" s="209">
        <f t="shared" ca="1" si="13"/>
        <v>-0.10580000000000001</v>
      </c>
      <c r="BK21" s="209">
        <f t="shared" ca="1" si="13"/>
        <v>1.8599999999999998E-2</v>
      </c>
      <c r="BL21" s="209">
        <f t="shared" ca="1" si="13"/>
        <v>4.2599999999999999E-2</v>
      </c>
      <c r="BM21" s="209">
        <f t="shared" ca="1" si="13"/>
        <v>0.1022</v>
      </c>
      <c r="BN21" s="209">
        <f t="shared" ca="1" si="13"/>
        <v>-0.17080000000000001</v>
      </c>
      <c r="BO21" s="209">
        <f t="shared" ca="1" si="13"/>
        <v>0.28149999999999997</v>
      </c>
      <c r="BP21" s="209">
        <f t="shared" ca="1" si="13"/>
        <v>-0.3836</v>
      </c>
      <c r="BQ21" s="209">
        <f t="shared" ca="1" si="13"/>
        <v>0.16020000000000001</v>
      </c>
      <c r="BR21" s="209">
        <f t="shared" ca="1" si="14"/>
        <v>0.52259999999999995</v>
      </c>
      <c r="BS21" s="209">
        <f t="shared" ca="1" si="14"/>
        <v>-0.25109999999999999</v>
      </c>
      <c r="BT21" s="209">
        <f t="shared" ca="1" si="14"/>
        <v>0.14249999999999999</v>
      </c>
      <c r="BU21" s="209">
        <f t="shared" ca="1" si="14"/>
        <v>-0.10929999999999999</v>
      </c>
      <c r="BV21" s="209">
        <f t="shared" ca="1" si="14"/>
        <v>-2.3900000000000001E-2</v>
      </c>
      <c r="BW21" s="209">
        <f t="shared" ca="1" si="14"/>
        <v>8.3099999999999993E-2</v>
      </c>
      <c r="BX21" s="209">
        <f t="shared" ca="1" si="14"/>
        <v>-2.07E-2</v>
      </c>
      <c r="BY21" s="209">
        <f t="shared" ca="1" si="15"/>
        <v>0</v>
      </c>
      <c r="BZ21" s="209">
        <f t="shared" ca="1" si="15"/>
        <v>0</v>
      </c>
      <c r="CA21" s="209">
        <f t="shared" ca="1" si="15"/>
        <v>0</v>
      </c>
      <c r="CB21" s="209">
        <f t="shared" ca="1" si="15"/>
        <v>0</v>
      </c>
      <c r="CC21" s="209">
        <f t="shared" ca="1" si="15"/>
        <v>0</v>
      </c>
    </row>
    <row r="22" spans="2:81">
      <c r="B22" s="26">
        <v>46</v>
      </c>
      <c r="C22" s="26" t="str">
        <f t="shared" si="6"/>
        <v>历史汇总!B46</v>
      </c>
      <c r="D22" s="26">
        <v>20</v>
      </c>
      <c r="E22" s="26" t="str">
        <f t="shared" si="7"/>
        <v>历史新!C20</v>
      </c>
      <c r="F22" s="26">
        <f>ROW()</f>
        <v>22</v>
      </c>
      <c r="G22" s="694" t="s">
        <v>35</v>
      </c>
      <c r="H22" s="28" t="s">
        <v>36</v>
      </c>
      <c r="I22" s="2">
        <f t="shared" ca="1" si="8"/>
        <v>45778</v>
      </c>
      <c r="J22" s="2">
        <f t="shared" ca="1" si="8"/>
        <v>38546</v>
      </c>
      <c r="K22" s="2">
        <f t="shared" ca="1" si="8"/>
        <v>27970</v>
      </c>
      <c r="L22" s="2">
        <f t="shared" ca="1" si="8"/>
        <v>25777</v>
      </c>
      <c r="M22" s="2">
        <f t="shared" ca="1" si="8"/>
        <v>20804</v>
      </c>
      <c r="N22" s="2">
        <f t="shared" ca="1" si="8"/>
        <v>20173</v>
      </c>
      <c r="O22" s="2">
        <f t="shared" ca="1" si="8"/>
        <v>29756</v>
      </c>
      <c r="P22" s="2">
        <f t="shared" ca="1" si="8"/>
        <v>25109</v>
      </c>
      <c r="Q22" s="2">
        <f t="shared" ca="1" si="8"/>
        <v>16012</v>
      </c>
      <c r="R22" s="2">
        <f t="shared" ca="1" si="8"/>
        <v>15209</v>
      </c>
      <c r="S22" s="2">
        <f t="shared" ca="1" si="8"/>
        <v>10639</v>
      </c>
      <c r="T22" s="2">
        <f t="shared" ca="1" si="8"/>
        <v>13043</v>
      </c>
      <c r="U22" s="2">
        <f t="shared" ca="1" si="8"/>
        <v>32145</v>
      </c>
      <c r="V22" s="2">
        <f t="shared" ca="1" si="8"/>
        <v>28391</v>
      </c>
      <c r="W22" s="2">
        <f t="shared" ca="1" si="8"/>
        <v>24666</v>
      </c>
      <c r="X22" s="2">
        <f t="shared" ca="1" si="8"/>
        <v>28341</v>
      </c>
      <c r="Y22" s="2">
        <f t="shared" ca="1" si="12"/>
        <v>22067</v>
      </c>
      <c r="Z22" s="2">
        <f t="shared" ca="1" si="12"/>
        <v>32378</v>
      </c>
      <c r="AA22" s="2">
        <f t="shared" ca="1" si="12"/>
        <v>34428</v>
      </c>
      <c r="AB22" s="2">
        <f t="shared" ca="1" si="12"/>
        <v>19989</v>
      </c>
      <c r="AC22" s="2">
        <f t="shared" ca="1" si="12"/>
        <v>12577</v>
      </c>
      <c r="AD22" s="2">
        <f t="shared" ca="1" si="12"/>
        <v>13718</v>
      </c>
      <c r="AE22" s="2">
        <f t="shared" ca="1" si="10"/>
        <v>10737</v>
      </c>
      <c r="AF22" s="2">
        <f t="shared" ca="1" si="10"/>
        <v>14572</v>
      </c>
      <c r="AG22" s="2">
        <f t="shared" ca="1" si="10"/>
        <v>20208</v>
      </c>
      <c r="AH22" s="2">
        <f t="shared" ca="1" si="10"/>
        <v>30575</v>
      </c>
      <c r="AI22" s="2">
        <f t="shared" ca="1" si="10"/>
        <v>25806</v>
      </c>
      <c r="AJ22" s="2">
        <f t="shared" ca="1" si="10"/>
        <v>19643</v>
      </c>
      <c r="AK22" s="2">
        <f t="shared" ca="1" si="10"/>
        <v>22578</v>
      </c>
      <c r="AL22" s="2">
        <f t="shared" ca="1" si="10"/>
        <v>36082</v>
      </c>
      <c r="AM22" s="2">
        <f t="shared" ca="1" si="10"/>
        <v>59528</v>
      </c>
      <c r="AN22" s="2">
        <f t="shared" ca="1" si="10"/>
        <v>33794</v>
      </c>
      <c r="AO22" s="2">
        <f t="shared" ca="1" si="10"/>
        <v>21441</v>
      </c>
      <c r="AP22" s="2">
        <f t="shared" ca="1" si="10"/>
        <v>22500</v>
      </c>
      <c r="AQ22" s="2">
        <f t="shared" ca="1" si="10"/>
        <v>19903</v>
      </c>
      <c r="AR22" s="2">
        <f t="shared" ca="1" si="10"/>
        <v>17986</v>
      </c>
      <c r="AS22" s="2">
        <f t="shared" ca="1" si="10"/>
        <v>26502</v>
      </c>
      <c r="AT22" s="2">
        <f t="shared" ca="1" si="10"/>
        <v>20182</v>
      </c>
      <c r="AU22" s="2">
        <f t="shared" ca="1" si="11"/>
        <v>20300</v>
      </c>
      <c r="AV22" s="2">
        <f t="shared" ca="1" si="11"/>
        <v>16092</v>
      </c>
      <c r="AW22" s="2">
        <f t="shared" ca="1" si="11"/>
        <v>18887</v>
      </c>
      <c r="AX22" s="2">
        <f t="shared" ca="1" si="11"/>
        <v>43483</v>
      </c>
      <c r="AY22" s="2">
        <f t="shared" ca="1" si="11"/>
        <v>54193</v>
      </c>
      <c r="AZ22" s="2">
        <f t="shared" ca="1" si="11"/>
        <v>24299</v>
      </c>
      <c r="BA22" s="2">
        <f t="shared" ca="1" si="11"/>
        <v>16964</v>
      </c>
      <c r="BB22" s="2">
        <f t="shared" ca="1" si="11"/>
        <v>16849</v>
      </c>
      <c r="BC22" s="2">
        <f t="shared" ca="1" si="11"/>
        <v>14974</v>
      </c>
      <c r="BD22" s="2">
        <f t="shared" ca="1" si="11"/>
        <v>12353</v>
      </c>
      <c r="BE22" s="2">
        <f t="shared" ca="1" si="11"/>
        <v>14859</v>
      </c>
      <c r="BF22" s="2">
        <f t="shared" ca="1" si="11"/>
        <v>19348</v>
      </c>
      <c r="BG22" s="2">
        <f t="shared" ca="1" si="11"/>
        <v>21040</v>
      </c>
      <c r="BH22" s="2">
        <f t="shared" ca="1" si="13"/>
        <v>20169</v>
      </c>
      <c r="BI22" s="2">
        <f t="shared" ca="1" si="13"/>
        <v>20754</v>
      </c>
      <c r="BJ22" s="2">
        <f t="shared" ca="1" si="13"/>
        <v>19662</v>
      </c>
      <c r="BK22" s="2">
        <f t="shared" ca="1" si="13"/>
        <v>28874</v>
      </c>
      <c r="BL22" s="2">
        <f t="shared" ca="1" si="13"/>
        <v>21791</v>
      </c>
      <c r="BM22" s="2">
        <f t="shared" ca="1" si="13"/>
        <v>10654</v>
      </c>
      <c r="BN22" s="2">
        <f t="shared" ca="1" si="13"/>
        <v>10193</v>
      </c>
      <c r="BO22" s="2">
        <f t="shared" ca="1" si="13"/>
        <v>6512</v>
      </c>
      <c r="BP22" s="2">
        <f t="shared" ca="1" si="13"/>
        <v>6953</v>
      </c>
      <c r="BQ22" s="2">
        <f t="shared" ca="1" si="13"/>
        <v>14503</v>
      </c>
      <c r="BR22" s="2">
        <f t="shared" ca="1" si="14"/>
        <v>17761</v>
      </c>
      <c r="BS22" s="2">
        <f t="shared" ca="1" si="14"/>
        <v>16935</v>
      </c>
      <c r="BT22" s="2">
        <f t="shared" ca="1" si="14"/>
        <v>17249</v>
      </c>
      <c r="BU22" s="2">
        <f t="shared" ca="1" si="14"/>
        <v>16072</v>
      </c>
      <c r="BV22" s="2">
        <f t="shared" ca="1" si="14"/>
        <v>16665</v>
      </c>
      <c r="BW22" s="2">
        <f t="shared" ca="1" si="14"/>
        <v>21989</v>
      </c>
      <c r="BX22" s="2">
        <f t="shared" ca="1" si="14"/>
        <v>17431</v>
      </c>
      <c r="BY22" s="2">
        <f t="shared" ca="1" si="15"/>
        <v>0</v>
      </c>
      <c r="BZ22" s="2">
        <f t="shared" ca="1" si="15"/>
        <v>0</v>
      </c>
      <c r="CA22" s="2">
        <f t="shared" ca="1" si="15"/>
        <v>0</v>
      </c>
      <c r="CB22" s="2">
        <f t="shared" ca="1" si="15"/>
        <v>0</v>
      </c>
      <c r="CC22" s="2">
        <f t="shared" ca="1" si="15"/>
        <v>0</v>
      </c>
    </row>
    <row r="23" spans="2:81">
      <c r="B23" s="26">
        <v>47</v>
      </c>
      <c r="C23" s="26" t="str">
        <f t="shared" si="6"/>
        <v>历史汇总!B47</v>
      </c>
      <c r="D23" s="26">
        <v>21</v>
      </c>
      <c r="E23" s="26" t="str">
        <f t="shared" si="7"/>
        <v>历史新!C21</v>
      </c>
      <c r="F23" s="26">
        <f>ROW()</f>
        <v>23</v>
      </c>
      <c r="G23" s="694"/>
      <c r="H23" s="29" t="s">
        <v>37</v>
      </c>
      <c r="I23" s="4">
        <f t="shared" ca="1" si="8"/>
        <v>161368</v>
      </c>
      <c r="J23" s="4">
        <f t="shared" ca="1" si="8"/>
        <v>165843</v>
      </c>
      <c r="K23" s="4">
        <f t="shared" ca="1" si="8"/>
        <v>109899</v>
      </c>
      <c r="L23" s="4">
        <f t="shared" ca="1" si="8"/>
        <v>91802</v>
      </c>
      <c r="M23" s="4">
        <f t="shared" ca="1" si="8"/>
        <v>76424</v>
      </c>
      <c r="N23" s="4">
        <f t="shared" ca="1" si="8"/>
        <v>70185</v>
      </c>
      <c r="O23" s="4">
        <f t="shared" ca="1" si="8"/>
        <v>75136</v>
      </c>
      <c r="P23" s="4">
        <f t="shared" ca="1" si="8"/>
        <v>69408</v>
      </c>
      <c r="Q23" s="4">
        <f t="shared" ca="1" si="8"/>
        <v>54012</v>
      </c>
      <c r="R23" s="4">
        <f t="shared" ca="1" si="8"/>
        <v>53572</v>
      </c>
      <c r="S23" s="4">
        <f t="shared" ca="1" si="8"/>
        <v>38304</v>
      </c>
      <c r="T23" s="4">
        <f t="shared" ca="1" si="8"/>
        <v>42115</v>
      </c>
      <c r="U23" s="4">
        <f t="shared" ca="1" si="8"/>
        <v>61273</v>
      </c>
      <c r="V23" s="4">
        <f t="shared" ca="1" si="8"/>
        <v>65944</v>
      </c>
      <c r="W23" s="4">
        <f t="shared" ca="1" si="8"/>
        <v>60102</v>
      </c>
      <c r="X23" s="4">
        <f t="shared" ca="1" si="8"/>
        <v>59569</v>
      </c>
      <c r="Y23" s="4">
        <f t="shared" ca="1" si="12"/>
        <v>55237</v>
      </c>
      <c r="Z23" s="4">
        <f t="shared" ca="1" si="12"/>
        <v>64904</v>
      </c>
      <c r="AA23" s="4">
        <f t="shared" ca="1" si="12"/>
        <v>61966</v>
      </c>
      <c r="AB23" s="4">
        <f t="shared" ca="1" si="12"/>
        <v>38302</v>
      </c>
      <c r="AC23" s="4">
        <f t="shared" ca="1" si="12"/>
        <v>30809</v>
      </c>
      <c r="AD23" s="4">
        <f t="shared" ca="1" si="12"/>
        <v>29582</v>
      </c>
      <c r="AE23" s="4">
        <f t="shared" ca="1" si="10"/>
        <v>24400</v>
      </c>
      <c r="AF23" s="4">
        <f t="shared" ca="1" si="10"/>
        <v>26978</v>
      </c>
      <c r="AG23" s="4">
        <f t="shared" ca="1" si="10"/>
        <v>41848</v>
      </c>
      <c r="AH23" s="4">
        <f t="shared" ca="1" si="10"/>
        <v>61461</v>
      </c>
      <c r="AI23" s="4">
        <f t="shared" ca="1" si="10"/>
        <v>57486</v>
      </c>
      <c r="AJ23" s="4">
        <f t="shared" ca="1" si="10"/>
        <v>47461</v>
      </c>
      <c r="AK23" s="4">
        <f t="shared" ca="1" si="10"/>
        <v>51703</v>
      </c>
      <c r="AL23" s="4">
        <f t="shared" ca="1" si="10"/>
        <v>60551</v>
      </c>
      <c r="AM23" s="4">
        <f t="shared" ca="1" si="10"/>
        <v>86628</v>
      </c>
      <c r="AN23" s="4">
        <f t="shared" ca="1" si="10"/>
        <v>87604</v>
      </c>
      <c r="AO23" s="4">
        <f t="shared" ca="1" si="10"/>
        <v>72939</v>
      </c>
      <c r="AP23" s="4">
        <f t="shared" ca="1" si="10"/>
        <v>65349</v>
      </c>
      <c r="AQ23" s="4">
        <f t="shared" ca="1" si="10"/>
        <v>45897</v>
      </c>
      <c r="AR23" s="4">
        <f t="shared" ca="1" si="10"/>
        <v>43309</v>
      </c>
      <c r="AS23" s="4">
        <f t="shared" ca="1" si="10"/>
        <v>60183</v>
      </c>
      <c r="AT23" s="4">
        <f t="shared" ca="1" si="10"/>
        <v>49550</v>
      </c>
      <c r="AU23" s="4">
        <f t="shared" ca="1" si="11"/>
        <v>40628</v>
      </c>
      <c r="AV23" s="4">
        <f t="shared" ca="1" si="11"/>
        <v>37183</v>
      </c>
      <c r="AW23" s="4">
        <f t="shared" ca="1" si="11"/>
        <v>28340</v>
      </c>
      <c r="AX23" s="4">
        <f t="shared" ca="1" si="11"/>
        <v>33624</v>
      </c>
      <c r="AY23" s="4">
        <f t="shared" ca="1" si="11"/>
        <v>56960</v>
      </c>
      <c r="AZ23" s="4">
        <f t="shared" ca="1" si="11"/>
        <v>34438</v>
      </c>
      <c r="BA23" s="4">
        <f t="shared" ca="1" si="11"/>
        <v>26989</v>
      </c>
      <c r="BB23" s="4">
        <f t="shared" ca="1" si="11"/>
        <v>21822</v>
      </c>
      <c r="BC23" s="4">
        <f t="shared" ca="1" si="11"/>
        <v>20634</v>
      </c>
      <c r="BD23" s="4">
        <f t="shared" ca="1" si="11"/>
        <v>26180</v>
      </c>
      <c r="BE23" s="4">
        <f t="shared" ca="1" si="11"/>
        <v>21818</v>
      </c>
      <c r="BF23" s="4">
        <f t="shared" ca="1" si="11"/>
        <v>24939</v>
      </c>
      <c r="BG23" s="4">
        <f t="shared" ca="1" si="11"/>
        <v>28127</v>
      </c>
      <c r="BH23" s="4">
        <f t="shared" ca="1" si="13"/>
        <v>25372</v>
      </c>
      <c r="BI23" s="4">
        <f t="shared" ca="1" si="13"/>
        <v>25231</v>
      </c>
      <c r="BJ23" s="4">
        <f t="shared" ca="1" si="13"/>
        <v>26997</v>
      </c>
      <c r="BK23" s="4">
        <f t="shared" ca="1" si="13"/>
        <v>29457</v>
      </c>
      <c r="BL23" s="4">
        <f t="shared" ca="1" si="13"/>
        <v>29618</v>
      </c>
      <c r="BM23" s="4">
        <f t="shared" ca="1" si="13"/>
        <v>20120</v>
      </c>
      <c r="BN23" s="4">
        <f t="shared" ca="1" si="13"/>
        <v>18211</v>
      </c>
      <c r="BO23" s="4">
        <f t="shared" ca="1" si="13"/>
        <v>10406</v>
      </c>
      <c r="BP23" s="4">
        <f t="shared" ca="1" si="13"/>
        <v>16937</v>
      </c>
      <c r="BQ23" s="4">
        <f t="shared" ca="1" si="13"/>
        <v>15659</v>
      </c>
      <c r="BR23" s="4">
        <f t="shared" ca="1" si="14"/>
        <v>19461</v>
      </c>
      <c r="BS23" s="4">
        <f t="shared" ca="1" si="14"/>
        <v>16959</v>
      </c>
      <c r="BT23" s="4">
        <f t="shared" ca="1" si="14"/>
        <v>16070</v>
      </c>
      <c r="BU23" s="4">
        <f t="shared" ca="1" si="14"/>
        <v>16560</v>
      </c>
      <c r="BV23" s="4">
        <f t="shared" ca="1" si="14"/>
        <v>19384</v>
      </c>
      <c r="BW23" s="4">
        <f t="shared" ca="1" si="14"/>
        <v>15516</v>
      </c>
      <c r="BX23" s="4">
        <f t="shared" ca="1" si="14"/>
        <v>15834</v>
      </c>
      <c r="BY23" s="4">
        <f t="shared" ca="1" si="15"/>
        <v>0</v>
      </c>
      <c r="BZ23" s="4">
        <f t="shared" ca="1" si="15"/>
        <v>0</v>
      </c>
      <c r="CA23" s="4">
        <f t="shared" ca="1" si="15"/>
        <v>0</v>
      </c>
      <c r="CB23" s="4">
        <f t="shared" ca="1" si="15"/>
        <v>0</v>
      </c>
      <c r="CC23" s="4">
        <f t="shared" ca="1" si="15"/>
        <v>0</v>
      </c>
    </row>
    <row r="24" spans="2:81">
      <c r="B24" s="26">
        <v>48</v>
      </c>
      <c r="C24" s="26" t="str">
        <f t="shared" si="6"/>
        <v>历史汇总!B48</v>
      </c>
      <c r="D24" s="26">
        <v>22</v>
      </c>
      <c r="E24" s="26" t="str">
        <f t="shared" si="7"/>
        <v>历史新!C22</v>
      </c>
      <c r="F24" s="26">
        <f>ROW()</f>
        <v>24</v>
      </c>
      <c r="G24" s="694"/>
      <c r="H24" s="29" t="s">
        <v>38</v>
      </c>
      <c r="I24" s="4">
        <f t="shared" ca="1" si="8"/>
        <v>426486</v>
      </c>
      <c r="J24" s="4">
        <f t="shared" ca="1" si="8"/>
        <v>458123</v>
      </c>
      <c r="K24" s="4">
        <f t="shared" ca="1" si="8"/>
        <v>392917</v>
      </c>
      <c r="L24" s="4">
        <f t="shared" ca="1" si="8"/>
        <v>350199</v>
      </c>
      <c r="M24" s="4">
        <f t="shared" ca="1" si="8"/>
        <v>333631</v>
      </c>
      <c r="N24" s="4">
        <f t="shared" ca="1" si="8"/>
        <v>295111</v>
      </c>
      <c r="O24" s="4">
        <f t="shared" ca="1" si="8"/>
        <v>253516</v>
      </c>
      <c r="P24" s="4">
        <f t="shared" ca="1" si="8"/>
        <v>254838</v>
      </c>
      <c r="Q24" s="4">
        <f t="shared" ca="1" si="8"/>
        <v>210532</v>
      </c>
      <c r="R24" s="4">
        <f t="shared" ca="1" si="8"/>
        <v>198803</v>
      </c>
      <c r="S24" s="4">
        <f t="shared" ca="1" si="8"/>
        <v>182697</v>
      </c>
      <c r="T24" s="4">
        <f t="shared" ca="1" si="8"/>
        <v>180191</v>
      </c>
      <c r="U24" s="4">
        <f t="shared" ca="1" si="8"/>
        <v>193857</v>
      </c>
      <c r="V24" s="4">
        <f t="shared" ca="1" si="8"/>
        <v>209095</v>
      </c>
      <c r="W24" s="4">
        <f t="shared" ca="1" si="8"/>
        <v>219154</v>
      </c>
      <c r="X24" s="4">
        <f t="shared" ca="1" si="8"/>
        <v>219609</v>
      </c>
      <c r="Y24" s="4">
        <f t="shared" ca="1" si="12"/>
        <v>214747</v>
      </c>
      <c r="Z24" s="4">
        <f t="shared" ca="1" si="12"/>
        <v>215957</v>
      </c>
      <c r="AA24" s="4">
        <f t="shared" ca="1" si="12"/>
        <v>204591</v>
      </c>
      <c r="AB24" s="4">
        <f t="shared" ca="1" si="12"/>
        <v>165452</v>
      </c>
      <c r="AC24" s="4">
        <f t="shared" ca="1" si="12"/>
        <v>127020</v>
      </c>
      <c r="AD24" s="4">
        <f t="shared" ca="1" si="12"/>
        <v>120148</v>
      </c>
      <c r="AE24" s="4">
        <f t="shared" ca="1" si="10"/>
        <v>114154</v>
      </c>
      <c r="AF24" s="4">
        <f t="shared" ca="1" si="10"/>
        <v>112349</v>
      </c>
      <c r="AG24" s="4">
        <f t="shared" ca="1" si="10"/>
        <v>115803</v>
      </c>
      <c r="AH24" s="4">
        <f t="shared" ca="1" si="10"/>
        <v>119848</v>
      </c>
      <c r="AI24" s="4">
        <f t="shared" ca="1" si="10"/>
        <v>132783</v>
      </c>
      <c r="AJ24" s="4">
        <f t="shared" ca="1" si="10"/>
        <v>128344</v>
      </c>
      <c r="AK24" s="4">
        <f t="shared" ca="1" si="10"/>
        <v>128202</v>
      </c>
      <c r="AL24" s="4">
        <f t="shared" ca="1" si="10"/>
        <v>131725</v>
      </c>
      <c r="AM24" s="4">
        <f t="shared" ca="1" si="10"/>
        <v>152761</v>
      </c>
      <c r="AN24" s="4">
        <f t="shared" ca="1" si="10"/>
        <v>176087</v>
      </c>
      <c r="AO24" s="4">
        <f t="shared" ca="1" si="10"/>
        <v>158386</v>
      </c>
      <c r="AP24" s="4">
        <f t="shared" ca="1" si="10"/>
        <v>150049</v>
      </c>
      <c r="AQ24" s="4">
        <f t="shared" ca="1" si="10"/>
        <v>130906</v>
      </c>
      <c r="AR24" s="4">
        <f t="shared" ca="1" si="10"/>
        <v>124077</v>
      </c>
      <c r="AS24" s="4">
        <f t="shared" ca="1" si="10"/>
        <v>124586</v>
      </c>
      <c r="AT24" s="4">
        <f t="shared" ref="AT24:BI39" ca="1" si="16">OFFSET(INDIRECT($E24),0,AT$1)</f>
        <v>124720</v>
      </c>
      <c r="AU24" s="4">
        <f t="shared" ca="1" si="16"/>
        <v>109865</v>
      </c>
      <c r="AV24" s="4">
        <f t="shared" ca="1" si="16"/>
        <v>102686</v>
      </c>
      <c r="AW24" s="4">
        <f t="shared" ca="1" si="16"/>
        <v>97580</v>
      </c>
      <c r="AX24" s="4">
        <f t="shared" ca="1" si="16"/>
        <v>87745</v>
      </c>
      <c r="AY24" s="4">
        <f t="shared" ca="1" si="16"/>
        <v>100503</v>
      </c>
      <c r="AZ24" s="4">
        <f t="shared" ca="1" si="16"/>
        <v>92441</v>
      </c>
      <c r="BA24" s="4">
        <f t="shared" ca="1" si="16"/>
        <v>75096</v>
      </c>
      <c r="BB24" s="4">
        <f t="shared" ca="1" si="16"/>
        <v>71973</v>
      </c>
      <c r="BC24" s="4">
        <f t="shared" ca="1" si="16"/>
        <v>67952</v>
      </c>
      <c r="BD24" s="4">
        <f t="shared" ca="1" si="16"/>
        <v>68592</v>
      </c>
      <c r="BE24" s="4">
        <f t="shared" ca="1" si="16"/>
        <v>64837</v>
      </c>
      <c r="BF24" s="4">
        <f t="shared" ca="1" si="16"/>
        <v>63745</v>
      </c>
      <c r="BG24" s="4">
        <f t="shared" ca="1" si="16"/>
        <v>67412</v>
      </c>
      <c r="BH24" s="4">
        <f t="shared" ca="1" si="16"/>
        <v>63749</v>
      </c>
      <c r="BI24" s="4">
        <f t="shared" ca="1" si="16"/>
        <v>61242</v>
      </c>
      <c r="BJ24" s="4">
        <f t="shared" ca="1" si="13"/>
        <v>63063</v>
      </c>
      <c r="BK24" s="4">
        <f t="shared" ca="1" si="13"/>
        <v>64784</v>
      </c>
      <c r="BL24" s="4">
        <f t="shared" ca="1" si="13"/>
        <v>65604</v>
      </c>
      <c r="BM24" s="4">
        <f t="shared" ca="1" si="13"/>
        <v>58219</v>
      </c>
      <c r="BN24" s="4">
        <f t="shared" ca="1" si="13"/>
        <v>56176</v>
      </c>
      <c r="BO24" s="4">
        <f t="shared" ca="1" si="13"/>
        <v>47407</v>
      </c>
      <c r="BP24" s="4">
        <f t="shared" ca="1" si="13"/>
        <v>44515</v>
      </c>
      <c r="BQ24" s="4">
        <f t="shared" ca="1" si="13"/>
        <v>44669</v>
      </c>
      <c r="BR24" s="4">
        <f t="shared" ca="1" si="14"/>
        <v>47310</v>
      </c>
      <c r="BS24" s="4">
        <f t="shared" ca="1" si="14"/>
        <v>43527</v>
      </c>
      <c r="BT24" s="4">
        <f t="shared" ca="1" si="14"/>
        <v>41699</v>
      </c>
      <c r="BU24" s="4">
        <f t="shared" ca="1" si="14"/>
        <v>42847</v>
      </c>
      <c r="BV24" s="4">
        <f t="shared" ca="1" si="14"/>
        <v>46932</v>
      </c>
      <c r="BW24" s="4">
        <f t="shared" ca="1" si="14"/>
        <v>46590</v>
      </c>
      <c r="BX24" s="4">
        <f t="shared" ca="1" si="14"/>
        <v>43540</v>
      </c>
      <c r="BY24" s="4">
        <f t="shared" ca="1" si="15"/>
        <v>0</v>
      </c>
      <c r="BZ24" s="4">
        <f t="shared" ca="1" si="15"/>
        <v>0</v>
      </c>
      <c r="CA24" s="4">
        <f t="shared" ca="1" si="15"/>
        <v>0</v>
      </c>
      <c r="CB24" s="4">
        <f t="shared" ca="1" si="15"/>
        <v>0</v>
      </c>
      <c r="CC24" s="4">
        <f t="shared" ca="1" si="15"/>
        <v>0</v>
      </c>
    </row>
    <row r="25" spans="2:81">
      <c r="B25" s="26">
        <v>49</v>
      </c>
      <c r="C25" s="26" t="str">
        <f t="shared" si="6"/>
        <v>历史汇总!B49</v>
      </c>
      <c r="D25" s="26">
        <v>23</v>
      </c>
      <c r="E25" s="26" t="str">
        <f t="shared" si="7"/>
        <v>历史新!C23</v>
      </c>
      <c r="F25" s="26">
        <f>ROW()</f>
        <v>25</v>
      </c>
      <c r="G25" s="694"/>
      <c r="H25" s="29" t="s">
        <v>39</v>
      </c>
      <c r="I25" s="4">
        <f t="shared" ca="1" si="8"/>
        <v>323652</v>
      </c>
      <c r="J25" s="4">
        <f t="shared" ca="1" si="8"/>
        <v>269818</v>
      </c>
      <c r="K25" s="4">
        <f t="shared" ca="1" si="8"/>
        <v>185905</v>
      </c>
      <c r="L25" s="4">
        <f t="shared" ca="1" si="8"/>
        <v>206175</v>
      </c>
      <c r="M25" s="4">
        <f t="shared" ca="1" si="8"/>
        <v>180030</v>
      </c>
      <c r="N25" s="4">
        <f t="shared" ca="1" si="8"/>
        <v>171530</v>
      </c>
      <c r="O25" s="4">
        <f t="shared" ca="1" si="8"/>
        <v>199656</v>
      </c>
      <c r="P25" s="4">
        <f t="shared" ca="1" si="8"/>
        <v>177565</v>
      </c>
      <c r="Q25" s="4">
        <f t="shared" ca="1" si="8"/>
        <v>127759</v>
      </c>
      <c r="R25" s="4">
        <f t="shared" ca="1" si="8"/>
        <v>135906</v>
      </c>
      <c r="S25" s="4">
        <f t="shared" ref="S25:AH40" ca="1" si="17">OFFSET(INDIRECT($E25),0,S$1)</f>
        <v>100553</v>
      </c>
      <c r="T25" s="4">
        <f t="shared" ca="1" si="17"/>
        <v>143294</v>
      </c>
      <c r="U25" s="4">
        <f t="shared" ca="1" si="17"/>
        <v>184088</v>
      </c>
      <c r="V25" s="4">
        <f t="shared" ca="1" si="17"/>
        <v>148011</v>
      </c>
      <c r="W25" s="4">
        <f t="shared" ca="1" si="17"/>
        <v>128794</v>
      </c>
      <c r="X25" s="4">
        <f t="shared" ca="1" si="17"/>
        <v>120408</v>
      </c>
      <c r="Y25" s="4">
        <f t="shared" ca="1" si="17"/>
        <v>118194</v>
      </c>
      <c r="Z25" s="4">
        <f t="shared" ca="1" si="17"/>
        <v>147406</v>
      </c>
      <c r="AA25" s="4">
        <f t="shared" ca="1" si="17"/>
        <v>125127</v>
      </c>
      <c r="AB25" s="4">
        <f t="shared" ca="1" si="17"/>
        <v>83510</v>
      </c>
      <c r="AC25" s="4">
        <f t="shared" ca="1" si="17"/>
        <v>70748</v>
      </c>
      <c r="AD25" s="4">
        <f t="shared" ca="1" si="17"/>
        <v>67777</v>
      </c>
      <c r="AE25" s="4">
        <f t="shared" ca="1" si="17"/>
        <v>53306</v>
      </c>
      <c r="AF25" s="4">
        <f t="shared" ca="1" si="17"/>
        <v>63441</v>
      </c>
      <c r="AG25" s="4">
        <f t="shared" ca="1" si="17"/>
        <v>100287</v>
      </c>
      <c r="AH25" s="4">
        <f t="shared" ca="1" si="17"/>
        <v>134722</v>
      </c>
      <c r="AI25" s="4">
        <f t="shared" ref="AI25:AX40" ca="1" si="18">OFFSET(INDIRECT($E25),0,AI$1)</f>
        <v>95062</v>
      </c>
      <c r="AJ25" s="4">
        <f t="shared" ca="1" si="18"/>
        <v>73831</v>
      </c>
      <c r="AK25" s="4">
        <f t="shared" ca="1" si="18"/>
        <v>87046</v>
      </c>
      <c r="AL25" s="4">
        <f t="shared" ca="1" si="18"/>
        <v>107623</v>
      </c>
      <c r="AM25" s="4">
        <f t="shared" ca="1" si="18"/>
        <v>146699</v>
      </c>
      <c r="AN25" s="4">
        <f t="shared" ca="1" si="18"/>
        <v>109958</v>
      </c>
      <c r="AO25" s="4">
        <f t="shared" ca="1" si="18"/>
        <v>82307</v>
      </c>
      <c r="AP25" s="4">
        <f t="shared" ca="1" si="18"/>
        <v>72518</v>
      </c>
      <c r="AQ25" s="4">
        <f t="shared" ca="1" si="18"/>
        <v>60150</v>
      </c>
      <c r="AR25" s="4">
        <f t="shared" ca="1" si="18"/>
        <v>66777</v>
      </c>
      <c r="AS25" s="4">
        <f t="shared" ca="1" si="18"/>
        <v>93350</v>
      </c>
      <c r="AT25" s="4">
        <f t="shared" ca="1" si="18"/>
        <v>72813</v>
      </c>
      <c r="AU25" s="4">
        <f t="shared" ca="1" si="18"/>
        <v>60346</v>
      </c>
      <c r="AV25" s="4">
        <f t="shared" ca="1" si="18"/>
        <v>56517</v>
      </c>
      <c r="AW25" s="4">
        <f t="shared" ca="1" si="18"/>
        <v>55187</v>
      </c>
      <c r="AX25" s="4">
        <f t="shared" ca="1" si="18"/>
        <v>69563</v>
      </c>
      <c r="AY25" s="4">
        <f t="shared" ca="1" si="16"/>
        <v>95447</v>
      </c>
      <c r="AZ25" s="4">
        <f t="shared" ca="1" si="16"/>
        <v>58880</v>
      </c>
      <c r="BA25" s="4">
        <f t="shared" ca="1" si="16"/>
        <v>46310</v>
      </c>
      <c r="BB25" s="4">
        <f t="shared" ca="1" si="16"/>
        <v>39319</v>
      </c>
      <c r="BC25" s="4">
        <f t="shared" ca="1" si="16"/>
        <v>35583</v>
      </c>
      <c r="BD25" s="4">
        <f t="shared" ca="1" si="16"/>
        <v>39444</v>
      </c>
      <c r="BE25" s="4">
        <f t="shared" ca="1" si="16"/>
        <v>42304</v>
      </c>
      <c r="BF25" s="4">
        <f t="shared" ca="1" si="16"/>
        <v>53987</v>
      </c>
      <c r="BG25" s="4">
        <f t="shared" ca="1" si="16"/>
        <v>45781</v>
      </c>
      <c r="BH25" s="4">
        <f t="shared" ca="1" si="13"/>
        <v>38913</v>
      </c>
      <c r="BI25" s="4">
        <f t="shared" ca="1" si="13"/>
        <v>39938</v>
      </c>
      <c r="BJ25" s="4">
        <f t="shared" ca="1" si="13"/>
        <v>48753</v>
      </c>
      <c r="BK25" s="4">
        <f t="shared" ca="1" si="13"/>
        <v>60867</v>
      </c>
      <c r="BL25" s="4">
        <f t="shared" ca="1" si="13"/>
        <v>63497</v>
      </c>
      <c r="BM25" s="4">
        <f t="shared" ca="1" si="13"/>
        <v>36581</v>
      </c>
      <c r="BN25" s="4">
        <f t="shared" ca="1" si="13"/>
        <v>39533</v>
      </c>
      <c r="BO25" s="4">
        <f t="shared" ca="1" si="13"/>
        <v>21631</v>
      </c>
      <c r="BP25" s="4">
        <f t="shared" ca="1" si="13"/>
        <v>31417</v>
      </c>
      <c r="BQ25" s="4">
        <f t="shared" ca="1" si="13"/>
        <v>35348</v>
      </c>
      <c r="BR25" s="4">
        <f t="shared" ca="1" si="14"/>
        <v>40131</v>
      </c>
      <c r="BS25" s="4">
        <f t="shared" ca="1" si="14"/>
        <v>22216</v>
      </c>
      <c r="BT25" s="4">
        <f t="shared" ca="1" si="14"/>
        <v>28413</v>
      </c>
      <c r="BU25" s="4">
        <f t="shared" ca="1" si="14"/>
        <v>27627</v>
      </c>
      <c r="BV25" s="4">
        <f t="shared" ca="1" si="14"/>
        <v>46015</v>
      </c>
      <c r="BW25" s="4">
        <f t="shared" ca="1" si="14"/>
        <v>31569</v>
      </c>
      <c r="BX25" s="4">
        <f t="shared" ca="1" si="14"/>
        <v>30992</v>
      </c>
      <c r="BY25" s="4">
        <f t="shared" ca="1" si="15"/>
        <v>0</v>
      </c>
      <c r="BZ25" s="4">
        <f t="shared" ca="1" si="15"/>
        <v>0</v>
      </c>
      <c r="CA25" s="4">
        <f t="shared" ca="1" si="15"/>
        <v>0</v>
      </c>
      <c r="CB25" s="4">
        <f t="shared" ca="1" si="15"/>
        <v>0</v>
      </c>
      <c r="CC25" s="4">
        <f t="shared" ca="1" si="15"/>
        <v>0</v>
      </c>
    </row>
    <row r="26" spans="2:81">
      <c r="C26" s="26" t="str">
        <f t="shared" si="6"/>
        <v>历史汇总!B</v>
      </c>
      <c r="D26" s="26">
        <v>24</v>
      </c>
      <c r="E26" s="26" t="str">
        <f t="shared" si="7"/>
        <v>历史新!C24</v>
      </c>
      <c r="F26" s="26">
        <f>ROW()</f>
        <v>26</v>
      </c>
      <c r="G26" s="694"/>
      <c r="H26" s="28" t="s">
        <v>40</v>
      </c>
      <c r="I26" s="2">
        <f t="shared" ref="I26:X41" ca="1" si="19">OFFSET(INDIRECT($E26),0,I$1)</f>
        <v>45778</v>
      </c>
      <c r="J26" s="2">
        <f t="shared" ca="1" si="19"/>
        <v>38546</v>
      </c>
      <c r="K26" s="2">
        <f t="shared" ca="1" si="19"/>
        <v>27970</v>
      </c>
      <c r="L26" s="2">
        <f t="shared" ca="1" si="19"/>
        <v>25777</v>
      </c>
      <c r="M26" s="2">
        <f t="shared" ca="1" si="19"/>
        <v>20804</v>
      </c>
      <c r="N26" s="2">
        <f t="shared" ca="1" si="19"/>
        <v>20173</v>
      </c>
      <c r="O26" s="2">
        <f t="shared" ca="1" si="19"/>
        <v>29756</v>
      </c>
      <c r="P26" s="2">
        <f t="shared" ca="1" si="19"/>
        <v>25109</v>
      </c>
      <c r="Q26" s="2">
        <f t="shared" ca="1" si="19"/>
        <v>16012</v>
      </c>
      <c r="R26" s="2">
        <f t="shared" ca="1" si="19"/>
        <v>15209</v>
      </c>
      <c r="S26" s="2">
        <f t="shared" ca="1" si="19"/>
        <v>10639</v>
      </c>
      <c r="T26" s="2">
        <f t="shared" ca="1" si="19"/>
        <v>13043</v>
      </c>
      <c r="U26" s="2">
        <f t="shared" ca="1" si="19"/>
        <v>32145</v>
      </c>
      <c r="V26" s="2">
        <f t="shared" ca="1" si="19"/>
        <v>28391</v>
      </c>
      <c r="W26" s="2">
        <f t="shared" ca="1" si="19"/>
        <v>24666</v>
      </c>
      <c r="X26" s="2">
        <f t="shared" ca="1" si="19"/>
        <v>28341</v>
      </c>
      <c r="Y26" s="2">
        <f t="shared" ca="1" si="17"/>
        <v>22067</v>
      </c>
      <c r="Z26" s="2">
        <f t="shared" ca="1" si="17"/>
        <v>32378</v>
      </c>
      <c r="AA26" s="2">
        <f t="shared" ca="1" si="17"/>
        <v>34428</v>
      </c>
      <c r="AB26" s="2">
        <f t="shared" ca="1" si="17"/>
        <v>19989</v>
      </c>
      <c r="AC26" s="2">
        <f t="shared" ca="1" si="17"/>
        <v>12577</v>
      </c>
      <c r="AD26" s="2">
        <f t="shared" ca="1" si="17"/>
        <v>13718</v>
      </c>
      <c r="AE26" s="2">
        <f t="shared" ca="1" si="17"/>
        <v>10737</v>
      </c>
      <c r="AF26" s="2">
        <f t="shared" ca="1" si="17"/>
        <v>14572</v>
      </c>
      <c r="AG26" s="2">
        <f t="shared" ca="1" si="17"/>
        <v>20208</v>
      </c>
      <c r="AH26" s="2">
        <f t="shared" ca="1" si="17"/>
        <v>30575</v>
      </c>
      <c r="AI26" s="2">
        <f t="shared" ca="1" si="18"/>
        <v>25806</v>
      </c>
      <c r="AJ26" s="2">
        <f t="shared" ca="1" si="18"/>
        <v>19643</v>
      </c>
      <c r="AK26" s="2">
        <f t="shared" ca="1" si="18"/>
        <v>22578</v>
      </c>
      <c r="AL26" s="2">
        <f t="shared" ca="1" si="18"/>
        <v>36082</v>
      </c>
      <c r="AM26" s="2">
        <f t="shared" ca="1" si="18"/>
        <v>59528</v>
      </c>
      <c r="AN26" s="2">
        <f t="shared" ca="1" si="18"/>
        <v>33794</v>
      </c>
      <c r="AO26" s="2">
        <f t="shared" ca="1" si="18"/>
        <v>21441</v>
      </c>
      <c r="AP26" s="2">
        <f t="shared" ca="1" si="18"/>
        <v>22500</v>
      </c>
      <c r="AQ26" s="2">
        <f t="shared" ca="1" si="18"/>
        <v>19903</v>
      </c>
      <c r="AR26" s="2">
        <f t="shared" ca="1" si="18"/>
        <v>17986</v>
      </c>
      <c r="AS26" s="2">
        <f t="shared" ca="1" si="18"/>
        <v>26502</v>
      </c>
      <c r="AT26" s="2">
        <f t="shared" ca="1" si="18"/>
        <v>20182</v>
      </c>
      <c r="AU26" s="2">
        <f t="shared" ca="1" si="18"/>
        <v>20300</v>
      </c>
      <c r="AV26" s="2">
        <f t="shared" ca="1" si="18"/>
        <v>16092</v>
      </c>
      <c r="AW26" s="2">
        <f t="shared" ca="1" si="18"/>
        <v>18887</v>
      </c>
      <c r="AX26" s="2">
        <f t="shared" ca="1" si="18"/>
        <v>43483</v>
      </c>
      <c r="AY26" s="2">
        <f t="shared" ca="1" si="16"/>
        <v>54193</v>
      </c>
      <c r="AZ26" s="2">
        <f t="shared" ca="1" si="16"/>
        <v>24299</v>
      </c>
      <c r="BA26" s="2">
        <f t="shared" ca="1" si="16"/>
        <v>16964</v>
      </c>
      <c r="BB26" s="2">
        <f t="shared" ca="1" si="16"/>
        <v>16849</v>
      </c>
      <c r="BC26" s="2">
        <f t="shared" ca="1" si="16"/>
        <v>14974</v>
      </c>
      <c r="BD26" s="2">
        <f t="shared" ca="1" si="16"/>
        <v>12353</v>
      </c>
      <c r="BE26" s="2">
        <f t="shared" ca="1" si="16"/>
        <v>14859</v>
      </c>
      <c r="BF26" s="2">
        <f t="shared" ca="1" si="16"/>
        <v>19348</v>
      </c>
      <c r="BG26" s="2">
        <f t="shared" ca="1" si="16"/>
        <v>21040</v>
      </c>
      <c r="BH26" s="2">
        <f t="shared" ca="1" si="13"/>
        <v>20169</v>
      </c>
      <c r="BI26" s="2">
        <f t="shared" ca="1" si="13"/>
        <v>20754</v>
      </c>
      <c r="BJ26" s="2">
        <f t="shared" ca="1" si="13"/>
        <v>19662</v>
      </c>
      <c r="BK26" s="2">
        <f t="shared" ca="1" si="13"/>
        <v>28874</v>
      </c>
      <c r="BL26" s="2">
        <f t="shared" ca="1" si="13"/>
        <v>21791</v>
      </c>
      <c r="BM26" s="2">
        <f t="shared" ca="1" si="13"/>
        <v>10654</v>
      </c>
      <c r="BN26" s="2">
        <f t="shared" ca="1" si="13"/>
        <v>10193</v>
      </c>
      <c r="BO26" s="2">
        <f t="shared" ca="1" si="13"/>
        <v>6512</v>
      </c>
      <c r="BP26" s="2">
        <f t="shared" ca="1" si="13"/>
        <v>6953</v>
      </c>
      <c r="BQ26" s="2">
        <f t="shared" ca="1" si="13"/>
        <v>14503</v>
      </c>
      <c r="BR26" s="2">
        <f t="shared" ca="1" si="14"/>
        <v>17761</v>
      </c>
      <c r="BS26" s="2">
        <f t="shared" ca="1" si="14"/>
        <v>16935</v>
      </c>
      <c r="BT26" s="2">
        <f t="shared" ca="1" si="14"/>
        <v>17249</v>
      </c>
      <c r="BU26" s="2">
        <f t="shared" ca="1" si="14"/>
        <v>16072</v>
      </c>
      <c r="BV26" s="2">
        <f t="shared" ca="1" si="14"/>
        <v>16665</v>
      </c>
      <c r="BW26" s="2">
        <f t="shared" ca="1" si="14"/>
        <v>21989</v>
      </c>
      <c r="BX26" s="2">
        <f t="shared" ca="1" si="14"/>
        <v>17431</v>
      </c>
      <c r="BY26" s="2">
        <f t="shared" ca="1" si="15"/>
        <v>0</v>
      </c>
      <c r="BZ26" s="2">
        <f t="shared" ca="1" si="15"/>
        <v>0</v>
      </c>
      <c r="CA26" s="2">
        <f t="shared" ca="1" si="15"/>
        <v>0</v>
      </c>
      <c r="CB26" s="2">
        <f t="shared" ca="1" si="15"/>
        <v>0</v>
      </c>
      <c r="CC26" s="2">
        <f t="shared" ca="1" si="15"/>
        <v>0</v>
      </c>
    </row>
    <row r="27" spans="2:81">
      <c r="C27" s="26" t="str">
        <f t="shared" si="6"/>
        <v>历史汇总!B</v>
      </c>
      <c r="D27" s="26">
        <v>25</v>
      </c>
      <c r="E27" s="26" t="str">
        <f t="shared" si="7"/>
        <v>历史新!C25</v>
      </c>
      <c r="F27" s="26">
        <f>ROW()</f>
        <v>27</v>
      </c>
      <c r="G27" s="694"/>
      <c r="H27" s="29" t="s">
        <v>41</v>
      </c>
      <c r="I27" s="4">
        <f t="shared" ca="1" si="19"/>
        <v>837398</v>
      </c>
      <c r="J27" s="4">
        <f t="shared" ca="1" si="19"/>
        <v>840951</v>
      </c>
      <c r="K27" s="4">
        <f t="shared" ca="1" si="19"/>
        <v>646479</v>
      </c>
      <c r="L27" s="4">
        <f t="shared" ca="1" si="19"/>
        <v>605562</v>
      </c>
      <c r="M27" s="4">
        <f t="shared" ca="1" si="19"/>
        <v>549164</v>
      </c>
      <c r="N27" s="4">
        <f t="shared" ca="1" si="19"/>
        <v>492151</v>
      </c>
      <c r="O27" s="4">
        <f t="shared" ca="1" si="19"/>
        <v>473540</v>
      </c>
      <c r="P27" s="4">
        <f t="shared" ca="1" si="19"/>
        <v>460429</v>
      </c>
      <c r="Q27" s="4">
        <f t="shared" ca="1" si="19"/>
        <v>351974</v>
      </c>
      <c r="R27" s="4">
        <f t="shared" ca="1" si="19"/>
        <v>345412</v>
      </c>
      <c r="S27" s="4">
        <f t="shared" ca="1" si="19"/>
        <v>284942</v>
      </c>
      <c r="T27" s="4">
        <f t="shared" ca="1" si="19"/>
        <v>315601</v>
      </c>
      <c r="U27" s="4">
        <f t="shared" ca="1" si="19"/>
        <v>364604</v>
      </c>
      <c r="V27" s="4">
        <f t="shared" ca="1" si="19"/>
        <v>379318</v>
      </c>
      <c r="W27" s="4">
        <f t="shared" ca="1" si="19"/>
        <v>361240</v>
      </c>
      <c r="X27" s="4">
        <f t="shared" ca="1" si="19"/>
        <v>348372</v>
      </c>
      <c r="Y27" s="4">
        <f t="shared" ca="1" si="17"/>
        <v>342540</v>
      </c>
      <c r="Z27" s="4">
        <f t="shared" ca="1" si="17"/>
        <v>365825</v>
      </c>
      <c r="AA27" s="4">
        <f t="shared" ca="1" si="17"/>
        <v>336609</v>
      </c>
      <c r="AB27" s="4">
        <f t="shared" ca="1" si="17"/>
        <v>242461</v>
      </c>
      <c r="AC27" s="4">
        <f t="shared" ca="1" si="17"/>
        <v>183476</v>
      </c>
      <c r="AD27" s="4">
        <f t="shared" ca="1" si="17"/>
        <v>169106</v>
      </c>
      <c r="AE27" s="4">
        <f t="shared" ca="1" si="17"/>
        <v>146911</v>
      </c>
      <c r="AF27" s="4">
        <f t="shared" ca="1" si="17"/>
        <v>150882</v>
      </c>
      <c r="AG27" s="4">
        <f t="shared" ca="1" si="17"/>
        <v>192091</v>
      </c>
      <c r="AH27" s="4">
        <f t="shared" ca="1" si="17"/>
        <v>246611</v>
      </c>
      <c r="AI27" s="4">
        <f t="shared" ca="1" si="18"/>
        <v>227821</v>
      </c>
      <c r="AJ27" s="4">
        <f t="shared" ca="1" si="18"/>
        <v>198053</v>
      </c>
      <c r="AK27" s="4">
        <f t="shared" ca="1" si="18"/>
        <v>213866</v>
      </c>
      <c r="AL27" s="4">
        <f t="shared" ca="1" si="18"/>
        <v>232627</v>
      </c>
      <c r="AM27" s="4">
        <f t="shared" ca="1" si="18"/>
        <v>306275</v>
      </c>
      <c r="AN27" s="4">
        <f t="shared" ca="1" si="18"/>
        <v>324449</v>
      </c>
      <c r="AO27" s="4">
        <f t="shared" ca="1" si="18"/>
        <v>268915</v>
      </c>
      <c r="AP27" s="4">
        <f t="shared" ca="1" si="18"/>
        <v>241372</v>
      </c>
      <c r="AQ27" s="4">
        <f t="shared" ca="1" si="18"/>
        <v>191431</v>
      </c>
      <c r="AR27" s="4">
        <f t="shared" ca="1" si="18"/>
        <v>186957</v>
      </c>
      <c r="AS27" s="4">
        <f t="shared" ca="1" si="18"/>
        <v>217228</v>
      </c>
      <c r="AT27" s="4">
        <f t="shared" ca="1" si="18"/>
        <v>202583</v>
      </c>
      <c r="AU27" s="4">
        <f t="shared" ca="1" si="18"/>
        <v>162738</v>
      </c>
      <c r="AV27" s="4">
        <f t="shared" ca="1" si="18"/>
        <v>151674</v>
      </c>
      <c r="AW27" s="4">
        <f t="shared" ca="1" si="18"/>
        <v>133634</v>
      </c>
      <c r="AX27" s="4">
        <f t="shared" ca="1" si="18"/>
        <v>141953</v>
      </c>
      <c r="AY27" s="4">
        <f t="shared" ca="1" si="16"/>
        <v>195119</v>
      </c>
      <c r="AZ27" s="4">
        <f t="shared" ca="1" si="16"/>
        <v>151292</v>
      </c>
      <c r="BA27" s="4">
        <f t="shared" ca="1" si="16"/>
        <v>114629</v>
      </c>
      <c r="BB27" s="4">
        <f t="shared" ca="1" si="16"/>
        <v>99849</v>
      </c>
      <c r="BC27" s="4">
        <f t="shared" ca="1" si="16"/>
        <v>92478</v>
      </c>
      <c r="BD27" s="4">
        <f t="shared" ca="1" si="16"/>
        <v>102139</v>
      </c>
      <c r="BE27" s="4">
        <f t="shared" ca="1" si="16"/>
        <v>92280</v>
      </c>
      <c r="BF27" s="4">
        <f t="shared" ca="1" si="16"/>
        <v>102914</v>
      </c>
      <c r="BG27" s="4">
        <f t="shared" ca="1" si="16"/>
        <v>105889</v>
      </c>
      <c r="BH27" s="4">
        <f t="shared" ca="1" si="13"/>
        <v>94572</v>
      </c>
      <c r="BI27" s="4">
        <f t="shared" ca="1" si="13"/>
        <v>94608</v>
      </c>
      <c r="BJ27" s="4">
        <f t="shared" ca="1" si="13"/>
        <v>105739</v>
      </c>
      <c r="BK27" s="4">
        <f t="shared" ca="1" si="13"/>
        <v>113731</v>
      </c>
      <c r="BL27" s="4">
        <f t="shared" ca="1" si="13"/>
        <v>120098</v>
      </c>
      <c r="BM27" s="4">
        <f t="shared" ca="1" si="13"/>
        <v>87490</v>
      </c>
      <c r="BN27" s="4">
        <f t="shared" ca="1" si="13"/>
        <v>87435</v>
      </c>
      <c r="BO27" s="4">
        <f t="shared" ca="1" si="13"/>
        <v>58641</v>
      </c>
      <c r="BP27" s="4">
        <f t="shared" ca="1" si="13"/>
        <v>70720</v>
      </c>
      <c r="BQ27" s="4">
        <f t="shared" ca="1" si="13"/>
        <v>68780</v>
      </c>
      <c r="BR27" s="4">
        <f t="shared" ca="1" si="14"/>
        <v>82258</v>
      </c>
      <c r="BS27" s="4">
        <f t="shared" ca="1" si="14"/>
        <v>62117</v>
      </c>
      <c r="BT27" s="4">
        <f t="shared" ca="1" si="14"/>
        <v>61840</v>
      </c>
      <c r="BU27" s="4">
        <f t="shared" ca="1" si="14"/>
        <v>63183</v>
      </c>
      <c r="BV27" s="4">
        <f t="shared" ca="1" si="14"/>
        <v>82177</v>
      </c>
      <c r="BW27" s="4">
        <f t="shared" ca="1" si="14"/>
        <v>65723</v>
      </c>
      <c r="BX27" s="4">
        <f t="shared" ca="1" si="14"/>
        <v>68198</v>
      </c>
      <c r="BY27" s="4">
        <f t="shared" ca="1" si="15"/>
        <v>0</v>
      </c>
      <c r="BZ27" s="4">
        <f t="shared" ca="1" si="15"/>
        <v>0</v>
      </c>
      <c r="CA27" s="4">
        <f t="shared" ca="1" si="15"/>
        <v>0</v>
      </c>
      <c r="CB27" s="4">
        <f t="shared" ca="1" si="15"/>
        <v>0</v>
      </c>
      <c r="CC27" s="4">
        <f t="shared" ca="1" si="15"/>
        <v>0</v>
      </c>
    </row>
    <row r="28" spans="2:81">
      <c r="C28" s="26" t="str">
        <f t="shared" si="6"/>
        <v>历史汇总!B</v>
      </c>
      <c r="D28" s="26">
        <v>26</v>
      </c>
      <c r="E28" s="26" t="str">
        <f t="shared" si="7"/>
        <v>历史新!C26</v>
      </c>
      <c r="F28" s="26">
        <f>ROW()</f>
        <v>28</v>
      </c>
      <c r="G28" s="694"/>
      <c r="H28" s="29" t="s">
        <v>42</v>
      </c>
      <c r="I28" s="4">
        <f t="shared" ca="1" si="19"/>
        <v>58390</v>
      </c>
      <c r="J28" s="4">
        <f t="shared" ca="1" si="19"/>
        <v>35442</v>
      </c>
      <c r="K28" s="4">
        <f t="shared" ca="1" si="19"/>
        <v>19791</v>
      </c>
      <c r="L28" s="4">
        <f t="shared" ca="1" si="19"/>
        <v>25817</v>
      </c>
      <c r="M28" s="4">
        <f t="shared" ca="1" si="19"/>
        <v>22712</v>
      </c>
      <c r="N28" s="4">
        <f t="shared" ca="1" si="19"/>
        <v>26617</v>
      </c>
      <c r="O28" s="4">
        <f t="shared" ca="1" si="19"/>
        <v>38420</v>
      </c>
      <c r="P28" s="4">
        <f t="shared" ca="1" si="19"/>
        <v>23221</v>
      </c>
      <c r="Q28" s="4">
        <f t="shared" ca="1" si="19"/>
        <v>17739</v>
      </c>
      <c r="R28" s="4">
        <f t="shared" ca="1" si="19"/>
        <v>21699</v>
      </c>
      <c r="S28" s="4">
        <f t="shared" ca="1" si="19"/>
        <v>14373</v>
      </c>
      <c r="T28" s="4">
        <f t="shared" ca="1" si="19"/>
        <v>28665</v>
      </c>
      <c r="U28" s="4">
        <f t="shared" ca="1" si="19"/>
        <v>57982</v>
      </c>
      <c r="V28" s="4">
        <f t="shared" ca="1" si="19"/>
        <v>23126</v>
      </c>
      <c r="W28" s="4">
        <f t="shared" ca="1" si="19"/>
        <v>24111</v>
      </c>
      <c r="X28" s="4">
        <f t="shared" ca="1" si="19"/>
        <v>28233</v>
      </c>
      <c r="Y28" s="4">
        <f t="shared" ca="1" si="17"/>
        <v>20168</v>
      </c>
      <c r="Z28" s="4">
        <f t="shared" ca="1" si="17"/>
        <v>38916</v>
      </c>
      <c r="AA28" s="4">
        <f t="shared" ca="1" si="17"/>
        <v>31590</v>
      </c>
      <c r="AB28" s="4">
        <f t="shared" ca="1" si="17"/>
        <v>18912</v>
      </c>
      <c r="AC28" s="4">
        <f t="shared" ca="1" si="17"/>
        <v>14587</v>
      </c>
      <c r="AD28" s="4">
        <f t="shared" ca="1" si="17"/>
        <v>18520</v>
      </c>
      <c r="AE28" s="4">
        <f t="shared" ca="1" si="17"/>
        <v>13456</v>
      </c>
      <c r="AF28" s="4">
        <f t="shared" ca="1" si="17"/>
        <v>21868</v>
      </c>
      <c r="AG28" s="4">
        <f t="shared" ca="1" si="17"/>
        <v>38001</v>
      </c>
      <c r="AH28" s="4">
        <f t="shared" ca="1" si="17"/>
        <v>50711</v>
      </c>
      <c r="AI28" s="4">
        <f t="shared" ca="1" si="18"/>
        <v>36165</v>
      </c>
      <c r="AJ28" s="4">
        <f t="shared" ca="1" si="18"/>
        <v>29687</v>
      </c>
      <c r="AK28" s="4">
        <f t="shared" ca="1" si="18"/>
        <v>31478</v>
      </c>
      <c r="AL28" s="4">
        <f t="shared" ca="1" si="18"/>
        <v>48155</v>
      </c>
      <c r="AM28" s="4">
        <f t="shared" ca="1" si="18"/>
        <v>61820</v>
      </c>
      <c r="AN28" s="4">
        <f t="shared" ca="1" si="18"/>
        <v>30612</v>
      </c>
      <c r="AO28" s="4">
        <f t="shared" ca="1" si="18"/>
        <v>20656</v>
      </c>
      <c r="AP28" s="4">
        <f t="shared" ca="1" si="18"/>
        <v>22403</v>
      </c>
      <c r="AQ28" s="4">
        <f t="shared" ca="1" si="18"/>
        <v>19590</v>
      </c>
      <c r="AR28" s="4">
        <f t="shared" ca="1" si="18"/>
        <v>20912</v>
      </c>
      <c r="AS28" s="4">
        <f t="shared" ca="1" si="18"/>
        <v>39384</v>
      </c>
      <c r="AT28" s="4">
        <f t="shared" ca="1" si="18"/>
        <v>20955</v>
      </c>
      <c r="AU28" s="4">
        <f t="shared" ca="1" si="18"/>
        <v>22834</v>
      </c>
      <c r="AV28" s="4">
        <f t="shared" ca="1" si="18"/>
        <v>18642</v>
      </c>
      <c r="AW28" s="4">
        <f t="shared" ca="1" si="18"/>
        <v>21062</v>
      </c>
      <c r="AX28" s="4">
        <f t="shared" ca="1" si="18"/>
        <v>28544</v>
      </c>
      <c r="AY28" s="4">
        <f t="shared" ca="1" si="16"/>
        <v>38374</v>
      </c>
      <c r="AZ28" s="4">
        <f t="shared" ca="1" si="16"/>
        <v>17333</v>
      </c>
      <c r="BA28" s="4">
        <f t="shared" ca="1" si="16"/>
        <v>13374</v>
      </c>
      <c r="BB28" s="4">
        <f t="shared" ca="1" si="16"/>
        <v>15399</v>
      </c>
      <c r="BC28" s="4">
        <f t="shared" ca="1" si="16"/>
        <v>13198</v>
      </c>
      <c r="BD28" s="4">
        <f t="shared" ca="1" si="16"/>
        <v>13188</v>
      </c>
      <c r="BE28" s="4">
        <f t="shared" ca="1" si="16"/>
        <v>18556</v>
      </c>
      <c r="BF28" s="4">
        <f t="shared" ca="1" si="16"/>
        <v>22048</v>
      </c>
      <c r="BG28" s="4">
        <f t="shared" ca="1" si="16"/>
        <v>15396</v>
      </c>
      <c r="BH28" s="4">
        <f t="shared" ca="1" si="13"/>
        <v>15780</v>
      </c>
      <c r="BI28" s="4">
        <f t="shared" ca="1" si="13"/>
        <v>16206</v>
      </c>
      <c r="BJ28" s="4">
        <f t="shared" ca="1" si="13"/>
        <v>17670</v>
      </c>
      <c r="BK28" s="4">
        <f t="shared" ca="1" si="13"/>
        <v>26242</v>
      </c>
      <c r="BL28" s="4">
        <f t="shared" ca="1" si="13"/>
        <v>24391</v>
      </c>
      <c r="BM28" s="4">
        <f t="shared" ca="1" si="13"/>
        <v>11937</v>
      </c>
      <c r="BN28" s="4">
        <f t="shared" ca="1" si="13"/>
        <v>11796</v>
      </c>
      <c r="BO28" s="4">
        <f t="shared" ca="1" si="13"/>
        <v>7195</v>
      </c>
      <c r="BP28" s="4">
        <f t="shared" ca="1" si="13"/>
        <v>8593</v>
      </c>
      <c r="BQ28" s="4">
        <f t="shared" ca="1" si="13"/>
        <v>14664</v>
      </c>
      <c r="BR28" s="4">
        <f t="shared" ca="1" si="14"/>
        <v>13073</v>
      </c>
      <c r="BS28" s="4">
        <f t="shared" ca="1" si="14"/>
        <v>8385</v>
      </c>
      <c r="BT28" s="4">
        <f t="shared" ca="1" si="14"/>
        <v>12554</v>
      </c>
      <c r="BU28" s="4">
        <f t="shared" ca="1" si="14"/>
        <v>12269</v>
      </c>
      <c r="BV28" s="4">
        <f t="shared" ca="1" si="14"/>
        <v>19076</v>
      </c>
      <c r="BW28" s="4">
        <f t="shared" ca="1" si="14"/>
        <v>17331</v>
      </c>
      <c r="BX28" s="4">
        <f t="shared" ca="1" si="14"/>
        <v>11320</v>
      </c>
      <c r="BY28" s="4">
        <f t="shared" ca="1" si="15"/>
        <v>0</v>
      </c>
      <c r="BZ28" s="4">
        <f t="shared" ca="1" si="15"/>
        <v>0</v>
      </c>
      <c r="CA28" s="4">
        <f t="shared" ca="1" si="15"/>
        <v>0</v>
      </c>
      <c r="CB28" s="4">
        <f t="shared" ca="1" si="15"/>
        <v>0</v>
      </c>
      <c r="CC28" s="4">
        <f t="shared" ca="1" si="15"/>
        <v>0</v>
      </c>
    </row>
    <row r="29" spans="2:81">
      <c r="C29" s="26" t="str">
        <f t="shared" si="6"/>
        <v>历史汇总!B</v>
      </c>
      <c r="D29" s="26">
        <v>27</v>
      </c>
      <c r="E29" s="26" t="str">
        <f t="shared" si="7"/>
        <v>历史新!C27</v>
      </c>
      <c r="F29" s="26">
        <f>ROW()</f>
        <v>29</v>
      </c>
      <c r="G29" s="694" t="s">
        <v>43</v>
      </c>
      <c r="H29" s="28" t="s">
        <v>43</v>
      </c>
      <c r="I29" s="209">
        <f t="shared" ca="1" si="19"/>
        <v>8.9599999999999999E-2</v>
      </c>
      <c r="J29" s="209">
        <f t="shared" ca="1" si="19"/>
        <v>9.4399999999999998E-2</v>
      </c>
      <c r="K29" s="209">
        <f t="shared" ca="1" si="19"/>
        <v>8.8599999999999998E-2</v>
      </c>
      <c r="L29" s="209">
        <f t="shared" ca="1" si="19"/>
        <v>8.1500000000000003E-2</v>
      </c>
      <c r="M29" s="209">
        <f t="shared" ca="1" si="19"/>
        <v>8.0600000000000005E-2</v>
      </c>
      <c r="N29" s="209">
        <f t="shared" ca="1" si="19"/>
        <v>7.3400000000000007E-2</v>
      </c>
      <c r="O29" s="209">
        <f t="shared" ca="1" si="19"/>
        <v>6.2700000000000006E-2</v>
      </c>
      <c r="P29" s="209">
        <f t="shared" ca="1" si="19"/>
        <v>5.91E-2</v>
      </c>
      <c r="Q29" s="209">
        <f t="shared" ca="1" si="19"/>
        <v>5.6899999999999999E-2</v>
      </c>
      <c r="R29" s="209">
        <f t="shared" ca="1" si="19"/>
        <v>5.5E-2</v>
      </c>
      <c r="S29" s="209">
        <f t="shared" ca="1" si="19"/>
        <v>5.7099999999999998E-2</v>
      </c>
      <c r="T29" s="209">
        <f t="shared" ca="1" si="19"/>
        <v>6.2E-2</v>
      </c>
      <c r="U29" s="209">
        <f t="shared" ca="1" si="19"/>
        <v>4.2700000000000002E-2</v>
      </c>
      <c r="V29" s="209">
        <f t="shared" ca="1" si="19"/>
        <v>5.0099999999999999E-2</v>
      </c>
      <c r="W29" s="209">
        <f t="shared" ca="1" si="19"/>
        <v>5.2400000000000002E-2</v>
      </c>
      <c r="X29" s="209">
        <f t="shared" ca="1" si="19"/>
        <v>4.3999999999999997E-2</v>
      </c>
      <c r="Y29" s="209">
        <f t="shared" ca="1" si="17"/>
        <v>0.05</v>
      </c>
      <c r="Z29" s="209">
        <f t="shared" ca="1" si="17"/>
        <v>5.0500000000000003E-2</v>
      </c>
      <c r="AA29" s="209">
        <f t="shared" ca="1" si="17"/>
        <v>4.1000000000000002E-2</v>
      </c>
      <c r="AB29" s="209">
        <f t="shared" ca="1" si="17"/>
        <v>2.98E-2</v>
      </c>
      <c r="AC29" s="209">
        <f t="shared" ca="1" si="17"/>
        <v>3.3700000000000001E-2</v>
      </c>
      <c r="AD29" s="209">
        <f t="shared" ca="1" si="17"/>
        <v>3.0700000000000002E-2</v>
      </c>
      <c r="AE29" s="209">
        <f t="shared" ca="1" si="17"/>
        <v>3.4700000000000002E-2</v>
      </c>
      <c r="AF29" s="209">
        <f t="shared" ca="1" si="17"/>
        <v>3.3300000000000003E-2</v>
      </c>
      <c r="AG29" s="209">
        <f t="shared" ca="1" si="17"/>
        <v>3.7100000000000001E-2</v>
      </c>
      <c r="AH29" s="209">
        <f t="shared" ca="1" si="17"/>
        <v>3.8300000000000001E-2</v>
      </c>
      <c r="AI29" s="209">
        <f t="shared" ca="1" si="18"/>
        <v>4.0099999999999997E-2</v>
      </c>
      <c r="AJ29" s="209">
        <f t="shared" ca="1" si="18"/>
        <v>3.6400000000000002E-2</v>
      </c>
      <c r="AK29" s="209">
        <f t="shared" ca="1" si="18"/>
        <v>3.8199999999999998E-2</v>
      </c>
      <c r="AL29" s="209">
        <f t="shared" ca="1" si="18"/>
        <v>3.5799999999999998E-2</v>
      </c>
      <c r="AM29" s="209">
        <f t="shared" ca="1" si="18"/>
        <v>3.3700000000000001E-2</v>
      </c>
      <c r="AN29" s="209">
        <f t="shared" ca="1" si="18"/>
        <v>3.4299999999999997E-2</v>
      </c>
      <c r="AO29" s="209">
        <f t="shared" ca="1" si="18"/>
        <v>4.0399999999999998E-2</v>
      </c>
      <c r="AP29" s="209">
        <f t="shared" ca="1" si="18"/>
        <v>3.5999999999999997E-2</v>
      </c>
      <c r="AQ29" s="209">
        <f t="shared" ca="1" si="18"/>
        <v>3.61E-2</v>
      </c>
      <c r="AR29" s="209">
        <f t="shared" ca="1" si="18"/>
        <v>4.19E-2</v>
      </c>
      <c r="AS29" s="209">
        <f t="shared" ca="1" si="18"/>
        <v>3.6700000000000003E-2</v>
      </c>
      <c r="AT29" s="209">
        <f t="shared" ca="1" si="18"/>
        <v>3.7999999999999999E-2</v>
      </c>
      <c r="AU29" s="209">
        <f t="shared" ca="1" si="18"/>
        <v>3.6200000000000003E-2</v>
      </c>
      <c r="AV29" s="209">
        <f t="shared" ca="1" si="18"/>
        <v>3.4799999999999998E-2</v>
      </c>
      <c r="AW29" s="209">
        <f t="shared" ca="1" si="18"/>
        <v>3.0099999999999998E-2</v>
      </c>
      <c r="AX29" s="209">
        <f t="shared" ca="1" si="18"/>
        <v>2.5999999999999999E-2</v>
      </c>
      <c r="AY29" s="209">
        <f t="shared" ca="1" si="16"/>
        <v>2.3800000000000002E-2</v>
      </c>
      <c r="AZ29" s="209">
        <f t="shared" ca="1" si="16"/>
        <v>1.9099999999999999E-2</v>
      </c>
      <c r="BA29" s="209">
        <f t="shared" ca="1" si="16"/>
        <v>2.3800000000000002E-2</v>
      </c>
      <c r="BB29" s="209">
        <f t="shared" ca="1" si="16"/>
        <v>1.9800000000000002E-2</v>
      </c>
      <c r="BC29" s="209">
        <f t="shared" ca="1" si="16"/>
        <v>2.23E-2</v>
      </c>
      <c r="BD29" s="209">
        <f t="shared" ca="1" si="16"/>
        <v>2.7400000000000001E-2</v>
      </c>
      <c r="BE29" s="209">
        <f t="shared" ca="1" si="16"/>
        <v>2.3800000000000002E-2</v>
      </c>
      <c r="BF29" s="209">
        <f t="shared" ca="1" si="16"/>
        <v>2.0799999999999999E-2</v>
      </c>
      <c r="BG29" s="209">
        <f t="shared" ca="1" si="16"/>
        <v>2.86E-2</v>
      </c>
      <c r="BH29" s="209">
        <f t="shared" ca="1" si="13"/>
        <v>2.5100000000000001E-2</v>
      </c>
      <c r="BI29" s="209">
        <f t="shared" ca="1" si="13"/>
        <v>2.3599999999999999E-2</v>
      </c>
      <c r="BJ29" s="209">
        <f t="shared" ca="1" si="13"/>
        <v>2.29E-2</v>
      </c>
      <c r="BK29" s="209">
        <f t="shared" ca="1" si="13"/>
        <v>1.8100000000000002E-2</v>
      </c>
      <c r="BL29" s="209">
        <f t="shared" ca="1" si="13"/>
        <v>1.9599999999999999E-2</v>
      </c>
      <c r="BM29" s="209">
        <f t="shared" ca="1" si="13"/>
        <v>2.0500000000000001E-2</v>
      </c>
      <c r="BN29" s="209">
        <f t="shared" ca="1" si="13"/>
        <v>2.0199999999999999E-2</v>
      </c>
      <c r="BO29" s="209">
        <f t="shared" ca="1" si="13"/>
        <v>1.9800000000000002E-2</v>
      </c>
      <c r="BP29" s="209">
        <f t="shared" ca="1" si="13"/>
        <v>2.6499999999999999E-2</v>
      </c>
      <c r="BQ29" s="209">
        <f t="shared" ca="1" si="13"/>
        <v>1.9300000000000001E-2</v>
      </c>
      <c r="BR29" s="209">
        <f t="shared" ca="1" si="14"/>
        <v>1.8599999999999998E-2</v>
      </c>
      <c r="BS29" s="209">
        <f t="shared" ca="1" si="14"/>
        <v>2.0899999999999998E-2</v>
      </c>
      <c r="BT29" s="209">
        <f t="shared" ca="1" si="14"/>
        <v>1.9099999999999999E-2</v>
      </c>
      <c r="BU29" s="209">
        <f t="shared" ca="1" si="14"/>
        <v>2.07E-2</v>
      </c>
      <c r="BV29" s="209">
        <f t="shared" ca="1" si="14"/>
        <v>2.53E-2</v>
      </c>
      <c r="BW29" s="209">
        <f t="shared" ca="1" si="14"/>
        <v>1.7299999999999999E-2</v>
      </c>
      <c r="BX29" s="209">
        <f t="shared" ca="1" si="14"/>
        <v>1.7399999999999999E-2</v>
      </c>
      <c r="BY29" s="209">
        <f t="shared" ca="1" si="15"/>
        <v>0</v>
      </c>
      <c r="BZ29" s="209">
        <f t="shared" ca="1" si="15"/>
        <v>0</v>
      </c>
      <c r="CA29" s="209">
        <f t="shared" ca="1" si="15"/>
        <v>0</v>
      </c>
      <c r="CB29" s="209">
        <f t="shared" ca="1" si="15"/>
        <v>0</v>
      </c>
      <c r="CC29" s="209">
        <f t="shared" ca="1" si="15"/>
        <v>0</v>
      </c>
    </row>
    <row r="30" spans="2:81">
      <c r="C30" s="26" t="str">
        <f t="shared" si="6"/>
        <v>历史汇总!B</v>
      </c>
      <c r="D30" s="26">
        <v>28</v>
      </c>
      <c r="E30" s="26" t="str">
        <f t="shared" si="7"/>
        <v>历史新!C28</v>
      </c>
      <c r="F30" s="26">
        <f>ROW()</f>
        <v>30</v>
      </c>
      <c r="G30" s="694"/>
      <c r="H30" s="29" t="s">
        <v>44</v>
      </c>
      <c r="I30" s="209">
        <f t="shared" ca="1" si="19"/>
        <v>1.47E-2</v>
      </c>
      <c r="J30" s="209">
        <f t="shared" ca="1" si="19"/>
        <v>5.3600000000000002E-2</v>
      </c>
      <c r="K30" s="209">
        <f t="shared" ca="1" si="19"/>
        <v>-6.1400000000000003E-2</v>
      </c>
      <c r="L30" s="209">
        <f t="shared" ca="1" si="19"/>
        <v>-8.0100000000000005E-2</v>
      </c>
      <c r="M30" s="209">
        <f t="shared" ca="1" si="19"/>
        <v>-1.0999999999999999E-2</v>
      </c>
      <c r="N30" s="209">
        <f t="shared" ca="1" si="19"/>
        <v>-8.9300000000000004E-2</v>
      </c>
      <c r="O30" s="209">
        <f t="shared" ca="1" si="19"/>
        <v>-0.14580000000000001</v>
      </c>
      <c r="P30" s="209">
        <f t="shared" ca="1" si="19"/>
        <v>-5.74E-2</v>
      </c>
      <c r="Q30" s="209">
        <f t="shared" ca="1" si="19"/>
        <v>-3.7199999999999997E-2</v>
      </c>
      <c r="R30" s="209">
        <f t="shared" ca="1" si="19"/>
        <v>-3.3399999999999999E-2</v>
      </c>
      <c r="S30" s="209">
        <f t="shared" ca="1" si="19"/>
        <v>3.8199999999999998E-2</v>
      </c>
      <c r="T30" s="209">
        <f t="shared" ca="1" si="19"/>
        <v>8.5800000000000001E-2</v>
      </c>
      <c r="U30" s="209">
        <f t="shared" ca="1" si="19"/>
        <v>-0.31130000000000002</v>
      </c>
      <c r="V30" s="209">
        <f t="shared" ca="1" si="19"/>
        <v>0.17330000000000001</v>
      </c>
      <c r="W30" s="209">
        <f t="shared" ca="1" si="19"/>
        <v>4.5900000000000003E-2</v>
      </c>
      <c r="X30" s="209">
        <f t="shared" ca="1" si="19"/>
        <v>-0.1603</v>
      </c>
      <c r="Y30" s="209">
        <f t="shared" ca="1" si="17"/>
        <v>0.13639999999999999</v>
      </c>
      <c r="Z30" s="209">
        <f t="shared" ca="1" si="17"/>
        <v>0.01</v>
      </c>
      <c r="AA30" s="209">
        <f t="shared" ca="1" si="17"/>
        <v>-0.18809999999999999</v>
      </c>
      <c r="AB30" s="209">
        <f t="shared" ca="1" si="17"/>
        <v>-0.2732</v>
      </c>
      <c r="AC30" s="209">
        <f t="shared" ca="1" si="17"/>
        <v>0.13089999999999999</v>
      </c>
      <c r="AD30" s="209">
        <f t="shared" ca="1" si="17"/>
        <v>-8.8999999999999996E-2</v>
      </c>
      <c r="AE30" s="209">
        <f t="shared" ca="1" si="17"/>
        <v>0.1303</v>
      </c>
      <c r="AF30" s="209">
        <f t="shared" ca="1" si="17"/>
        <v>-4.0300000000000002E-2</v>
      </c>
      <c r="AG30" s="209">
        <f t="shared" ca="1" si="17"/>
        <v>0.11409999999999999</v>
      </c>
      <c r="AH30" s="209">
        <f t="shared" ca="1" si="17"/>
        <v>3.2300000000000002E-2</v>
      </c>
      <c r="AI30" s="209">
        <f t="shared" ca="1" si="18"/>
        <v>4.7E-2</v>
      </c>
      <c r="AJ30" s="209">
        <f t="shared" ca="1" si="18"/>
        <v>-9.2299999999999993E-2</v>
      </c>
      <c r="AK30" s="209">
        <f t="shared" ca="1" si="18"/>
        <v>4.9500000000000002E-2</v>
      </c>
      <c r="AL30" s="209">
        <f t="shared" ca="1" si="18"/>
        <v>-6.2799999999999995E-2</v>
      </c>
      <c r="AM30" s="209">
        <f t="shared" ca="1" si="18"/>
        <v>-5.8700000000000002E-2</v>
      </c>
      <c r="AN30" s="209">
        <f t="shared" ca="1" si="18"/>
        <v>1.78E-2</v>
      </c>
      <c r="AO30" s="209">
        <f t="shared" ca="1" si="18"/>
        <v>0.17780000000000001</v>
      </c>
      <c r="AP30" s="209">
        <f t="shared" ca="1" si="18"/>
        <v>-0.1089</v>
      </c>
      <c r="AQ30" s="209">
        <f t="shared" ca="1" si="18"/>
        <v>2.8E-3</v>
      </c>
      <c r="AR30" s="209">
        <f t="shared" ca="1" si="18"/>
        <v>0.16070000000000001</v>
      </c>
      <c r="AS30" s="209">
        <f t="shared" ca="1" si="18"/>
        <v>-0.1241</v>
      </c>
      <c r="AT30" s="209">
        <f t="shared" ca="1" si="18"/>
        <v>3.5400000000000001E-2</v>
      </c>
      <c r="AU30" s="209">
        <f t="shared" ca="1" si="18"/>
        <v>-4.7399999999999998E-2</v>
      </c>
      <c r="AV30" s="209">
        <f t="shared" ca="1" si="18"/>
        <v>-3.8699999999999998E-2</v>
      </c>
      <c r="AW30" s="209">
        <f t="shared" ca="1" si="18"/>
        <v>-0.1351</v>
      </c>
      <c r="AX30" s="209">
        <f t="shared" ca="1" si="18"/>
        <v>-0.13619999999999999</v>
      </c>
      <c r="AY30" s="209">
        <f t="shared" ca="1" si="16"/>
        <v>-8.4599999999999995E-2</v>
      </c>
      <c r="AZ30" s="209">
        <f t="shared" ca="1" si="16"/>
        <v>-0.19750000000000001</v>
      </c>
      <c r="BA30" s="209">
        <f t="shared" ca="1" si="16"/>
        <v>0.24610000000000001</v>
      </c>
      <c r="BB30" s="209">
        <f t="shared" ca="1" si="16"/>
        <v>-0.1681</v>
      </c>
      <c r="BC30" s="209">
        <f t="shared" ca="1" si="16"/>
        <v>0.1263</v>
      </c>
      <c r="BD30" s="209">
        <f t="shared" ca="1" si="16"/>
        <v>0.22869999999999999</v>
      </c>
      <c r="BE30" s="209">
        <f t="shared" ca="1" si="16"/>
        <v>-0.13139999999999999</v>
      </c>
      <c r="BF30" s="209">
        <f t="shared" ca="1" si="16"/>
        <v>-0.12609999999999999</v>
      </c>
      <c r="BG30" s="209">
        <f t="shared" ca="1" si="16"/>
        <v>0.375</v>
      </c>
      <c r="BH30" s="209">
        <f t="shared" ca="1" si="13"/>
        <v>-0.12239999999999999</v>
      </c>
      <c r="BI30" s="209">
        <f t="shared" ca="1" si="13"/>
        <v>-5.9799999999999999E-2</v>
      </c>
      <c r="BJ30" s="209">
        <f t="shared" ca="1" si="13"/>
        <v>-2.9700000000000001E-2</v>
      </c>
      <c r="BK30" s="209">
        <f t="shared" ca="1" si="13"/>
        <v>-0.20960000000000001</v>
      </c>
      <c r="BL30" s="209">
        <f t="shared" ca="1" si="13"/>
        <v>8.2900000000000001E-2</v>
      </c>
      <c r="BM30" s="209">
        <f t="shared" ca="1" si="13"/>
        <v>4.5900000000000003E-2</v>
      </c>
      <c r="BN30" s="209">
        <f t="shared" ca="1" si="13"/>
        <v>-1.46E-2</v>
      </c>
      <c r="BO30" s="209">
        <f t="shared" ca="1" si="13"/>
        <v>-1.9800000000000002E-2</v>
      </c>
      <c r="BP30" s="209">
        <f t="shared" ca="1" si="13"/>
        <v>0.33839999999999998</v>
      </c>
      <c r="BQ30" s="209">
        <f t="shared" ca="1" si="13"/>
        <v>-0.2717</v>
      </c>
      <c r="BR30" s="209">
        <f t="shared" ca="1" si="14"/>
        <v>-3.6299999999999999E-2</v>
      </c>
      <c r="BS30" s="209">
        <f t="shared" ca="1" si="14"/>
        <v>0.1237</v>
      </c>
      <c r="BT30" s="209">
        <f t="shared" ca="1" si="14"/>
        <v>-8.6099999999999996E-2</v>
      </c>
      <c r="BU30" s="209">
        <f t="shared" ca="1" si="14"/>
        <v>8.3799999999999999E-2</v>
      </c>
      <c r="BV30" s="209">
        <f t="shared" ca="1" si="14"/>
        <v>0.22220000000000001</v>
      </c>
      <c r="BW30" s="209">
        <f t="shared" ca="1" si="14"/>
        <v>-0.31619999999999998</v>
      </c>
      <c r="BX30" s="209">
        <f t="shared" ca="1" si="14"/>
        <v>5.7999999999999996E-3</v>
      </c>
      <c r="BY30" s="209">
        <f t="shared" ca="1" si="15"/>
        <v>0</v>
      </c>
      <c r="BZ30" s="209">
        <f t="shared" ca="1" si="15"/>
        <v>0</v>
      </c>
      <c r="CA30" s="209">
        <f t="shared" ca="1" si="15"/>
        <v>0</v>
      </c>
      <c r="CB30" s="209">
        <f t="shared" ca="1" si="15"/>
        <v>0</v>
      </c>
      <c r="CC30" s="209">
        <f t="shared" ca="1" si="15"/>
        <v>0</v>
      </c>
    </row>
    <row r="31" spans="2:81">
      <c r="C31" s="26" t="str">
        <f t="shared" si="6"/>
        <v>历史汇总!B</v>
      </c>
      <c r="D31" s="26">
        <v>29</v>
      </c>
      <c r="E31" s="26" t="str">
        <f t="shared" si="7"/>
        <v>历史新!C29</v>
      </c>
      <c r="F31" s="26">
        <f>ROW()</f>
        <v>31</v>
      </c>
      <c r="G31" s="694"/>
      <c r="H31" s="29" t="s">
        <v>45</v>
      </c>
      <c r="I31" s="209">
        <f t="shared" ca="1" si="19"/>
        <v>1.41E-2</v>
      </c>
      <c r="J31" s="209">
        <f t="shared" ca="1" si="19"/>
        <v>1.5100000000000001E-2</v>
      </c>
      <c r="K31" s="209">
        <f t="shared" ca="1" si="19"/>
        <v>1.6299999999999999E-2</v>
      </c>
      <c r="L31" s="209">
        <f t="shared" ca="1" si="19"/>
        <v>1.4E-2</v>
      </c>
      <c r="M31" s="209">
        <f t="shared" ca="1" si="19"/>
        <v>1.3899999999999999E-2</v>
      </c>
      <c r="N31" s="209">
        <f t="shared" ca="1" si="19"/>
        <v>1.3100000000000001E-2</v>
      </c>
      <c r="O31" s="209">
        <f t="shared" ca="1" si="19"/>
        <v>1.26E-2</v>
      </c>
      <c r="P31" s="209">
        <f t="shared" ca="1" si="19"/>
        <v>9.5999999999999992E-3</v>
      </c>
      <c r="Q31" s="209">
        <f t="shared" ca="1" si="19"/>
        <v>8.8999999999999999E-3</v>
      </c>
      <c r="R31" s="209">
        <f t="shared" ca="1" si="19"/>
        <v>8.5000000000000006E-3</v>
      </c>
      <c r="S31" s="209">
        <f t="shared" ca="1" si="19"/>
        <v>8.9999999999999993E-3</v>
      </c>
      <c r="T31" s="209">
        <f t="shared" ca="1" si="19"/>
        <v>8.6999999999999994E-3</v>
      </c>
      <c r="U31" s="209">
        <f t="shared" ca="1" si="19"/>
        <v>6.7000000000000002E-3</v>
      </c>
      <c r="V31" s="209">
        <f t="shared" ca="1" si="19"/>
        <v>8.6E-3</v>
      </c>
      <c r="W31" s="209">
        <f t="shared" ca="1" si="19"/>
        <v>8.0999999999999996E-3</v>
      </c>
      <c r="X31" s="209">
        <f t="shared" ca="1" si="19"/>
        <v>6.8999999999999999E-3</v>
      </c>
      <c r="Y31" s="209">
        <f t="shared" ca="1" si="17"/>
        <v>7.4000000000000003E-3</v>
      </c>
      <c r="Z31" s="209">
        <f t="shared" ca="1" si="17"/>
        <v>9.4999999999999998E-3</v>
      </c>
      <c r="AA31" s="209">
        <f t="shared" ca="1" si="17"/>
        <v>7.4999999999999997E-3</v>
      </c>
      <c r="AB31" s="209">
        <f t="shared" ca="1" si="17"/>
        <v>4.3E-3</v>
      </c>
      <c r="AC31" s="209">
        <f t="shared" ca="1" si="17"/>
        <v>4.7000000000000002E-3</v>
      </c>
      <c r="AD31" s="209">
        <f t="shared" ca="1" si="17"/>
        <v>4.5999999999999999E-3</v>
      </c>
      <c r="AE31" s="209">
        <f t="shared" ca="1" si="17"/>
        <v>5.1999999999999998E-3</v>
      </c>
      <c r="AF31" s="209">
        <f t="shared" ca="1" si="17"/>
        <v>5.7999999999999996E-3</v>
      </c>
      <c r="AG31" s="209">
        <f t="shared" ca="1" si="17"/>
        <v>6.6E-3</v>
      </c>
      <c r="AH31" s="209">
        <f t="shared" ca="1" si="17"/>
        <v>7.4000000000000003E-3</v>
      </c>
      <c r="AI31" s="209">
        <f t="shared" ca="1" si="18"/>
        <v>8.0000000000000002E-3</v>
      </c>
      <c r="AJ31" s="209">
        <f t="shared" ca="1" si="18"/>
        <v>6.7000000000000002E-3</v>
      </c>
      <c r="AK31" s="209">
        <f t="shared" ca="1" si="18"/>
        <v>7.7999999999999996E-3</v>
      </c>
      <c r="AL31" s="209">
        <f t="shared" ca="1" si="18"/>
        <v>8.8999999999999999E-3</v>
      </c>
      <c r="AM31" s="209">
        <f t="shared" ca="1" si="18"/>
        <v>8.9999999999999993E-3</v>
      </c>
      <c r="AN31" s="209">
        <f t="shared" ca="1" si="18"/>
        <v>6.4000000000000003E-3</v>
      </c>
      <c r="AO31" s="209">
        <f t="shared" ca="1" si="18"/>
        <v>6.6E-3</v>
      </c>
      <c r="AP31" s="209">
        <f t="shared" ca="1" si="18"/>
        <v>6.4000000000000003E-3</v>
      </c>
      <c r="AQ31" s="209">
        <f t="shared" ca="1" si="18"/>
        <v>7.4000000000000003E-3</v>
      </c>
      <c r="AR31" s="209">
        <f t="shared" ca="1" si="18"/>
        <v>7.9000000000000008E-3</v>
      </c>
      <c r="AS31" s="209">
        <f t="shared" ca="1" si="18"/>
        <v>7.1000000000000004E-3</v>
      </c>
      <c r="AT31" s="209">
        <f t="shared" ca="1" si="18"/>
        <v>6.7999999999999996E-3</v>
      </c>
      <c r="AU31" s="209">
        <f t="shared" ca="1" si="18"/>
        <v>7.4000000000000003E-3</v>
      </c>
      <c r="AV31" s="209">
        <f t="shared" ca="1" si="18"/>
        <v>6.1000000000000004E-3</v>
      </c>
      <c r="AW31" s="209">
        <f t="shared" ca="1" si="18"/>
        <v>6.1999999999999998E-3</v>
      </c>
      <c r="AX31" s="209">
        <f t="shared" ca="1" si="18"/>
        <v>8.8000000000000005E-3</v>
      </c>
      <c r="AY31" s="209">
        <f t="shared" ca="1" si="16"/>
        <v>7.4000000000000003E-3</v>
      </c>
      <c r="AZ31" s="209">
        <f t="shared" ca="1" si="16"/>
        <v>4.1999999999999997E-3</v>
      </c>
      <c r="BA31" s="209">
        <f t="shared" ca="1" si="16"/>
        <v>5.1999999999999998E-3</v>
      </c>
      <c r="BB31" s="209">
        <f t="shared" ca="1" si="16"/>
        <v>4.4999999999999997E-3</v>
      </c>
      <c r="BC31" s="209">
        <f t="shared" ca="1" si="16"/>
        <v>5.1999999999999998E-3</v>
      </c>
      <c r="BD31" s="209">
        <f t="shared" ca="1" si="16"/>
        <v>5.1000000000000004E-3</v>
      </c>
      <c r="BE31" s="209">
        <f t="shared" ca="1" si="16"/>
        <v>5.1000000000000004E-3</v>
      </c>
      <c r="BF31" s="209">
        <f t="shared" ca="1" si="16"/>
        <v>4.5999999999999999E-3</v>
      </c>
      <c r="BG31" s="209">
        <f t="shared" ca="1" si="16"/>
        <v>7.4000000000000003E-3</v>
      </c>
      <c r="BH31" s="209">
        <f t="shared" ca="1" si="13"/>
        <v>7.1999999999999998E-3</v>
      </c>
      <c r="BI31" s="209">
        <f t="shared" ca="1" si="13"/>
        <v>7.1000000000000004E-3</v>
      </c>
      <c r="BJ31" s="209">
        <f t="shared" ca="1" si="13"/>
        <v>6.1000000000000004E-3</v>
      </c>
      <c r="BK31" s="209">
        <f t="shared" ca="1" si="13"/>
        <v>5.1999999999999998E-3</v>
      </c>
      <c r="BL31" s="209">
        <f t="shared" ca="1" si="13"/>
        <v>4.7999999999999996E-3</v>
      </c>
      <c r="BM31" s="209">
        <f t="shared" ca="1" si="13"/>
        <v>4.3E-3</v>
      </c>
      <c r="BN31" s="209">
        <f t="shared" ca="1" si="13"/>
        <v>4.1000000000000003E-3</v>
      </c>
      <c r="BO31" s="209">
        <f t="shared" ca="1" si="13"/>
        <v>3.8999999999999998E-3</v>
      </c>
      <c r="BP31" s="209">
        <f t="shared" ca="1" si="13"/>
        <v>4.8999999999999998E-3</v>
      </c>
      <c r="BQ31" s="209">
        <f t="shared" ca="1" si="13"/>
        <v>5.4000000000000003E-3</v>
      </c>
      <c r="BR31" s="209">
        <f t="shared" ca="1" si="14"/>
        <v>5.3E-3</v>
      </c>
      <c r="BS31" s="209">
        <f t="shared" ca="1" si="14"/>
        <v>7.9000000000000008E-3</v>
      </c>
      <c r="BT31" s="209">
        <f t="shared" ca="1" si="14"/>
        <v>7.1000000000000004E-3</v>
      </c>
      <c r="BU31" s="209">
        <f t="shared" ca="1" si="14"/>
        <v>7.7000000000000002E-3</v>
      </c>
      <c r="BV31" s="209">
        <f t="shared" ca="1" si="14"/>
        <v>7.7999999999999996E-3</v>
      </c>
      <c r="BW31" s="209">
        <f t="shared" ca="1" si="14"/>
        <v>6.6E-3</v>
      </c>
      <c r="BX31" s="209">
        <f t="shared" ca="1" si="14"/>
        <v>6.0000000000000001E-3</v>
      </c>
      <c r="BY31" s="209">
        <f t="shared" ca="1" si="15"/>
        <v>0</v>
      </c>
      <c r="BZ31" s="209">
        <f t="shared" ca="1" si="15"/>
        <v>0</v>
      </c>
      <c r="CA31" s="209">
        <f t="shared" ca="1" si="15"/>
        <v>0</v>
      </c>
      <c r="CB31" s="209">
        <f t="shared" ca="1" si="15"/>
        <v>0</v>
      </c>
      <c r="CC31" s="209">
        <f t="shared" ca="1" si="15"/>
        <v>0</v>
      </c>
    </row>
    <row r="32" spans="2:81">
      <c r="C32" s="26" t="str">
        <f t="shared" si="6"/>
        <v>历史汇总!B</v>
      </c>
      <c r="D32" s="26">
        <v>30</v>
      </c>
      <c r="E32" s="26" t="str">
        <f t="shared" si="7"/>
        <v>历史新!C30</v>
      </c>
      <c r="F32" s="26">
        <f>ROW()</f>
        <v>32</v>
      </c>
      <c r="G32" s="694"/>
      <c r="H32" s="29" t="s">
        <v>46</v>
      </c>
      <c r="I32" s="209">
        <f t="shared" ca="1" si="19"/>
        <v>0.14499999999999999</v>
      </c>
      <c r="J32" s="209">
        <f t="shared" ca="1" si="19"/>
        <v>0.13289999999999999</v>
      </c>
      <c r="K32" s="209">
        <f t="shared" ca="1" si="19"/>
        <v>0.1168</v>
      </c>
      <c r="L32" s="209">
        <f t="shared" ca="1" si="19"/>
        <v>0.1145</v>
      </c>
      <c r="M32" s="209">
        <f t="shared" ca="1" si="19"/>
        <v>0.1074</v>
      </c>
      <c r="N32" s="209">
        <f t="shared" ca="1" si="19"/>
        <v>9.98E-2</v>
      </c>
      <c r="O32" s="209">
        <f t="shared" ca="1" si="19"/>
        <v>9.3899999999999997E-2</v>
      </c>
      <c r="P32" s="209">
        <f t="shared" ca="1" si="19"/>
        <v>8.7800000000000003E-2</v>
      </c>
      <c r="Q32" s="209">
        <f t="shared" ca="1" si="19"/>
        <v>7.7499999999999999E-2</v>
      </c>
      <c r="R32" s="209">
        <f t="shared" ca="1" si="19"/>
        <v>7.9100000000000004E-2</v>
      </c>
      <c r="S32" s="209">
        <f t="shared" ca="1" si="19"/>
        <v>7.4499999999999997E-2</v>
      </c>
      <c r="T32" s="209">
        <f t="shared" ca="1" si="19"/>
        <v>9.2700000000000005E-2</v>
      </c>
      <c r="U32" s="209">
        <f t="shared" ca="1" si="19"/>
        <v>9.11E-2</v>
      </c>
      <c r="V32" s="209">
        <f t="shared" ca="1" si="19"/>
        <v>7.9000000000000001E-2</v>
      </c>
      <c r="W32" s="209">
        <f t="shared" ca="1" si="19"/>
        <v>8.7400000000000005E-2</v>
      </c>
      <c r="X32" s="209">
        <f t="shared" ca="1" si="19"/>
        <v>8.2199999999999995E-2</v>
      </c>
      <c r="Y32" s="209">
        <f t="shared" ca="1" si="17"/>
        <v>7.9899999999999999E-2</v>
      </c>
      <c r="Z32" s="209">
        <f t="shared" ca="1" si="17"/>
        <v>8.6300000000000002E-2</v>
      </c>
      <c r="AA32" s="209">
        <f t="shared" ca="1" si="17"/>
        <v>7.5899999999999995E-2</v>
      </c>
      <c r="AB32" s="209">
        <f t="shared" ca="1" si="17"/>
        <v>5.4800000000000001E-2</v>
      </c>
      <c r="AC32" s="209">
        <f t="shared" ca="1" si="17"/>
        <v>0.05</v>
      </c>
      <c r="AD32" s="209">
        <f t="shared" ca="1" si="17"/>
        <v>5.0700000000000002E-2</v>
      </c>
      <c r="AE32" s="209">
        <f t="shared" ca="1" si="17"/>
        <v>5.0900000000000001E-2</v>
      </c>
      <c r="AF32" s="209">
        <f t="shared" ca="1" si="17"/>
        <v>5.5899999999999998E-2</v>
      </c>
      <c r="AG32" s="209">
        <f t="shared" ca="1" si="17"/>
        <v>6.4299999999999996E-2</v>
      </c>
      <c r="AH32" s="209">
        <f t="shared" ca="1" si="17"/>
        <v>7.22E-2</v>
      </c>
      <c r="AI32" s="209">
        <f t="shared" ca="1" si="18"/>
        <v>6.7900000000000002E-2</v>
      </c>
      <c r="AJ32" s="209">
        <f t="shared" ca="1" si="18"/>
        <v>6.08E-2</v>
      </c>
      <c r="AK32" s="209">
        <f t="shared" ca="1" si="18"/>
        <v>6.3100000000000003E-2</v>
      </c>
      <c r="AL32" s="209">
        <f t="shared" ca="1" si="18"/>
        <v>6.4299999999999996E-2</v>
      </c>
      <c r="AM32" s="209">
        <f t="shared" ca="1" si="18"/>
        <v>6.6699999999999995E-2</v>
      </c>
      <c r="AN32" s="209">
        <f t="shared" ca="1" si="18"/>
        <v>6.0900000000000003E-2</v>
      </c>
      <c r="AO32" s="209">
        <f t="shared" ca="1" si="18"/>
        <v>6.6799999999999998E-2</v>
      </c>
      <c r="AP32" s="209">
        <f t="shared" ca="1" si="18"/>
        <v>6.4899999999999999E-2</v>
      </c>
      <c r="AQ32" s="209">
        <f t="shared" ca="1" si="18"/>
        <v>5.7700000000000001E-2</v>
      </c>
      <c r="AR32" s="209">
        <f t="shared" ca="1" si="18"/>
        <v>6.8699999999999997E-2</v>
      </c>
      <c r="AS32" s="209">
        <f t="shared" ca="1" si="18"/>
        <v>7.7600000000000002E-2</v>
      </c>
      <c r="AT32" s="209">
        <f t="shared" ca="1" si="18"/>
        <v>6.7199999999999996E-2</v>
      </c>
      <c r="AU32" s="209">
        <f t="shared" ca="1" si="18"/>
        <v>6.4299999999999996E-2</v>
      </c>
      <c r="AV32" s="209">
        <f t="shared" ca="1" si="18"/>
        <v>6.1699999999999998E-2</v>
      </c>
      <c r="AW32" s="209">
        <f t="shared" ca="1" si="18"/>
        <v>5.4199999999999998E-2</v>
      </c>
      <c r="AX32" s="209">
        <f t="shared" ca="1" si="18"/>
        <v>5.1499999999999997E-2</v>
      </c>
      <c r="AY32" s="209">
        <f t="shared" ca="1" si="16"/>
        <v>4.9599999999999998E-2</v>
      </c>
      <c r="AZ32" s="209">
        <f t="shared" ca="1" si="16"/>
        <v>3.5900000000000001E-2</v>
      </c>
      <c r="BA32" s="209">
        <f t="shared" ca="1" si="16"/>
        <v>3.9399999999999998E-2</v>
      </c>
      <c r="BB32" s="209">
        <f t="shared" ca="1" si="16"/>
        <v>3.7699999999999997E-2</v>
      </c>
      <c r="BC32" s="209">
        <f t="shared" ca="1" si="16"/>
        <v>3.8199999999999998E-2</v>
      </c>
      <c r="BD32" s="209">
        <f t="shared" ca="1" si="16"/>
        <v>4.9700000000000001E-2</v>
      </c>
      <c r="BE32" s="209">
        <f t="shared" ca="1" si="16"/>
        <v>4.6300000000000001E-2</v>
      </c>
      <c r="BF32" s="209">
        <f t="shared" ca="1" si="16"/>
        <v>4.6600000000000003E-2</v>
      </c>
      <c r="BG32" s="209">
        <f t="shared" ca="1" si="16"/>
        <v>5.2299999999999999E-2</v>
      </c>
      <c r="BH32" s="209">
        <f t="shared" ca="1" si="13"/>
        <v>4.5600000000000002E-2</v>
      </c>
      <c r="BI32" s="209">
        <f t="shared" ca="1" si="13"/>
        <v>4.1500000000000002E-2</v>
      </c>
      <c r="BJ32" s="209">
        <f t="shared" ca="1" si="13"/>
        <v>4.3299999999999998E-2</v>
      </c>
      <c r="BK32" s="209">
        <f t="shared" ca="1" si="13"/>
        <v>0.04</v>
      </c>
      <c r="BL32" s="209">
        <f t="shared" ca="1" si="13"/>
        <v>3.5200000000000002E-2</v>
      </c>
      <c r="BM32" s="209">
        <f t="shared" ca="1" si="13"/>
        <v>3.3399999999999999E-2</v>
      </c>
      <c r="BN32" s="209">
        <f t="shared" ca="1" si="13"/>
        <v>3.6600000000000001E-2</v>
      </c>
      <c r="BO32" s="209">
        <f t="shared" ca="1" si="13"/>
        <v>3.1300000000000001E-2</v>
      </c>
      <c r="BP32" s="209">
        <f t="shared" ca="1" si="13"/>
        <v>4.82E-2</v>
      </c>
      <c r="BQ32" s="209">
        <f t="shared" ca="1" si="13"/>
        <v>4.2900000000000001E-2</v>
      </c>
      <c r="BR32" s="209">
        <f t="shared" ca="1" si="14"/>
        <v>3.8100000000000002E-2</v>
      </c>
      <c r="BS32" s="209">
        <f t="shared" ca="1" si="14"/>
        <v>3.3399999999999999E-2</v>
      </c>
      <c r="BT32" s="209">
        <f t="shared" ca="1" si="14"/>
        <v>3.2800000000000003E-2</v>
      </c>
      <c r="BU32" s="209">
        <f t="shared" ca="1" si="14"/>
        <v>3.1800000000000002E-2</v>
      </c>
      <c r="BV32" s="209">
        <f t="shared" ca="1" si="14"/>
        <v>4.4499999999999998E-2</v>
      </c>
      <c r="BW32" s="209">
        <f t="shared" ca="1" si="14"/>
        <v>3.3099999999999997E-2</v>
      </c>
      <c r="BX32" s="209">
        <f t="shared" ca="1" si="14"/>
        <v>3.1300000000000001E-2</v>
      </c>
      <c r="BY32" s="209">
        <f t="shared" ca="1" si="15"/>
        <v>0</v>
      </c>
      <c r="BZ32" s="209">
        <f t="shared" ca="1" si="15"/>
        <v>0</v>
      </c>
      <c r="CA32" s="209">
        <f t="shared" ca="1" si="15"/>
        <v>0</v>
      </c>
      <c r="CB32" s="209">
        <f t="shared" ca="1" si="15"/>
        <v>0</v>
      </c>
      <c r="CC32" s="209">
        <f t="shared" ca="1" si="15"/>
        <v>0</v>
      </c>
    </row>
    <row r="33" spans="2:81">
      <c r="C33" s="26" t="str">
        <f t="shared" si="6"/>
        <v>历史汇总!B</v>
      </c>
      <c r="D33" s="26">
        <v>31</v>
      </c>
      <c r="E33" s="26" t="str">
        <f t="shared" si="7"/>
        <v>历史新!C31</v>
      </c>
      <c r="F33" s="26">
        <f>ROW()</f>
        <v>33</v>
      </c>
      <c r="G33" s="694"/>
      <c r="H33" s="29" t="s">
        <v>47</v>
      </c>
      <c r="I33" s="209">
        <f t="shared" ca="1" si="19"/>
        <v>3.5499999999999997E-2</v>
      </c>
      <c r="J33" s="209">
        <f t="shared" ca="1" si="19"/>
        <v>3.56E-2</v>
      </c>
      <c r="K33" s="209">
        <f t="shared" ca="1" si="19"/>
        <v>2.3800000000000002E-2</v>
      </c>
      <c r="L33" s="209">
        <f t="shared" ca="1" si="19"/>
        <v>2.2700000000000001E-2</v>
      </c>
      <c r="M33" s="209">
        <f t="shared" ca="1" si="19"/>
        <v>2.35E-2</v>
      </c>
      <c r="N33" s="209">
        <f t="shared" ca="1" si="19"/>
        <v>2.3699999999999999E-2</v>
      </c>
      <c r="O33" s="209">
        <f t="shared" ca="1" si="19"/>
        <v>2.58E-2</v>
      </c>
      <c r="P33" s="209">
        <f t="shared" ca="1" si="19"/>
        <v>2.2200000000000001E-2</v>
      </c>
      <c r="Q33" s="209">
        <f t="shared" ca="1" si="19"/>
        <v>2.1100000000000001E-2</v>
      </c>
      <c r="R33" s="209">
        <f t="shared" ca="1" si="19"/>
        <v>1.83E-2</v>
      </c>
      <c r="S33" s="209">
        <f t="shared" ca="1" si="19"/>
        <v>1.7600000000000001E-2</v>
      </c>
      <c r="T33" s="209">
        <f t="shared" ca="1" si="19"/>
        <v>2.3599999999999999E-2</v>
      </c>
      <c r="U33" s="209">
        <f t="shared" ca="1" si="19"/>
        <v>2.5899999999999999E-2</v>
      </c>
      <c r="V33" s="209">
        <f t="shared" ca="1" si="19"/>
        <v>2.5399999999999999E-2</v>
      </c>
      <c r="W33" s="209">
        <f t="shared" ca="1" si="19"/>
        <v>2.24E-2</v>
      </c>
      <c r="X33" s="209">
        <f t="shared" ca="1" si="19"/>
        <v>2.0899999999999998E-2</v>
      </c>
      <c r="Y33" s="209">
        <f t="shared" ca="1" si="17"/>
        <v>2.1399999999999999E-2</v>
      </c>
      <c r="Z33" s="209">
        <f t="shared" ca="1" si="17"/>
        <v>2.63E-2</v>
      </c>
      <c r="AA33" s="209">
        <f t="shared" ca="1" si="17"/>
        <v>2.3699999999999999E-2</v>
      </c>
      <c r="AB33" s="209">
        <f t="shared" ca="1" si="17"/>
        <v>1.6E-2</v>
      </c>
      <c r="AC33" s="209">
        <f t="shared" ca="1" si="17"/>
        <v>1.77E-2</v>
      </c>
      <c r="AD33" s="209">
        <f t="shared" ca="1" si="17"/>
        <v>1.4999999999999999E-2</v>
      </c>
      <c r="AE33" s="209">
        <f t="shared" ca="1" si="17"/>
        <v>1.5599999999999999E-2</v>
      </c>
      <c r="AF33" s="209">
        <f t="shared" ca="1" si="17"/>
        <v>1.67E-2</v>
      </c>
      <c r="AG33" s="209">
        <f t="shared" ca="1" si="17"/>
        <v>2.64E-2</v>
      </c>
      <c r="AH33" s="209">
        <f t="shared" ca="1" si="17"/>
        <v>3.3000000000000002E-2</v>
      </c>
      <c r="AI33" s="209">
        <f t="shared" ca="1" si="18"/>
        <v>3.0700000000000002E-2</v>
      </c>
      <c r="AJ33" s="209">
        <f t="shared" ca="1" si="18"/>
        <v>2.47E-2</v>
      </c>
      <c r="AK33" s="209">
        <f t="shared" ca="1" si="18"/>
        <v>2.47E-2</v>
      </c>
      <c r="AL33" s="209">
        <f t="shared" ca="1" si="18"/>
        <v>2.8500000000000001E-2</v>
      </c>
      <c r="AM33" s="209">
        <f t="shared" ca="1" si="18"/>
        <v>3.1099999999999999E-2</v>
      </c>
      <c r="AN33" s="209">
        <f t="shared" ca="1" si="18"/>
        <v>2.3800000000000002E-2</v>
      </c>
      <c r="AO33" s="209">
        <f t="shared" ca="1" si="18"/>
        <v>0.02</v>
      </c>
      <c r="AP33" s="209">
        <f t="shared" ca="1" si="18"/>
        <v>1.6E-2</v>
      </c>
      <c r="AQ33" s="209">
        <f t="shared" ca="1" si="18"/>
        <v>1.78E-2</v>
      </c>
      <c r="AR33" s="209">
        <f t="shared" ca="1" si="18"/>
        <v>2.0299999999999999E-2</v>
      </c>
      <c r="AS33" s="209">
        <f t="shared" ca="1" si="18"/>
        <v>2.2599999999999999E-2</v>
      </c>
      <c r="AT33" s="209">
        <f t="shared" ca="1" si="18"/>
        <v>2.0299999999999999E-2</v>
      </c>
      <c r="AU33" s="209">
        <f t="shared" ca="1" si="18"/>
        <v>2.06E-2</v>
      </c>
      <c r="AV33" s="209">
        <f t="shared" ca="1" si="18"/>
        <v>1.8499999999999999E-2</v>
      </c>
      <c r="AW33" s="209">
        <f t="shared" ca="1" si="18"/>
        <v>1.8800000000000001E-2</v>
      </c>
      <c r="AX33" s="209">
        <f t="shared" ca="1" si="18"/>
        <v>2.1600000000000001E-2</v>
      </c>
      <c r="AY33" s="209">
        <f t="shared" ca="1" si="16"/>
        <v>2.3699999999999999E-2</v>
      </c>
      <c r="AZ33" s="209">
        <f t="shared" ca="1" si="16"/>
        <v>1.66E-2</v>
      </c>
      <c r="BA33" s="209">
        <f t="shared" ca="1" si="16"/>
        <v>1.6899999999999998E-2</v>
      </c>
      <c r="BB33" s="209">
        <f t="shared" ca="1" si="16"/>
        <v>1.2699999999999999E-2</v>
      </c>
      <c r="BC33" s="209">
        <f t="shared" ca="1" si="16"/>
        <v>1.44E-2</v>
      </c>
      <c r="BD33" s="209">
        <f t="shared" ca="1" si="16"/>
        <v>1.49E-2</v>
      </c>
      <c r="BE33" s="209">
        <f t="shared" ca="1" si="16"/>
        <v>1.6400000000000001E-2</v>
      </c>
      <c r="BF33" s="209">
        <f t="shared" ca="1" si="16"/>
        <v>1.6500000000000001E-2</v>
      </c>
      <c r="BG33" s="209">
        <f t="shared" ca="1" si="16"/>
        <v>1.89E-2</v>
      </c>
      <c r="BH33" s="209">
        <f t="shared" ca="1" si="13"/>
        <v>1.6299999999999999E-2</v>
      </c>
      <c r="BI33" s="209">
        <f t="shared" ca="1" si="13"/>
        <v>1.5599999999999999E-2</v>
      </c>
      <c r="BJ33" s="209">
        <f t="shared" ca="1" si="13"/>
        <v>1.52E-2</v>
      </c>
      <c r="BK33" s="209">
        <f t="shared" ca="1" si="13"/>
        <v>1.5900000000000001E-2</v>
      </c>
      <c r="BL33" s="209">
        <f t="shared" ca="1" si="13"/>
        <v>2.01E-2</v>
      </c>
      <c r="BM33" s="209">
        <f t="shared" ca="1" si="13"/>
        <v>1.2999999999999999E-2</v>
      </c>
      <c r="BN33" s="209">
        <f t="shared" ca="1" si="13"/>
        <v>1.01E-2</v>
      </c>
      <c r="BO33" s="209">
        <f t="shared" ca="1" si="13"/>
        <v>9.1000000000000004E-3</v>
      </c>
      <c r="BP33" s="209">
        <f t="shared" ca="1" si="13"/>
        <v>9.5999999999999992E-3</v>
      </c>
      <c r="BQ33" s="209">
        <f t="shared" ca="1" si="13"/>
        <v>1.04E-2</v>
      </c>
      <c r="BR33" s="209">
        <f t="shared" ca="1" si="14"/>
        <v>1.12E-2</v>
      </c>
      <c r="BS33" s="209">
        <f t="shared" ca="1" si="14"/>
        <v>1.09E-2</v>
      </c>
      <c r="BT33" s="209">
        <f t="shared" ca="1" si="14"/>
        <v>1.1299999999999999E-2</v>
      </c>
      <c r="BU33" s="209">
        <f t="shared" ca="1" si="14"/>
        <v>1.34E-2</v>
      </c>
      <c r="BV33" s="209">
        <f t="shared" ca="1" si="14"/>
        <v>1.7399999999999999E-2</v>
      </c>
      <c r="BW33" s="209">
        <f t="shared" ca="1" si="14"/>
        <v>1.26E-2</v>
      </c>
      <c r="BX33" s="209">
        <f t="shared" ca="1" si="14"/>
        <v>1.03E-2</v>
      </c>
      <c r="BY33" s="209">
        <f t="shared" ca="1" si="15"/>
        <v>0</v>
      </c>
      <c r="BZ33" s="209">
        <f t="shared" ca="1" si="15"/>
        <v>0</v>
      </c>
      <c r="CA33" s="209">
        <f t="shared" ca="1" si="15"/>
        <v>0</v>
      </c>
      <c r="CB33" s="209">
        <f t="shared" ca="1" si="15"/>
        <v>0</v>
      </c>
      <c r="CC33" s="209">
        <f t="shared" ca="1" si="15"/>
        <v>0</v>
      </c>
    </row>
    <row r="34" spans="2:81">
      <c r="B34" s="26">
        <v>50</v>
      </c>
      <c r="C34" s="26" t="str">
        <f t="shared" si="6"/>
        <v>历史汇总!B50</v>
      </c>
      <c r="D34" s="26">
        <v>32</v>
      </c>
      <c r="E34" s="26" t="str">
        <f t="shared" si="7"/>
        <v>历史新!C32</v>
      </c>
      <c r="F34" s="26">
        <f>ROW()</f>
        <v>34</v>
      </c>
      <c r="G34" s="694" t="s">
        <v>48</v>
      </c>
      <c r="H34" s="28" t="s">
        <v>49</v>
      </c>
      <c r="I34" s="209">
        <f t="shared" ca="1" si="19"/>
        <v>4.7800000000000002E-2</v>
      </c>
      <c r="J34" s="209">
        <f t="shared" ca="1" si="19"/>
        <v>4.1300000000000003E-2</v>
      </c>
      <c r="K34" s="209">
        <f t="shared" ca="1" si="19"/>
        <v>3.9E-2</v>
      </c>
      <c r="L34" s="209">
        <f t="shared" ca="1" si="19"/>
        <v>3.8199999999999998E-2</v>
      </c>
      <c r="M34" s="209">
        <f t="shared" ca="1" si="19"/>
        <v>3.4099999999999998E-2</v>
      </c>
      <c r="N34" s="209">
        <f t="shared" ca="1" si="19"/>
        <v>3.6200000000000003E-2</v>
      </c>
      <c r="O34" s="209">
        <f t="shared" ca="1" si="19"/>
        <v>5.33E-2</v>
      </c>
      <c r="P34" s="209">
        <f t="shared" ca="1" si="19"/>
        <v>4.7699999999999999E-2</v>
      </c>
      <c r="Q34" s="209">
        <f t="shared" ca="1" si="19"/>
        <v>3.9199999999999999E-2</v>
      </c>
      <c r="R34" s="209">
        <f t="shared" ca="1" si="19"/>
        <v>3.7699999999999997E-2</v>
      </c>
      <c r="S34" s="209">
        <f t="shared" ca="1" si="19"/>
        <v>3.2000000000000001E-2</v>
      </c>
      <c r="T34" s="209">
        <f t="shared" ca="1" si="19"/>
        <v>3.44E-2</v>
      </c>
      <c r="U34" s="209">
        <f t="shared" ca="1" si="19"/>
        <v>6.8199999999999997E-2</v>
      </c>
      <c r="V34" s="209">
        <f t="shared" ca="1" si="19"/>
        <v>6.2899999999999998E-2</v>
      </c>
      <c r="W34" s="209">
        <f t="shared" ca="1" si="19"/>
        <v>5.7000000000000002E-2</v>
      </c>
      <c r="X34" s="209">
        <f t="shared" ca="1" si="19"/>
        <v>6.6199999999999995E-2</v>
      </c>
      <c r="Y34" s="209">
        <f t="shared" ca="1" si="17"/>
        <v>5.3800000000000001E-2</v>
      </c>
      <c r="Z34" s="209">
        <f t="shared" ca="1" si="17"/>
        <v>7.0300000000000001E-2</v>
      </c>
      <c r="AA34" s="209">
        <f t="shared" ca="1" si="17"/>
        <v>8.0799999999999997E-2</v>
      </c>
      <c r="AB34" s="209">
        <f t="shared" ca="1" si="17"/>
        <v>6.5100000000000005E-2</v>
      </c>
      <c r="AC34" s="209">
        <f t="shared" ca="1" si="17"/>
        <v>5.2200000000000003E-2</v>
      </c>
      <c r="AD34" s="209">
        <f t="shared" ca="1" si="17"/>
        <v>5.9299999999999999E-2</v>
      </c>
      <c r="AE34" s="209">
        <f t="shared" ca="1" si="17"/>
        <v>5.2999999999999999E-2</v>
      </c>
      <c r="AF34" s="209">
        <f t="shared" ca="1" si="17"/>
        <v>6.7000000000000004E-2</v>
      </c>
      <c r="AG34" s="209">
        <f t="shared" ca="1" si="17"/>
        <v>7.2700000000000001E-2</v>
      </c>
      <c r="AH34" s="209">
        <f t="shared" ca="1" si="17"/>
        <v>8.8200000000000001E-2</v>
      </c>
      <c r="AI34" s="209">
        <f t="shared" ca="1" si="18"/>
        <v>8.2900000000000001E-2</v>
      </c>
      <c r="AJ34" s="209">
        <f t="shared" ca="1" si="18"/>
        <v>7.2900000000000006E-2</v>
      </c>
      <c r="AK34" s="209">
        <f t="shared" ca="1" si="18"/>
        <v>7.8E-2</v>
      </c>
      <c r="AL34" s="209">
        <f t="shared" ca="1" si="18"/>
        <v>0.1074</v>
      </c>
      <c r="AM34" s="209">
        <f t="shared" ca="1" si="18"/>
        <v>0.1336</v>
      </c>
      <c r="AN34" s="209">
        <f t="shared" ca="1" si="18"/>
        <v>8.2900000000000001E-2</v>
      </c>
      <c r="AO34" s="209">
        <f t="shared" ca="1" si="18"/>
        <v>6.4000000000000001E-2</v>
      </c>
      <c r="AP34" s="209">
        <f t="shared" ca="1" si="18"/>
        <v>7.2499999999999995E-2</v>
      </c>
      <c r="AQ34" s="209">
        <f t="shared" ca="1" si="18"/>
        <v>7.7499999999999999E-2</v>
      </c>
      <c r="AR34" s="209">
        <f t="shared" ca="1" si="18"/>
        <v>7.1300000000000002E-2</v>
      </c>
      <c r="AS34" s="209">
        <f t="shared" ca="1" si="18"/>
        <v>8.6999999999999994E-2</v>
      </c>
      <c r="AT34" s="209">
        <f t="shared" ca="1" si="18"/>
        <v>7.5499999999999998E-2</v>
      </c>
      <c r="AU34" s="209">
        <f t="shared" ca="1" si="18"/>
        <v>8.7800000000000003E-2</v>
      </c>
      <c r="AV34" s="209">
        <f t="shared" ca="1" si="18"/>
        <v>7.5700000000000003E-2</v>
      </c>
      <c r="AW34" s="209">
        <f t="shared" ca="1" si="18"/>
        <v>9.4399999999999998E-2</v>
      </c>
      <c r="AX34" s="209">
        <f t="shared" ca="1" si="18"/>
        <v>0.1855</v>
      </c>
      <c r="AY34" s="209">
        <f t="shared" ca="1" si="16"/>
        <v>0.17649999999999999</v>
      </c>
      <c r="AZ34" s="209">
        <f t="shared" ca="1" si="16"/>
        <v>0.1157</v>
      </c>
      <c r="BA34" s="209">
        <f t="shared" ca="1" si="16"/>
        <v>0.1026</v>
      </c>
      <c r="BB34" s="209">
        <f t="shared" ca="1" si="16"/>
        <v>0.1124</v>
      </c>
      <c r="BC34" s="209">
        <f t="shared" ca="1" si="16"/>
        <v>0.1076</v>
      </c>
      <c r="BD34" s="209">
        <f t="shared" ca="1" si="16"/>
        <v>8.43E-2</v>
      </c>
      <c r="BE34" s="209">
        <f t="shared" ca="1" si="16"/>
        <v>0.1033</v>
      </c>
      <c r="BF34" s="209">
        <f t="shared" ca="1" si="16"/>
        <v>0.11940000000000001</v>
      </c>
      <c r="BG34" s="209">
        <f t="shared" ca="1" si="16"/>
        <v>0.12959999999999999</v>
      </c>
      <c r="BH34" s="209">
        <f t="shared" ca="1" si="13"/>
        <v>0.13789999999999999</v>
      </c>
      <c r="BI34" s="209">
        <f t="shared" ca="1" si="13"/>
        <v>0.14099999999999999</v>
      </c>
      <c r="BJ34" s="209">
        <f t="shared" ca="1" si="13"/>
        <v>0.12529999999999999</v>
      </c>
      <c r="BK34" s="209">
        <f t="shared" ca="1" si="13"/>
        <v>0.15870000000000001</v>
      </c>
      <c r="BL34" s="209">
        <f t="shared" ca="1" si="13"/>
        <v>0.12139999999999999</v>
      </c>
      <c r="BM34" s="209">
        <f t="shared" ca="1" si="13"/>
        <v>8.5999999999999993E-2</v>
      </c>
      <c r="BN34" s="209">
        <f t="shared" ca="1" si="13"/>
        <v>8.3099999999999993E-2</v>
      </c>
      <c r="BO34" s="209">
        <f t="shared" ca="1" si="13"/>
        <v>7.6100000000000001E-2</v>
      </c>
      <c r="BP34" s="209">
        <f t="shared" ca="1" si="13"/>
        <v>6.9699999999999998E-2</v>
      </c>
      <c r="BQ34" s="209">
        <f t="shared" ca="1" si="13"/>
        <v>0.13159999999999999</v>
      </c>
      <c r="BR34" s="209">
        <f t="shared" ca="1" si="14"/>
        <v>0.14249999999999999</v>
      </c>
      <c r="BS34" s="209">
        <f t="shared" ca="1" si="14"/>
        <v>0.17</v>
      </c>
      <c r="BT34" s="209">
        <f t="shared" ca="1" si="14"/>
        <v>0.1668</v>
      </c>
      <c r="BU34" s="209">
        <f t="shared" ca="1" si="14"/>
        <v>0.15590000000000001</v>
      </c>
      <c r="BV34" s="209">
        <f t="shared" ca="1" si="14"/>
        <v>0.12920000000000001</v>
      </c>
      <c r="BW34" s="209">
        <f t="shared" ca="1" si="14"/>
        <v>0.19009999999999999</v>
      </c>
      <c r="BX34" s="209">
        <f t="shared" ca="1" si="14"/>
        <v>0.16170000000000001</v>
      </c>
      <c r="BY34" s="209">
        <f t="shared" ca="1" si="15"/>
        <v>0</v>
      </c>
      <c r="BZ34" s="209">
        <f t="shared" ca="1" si="15"/>
        <v>0</v>
      </c>
      <c r="CA34" s="209">
        <f t="shared" ca="1" si="15"/>
        <v>0</v>
      </c>
      <c r="CB34" s="209">
        <f t="shared" ca="1" si="15"/>
        <v>0</v>
      </c>
      <c r="CC34" s="209">
        <f t="shared" ca="1" si="15"/>
        <v>0</v>
      </c>
    </row>
    <row r="35" spans="2:81">
      <c r="B35" s="26">
        <v>51</v>
      </c>
      <c r="C35" s="26" t="str">
        <f t="shared" si="6"/>
        <v>历史汇总!B51</v>
      </c>
      <c r="D35" s="26">
        <v>33</v>
      </c>
      <c r="E35" s="26" t="str">
        <f t="shared" si="7"/>
        <v>历史新!C33</v>
      </c>
      <c r="F35" s="26">
        <f>ROW()</f>
        <v>35</v>
      </c>
      <c r="G35" s="694"/>
      <c r="H35" s="29" t="s">
        <v>50</v>
      </c>
      <c r="I35" s="209">
        <f t="shared" ca="1" si="19"/>
        <v>0.1686</v>
      </c>
      <c r="J35" s="209">
        <f t="shared" ca="1" si="19"/>
        <v>0.1779</v>
      </c>
      <c r="K35" s="209">
        <f t="shared" ca="1" si="19"/>
        <v>0.15329999999999999</v>
      </c>
      <c r="L35" s="209">
        <f t="shared" ca="1" si="19"/>
        <v>0.13619999999999999</v>
      </c>
      <c r="M35" s="209">
        <f t="shared" ca="1" si="19"/>
        <v>0.12509999999999999</v>
      </c>
      <c r="N35" s="209">
        <f t="shared" ca="1" si="19"/>
        <v>0.126</v>
      </c>
      <c r="O35" s="209">
        <f t="shared" ca="1" si="19"/>
        <v>0.1346</v>
      </c>
      <c r="P35" s="209">
        <f t="shared" ca="1" si="19"/>
        <v>0.13170000000000001</v>
      </c>
      <c r="Q35" s="209">
        <f t="shared" ca="1" si="19"/>
        <v>0.1323</v>
      </c>
      <c r="R35" s="209">
        <f t="shared" ca="1" si="19"/>
        <v>0.1328</v>
      </c>
      <c r="S35" s="209">
        <f t="shared" ca="1" si="19"/>
        <v>0.1153</v>
      </c>
      <c r="T35" s="209">
        <f t="shared" ca="1" si="19"/>
        <v>0.11119999999999999</v>
      </c>
      <c r="U35" s="209">
        <f t="shared" ca="1" si="19"/>
        <v>0.13</v>
      </c>
      <c r="V35" s="209">
        <f t="shared" ca="1" si="19"/>
        <v>0.14610000000000001</v>
      </c>
      <c r="W35" s="209">
        <f t="shared" ca="1" si="19"/>
        <v>0.1389</v>
      </c>
      <c r="X35" s="209">
        <f t="shared" ca="1" si="19"/>
        <v>0.13919999999999999</v>
      </c>
      <c r="Y35" s="209">
        <f t="shared" ca="1" si="17"/>
        <v>0.1346</v>
      </c>
      <c r="Z35" s="209">
        <f t="shared" ca="1" si="17"/>
        <v>0.1409</v>
      </c>
      <c r="AA35" s="209">
        <f t="shared" ca="1" si="17"/>
        <v>0.1454</v>
      </c>
      <c r="AB35" s="209">
        <f t="shared" ca="1" si="17"/>
        <v>0.12470000000000001</v>
      </c>
      <c r="AC35" s="209">
        <f t="shared" ca="1" si="17"/>
        <v>0.1278</v>
      </c>
      <c r="AD35" s="209">
        <f t="shared" ca="1" si="17"/>
        <v>0.12790000000000001</v>
      </c>
      <c r="AE35" s="209">
        <f t="shared" ca="1" si="17"/>
        <v>0.12039999999999999</v>
      </c>
      <c r="AF35" s="209">
        <f t="shared" ca="1" si="17"/>
        <v>0.1241</v>
      </c>
      <c r="AG35" s="209">
        <f t="shared" ca="1" si="17"/>
        <v>0.15049999999999999</v>
      </c>
      <c r="AH35" s="209">
        <f t="shared" ca="1" si="17"/>
        <v>0.17730000000000001</v>
      </c>
      <c r="AI35" s="209">
        <f t="shared" ca="1" si="18"/>
        <v>0.18479999999999999</v>
      </c>
      <c r="AJ35" s="209">
        <f t="shared" ca="1" si="18"/>
        <v>0.17630000000000001</v>
      </c>
      <c r="AK35" s="209">
        <f t="shared" ca="1" si="18"/>
        <v>0.17860000000000001</v>
      </c>
      <c r="AL35" s="209">
        <f t="shared" ca="1" si="18"/>
        <v>0.1802</v>
      </c>
      <c r="AM35" s="209">
        <f t="shared" ca="1" si="18"/>
        <v>0.19439999999999999</v>
      </c>
      <c r="AN35" s="209">
        <f t="shared" ca="1" si="18"/>
        <v>0.215</v>
      </c>
      <c r="AO35" s="209">
        <f t="shared" ca="1" si="18"/>
        <v>0.2177</v>
      </c>
      <c r="AP35" s="209">
        <f t="shared" ca="1" si="18"/>
        <v>0.21049999999999999</v>
      </c>
      <c r="AQ35" s="209">
        <f t="shared" ca="1" si="18"/>
        <v>0.1787</v>
      </c>
      <c r="AR35" s="209">
        <f t="shared" ca="1" si="18"/>
        <v>0.17180000000000001</v>
      </c>
      <c r="AS35" s="209">
        <f t="shared" ca="1" si="18"/>
        <v>0.1976</v>
      </c>
      <c r="AT35" s="209">
        <f t="shared" ca="1" si="18"/>
        <v>0.18540000000000001</v>
      </c>
      <c r="AU35" s="209">
        <f t="shared" ca="1" si="18"/>
        <v>0.17580000000000001</v>
      </c>
      <c r="AV35" s="209">
        <f t="shared" ca="1" si="18"/>
        <v>0.17499999999999999</v>
      </c>
      <c r="AW35" s="209">
        <f t="shared" ca="1" si="18"/>
        <v>0.14169999999999999</v>
      </c>
      <c r="AX35" s="209">
        <f t="shared" ca="1" si="18"/>
        <v>0.1434</v>
      </c>
      <c r="AY35" s="209">
        <f t="shared" ca="1" si="16"/>
        <v>0.1855</v>
      </c>
      <c r="AZ35" s="209">
        <f t="shared" ca="1" si="16"/>
        <v>0.16389999999999999</v>
      </c>
      <c r="BA35" s="209">
        <f t="shared" ca="1" si="16"/>
        <v>0.16320000000000001</v>
      </c>
      <c r="BB35" s="209">
        <f t="shared" ca="1" si="16"/>
        <v>0.14560000000000001</v>
      </c>
      <c r="BC35" s="209">
        <f t="shared" ca="1" si="16"/>
        <v>0.14829999999999999</v>
      </c>
      <c r="BD35" s="209">
        <f t="shared" ca="1" si="16"/>
        <v>0.17860000000000001</v>
      </c>
      <c r="BE35" s="209">
        <f t="shared" ca="1" si="16"/>
        <v>0.1517</v>
      </c>
      <c r="BF35" s="209">
        <f t="shared" ca="1" si="16"/>
        <v>0.15390000000000001</v>
      </c>
      <c r="BG35" s="209">
        <f t="shared" ca="1" si="16"/>
        <v>0.17319999999999999</v>
      </c>
      <c r="BH35" s="209">
        <f t="shared" ca="1" si="13"/>
        <v>0.17349999999999999</v>
      </c>
      <c r="BI35" s="209">
        <f t="shared" ca="1" si="13"/>
        <v>0.1714</v>
      </c>
      <c r="BJ35" s="209">
        <f t="shared" ca="1" si="13"/>
        <v>0.1721</v>
      </c>
      <c r="BK35" s="209">
        <f t="shared" ca="1" si="13"/>
        <v>0.16189999999999999</v>
      </c>
      <c r="BL35" s="209">
        <f t="shared" ca="1" si="13"/>
        <v>0.16500000000000001</v>
      </c>
      <c r="BM35" s="209">
        <f t="shared" ca="1" si="13"/>
        <v>0.16250000000000001</v>
      </c>
      <c r="BN35" s="209">
        <f t="shared" ca="1" si="13"/>
        <v>0.14849999999999999</v>
      </c>
      <c r="BO35" s="209">
        <f t="shared" ca="1" si="13"/>
        <v>0.1215</v>
      </c>
      <c r="BP35" s="209">
        <f t="shared" ca="1" si="13"/>
        <v>0.16969999999999999</v>
      </c>
      <c r="BQ35" s="209">
        <f t="shared" ca="1" si="13"/>
        <v>0.1421</v>
      </c>
      <c r="BR35" s="209">
        <f t="shared" ca="1" si="14"/>
        <v>0.15609999999999999</v>
      </c>
      <c r="BS35" s="209">
        <f t="shared" ca="1" si="14"/>
        <v>0.17019999999999999</v>
      </c>
      <c r="BT35" s="209">
        <f t="shared" ca="1" si="14"/>
        <v>0.15540000000000001</v>
      </c>
      <c r="BU35" s="209">
        <f t="shared" ca="1" si="14"/>
        <v>0.16059999999999999</v>
      </c>
      <c r="BV35" s="209">
        <f t="shared" ca="1" si="14"/>
        <v>0.15029999999999999</v>
      </c>
      <c r="BW35" s="209">
        <f t="shared" ca="1" si="14"/>
        <v>0.1341</v>
      </c>
      <c r="BX35" s="209">
        <f t="shared" ca="1" si="14"/>
        <v>0.1469</v>
      </c>
      <c r="BY35" s="209">
        <f t="shared" ca="1" si="15"/>
        <v>0</v>
      </c>
      <c r="BZ35" s="209">
        <f t="shared" ca="1" si="15"/>
        <v>0</v>
      </c>
      <c r="CA35" s="209">
        <f t="shared" ca="1" si="15"/>
        <v>0</v>
      </c>
      <c r="CB35" s="209">
        <f t="shared" ca="1" si="15"/>
        <v>0</v>
      </c>
      <c r="CC35" s="209">
        <f t="shared" ca="1" si="15"/>
        <v>0</v>
      </c>
    </row>
    <row r="36" spans="2:81">
      <c r="B36" s="26">
        <v>52</v>
      </c>
      <c r="C36" s="26" t="str">
        <f t="shared" si="6"/>
        <v>历史汇总!B52</v>
      </c>
      <c r="D36" s="26">
        <v>34</v>
      </c>
      <c r="E36" s="26" t="str">
        <f t="shared" si="7"/>
        <v>历史新!C34</v>
      </c>
      <c r="F36" s="26">
        <f>ROW()</f>
        <v>36</v>
      </c>
      <c r="G36" s="694"/>
      <c r="H36" s="29" t="s">
        <v>51</v>
      </c>
      <c r="I36" s="209">
        <f t="shared" ca="1" si="19"/>
        <v>0.44550000000000001</v>
      </c>
      <c r="J36" s="209">
        <f t="shared" ca="1" si="19"/>
        <v>0.4914</v>
      </c>
      <c r="K36" s="209">
        <f t="shared" ca="1" si="19"/>
        <v>0.54820000000000002</v>
      </c>
      <c r="L36" s="209">
        <f t="shared" ca="1" si="19"/>
        <v>0.51959999999999995</v>
      </c>
      <c r="M36" s="209">
        <f t="shared" ca="1" si="19"/>
        <v>0.54610000000000003</v>
      </c>
      <c r="N36" s="209">
        <f t="shared" ca="1" si="19"/>
        <v>0.52980000000000005</v>
      </c>
      <c r="O36" s="209">
        <f t="shared" ca="1" si="19"/>
        <v>0.45429999999999998</v>
      </c>
      <c r="P36" s="209">
        <f t="shared" ca="1" si="19"/>
        <v>0.48359999999999997</v>
      </c>
      <c r="Q36" s="209">
        <f t="shared" ca="1" si="19"/>
        <v>0.51559999999999995</v>
      </c>
      <c r="R36" s="209">
        <f t="shared" ca="1" si="19"/>
        <v>0.49270000000000003</v>
      </c>
      <c r="S36" s="209">
        <f t="shared" ca="1" si="19"/>
        <v>0.55000000000000004</v>
      </c>
      <c r="T36" s="209">
        <f t="shared" ca="1" si="19"/>
        <v>0.47589999999999999</v>
      </c>
      <c r="U36" s="209">
        <f t="shared" ca="1" si="19"/>
        <v>0.4113</v>
      </c>
      <c r="V36" s="209">
        <f t="shared" ca="1" si="19"/>
        <v>0.4632</v>
      </c>
      <c r="W36" s="209">
        <f t="shared" ca="1" si="19"/>
        <v>0.50649999999999995</v>
      </c>
      <c r="X36" s="209">
        <f t="shared" ca="1" si="19"/>
        <v>0.51319999999999999</v>
      </c>
      <c r="Y36" s="209">
        <f t="shared" ca="1" si="17"/>
        <v>0.52349999999999997</v>
      </c>
      <c r="Z36" s="209">
        <f t="shared" ca="1" si="17"/>
        <v>0.46879999999999999</v>
      </c>
      <c r="AA36" s="209">
        <f t="shared" ca="1" si="17"/>
        <v>0.48010000000000003</v>
      </c>
      <c r="AB36" s="209">
        <f t="shared" ca="1" si="17"/>
        <v>0.53849999999999998</v>
      </c>
      <c r="AC36" s="209">
        <f t="shared" ca="1" si="17"/>
        <v>0.52669999999999995</v>
      </c>
      <c r="AD36" s="209">
        <f t="shared" ca="1" si="17"/>
        <v>0.51959999999999995</v>
      </c>
      <c r="AE36" s="209">
        <f t="shared" ca="1" si="17"/>
        <v>0.5635</v>
      </c>
      <c r="AF36" s="209">
        <f t="shared" ca="1" si="17"/>
        <v>0.51690000000000003</v>
      </c>
      <c r="AG36" s="209">
        <f t="shared" ca="1" si="17"/>
        <v>0.4163</v>
      </c>
      <c r="AH36" s="209">
        <f t="shared" ca="1" si="17"/>
        <v>0.3458</v>
      </c>
      <c r="AI36" s="209">
        <f t="shared" ca="1" si="18"/>
        <v>0.42680000000000001</v>
      </c>
      <c r="AJ36" s="209">
        <f t="shared" ca="1" si="18"/>
        <v>0.47660000000000002</v>
      </c>
      <c r="AK36" s="209">
        <f t="shared" ca="1" si="18"/>
        <v>0.44280000000000003</v>
      </c>
      <c r="AL36" s="209">
        <f t="shared" ca="1" si="18"/>
        <v>0.3921</v>
      </c>
      <c r="AM36" s="209">
        <f t="shared" ca="1" si="18"/>
        <v>0.34279999999999999</v>
      </c>
      <c r="AN36" s="209">
        <f t="shared" ca="1" si="18"/>
        <v>0.43219999999999997</v>
      </c>
      <c r="AO36" s="209">
        <f t="shared" ca="1" si="18"/>
        <v>0.47270000000000001</v>
      </c>
      <c r="AP36" s="209">
        <f t="shared" ca="1" si="18"/>
        <v>0.4834</v>
      </c>
      <c r="AQ36" s="209">
        <f t="shared" ca="1" si="18"/>
        <v>0.50960000000000005</v>
      </c>
      <c r="AR36" s="209">
        <f t="shared" ca="1" si="18"/>
        <v>0.49209999999999998</v>
      </c>
      <c r="AS36" s="209">
        <f t="shared" ca="1" si="18"/>
        <v>0.40899999999999997</v>
      </c>
      <c r="AT36" s="209">
        <f t="shared" ca="1" si="18"/>
        <v>0.4667</v>
      </c>
      <c r="AU36" s="209">
        <f t="shared" ca="1" si="18"/>
        <v>0.4753</v>
      </c>
      <c r="AV36" s="209">
        <f t="shared" ca="1" si="18"/>
        <v>0.48330000000000001</v>
      </c>
      <c r="AW36" s="209">
        <f t="shared" ca="1" si="18"/>
        <v>0.4879</v>
      </c>
      <c r="AX36" s="209">
        <f t="shared" ca="1" si="18"/>
        <v>0.37430000000000002</v>
      </c>
      <c r="AY36" s="209">
        <f t="shared" ca="1" si="16"/>
        <v>0.32729999999999998</v>
      </c>
      <c r="AZ36" s="209">
        <f t="shared" ca="1" si="16"/>
        <v>0.44009999999999999</v>
      </c>
      <c r="BA36" s="209">
        <f t="shared" ca="1" si="16"/>
        <v>0.4541</v>
      </c>
      <c r="BB36" s="209">
        <f t="shared" ca="1" si="16"/>
        <v>0.48020000000000002</v>
      </c>
      <c r="BC36" s="209">
        <f t="shared" ca="1" si="16"/>
        <v>0.48849999999999999</v>
      </c>
      <c r="BD36" s="209">
        <f t="shared" ca="1" si="16"/>
        <v>0.46800000000000003</v>
      </c>
      <c r="BE36" s="209">
        <f t="shared" ca="1" si="16"/>
        <v>0.45079999999999998</v>
      </c>
      <c r="BF36" s="209">
        <f t="shared" ca="1" si="16"/>
        <v>0.39340000000000003</v>
      </c>
      <c r="BG36" s="209">
        <f t="shared" ca="1" si="16"/>
        <v>0.41520000000000001</v>
      </c>
      <c r="BH36" s="209">
        <f t="shared" ref="BH36:BY51" ca="1" si="20">OFFSET(INDIRECT($E36),0,BH$1)</f>
        <v>0.43580000000000002</v>
      </c>
      <c r="BI36" s="209">
        <f t="shared" ca="1" si="20"/>
        <v>0.41610000000000003</v>
      </c>
      <c r="BJ36" s="209">
        <f t="shared" ca="1" si="20"/>
        <v>0.40189999999999998</v>
      </c>
      <c r="BK36" s="209">
        <f t="shared" ca="1" si="20"/>
        <v>0.35599999999999998</v>
      </c>
      <c r="BL36" s="209">
        <f t="shared" ca="1" si="20"/>
        <v>0.36549999999999999</v>
      </c>
      <c r="BM36" s="209">
        <f t="shared" ca="1" si="20"/>
        <v>0.47020000000000001</v>
      </c>
      <c r="BN36" s="209">
        <f t="shared" ca="1" si="20"/>
        <v>0.45810000000000001</v>
      </c>
      <c r="BO36" s="209">
        <f t="shared" ca="1" si="20"/>
        <v>0.55369999999999997</v>
      </c>
      <c r="BP36" s="209">
        <f t="shared" ca="1" si="20"/>
        <v>0.44590000000000002</v>
      </c>
      <c r="BQ36" s="209">
        <f t="shared" ca="1" si="20"/>
        <v>0.40539999999999998</v>
      </c>
      <c r="BR36" s="209">
        <f t="shared" ca="1" si="20"/>
        <v>0.3795</v>
      </c>
      <c r="BS36" s="209">
        <f t="shared" ca="1" si="20"/>
        <v>0.43690000000000001</v>
      </c>
      <c r="BT36" s="209">
        <f t="shared" ca="1" si="20"/>
        <v>0.4032</v>
      </c>
      <c r="BU36" s="209">
        <f t="shared" ca="1" si="20"/>
        <v>0.41560000000000002</v>
      </c>
      <c r="BV36" s="209">
        <f t="shared" ca="1" si="20"/>
        <v>0.36380000000000001</v>
      </c>
      <c r="BW36" s="209">
        <f t="shared" ca="1" si="20"/>
        <v>0.40279999999999999</v>
      </c>
      <c r="BX36" s="209">
        <f t="shared" ref="BR36:BX51" ca="1" si="21">OFFSET(INDIRECT($E36),0,BX$1)</f>
        <v>0.40389999999999998</v>
      </c>
      <c r="BY36" s="209">
        <f t="shared" ca="1" si="20"/>
        <v>0</v>
      </c>
      <c r="BZ36" s="209">
        <f t="shared" ref="BY36:CC51" ca="1" si="22">OFFSET(INDIRECT($E36),0,BZ$1)</f>
        <v>0</v>
      </c>
      <c r="CA36" s="209">
        <f t="shared" ca="1" si="22"/>
        <v>0</v>
      </c>
      <c r="CB36" s="209">
        <f t="shared" ca="1" si="22"/>
        <v>0</v>
      </c>
      <c r="CC36" s="209">
        <f t="shared" ca="1" si="22"/>
        <v>0</v>
      </c>
    </row>
    <row r="37" spans="2:81">
      <c r="B37" s="26">
        <v>53</v>
      </c>
      <c r="C37" s="26" t="str">
        <f t="shared" si="6"/>
        <v>历史汇总!B53</v>
      </c>
      <c r="D37" s="26">
        <v>35</v>
      </c>
      <c r="E37" s="26" t="str">
        <f t="shared" si="7"/>
        <v>历史新!C35</v>
      </c>
      <c r="F37" s="26">
        <f>ROW()</f>
        <v>37</v>
      </c>
      <c r="G37" s="694"/>
      <c r="H37" s="29" t="s">
        <v>52</v>
      </c>
      <c r="I37" s="209">
        <f t="shared" ca="1" si="19"/>
        <v>0.33810000000000001</v>
      </c>
      <c r="J37" s="209">
        <f t="shared" ca="1" si="19"/>
        <v>0.28939999999999999</v>
      </c>
      <c r="K37" s="209">
        <f t="shared" ca="1" si="19"/>
        <v>0.25940000000000002</v>
      </c>
      <c r="L37" s="209">
        <f t="shared" ca="1" si="19"/>
        <v>0.30590000000000001</v>
      </c>
      <c r="M37" s="209">
        <f t="shared" ca="1" si="19"/>
        <v>0.29470000000000002</v>
      </c>
      <c r="N37" s="209">
        <f t="shared" ca="1" si="19"/>
        <v>0.308</v>
      </c>
      <c r="O37" s="209">
        <f t="shared" ca="1" si="19"/>
        <v>0.35780000000000001</v>
      </c>
      <c r="P37" s="209">
        <f t="shared" ca="1" si="19"/>
        <v>0.33700000000000002</v>
      </c>
      <c r="Q37" s="209">
        <f t="shared" ca="1" si="19"/>
        <v>0.31290000000000001</v>
      </c>
      <c r="R37" s="209">
        <f t="shared" ca="1" si="19"/>
        <v>0.33679999999999999</v>
      </c>
      <c r="S37" s="209">
        <f t="shared" ca="1" si="19"/>
        <v>0.30270000000000002</v>
      </c>
      <c r="T37" s="209">
        <f t="shared" ca="1" si="19"/>
        <v>0.37840000000000001</v>
      </c>
      <c r="U37" s="209">
        <f t="shared" ca="1" si="19"/>
        <v>0.39050000000000001</v>
      </c>
      <c r="V37" s="209">
        <f t="shared" ca="1" si="19"/>
        <v>0.32790000000000002</v>
      </c>
      <c r="W37" s="209">
        <f t="shared" ca="1" si="19"/>
        <v>0.29759999999999998</v>
      </c>
      <c r="X37" s="209">
        <f t="shared" ca="1" si="19"/>
        <v>0.28139999999999998</v>
      </c>
      <c r="Y37" s="209">
        <f t="shared" ca="1" si="17"/>
        <v>0.28810000000000002</v>
      </c>
      <c r="Z37" s="209">
        <f t="shared" ca="1" si="17"/>
        <v>0.32</v>
      </c>
      <c r="AA37" s="209">
        <f t="shared" ca="1" si="17"/>
        <v>0.29360000000000003</v>
      </c>
      <c r="AB37" s="209">
        <f t="shared" ca="1" si="17"/>
        <v>0.27179999999999999</v>
      </c>
      <c r="AC37" s="209">
        <f t="shared" ca="1" si="17"/>
        <v>0.29339999999999999</v>
      </c>
      <c r="AD37" s="209">
        <f t="shared" ca="1" si="17"/>
        <v>0.29310000000000003</v>
      </c>
      <c r="AE37" s="209">
        <f t="shared" ca="1" si="17"/>
        <v>0.2631</v>
      </c>
      <c r="AF37" s="209">
        <f t="shared" ca="1" si="17"/>
        <v>0.29189999999999999</v>
      </c>
      <c r="AG37" s="209">
        <f t="shared" ca="1" si="17"/>
        <v>0.36059999999999998</v>
      </c>
      <c r="AH37" s="209">
        <f t="shared" ca="1" si="17"/>
        <v>0.38869999999999999</v>
      </c>
      <c r="AI37" s="209">
        <f t="shared" ca="1" si="18"/>
        <v>0.30549999999999999</v>
      </c>
      <c r="AJ37" s="209">
        <f t="shared" ca="1" si="18"/>
        <v>0.2742</v>
      </c>
      <c r="AK37" s="209">
        <f t="shared" ca="1" si="18"/>
        <v>0.30059999999999998</v>
      </c>
      <c r="AL37" s="209">
        <f t="shared" ca="1" si="18"/>
        <v>0.32029999999999997</v>
      </c>
      <c r="AM37" s="209">
        <f t="shared" ca="1" si="18"/>
        <v>0.32919999999999999</v>
      </c>
      <c r="AN37" s="209">
        <f t="shared" ca="1" si="18"/>
        <v>0.26989999999999997</v>
      </c>
      <c r="AO37" s="209">
        <f t="shared" ca="1" si="18"/>
        <v>0.24560000000000001</v>
      </c>
      <c r="AP37" s="209">
        <f t="shared" ca="1" si="18"/>
        <v>0.2336</v>
      </c>
      <c r="AQ37" s="209">
        <f t="shared" ca="1" si="18"/>
        <v>0.23419999999999999</v>
      </c>
      <c r="AR37" s="209">
        <f t="shared" ca="1" si="18"/>
        <v>0.26479999999999998</v>
      </c>
      <c r="AS37" s="209">
        <f t="shared" ca="1" si="18"/>
        <v>0.30640000000000001</v>
      </c>
      <c r="AT37" s="209">
        <f t="shared" ca="1" si="18"/>
        <v>0.27239999999999998</v>
      </c>
      <c r="AU37" s="209">
        <f t="shared" ca="1" si="18"/>
        <v>0.2611</v>
      </c>
      <c r="AV37" s="209">
        <f t="shared" ca="1" si="18"/>
        <v>0.26600000000000001</v>
      </c>
      <c r="AW37" s="209">
        <f t="shared" ca="1" si="18"/>
        <v>0.27589999999999998</v>
      </c>
      <c r="AX37" s="209">
        <f t="shared" ca="1" si="18"/>
        <v>0.29680000000000001</v>
      </c>
      <c r="AY37" s="209">
        <f t="shared" ca="1" si="16"/>
        <v>0.31080000000000002</v>
      </c>
      <c r="AZ37" s="209">
        <f t="shared" ca="1" si="16"/>
        <v>0.28029999999999999</v>
      </c>
      <c r="BA37" s="209">
        <f t="shared" ca="1" si="16"/>
        <v>0.28010000000000002</v>
      </c>
      <c r="BB37" s="209">
        <f t="shared" ca="1" si="16"/>
        <v>0.26240000000000002</v>
      </c>
      <c r="BC37" s="209">
        <f t="shared" ca="1" si="16"/>
        <v>0.25580000000000003</v>
      </c>
      <c r="BD37" s="209">
        <f t="shared" ca="1" si="16"/>
        <v>0.26910000000000001</v>
      </c>
      <c r="BE37" s="209">
        <f t="shared" ca="1" si="16"/>
        <v>0.29420000000000002</v>
      </c>
      <c r="BF37" s="209">
        <f t="shared" ca="1" si="16"/>
        <v>0.3332</v>
      </c>
      <c r="BG37" s="209">
        <f t="shared" ca="1" si="16"/>
        <v>0.28199999999999997</v>
      </c>
      <c r="BH37" s="209">
        <f t="shared" ca="1" si="20"/>
        <v>0.26600000000000001</v>
      </c>
      <c r="BI37" s="209">
        <f t="shared" ca="1" si="20"/>
        <v>0.27139999999999997</v>
      </c>
      <c r="BJ37" s="209">
        <f t="shared" ca="1" si="20"/>
        <v>0.31069999999999998</v>
      </c>
      <c r="BK37" s="209">
        <f t="shared" ca="1" si="20"/>
        <v>0.33450000000000002</v>
      </c>
      <c r="BL37" s="209">
        <f t="shared" ca="1" si="20"/>
        <v>0.3538</v>
      </c>
      <c r="BM37" s="209">
        <f t="shared" ca="1" si="20"/>
        <v>0.2954</v>
      </c>
      <c r="BN37" s="209">
        <f t="shared" ca="1" si="20"/>
        <v>0.32240000000000002</v>
      </c>
      <c r="BO37" s="209">
        <f t="shared" ca="1" si="20"/>
        <v>0.25259999999999999</v>
      </c>
      <c r="BP37" s="209">
        <f t="shared" ca="1" si="20"/>
        <v>0.31469999999999998</v>
      </c>
      <c r="BQ37" s="209">
        <f t="shared" ca="1" si="20"/>
        <v>0.32079999999999997</v>
      </c>
      <c r="BR37" s="209">
        <f t="shared" ca="1" si="21"/>
        <v>0.32190000000000002</v>
      </c>
      <c r="BS37" s="209">
        <f t="shared" ca="1" si="21"/>
        <v>0.223</v>
      </c>
      <c r="BT37" s="209">
        <f t="shared" ca="1" si="21"/>
        <v>0.2747</v>
      </c>
      <c r="BU37" s="209">
        <f t="shared" ca="1" si="21"/>
        <v>0.26790000000000003</v>
      </c>
      <c r="BV37" s="209">
        <f t="shared" ca="1" si="21"/>
        <v>0.35670000000000002</v>
      </c>
      <c r="BW37" s="209">
        <f t="shared" ca="1" si="21"/>
        <v>0.27289999999999998</v>
      </c>
      <c r="BX37" s="209">
        <f t="shared" ca="1" si="21"/>
        <v>0.28749999999999998</v>
      </c>
      <c r="BY37" s="209">
        <f t="shared" ca="1" si="22"/>
        <v>0</v>
      </c>
      <c r="BZ37" s="209">
        <f t="shared" ca="1" si="22"/>
        <v>0</v>
      </c>
      <c r="CA37" s="209">
        <f t="shared" ca="1" si="22"/>
        <v>0</v>
      </c>
      <c r="CB37" s="209">
        <f t="shared" ca="1" si="22"/>
        <v>0</v>
      </c>
      <c r="CC37" s="209">
        <f t="shared" ca="1" si="22"/>
        <v>0</v>
      </c>
    </row>
    <row r="38" spans="2:81">
      <c r="C38" s="26" t="str">
        <f t="shared" si="6"/>
        <v>历史汇总!B</v>
      </c>
      <c r="D38" s="26">
        <v>36</v>
      </c>
      <c r="E38" s="26" t="str">
        <f t="shared" si="7"/>
        <v>历史新!C36</v>
      </c>
      <c r="F38" s="26">
        <f>ROW()</f>
        <v>38</v>
      </c>
      <c r="G38" s="694" t="s">
        <v>53</v>
      </c>
      <c r="H38" s="28" t="s">
        <v>54</v>
      </c>
      <c r="I38" s="199">
        <f t="shared" ca="1" si="19"/>
        <v>1261586.3999999999</v>
      </c>
      <c r="J38" s="199">
        <f t="shared" ca="1" si="19"/>
        <v>1297319.8999999999</v>
      </c>
      <c r="K38" s="199">
        <f t="shared" ca="1" si="19"/>
        <v>888300.2</v>
      </c>
      <c r="L38" s="199">
        <f t="shared" ca="1" si="19"/>
        <v>909847.9</v>
      </c>
      <c r="M38" s="199">
        <f t="shared" ca="1" si="19"/>
        <v>772880.5</v>
      </c>
      <c r="N38" s="199">
        <f t="shared" ca="1" si="19"/>
        <v>762601.8</v>
      </c>
      <c r="O38" s="199">
        <f t="shared" ca="1" si="19"/>
        <v>1063194.2</v>
      </c>
      <c r="P38" s="199">
        <f t="shared" ca="1" si="19"/>
        <v>864577.9</v>
      </c>
      <c r="Q38" s="199">
        <f t="shared" ca="1" si="19"/>
        <v>506858.3</v>
      </c>
      <c r="R38" s="199">
        <f t="shared" ca="1" si="19"/>
        <v>428185.4</v>
      </c>
      <c r="S38" s="199">
        <f t="shared" ca="1" si="19"/>
        <v>312334</v>
      </c>
      <c r="T38" s="199">
        <f t="shared" ca="1" si="19"/>
        <v>373334.3</v>
      </c>
      <c r="U38" s="199">
        <f t="shared" ca="1" si="19"/>
        <v>999814.2</v>
      </c>
      <c r="V38" s="199">
        <f t="shared" ca="1" si="19"/>
        <v>994765.5</v>
      </c>
      <c r="W38" s="199">
        <f t="shared" ca="1" si="19"/>
        <v>745645.6</v>
      </c>
      <c r="X38" s="199">
        <f t="shared" ca="1" si="19"/>
        <v>833245.7</v>
      </c>
      <c r="Y38" s="199">
        <f t="shared" ca="1" si="17"/>
        <v>748421.2</v>
      </c>
      <c r="Z38" s="199">
        <f t="shared" ca="1" si="17"/>
        <v>1033989.1</v>
      </c>
      <c r="AA38" s="199">
        <f t="shared" ca="1" si="17"/>
        <v>1135513.3999999999</v>
      </c>
      <c r="AB38" s="199">
        <f t="shared" ca="1" si="17"/>
        <v>645973.9</v>
      </c>
      <c r="AC38" s="199">
        <f t="shared" ca="1" si="17"/>
        <v>387462.5</v>
      </c>
      <c r="AD38" s="199">
        <f t="shared" ca="1" si="17"/>
        <v>422464.9</v>
      </c>
      <c r="AE38" s="199">
        <f t="shared" ca="1" si="17"/>
        <v>341584.5</v>
      </c>
      <c r="AF38" s="199">
        <f t="shared" ca="1" si="17"/>
        <v>479606.5</v>
      </c>
      <c r="AG38" s="199">
        <f t="shared" ca="1" si="17"/>
        <v>670031.19999999995</v>
      </c>
      <c r="AH38" s="199">
        <f t="shared" ca="1" si="17"/>
        <v>1201120.3</v>
      </c>
      <c r="AI38" s="199">
        <f t="shared" ca="1" si="18"/>
        <v>1060640.7</v>
      </c>
      <c r="AJ38" s="199">
        <f t="shared" ca="1" si="18"/>
        <v>750245.8</v>
      </c>
      <c r="AK38" s="199">
        <f t="shared" ca="1" si="18"/>
        <v>900914.7</v>
      </c>
      <c r="AL38" s="199">
        <f t="shared" ca="1" si="18"/>
        <v>1512508</v>
      </c>
      <c r="AM38" s="199">
        <f t="shared" ca="1" si="18"/>
        <v>2403907</v>
      </c>
      <c r="AN38" s="199">
        <f t="shared" ca="1" si="18"/>
        <v>1502729.2</v>
      </c>
      <c r="AO38" s="199">
        <f t="shared" ca="1" si="18"/>
        <v>884359</v>
      </c>
      <c r="AP38" s="199">
        <f t="shared" ca="1" si="18"/>
        <v>873760.6</v>
      </c>
      <c r="AQ38" s="199">
        <f t="shared" ca="1" si="18"/>
        <v>743755.5</v>
      </c>
      <c r="AR38" s="199">
        <f t="shared" ca="1" si="18"/>
        <v>672905.2</v>
      </c>
      <c r="AS38" s="199">
        <f t="shared" ca="1" si="18"/>
        <v>984817.9</v>
      </c>
      <c r="AT38" s="199">
        <f t="shared" ca="1" si="18"/>
        <v>945362.4</v>
      </c>
      <c r="AU38" s="199">
        <f t="shared" ca="1" si="18"/>
        <v>766148</v>
      </c>
      <c r="AV38" s="199">
        <f t="shared" ca="1" si="18"/>
        <v>622742.19999999995</v>
      </c>
      <c r="AW38" s="199">
        <f t="shared" ca="1" si="18"/>
        <v>783423.2</v>
      </c>
      <c r="AX38" s="199">
        <f t="shared" ca="1" si="18"/>
        <v>1676208.4</v>
      </c>
      <c r="AY38" s="199">
        <f t="shared" ca="1" si="16"/>
        <v>2346728.2000000002</v>
      </c>
      <c r="AZ38" s="199">
        <f t="shared" ca="1" si="16"/>
        <v>1094061.6000000001</v>
      </c>
      <c r="BA38" s="199">
        <f t="shared" ca="1" si="16"/>
        <v>703787.7</v>
      </c>
      <c r="BB38" s="199">
        <f t="shared" ca="1" si="16"/>
        <v>694767.7</v>
      </c>
      <c r="BC38" s="199">
        <f t="shared" ca="1" si="16"/>
        <v>646384.80000000005</v>
      </c>
      <c r="BD38" s="199">
        <f t="shared" ca="1" si="16"/>
        <v>569549.5</v>
      </c>
      <c r="BE38" s="199">
        <f t="shared" ca="1" si="16"/>
        <v>736555.5</v>
      </c>
      <c r="BF38" s="199">
        <f t="shared" ca="1" si="16"/>
        <v>1032315.1</v>
      </c>
      <c r="BG38" s="199">
        <f t="shared" ca="1" si="16"/>
        <v>1015593.7</v>
      </c>
      <c r="BH38" s="199">
        <f t="shared" ca="1" si="20"/>
        <v>948218.8</v>
      </c>
      <c r="BI38" s="199">
        <f t="shared" ca="1" si="20"/>
        <v>1004950.4</v>
      </c>
      <c r="BJ38" s="199">
        <f t="shared" ca="1" si="20"/>
        <v>988939.2</v>
      </c>
      <c r="BK38" s="199">
        <f t="shared" ca="1" si="20"/>
        <v>1440482.8</v>
      </c>
      <c r="BL38" s="199">
        <f t="shared" ca="1" si="20"/>
        <v>1108640.2</v>
      </c>
      <c r="BM38" s="199">
        <f t="shared" ca="1" si="20"/>
        <v>556698.30000000005</v>
      </c>
      <c r="BN38" s="199">
        <f t="shared" ca="1" si="20"/>
        <v>523291.5</v>
      </c>
      <c r="BO38" s="199">
        <f t="shared" ca="1" si="20"/>
        <v>374639.6</v>
      </c>
      <c r="BP38" s="199">
        <f t="shared" ca="1" si="20"/>
        <v>405442.8</v>
      </c>
      <c r="BQ38" s="199">
        <f t="shared" ca="1" si="20"/>
        <v>739198.1</v>
      </c>
      <c r="BR38" s="199">
        <f t="shared" ca="1" si="21"/>
        <v>1152869.7</v>
      </c>
      <c r="BS38" s="199">
        <f t="shared" ca="1" si="21"/>
        <v>928066.9</v>
      </c>
      <c r="BT38" s="199">
        <f t="shared" ca="1" si="21"/>
        <v>1036483.7</v>
      </c>
      <c r="BU38" s="199">
        <f t="shared" ca="1" si="21"/>
        <v>942786.9</v>
      </c>
      <c r="BV38" s="199">
        <f t="shared" ca="1" si="21"/>
        <v>972828.2</v>
      </c>
      <c r="BW38" s="199">
        <f t="shared" ca="1" si="21"/>
        <v>1246893.3999999999</v>
      </c>
      <c r="BX38" s="199">
        <f t="shared" ca="1" si="21"/>
        <v>1053218.3</v>
      </c>
      <c r="BY38" s="199">
        <f t="shared" ca="1" si="22"/>
        <v>0</v>
      </c>
      <c r="BZ38" s="199">
        <f t="shared" ca="1" si="22"/>
        <v>0</v>
      </c>
      <c r="CA38" s="199">
        <f t="shared" ca="1" si="22"/>
        <v>0</v>
      </c>
      <c r="CB38" s="199">
        <f t="shared" ca="1" si="22"/>
        <v>0</v>
      </c>
      <c r="CC38" s="199">
        <f t="shared" ca="1" si="22"/>
        <v>0</v>
      </c>
    </row>
    <row r="39" spans="2:81">
      <c r="C39" s="26" t="str">
        <f t="shared" si="6"/>
        <v>历史汇总!B</v>
      </c>
      <c r="D39" s="26">
        <v>37</v>
      </c>
      <c r="E39" s="26" t="str">
        <f t="shared" si="7"/>
        <v>历史新!C37</v>
      </c>
      <c r="F39" s="26">
        <f>ROW()</f>
        <v>39</v>
      </c>
      <c r="G39" s="694"/>
      <c r="H39" s="29" t="s">
        <v>55</v>
      </c>
      <c r="I39" s="200">
        <f t="shared" ca="1" si="19"/>
        <v>3297254</v>
      </c>
      <c r="J39" s="200">
        <f t="shared" ca="1" si="19"/>
        <v>3910301.8</v>
      </c>
      <c r="K39" s="200">
        <f t="shared" ca="1" si="19"/>
        <v>2464242.2000000002</v>
      </c>
      <c r="L39" s="200">
        <f t="shared" ca="1" si="19"/>
        <v>2144254.1</v>
      </c>
      <c r="M39" s="200">
        <f t="shared" ca="1" si="19"/>
        <v>1826025.7</v>
      </c>
      <c r="N39" s="200">
        <f t="shared" ca="1" si="19"/>
        <v>1650887</v>
      </c>
      <c r="O39" s="200">
        <f t="shared" ca="1" si="19"/>
        <v>1747766.5</v>
      </c>
      <c r="P39" s="200">
        <f t="shared" ca="1" si="19"/>
        <v>1648764.9</v>
      </c>
      <c r="Q39" s="200">
        <f t="shared" ca="1" si="19"/>
        <v>1146226.3</v>
      </c>
      <c r="R39" s="200">
        <f t="shared" ca="1" si="19"/>
        <v>1095372.3999999999</v>
      </c>
      <c r="S39" s="200">
        <f t="shared" ca="1" si="19"/>
        <v>754033.3</v>
      </c>
      <c r="T39" s="200">
        <f t="shared" ca="1" si="19"/>
        <v>863718.40000000002</v>
      </c>
      <c r="U39" s="200">
        <f t="shared" ca="1" si="19"/>
        <v>1314436.5</v>
      </c>
      <c r="V39" s="200">
        <f t="shared" ca="1" si="19"/>
        <v>1713129.9</v>
      </c>
      <c r="W39" s="200">
        <f t="shared" ca="1" si="19"/>
        <v>1277597</v>
      </c>
      <c r="X39" s="200">
        <f t="shared" ca="1" si="19"/>
        <v>1296597.7</v>
      </c>
      <c r="Y39" s="200">
        <f t="shared" ca="1" si="17"/>
        <v>1318092.2</v>
      </c>
      <c r="Z39" s="200">
        <f t="shared" ca="1" si="17"/>
        <v>1490463.9</v>
      </c>
      <c r="AA39" s="200">
        <f t="shared" ca="1" si="17"/>
        <v>1463772.8</v>
      </c>
      <c r="AB39" s="200">
        <f t="shared" ca="1" si="17"/>
        <v>853989.8</v>
      </c>
      <c r="AC39" s="200">
        <f t="shared" ca="1" si="17"/>
        <v>703859.9</v>
      </c>
      <c r="AD39" s="200">
        <f t="shared" ca="1" si="17"/>
        <v>642813.19999999995</v>
      </c>
      <c r="AE39" s="200">
        <f t="shared" ca="1" si="17"/>
        <v>579340.80000000005</v>
      </c>
      <c r="AF39" s="200">
        <f t="shared" ca="1" si="17"/>
        <v>647640.4</v>
      </c>
      <c r="AG39" s="200">
        <f t="shared" ca="1" si="17"/>
        <v>948444.4</v>
      </c>
      <c r="AH39" s="200">
        <f t="shared" ca="1" si="17"/>
        <v>1683918.5</v>
      </c>
      <c r="AI39" s="200">
        <f t="shared" ca="1" si="18"/>
        <v>1687078.4</v>
      </c>
      <c r="AJ39" s="200">
        <f t="shared" ca="1" si="18"/>
        <v>1268263.6000000001</v>
      </c>
      <c r="AK39" s="200">
        <f t="shared" ca="1" si="18"/>
        <v>1466344.3</v>
      </c>
      <c r="AL39" s="200">
        <f t="shared" ca="1" si="18"/>
        <v>1685048.5</v>
      </c>
      <c r="AM39" s="200">
        <f t="shared" ca="1" si="18"/>
        <v>2408578.9</v>
      </c>
      <c r="AN39" s="200">
        <f t="shared" ca="1" si="18"/>
        <v>2290660.5</v>
      </c>
      <c r="AO39" s="200">
        <f t="shared" ca="1" si="18"/>
        <v>1802106.1</v>
      </c>
      <c r="AP39" s="200">
        <f t="shared" ca="1" si="18"/>
        <v>1380733.8</v>
      </c>
      <c r="AQ39" s="200">
        <f t="shared" ca="1" si="18"/>
        <v>1114087.7</v>
      </c>
      <c r="AR39" s="200">
        <f t="shared" ca="1" si="18"/>
        <v>981493.2</v>
      </c>
      <c r="AS39" s="200">
        <f t="shared" ca="1" si="18"/>
        <v>1170250.6000000001</v>
      </c>
      <c r="AT39" s="200">
        <f t="shared" ca="1" si="18"/>
        <v>1315257.5</v>
      </c>
      <c r="AU39" s="200">
        <f t="shared" ca="1" si="18"/>
        <v>981999.8</v>
      </c>
      <c r="AV39" s="200">
        <f t="shared" ca="1" si="18"/>
        <v>803812.6</v>
      </c>
      <c r="AW39" s="200">
        <f t="shared" ca="1" si="18"/>
        <v>782737.6</v>
      </c>
      <c r="AX39" s="200">
        <f t="shared" ca="1" si="18"/>
        <v>1047329.9</v>
      </c>
      <c r="AY39" s="200">
        <f t="shared" ca="1" si="16"/>
        <v>1832779.5</v>
      </c>
      <c r="AZ39" s="200">
        <f t="shared" ca="1" si="16"/>
        <v>1152988.3999999999</v>
      </c>
      <c r="BA39" s="200">
        <f t="shared" ca="1" si="16"/>
        <v>927806.8</v>
      </c>
      <c r="BB39" s="200">
        <f t="shared" ca="1" si="16"/>
        <v>679816.1</v>
      </c>
      <c r="BC39" s="200">
        <f t="shared" ca="1" si="16"/>
        <v>693102.1</v>
      </c>
      <c r="BD39" s="200">
        <f t="shared" ca="1" si="16"/>
        <v>694935.1</v>
      </c>
      <c r="BE39" s="200">
        <f t="shared" ca="1" si="16"/>
        <v>760890</v>
      </c>
      <c r="BF39" s="200">
        <f t="shared" ca="1" si="16"/>
        <v>834267.2</v>
      </c>
      <c r="BG39" s="200">
        <f t="shared" ca="1" si="16"/>
        <v>997687</v>
      </c>
      <c r="BH39" s="200">
        <f t="shared" ca="1" si="20"/>
        <v>897373.4</v>
      </c>
      <c r="BI39" s="200">
        <f t="shared" ca="1" si="20"/>
        <v>923977.5</v>
      </c>
      <c r="BJ39" s="200">
        <f t="shared" ca="1" si="20"/>
        <v>934027.4</v>
      </c>
      <c r="BK39" s="200">
        <f t="shared" ca="1" si="20"/>
        <v>1001722.8</v>
      </c>
      <c r="BL39" s="200">
        <f t="shared" ca="1" si="20"/>
        <v>1156489.5</v>
      </c>
      <c r="BM39" s="200">
        <f t="shared" ca="1" si="20"/>
        <v>707752.1</v>
      </c>
      <c r="BN39" s="200">
        <f t="shared" ca="1" si="20"/>
        <v>578470.5</v>
      </c>
      <c r="BO39" s="200">
        <f t="shared" ca="1" si="20"/>
        <v>424166.2</v>
      </c>
      <c r="BP39" s="200">
        <f t="shared" ca="1" si="20"/>
        <v>425433.7</v>
      </c>
      <c r="BQ39" s="200">
        <f t="shared" ca="1" si="20"/>
        <v>541801.80000000005</v>
      </c>
      <c r="BR39" s="200">
        <f t="shared" ca="1" si="21"/>
        <v>868541.5</v>
      </c>
      <c r="BS39" s="200">
        <f t="shared" ca="1" si="21"/>
        <v>720674.9</v>
      </c>
      <c r="BT39" s="200">
        <f t="shared" ca="1" si="21"/>
        <v>749487.1</v>
      </c>
      <c r="BU39" s="200">
        <f t="shared" ca="1" si="21"/>
        <v>722753</v>
      </c>
      <c r="BV39" s="200">
        <f t="shared" ca="1" si="21"/>
        <v>809158</v>
      </c>
      <c r="BW39" s="200">
        <f t="shared" ca="1" si="21"/>
        <v>689253.4</v>
      </c>
      <c r="BX39" s="200">
        <f t="shared" ca="1" si="21"/>
        <v>727492.6</v>
      </c>
      <c r="BY39" s="200">
        <f t="shared" ca="1" si="22"/>
        <v>0</v>
      </c>
      <c r="BZ39" s="200">
        <f t="shared" ca="1" si="22"/>
        <v>0</v>
      </c>
      <c r="CA39" s="200">
        <f t="shared" ca="1" si="22"/>
        <v>0</v>
      </c>
      <c r="CB39" s="200">
        <f t="shared" ca="1" si="22"/>
        <v>0</v>
      </c>
      <c r="CC39" s="200">
        <f t="shared" ca="1" si="22"/>
        <v>0</v>
      </c>
    </row>
    <row r="40" spans="2:81">
      <c r="C40" s="26" t="str">
        <f t="shared" si="6"/>
        <v>历史汇总!B</v>
      </c>
      <c r="D40" s="26">
        <v>38</v>
      </c>
      <c r="E40" s="26" t="str">
        <f t="shared" si="7"/>
        <v>历史新!C38</v>
      </c>
      <c r="F40" s="26">
        <f>ROW()</f>
        <v>40</v>
      </c>
      <c r="G40" s="694"/>
      <c r="H40" s="29" t="s">
        <v>56</v>
      </c>
      <c r="I40" s="200">
        <f t="shared" ca="1" si="19"/>
        <v>19157728.5</v>
      </c>
      <c r="J40" s="200">
        <f t="shared" ca="1" si="19"/>
        <v>23158071.5</v>
      </c>
      <c r="K40" s="200">
        <f t="shared" ca="1" si="19"/>
        <v>15305685.4</v>
      </c>
      <c r="L40" s="200">
        <f t="shared" ca="1" si="19"/>
        <v>16414870.6</v>
      </c>
      <c r="M40" s="200">
        <f t="shared" ca="1" si="19"/>
        <v>13918918.800000001</v>
      </c>
      <c r="N40" s="200">
        <f t="shared" ca="1" si="19"/>
        <v>12246754.800000001</v>
      </c>
      <c r="O40" s="200">
        <f t="shared" ca="1" si="19"/>
        <v>10123530.5</v>
      </c>
      <c r="P40" s="200">
        <f t="shared" ca="1" si="19"/>
        <v>11227651.300000001</v>
      </c>
      <c r="Q40" s="200">
        <f t="shared" ca="1" si="19"/>
        <v>7327710</v>
      </c>
      <c r="R40" s="200">
        <f t="shared" ca="1" si="19"/>
        <v>6615247.5</v>
      </c>
      <c r="S40" s="200">
        <f t="shared" ca="1" si="19"/>
        <v>6006706.5999999996</v>
      </c>
      <c r="T40" s="200">
        <f t="shared" ca="1" si="19"/>
        <v>6136002.5</v>
      </c>
      <c r="U40" s="200">
        <f t="shared" ca="1" si="19"/>
        <v>7673607</v>
      </c>
      <c r="V40" s="200">
        <f t="shared" ca="1" si="19"/>
        <v>9657866.5</v>
      </c>
      <c r="W40" s="200">
        <f t="shared" ca="1" si="19"/>
        <v>7383623.2000000002</v>
      </c>
      <c r="X40" s="200">
        <f t="shared" ca="1" si="19"/>
        <v>7031831</v>
      </c>
      <c r="Y40" s="200">
        <f t="shared" ca="1" si="17"/>
        <v>8486085</v>
      </c>
      <c r="Z40" s="200">
        <f t="shared" ca="1" si="17"/>
        <v>8709822.6999999993</v>
      </c>
      <c r="AA40" s="200">
        <f t="shared" ca="1" si="17"/>
        <v>7738715.4000000004</v>
      </c>
      <c r="AB40" s="200">
        <f t="shared" ca="1" si="17"/>
        <v>6436979.2999999998</v>
      </c>
      <c r="AC40" s="200">
        <f t="shared" ca="1" si="17"/>
        <v>4031320.7</v>
      </c>
      <c r="AD40" s="200">
        <f t="shared" ca="1" si="17"/>
        <v>3340989</v>
      </c>
      <c r="AE40" s="200">
        <f t="shared" ca="1" si="17"/>
        <v>4093114.9</v>
      </c>
      <c r="AF40" s="200">
        <f t="shared" ca="1" si="17"/>
        <v>4264601.5999999996</v>
      </c>
      <c r="AG40" s="200">
        <f t="shared" ca="1" si="17"/>
        <v>3927873.5</v>
      </c>
      <c r="AH40" s="200">
        <f t="shared" ca="1" si="17"/>
        <v>6680143.2999999998</v>
      </c>
      <c r="AI40" s="200">
        <f t="shared" ca="1" si="18"/>
        <v>6544062.5999999996</v>
      </c>
      <c r="AJ40" s="200">
        <f t="shared" ca="1" si="18"/>
        <v>6107888.9000000004</v>
      </c>
      <c r="AK40" s="200">
        <f t="shared" ca="1" si="18"/>
        <v>6209552.0999999996</v>
      </c>
      <c r="AL40" s="200">
        <f t="shared" ca="1" si="18"/>
        <v>6917496.4000000004</v>
      </c>
      <c r="AM40" s="200">
        <f t="shared" ca="1" si="18"/>
        <v>7852308.4000000004</v>
      </c>
      <c r="AN40" s="200">
        <f t="shared" ca="1" si="18"/>
        <v>10754891.800000001</v>
      </c>
      <c r="AO40" s="200">
        <f t="shared" ca="1" si="18"/>
        <v>7356944.0999999996</v>
      </c>
      <c r="AP40" s="200">
        <f t="shared" ca="1" si="18"/>
        <v>6799531.4000000004</v>
      </c>
      <c r="AQ40" s="200">
        <f t="shared" ca="1" si="18"/>
        <v>5896416.7999999998</v>
      </c>
      <c r="AR40" s="200">
        <f t="shared" ca="1" si="18"/>
        <v>5283258.8</v>
      </c>
      <c r="AS40" s="200">
        <f t="shared" ca="1" si="18"/>
        <v>6467809.9000000004</v>
      </c>
      <c r="AT40" s="200">
        <f t="shared" ca="1" si="18"/>
        <v>7801277.2000000002</v>
      </c>
      <c r="AU40" s="200">
        <f t="shared" ca="1" si="18"/>
        <v>5230776.5999999996</v>
      </c>
      <c r="AV40" s="200">
        <f t="shared" ca="1" si="18"/>
        <v>4597155.9000000004</v>
      </c>
      <c r="AW40" s="200">
        <f t="shared" ca="1" si="18"/>
        <v>4999224.0999999996</v>
      </c>
      <c r="AX40" s="200">
        <f t="shared" ref="AX40:BM40" ca="1" si="23">OFFSET(INDIRECT($E40),0,AX$1)</f>
        <v>5094709.0999999996</v>
      </c>
      <c r="AY40" s="200">
        <f t="shared" ca="1" si="23"/>
        <v>5906438.2999999998</v>
      </c>
      <c r="AZ40" s="200">
        <f t="shared" ca="1" si="23"/>
        <v>6437859.4000000004</v>
      </c>
      <c r="BA40" s="200">
        <f t="shared" ca="1" si="23"/>
        <v>5025287.7</v>
      </c>
      <c r="BB40" s="200">
        <f t="shared" ca="1" si="23"/>
        <v>4883942.3</v>
      </c>
      <c r="BC40" s="200">
        <f t="shared" ca="1" si="23"/>
        <v>4197095.9000000004</v>
      </c>
      <c r="BD40" s="200">
        <f t="shared" ca="1" si="23"/>
        <v>4409886.3</v>
      </c>
      <c r="BE40" s="200">
        <f t="shared" ca="1" si="23"/>
        <v>4397083.8</v>
      </c>
      <c r="BF40" s="200">
        <f t="shared" ca="1" si="23"/>
        <v>5573267.7999999998</v>
      </c>
      <c r="BG40" s="200">
        <f t="shared" ca="1" si="23"/>
        <v>5017027.5999999996</v>
      </c>
      <c r="BH40" s="200">
        <f t="shared" ca="1" si="23"/>
        <v>5015700.5999999996</v>
      </c>
      <c r="BI40" s="200">
        <f t="shared" ca="1" si="23"/>
        <v>5024331.9000000004</v>
      </c>
      <c r="BJ40" s="200">
        <f t="shared" ca="1" si="23"/>
        <v>5086333.5</v>
      </c>
      <c r="BK40" s="200">
        <f t="shared" ca="1" si="23"/>
        <v>5450713.9000000004</v>
      </c>
      <c r="BL40" s="200">
        <f t="shared" ca="1" si="23"/>
        <v>5717770.4000000004</v>
      </c>
      <c r="BM40" s="200">
        <f t="shared" ca="1" si="23"/>
        <v>5289512.7</v>
      </c>
      <c r="BN40" s="200">
        <f t="shared" ca="1" si="20"/>
        <v>4428861.8</v>
      </c>
      <c r="BO40" s="200">
        <f t="shared" ca="1" si="20"/>
        <v>3817236.6</v>
      </c>
      <c r="BP40" s="200">
        <f t="shared" ca="1" si="20"/>
        <v>3229310</v>
      </c>
      <c r="BQ40" s="200">
        <f t="shared" ca="1" si="20"/>
        <v>3678776.1</v>
      </c>
      <c r="BR40" s="200">
        <f t="shared" ca="1" si="21"/>
        <v>6036134.7999999998</v>
      </c>
      <c r="BS40" s="200">
        <f t="shared" ca="1" si="21"/>
        <v>3318265.9</v>
      </c>
      <c r="BT40" s="200">
        <f t="shared" ca="1" si="21"/>
        <v>4041177.1</v>
      </c>
      <c r="BU40" s="200">
        <f t="shared" ca="1" si="21"/>
        <v>3501647.8</v>
      </c>
      <c r="BV40" s="200">
        <f t="shared" ca="1" si="21"/>
        <v>3824205.2</v>
      </c>
      <c r="BW40" s="200">
        <f t="shared" ca="1" si="21"/>
        <v>4146454</v>
      </c>
      <c r="BX40" s="200">
        <f t="shared" ca="1" si="21"/>
        <v>3601263.3</v>
      </c>
      <c r="BY40" s="200">
        <f t="shared" ca="1" si="22"/>
        <v>0</v>
      </c>
      <c r="BZ40" s="200">
        <f t="shared" ca="1" si="22"/>
        <v>0</v>
      </c>
      <c r="CA40" s="200">
        <f t="shared" ca="1" si="22"/>
        <v>0</v>
      </c>
      <c r="CB40" s="200">
        <f t="shared" ca="1" si="22"/>
        <v>0</v>
      </c>
      <c r="CC40" s="200">
        <f t="shared" ca="1" si="22"/>
        <v>0</v>
      </c>
    </row>
    <row r="41" spans="2:81">
      <c r="C41" s="26" t="str">
        <f t="shared" si="6"/>
        <v>历史汇总!B</v>
      </c>
      <c r="D41" s="26">
        <v>39</v>
      </c>
      <c r="E41" s="26" t="str">
        <f t="shared" si="7"/>
        <v>历史新!C39</v>
      </c>
      <c r="F41" s="26">
        <f>ROW()</f>
        <v>41</v>
      </c>
      <c r="G41" s="694"/>
      <c r="H41" s="29" t="s">
        <v>57</v>
      </c>
      <c r="I41" s="200">
        <f t="shared" ca="1" si="19"/>
        <v>8498289.8000000007</v>
      </c>
      <c r="J41" s="200">
        <f t="shared" ca="1" si="19"/>
        <v>8584292.3000000007</v>
      </c>
      <c r="K41" s="200">
        <f t="shared" ca="1" si="19"/>
        <v>5346840.8</v>
      </c>
      <c r="L41" s="200">
        <f t="shared" ca="1" si="19"/>
        <v>6326246.7999999998</v>
      </c>
      <c r="M41" s="200">
        <f t="shared" ca="1" si="19"/>
        <v>5217667.2</v>
      </c>
      <c r="N41" s="200">
        <f t="shared" ca="1" si="19"/>
        <v>4917607.3</v>
      </c>
      <c r="O41" s="200">
        <f t="shared" ca="1" si="19"/>
        <v>5672747.9000000004</v>
      </c>
      <c r="P41" s="200">
        <f t="shared" ca="1" si="19"/>
        <v>5190398.4000000004</v>
      </c>
      <c r="Q41" s="200">
        <f t="shared" ca="1" si="19"/>
        <v>3372637</v>
      </c>
      <c r="R41" s="200">
        <f t="shared" ca="1" si="19"/>
        <v>3168906</v>
      </c>
      <c r="S41" s="200">
        <f t="shared" ca="1" si="19"/>
        <v>2299743.7000000002</v>
      </c>
      <c r="T41" s="200">
        <f t="shared" ca="1" si="19"/>
        <v>3323568.1</v>
      </c>
      <c r="U41" s="200">
        <f t="shared" ca="1" si="19"/>
        <v>5168509.5999999996</v>
      </c>
      <c r="V41" s="200">
        <f t="shared" ca="1" si="19"/>
        <v>4897250.8</v>
      </c>
      <c r="W41" s="200">
        <f t="shared" ca="1" si="19"/>
        <v>3217082.2</v>
      </c>
      <c r="X41" s="200">
        <f t="shared" ref="X41:AM51" ca="1" si="24">OFFSET(INDIRECT($E41),0,X$1)</f>
        <v>2978461.5</v>
      </c>
      <c r="Y41" s="200">
        <f t="shared" ca="1" si="24"/>
        <v>3359066.7</v>
      </c>
      <c r="Z41" s="200">
        <f t="shared" ca="1" si="24"/>
        <v>4031261.4</v>
      </c>
      <c r="AA41" s="200">
        <f t="shared" ca="1" si="24"/>
        <v>3642391.1</v>
      </c>
      <c r="AB41" s="200">
        <f t="shared" ca="1" si="24"/>
        <v>2339448.2999999998</v>
      </c>
      <c r="AC41" s="200">
        <f t="shared" ca="1" si="24"/>
        <v>2041117.4</v>
      </c>
      <c r="AD41" s="200">
        <f t="shared" ca="1" si="24"/>
        <v>1623125.9</v>
      </c>
      <c r="AE41" s="200">
        <f t="shared" ca="1" si="24"/>
        <v>1607040.1</v>
      </c>
      <c r="AF41" s="200">
        <f t="shared" ca="1" si="24"/>
        <v>1959602.7</v>
      </c>
      <c r="AG41" s="200">
        <f t="shared" ca="1" si="24"/>
        <v>2438403.7999999998</v>
      </c>
      <c r="AH41" s="200">
        <f t="shared" ca="1" si="24"/>
        <v>4641551.0999999996</v>
      </c>
      <c r="AI41" s="200">
        <f t="shared" ca="1" si="24"/>
        <v>3448179</v>
      </c>
      <c r="AJ41" s="200">
        <f t="shared" ca="1" si="24"/>
        <v>2280698.6</v>
      </c>
      <c r="AK41" s="200">
        <f t="shared" ca="1" si="24"/>
        <v>2918511.6</v>
      </c>
      <c r="AL41" s="200">
        <f t="shared" ca="1" si="24"/>
        <v>3765353.7</v>
      </c>
      <c r="AM41" s="200">
        <f t="shared" ca="1" si="24"/>
        <v>5044819.5</v>
      </c>
      <c r="AN41" s="200">
        <f t="shared" ref="AN41:BC51" ca="1" si="25">OFFSET(INDIRECT($E41),0,AN$1)</f>
        <v>4367757.7</v>
      </c>
      <c r="AO41" s="200">
        <f t="shared" ca="1" si="25"/>
        <v>3162473.5</v>
      </c>
      <c r="AP41" s="200">
        <f t="shared" ca="1" si="25"/>
        <v>2390348.6</v>
      </c>
      <c r="AQ41" s="200">
        <f t="shared" ca="1" si="25"/>
        <v>1992507</v>
      </c>
      <c r="AR41" s="200">
        <f t="shared" ca="1" si="25"/>
        <v>2122131.6</v>
      </c>
      <c r="AS41" s="200">
        <f t="shared" ca="1" si="25"/>
        <v>3468038.4</v>
      </c>
      <c r="AT41" s="200">
        <f t="shared" ca="1" si="25"/>
        <v>3641976</v>
      </c>
      <c r="AU41" s="200">
        <f t="shared" ca="1" si="25"/>
        <v>2315846.6</v>
      </c>
      <c r="AV41" s="200">
        <f t="shared" ca="1" si="25"/>
        <v>1838275.9</v>
      </c>
      <c r="AW41" s="200">
        <f t="shared" ca="1" si="25"/>
        <v>2169193.7999999998</v>
      </c>
      <c r="AX41" s="200">
        <f t="shared" ca="1" si="25"/>
        <v>3144930</v>
      </c>
      <c r="AY41" s="200">
        <f t="shared" ca="1" si="25"/>
        <v>4443766.7</v>
      </c>
      <c r="AZ41" s="200">
        <f t="shared" ca="1" si="25"/>
        <v>2480774.2999999998</v>
      </c>
      <c r="BA41" s="200">
        <f t="shared" ca="1" si="25"/>
        <v>2261931.9</v>
      </c>
      <c r="BB41" s="200">
        <f t="shared" ca="1" si="25"/>
        <v>1751431.1</v>
      </c>
      <c r="BC41" s="200">
        <f t="shared" ca="1" si="25"/>
        <v>1540091.1</v>
      </c>
      <c r="BD41" s="200">
        <f t="shared" ref="BD41:BG51" ca="1" si="26">OFFSET(INDIRECT($E41),0,BD$1)</f>
        <v>1775283.7</v>
      </c>
      <c r="BE41" s="200">
        <f t="shared" ca="1" si="26"/>
        <v>2176088.7999999998</v>
      </c>
      <c r="BF41" s="200">
        <f t="shared" ca="1" si="26"/>
        <v>3285627.5</v>
      </c>
      <c r="BG41" s="200">
        <f t="shared" ca="1" si="26"/>
        <v>2662045.7000000002</v>
      </c>
      <c r="BH41" s="200">
        <f t="shared" ca="1" si="20"/>
        <v>2078712.5</v>
      </c>
      <c r="BI41" s="200">
        <f t="shared" ca="1" si="20"/>
        <v>2180089.1</v>
      </c>
      <c r="BJ41" s="200">
        <f t="shared" ca="1" si="20"/>
        <v>2533132.2999999998</v>
      </c>
      <c r="BK41" s="200">
        <f t="shared" ca="1" si="20"/>
        <v>3220957.6</v>
      </c>
      <c r="BL41" s="200">
        <f t="shared" ca="1" si="20"/>
        <v>3337267.3</v>
      </c>
      <c r="BM41" s="200">
        <f t="shared" ca="1" si="20"/>
        <v>2087915.6</v>
      </c>
      <c r="BN41" s="200">
        <f t="shared" ca="1" si="20"/>
        <v>1785158.3</v>
      </c>
      <c r="BO41" s="200">
        <f t="shared" ca="1" si="20"/>
        <v>1252987.2</v>
      </c>
      <c r="BP41" s="200">
        <f t="shared" ca="1" si="20"/>
        <v>1356621</v>
      </c>
      <c r="BQ41" s="200">
        <f t="shared" ca="1" si="20"/>
        <v>2185850.2000000002</v>
      </c>
      <c r="BR41" s="200">
        <f t="shared" ca="1" si="21"/>
        <v>3192801.9</v>
      </c>
      <c r="BS41" s="200">
        <f t="shared" ca="1" si="21"/>
        <v>1525501.7</v>
      </c>
      <c r="BT41" s="200">
        <f t="shared" ca="1" si="21"/>
        <v>2032213.1</v>
      </c>
      <c r="BU41" s="200">
        <f t="shared" ca="1" si="21"/>
        <v>1849192.4</v>
      </c>
      <c r="BV41" s="200">
        <f t="shared" ca="1" si="21"/>
        <v>2792200.1</v>
      </c>
      <c r="BW41" s="200">
        <f t="shared" ca="1" si="21"/>
        <v>2100584.9</v>
      </c>
      <c r="BX41" s="200">
        <f t="shared" ca="1" si="21"/>
        <v>1960306.1</v>
      </c>
      <c r="BY41" s="200">
        <f t="shared" ca="1" si="22"/>
        <v>0</v>
      </c>
      <c r="BZ41" s="200">
        <f t="shared" ca="1" si="22"/>
        <v>0</v>
      </c>
      <c r="CA41" s="200">
        <f t="shared" ca="1" si="22"/>
        <v>0</v>
      </c>
      <c r="CB41" s="200">
        <f t="shared" ca="1" si="22"/>
        <v>0</v>
      </c>
      <c r="CC41" s="200">
        <f t="shared" ca="1" si="22"/>
        <v>0</v>
      </c>
    </row>
    <row r="42" spans="2:81">
      <c r="C42" s="26" t="str">
        <f t="shared" si="6"/>
        <v>历史汇总!B</v>
      </c>
      <c r="D42" s="26">
        <v>40</v>
      </c>
      <c r="E42" s="26" t="str">
        <f t="shared" si="7"/>
        <v>历史新!C40</v>
      </c>
      <c r="F42" s="26">
        <f>ROW()</f>
        <v>42</v>
      </c>
      <c r="G42" s="694"/>
      <c r="H42" s="28" t="s">
        <v>58</v>
      </c>
      <c r="I42" s="2">
        <f t="shared" ref="I42:X51" ca="1" si="27">OFFSET(INDIRECT($E42),0,I$1)</f>
        <v>1261586.3999999999</v>
      </c>
      <c r="J42" s="2">
        <f t="shared" ca="1" si="27"/>
        <v>1297319.8999999999</v>
      </c>
      <c r="K42" s="2">
        <f t="shared" ca="1" si="27"/>
        <v>888300.2</v>
      </c>
      <c r="L42" s="2">
        <f t="shared" ca="1" si="27"/>
        <v>909847.9</v>
      </c>
      <c r="M42" s="2">
        <f t="shared" ca="1" si="27"/>
        <v>772880.5</v>
      </c>
      <c r="N42" s="2">
        <f t="shared" ca="1" si="27"/>
        <v>762601.8</v>
      </c>
      <c r="O42" s="2">
        <f t="shared" ca="1" si="27"/>
        <v>1063194.2</v>
      </c>
      <c r="P42" s="2">
        <f t="shared" ca="1" si="27"/>
        <v>864577.9</v>
      </c>
      <c r="Q42" s="2">
        <f t="shared" ca="1" si="27"/>
        <v>506858.3</v>
      </c>
      <c r="R42" s="2">
        <f t="shared" ca="1" si="27"/>
        <v>428185.4</v>
      </c>
      <c r="S42" s="2">
        <f t="shared" ca="1" si="27"/>
        <v>312334</v>
      </c>
      <c r="T42" s="2">
        <f t="shared" ca="1" si="27"/>
        <v>373334.3</v>
      </c>
      <c r="U42" s="2">
        <f t="shared" ca="1" si="27"/>
        <v>999814.2</v>
      </c>
      <c r="V42" s="2">
        <f t="shared" ca="1" si="27"/>
        <v>994765.5</v>
      </c>
      <c r="W42" s="2">
        <f t="shared" ca="1" si="27"/>
        <v>745645.6</v>
      </c>
      <c r="X42" s="2">
        <f t="shared" ca="1" si="27"/>
        <v>833245.7</v>
      </c>
      <c r="Y42" s="2">
        <f t="shared" ca="1" si="24"/>
        <v>748421.2</v>
      </c>
      <c r="Z42" s="2">
        <f t="shared" ca="1" si="24"/>
        <v>1033989.1</v>
      </c>
      <c r="AA42" s="2">
        <f t="shared" ca="1" si="24"/>
        <v>1135513.3999999999</v>
      </c>
      <c r="AB42" s="2">
        <f t="shared" ca="1" si="24"/>
        <v>645973.9</v>
      </c>
      <c r="AC42" s="2">
        <f t="shared" ca="1" si="24"/>
        <v>387462.5</v>
      </c>
      <c r="AD42" s="2">
        <f t="shared" ca="1" si="24"/>
        <v>422464.9</v>
      </c>
      <c r="AE42" s="2">
        <f t="shared" ca="1" si="24"/>
        <v>341584.5</v>
      </c>
      <c r="AF42" s="2">
        <f t="shared" ca="1" si="24"/>
        <v>479606.5</v>
      </c>
      <c r="AG42" s="2">
        <f t="shared" ca="1" si="24"/>
        <v>670031.19999999995</v>
      </c>
      <c r="AH42" s="2">
        <f t="shared" ca="1" si="24"/>
        <v>1201120.3</v>
      </c>
      <c r="AI42" s="2">
        <f t="shared" ca="1" si="24"/>
        <v>1060640.7</v>
      </c>
      <c r="AJ42" s="2">
        <f t="shared" ca="1" si="24"/>
        <v>750245.8</v>
      </c>
      <c r="AK42" s="2">
        <f t="shared" ca="1" si="24"/>
        <v>900914.7</v>
      </c>
      <c r="AL42" s="2">
        <f t="shared" ca="1" si="24"/>
        <v>1512508</v>
      </c>
      <c r="AM42" s="2">
        <f t="shared" ca="1" si="24"/>
        <v>2403907</v>
      </c>
      <c r="AN42" s="2">
        <f t="shared" ca="1" si="25"/>
        <v>1502729.2</v>
      </c>
      <c r="AO42" s="2">
        <f t="shared" ca="1" si="25"/>
        <v>884359</v>
      </c>
      <c r="AP42" s="2">
        <f t="shared" ca="1" si="25"/>
        <v>873760.6</v>
      </c>
      <c r="AQ42" s="2">
        <f t="shared" ca="1" si="25"/>
        <v>743755.5</v>
      </c>
      <c r="AR42" s="2">
        <f t="shared" ca="1" si="25"/>
        <v>672905.2</v>
      </c>
      <c r="AS42" s="2">
        <f t="shared" ca="1" si="25"/>
        <v>984817.9</v>
      </c>
      <c r="AT42" s="2">
        <f t="shared" ca="1" si="25"/>
        <v>945362.4</v>
      </c>
      <c r="AU42" s="2">
        <f t="shared" ca="1" si="25"/>
        <v>766148</v>
      </c>
      <c r="AV42" s="2">
        <f t="shared" ca="1" si="25"/>
        <v>622742.19999999995</v>
      </c>
      <c r="AW42" s="2">
        <f t="shared" ca="1" si="25"/>
        <v>783423.2</v>
      </c>
      <c r="AX42" s="2">
        <f t="shared" ca="1" si="25"/>
        <v>1676208.4</v>
      </c>
      <c r="AY42" s="2">
        <f t="shared" ca="1" si="25"/>
        <v>2346728.2000000002</v>
      </c>
      <c r="AZ42" s="2">
        <f t="shared" ca="1" si="25"/>
        <v>1094061.6000000001</v>
      </c>
      <c r="BA42" s="2">
        <f t="shared" ca="1" si="25"/>
        <v>703787.7</v>
      </c>
      <c r="BB42" s="2">
        <f t="shared" ca="1" si="25"/>
        <v>694767.7</v>
      </c>
      <c r="BC42" s="2">
        <f t="shared" ca="1" si="25"/>
        <v>646384.80000000005</v>
      </c>
      <c r="BD42" s="2">
        <f t="shared" ca="1" si="26"/>
        <v>569549.5</v>
      </c>
      <c r="BE42" s="2">
        <f t="shared" ca="1" si="26"/>
        <v>736555.5</v>
      </c>
      <c r="BF42" s="2">
        <f t="shared" ca="1" si="26"/>
        <v>1032315.1</v>
      </c>
      <c r="BG42" s="2">
        <f t="shared" ca="1" si="26"/>
        <v>1015593.7</v>
      </c>
      <c r="BH42" s="2">
        <f t="shared" ca="1" si="20"/>
        <v>948218.8</v>
      </c>
      <c r="BI42" s="2">
        <f t="shared" ca="1" si="20"/>
        <v>1004950.4</v>
      </c>
      <c r="BJ42" s="2">
        <f t="shared" ca="1" si="20"/>
        <v>988939.2</v>
      </c>
      <c r="BK42" s="2">
        <f t="shared" ca="1" si="20"/>
        <v>1440482.8</v>
      </c>
      <c r="BL42" s="2">
        <f t="shared" ca="1" si="20"/>
        <v>1108640.2</v>
      </c>
      <c r="BM42" s="2">
        <f t="shared" ca="1" si="20"/>
        <v>556698.30000000005</v>
      </c>
      <c r="BN42" s="2">
        <f t="shared" ca="1" si="20"/>
        <v>523291.5</v>
      </c>
      <c r="BO42" s="2">
        <f t="shared" ca="1" si="20"/>
        <v>374639.6</v>
      </c>
      <c r="BP42" s="2">
        <f t="shared" ca="1" si="20"/>
        <v>405442.8</v>
      </c>
      <c r="BQ42" s="2">
        <f t="shared" ca="1" si="20"/>
        <v>739198.1</v>
      </c>
      <c r="BR42" s="2">
        <f t="shared" ca="1" si="21"/>
        <v>1152869.7</v>
      </c>
      <c r="BS42" s="2">
        <f t="shared" ca="1" si="21"/>
        <v>928066.9</v>
      </c>
      <c r="BT42" s="2">
        <f t="shared" ca="1" si="21"/>
        <v>1036483.7</v>
      </c>
      <c r="BU42" s="2">
        <f t="shared" ca="1" si="21"/>
        <v>942786.9</v>
      </c>
      <c r="BV42" s="2">
        <f t="shared" ca="1" si="21"/>
        <v>972828.2</v>
      </c>
      <c r="BW42" s="2">
        <f t="shared" ca="1" si="21"/>
        <v>1246893.3999999999</v>
      </c>
      <c r="BX42" s="2">
        <f t="shared" ca="1" si="21"/>
        <v>1053218.3</v>
      </c>
      <c r="BY42" s="2">
        <f t="shared" ca="1" si="22"/>
        <v>0</v>
      </c>
      <c r="BZ42" s="2">
        <f t="shared" ca="1" si="22"/>
        <v>0</v>
      </c>
      <c r="CA42" s="2">
        <f t="shared" ca="1" si="22"/>
        <v>0</v>
      </c>
      <c r="CB42" s="2">
        <f t="shared" ca="1" si="22"/>
        <v>0</v>
      </c>
      <c r="CC42" s="2">
        <f t="shared" ca="1" si="22"/>
        <v>0</v>
      </c>
    </row>
    <row r="43" spans="2:81">
      <c r="C43" s="26" t="str">
        <f t="shared" si="6"/>
        <v>历史汇总!B</v>
      </c>
      <c r="D43" s="26">
        <v>41</v>
      </c>
      <c r="E43" s="26" t="str">
        <f t="shared" si="7"/>
        <v>历史新!C41</v>
      </c>
      <c r="F43" s="26">
        <f>ROW()</f>
        <v>43</v>
      </c>
      <c r="G43" s="694"/>
      <c r="H43" s="29" t="s">
        <v>59</v>
      </c>
      <c r="I43" s="4">
        <f t="shared" ca="1" si="27"/>
        <v>29468389.399999999</v>
      </c>
      <c r="J43" s="4">
        <f t="shared" ca="1" si="27"/>
        <v>34505395.799999997</v>
      </c>
      <c r="K43" s="4">
        <f t="shared" ca="1" si="27"/>
        <v>22361262.600000001</v>
      </c>
      <c r="L43" s="4">
        <f t="shared" ca="1" si="27"/>
        <v>23998101</v>
      </c>
      <c r="M43" s="4">
        <f t="shared" ca="1" si="27"/>
        <v>20116905.399999999</v>
      </c>
      <c r="N43" s="4">
        <f t="shared" ca="1" si="27"/>
        <v>17855650.199999999</v>
      </c>
      <c r="O43" s="4">
        <f t="shared" ca="1" si="27"/>
        <v>16295356</v>
      </c>
      <c r="P43" s="4">
        <f t="shared" ca="1" si="27"/>
        <v>17288638.300000001</v>
      </c>
      <c r="Q43" s="4">
        <f t="shared" ca="1" si="27"/>
        <v>11199116.1</v>
      </c>
      <c r="R43" s="4">
        <f t="shared" ca="1" si="27"/>
        <v>10200452.300000001</v>
      </c>
      <c r="S43" s="4">
        <f t="shared" ca="1" si="27"/>
        <v>8533392.9000000004</v>
      </c>
      <c r="T43" s="4">
        <f t="shared" ca="1" si="27"/>
        <v>9481483.6999999993</v>
      </c>
      <c r="U43" s="4">
        <f t="shared" ca="1" si="27"/>
        <v>12578272</v>
      </c>
      <c r="V43" s="4">
        <f t="shared" ca="1" si="27"/>
        <v>15357715.4</v>
      </c>
      <c r="W43" s="4">
        <f t="shared" ca="1" si="27"/>
        <v>11078870.300000001</v>
      </c>
      <c r="X43" s="4">
        <f t="shared" ca="1" si="27"/>
        <v>10405179.300000001</v>
      </c>
      <c r="Y43" s="4">
        <f t="shared" ca="1" si="24"/>
        <v>12376832.1</v>
      </c>
      <c r="Z43" s="4">
        <f t="shared" ca="1" si="24"/>
        <v>13011985.1</v>
      </c>
      <c r="AA43" s="4">
        <f t="shared" ca="1" si="24"/>
        <v>11756285.9</v>
      </c>
      <c r="AB43" s="4">
        <f t="shared" ca="1" si="24"/>
        <v>8923824.6999999993</v>
      </c>
      <c r="AC43" s="4">
        <f t="shared" ca="1" si="24"/>
        <v>6133791</v>
      </c>
      <c r="AD43" s="4">
        <f t="shared" ca="1" si="24"/>
        <v>4928619.2</v>
      </c>
      <c r="AE43" s="4">
        <f t="shared" ca="1" si="24"/>
        <v>5642744.7000000002</v>
      </c>
      <c r="AF43" s="4">
        <f t="shared" ca="1" si="24"/>
        <v>6021140.5</v>
      </c>
      <c r="AG43" s="4">
        <f t="shared" ca="1" si="24"/>
        <v>6198751.5999999996</v>
      </c>
      <c r="AH43" s="4">
        <f t="shared" ca="1" si="24"/>
        <v>11494783.4</v>
      </c>
      <c r="AI43" s="4">
        <f t="shared" ca="1" si="24"/>
        <v>10469440.9</v>
      </c>
      <c r="AJ43" s="4">
        <f t="shared" ca="1" si="24"/>
        <v>8686012.3000000007</v>
      </c>
      <c r="AK43" s="4">
        <f t="shared" ca="1" si="24"/>
        <v>9512046.6999999993</v>
      </c>
      <c r="AL43" s="4">
        <f t="shared" ca="1" si="24"/>
        <v>10719101.1</v>
      </c>
      <c r="AM43" s="4">
        <f t="shared" ca="1" si="24"/>
        <v>13370984.300000001</v>
      </c>
      <c r="AN43" s="4">
        <f t="shared" ca="1" si="25"/>
        <v>16270182.5</v>
      </c>
      <c r="AO43" s="4">
        <f t="shared" ca="1" si="25"/>
        <v>11424748</v>
      </c>
      <c r="AP43" s="4">
        <f t="shared" ca="1" si="25"/>
        <v>9741578.8000000007</v>
      </c>
      <c r="AQ43" s="4">
        <f t="shared" ca="1" si="25"/>
        <v>8216955.5</v>
      </c>
      <c r="AR43" s="4">
        <f t="shared" ca="1" si="25"/>
        <v>7551563.5</v>
      </c>
      <c r="AS43" s="4">
        <f t="shared" ca="1" si="25"/>
        <v>9726627.1999999993</v>
      </c>
      <c r="AT43" s="4">
        <f t="shared" ca="1" si="25"/>
        <v>11755816.300000001</v>
      </c>
      <c r="AU43" s="4">
        <f t="shared" ca="1" si="25"/>
        <v>7558115.2999999998</v>
      </c>
      <c r="AV43" s="4">
        <f t="shared" ca="1" si="25"/>
        <v>6429427.7000000002</v>
      </c>
      <c r="AW43" s="4">
        <f t="shared" ca="1" si="25"/>
        <v>7002450.0999999996</v>
      </c>
      <c r="AX43" s="4">
        <f t="shared" ca="1" si="25"/>
        <v>7971919.0999999996</v>
      </c>
      <c r="AY43" s="4">
        <f t="shared" ca="1" si="25"/>
        <v>10358958</v>
      </c>
      <c r="AZ43" s="4">
        <f t="shared" ca="1" si="25"/>
        <v>9256622.8000000007</v>
      </c>
      <c r="BA43" s="4">
        <f t="shared" ca="1" si="25"/>
        <v>7464392.2999999998</v>
      </c>
      <c r="BB43" s="4">
        <f t="shared" ca="1" si="25"/>
        <v>6555498.4000000004</v>
      </c>
      <c r="BC43" s="4">
        <f t="shared" ca="1" si="25"/>
        <v>5762391.2000000002</v>
      </c>
      <c r="BD43" s="4">
        <f t="shared" ca="1" si="26"/>
        <v>6142102.0999999996</v>
      </c>
      <c r="BE43" s="4">
        <f t="shared" ca="1" si="26"/>
        <v>6391484.2999999998</v>
      </c>
      <c r="BF43" s="4">
        <f t="shared" ca="1" si="26"/>
        <v>8454708.4000000004</v>
      </c>
      <c r="BG43" s="4">
        <f t="shared" ca="1" si="26"/>
        <v>7752358</v>
      </c>
      <c r="BH43" s="4">
        <f t="shared" ca="1" si="20"/>
        <v>7082354.0999999996</v>
      </c>
      <c r="BI43" s="4">
        <f t="shared" ca="1" si="20"/>
        <v>7243627.5999999996</v>
      </c>
      <c r="BJ43" s="4">
        <f t="shared" ca="1" si="20"/>
        <v>7561407</v>
      </c>
      <c r="BK43" s="4">
        <f t="shared" ca="1" si="20"/>
        <v>8274276.2000000002</v>
      </c>
      <c r="BL43" s="4">
        <f t="shared" ca="1" si="20"/>
        <v>8922413</v>
      </c>
      <c r="BM43" s="4">
        <f t="shared" ca="1" si="20"/>
        <v>7349121</v>
      </c>
      <c r="BN43" s="4">
        <f t="shared" ca="1" si="20"/>
        <v>6088991.7999999998</v>
      </c>
      <c r="BO43" s="4">
        <f t="shared" ca="1" si="20"/>
        <v>4995529.0999999996</v>
      </c>
      <c r="BP43" s="4">
        <f t="shared" ca="1" si="20"/>
        <v>4464033.2</v>
      </c>
      <c r="BQ43" s="4">
        <f t="shared" ca="1" si="20"/>
        <v>5550696.0999999996</v>
      </c>
      <c r="BR43" s="4">
        <f t="shared" ca="1" si="21"/>
        <v>9134545.3000000007</v>
      </c>
      <c r="BS43" s="4">
        <f t="shared" ca="1" si="21"/>
        <v>4898545.5</v>
      </c>
      <c r="BT43" s="4">
        <f t="shared" ca="1" si="21"/>
        <v>5956197.5</v>
      </c>
      <c r="BU43" s="4">
        <f t="shared" ca="1" si="21"/>
        <v>5212200.5999999996</v>
      </c>
      <c r="BV43" s="4">
        <f t="shared" ca="1" si="21"/>
        <v>6243528.0999999996</v>
      </c>
      <c r="BW43" s="4">
        <f t="shared" ca="1" si="21"/>
        <v>5867001.7999999998</v>
      </c>
      <c r="BX43" s="4">
        <f t="shared" ca="1" si="21"/>
        <v>5490960.7000000002</v>
      </c>
      <c r="BY43" s="4">
        <f t="shared" ca="1" si="22"/>
        <v>0</v>
      </c>
      <c r="BZ43" s="4">
        <f t="shared" ca="1" si="22"/>
        <v>0</v>
      </c>
      <c r="CA43" s="4">
        <f t="shared" ca="1" si="22"/>
        <v>0</v>
      </c>
      <c r="CB43" s="4">
        <f t="shared" ca="1" si="22"/>
        <v>0</v>
      </c>
      <c r="CC43" s="4">
        <f t="shared" ca="1" si="22"/>
        <v>0</v>
      </c>
    </row>
    <row r="44" spans="2:81">
      <c r="C44" s="26" t="str">
        <f t="shared" si="6"/>
        <v>历史汇总!B</v>
      </c>
      <c r="D44" s="26">
        <v>42</v>
      </c>
      <c r="E44" s="26" t="str">
        <f t="shared" si="7"/>
        <v>历史新!C42</v>
      </c>
      <c r="F44" s="26">
        <f>ROW()</f>
        <v>44</v>
      </c>
      <c r="G44" s="694"/>
      <c r="H44" s="29" t="s">
        <v>60</v>
      </c>
      <c r="I44" s="4">
        <f t="shared" ca="1" si="27"/>
        <v>1325412.8999999999</v>
      </c>
      <c r="J44" s="4">
        <f t="shared" ca="1" si="27"/>
        <v>970579.8</v>
      </c>
      <c r="K44" s="4">
        <f t="shared" ca="1" si="27"/>
        <v>526945.80000000005</v>
      </c>
      <c r="L44" s="4">
        <f t="shared" ca="1" si="27"/>
        <v>716124.8</v>
      </c>
      <c r="M44" s="4">
        <f t="shared" ca="1" si="27"/>
        <v>660226.30000000005</v>
      </c>
      <c r="N44" s="4">
        <f t="shared" ca="1" si="27"/>
        <v>776028.9</v>
      </c>
      <c r="O44" s="4">
        <f t="shared" ca="1" si="27"/>
        <v>1081878.8999999999</v>
      </c>
      <c r="P44" s="4">
        <f t="shared" ca="1" si="27"/>
        <v>593506.30000000005</v>
      </c>
      <c r="Q44" s="4">
        <f t="shared" ca="1" si="27"/>
        <v>417727.2</v>
      </c>
      <c r="R44" s="4">
        <f t="shared" ca="1" si="27"/>
        <v>463973.6</v>
      </c>
      <c r="S44" s="4">
        <f t="shared" ca="1" si="27"/>
        <v>301010.7</v>
      </c>
      <c r="T44" s="4">
        <f t="shared" ca="1" si="27"/>
        <v>624575.30000000005</v>
      </c>
      <c r="U44" s="4">
        <f t="shared" ca="1" si="27"/>
        <v>1409391.1</v>
      </c>
      <c r="V44" s="4">
        <f t="shared" ca="1" si="27"/>
        <v>700991.8</v>
      </c>
      <c r="W44" s="4">
        <f t="shared" ca="1" si="27"/>
        <v>568182.1</v>
      </c>
      <c r="X44" s="4">
        <f t="shared" ca="1" si="27"/>
        <v>667352.9</v>
      </c>
      <c r="Y44" s="4">
        <f t="shared" ca="1" si="24"/>
        <v>526026.80000000005</v>
      </c>
      <c r="Z44" s="4">
        <f t="shared" ca="1" si="24"/>
        <v>979832.9</v>
      </c>
      <c r="AA44" s="4">
        <f t="shared" ca="1" si="24"/>
        <v>848733.4</v>
      </c>
      <c r="AB44" s="4">
        <f t="shared" ca="1" si="24"/>
        <v>442312.7</v>
      </c>
      <c r="AC44" s="4">
        <f t="shared" ca="1" si="24"/>
        <v>331067</v>
      </c>
      <c r="AD44" s="4">
        <f t="shared" ca="1" si="24"/>
        <v>372718.9</v>
      </c>
      <c r="AE44" s="4">
        <f t="shared" ca="1" si="24"/>
        <v>314531.09999999998</v>
      </c>
      <c r="AF44" s="4">
        <f t="shared" ca="1" si="24"/>
        <v>542954.19999999995</v>
      </c>
      <c r="AG44" s="4">
        <f t="shared" ca="1" si="24"/>
        <v>830340.1</v>
      </c>
      <c r="AH44" s="4">
        <f t="shared" ca="1" si="24"/>
        <v>1319029.5</v>
      </c>
      <c r="AI44" s="4">
        <f t="shared" ca="1" si="24"/>
        <v>991379.1</v>
      </c>
      <c r="AJ44" s="4">
        <f t="shared" ca="1" si="24"/>
        <v>746898.8</v>
      </c>
      <c r="AK44" s="4">
        <f t="shared" ca="1" si="24"/>
        <v>861711.3</v>
      </c>
      <c r="AL44" s="4">
        <f t="shared" ca="1" si="24"/>
        <v>1454297.5</v>
      </c>
      <c r="AM44" s="4">
        <f t="shared" ca="1" si="24"/>
        <v>1751689.5</v>
      </c>
      <c r="AN44" s="4">
        <f t="shared" ca="1" si="25"/>
        <v>953518.5</v>
      </c>
      <c r="AO44" s="4">
        <f t="shared" ca="1" si="25"/>
        <v>649965.69999999995</v>
      </c>
      <c r="AP44" s="4">
        <f t="shared" ca="1" si="25"/>
        <v>581475</v>
      </c>
      <c r="AQ44" s="4">
        <f t="shared" ca="1" si="25"/>
        <v>519934</v>
      </c>
      <c r="AR44" s="4">
        <f t="shared" ca="1" si="25"/>
        <v>562340.1</v>
      </c>
      <c r="AS44" s="4">
        <f t="shared" ca="1" si="25"/>
        <v>1156261.7</v>
      </c>
      <c r="AT44" s="4">
        <f t="shared" ca="1" si="25"/>
        <v>760254.4</v>
      </c>
      <c r="AU44" s="4">
        <f t="shared" ca="1" si="25"/>
        <v>710417.7</v>
      </c>
      <c r="AV44" s="4">
        <f t="shared" ca="1" si="25"/>
        <v>542875.69999999995</v>
      </c>
      <c r="AW44" s="4">
        <f t="shared" ca="1" si="25"/>
        <v>675779.4</v>
      </c>
      <c r="AX44" s="4">
        <f t="shared" ca="1" si="25"/>
        <v>1103113.8999999999</v>
      </c>
      <c r="AY44" s="4">
        <f t="shared" ca="1" si="25"/>
        <v>1621727.5</v>
      </c>
      <c r="AZ44" s="4">
        <f t="shared" ca="1" si="25"/>
        <v>641024.30000000005</v>
      </c>
      <c r="BA44" s="4">
        <f t="shared" ca="1" si="25"/>
        <v>543485.19999999995</v>
      </c>
      <c r="BB44" s="4">
        <f t="shared" ca="1" si="25"/>
        <v>573609.1</v>
      </c>
      <c r="BC44" s="4">
        <f t="shared" ca="1" si="25"/>
        <v>476298.5</v>
      </c>
      <c r="BD44" s="4">
        <f t="shared" ca="1" si="26"/>
        <v>542663.69999999995</v>
      </c>
      <c r="BE44" s="4">
        <f t="shared" ca="1" si="26"/>
        <v>754850.1</v>
      </c>
      <c r="BF44" s="4">
        <f t="shared" ca="1" si="26"/>
        <v>1055178.2</v>
      </c>
      <c r="BG44" s="4">
        <f t="shared" ca="1" si="26"/>
        <v>717188.2</v>
      </c>
      <c r="BH44" s="4">
        <f t="shared" ca="1" si="20"/>
        <v>708446.7</v>
      </c>
      <c r="BI44" s="4">
        <f t="shared" ca="1" si="20"/>
        <v>723024.6</v>
      </c>
      <c r="BJ44" s="4">
        <f t="shared" ca="1" si="20"/>
        <v>814649.8</v>
      </c>
      <c r="BK44" s="4">
        <f t="shared" ca="1" si="20"/>
        <v>1215278.3999999999</v>
      </c>
      <c r="BL44" s="4">
        <f t="shared" ca="1" si="20"/>
        <v>1126895.1000000001</v>
      </c>
      <c r="BM44" s="4">
        <f t="shared" ca="1" si="20"/>
        <v>563421</v>
      </c>
      <c r="BN44" s="4">
        <f t="shared" ca="1" si="20"/>
        <v>525828.1</v>
      </c>
      <c r="BO44" s="4">
        <f t="shared" ca="1" si="20"/>
        <v>350039.7</v>
      </c>
      <c r="BP44" s="4">
        <f t="shared" ca="1" si="20"/>
        <v>394648.6</v>
      </c>
      <c r="BQ44" s="4">
        <f t="shared" ca="1" si="20"/>
        <v>727727.7</v>
      </c>
      <c r="BR44" s="4">
        <f t="shared" ca="1" si="21"/>
        <v>842023.4</v>
      </c>
      <c r="BS44" s="4">
        <f t="shared" ca="1" si="21"/>
        <v>538282.80000000005</v>
      </c>
      <c r="BT44" s="4">
        <f t="shared" ca="1" si="21"/>
        <v>740843.5</v>
      </c>
      <c r="BU44" s="4">
        <f t="shared" ca="1" si="21"/>
        <v>738390.4</v>
      </c>
      <c r="BV44" s="4">
        <f t="shared" ca="1" si="21"/>
        <v>1067094.8</v>
      </c>
      <c r="BW44" s="4">
        <f t="shared" ca="1" si="21"/>
        <v>956301.2</v>
      </c>
      <c r="BX44" s="4">
        <f t="shared" ca="1" si="21"/>
        <v>684261.1</v>
      </c>
      <c r="BY44" s="4">
        <f t="shared" ca="1" si="22"/>
        <v>0</v>
      </c>
      <c r="BZ44" s="4">
        <f t="shared" ca="1" si="22"/>
        <v>0</v>
      </c>
      <c r="CA44" s="4">
        <f t="shared" ca="1" si="22"/>
        <v>0</v>
      </c>
      <c r="CB44" s="4">
        <f t="shared" ca="1" si="22"/>
        <v>0</v>
      </c>
      <c r="CC44" s="4">
        <f t="shared" ca="1" si="22"/>
        <v>0</v>
      </c>
    </row>
    <row r="45" spans="2:81">
      <c r="C45" s="26" t="str">
        <f t="shared" si="6"/>
        <v>历史汇总!B</v>
      </c>
      <c r="D45" s="26">
        <v>43</v>
      </c>
      <c r="E45" s="26" t="str">
        <f t="shared" si="7"/>
        <v>历史新!C43</v>
      </c>
      <c r="F45" s="26">
        <f>ROW()</f>
        <v>45</v>
      </c>
      <c r="G45" s="694" t="s">
        <v>61</v>
      </c>
      <c r="H45" s="28" t="s">
        <v>62</v>
      </c>
      <c r="I45" s="2">
        <f t="shared" ca="1" si="27"/>
        <v>27.56</v>
      </c>
      <c r="J45" s="2">
        <f t="shared" ca="1" si="27"/>
        <v>33.659999999999997</v>
      </c>
      <c r="K45" s="2">
        <f t="shared" ca="1" si="27"/>
        <v>31.76</v>
      </c>
      <c r="L45" s="2">
        <f t="shared" ca="1" si="27"/>
        <v>35.299999999999997</v>
      </c>
      <c r="M45" s="2">
        <f t="shared" ca="1" si="27"/>
        <v>37.15</v>
      </c>
      <c r="N45" s="2">
        <f t="shared" ca="1" si="27"/>
        <v>37.799999999999997</v>
      </c>
      <c r="O45" s="2">
        <f t="shared" ca="1" si="27"/>
        <v>35.729999999999997</v>
      </c>
      <c r="P45" s="2">
        <f t="shared" ca="1" si="27"/>
        <v>34.43</v>
      </c>
      <c r="Q45" s="2">
        <f t="shared" ca="1" si="27"/>
        <v>31.65</v>
      </c>
      <c r="R45" s="2">
        <f t="shared" ca="1" si="27"/>
        <v>28.15</v>
      </c>
      <c r="S45" s="2">
        <f t="shared" ca="1" si="27"/>
        <v>29.36</v>
      </c>
      <c r="T45" s="2">
        <f t="shared" ca="1" si="27"/>
        <v>28.62</v>
      </c>
      <c r="U45" s="2">
        <f t="shared" ca="1" si="27"/>
        <v>31.1</v>
      </c>
      <c r="V45" s="2">
        <f t="shared" ca="1" si="27"/>
        <v>35.04</v>
      </c>
      <c r="W45" s="2">
        <f t="shared" ca="1" si="27"/>
        <v>30.23</v>
      </c>
      <c r="X45" s="2">
        <f t="shared" ca="1" si="27"/>
        <v>29.4</v>
      </c>
      <c r="Y45" s="2">
        <f t="shared" ca="1" si="24"/>
        <v>33.92</v>
      </c>
      <c r="Z45" s="2">
        <f t="shared" ca="1" si="24"/>
        <v>31.93</v>
      </c>
      <c r="AA45" s="2">
        <f t="shared" ca="1" si="24"/>
        <v>32.979999999999997</v>
      </c>
      <c r="AB45" s="2">
        <f t="shared" ca="1" si="24"/>
        <v>32.32</v>
      </c>
      <c r="AC45" s="2">
        <f t="shared" ca="1" si="24"/>
        <v>30.81</v>
      </c>
      <c r="AD45" s="2">
        <f t="shared" ca="1" si="24"/>
        <v>30.8</v>
      </c>
      <c r="AE45" s="2">
        <f t="shared" ca="1" si="24"/>
        <v>31.81</v>
      </c>
      <c r="AF45" s="2">
        <f t="shared" ca="1" si="24"/>
        <v>32.909999999999997</v>
      </c>
      <c r="AG45" s="2">
        <f t="shared" ca="1" si="24"/>
        <v>33.159999999999997</v>
      </c>
      <c r="AH45" s="2">
        <f t="shared" ca="1" si="24"/>
        <v>39.28</v>
      </c>
      <c r="AI45" s="2">
        <f t="shared" ca="1" si="24"/>
        <v>41.1</v>
      </c>
      <c r="AJ45" s="2">
        <f t="shared" ca="1" si="24"/>
        <v>38.19</v>
      </c>
      <c r="AK45" s="2">
        <f t="shared" ca="1" si="24"/>
        <v>39.9</v>
      </c>
      <c r="AL45" s="2">
        <f t="shared" ca="1" si="24"/>
        <v>41.92</v>
      </c>
      <c r="AM45" s="2">
        <f t="shared" ca="1" si="24"/>
        <v>40.380000000000003</v>
      </c>
      <c r="AN45" s="2">
        <f t="shared" ca="1" si="25"/>
        <v>44.47</v>
      </c>
      <c r="AO45" s="2">
        <f t="shared" ca="1" si="25"/>
        <v>41.25</v>
      </c>
      <c r="AP45" s="2">
        <f t="shared" ca="1" si="25"/>
        <v>38.83</v>
      </c>
      <c r="AQ45" s="2">
        <f t="shared" ca="1" si="25"/>
        <v>37.369999999999997</v>
      </c>
      <c r="AR45" s="2">
        <f t="shared" ca="1" si="25"/>
        <v>37.409999999999997</v>
      </c>
      <c r="AS45" s="2">
        <f t="shared" ca="1" si="25"/>
        <v>37.159999999999997</v>
      </c>
      <c r="AT45" s="2">
        <f t="shared" ca="1" si="25"/>
        <v>46.84</v>
      </c>
      <c r="AU45" s="2">
        <f t="shared" ca="1" si="25"/>
        <v>37.74</v>
      </c>
      <c r="AV45" s="2">
        <f t="shared" ca="1" si="25"/>
        <v>38.700000000000003</v>
      </c>
      <c r="AW45" s="2">
        <f t="shared" ca="1" si="25"/>
        <v>41.48</v>
      </c>
      <c r="AX45" s="2">
        <f t="shared" ca="1" si="25"/>
        <v>38.549999999999997</v>
      </c>
      <c r="AY45" s="2">
        <f t="shared" ca="1" si="25"/>
        <v>43.3</v>
      </c>
      <c r="AZ45" s="2">
        <f t="shared" ca="1" si="25"/>
        <v>45.02</v>
      </c>
      <c r="BA45" s="2">
        <f t="shared" ca="1" si="25"/>
        <v>41.49</v>
      </c>
      <c r="BB45" s="2">
        <f t="shared" ca="1" si="25"/>
        <v>41.23</v>
      </c>
      <c r="BC45" s="2">
        <f t="shared" ca="1" si="25"/>
        <v>43.17</v>
      </c>
      <c r="BD45" s="2">
        <f t="shared" ca="1" si="26"/>
        <v>46.11</v>
      </c>
      <c r="BE45" s="2">
        <f t="shared" ca="1" si="26"/>
        <v>49.57</v>
      </c>
      <c r="BF45" s="2">
        <f t="shared" ca="1" si="26"/>
        <v>53.36</v>
      </c>
      <c r="BG45" s="2">
        <f t="shared" ca="1" si="26"/>
        <v>48.27</v>
      </c>
      <c r="BH45" s="2">
        <f t="shared" ca="1" si="20"/>
        <v>47.01</v>
      </c>
      <c r="BI45" s="2">
        <f t="shared" ca="1" si="20"/>
        <v>48.42</v>
      </c>
      <c r="BJ45" s="2">
        <f t="shared" ca="1" si="20"/>
        <v>50.3</v>
      </c>
      <c r="BK45" s="2">
        <f t="shared" ca="1" si="20"/>
        <v>49.89</v>
      </c>
      <c r="BL45" s="2">
        <f t="shared" ca="1" si="20"/>
        <v>50.88</v>
      </c>
      <c r="BM45" s="2">
        <f t="shared" ca="1" si="20"/>
        <v>52.25</v>
      </c>
      <c r="BN45" s="2">
        <f t="shared" ca="1" si="20"/>
        <v>51.34</v>
      </c>
      <c r="BO45" s="2">
        <f t="shared" ca="1" si="20"/>
        <v>57.53</v>
      </c>
      <c r="BP45" s="2">
        <f t="shared" ca="1" si="20"/>
        <v>58.31</v>
      </c>
      <c r="BQ45" s="2">
        <f t="shared" ca="1" si="20"/>
        <v>50.97</v>
      </c>
      <c r="BR45" s="2">
        <f t="shared" ca="1" si="21"/>
        <v>64.91</v>
      </c>
      <c r="BS45" s="2">
        <f t="shared" ca="1" si="21"/>
        <v>54.8</v>
      </c>
      <c r="BT45" s="2">
        <f t="shared" ca="1" si="21"/>
        <v>60.09</v>
      </c>
      <c r="BU45" s="2">
        <f t="shared" ca="1" si="21"/>
        <v>58.66</v>
      </c>
      <c r="BV45" s="2">
        <f t="shared" ca="1" si="21"/>
        <v>58.38</v>
      </c>
      <c r="BW45" s="2">
        <f t="shared" ca="1" si="21"/>
        <v>56.71</v>
      </c>
      <c r="BX45" s="2">
        <f t="shared" ca="1" si="21"/>
        <v>60.42</v>
      </c>
      <c r="BY45" s="2">
        <f t="shared" ca="1" si="22"/>
        <v>0</v>
      </c>
      <c r="BZ45" s="2">
        <f t="shared" ca="1" si="22"/>
        <v>0</v>
      </c>
      <c r="CA45" s="2">
        <f t="shared" ca="1" si="22"/>
        <v>0</v>
      </c>
      <c r="CB45" s="2">
        <f t="shared" ca="1" si="22"/>
        <v>0</v>
      </c>
      <c r="CC45" s="2">
        <f t="shared" ca="1" si="22"/>
        <v>0</v>
      </c>
    </row>
    <row r="46" spans="2:81">
      <c r="C46" s="26" t="str">
        <f t="shared" si="6"/>
        <v>历史汇总!B</v>
      </c>
      <c r="D46" s="26">
        <v>44</v>
      </c>
      <c r="E46" s="26" t="str">
        <f t="shared" si="7"/>
        <v>历史新!C44</v>
      </c>
      <c r="F46" s="26">
        <f>ROW()</f>
        <v>46</v>
      </c>
      <c r="G46" s="694"/>
      <c r="H46" s="29" t="s">
        <v>63</v>
      </c>
      <c r="I46" s="4">
        <f t="shared" ca="1" si="27"/>
        <v>20.43</v>
      </c>
      <c r="J46" s="4">
        <f t="shared" ca="1" si="27"/>
        <v>23.58</v>
      </c>
      <c r="K46" s="4">
        <f t="shared" ca="1" si="27"/>
        <v>22.42</v>
      </c>
      <c r="L46" s="4">
        <f t="shared" ca="1" si="27"/>
        <v>23.36</v>
      </c>
      <c r="M46" s="4">
        <f t="shared" ca="1" si="27"/>
        <v>23.89</v>
      </c>
      <c r="N46" s="4">
        <f t="shared" ca="1" si="27"/>
        <v>23.52</v>
      </c>
      <c r="O46" s="4">
        <f t="shared" ca="1" si="27"/>
        <v>23.26</v>
      </c>
      <c r="P46" s="4">
        <f t="shared" ca="1" si="27"/>
        <v>23.75</v>
      </c>
      <c r="Q46" s="4">
        <f t="shared" ca="1" si="27"/>
        <v>21.22</v>
      </c>
      <c r="R46" s="4">
        <f t="shared" ca="1" si="27"/>
        <v>20.45</v>
      </c>
      <c r="S46" s="4">
        <f t="shared" ca="1" si="27"/>
        <v>19.690000000000001</v>
      </c>
      <c r="T46" s="4">
        <f t="shared" ca="1" si="27"/>
        <v>20.51</v>
      </c>
      <c r="U46" s="4">
        <f t="shared" ca="1" si="27"/>
        <v>21.45</v>
      </c>
      <c r="V46" s="4">
        <f t="shared" ca="1" si="27"/>
        <v>25.98</v>
      </c>
      <c r="W46" s="4">
        <f t="shared" ca="1" si="27"/>
        <v>21.26</v>
      </c>
      <c r="X46" s="4">
        <f t="shared" ca="1" si="27"/>
        <v>21.77</v>
      </c>
      <c r="Y46" s="4">
        <f t="shared" ca="1" si="24"/>
        <v>23.86</v>
      </c>
      <c r="Z46" s="4">
        <f t="shared" ca="1" si="24"/>
        <v>22.96</v>
      </c>
      <c r="AA46" s="4">
        <f t="shared" ca="1" si="24"/>
        <v>23.62</v>
      </c>
      <c r="AB46" s="4">
        <f t="shared" ca="1" si="24"/>
        <v>22.3</v>
      </c>
      <c r="AC46" s="4">
        <f t="shared" ca="1" si="24"/>
        <v>22.85</v>
      </c>
      <c r="AD46" s="4">
        <f t="shared" ca="1" si="24"/>
        <v>21.73</v>
      </c>
      <c r="AE46" s="4">
        <f t="shared" ca="1" si="24"/>
        <v>23.74</v>
      </c>
      <c r="AF46" s="4">
        <f t="shared" ca="1" si="24"/>
        <v>24.01</v>
      </c>
      <c r="AG46" s="4">
        <f t="shared" ca="1" si="24"/>
        <v>22.66</v>
      </c>
      <c r="AH46" s="4">
        <f t="shared" ca="1" si="24"/>
        <v>27.4</v>
      </c>
      <c r="AI46" s="4">
        <f t="shared" ca="1" si="24"/>
        <v>29.35</v>
      </c>
      <c r="AJ46" s="4">
        <f t="shared" ca="1" si="24"/>
        <v>26.72</v>
      </c>
      <c r="AK46" s="4">
        <f t="shared" ca="1" si="24"/>
        <v>28.36</v>
      </c>
      <c r="AL46" s="4">
        <f t="shared" ca="1" si="24"/>
        <v>27.83</v>
      </c>
      <c r="AM46" s="4">
        <f t="shared" ca="1" si="24"/>
        <v>27.8</v>
      </c>
      <c r="AN46" s="4">
        <f t="shared" ca="1" si="25"/>
        <v>26.15</v>
      </c>
      <c r="AO46" s="4">
        <f t="shared" ca="1" si="25"/>
        <v>24.71</v>
      </c>
      <c r="AP46" s="4">
        <f t="shared" ca="1" si="25"/>
        <v>21.13</v>
      </c>
      <c r="AQ46" s="4">
        <f t="shared" ca="1" si="25"/>
        <v>24.27</v>
      </c>
      <c r="AR46" s="4">
        <f t="shared" ca="1" si="25"/>
        <v>22.66</v>
      </c>
      <c r="AS46" s="4">
        <f t="shared" ca="1" si="25"/>
        <v>19.440000000000001</v>
      </c>
      <c r="AT46" s="4">
        <f t="shared" ca="1" si="25"/>
        <v>26.54</v>
      </c>
      <c r="AU46" s="4">
        <f t="shared" ca="1" si="25"/>
        <v>24.17</v>
      </c>
      <c r="AV46" s="4">
        <f t="shared" ca="1" si="25"/>
        <v>21.62</v>
      </c>
      <c r="AW46" s="4">
        <f t="shared" ca="1" si="25"/>
        <v>27.62</v>
      </c>
      <c r="AX46" s="4">
        <f t="shared" ca="1" si="25"/>
        <v>31.15</v>
      </c>
      <c r="AY46" s="4">
        <f t="shared" ca="1" si="25"/>
        <v>32.18</v>
      </c>
      <c r="AZ46" s="4">
        <f t="shared" ca="1" si="25"/>
        <v>33.479999999999997</v>
      </c>
      <c r="BA46" s="4">
        <f t="shared" ca="1" si="25"/>
        <v>34.380000000000003</v>
      </c>
      <c r="BB46" s="4">
        <f t="shared" ca="1" si="25"/>
        <v>31.15</v>
      </c>
      <c r="BC46" s="4">
        <f t="shared" ca="1" si="25"/>
        <v>33.590000000000003</v>
      </c>
      <c r="BD46" s="4">
        <f t="shared" ca="1" si="26"/>
        <v>26.54</v>
      </c>
      <c r="BE46" s="4">
        <f t="shared" ca="1" si="26"/>
        <v>34.869999999999997</v>
      </c>
      <c r="BF46" s="4">
        <f t="shared" ca="1" si="26"/>
        <v>33.450000000000003</v>
      </c>
      <c r="BG46" s="4">
        <f t="shared" ca="1" si="26"/>
        <v>35.47</v>
      </c>
      <c r="BH46" s="4">
        <f t="shared" ca="1" si="20"/>
        <v>35.369999999999997</v>
      </c>
      <c r="BI46" s="4">
        <f t="shared" ca="1" si="20"/>
        <v>36.619999999999997</v>
      </c>
      <c r="BJ46" s="4">
        <f t="shared" ca="1" si="20"/>
        <v>34.6</v>
      </c>
      <c r="BK46" s="4">
        <f t="shared" ca="1" si="20"/>
        <v>34.01</v>
      </c>
      <c r="BL46" s="4">
        <f t="shared" ca="1" si="20"/>
        <v>39.049999999999997</v>
      </c>
      <c r="BM46" s="4">
        <f t="shared" ca="1" si="20"/>
        <v>35.18</v>
      </c>
      <c r="BN46" s="4">
        <f t="shared" ca="1" si="20"/>
        <v>31.76</v>
      </c>
      <c r="BO46" s="4">
        <f t="shared" ca="1" si="20"/>
        <v>40.76</v>
      </c>
      <c r="BP46" s="4">
        <f t="shared" ca="1" si="20"/>
        <v>25.12</v>
      </c>
      <c r="BQ46" s="4">
        <f t="shared" ca="1" si="20"/>
        <v>34.6</v>
      </c>
      <c r="BR46" s="4">
        <f t="shared" ca="1" si="21"/>
        <v>44.63</v>
      </c>
      <c r="BS46" s="4">
        <f t="shared" ca="1" si="21"/>
        <v>42.5</v>
      </c>
      <c r="BT46" s="4">
        <f t="shared" ca="1" si="21"/>
        <v>46.64</v>
      </c>
      <c r="BU46" s="4">
        <f t="shared" ca="1" si="21"/>
        <v>43.64</v>
      </c>
      <c r="BV46" s="4">
        <f t="shared" ca="1" si="21"/>
        <v>41.74</v>
      </c>
      <c r="BW46" s="4">
        <f t="shared" ca="1" si="21"/>
        <v>44.42</v>
      </c>
      <c r="BX46" s="4">
        <f t="shared" ca="1" si="21"/>
        <v>45.94</v>
      </c>
      <c r="BY46" s="4">
        <f t="shared" ca="1" si="22"/>
        <v>0</v>
      </c>
      <c r="BZ46" s="4">
        <f t="shared" ca="1" si="22"/>
        <v>0</v>
      </c>
      <c r="CA46" s="4">
        <f t="shared" ca="1" si="22"/>
        <v>0</v>
      </c>
      <c r="CB46" s="4">
        <f t="shared" ca="1" si="22"/>
        <v>0</v>
      </c>
      <c r="CC46" s="4">
        <f t="shared" ca="1" si="22"/>
        <v>0</v>
      </c>
    </row>
    <row r="47" spans="2:81">
      <c r="C47" s="26" t="str">
        <f t="shared" si="6"/>
        <v>历史汇总!B</v>
      </c>
      <c r="D47" s="26">
        <v>45</v>
      </c>
      <c r="E47" s="26" t="str">
        <f t="shared" si="7"/>
        <v>历史新!C45</v>
      </c>
      <c r="F47" s="26">
        <f>ROW()</f>
        <v>47</v>
      </c>
      <c r="G47" s="694"/>
      <c r="H47" s="29" t="s">
        <v>64</v>
      </c>
      <c r="I47" s="4">
        <f t="shared" ca="1" si="27"/>
        <v>44.92</v>
      </c>
      <c r="J47" s="4">
        <f t="shared" ca="1" si="27"/>
        <v>50.55</v>
      </c>
      <c r="K47" s="4">
        <f t="shared" ca="1" si="27"/>
        <v>38.950000000000003</v>
      </c>
      <c r="L47" s="4">
        <f t="shared" ca="1" si="27"/>
        <v>46.87</v>
      </c>
      <c r="M47" s="4">
        <f t="shared" ca="1" si="27"/>
        <v>41.72</v>
      </c>
      <c r="N47" s="4">
        <f t="shared" ca="1" si="27"/>
        <v>41.5</v>
      </c>
      <c r="O47" s="4">
        <f t="shared" ca="1" si="27"/>
        <v>39.93</v>
      </c>
      <c r="P47" s="4">
        <f t="shared" ca="1" si="27"/>
        <v>44.06</v>
      </c>
      <c r="Q47" s="4">
        <f t="shared" ca="1" si="27"/>
        <v>34.81</v>
      </c>
      <c r="R47" s="4">
        <f t="shared" ca="1" si="27"/>
        <v>33.28</v>
      </c>
      <c r="S47" s="4">
        <f t="shared" ca="1" si="27"/>
        <v>32.880000000000003</v>
      </c>
      <c r="T47" s="4">
        <f t="shared" ca="1" si="27"/>
        <v>34.049999999999997</v>
      </c>
      <c r="U47" s="4">
        <f t="shared" ca="1" si="27"/>
        <v>39.58</v>
      </c>
      <c r="V47" s="4">
        <f t="shared" ca="1" si="27"/>
        <v>46.19</v>
      </c>
      <c r="W47" s="4">
        <f t="shared" ca="1" si="27"/>
        <v>33.69</v>
      </c>
      <c r="X47" s="4">
        <f t="shared" ca="1" si="27"/>
        <v>32.020000000000003</v>
      </c>
      <c r="Y47" s="4">
        <f t="shared" ca="1" si="24"/>
        <v>39.520000000000003</v>
      </c>
      <c r="Z47" s="4">
        <f t="shared" ca="1" si="24"/>
        <v>40.33</v>
      </c>
      <c r="AA47" s="4">
        <f t="shared" ca="1" si="24"/>
        <v>37.83</v>
      </c>
      <c r="AB47" s="4">
        <f t="shared" ca="1" si="24"/>
        <v>38.909999999999997</v>
      </c>
      <c r="AC47" s="4">
        <f t="shared" ca="1" si="24"/>
        <v>31.74</v>
      </c>
      <c r="AD47" s="4">
        <f t="shared" ca="1" si="24"/>
        <v>27.81</v>
      </c>
      <c r="AE47" s="4">
        <f t="shared" ca="1" si="24"/>
        <v>35.86</v>
      </c>
      <c r="AF47" s="4">
        <f t="shared" ca="1" si="24"/>
        <v>37.96</v>
      </c>
      <c r="AG47" s="4">
        <f t="shared" ca="1" si="24"/>
        <v>33.92</v>
      </c>
      <c r="AH47" s="4">
        <f t="shared" ca="1" si="24"/>
        <v>55.74</v>
      </c>
      <c r="AI47" s="4">
        <f t="shared" ca="1" si="24"/>
        <v>49.28</v>
      </c>
      <c r="AJ47" s="4">
        <f t="shared" ca="1" si="24"/>
        <v>47.59</v>
      </c>
      <c r="AK47" s="4">
        <f t="shared" ca="1" si="24"/>
        <v>48.44</v>
      </c>
      <c r="AL47" s="4">
        <f t="shared" ca="1" si="24"/>
        <v>52.51</v>
      </c>
      <c r="AM47" s="4">
        <f t="shared" ca="1" si="24"/>
        <v>51.4</v>
      </c>
      <c r="AN47" s="4">
        <f t="shared" ca="1" si="25"/>
        <v>61.08</v>
      </c>
      <c r="AO47" s="4">
        <f t="shared" ca="1" si="25"/>
        <v>46.45</v>
      </c>
      <c r="AP47" s="4">
        <f t="shared" ca="1" si="25"/>
        <v>45.32</v>
      </c>
      <c r="AQ47" s="4">
        <f t="shared" ca="1" si="25"/>
        <v>45.04</v>
      </c>
      <c r="AR47" s="4">
        <f t="shared" ca="1" si="25"/>
        <v>42.58</v>
      </c>
      <c r="AS47" s="4">
        <f t="shared" ca="1" si="25"/>
        <v>51.91</v>
      </c>
      <c r="AT47" s="4">
        <f t="shared" ca="1" si="25"/>
        <v>62.55</v>
      </c>
      <c r="AU47" s="4">
        <f t="shared" ca="1" si="25"/>
        <v>47.61</v>
      </c>
      <c r="AV47" s="4">
        <f t="shared" ca="1" si="25"/>
        <v>44.77</v>
      </c>
      <c r="AW47" s="4">
        <f t="shared" ca="1" si="25"/>
        <v>51.23</v>
      </c>
      <c r="AX47" s="4">
        <f t="shared" ca="1" si="25"/>
        <v>58.06</v>
      </c>
      <c r="AY47" s="4">
        <f t="shared" ca="1" si="25"/>
        <v>58.77</v>
      </c>
      <c r="AZ47" s="4">
        <f t="shared" ca="1" si="25"/>
        <v>69.64</v>
      </c>
      <c r="BA47" s="4">
        <f t="shared" ca="1" si="25"/>
        <v>66.92</v>
      </c>
      <c r="BB47" s="4">
        <f t="shared" ca="1" si="25"/>
        <v>67.86</v>
      </c>
      <c r="BC47" s="4">
        <f t="shared" ca="1" si="25"/>
        <v>61.77</v>
      </c>
      <c r="BD47" s="4">
        <f t="shared" ca="1" si="26"/>
        <v>64.290000000000006</v>
      </c>
      <c r="BE47" s="4">
        <f t="shared" ca="1" si="26"/>
        <v>67.819999999999993</v>
      </c>
      <c r="BF47" s="4">
        <f t="shared" ca="1" si="26"/>
        <v>87.43</v>
      </c>
      <c r="BG47" s="4">
        <f t="shared" ca="1" si="26"/>
        <v>74.42</v>
      </c>
      <c r="BH47" s="4">
        <f t="shared" ca="1" si="20"/>
        <v>78.680000000000007</v>
      </c>
      <c r="BI47" s="4">
        <f t="shared" ca="1" si="20"/>
        <v>82.04</v>
      </c>
      <c r="BJ47" s="4">
        <f t="shared" ca="1" si="20"/>
        <v>80.650000000000006</v>
      </c>
      <c r="BK47" s="4">
        <f t="shared" ca="1" si="20"/>
        <v>84.14</v>
      </c>
      <c r="BL47" s="4">
        <f t="shared" ca="1" si="20"/>
        <v>87.16</v>
      </c>
      <c r="BM47" s="4">
        <f t="shared" ca="1" si="20"/>
        <v>90.86</v>
      </c>
      <c r="BN47" s="4">
        <f t="shared" ca="1" si="20"/>
        <v>78.84</v>
      </c>
      <c r="BO47" s="4">
        <f t="shared" ca="1" si="20"/>
        <v>80.52</v>
      </c>
      <c r="BP47" s="4">
        <f t="shared" ca="1" si="20"/>
        <v>72.540000000000006</v>
      </c>
      <c r="BQ47" s="4">
        <f t="shared" ca="1" si="20"/>
        <v>82.36</v>
      </c>
      <c r="BR47" s="4">
        <f t="shared" ca="1" si="21"/>
        <v>127.59</v>
      </c>
      <c r="BS47" s="4">
        <f t="shared" ca="1" si="21"/>
        <v>76.23</v>
      </c>
      <c r="BT47" s="4">
        <f t="shared" ca="1" si="21"/>
        <v>96.91</v>
      </c>
      <c r="BU47" s="4">
        <f t="shared" ca="1" si="21"/>
        <v>81.72</v>
      </c>
      <c r="BV47" s="4">
        <f t="shared" ca="1" si="21"/>
        <v>81.48</v>
      </c>
      <c r="BW47" s="4">
        <f t="shared" ca="1" si="21"/>
        <v>89</v>
      </c>
      <c r="BX47" s="4">
        <f t="shared" ca="1" si="21"/>
        <v>82.71</v>
      </c>
      <c r="BY47" s="4">
        <f t="shared" ca="1" si="22"/>
        <v>0</v>
      </c>
      <c r="BZ47" s="4">
        <f t="shared" ca="1" si="22"/>
        <v>0</v>
      </c>
      <c r="CA47" s="4">
        <f t="shared" ca="1" si="22"/>
        <v>0</v>
      </c>
      <c r="CB47" s="4">
        <f t="shared" ca="1" si="22"/>
        <v>0</v>
      </c>
      <c r="CC47" s="4">
        <f t="shared" ca="1" si="22"/>
        <v>0</v>
      </c>
    </row>
    <row r="48" spans="2:81">
      <c r="C48" s="26" t="str">
        <f t="shared" si="6"/>
        <v>历史汇总!B</v>
      </c>
      <c r="D48" s="26">
        <v>46</v>
      </c>
      <c r="E48" s="26" t="str">
        <f t="shared" si="7"/>
        <v>历史新!C46</v>
      </c>
      <c r="F48" s="26">
        <f>ROW()</f>
        <v>48</v>
      </c>
      <c r="G48" s="694"/>
      <c r="H48" s="29" t="s">
        <v>65</v>
      </c>
      <c r="I48" s="4">
        <f t="shared" ca="1" si="27"/>
        <v>26.26</v>
      </c>
      <c r="J48" s="4">
        <f t="shared" ca="1" si="27"/>
        <v>31.82</v>
      </c>
      <c r="K48" s="4">
        <f t="shared" ca="1" si="27"/>
        <v>28.76</v>
      </c>
      <c r="L48" s="4">
        <f t="shared" ca="1" si="27"/>
        <v>30.68</v>
      </c>
      <c r="M48" s="4">
        <f t="shared" ca="1" si="27"/>
        <v>28.98</v>
      </c>
      <c r="N48" s="4">
        <f t="shared" ca="1" si="27"/>
        <v>28.67</v>
      </c>
      <c r="O48" s="4">
        <f t="shared" ca="1" si="27"/>
        <v>28.41</v>
      </c>
      <c r="P48" s="4">
        <f t="shared" ca="1" si="27"/>
        <v>29.23</v>
      </c>
      <c r="Q48" s="4">
        <f t="shared" ca="1" si="27"/>
        <v>26.4</v>
      </c>
      <c r="R48" s="4">
        <f t="shared" ca="1" si="27"/>
        <v>23.32</v>
      </c>
      <c r="S48" s="4">
        <f t="shared" ca="1" si="27"/>
        <v>22.87</v>
      </c>
      <c r="T48" s="4">
        <f t="shared" ca="1" si="27"/>
        <v>23.19</v>
      </c>
      <c r="U48" s="4">
        <f t="shared" ca="1" si="27"/>
        <v>28.08</v>
      </c>
      <c r="V48" s="4">
        <f t="shared" ca="1" si="27"/>
        <v>33.090000000000003</v>
      </c>
      <c r="W48" s="4">
        <f t="shared" ca="1" si="27"/>
        <v>24.98</v>
      </c>
      <c r="X48" s="4">
        <f t="shared" ca="1" si="27"/>
        <v>24.74</v>
      </c>
      <c r="Y48" s="4">
        <f t="shared" ca="1" si="24"/>
        <v>28.42</v>
      </c>
      <c r="Z48" s="4">
        <f t="shared" ca="1" si="24"/>
        <v>27.35</v>
      </c>
      <c r="AA48" s="4">
        <f t="shared" ca="1" si="24"/>
        <v>29.11</v>
      </c>
      <c r="AB48" s="4">
        <f t="shared" ca="1" si="24"/>
        <v>28.01</v>
      </c>
      <c r="AC48" s="4">
        <f t="shared" ca="1" si="24"/>
        <v>28.85</v>
      </c>
      <c r="AD48" s="4">
        <f t="shared" ca="1" si="24"/>
        <v>23.95</v>
      </c>
      <c r="AE48" s="4">
        <f t="shared" ca="1" si="24"/>
        <v>30.15</v>
      </c>
      <c r="AF48" s="4">
        <f t="shared" ca="1" si="24"/>
        <v>30.89</v>
      </c>
      <c r="AG48" s="4">
        <f t="shared" ca="1" si="24"/>
        <v>24.31</v>
      </c>
      <c r="AH48" s="4">
        <f t="shared" ca="1" si="24"/>
        <v>34.450000000000003</v>
      </c>
      <c r="AI48" s="4">
        <f t="shared" ca="1" si="24"/>
        <v>36.270000000000003</v>
      </c>
      <c r="AJ48" s="4">
        <f t="shared" ca="1" si="24"/>
        <v>30.89</v>
      </c>
      <c r="AK48" s="4">
        <f t="shared" ca="1" si="24"/>
        <v>33.53</v>
      </c>
      <c r="AL48" s="4">
        <f t="shared" ca="1" si="24"/>
        <v>34.99</v>
      </c>
      <c r="AM48" s="4">
        <f t="shared" ca="1" si="24"/>
        <v>34.39</v>
      </c>
      <c r="AN48" s="4">
        <f t="shared" ca="1" si="25"/>
        <v>39.72</v>
      </c>
      <c r="AO48" s="4">
        <f t="shared" ca="1" si="25"/>
        <v>38.42</v>
      </c>
      <c r="AP48" s="4">
        <f t="shared" ca="1" si="25"/>
        <v>32.96</v>
      </c>
      <c r="AQ48" s="4">
        <f t="shared" ca="1" si="25"/>
        <v>33.130000000000003</v>
      </c>
      <c r="AR48" s="4">
        <f t="shared" ca="1" si="25"/>
        <v>31.78</v>
      </c>
      <c r="AS48" s="4">
        <f t="shared" ca="1" si="25"/>
        <v>37.15</v>
      </c>
      <c r="AT48" s="4">
        <f t="shared" ca="1" si="25"/>
        <v>50.02</v>
      </c>
      <c r="AU48" s="4">
        <f t="shared" ca="1" si="25"/>
        <v>38.380000000000003</v>
      </c>
      <c r="AV48" s="4">
        <f t="shared" ca="1" si="25"/>
        <v>32.53</v>
      </c>
      <c r="AW48" s="4">
        <f t="shared" ca="1" si="25"/>
        <v>39.31</v>
      </c>
      <c r="AX48" s="4">
        <f t="shared" ca="1" si="25"/>
        <v>45.21</v>
      </c>
      <c r="AY48" s="4">
        <f t="shared" ca="1" si="25"/>
        <v>46.56</v>
      </c>
      <c r="AZ48" s="4">
        <f t="shared" ca="1" si="25"/>
        <v>42.13</v>
      </c>
      <c r="BA48" s="4">
        <f t="shared" ca="1" si="25"/>
        <v>48.84</v>
      </c>
      <c r="BB48" s="4">
        <f t="shared" ca="1" si="25"/>
        <v>44.54</v>
      </c>
      <c r="BC48" s="4">
        <f t="shared" ca="1" si="25"/>
        <v>43.28</v>
      </c>
      <c r="BD48" s="4">
        <f t="shared" ca="1" si="26"/>
        <v>45.01</v>
      </c>
      <c r="BE48" s="4">
        <f t="shared" ca="1" si="26"/>
        <v>51.44</v>
      </c>
      <c r="BF48" s="4">
        <f t="shared" ca="1" si="26"/>
        <v>60.86</v>
      </c>
      <c r="BG48" s="4">
        <f t="shared" ca="1" si="26"/>
        <v>58.15</v>
      </c>
      <c r="BH48" s="4">
        <f t="shared" ca="1" si="20"/>
        <v>53.42</v>
      </c>
      <c r="BI48" s="4">
        <f t="shared" ca="1" si="20"/>
        <v>54.59</v>
      </c>
      <c r="BJ48" s="4">
        <f t="shared" ca="1" si="20"/>
        <v>51.96</v>
      </c>
      <c r="BK48" s="4">
        <f t="shared" ca="1" si="20"/>
        <v>52.92</v>
      </c>
      <c r="BL48" s="4">
        <f t="shared" ca="1" si="20"/>
        <v>52.56</v>
      </c>
      <c r="BM48" s="4">
        <f t="shared" ca="1" si="20"/>
        <v>57.08</v>
      </c>
      <c r="BN48" s="4">
        <f t="shared" ca="1" si="20"/>
        <v>45.16</v>
      </c>
      <c r="BO48" s="4">
        <f t="shared" ca="1" si="20"/>
        <v>57.93</v>
      </c>
      <c r="BP48" s="4">
        <f t="shared" ca="1" si="20"/>
        <v>43.18</v>
      </c>
      <c r="BQ48" s="4">
        <f t="shared" ca="1" si="20"/>
        <v>61.84</v>
      </c>
      <c r="BR48" s="4">
        <f t="shared" ca="1" si="21"/>
        <v>79.56</v>
      </c>
      <c r="BS48" s="4">
        <f t="shared" ca="1" si="21"/>
        <v>68.67</v>
      </c>
      <c r="BT48" s="4">
        <f t="shared" ca="1" si="21"/>
        <v>71.52</v>
      </c>
      <c r="BU48" s="4">
        <f t="shared" ca="1" si="21"/>
        <v>66.930000000000007</v>
      </c>
      <c r="BV48" s="4">
        <f t="shared" ca="1" si="21"/>
        <v>60.68</v>
      </c>
      <c r="BW48" s="4">
        <f t="shared" ca="1" si="21"/>
        <v>66.540000000000006</v>
      </c>
      <c r="BX48" s="4">
        <f t="shared" ca="1" si="21"/>
        <v>63.25</v>
      </c>
      <c r="BY48" s="4">
        <f t="shared" ca="1" si="22"/>
        <v>0</v>
      </c>
      <c r="BZ48" s="4">
        <f t="shared" ca="1" si="22"/>
        <v>0</v>
      </c>
      <c r="CA48" s="4">
        <f t="shared" ca="1" si="22"/>
        <v>0</v>
      </c>
      <c r="CB48" s="4">
        <f t="shared" ca="1" si="22"/>
        <v>0</v>
      </c>
      <c r="CC48" s="4">
        <f t="shared" ca="1" si="22"/>
        <v>0</v>
      </c>
    </row>
    <row r="49" spans="2:81">
      <c r="C49" s="26" t="str">
        <f t="shared" si="6"/>
        <v>历史汇总!B</v>
      </c>
      <c r="D49" s="26">
        <v>47</v>
      </c>
      <c r="E49" s="26" t="str">
        <f t="shared" si="7"/>
        <v>历史新!C47</v>
      </c>
      <c r="F49" s="26">
        <f>ROW()</f>
        <v>49</v>
      </c>
      <c r="G49" s="694"/>
      <c r="H49" s="28" t="s">
        <v>66</v>
      </c>
      <c r="I49" s="2">
        <f t="shared" ca="1" si="27"/>
        <v>27.56</v>
      </c>
      <c r="J49" s="2">
        <f t="shared" ca="1" si="27"/>
        <v>33.659999999999997</v>
      </c>
      <c r="K49" s="2">
        <f t="shared" ca="1" si="27"/>
        <v>31.76</v>
      </c>
      <c r="L49" s="2">
        <f t="shared" ca="1" si="27"/>
        <v>35.299999999999997</v>
      </c>
      <c r="M49" s="2">
        <f t="shared" ca="1" si="27"/>
        <v>37.15</v>
      </c>
      <c r="N49" s="2">
        <f t="shared" ca="1" si="27"/>
        <v>37.799999999999997</v>
      </c>
      <c r="O49" s="2">
        <f t="shared" ca="1" si="27"/>
        <v>35.729999999999997</v>
      </c>
      <c r="P49" s="2">
        <f t="shared" ca="1" si="27"/>
        <v>34.43</v>
      </c>
      <c r="Q49" s="2">
        <f t="shared" ca="1" si="27"/>
        <v>31.65</v>
      </c>
      <c r="R49" s="2">
        <f t="shared" ca="1" si="27"/>
        <v>28.15</v>
      </c>
      <c r="S49" s="2">
        <f t="shared" ca="1" si="27"/>
        <v>29.36</v>
      </c>
      <c r="T49" s="2">
        <f t="shared" ca="1" si="27"/>
        <v>28.62</v>
      </c>
      <c r="U49" s="2">
        <f t="shared" ca="1" si="27"/>
        <v>31.1</v>
      </c>
      <c r="V49" s="2">
        <f t="shared" ca="1" si="27"/>
        <v>35.04</v>
      </c>
      <c r="W49" s="2">
        <f t="shared" ca="1" si="27"/>
        <v>30.23</v>
      </c>
      <c r="X49" s="2">
        <f t="shared" ca="1" si="27"/>
        <v>29.4</v>
      </c>
      <c r="Y49" s="2">
        <f t="shared" ca="1" si="24"/>
        <v>33.92</v>
      </c>
      <c r="Z49" s="2">
        <f t="shared" ca="1" si="24"/>
        <v>31.93</v>
      </c>
      <c r="AA49" s="2">
        <f t="shared" ca="1" si="24"/>
        <v>32.979999999999997</v>
      </c>
      <c r="AB49" s="2">
        <f t="shared" ca="1" si="24"/>
        <v>32.32</v>
      </c>
      <c r="AC49" s="2">
        <f t="shared" ca="1" si="24"/>
        <v>30.81</v>
      </c>
      <c r="AD49" s="2">
        <f t="shared" ca="1" si="24"/>
        <v>30.8</v>
      </c>
      <c r="AE49" s="2">
        <f t="shared" ca="1" si="24"/>
        <v>31.81</v>
      </c>
      <c r="AF49" s="2">
        <f t="shared" ca="1" si="24"/>
        <v>32.909999999999997</v>
      </c>
      <c r="AG49" s="2">
        <f t="shared" ca="1" si="24"/>
        <v>33.159999999999997</v>
      </c>
      <c r="AH49" s="2">
        <f t="shared" ca="1" si="24"/>
        <v>39.28</v>
      </c>
      <c r="AI49" s="2">
        <f t="shared" ca="1" si="24"/>
        <v>41.1</v>
      </c>
      <c r="AJ49" s="2">
        <f t="shared" ca="1" si="24"/>
        <v>38.19</v>
      </c>
      <c r="AK49" s="2">
        <f t="shared" ca="1" si="24"/>
        <v>39.9</v>
      </c>
      <c r="AL49" s="2">
        <f t="shared" ca="1" si="24"/>
        <v>41.92</v>
      </c>
      <c r="AM49" s="2">
        <f t="shared" ca="1" si="24"/>
        <v>40.380000000000003</v>
      </c>
      <c r="AN49" s="2">
        <f t="shared" ca="1" si="25"/>
        <v>44.47</v>
      </c>
      <c r="AO49" s="2">
        <f t="shared" ca="1" si="25"/>
        <v>41.25</v>
      </c>
      <c r="AP49" s="2">
        <f t="shared" ca="1" si="25"/>
        <v>38.83</v>
      </c>
      <c r="AQ49" s="2">
        <f t="shared" ca="1" si="25"/>
        <v>37.369999999999997</v>
      </c>
      <c r="AR49" s="2">
        <f t="shared" ca="1" si="25"/>
        <v>37.409999999999997</v>
      </c>
      <c r="AS49" s="2">
        <f t="shared" ca="1" si="25"/>
        <v>37.159999999999997</v>
      </c>
      <c r="AT49" s="2">
        <f t="shared" ca="1" si="25"/>
        <v>46.84</v>
      </c>
      <c r="AU49" s="2">
        <f t="shared" ca="1" si="25"/>
        <v>37.74</v>
      </c>
      <c r="AV49" s="2">
        <f t="shared" ca="1" si="25"/>
        <v>38.700000000000003</v>
      </c>
      <c r="AW49" s="2">
        <f t="shared" ca="1" si="25"/>
        <v>41.48</v>
      </c>
      <c r="AX49" s="2">
        <f t="shared" ca="1" si="25"/>
        <v>38.549999999999997</v>
      </c>
      <c r="AY49" s="2">
        <f t="shared" ca="1" si="25"/>
        <v>43.3</v>
      </c>
      <c r="AZ49" s="2">
        <f t="shared" ca="1" si="25"/>
        <v>45.02</v>
      </c>
      <c r="BA49" s="2">
        <f t="shared" ca="1" si="25"/>
        <v>41.49</v>
      </c>
      <c r="BB49" s="2">
        <f t="shared" ca="1" si="25"/>
        <v>41.23</v>
      </c>
      <c r="BC49" s="2">
        <f t="shared" ca="1" si="25"/>
        <v>43.17</v>
      </c>
      <c r="BD49" s="2">
        <f t="shared" ca="1" si="26"/>
        <v>46.11</v>
      </c>
      <c r="BE49" s="2">
        <f t="shared" ca="1" si="26"/>
        <v>49.57</v>
      </c>
      <c r="BF49" s="2">
        <f t="shared" ca="1" si="26"/>
        <v>53.36</v>
      </c>
      <c r="BG49" s="2">
        <f t="shared" ca="1" si="26"/>
        <v>48.27</v>
      </c>
      <c r="BH49" s="2">
        <f t="shared" ca="1" si="20"/>
        <v>47.01</v>
      </c>
      <c r="BI49" s="2">
        <f t="shared" ca="1" si="20"/>
        <v>48.42</v>
      </c>
      <c r="BJ49" s="2">
        <f t="shared" ca="1" si="20"/>
        <v>50.3</v>
      </c>
      <c r="BK49" s="2">
        <f t="shared" ca="1" si="20"/>
        <v>49.89</v>
      </c>
      <c r="BL49" s="2">
        <f t="shared" ca="1" si="20"/>
        <v>50.88</v>
      </c>
      <c r="BM49" s="2">
        <f t="shared" ca="1" si="20"/>
        <v>52.25</v>
      </c>
      <c r="BN49" s="2">
        <f t="shared" ca="1" si="20"/>
        <v>51.34</v>
      </c>
      <c r="BO49" s="2">
        <f t="shared" ca="1" si="20"/>
        <v>57.53</v>
      </c>
      <c r="BP49" s="2">
        <f t="shared" ca="1" si="20"/>
        <v>58.31</v>
      </c>
      <c r="BQ49" s="2">
        <f t="shared" ca="1" si="20"/>
        <v>50.97</v>
      </c>
      <c r="BR49" s="2">
        <f t="shared" ca="1" si="21"/>
        <v>64.91</v>
      </c>
      <c r="BS49" s="2">
        <f t="shared" ca="1" si="21"/>
        <v>54.8</v>
      </c>
      <c r="BT49" s="2">
        <f t="shared" ca="1" si="21"/>
        <v>60.09</v>
      </c>
      <c r="BU49" s="2">
        <f t="shared" ca="1" si="21"/>
        <v>58.66</v>
      </c>
      <c r="BV49" s="2">
        <f t="shared" ca="1" si="21"/>
        <v>58.38</v>
      </c>
      <c r="BW49" s="2">
        <f t="shared" ca="1" si="21"/>
        <v>56.71</v>
      </c>
      <c r="BX49" s="2">
        <f t="shared" ca="1" si="21"/>
        <v>60.42</v>
      </c>
      <c r="BY49" s="2">
        <f t="shared" ca="1" si="22"/>
        <v>0</v>
      </c>
      <c r="BZ49" s="2">
        <f t="shared" ca="1" si="22"/>
        <v>0</v>
      </c>
      <c r="CA49" s="2">
        <f t="shared" ca="1" si="22"/>
        <v>0</v>
      </c>
      <c r="CB49" s="2">
        <f t="shared" ca="1" si="22"/>
        <v>0</v>
      </c>
      <c r="CC49" s="2">
        <f t="shared" ca="1" si="22"/>
        <v>0</v>
      </c>
    </row>
    <row r="50" spans="2:81">
      <c r="C50" s="26" t="str">
        <f t="shared" si="6"/>
        <v>历史汇总!B</v>
      </c>
      <c r="D50" s="26">
        <v>48</v>
      </c>
      <c r="E50" s="26" t="str">
        <f t="shared" si="7"/>
        <v>历史新!C48</v>
      </c>
      <c r="F50" s="26">
        <f>ROW()</f>
        <v>50</v>
      </c>
      <c r="G50" s="694"/>
      <c r="H50" s="29" t="s">
        <v>67</v>
      </c>
      <c r="I50" s="4">
        <f t="shared" ca="1" si="27"/>
        <v>35.19</v>
      </c>
      <c r="J50" s="4">
        <f t="shared" ca="1" si="27"/>
        <v>41.03</v>
      </c>
      <c r="K50" s="4">
        <f t="shared" ca="1" si="27"/>
        <v>34.590000000000003</v>
      </c>
      <c r="L50" s="4">
        <f t="shared" ca="1" si="27"/>
        <v>39.630000000000003</v>
      </c>
      <c r="M50" s="4">
        <f t="shared" ca="1" si="27"/>
        <v>36.630000000000003</v>
      </c>
      <c r="N50" s="4">
        <f t="shared" ca="1" si="27"/>
        <v>36.28</v>
      </c>
      <c r="O50" s="4">
        <f t="shared" ca="1" si="27"/>
        <v>34.409999999999997</v>
      </c>
      <c r="P50" s="4">
        <f t="shared" ca="1" si="27"/>
        <v>37.549999999999997</v>
      </c>
      <c r="Q50" s="4">
        <f t="shared" ca="1" si="27"/>
        <v>31.82</v>
      </c>
      <c r="R50" s="4">
        <f t="shared" ca="1" si="27"/>
        <v>29.53</v>
      </c>
      <c r="S50" s="4">
        <f t="shared" ca="1" si="27"/>
        <v>29.95</v>
      </c>
      <c r="T50" s="4">
        <f t="shared" ca="1" si="27"/>
        <v>30.04</v>
      </c>
      <c r="U50" s="4">
        <f t="shared" ca="1" si="27"/>
        <v>34.5</v>
      </c>
      <c r="V50" s="4">
        <f t="shared" ca="1" si="27"/>
        <v>40.49</v>
      </c>
      <c r="W50" s="4">
        <f t="shared" ca="1" si="27"/>
        <v>30.67</v>
      </c>
      <c r="X50" s="4">
        <f t="shared" ca="1" si="27"/>
        <v>29.87</v>
      </c>
      <c r="Y50" s="4">
        <f t="shared" ca="1" si="24"/>
        <v>36.130000000000003</v>
      </c>
      <c r="Z50" s="4">
        <f t="shared" ca="1" si="24"/>
        <v>35.57</v>
      </c>
      <c r="AA50" s="4">
        <f t="shared" ca="1" si="24"/>
        <v>34.93</v>
      </c>
      <c r="AB50" s="4">
        <f t="shared" ca="1" si="24"/>
        <v>36.81</v>
      </c>
      <c r="AC50" s="4">
        <f t="shared" ca="1" si="24"/>
        <v>33.43</v>
      </c>
      <c r="AD50" s="4">
        <f t="shared" ca="1" si="24"/>
        <v>29.15</v>
      </c>
      <c r="AE50" s="4">
        <f t="shared" ca="1" si="24"/>
        <v>38.409999999999997</v>
      </c>
      <c r="AF50" s="4">
        <f t="shared" ca="1" si="24"/>
        <v>39.909999999999997</v>
      </c>
      <c r="AG50" s="4">
        <f t="shared" ca="1" si="24"/>
        <v>32.270000000000003</v>
      </c>
      <c r="AH50" s="4">
        <f t="shared" ca="1" si="24"/>
        <v>46.61</v>
      </c>
      <c r="AI50" s="4">
        <f t="shared" ca="1" si="24"/>
        <v>45.95</v>
      </c>
      <c r="AJ50" s="4">
        <f t="shared" ca="1" si="24"/>
        <v>43.86</v>
      </c>
      <c r="AK50" s="4">
        <f t="shared" ca="1" si="24"/>
        <v>44.48</v>
      </c>
      <c r="AL50" s="4">
        <f t="shared" ca="1" si="24"/>
        <v>46.08</v>
      </c>
      <c r="AM50" s="4">
        <f t="shared" ca="1" si="24"/>
        <v>43.66</v>
      </c>
      <c r="AN50" s="4">
        <f t="shared" ca="1" si="25"/>
        <v>50.15</v>
      </c>
      <c r="AO50" s="4">
        <f t="shared" ca="1" si="25"/>
        <v>42.48</v>
      </c>
      <c r="AP50" s="4">
        <f t="shared" ca="1" si="25"/>
        <v>40.36</v>
      </c>
      <c r="AQ50" s="4">
        <f t="shared" ca="1" si="25"/>
        <v>42.92</v>
      </c>
      <c r="AR50" s="4">
        <f t="shared" ca="1" si="25"/>
        <v>40.39</v>
      </c>
      <c r="AS50" s="4">
        <f t="shared" ca="1" si="25"/>
        <v>44.78</v>
      </c>
      <c r="AT50" s="4">
        <f t="shared" ca="1" si="25"/>
        <v>58.03</v>
      </c>
      <c r="AU50" s="4">
        <f t="shared" ca="1" si="25"/>
        <v>46.44</v>
      </c>
      <c r="AV50" s="4">
        <f t="shared" ca="1" si="25"/>
        <v>42.39</v>
      </c>
      <c r="AW50" s="4">
        <f t="shared" ca="1" si="25"/>
        <v>52.4</v>
      </c>
      <c r="AX50" s="4">
        <f t="shared" ca="1" si="25"/>
        <v>56.16</v>
      </c>
      <c r="AY50" s="4">
        <f t="shared" ca="1" si="25"/>
        <v>53.09</v>
      </c>
      <c r="AZ50" s="4">
        <f t="shared" ca="1" si="25"/>
        <v>61.18</v>
      </c>
      <c r="BA50" s="4">
        <f t="shared" ca="1" si="25"/>
        <v>65.12</v>
      </c>
      <c r="BB50" s="4">
        <f t="shared" ca="1" si="25"/>
        <v>65.650000000000006</v>
      </c>
      <c r="BC50" s="4">
        <f t="shared" ca="1" si="25"/>
        <v>62.31</v>
      </c>
      <c r="BD50" s="4">
        <f t="shared" ca="1" si="26"/>
        <v>60.13</v>
      </c>
      <c r="BE50" s="4">
        <f t="shared" ca="1" si="26"/>
        <v>69.260000000000005</v>
      </c>
      <c r="BF50" s="4">
        <f t="shared" ca="1" si="26"/>
        <v>82.15</v>
      </c>
      <c r="BG50" s="4">
        <f t="shared" ca="1" si="26"/>
        <v>73.209999999999994</v>
      </c>
      <c r="BH50" s="4">
        <f t="shared" ca="1" si="20"/>
        <v>74.89</v>
      </c>
      <c r="BI50" s="4">
        <f t="shared" ca="1" si="20"/>
        <v>76.56</v>
      </c>
      <c r="BJ50" s="4">
        <f t="shared" ca="1" si="20"/>
        <v>71.510000000000005</v>
      </c>
      <c r="BK50" s="4">
        <f t="shared" ca="1" si="20"/>
        <v>72.75</v>
      </c>
      <c r="BL50" s="4">
        <f t="shared" ca="1" si="20"/>
        <v>74.290000000000006</v>
      </c>
      <c r="BM50" s="4">
        <f t="shared" ca="1" si="20"/>
        <v>84</v>
      </c>
      <c r="BN50" s="4">
        <f t="shared" ca="1" si="20"/>
        <v>69.64</v>
      </c>
      <c r="BO50" s="4">
        <f t="shared" ca="1" si="20"/>
        <v>85.19</v>
      </c>
      <c r="BP50" s="4">
        <f t="shared" ca="1" si="20"/>
        <v>63.12</v>
      </c>
      <c r="BQ50" s="4">
        <f t="shared" ca="1" si="20"/>
        <v>80.7</v>
      </c>
      <c r="BR50" s="4">
        <f t="shared" ca="1" si="21"/>
        <v>111.05</v>
      </c>
      <c r="BS50" s="4">
        <f t="shared" ca="1" si="21"/>
        <v>78.86</v>
      </c>
      <c r="BT50" s="4">
        <f t="shared" ca="1" si="21"/>
        <v>96.32</v>
      </c>
      <c r="BU50" s="4">
        <f t="shared" ca="1" si="21"/>
        <v>82.49</v>
      </c>
      <c r="BV50" s="4">
        <f t="shared" ca="1" si="21"/>
        <v>75.98</v>
      </c>
      <c r="BW50" s="4">
        <f t="shared" ca="1" si="21"/>
        <v>89.27</v>
      </c>
      <c r="BX50" s="4">
        <f t="shared" ca="1" si="21"/>
        <v>80.510000000000005</v>
      </c>
      <c r="BY50" s="4">
        <f t="shared" ca="1" si="22"/>
        <v>0</v>
      </c>
      <c r="BZ50" s="4">
        <f t="shared" ca="1" si="22"/>
        <v>0</v>
      </c>
      <c r="CA50" s="4">
        <f t="shared" ca="1" si="22"/>
        <v>0</v>
      </c>
      <c r="CB50" s="4">
        <f t="shared" ca="1" si="22"/>
        <v>0</v>
      </c>
      <c r="CC50" s="4">
        <f t="shared" ca="1" si="22"/>
        <v>0</v>
      </c>
    </row>
    <row r="51" spans="2:81">
      <c r="C51" s="26" t="str">
        <f t="shared" si="6"/>
        <v>历史汇总!B</v>
      </c>
      <c r="D51" s="26">
        <v>49</v>
      </c>
      <c r="E51" s="26" t="str">
        <f t="shared" si="7"/>
        <v>历史新!C49</v>
      </c>
      <c r="F51" s="26">
        <f>ROW()</f>
        <v>51</v>
      </c>
      <c r="G51" s="694"/>
      <c r="H51" s="29" t="s">
        <v>68</v>
      </c>
      <c r="I51" s="4">
        <f t="shared" ca="1" si="27"/>
        <v>22.7</v>
      </c>
      <c r="J51" s="4">
        <f t="shared" ca="1" si="27"/>
        <v>27.39</v>
      </c>
      <c r="K51" s="4">
        <f t="shared" ca="1" si="27"/>
        <v>26.63</v>
      </c>
      <c r="L51" s="4">
        <f t="shared" ca="1" si="27"/>
        <v>27.74</v>
      </c>
      <c r="M51" s="4">
        <f t="shared" ca="1" si="27"/>
        <v>29.07</v>
      </c>
      <c r="N51" s="4">
        <f t="shared" ca="1" si="27"/>
        <v>29.16</v>
      </c>
      <c r="O51" s="4">
        <f t="shared" ca="1" si="27"/>
        <v>28.16</v>
      </c>
      <c r="P51" s="4">
        <f t="shared" ca="1" si="27"/>
        <v>25.56</v>
      </c>
      <c r="Q51" s="4">
        <f t="shared" ca="1" si="27"/>
        <v>23.55</v>
      </c>
      <c r="R51" s="4">
        <f t="shared" ca="1" si="27"/>
        <v>21.38</v>
      </c>
      <c r="S51" s="4">
        <f t="shared" ca="1" si="27"/>
        <v>20.94</v>
      </c>
      <c r="T51" s="4">
        <f t="shared" ca="1" si="27"/>
        <v>21.79</v>
      </c>
      <c r="U51" s="4">
        <f t="shared" ca="1" si="27"/>
        <v>24.31</v>
      </c>
      <c r="V51" s="4">
        <f t="shared" ca="1" si="27"/>
        <v>30.31</v>
      </c>
      <c r="W51" s="4">
        <f t="shared" ca="1" si="27"/>
        <v>23.57</v>
      </c>
      <c r="X51" s="4">
        <f t="shared" ca="1" si="27"/>
        <v>23.64</v>
      </c>
      <c r="Y51" s="4">
        <f t="shared" ca="1" si="24"/>
        <v>26.08</v>
      </c>
      <c r="Z51" s="4">
        <f t="shared" ca="1" si="24"/>
        <v>25.18</v>
      </c>
      <c r="AA51" s="4">
        <f t="shared" ca="1" si="24"/>
        <v>26.87</v>
      </c>
      <c r="AB51" s="4">
        <f t="shared" ca="1" si="24"/>
        <v>23.39</v>
      </c>
      <c r="AC51" s="4">
        <f t="shared" ca="1" si="24"/>
        <v>22.7</v>
      </c>
      <c r="AD51" s="4">
        <f t="shared" ca="1" si="24"/>
        <v>20.13</v>
      </c>
      <c r="AE51" s="4">
        <f t="shared" ca="1" si="24"/>
        <v>23.37</v>
      </c>
      <c r="AF51" s="4">
        <f t="shared" ca="1" si="24"/>
        <v>24.83</v>
      </c>
      <c r="AG51" s="4">
        <f t="shared" ca="1" si="24"/>
        <v>21.85</v>
      </c>
      <c r="AH51" s="4">
        <f t="shared" ca="1" si="24"/>
        <v>26.01</v>
      </c>
      <c r="AI51" s="4">
        <f t="shared" ca="1" si="24"/>
        <v>27.41</v>
      </c>
      <c r="AJ51" s="4">
        <f t="shared" ca="1" si="24"/>
        <v>25.16</v>
      </c>
      <c r="AK51" s="4">
        <f t="shared" ca="1" si="24"/>
        <v>27.38</v>
      </c>
      <c r="AL51" s="4">
        <f t="shared" ca="1" si="24"/>
        <v>30.2</v>
      </c>
      <c r="AM51" s="4">
        <f t="shared" ca="1" si="24"/>
        <v>28.34</v>
      </c>
      <c r="AN51" s="4">
        <f t="shared" ca="1" si="25"/>
        <v>31.15</v>
      </c>
      <c r="AO51" s="4">
        <f t="shared" ca="1" si="25"/>
        <v>31.47</v>
      </c>
      <c r="AP51" s="4">
        <f t="shared" ca="1" si="25"/>
        <v>25.96</v>
      </c>
      <c r="AQ51" s="4">
        <f t="shared" ca="1" si="25"/>
        <v>26.54</v>
      </c>
      <c r="AR51" s="4">
        <f t="shared" ca="1" si="25"/>
        <v>26.89</v>
      </c>
      <c r="AS51" s="4">
        <f t="shared" ca="1" si="25"/>
        <v>29.36</v>
      </c>
      <c r="AT51" s="4">
        <f t="shared" ca="1" si="25"/>
        <v>36.28</v>
      </c>
      <c r="AU51" s="4">
        <f t="shared" ca="1" si="25"/>
        <v>31.11</v>
      </c>
      <c r="AV51" s="4">
        <f t="shared" ca="1" si="25"/>
        <v>29.12</v>
      </c>
      <c r="AW51" s="4">
        <f t="shared" ca="1" si="25"/>
        <v>32.090000000000003</v>
      </c>
      <c r="AX51" s="4">
        <f t="shared" ca="1" si="25"/>
        <v>38.65</v>
      </c>
      <c r="AY51" s="4">
        <f t="shared" ca="1" si="25"/>
        <v>42.26</v>
      </c>
      <c r="AZ51" s="4">
        <f t="shared" ca="1" si="25"/>
        <v>36.979999999999997</v>
      </c>
      <c r="BA51" s="4">
        <f t="shared" ca="1" si="25"/>
        <v>40.64</v>
      </c>
      <c r="BB51" s="4">
        <f t="shared" ca="1" si="25"/>
        <v>37.25</v>
      </c>
      <c r="BC51" s="4">
        <f t="shared" ca="1" si="25"/>
        <v>36.090000000000003</v>
      </c>
      <c r="BD51" s="4">
        <f t="shared" ca="1" si="26"/>
        <v>41.15</v>
      </c>
      <c r="BE51" s="4">
        <f t="shared" ca="1" si="26"/>
        <v>40.68</v>
      </c>
      <c r="BF51" s="4">
        <f t="shared" ca="1" si="26"/>
        <v>47.86</v>
      </c>
      <c r="BG51" s="4">
        <f t="shared" ca="1" si="26"/>
        <v>46.58</v>
      </c>
      <c r="BH51" s="4">
        <f t="shared" ca="1" si="20"/>
        <v>44.9</v>
      </c>
      <c r="BI51" s="4">
        <f t="shared" ca="1" si="20"/>
        <v>44.61</v>
      </c>
      <c r="BJ51" s="4">
        <f t="shared" ca="1" si="20"/>
        <v>46.1</v>
      </c>
      <c r="BK51" s="4">
        <f t="shared" ca="1" si="20"/>
        <v>46.31</v>
      </c>
      <c r="BL51" s="4">
        <f t="shared" ca="1" si="20"/>
        <v>46.2</v>
      </c>
      <c r="BM51" s="4">
        <f t="shared" ca="1" si="20"/>
        <v>47.2</v>
      </c>
      <c r="BN51" s="4">
        <f t="shared" ca="1" si="20"/>
        <v>44.58</v>
      </c>
      <c r="BO51" s="4">
        <f t="shared" ca="1" si="20"/>
        <v>48.65</v>
      </c>
      <c r="BP51" s="4">
        <f t="shared" ca="1" si="20"/>
        <v>45.93</v>
      </c>
      <c r="BQ51" s="4">
        <f t="shared" ca="1" si="20"/>
        <v>49.63</v>
      </c>
      <c r="BR51" s="4">
        <f t="shared" ca="1" si="21"/>
        <v>64.41</v>
      </c>
      <c r="BS51" s="4">
        <f t="shared" ca="1" si="21"/>
        <v>64.2</v>
      </c>
      <c r="BT51" s="4">
        <f t="shared" ca="1" si="21"/>
        <v>59.01</v>
      </c>
      <c r="BU51" s="4">
        <f t="shared" ca="1" si="21"/>
        <v>60.18</v>
      </c>
      <c r="BV51" s="4">
        <f t="shared" ca="1" si="21"/>
        <v>55.94</v>
      </c>
      <c r="BW51" s="4">
        <f t="shared" ca="1" si="21"/>
        <v>55.18</v>
      </c>
      <c r="BX51" s="4">
        <f t="shared" ca="1" si="21"/>
        <v>60.45</v>
      </c>
      <c r="BY51" s="4">
        <f t="shared" ca="1" si="22"/>
        <v>0</v>
      </c>
      <c r="BZ51" s="4">
        <f t="shared" ca="1" si="22"/>
        <v>0</v>
      </c>
      <c r="CA51" s="4">
        <f t="shared" ca="1" si="22"/>
        <v>0</v>
      </c>
      <c r="CB51" s="4">
        <f t="shared" ca="1" si="22"/>
        <v>0</v>
      </c>
      <c r="CC51" s="4">
        <f t="shared" ca="1" si="22"/>
        <v>0</v>
      </c>
    </row>
    <row r="52" spans="2:81">
      <c r="C52" s="26" t="str">
        <f t="shared" si="6"/>
        <v>历史汇总!B</v>
      </c>
      <c r="D52" s="26">
        <v>50</v>
      </c>
      <c r="E52" s="26" t="str">
        <f t="shared" si="7"/>
        <v>历史新!C50</v>
      </c>
      <c r="F52" s="26">
        <f>ROW()</f>
        <v>52</v>
      </c>
      <c r="G52" s="35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205"/>
      <c r="AY52" s="47"/>
      <c r="AZ52" s="47"/>
      <c r="BA52" s="47"/>
      <c r="BB52" s="47"/>
      <c r="BC52" s="47"/>
      <c r="BD52" s="47"/>
      <c r="BE52" s="47"/>
      <c r="BF52" s="47"/>
    </row>
    <row r="53" spans="2:81">
      <c r="C53" s="26" t="str">
        <f t="shared" si="6"/>
        <v>历史汇总!B</v>
      </c>
      <c r="D53" s="26">
        <v>51</v>
      </c>
      <c r="E53" s="26" t="str">
        <f t="shared" si="7"/>
        <v>历史新!C51</v>
      </c>
      <c r="F53" s="26">
        <f>ROW()</f>
        <v>53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203"/>
      <c r="AY53" s="35"/>
      <c r="AZ53" s="35"/>
      <c r="BA53" s="35"/>
      <c r="BB53" s="35"/>
      <c r="BC53" s="35"/>
      <c r="BD53" s="35"/>
      <c r="BE53" s="35"/>
      <c r="BF53" s="35"/>
    </row>
    <row r="54" spans="2:81" ht="21">
      <c r="C54" s="26" t="str">
        <f t="shared" si="6"/>
        <v>历史汇总!B</v>
      </c>
      <c r="D54" s="26">
        <v>52</v>
      </c>
      <c r="E54" s="26" t="str">
        <f t="shared" si="7"/>
        <v>历史新!C52</v>
      </c>
      <c r="F54" s="26">
        <f>ROW()</f>
        <v>54</v>
      </c>
      <c r="G54" s="696" t="s">
        <v>69</v>
      </c>
      <c r="H54" s="696"/>
      <c r="I54" s="42" t="str">
        <f>I3</f>
        <v>201101</v>
      </c>
      <c r="J54" s="42" t="str">
        <f t="shared" ref="J54:BT54" si="28">J3</f>
        <v>201102</v>
      </c>
      <c r="K54" s="42" t="str">
        <f t="shared" si="28"/>
        <v>201103</v>
      </c>
      <c r="L54" s="42" t="str">
        <f t="shared" si="28"/>
        <v>201104</v>
      </c>
      <c r="M54" s="42" t="str">
        <f t="shared" si="28"/>
        <v>201105</v>
      </c>
      <c r="N54" s="42" t="str">
        <f t="shared" si="28"/>
        <v>201106</v>
      </c>
      <c r="O54" s="42" t="str">
        <f t="shared" si="28"/>
        <v>201107</v>
      </c>
      <c r="P54" s="42" t="str">
        <f t="shared" si="28"/>
        <v>201108</v>
      </c>
      <c r="Q54" s="42" t="str">
        <f t="shared" si="28"/>
        <v>201109</v>
      </c>
      <c r="R54" s="42" t="str">
        <f t="shared" si="28"/>
        <v>201110</v>
      </c>
      <c r="S54" s="42" t="str">
        <f t="shared" si="28"/>
        <v>201111</v>
      </c>
      <c r="T54" s="42" t="str">
        <f t="shared" si="28"/>
        <v>201112</v>
      </c>
      <c r="U54" s="42" t="str">
        <f t="shared" si="28"/>
        <v>201201</v>
      </c>
      <c r="V54" s="42" t="str">
        <f t="shared" si="28"/>
        <v>201202</v>
      </c>
      <c r="W54" s="42" t="str">
        <f t="shared" si="28"/>
        <v>201203</v>
      </c>
      <c r="X54" s="42" t="str">
        <f t="shared" si="28"/>
        <v>201204</v>
      </c>
      <c r="Y54" s="42" t="str">
        <f t="shared" si="28"/>
        <v>201205</v>
      </c>
      <c r="Z54" s="42" t="str">
        <f t="shared" si="28"/>
        <v>201206</v>
      </c>
      <c r="AA54" s="42" t="str">
        <f t="shared" si="28"/>
        <v>201207</v>
      </c>
      <c r="AB54" s="42" t="str">
        <f t="shared" si="28"/>
        <v>201208</v>
      </c>
      <c r="AC54" s="42" t="str">
        <f t="shared" si="28"/>
        <v>201209</v>
      </c>
      <c r="AD54" s="42" t="str">
        <f t="shared" si="28"/>
        <v>201210</v>
      </c>
      <c r="AE54" s="42" t="str">
        <f t="shared" si="28"/>
        <v>201211</v>
      </c>
      <c r="AF54" s="42" t="str">
        <f t="shared" si="28"/>
        <v>201212</v>
      </c>
      <c r="AG54" s="42" t="str">
        <f t="shared" si="28"/>
        <v>201301</v>
      </c>
      <c r="AH54" s="42" t="str">
        <f t="shared" si="28"/>
        <v>201302</v>
      </c>
      <c r="AI54" s="42" t="str">
        <f t="shared" si="28"/>
        <v>201303</v>
      </c>
      <c r="AJ54" s="42" t="str">
        <f t="shared" si="28"/>
        <v>201304</v>
      </c>
      <c r="AK54" s="42" t="str">
        <f t="shared" si="28"/>
        <v>201305</v>
      </c>
      <c r="AL54" s="42" t="str">
        <f t="shared" si="28"/>
        <v>201306</v>
      </c>
      <c r="AM54" s="42" t="str">
        <f t="shared" si="28"/>
        <v>201307</v>
      </c>
      <c r="AN54" s="42" t="str">
        <f t="shared" si="28"/>
        <v>201308</v>
      </c>
      <c r="AO54" s="42" t="str">
        <f t="shared" si="28"/>
        <v>201309</v>
      </c>
      <c r="AP54" s="42" t="str">
        <f t="shared" si="28"/>
        <v>201310</v>
      </c>
      <c r="AQ54" s="42" t="str">
        <f t="shared" si="28"/>
        <v>201311</v>
      </c>
      <c r="AR54" s="42" t="str">
        <f t="shared" si="28"/>
        <v>201312</v>
      </c>
      <c r="AS54" s="42" t="str">
        <f t="shared" si="28"/>
        <v>201401</v>
      </c>
      <c r="AT54" s="42" t="str">
        <f t="shared" si="28"/>
        <v>201402</v>
      </c>
      <c r="AU54" s="42" t="str">
        <f t="shared" si="28"/>
        <v>201403</v>
      </c>
      <c r="AV54" s="42" t="str">
        <f t="shared" si="28"/>
        <v>201404</v>
      </c>
      <c r="AW54" s="42" t="str">
        <f t="shared" si="28"/>
        <v>201405</v>
      </c>
      <c r="AX54" s="42" t="str">
        <f t="shared" si="28"/>
        <v>201406</v>
      </c>
      <c r="AY54" s="42" t="str">
        <f t="shared" si="28"/>
        <v>201407</v>
      </c>
      <c r="AZ54" s="42" t="str">
        <f t="shared" si="28"/>
        <v>201408</v>
      </c>
      <c r="BA54" s="42" t="str">
        <f t="shared" si="28"/>
        <v>201409</v>
      </c>
      <c r="BB54" s="42" t="str">
        <f t="shared" si="28"/>
        <v>201410</v>
      </c>
      <c r="BC54" s="42" t="str">
        <f t="shared" si="28"/>
        <v>201411</v>
      </c>
      <c r="BD54" s="42" t="str">
        <f t="shared" si="28"/>
        <v>201412</v>
      </c>
      <c r="BE54" s="42" t="str">
        <f t="shared" si="28"/>
        <v>201501</v>
      </c>
      <c r="BF54" s="42" t="str">
        <f t="shared" si="28"/>
        <v>201502</v>
      </c>
      <c r="BG54" s="42" t="str">
        <f t="shared" si="28"/>
        <v>201503</v>
      </c>
      <c r="BH54" s="42" t="str">
        <f t="shared" ref="BH54:BP54" si="29">BH3</f>
        <v>201504</v>
      </c>
      <c r="BI54" s="42" t="str">
        <f t="shared" si="29"/>
        <v>201505</v>
      </c>
      <c r="BJ54" s="42" t="str">
        <f t="shared" si="29"/>
        <v>201506</v>
      </c>
      <c r="BK54" s="42" t="str">
        <f t="shared" si="29"/>
        <v>201507</v>
      </c>
      <c r="BL54" s="42" t="str">
        <f t="shared" si="29"/>
        <v>201508</v>
      </c>
      <c r="BM54" s="42" t="str">
        <f t="shared" si="29"/>
        <v>201509</v>
      </c>
      <c r="BN54" s="42" t="str">
        <f t="shared" si="29"/>
        <v>201510</v>
      </c>
      <c r="BO54" s="42" t="str">
        <f t="shared" si="29"/>
        <v>201511</v>
      </c>
      <c r="BP54" s="42" t="str">
        <f t="shared" si="29"/>
        <v>201512</v>
      </c>
      <c r="BQ54" s="42" t="str">
        <f t="shared" si="28"/>
        <v>201601</v>
      </c>
      <c r="BR54" s="42" t="str">
        <f t="shared" si="28"/>
        <v>201602</v>
      </c>
      <c r="BS54" s="42" t="str">
        <f t="shared" si="28"/>
        <v>201603</v>
      </c>
      <c r="BT54" s="42" t="str">
        <f t="shared" si="28"/>
        <v>201604</v>
      </c>
      <c r="BU54" s="42" t="str">
        <f t="shared" ref="BU54:CC54" si="30">BU3</f>
        <v>201605</v>
      </c>
      <c r="BV54" s="42" t="str">
        <f t="shared" si="30"/>
        <v>201606</v>
      </c>
      <c r="BW54" s="42" t="str">
        <f t="shared" si="30"/>
        <v>201607</v>
      </c>
      <c r="BX54" s="42" t="str">
        <f t="shared" si="30"/>
        <v>201608</v>
      </c>
      <c r="BY54" s="42" t="str">
        <f t="shared" si="30"/>
        <v>201609</v>
      </c>
      <c r="BZ54" s="42" t="str">
        <f t="shared" si="30"/>
        <v>201610</v>
      </c>
      <c r="CA54" s="42" t="str">
        <f t="shared" si="30"/>
        <v>201611</v>
      </c>
      <c r="CB54" s="42" t="str">
        <f t="shared" si="30"/>
        <v>201612</v>
      </c>
      <c r="CC54" s="42" t="str">
        <f t="shared" si="30"/>
        <v>201701</v>
      </c>
    </row>
    <row r="55" spans="2:81">
      <c r="B55" s="26">
        <v>3</v>
      </c>
      <c r="C55" s="26" t="str">
        <f t="shared" si="6"/>
        <v>历史汇总!B3</v>
      </c>
      <c r="D55" s="26">
        <v>53</v>
      </c>
      <c r="E55" s="26" t="str">
        <f t="shared" si="7"/>
        <v>历史新!C53</v>
      </c>
      <c r="F55" s="26">
        <f>ROW()</f>
        <v>55</v>
      </c>
      <c r="G55" s="694" t="s">
        <v>14</v>
      </c>
      <c r="H55" s="28" t="s">
        <v>70</v>
      </c>
      <c r="I55" s="43">
        <f t="shared" ref="I55:I61" ca="1" si="31">OFFSET(INDIRECT($C55),0,I$1)</f>
        <v>10679060</v>
      </c>
      <c r="J55" s="43">
        <f t="shared" ref="J55:AU61" ca="1" si="32">OFFSET(INDIRECT($C55),0,J$1)</f>
        <v>9880147</v>
      </c>
      <c r="K55" s="43">
        <f t="shared" ca="1" si="32"/>
        <v>8087431</v>
      </c>
      <c r="L55" s="43">
        <f t="shared" ca="1" si="32"/>
        <v>8271173</v>
      </c>
      <c r="M55" s="43">
        <f t="shared" ca="1" si="32"/>
        <v>7580424</v>
      </c>
      <c r="N55" s="43">
        <f t="shared" ca="1" si="32"/>
        <v>7591640</v>
      </c>
      <c r="O55" s="43">
        <f t="shared" ca="1" si="32"/>
        <v>8898732</v>
      </c>
      <c r="P55" s="43">
        <f t="shared" ca="1" si="32"/>
        <v>8913903</v>
      </c>
      <c r="Q55" s="43">
        <f t="shared" ca="1" si="32"/>
        <v>7176807</v>
      </c>
      <c r="R55" s="43">
        <f t="shared" ca="1" si="32"/>
        <v>7341309</v>
      </c>
      <c r="S55" s="43">
        <f t="shared" ca="1" si="32"/>
        <v>5816303</v>
      </c>
      <c r="T55" s="43">
        <f t="shared" ca="1" si="32"/>
        <v>6110993</v>
      </c>
      <c r="U55" s="43">
        <f t="shared" ca="1" si="32"/>
        <v>11032476</v>
      </c>
      <c r="V55" s="43">
        <f t="shared" ca="1" si="32"/>
        <v>9009967</v>
      </c>
      <c r="W55" s="43">
        <f t="shared" ca="1" si="32"/>
        <v>8269799</v>
      </c>
      <c r="X55" s="43">
        <f t="shared" ca="1" si="32"/>
        <v>9729462</v>
      </c>
      <c r="Y55" s="43">
        <f t="shared" ca="1" si="32"/>
        <v>8214876</v>
      </c>
      <c r="Z55" s="43">
        <f t="shared" ca="1" si="32"/>
        <v>9116872</v>
      </c>
      <c r="AA55" s="43">
        <f t="shared" ca="1" si="32"/>
        <v>10387046</v>
      </c>
      <c r="AB55" s="43">
        <f t="shared" ca="1" si="32"/>
        <v>10301822</v>
      </c>
      <c r="AC55" s="43">
        <f t="shared" ca="1" si="32"/>
        <v>7158214</v>
      </c>
      <c r="AD55" s="43">
        <f t="shared" ca="1" si="32"/>
        <v>7540606</v>
      </c>
      <c r="AE55" s="43">
        <f t="shared" ca="1" si="32"/>
        <v>5833153</v>
      </c>
      <c r="AF55" s="43">
        <f t="shared" ca="1" si="32"/>
        <v>6523281</v>
      </c>
      <c r="AG55" s="43">
        <f t="shared" ca="1" si="32"/>
        <v>7494097</v>
      </c>
      <c r="AH55" s="43">
        <f t="shared" ca="1" si="32"/>
        <v>9061604</v>
      </c>
      <c r="AI55" s="43">
        <f t="shared" ca="1" si="32"/>
        <v>7759770</v>
      </c>
      <c r="AJ55" s="43">
        <f t="shared" ca="1" si="32"/>
        <v>7398010</v>
      </c>
      <c r="AK55" s="43">
        <f t="shared" ca="1" si="32"/>
        <v>7579863</v>
      </c>
      <c r="AL55" s="43">
        <f t="shared" ca="1" si="32"/>
        <v>9377764</v>
      </c>
      <c r="AM55" s="43">
        <f t="shared" ca="1" si="32"/>
        <v>13230360</v>
      </c>
      <c r="AN55" s="43">
        <f t="shared" ca="1" si="32"/>
        <v>11903660</v>
      </c>
      <c r="AO55" s="43">
        <f t="shared" ca="1" si="32"/>
        <v>8291649</v>
      </c>
      <c r="AP55" s="43">
        <f t="shared" ca="1" si="32"/>
        <v>8623420</v>
      </c>
      <c r="AQ55" s="43">
        <f t="shared" ca="1" si="32"/>
        <v>7117115</v>
      </c>
      <c r="AR55" s="43">
        <f t="shared" ca="1" si="32"/>
        <v>6022014</v>
      </c>
      <c r="AS55" s="43">
        <f t="shared" ca="1" si="32"/>
        <v>8290643</v>
      </c>
      <c r="AT55" s="43">
        <f t="shared" ref="AT55:AT61" ca="1" si="33">OFFSET(INDIRECT($C55),0,AT$1)</f>
        <v>7034277</v>
      </c>
      <c r="AU55" s="43">
        <f t="shared" ca="1" si="32"/>
        <v>6390210</v>
      </c>
      <c r="AV55" s="43">
        <f t="shared" ref="AU55:AW70" ca="1" si="34">OFFSET(INDIRECT($C55),0,AV$1)</f>
        <v>6110147</v>
      </c>
      <c r="AW55" s="43">
        <f t="shared" ca="1" si="34"/>
        <v>6648997</v>
      </c>
      <c r="AX55" s="43">
        <f t="shared" ref="AX55:AX90" ca="1" si="35">OFFSET(INDIRECT($E55),0,AX$1)</f>
        <v>9025892</v>
      </c>
      <c r="AY55" s="43">
        <f t="shared" ref="AY55:BN70" ca="1" si="36">OFFSET(INDIRECT($E55),0,AY$1)</f>
        <v>12908482</v>
      </c>
      <c r="AZ55" s="43">
        <f t="shared" ca="1" si="36"/>
        <v>11002398</v>
      </c>
      <c r="BA55" s="43">
        <f t="shared" ca="1" si="36"/>
        <v>6943137</v>
      </c>
      <c r="BB55" s="43">
        <f t="shared" ca="1" si="36"/>
        <v>7577095</v>
      </c>
      <c r="BC55" s="43">
        <f t="shared" ca="1" si="36"/>
        <v>6224519</v>
      </c>
      <c r="BD55" s="43">
        <f t="shared" ca="1" si="36"/>
        <v>5342486</v>
      </c>
      <c r="BE55" s="43">
        <f t="shared" ca="1" si="36"/>
        <v>6039670</v>
      </c>
      <c r="BF55" s="43">
        <f t="shared" ca="1" si="36"/>
        <v>7788706</v>
      </c>
      <c r="BG55" s="43">
        <f t="shared" ca="1" si="36"/>
        <v>5668656</v>
      </c>
      <c r="BH55" s="43">
        <f t="shared" ca="1" si="36"/>
        <v>5839002</v>
      </c>
      <c r="BI55" s="43">
        <f t="shared" ca="1" si="36"/>
        <v>6243449</v>
      </c>
      <c r="BJ55" s="43">
        <f t="shared" ca="1" si="36"/>
        <v>6857571</v>
      </c>
      <c r="BK55" s="43">
        <f t="shared" ca="1" si="36"/>
        <v>10053296</v>
      </c>
      <c r="BL55" s="43">
        <f t="shared" ca="1" si="36"/>
        <v>9145826</v>
      </c>
      <c r="BM55" s="43">
        <f t="shared" ca="1" si="36"/>
        <v>6034601</v>
      </c>
      <c r="BN55" s="43">
        <f t="shared" ca="1" si="36"/>
        <v>6061079</v>
      </c>
      <c r="BO55" s="43">
        <f t="shared" ref="BH55:BW70" ca="1" si="37">OFFSET(INDIRECT($E55),0,BO$1)</f>
        <v>4315715</v>
      </c>
      <c r="BP55" s="43">
        <f t="shared" ca="1" si="37"/>
        <v>3771377</v>
      </c>
      <c r="BQ55" s="43">
        <f t="shared" ca="1" si="37"/>
        <v>5703925</v>
      </c>
      <c r="BR55" s="43">
        <f t="shared" ca="1" si="37"/>
        <v>6703027</v>
      </c>
      <c r="BS55" s="43">
        <f t="shared" ca="1" si="37"/>
        <v>4762248</v>
      </c>
      <c r="BT55" s="43">
        <f t="shared" ca="1" si="37"/>
        <v>5414168</v>
      </c>
      <c r="BU55" s="43">
        <f t="shared" ca="1" si="37"/>
        <v>4979716</v>
      </c>
      <c r="BV55" s="43">
        <f t="shared" ca="1" si="37"/>
        <v>5088996</v>
      </c>
      <c r="BW55" s="43">
        <f t="shared" ca="1" si="37"/>
        <v>6684506</v>
      </c>
      <c r="BX55" s="43">
        <f t="shared" ref="BR55:CC70" ca="1" si="38">OFFSET(INDIRECT($E55),0,BX$1)</f>
        <v>6187050</v>
      </c>
      <c r="BY55" s="43">
        <f t="shared" ca="1" si="38"/>
        <v>0</v>
      </c>
      <c r="BZ55" s="43">
        <f t="shared" ca="1" si="38"/>
        <v>0</v>
      </c>
      <c r="CA55" s="43">
        <f t="shared" ca="1" si="38"/>
        <v>0</v>
      </c>
      <c r="CB55" s="43">
        <f t="shared" ca="1" si="38"/>
        <v>0</v>
      </c>
      <c r="CC55" s="43">
        <f t="shared" ca="1" si="38"/>
        <v>0</v>
      </c>
    </row>
    <row r="56" spans="2:81" ht="17.25">
      <c r="B56" s="26">
        <v>4</v>
      </c>
      <c r="C56" s="26" t="str">
        <f t="shared" si="6"/>
        <v>历史汇总!B4</v>
      </c>
      <c r="D56" s="26">
        <v>54</v>
      </c>
      <c r="E56" s="26" t="str">
        <f t="shared" si="7"/>
        <v>历史新!C54</v>
      </c>
      <c r="F56" s="26">
        <f>ROW()</f>
        <v>56</v>
      </c>
      <c r="G56" s="694"/>
      <c r="H56" s="29" t="s">
        <v>71</v>
      </c>
      <c r="I56" s="212">
        <f t="shared" ca="1" si="31"/>
        <v>0.27650000000000002</v>
      </c>
      <c r="J56" s="212">
        <f t="shared" ca="1" si="32"/>
        <v>-7.4800000000000005E-2</v>
      </c>
      <c r="K56" s="212">
        <f t="shared" ca="1" si="32"/>
        <v>-0.18140000000000001</v>
      </c>
      <c r="L56" s="212">
        <f t="shared" ca="1" si="32"/>
        <v>2.2700000000000001E-2</v>
      </c>
      <c r="M56" s="212">
        <f t="shared" ca="1" si="32"/>
        <v>-8.3500000000000005E-2</v>
      </c>
      <c r="N56" s="212">
        <f t="shared" ca="1" si="32"/>
        <v>1.5E-3</v>
      </c>
      <c r="O56" s="212">
        <f t="shared" ca="1" si="32"/>
        <v>0.17219999999999999</v>
      </c>
      <c r="P56" s="212">
        <f t="shared" ca="1" si="32"/>
        <v>1.6999999999999999E-3</v>
      </c>
      <c r="Q56" s="212">
        <f t="shared" ca="1" si="32"/>
        <v>-0.19489999999999999</v>
      </c>
      <c r="R56" s="212">
        <f t="shared" ca="1" si="32"/>
        <v>2.29E-2</v>
      </c>
      <c r="S56" s="212">
        <f t="shared" ca="1" si="32"/>
        <v>-0.2077</v>
      </c>
      <c r="T56" s="212">
        <f t="shared" ca="1" si="32"/>
        <v>5.0700000000000002E-2</v>
      </c>
      <c r="U56" s="212">
        <f t="shared" ca="1" si="32"/>
        <v>0</v>
      </c>
      <c r="V56" s="212">
        <f t="shared" ca="1" si="32"/>
        <v>-0.18329999999999999</v>
      </c>
      <c r="W56" s="212">
        <f t="shared" ca="1" si="32"/>
        <v>-8.2100000000000006E-2</v>
      </c>
      <c r="X56" s="212">
        <f t="shared" ca="1" si="32"/>
        <v>0.17649999999999999</v>
      </c>
      <c r="Y56" s="212">
        <f t="shared" ca="1" si="32"/>
        <v>-0.15570000000000001</v>
      </c>
      <c r="Z56" s="212">
        <f t="shared" ca="1" si="32"/>
        <v>0.10979999999999999</v>
      </c>
      <c r="AA56" s="212">
        <f t="shared" ca="1" si="32"/>
        <v>0.13930000000000001</v>
      </c>
      <c r="AB56" s="212">
        <f t="shared" ca="1" si="32"/>
        <v>-8.2000000000000007E-3</v>
      </c>
      <c r="AC56" s="212">
        <f t="shared" ca="1" si="32"/>
        <v>-0.30520000000000003</v>
      </c>
      <c r="AD56" s="212">
        <f t="shared" ca="1" si="32"/>
        <v>5.3400000000000003E-2</v>
      </c>
      <c r="AE56" s="212">
        <f t="shared" ca="1" si="32"/>
        <v>-0.22639999999999999</v>
      </c>
      <c r="AF56" s="212">
        <f t="shared" ca="1" si="32"/>
        <v>0.1183</v>
      </c>
      <c r="AG56" s="212">
        <f t="shared" ca="1" si="32"/>
        <v>0.14879999999999999</v>
      </c>
      <c r="AH56" s="212">
        <f t="shared" ca="1" si="32"/>
        <v>0.2092</v>
      </c>
      <c r="AI56" s="212">
        <f t="shared" ca="1" si="32"/>
        <v>-0.14369999999999999</v>
      </c>
      <c r="AJ56" s="212">
        <f t="shared" ca="1" si="32"/>
        <v>-4.6600000000000003E-2</v>
      </c>
      <c r="AK56" s="212">
        <f t="shared" ca="1" si="32"/>
        <v>2.46E-2</v>
      </c>
      <c r="AL56" s="212">
        <f t="shared" ca="1" si="32"/>
        <v>0.23719999999999999</v>
      </c>
      <c r="AM56" s="212">
        <f t="shared" ca="1" si="32"/>
        <v>0.4108</v>
      </c>
      <c r="AN56" s="212">
        <f t="shared" ca="1" si="32"/>
        <v>-0.1003</v>
      </c>
      <c r="AO56" s="212">
        <f t="shared" ca="1" si="32"/>
        <v>-0.3034</v>
      </c>
      <c r="AP56" s="212">
        <f t="shared" ca="1" si="32"/>
        <v>0.04</v>
      </c>
      <c r="AQ56" s="212">
        <f t="shared" ca="1" si="32"/>
        <v>-0.17469999999999999</v>
      </c>
      <c r="AR56" s="212">
        <f t="shared" ca="1" si="32"/>
        <v>-0.15390000000000001</v>
      </c>
      <c r="AS56" s="212">
        <f t="shared" ca="1" si="32"/>
        <v>0.37669999999999998</v>
      </c>
      <c r="AT56" s="212">
        <f t="shared" ca="1" si="33"/>
        <v>-0.1515</v>
      </c>
      <c r="AU56" s="212">
        <f t="shared" ca="1" si="34"/>
        <v>-9.1600000000000001E-2</v>
      </c>
      <c r="AV56" s="212">
        <f t="shared" ca="1" si="34"/>
        <v>-4.3799999999999999E-2</v>
      </c>
      <c r="AW56" s="212">
        <f t="shared" ca="1" si="34"/>
        <v>8.8200000000000001E-2</v>
      </c>
      <c r="AX56" s="212">
        <f t="shared" ca="1" si="35"/>
        <v>0.35799999999999998</v>
      </c>
      <c r="AY56" s="212">
        <f t="shared" ca="1" si="36"/>
        <v>0.43020000000000003</v>
      </c>
      <c r="AZ56" s="212">
        <f t="shared" ca="1" si="36"/>
        <v>-0.1477</v>
      </c>
      <c r="BA56" s="212">
        <f t="shared" ca="1" si="36"/>
        <v>-0.36890000000000001</v>
      </c>
      <c r="BB56" s="212">
        <f t="shared" ca="1" si="36"/>
        <v>9.1300000000000006E-2</v>
      </c>
      <c r="BC56" s="212">
        <f t="shared" ca="1" si="36"/>
        <v>-0.17849999999999999</v>
      </c>
      <c r="BD56" s="212">
        <f t="shared" ca="1" si="36"/>
        <v>-0.14169999999999999</v>
      </c>
      <c r="BE56" s="212">
        <f t="shared" ca="1" si="36"/>
        <v>0.1305</v>
      </c>
      <c r="BF56" s="212">
        <f t="shared" ca="1" si="36"/>
        <v>0.28960000000000002</v>
      </c>
      <c r="BG56" s="212">
        <f t="shared" ca="1" si="36"/>
        <v>-0.2722</v>
      </c>
      <c r="BH56" s="212">
        <f t="shared" ca="1" si="37"/>
        <v>3.0099999999999998E-2</v>
      </c>
      <c r="BI56" s="212">
        <f t="shared" ca="1" si="37"/>
        <v>6.93E-2</v>
      </c>
      <c r="BJ56" s="212">
        <f t="shared" ca="1" si="37"/>
        <v>9.8400000000000001E-2</v>
      </c>
      <c r="BK56" s="212">
        <f t="shared" ca="1" si="37"/>
        <v>0.46600000000000003</v>
      </c>
      <c r="BL56" s="212">
        <f t="shared" ca="1" si="37"/>
        <v>-9.0300000000000005E-2</v>
      </c>
      <c r="BM56" s="212">
        <f t="shared" ca="1" si="37"/>
        <v>-0.3402</v>
      </c>
      <c r="BN56" s="212">
        <f t="shared" ca="1" si="37"/>
        <v>4.4000000000000003E-3</v>
      </c>
      <c r="BO56" s="212">
        <f t="shared" ca="1" si="37"/>
        <v>-0.28799999999999998</v>
      </c>
      <c r="BP56" s="212">
        <f t="shared" ca="1" si="37"/>
        <v>-0.12609999999999999</v>
      </c>
      <c r="BQ56" s="212">
        <f t="shared" ca="1" si="37"/>
        <v>0.51239999999999997</v>
      </c>
      <c r="BR56" s="212">
        <f t="shared" ca="1" si="38"/>
        <v>0.17519999999999999</v>
      </c>
      <c r="BS56" s="212">
        <f t="shared" ca="1" si="38"/>
        <v>-0.28949999999999998</v>
      </c>
      <c r="BT56" s="212">
        <f t="shared" ca="1" si="38"/>
        <v>0.13689999999999999</v>
      </c>
      <c r="BU56" s="212">
        <f t="shared" ca="1" si="38"/>
        <v>-8.0199999999999994E-2</v>
      </c>
      <c r="BV56" s="212">
        <f t="shared" ca="1" si="38"/>
        <v>2.1899999999999999E-2</v>
      </c>
      <c r="BW56" s="212">
        <f t="shared" ca="1" si="38"/>
        <v>0.3135</v>
      </c>
      <c r="BX56" s="212">
        <f t="shared" ca="1" si="38"/>
        <v>-7.4399999999999994E-2</v>
      </c>
      <c r="BY56" s="212">
        <f t="shared" ca="1" si="38"/>
        <v>0</v>
      </c>
      <c r="BZ56" s="212">
        <f t="shared" ca="1" si="38"/>
        <v>0</v>
      </c>
      <c r="CA56" s="212">
        <f t="shared" ca="1" si="38"/>
        <v>0</v>
      </c>
      <c r="CB56" s="212">
        <f t="shared" ca="1" si="38"/>
        <v>0</v>
      </c>
      <c r="CC56" s="212">
        <f t="shared" ca="1" si="38"/>
        <v>0</v>
      </c>
    </row>
    <row r="57" spans="2:81">
      <c r="B57" s="26">
        <v>5</v>
      </c>
      <c r="C57" s="26" t="str">
        <f t="shared" si="6"/>
        <v>历史汇总!B5</v>
      </c>
      <c r="D57" s="26">
        <v>55</v>
      </c>
      <c r="E57" s="26" t="str">
        <f t="shared" si="7"/>
        <v>历史新!C55</v>
      </c>
      <c r="F57" s="26">
        <f>ROW()</f>
        <v>57</v>
      </c>
      <c r="G57" s="694"/>
      <c r="H57" s="28" t="s">
        <v>72</v>
      </c>
      <c r="I57" s="43">
        <f t="shared" ca="1" si="31"/>
        <v>0</v>
      </c>
      <c r="J57" s="43">
        <f t="shared" ca="1" si="32"/>
        <v>6015987</v>
      </c>
      <c r="K57" s="43">
        <f t="shared" ca="1" si="32"/>
        <v>4729044</v>
      </c>
      <c r="L57" s="43">
        <f t="shared" ca="1" si="32"/>
        <v>4816678</v>
      </c>
      <c r="M57" s="43">
        <f t="shared" ca="1" si="32"/>
        <v>4523249</v>
      </c>
      <c r="N57" s="43">
        <f t="shared" ca="1" si="32"/>
        <v>4370334</v>
      </c>
      <c r="O57" s="43">
        <f t="shared" ca="1" si="32"/>
        <v>5247085</v>
      </c>
      <c r="P57" s="43">
        <f t="shared" ca="1" si="32"/>
        <v>5061189</v>
      </c>
      <c r="Q57" s="43">
        <f t="shared" ca="1" si="32"/>
        <v>3893732</v>
      </c>
      <c r="R57" s="43">
        <f t="shared" ca="1" si="32"/>
        <v>3871730</v>
      </c>
      <c r="S57" s="43">
        <f t="shared" ca="1" si="32"/>
        <v>2871527</v>
      </c>
      <c r="T57" s="43">
        <f t="shared" ca="1" si="32"/>
        <v>2938432</v>
      </c>
      <c r="U57" s="43">
        <f t="shared" ca="1" si="32"/>
        <v>5600910</v>
      </c>
      <c r="V57" s="43">
        <f t="shared" ca="1" si="32"/>
        <v>4411513</v>
      </c>
      <c r="W57" s="43">
        <f t="shared" ca="1" si="32"/>
        <v>3908241</v>
      </c>
      <c r="X57" s="43">
        <f t="shared" ca="1" si="32"/>
        <v>4658527</v>
      </c>
      <c r="Y57" s="43">
        <f t="shared" ca="1" si="32"/>
        <v>3969112</v>
      </c>
      <c r="Z57" s="43">
        <f t="shared" ca="1" si="32"/>
        <v>4665221</v>
      </c>
      <c r="AA57" s="43">
        <f t="shared" ca="1" si="32"/>
        <v>5669060</v>
      </c>
      <c r="AB57" s="43">
        <f t="shared" ca="1" si="32"/>
        <v>5265849</v>
      </c>
      <c r="AC57" s="43">
        <f t="shared" ca="1" si="32"/>
        <v>3438885</v>
      </c>
      <c r="AD57" s="43">
        <f t="shared" ca="1" si="32"/>
        <v>3617068</v>
      </c>
      <c r="AE57" s="43">
        <f t="shared" ca="1" si="32"/>
        <v>2715457</v>
      </c>
      <c r="AF57" s="43">
        <f t="shared" ca="1" si="32"/>
        <v>3203918</v>
      </c>
      <c r="AG57" s="43">
        <f t="shared" ca="1" si="32"/>
        <v>3707141</v>
      </c>
      <c r="AH57" s="43">
        <f t="shared" ca="1" si="32"/>
        <v>4676058</v>
      </c>
      <c r="AI57" s="43">
        <f t="shared" ca="1" si="32"/>
        <v>3691747</v>
      </c>
      <c r="AJ57" s="43">
        <f t="shared" ca="1" si="32"/>
        <v>3606194</v>
      </c>
      <c r="AK57" s="43">
        <f t="shared" ca="1" si="32"/>
        <v>3783049</v>
      </c>
      <c r="AL57" s="43">
        <f t="shared" ca="1" si="32"/>
        <v>4826590</v>
      </c>
      <c r="AM57" s="43">
        <f t="shared" ca="1" si="32"/>
        <v>7060016</v>
      </c>
      <c r="AN57" s="43">
        <f t="shared" ca="1" si="32"/>
        <v>5992233</v>
      </c>
      <c r="AO57" s="43">
        <f t="shared" ca="1" si="32"/>
        <v>3839386</v>
      </c>
      <c r="AP57" s="43">
        <f t="shared" ca="1" si="32"/>
        <v>3906883</v>
      </c>
      <c r="AQ57" s="43">
        <f t="shared" ca="1" si="32"/>
        <v>3130482</v>
      </c>
      <c r="AR57" s="43">
        <f t="shared" ca="1" si="32"/>
        <v>2706326</v>
      </c>
      <c r="AS57" s="43">
        <f t="shared" ca="1" si="32"/>
        <v>3838640</v>
      </c>
      <c r="AT57" s="43">
        <f t="shared" ca="1" si="33"/>
        <v>3157635</v>
      </c>
      <c r="AU57" s="43">
        <f t="shared" ca="1" si="34"/>
        <v>2838728</v>
      </c>
      <c r="AV57" s="43">
        <f t="shared" ca="1" si="34"/>
        <v>2566242</v>
      </c>
      <c r="AW57" s="43">
        <f t="shared" ca="1" si="34"/>
        <v>2824955</v>
      </c>
      <c r="AX57" s="43">
        <f t="shared" ca="1" si="35"/>
        <v>4501180</v>
      </c>
      <c r="AY57" s="43">
        <f t="shared" ca="1" si="36"/>
        <v>6605478</v>
      </c>
      <c r="AZ57" s="43">
        <f t="shared" ca="1" si="36"/>
        <v>5022467</v>
      </c>
      <c r="BA57" s="43">
        <f t="shared" ca="1" si="36"/>
        <v>2730113</v>
      </c>
      <c r="BB57" s="43">
        <f t="shared" ca="1" si="36"/>
        <v>2809427</v>
      </c>
      <c r="BC57" s="43">
        <f t="shared" ca="1" si="36"/>
        <v>2400265</v>
      </c>
      <c r="BD57" s="43">
        <f t="shared" ca="1" si="36"/>
        <v>2064633</v>
      </c>
      <c r="BE57" s="43">
        <f t="shared" ca="1" si="36"/>
        <v>2354765</v>
      </c>
      <c r="BF57" s="43">
        <f t="shared" ca="1" si="36"/>
        <v>2995687</v>
      </c>
      <c r="BG57" s="43">
        <f t="shared" ca="1" si="36"/>
        <v>2249439</v>
      </c>
      <c r="BH57" s="43">
        <f t="shared" ca="1" si="37"/>
        <v>2380117</v>
      </c>
      <c r="BI57" s="43">
        <f t="shared" ca="1" si="37"/>
        <v>2555367</v>
      </c>
      <c r="BJ57" s="43">
        <f t="shared" ca="1" si="37"/>
        <v>2604272</v>
      </c>
      <c r="BK57" s="43">
        <f t="shared" ca="1" si="37"/>
        <v>3926354</v>
      </c>
      <c r="BL57" s="43">
        <f t="shared" ca="1" si="37"/>
        <v>3746458</v>
      </c>
      <c r="BM57" s="43">
        <f t="shared" ca="1" si="37"/>
        <v>2039085</v>
      </c>
      <c r="BN57" s="43">
        <f t="shared" ca="1" si="37"/>
        <v>1924247</v>
      </c>
      <c r="BO57" s="43">
        <f t="shared" ca="1" si="37"/>
        <v>1271014</v>
      </c>
      <c r="BP57" s="43">
        <f t="shared" ca="1" si="37"/>
        <v>1084966</v>
      </c>
      <c r="BQ57" s="43">
        <f t="shared" ca="1" si="37"/>
        <v>2159394</v>
      </c>
      <c r="BR57" s="43">
        <f t="shared" ca="1" si="38"/>
        <v>2638424</v>
      </c>
      <c r="BS57" s="43">
        <f t="shared" ca="1" si="38"/>
        <v>1811700</v>
      </c>
      <c r="BT57" s="43">
        <f t="shared" ca="1" si="38"/>
        <v>1883515</v>
      </c>
      <c r="BU57" s="43">
        <f t="shared" ca="1" si="38"/>
        <v>1697382</v>
      </c>
      <c r="BV57" s="43">
        <f t="shared" ca="1" si="38"/>
        <v>1770724</v>
      </c>
      <c r="BW57" s="43">
        <f t="shared" ca="1" si="38"/>
        <v>2290131</v>
      </c>
      <c r="BX57" s="43">
        <f t="shared" ca="1" si="38"/>
        <v>2231718</v>
      </c>
      <c r="BY57" s="43">
        <f t="shared" ca="1" si="38"/>
        <v>0</v>
      </c>
      <c r="BZ57" s="43">
        <f t="shared" ca="1" si="38"/>
        <v>0</v>
      </c>
      <c r="CA57" s="43">
        <f t="shared" ca="1" si="38"/>
        <v>0</v>
      </c>
      <c r="CB57" s="43">
        <f t="shared" ca="1" si="38"/>
        <v>0</v>
      </c>
      <c r="CC57" s="43">
        <f t="shared" ca="1" si="38"/>
        <v>0</v>
      </c>
    </row>
    <row r="58" spans="2:81" ht="17.25">
      <c r="B58" s="26">
        <v>6</v>
      </c>
      <c r="C58" s="26" t="str">
        <f t="shared" si="6"/>
        <v>历史汇总!B6</v>
      </c>
      <c r="D58" s="26">
        <v>56</v>
      </c>
      <c r="E58" s="26" t="str">
        <f t="shared" si="7"/>
        <v>历史新!C56</v>
      </c>
      <c r="F58" s="26">
        <f>ROW()</f>
        <v>58</v>
      </c>
      <c r="G58" s="694"/>
      <c r="H58" s="29" t="s">
        <v>73</v>
      </c>
      <c r="I58" s="212">
        <f t="shared" ca="1" si="31"/>
        <v>0</v>
      </c>
      <c r="J58" s="212">
        <f t="shared" ca="1" si="32"/>
        <v>0</v>
      </c>
      <c r="K58" s="212">
        <f t="shared" ca="1" si="32"/>
        <v>-0.21390000000000001</v>
      </c>
      <c r="L58" s="212">
        <f t="shared" ca="1" si="32"/>
        <v>1.8499999999999999E-2</v>
      </c>
      <c r="M58" s="212">
        <f t="shared" ca="1" si="32"/>
        <v>-6.0900000000000003E-2</v>
      </c>
      <c r="N58" s="212">
        <f t="shared" ca="1" si="32"/>
        <v>-3.3799999999999997E-2</v>
      </c>
      <c r="O58" s="212">
        <f t="shared" ca="1" si="32"/>
        <v>0.2006</v>
      </c>
      <c r="P58" s="212">
        <f t="shared" ca="1" si="32"/>
        <v>-3.5400000000000001E-2</v>
      </c>
      <c r="Q58" s="212">
        <f t="shared" ca="1" si="32"/>
        <v>-0.23069999999999999</v>
      </c>
      <c r="R58" s="212">
        <f t="shared" ca="1" si="32"/>
        <v>-5.7000000000000002E-3</v>
      </c>
      <c r="S58" s="212">
        <f t="shared" ca="1" si="32"/>
        <v>-0.25829999999999997</v>
      </c>
      <c r="T58" s="212">
        <f t="shared" ca="1" si="32"/>
        <v>2.3300000000000001E-2</v>
      </c>
      <c r="U58" s="212">
        <f t="shared" ca="1" si="32"/>
        <v>0</v>
      </c>
      <c r="V58" s="212">
        <f t="shared" ca="1" si="32"/>
        <v>-0.21240000000000001</v>
      </c>
      <c r="W58" s="212">
        <f t="shared" ca="1" si="32"/>
        <v>-0.11409999999999999</v>
      </c>
      <c r="X58" s="212">
        <f t="shared" ca="1" si="32"/>
        <v>0.192</v>
      </c>
      <c r="Y58" s="212">
        <f t="shared" ca="1" si="32"/>
        <v>-0.14799999999999999</v>
      </c>
      <c r="Z58" s="212">
        <f t="shared" ca="1" si="32"/>
        <v>0.1754</v>
      </c>
      <c r="AA58" s="212">
        <f t="shared" ca="1" si="32"/>
        <v>0.2152</v>
      </c>
      <c r="AB58" s="212">
        <f t="shared" ca="1" si="32"/>
        <v>-7.1099999999999997E-2</v>
      </c>
      <c r="AC58" s="212">
        <f t="shared" ca="1" si="32"/>
        <v>-0.34689999999999999</v>
      </c>
      <c r="AD58" s="212">
        <f t="shared" ca="1" si="32"/>
        <v>5.1799999999999999E-2</v>
      </c>
      <c r="AE58" s="212">
        <f t="shared" ca="1" si="32"/>
        <v>-0.24929999999999999</v>
      </c>
      <c r="AF58" s="212">
        <f t="shared" ca="1" si="32"/>
        <v>0.1799</v>
      </c>
      <c r="AG58" s="212">
        <f t="shared" ca="1" si="32"/>
        <v>0.15709999999999999</v>
      </c>
      <c r="AH58" s="212">
        <f t="shared" ca="1" si="32"/>
        <v>0.26140000000000002</v>
      </c>
      <c r="AI58" s="212">
        <f t="shared" ca="1" si="32"/>
        <v>-0.21049999999999999</v>
      </c>
      <c r="AJ58" s="212">
        <f t="shared" ca="1" si="32"/>
        <v>-2.3199999999999998E-2</v>
      </c>
      <c r="AK58" s="212">
        <f t="shared" ca="1" si="32"/>
        <v>4.9000000000000002E-2</v>
      </c>
      <c r="AL58" s="212">
        <f t="shared" ca="1" si="32"/>
        <v>0.27579999999999999</v>
      </c>
      <c r="AM58" s="212">
        <f t="shared" ca="1" si="32"/>
        <v>0.4627</v>
      </c>
      <c r="AN58" s="212">
        <f t="shared" ca="1" si="32"/>
        <v>-0.1512</v>
      </c>
      <c r="AO58" s="212">
        <f t="shared" ca="1" si="32"/>
        <v>-0.35930000000000001</v>
      </c>
      <c r="AP58" s="212">
        <f t="shared" ca="1" si="32"/>
        <v>1.7600000000000001E-2</v>
      </c>
      <c r="AQ58" s="212">
        <f t="shared" ca="1" si="32"/>
        <v>-0.19869999999999999</v>
      </c>
      <c r="AR58" s="212">
        <f t="shared" ca="1" si="32"/>
        <v>-0.13550000000000001</v>
      </c>
      <c r="AS58" s="212">
        <f t="shared" ca="1" si="32"/>
        <v>0.41839999999999999</v>
      </c>
      <c r="AT58" s="212">
        <f t="shared" ca="1" si="33"/>
        <v>-0.1774</v>
      </c>
      <c r="AU58" s="212">
        <f t="shared" ca="1" si="32"/>
        <v>-0.10100000000000001</v>
      </c>
      <c r="AV58" s="212">
        <f t="shared" ca="1" si="34"/>
        <v>-9.6000000000000002E-2</v>
      </c>
      <c r="AW58" s="212">
        <f t="shared" ca="1" si="34"/>
        <v>0.1008</v>
      </c>
      <c r="AX58" s="212">
        <f t="shared" ca="1" si="35"/>
        <v>3.8589000000000002</v>
      </c>
      <c r="AY58" s="212">
        <f t="shared" ca="1" si="36"/>
        <v>0.46750000000000003</v>
      </c>
      <c r="AZ58" s="212">
        <f t="shared" ca="1" si="36"/>
        <v>-0.2397</v>
      </c>
      <c r="BA58" s="212">
        <f t="shared" ca="1" si="36"/>
        <v>-0.45639999999999997</v>
      </c>
      <c r="BB58" s="212">
        <f t="shared" ca="1" si="36"/>
        <v>2.9100000000000001E-2</v>
      </c>
      <c r="BC58" s="212">
        <f t="shared" ca="1" si="36"/>
        <v>-0.14560000000000001</v>
      </c>
      <c r="BD58" s="212">
        <f t="shared" ca="1" si="36"/>
        <v>-0.13980000000000001</v>
      </c>
      <c r="BE58" s="212">
        <f t="shared" ca="1" si="36"/>
        <v>0.14050000000000001</v>
      </c>
      <c r="BF58" s="212">
        <f t="shared" ca="1" si="36"/>
        <v>0.2722</v>
      </c>
      <c r="BG58" s="212">
        <f t="shared" ca="1" si="36"/>
        <v>-0.24909999999999999</v>
      </c>
      <c r="BH58" s="212">
        <f t="shared" ca="1" si="37"/>
        <v>5.8099999999999999E-2</v>
      </c>
      <c r="BI58" s="212">
        <f t="shared" ca="1" si="37"/>
        <v>7.3599999999999999E-2</v>
      </c>
      <c r="BJ58" s="212">
        <f t="shared" ca="1" si="37"/>
        <v>1.9099999999999999E-2</v>
      </c>
      <c r="BK58" s="212">
        <f t="shared" ca="1" si="37"/>
        <v>0.50770000000000004</v>
      </c>
      <c r="BL58" s="212">
        <f t="shared" ca="1" si="37"/>
        <v>-4.58E-2</v>
      </c>
      <c r="BM58" s="212">
        <f t="shared" ca="1" si="37"/>
        <v>-0.45569999999999999</v>
      </c>
      <c r="BN58" s="212">
        <f t="shared" ca="1" si="37"/>
        <v>-5.6300000000000003E-2</v>
      </c>
      <c r="BO58" s="212">
        <f t="shared" ca="1" si="37"/>
        <v>-0.33950000000000002</v>
      </c>
      <c r="BP58" s="212">
        <f t="shared" ca="1" si="37"/>
        <v>-0.1464</v>
      </c>
      <c r="BQ58" s="212">
        <f t="shared" ca="1" si="37"/>
        <v>0.99029999999999996</v>
      </c>
      <c r="BR58" s="212">
        <f t="shared" ca="1" si="38"/>
        <v>0.2218</v>
      </c>
      <c r="BS58" s="212">
        <f t="shared" ca="1" si="38"/>
        <v>-0.31330000000000002</v>
      </c>
      <c r="BT58" s="212">
        <f t="shared" ca="1" si="38"/>
        <v>3.9600000000000003E-2</v>
      </c>
      <c r="BU58" s="212">
        <f t="shared" ca="1" si="38"/>
        <v>-9.8799999999999999E-2</v>
      </c>
      <c r="BV58" s="212">
        <f t="shared" ca="1" si="38"/>
        <v>4.3200000000000002E-2</v>
      </c>
      <c r="BW58" s="212">
        <f t="shared" ca="1" si="38"/>
        <v>0.29330000000000001</v>
      </c>
      <c r="BX58" s="212">
        <f t="shared" ca="1" si="38"/>
        <v>-2.5499999999999998E-2</v>
      </c>
      <c r="BY58" s="212">
        <f t="shared" ca="1" si="38"/>
        <v>0</v>
      </c>
      <c r="BZ58" s="212">
        <f t="shared" ca="1" si="38"/>
        <v>0</v>
      </c>
      <c r="CA58" s="212">
        <f t="shared" ca="1" si="38"/>
        <v>0</v>
      </c>
      <c r="CB58" s="212">
        <f t="shared" ca="1" si="38"/>
        <v>0</v>
      </c>
      <c r="CC58" s="212">
        <f t="shared" ca="1" si="38"/>
        <v>0</v>
      </c>
    </row>
    <row r="59" spans="2:81">
      <c r="B59" s="26">
        <v>12</v>
      </c>
      <c r="C59" s="26" t="str">
        <f t="shared" si="6"/>
        <v>历史汇总!B12</v>
      </c>
      <c r="D59" s="26">
        <v>57</v>
      </c>
      <c r="E59" s="26" t="str">
        <f t="shared" si="7"/>
        <v>历史新!C57</v>
      </c>
      <c r="F59" s="26">
        <f>ROW()</f>
        <v>59</v>
      </c>
      <c r="G59" s="694"/>
      <c r="H59" s="28" t="s">
        <v>74</v>
      </c>
      <c r="I59" s="43">
        <f t="shared" ca="1" si="31"/>
        <v>3155576</v>
      </c>
      <c r="J59" s="43">
        <f t="shared" ca="1" si="32"/>
        <v>2488946</v>
      </c>
      <c r="K59" s="43">
        <f t="shared" ca="1" si="32"/>
        <v>1689276</v>
      </c>
      <c r="L59" s="43">
        <f t="shared" ca="1" si="32"/>
        <v>1710364</v>
      </c>
      <c r="M59" s="43">
        <f t="shared" ca="1" si="32"/>
        <v>1473349</v>
      </c>
      <c r="N59" s="43">
        <f t="shared" ca="1" si="32"/>
        <v>1516254</v>
      </c>
      <c r="O59" s="43">
        <f t="shared" ca="1" si="32"/>
        <v>2329659</v>
      </c>
      <c r="P59" s="43">
        <f t="shared" ca="1" si="32"/>
        <v>2588471</v>
      </c>
      <c r="Q59" s="43">
        <f t="shared" ca="1" si="32"/>
        <v>1775970</v>
      </c>
      <c r="R59" s="43">
        <f t="shared" ca="1" si="32"/>
        <v>1770642</v>
      </c>
      <c r="S59" s="43">
        <f t="shared" ca="1" si="32"/>
        <v>947781</v>
      </c>
      <c r="T59" s="43">
        <f t="shared" ca="1" si="32"/>
        <v>1481695</v>
      </c>
      <c r="U59" s="43">
        <f t="shared" ca="1" si="32"/>
        <v>4795627</v>
      </c>
      <c r="V59" s="43">
        <f t="shared" ca="1" si="32"/>
        <v>3301068</v>
      </c>
      <c r="W59" s="43">
        <f t="shared" ca="1" si="32"/>
        <v>3055786</v>
      </c>
      <c r="X59" s="43">
        <f t="shared" ca="1" si="32"/>
        <v>4135725</v>
      </c>
      <c r="Y59" s="43">
        <f t="shared" ca="1" si="32"/>
        <v>2973836</v>
      </c>
      <c r="Z59" s="43">
        <f t="shared" ca="1" si="32"/>
        <v>3397470</v>
      </c>
      <c r="AA59" s="43">
        <f t="shared" ca="1" si="32"/>
        <v>4618319</v>
      </c>
      <c r="AB59" s="43">
        <f t="shared" ca="1" si="32"/>
        <v>4689397</v>
      </c>
      <c r="AC59" s="43">
        <f t="shared" ca="1" si="32"/>
        <v>2662247</v>
      </c>
      <c r="AD59" s="43">
        <f t="shared" ca="1" si="32"/>
        <v>2971545</v>
      </c>
      <c r="AE59" s="43">
        <f t="shared" ca="1" si="32"/>
        <v>2080247</v>
      </c>
      <c r="AF59" s="43">
        <f t="shared" ca="1" si="32"/>
        <v>2519752</v>
      </c>
      <c r="AG59" s="43">
        <f t="shared" ca="1" si="32"/>
        <v>3067810</v>
      </c>
      <c r="AH59" s="43">
        <f t="shared" ca="1" si="32"/>
        <v>4111216</v>
      </c>
      <c r="AI59" s="43">
        <f t="shared" ca="1" si="32"/>
        <v>3222777</v>
      </c>
      <c r="AJ59" s="43">
        <f t="shared" ca="1" si="32"/>
        <v>2940423</v>
      </c>
      <c r="AK59" s="43">
        <f t="shared" ca="1" si="32"/>
        <v>2912558</v>
      </c>
      <c r="AL59" s="43">
        <f t="shared" ca="1" si="32"/>
        <v>4072682</v>
      </c>
      <c r="AM59" s="43">
        <f t="shared" ca="1" si="32"/>
        <v>6650218</v>
      </c>
      <c r="AN59" s="43">
        <f t="shared" ca="1" si="32"/>
        <v>5278612</v>
      </c>
      <c r="AO59" s="43">
        <f t="shared" ca="1" si="32"/>
        <v>3234445</v>
      </c>
      <c r="AP59" s="43">
        <f t="shared" ca="1" si="32"/>
        <v>3503160</v>
      </c>
      <c r="AQ59" s="43">
        <f t="shared" ca="1" si="32"/>
        <v>2700279</v>
      </c>
      <c r="AR59" s="43">
        <f t="shared" ca="1" si="32"/>
        <v>2268308</v>
      </c>
      <c r="AS59" s="43">
        <f t="shared" ca="1" si="32"/>
        <v>3750790</v>
      </c>
      <c r="AT59" s="43">
        <f t="shared" ca="1" si="33"/>
        <v>2988686</v>
      </c>
      <c r="AU59" s="43">
        <f t="shared" ca="1" si="34"/>
        <v>2748117</v>
      </c>
      <c r="AV59" s="43">
        <f t="shared" ca="1" si="34"/>
        <v>2640594</v>
      </c>
      <c r="AW59" s="43">
        <f t="shared" ca="1" si="34"/>
        <v>3060654</v>
      </c>
      <c r="AX59" s="43">
        <f t="shared" ca="1" si="35"/>
        <v>4949525</v>
      </c>
      <c r="AY59" s="43">
        <f t="shared" ca="1" si="36"/>
        <v>7360407</v>
      </c>
      <c r="AZ59" s="43">
        <f t="shared" ca="1" si="36"/>
        <v>5748137</v>
      </c>
      <c r="BA59" s="43">
        <f t="shared" ca="1" si="36"/>
        <v>3238155</v>
      </c>
      <c r="BB59" s="43">
        <f t="shared" ca="1" si="36"/>
        <v>3717233</v>
      </c>
      <c r="BC59" s="43">
        <f t="shared" ca="1" si="36"/>
        <v>2885138</v>
      </c>
      <c r="BD59" s="43">
        <f t="shared" ca="1" si="36"/>
        <v>2399970</v>
      </c>
      <c r="BE59" s="43">
        <f t="shared" ca="1" si="36"/>
        <v>2913043</v>
      </c>
      <c r="BF59" s="43">
        <f t="shared" ca="1" si="36"/>
        <v>4238236</v>
      </c>
      <c r="BG59" s="43">
        <f t="shared" ca="1" si="36"/>
        <v>2828980</v>
      </c>
      <c r="BH59" s="43">
        <f t="shared" ca="1" si="37"/>
        <v>2799943</v>
      </c>
      <c r="BI59" s="43">
        <f t="shared" ca="1" si="37"/>
        <v>2927049</v>
      </c>
      <c r="BJ59" s="43">
        <f t="shared" ca="1" si="37"/>
        <v>3249013</v>
      </c>
      <c r="BK59" s="43">
        <f t="shared" ca="1" si="37"/>
        <v>5559856</v>
      </c>
      <c r="BL59" s="43">
        <f t="shared" ca="1" si="37"/>
        <v>4516067</v>
      </c>
      <c r="BM59" s="43">
        <f t="shared" ca="1" si="37"/>
        <v>2495368</v>
      </c>
      <c r="BN59" s="43">
        <f t="shared" ca="1" si="37"/>
        <v>2508219</v>
      </c>
      <c r="BO59" s="43">
        <f t="shared" ca="1" si="37"/>
        <v>1650193</v>
      </c>
      <c r="BP59" s="43">
        <f t="shared" ca="1" si="37"/>
        <v>1411262</v>
      </c>
      <c r="BQ59" s="43">
        <f t="shared" ca="1" si="37"/>
        <v>2695028</v>
      </c>
      <c r="BR59" s="43">
        <f t="shared" ca="1" si="38"/>
        <v>3372906</v>
      </c>
      <c r="BS59" s="43">
        <f t="shared" ca="1" si="38"/>
        <v>2131206</v>
      </c>
      <c r="BT59" s="43">
        <f t="shared" ca="1" si="38"/>
        <v>2419053</v>
      </c>
      <c r="BU59" s="43">
        <f t="shared" ca="1" si="38"/>
        <v>2080827</v>
      </c>
      <c r="BV59" s="43">
        <f t="shared" ca="1" si="38"/>
        <v>2147256</v>
      </c>
      <c r="BW59" s="43">
        <f t="shared" ca="1" si="38"/>
        <v>3322397</v>
      </c>
      <c r="BX59" s="43">
        <f t="shared" ca="1" si="38"/>
        <v>2913258</v>
      </c>
      <c r="BY59" s="43">
        <f t="shared" ca="1" si="38"/>
        <v>0</v>
      </c>
      <c r="BZ59" s="43">
        <f t="shared" ca="1" si="38"/>
        <v>0</v>
      </c>
      <c r="CA59" s="43">
        <f t="shared" ca="1" si="38"/>
        <v>0</v>
      </c>
      <c r="CB59" s="43">
        <f t="shared" ca="1" si="38"/>
        <v>0</v>
      </c>
      <c r="CC59" s="43">
        <f t="shared" ca="1" si="38"/>
        <v>0</v>
      </c>
    </row>
    <row r="60" spans="2:81" ht="17.25">
      <c r="B60" s="26">
        <v>13</v>
      </c>
      <c r="C60" s="26" t="str">
        <f t="shared" si="6"/>
        <v>历史汇总!B13</v>
      </c>
      <c r="D60" s="26">
        <v>58</v>
      </c>
      <c r="E60" s="26" t="str">
        <f t="shared" si="7"/>
        <v>历史新!C58</v>
      </c>
      <c r="F60" s="26">
        <f>ROW()</f>
        <v>60</v>
      </c>
      <c r="G60" s="694"/>
      <c r="H60" s="29" t="s">
        <v>75</v>
      </c>
      <c r="I60" s="212">
        <f t="shared" ca="1" si="31"/>
        <v>0.79269999999999996</v>
      </c>
      <c r="J60" s="212">
        <f t="shared" ca="1" si="32"/>
        <v>-0.21129999999999999</v>
      </c>
      <c r="K60" s="212">
        <f t="shared" ca="1" si="32"/>
        <v>-0.32129999999999997</v>
      </c>
      <c r="L60" s="212">
        <f t="shared" ca="1" si="32"/>
        <v>1.2500000000000001E-2</v>
      </c>
      <c r="M60" s="212">
        <f t="shared" ca="1" si="32"/>
        <v>-0.1386</v>
      </c>
      <c r="N60" s="212">
        <f t="shared" ca="1" si="32"/>
        <v>2.9100000000000001E-2</v>
      </c>
      <c r="O60" s="212">
        <f t="shared" ca="1" si="32"/>
        <v>0.53649999999999998</v>
      </c>
      <c r="P60" s="212">
        <f t="shared" ca="1" si="32"/>
        <v>0.1111</v>
      </c>
      <c r="Q60" s="212">
        <f t="shared" ca="1" si="32"/>
        <v>-0.31390000000000001</v>
      </c>
      <c r="R60" s="212">
        <f t="shared" ca="1" si="32"/>
        <v>-3.0000000000000001E-3</v>
      </c>
      <c r="S60" s="212">
        <f t="shared" ca="1" si="32"/>
        <v>-0.4647</v>
      </c>
      <c r="T60" s="212">
        <f t="shared" ca="1" si="32"/>
        <v>0.56330000000000002</v>
      </c>
      <c r="U60" s="212">
        <f t="shared" ca="1" si="32"/>
        <v>0</v>
      </c>
      <c r="V60" s="212">
        <f t="shared" ca="1" si="32"/>
        <v>-0.31169999999999998</v>
      </c>
      <c r="W60" s="212">
        <f t="shared" ca="1" si="32"/>
        <v>-7.4300000000000005E-2</v>
      </c>
      <c r="X60" s="212">
        <f t="shared" ca="1" si="32"/>
        <v>0.35339999999999999</v>
      </c>
      <c r="Y60" s="212">
        <f t="shared" ca="1" si="32"/>
        <v>-0.28089999999999998</v>
      </c>
      <c r="Z60" s="212">
        <f t="shared" ca="1" si="32"/>
        <v>0.14249999999999999</v>
      </c>
      <c r="AA60" s="212">
        <f t="shared" ca="1" si="32"/>
        <v>0.35930000000000001</v>
      </c>
      <c r="AB60" s="212">
        <f t="shared" ca="1" si="32"/>
        <v>1.54E-2</v>
      </c>
      <c r="AC60" s="212">
        <f t="shared" ca="1" si="32"/>
        <v>-0.43230000000000002</v>
      </c>
      <c r="AD60" s="212">
        <f t="shared" ca="1" si="32"/>
        <v>0.1162</v>
      </c>
      <c r="AE60" s="212">
        <f t="shared" ca="1" si="32"/>
        <v>-0.2999</v>
      </c>
      <c r="AF60" s="212">
        <f t="shared" ca="1" si="32"/>
        <v>0.21129999999999999</v>
      </c>
      <c r="AG60" s="212">
        <f t="shared" ca="1" si="32"/>
        <v>0.2175</v>
      </c>
      <c r="AH60" s="212">
        <f t="shared" ca="1" si="32"/>
        <v>0.34010000000000001</v>
      </c>
      <c r="AI60" s="212">
        <f t="shared" ca="1" si="32"/>
        <v>-0.21609999999999999</v>
      </c>
      <c r="AJ60" s="212">
        <f t="shared" ca="1" si="32"/>
        <v>-8.7599999999999997E-2</v>
      </c>
      <c r="AK60" s="212">
        <f t="shared" ca="1" si="32"/>
        <v>-9.4999999999999998E-3</v>
      </c>
      <c r="AL60" s="212">
        <f t="shared" ca="1" si="32"/>
        <v>0.39829999999999999</v>
      </c>
      <c r="AM60" s="212">
        <f t="shared" ca="1" si="32"/>
        <v>0.63290000000000002</v>
      </c>
      <c r="AN60" s="212">
        <f t="shared" ca="1" si="32"/>
        <v>-0.20619999999999999</v>
      </c>
      <c r="AO60" s="212">
        <f t="shared" ca="1" si="32"/>
        <v>-0.38729999999999998</v>
      </c>
      <c r="AP60" s="212">
        <f t="shared" ca="1" si="32"/>
        <v>8.3099999999999993E-2</v>
      </c>
      <c r="AQ60" s="212">
        <f t="shared" ca="1" si="32"/>
        <v>-0.22919999999999999</v>
      </c>
      <c r="AR60" s="212">
        <f t="shared" ca="1" si="32"/>
        <v>-0.16</v>
      </c>
      <c r="AS60" s="212">
        <f t="shared" ca="1" si="32"/>
        <v>0.65359999999999996</v>
      </c>
      <c r="AT60" s="212">
        <f t="shared" ca="1" si="33"/>
        <v>-0.20319999999999999</v>
      </c>
      <c r="AU60" s="212">
        <f t="shared" ca="1" si="34"/>
        <v>-8.0500000000000002E-2</v>
      </c>
      <c r="AV60" s="212">
        <f t="shared" ca="1" si="34"/>
        <v>-3.9100000000000003E-2</v>
      </c>
      <c r="AW60" s="212">
        <f t="shared" ca="1" si="34"/>
        <v>0.15909999999999999</v>
      </c>
      <c r="AX60" s="212">
        <f t="shared" ca="1" si="35"/>
        <v>0.6179</v>
      </c>
      <c r="AY60" s="212">
        <f t="shared" ca="1" si="36"/>
        <v>0.48709999999999998</v>
      </c>
      <c r="AZ60" s="212">
        <f t="shared" ca="1" si="36"/>
        <v>-0.219</v>
      </c>
      <c r="BA60" s="212">
        <f t="shared" ca="1" si="36"/>
        <v>-0.43669999999999998</v>
      </c>
      <c r="BB60" s="212">
        <f t="shared" ca="1" si="36"/>
        <v>0.1479</v>
      </c>
      <c r="BC60" s="212">
        <f t="shared" ca="1" si="36"/>
        <v>-0.2238</v>
      </c>
      <c r="BD60" s="212">
        <f t="shared" ca="1" si="36"/>
        <v>-0.16819999999999999</v>
      </c>
      <c r="BE60" s="212">
        <f t="shared" ca="1" si="36"/>
        <v>0.21379999999999999</v>
      </c>
      <c r="BF60" s="212">
        <f t="shared" ca="1" si="36"/>
        <v>0.45490000000000003</v>
      </c>
      <c r="BG60" s="212">
        <f t="shared" ca="1" si="36"/>
        <v>-0.33250000000000002</v>
      </c>
      <c r="BH60" s="212">
        <f t="shared" ca="1" si="37"/>
        <v>-1.03E-2</v>
      </c>
      <c r="BI60" s="212">
        <f t="shared" ca="1" si="37"/>
        <v>4.5400000000000003E-2</v>
      </c>
      <c r="BJ60" s="212">
        <f t="shared" ca="1" si="37"/>
        <v>0.11</v>
      </c>
      <c r="BK60" s="212">
        <f t="shared" ca="1" si="37"/>
        <v>0.71120000000000005</v>
      </c>
      <c r="BL60" s="212">
        <f t="shared" ca="1" si="37"/>
        <v>-0.18770000000000001</v>
      </c>
      <c r="BM60" s="212">
        <f t="shared" ca="1" si="37"/>
        <v>-0.44740000000000002</v>
      </c>
      <c r="BN60" s="212">
        <f t="shared" ca="1" si="37"/>
        <v>5.1000000000000004E-3</v>
      </c>
      <c r="BO60" s="212">
        <f t="shared" ca="1" si="37"/>
        <v>-0.34210000000000002</v>
      </c>
      <c r="BP60" s="212">
        <f t="shared" ca="1" si="37"/>
        <v>-0.14480000000000001</v>
      </c>
      <c r="BQ60" s="212">
        <f t="shared" ca="1" si="37"/>
        <v>0.90969999999999995</v>
      </c>
      <c r="BR60" s="212">
        <f t="shared" ca="1" si="38"/>
        <v>0.2515</v>
      </c>
      <c r="BS60" s="212">
        <f t="shared" ca="1" si="38"/>
        <v>-0.36809999999999998</v>
      </c>
      <c r="BT60" s="212">
        <f t="shared" ca="1" si="38"/>
        <v>0.1351</v>
      </c>
      <c r="BU60" s="212">
        <f t="shared" ca="1" si="38"/>
        <v>-0.13980000000000001</v>
      </c>
      <c r="BV60" s="212">
        <f t="shared" ca="1" si="38"/>
        <v>3.1899999999999998E-2</v>
      </c>
      <c r="BW60" s="212">
        <f t="shared" ca="1" si="38"/>
        <v>0.54730000000000001</v>
      </c>
      <c r="BX60" s="212">
        <f t="shared" ca="1" si="38"/>
        <v>-0.1231</v>
      </c>
      <c r="BY60" s="212">
        <f t="shared" ca="1" si="38"/>
        <v>0</v>
      </c>
      <c r="BZ60" s="212">
        <f t="shared" ca="1" si="38"/>
        <v>0</v>
      </c>
      <c r="CA60" s="212">
        <f t="shared" ca="1" si="38"/>
        <v>0</v>
      </c>
      <c r="CB60" s="212">
        <f t="shared" ca="1" si="38"/>
        <v>0</v>
      </c>
      <c r="CC60" s="212">
        <f t="shared" ca="1" si="38"/>
        <v>0</v>
      </c>
    </row>
    <row r="61" spans="2:81">
      <c r="B61" s="26">
        <v>14</v>
      </c>
      <c r="C61" s="26" t="str">
        <f t="shared" si="6"/>
        <v>历史汇总!B14</v>
      </c>
      <c r="D61" s="26">
        <v>59</v>
      </c>
      <c r="E61" s="26" t="str">
        <f t="shared" si="7"/>
        <v>历史新!C59</v>
      </c>
      <c r="F61" s="26">
        <f>ROW()</f>
        <v>61</v>
      </c>
      <c r="G61" s="694"/>
      <c r="H61" s="28" t="s">
        <v>76</v>
      </c>
      <c r="I61" s="43">
        <f t="shared" ca="1" si="31"/>
        <v>5776495</v>
      </c>
      <c r="J61" s="43">
        <f t="shared" ca="1" si="32"/>
        <v>6326681</v>
      </c>
      <c r="K61" s="43">
        <f t="shared" ca="1" si="32"/>
        <v>5536522</v>
      </c>
      <c r="L61" s="43">
        <f t="shared" ca="1" si="32"/>
        <v>5289541</v>
      </c>
      <c r="M61" s="43">
        <f t="shared" ca="1" si="32"/>
        <v>5115106</v>
      </c>
      <c r="N61" s="43">
        <f t="shared" ca="1" si="32"/>
        <v>4930833</v>
      </c>
      <c r="O61" s="43">
        <f t="shared" ca="1" si="32"/>
        <v>5045004</v>
      </c>
      <c r="P61" s="43">
        <f t="shared" ca="1" si="32"/>
        <v>5243039</v>
      </c>
      <c r="Q61" s="43">
        <f t="shared" ca="1" si="32"/>
        <v>4540015</v>
      </c>
      <c r="R61" s="43">
        <f t="shared" ca="1" si="32"/>
        <v>4365701</v>
      </c>
      <c r="S61" s="43">
        <f t="shared" ca="1" si="32"/>
        <v>3823037</v>
      </c>
      <c r="T61" s="43">
        <f t="shared" ca="1" si="32"/>
        <v>3404515</v>
      </c>
      <c r="U61" s="43">
        <f t="shared" ca="1" si="32"/>
        <v>4001514</v>
      </c>
      <c r="V61" s="43">
        <f t="shared" ca="1" si="32"/>
        <v>4799052</v>
      </c>
      <c r="W61" s="43">
        <f t="shared" ca="1" si="32"/>
        <v>4136685</v>
      </c>
      <c r="X61" s="43">
        <f t="shared" ca="1" si="32"/>
        <v>4241897</v>
      </c>
      <c r="Y61" s="43">
        <f t="shared" ca="1" si="32"/>
        <v>4295907</v>
      </c>
      <c r="Z61" s="43">
        <f t="shared" ca="1" si="32"/>
        <v>4245764</v>
      </c>
      <c r="AA61" s="43">
        <f t="shared" ca="1" si="32"/>
        <v>4436957</v>
      </c>
      <c r="AB61" s="43">
        <f t="shared" ca="1" si="32"/>
        <v>4428364</v>
      </c>
      <c r="AC61" s="43">
        <f t="shared" ca="1" si="32"/>
        <v>3669796</v>
      </c>
      <c r="AD61" s="43">
        <f t="shared" ca="1" si="32"/>
        <v>3337015</v>
      </c>
      <c r="AE61" s="43">
        <f t="shared" ca="1" si="32"/>
        <v>2888205</v>
      </c>
      <c r="AF61" s="43">
        <f t="shared" ca="1" si="32"/>
        <v>2697631</v>
      </c>
      <c r="AG61" s="43">
        <f t="shared" ca="1" si="32"/>
        <v>2987522</v>
      </c>
      <c r="AH61" s="43">
        <f t="shared" ca="1" si="32"/>
        <v>3415111</v>
      </c>
      <c r="AI61" s="43">
        <f t="shared" ca="1" si="32"/>
        <v>3357664</v>
      </c>
      <c r="AJ61" s="43">
        <f t="shared" ca="1" si="32"/>
        <v>3254923</v>
      </c>
      <c r="AK61" s="43">
        <f t="shared" ca="1" si="32"/>
        <v>3390546</v>
      </c>
      <c r="AL61" s="43">
        <f t="shared" ca="1" si="32"/>
        <v>3617997</v>
      </c>
      <c r="AM61" s="43">
        <f t="shared" ca="1" si="32"/>
        <v>4592252</v>
      </c>
      <c r="AN61" s="43">
        <f t="shared" ca="1" si="32"/>
        <v>5337305</v>
      </c>
      <c r="AO61" s="43">
        <f t="shared" ca="1" si="32"/>
        <v>4029299</v>
      </c>
      <c r="AP61" s="43">
        <f t="shared" ca="1" si="32"/>
        <v>3717872</v>
      </c>
      <c r="AQ61" s="43">
        <f t="shared" ca="1" si="32"/>
        <v>3317431</v>
      </c>
      <c r="AR61" s="43">
        <f t="shared" ca="1" si="32"/>
        <v>2723435</v>
      </c>
      <c r="AS61" s="43">
        <f t="shared" ca="1" si="32"/>
        <v>2799551</v>
      </c>
      <c r="AT61" s="43">
        <f t="shared" ca="1" si="33"/>
        <v>3014921</v>
      </c>
      <c r="AU61" s="43">
        <f t="shared" ca="1" si="34"/>
        <v>2532262</v>
      </c>
      <c r="AV61" s="43">
        <f t="shared" ca="1" si="34"/>
        <v>2460391</v>
      </c>
      <c r="AW61" s="43">
        <f t="shared" ca="1" si="34"/>
        <v>2465288</v>
      </c>
      <c r="AX61" s="43">
        <f t="shared" ca="1" si="35"/>
        <v>2756046</v>
      </c>
      <c r="AY61" s="43">
        <f t="shared" ca="1" si="36"/>
        <v>3931546</v>
      </c>
      <c r="AZ61" s="43">
        <f t="shared" ca="1" si="36"/>
        <v>4210503</v>
      </c>
      <c r="BA61" s="43">
        <f t="shared" ca="1" si="36"/>
        <v>2911881</v>
      </c>
      <c r="BB61" s="43">
        <f t="shared" ca="1" si="36"/>
        <v>2645155</v>
      </c>
      <c r="BC61" s="43">
        <f t="shared" ca="1" si="36"/>
        <v>2422974</v>
      </c>
      <c r="BD61" s="43">
        <f t="shared" ca="1" si="36"/>
        <v>2056544</v>
      </c>
      <c r="BE61" s="43">
        <f t="shared" ca="1" si="36"/>
        <v>1994651</v>
      </c>
      <c r="BF61" s="43">
        <f t="shared" ca="1" si="36"/>
        <v>2210395</v>
      </c>
      <c r="BG61" s="43">
        <f t="shared" ca="1" si="36"/>
        <v>2025906</v>
      </c>
      <c r="BH61" s="43">
        <f t="shared" ca="1" si="37"/>
        <v>2072959</v>
      </c>
      <c r="BI61" s="43">
        <f t="shared" ca="1" si="37"/>
        <v>2278519</v>
      </c>
      <c r="BJ61" s="43">
        <f t="shared" ca="1" si="37"/>
        <v>2442710</v>
      </c>
      <c r="BK61" s="43">
        <f t="shared" ca="1" si="37"/>
        <v>2846751</v>
      </c>
      <c r="BL61" s="43">
        <f t="shared" ca="1" si="37"/>
        <v>3416403</v>
      </c>
      <c r="BM61" s="43">
        <f t="shared" ca="1" si="37"/>
        <v>2617482</v>
      </c>
      <c r="BN61" s="43">
        <f t="shared" ca="1" si="37"/>
        <v>2387065</v>
      </c>
      <c r="BO61" s="43">
        <f t="shared" ca="1" si="37"/>
        <v>1871139</v>
      </c>
      <c r="BP61" s="43">
        <f t="shared" ca="1" si="37"/>
        <v>1467641</v>
      </c>
      <c r="BQ61" s="43">
        <f t="shared" ca="1" si="37"/>
        <v>1603573</v>
      </c>
      <c r="BR61" s="43">
        <f t="shared" ca="1" si="38"/>
        <v>2158369</v>
      </c>
      <c r="BS61" s="43">
        <f t="shared" ca="1" si="38"/>
        <v>1860336</v>
      </c>
      <c r="BT61" s="43">
        <f t="shared" ca="1" si="38"/>
        <v>1884575</v>
      </c>
      <c r="BU61" s="43">
        <f t="shared" ca="1" si="38"/>
        <v>1985761</v>
      </c>
      <c r="BV61" s="43">
        <f t="shared" ca="1" si="38"/>
        <v>1847158</v>
      </c>
      <c r="BW61" s="43">
        <f t="shared" ca="1" si="38"/>
        <v>1983122</v>
      </c>
      <c r="BX61" s="43">
        <f t="shared" ca="1" si="38"/>
        <v>2179173</v>
      </c>
      <c r="BY61" s="43">
        <f t="shared" ca="1" si="38"/>
        <v>0</v>
      </c>
      <c r="BZ61" s="43">
        <f t="shared" ca="1" si="38"/>
        <v>0</v>
      </c>
      <c r="CA61" s="43">
        <f t="shared" ca="1" si="38"/>
        <v>0</v>
      </c>
      <c r="CB61" s="43">
        <f t="shared" ca="1" si="38"/>
        <v>0</v>
      </c>
      <c r="CC61" s="43">
        <f t="shared" ca="1" si="38"/>
        <v>0</v>
      </c>
    </row>
    <row r="62" spans="2:81" ht="17.25">
      <c r="B62" s="26">
        <v>15</v>
      </c>
      <c r="C62" s="26" t="str">
        <f t="shared" si="6"/>
        <v>历史汇总!B15</v>
      </c>
      <c r="D62" s="26">
        <v>60</v>
      </c>
      <c r="E62" s="26" t="str">
        <f t="shared" si="7"/>
        <v>历史新!C60</v>
      </c>
      <c r="F62" s="26">
        <f>ROW()</f>
        <v>62</v>
      </c>
      <c r="G62" s="694"/>
      <c r="H62" s="29" t="s">
        <v>77</v>
      </c>
      <c r="I62" s="212">
        <f t="shared" ref="I62:X77" ca="1" si="39">OFFSET(INDIRECT($C62),0,I$1)</f>
        <v>3.3700000000000001E-2</v>
      </c>
      <c r="J62" s="212">
        <f t="shared" ca="1" si="39"/>
        <v>9.5200000000000007E-2</v>
      </c>
      <c r="K62" s="212">
        <f t="shared" ca="1" si="39"/>
        <v>-0.1249</v>
      </c>
      <c r="L62" s="212">
        <f t="shared" ca="1" si="39"/>
        <v>-4.4600000000000001E-2</v>
      </c>
      <c r="M62" s="212">
        <f t="shared" ca="1" si="39"/>
        <v>-3.3000000000000002E-2</v>
      </c>
      <c r="N62" s="212">
        <f t="shared" ca="1" si="39"/>
        <v>-3.5999999999999997E-2</v>
      </c>
      <c r="O62" s="212">
        <f t="shared" ca="1" si="39"/>
        <v>2.3199999999999998E-2</v>
      </c>
      <c r="P62" s="212">
        <f t="shared" ca="1" si="39"/>
        <v>3.9300000000000002E-2</v>
      </c>
      <c r="Q62" s="212">
        <f t="shared" ca="1" si="39"/>
        <v>-0.1341</v>
      </c>
      <c r="R62" s="212">
        <f t="shared" ca="1" si="39"/>
        <v>-3.8399999999999997E-2</v>
      </c>
      <c r="S62" s="212">
        <f t="shared" ca="1" si="39"/>
        <v>-0.12429999999999999</v>
      </c>
      <c r="T62" s="212">
        <f t="shared" ca="1" si="39"/>
        <v>-0.1095</v>
      </c>
      <c r="U62" s="212">
        <f t="shared" ca="1" si="39"/>
        <v>0</v>
      </c>
      <c r="V62" s="212">
        <f t="shared" ca="1" si="39"/>
        <v>0.1993</v>
      </c>
      <c r="W62" s="212">
        <f t="shared" ca="1" si="39"/>
        <v>-0.13800000000000001</v>
      </c>
      <c r="X62" s="212">
        <f t="shared" ca="1" si="39"/>
        <v>2.5399999999999999E-2</v>
      </c>
      <c r="Y62" s="212">
        <f t="shared" ref="Y62:AN90" ca="1" si="40">OFFSET(INDIRECT($C62),0,Y$1)</f>
        <v>1.2699999999999999E-2</v>
      </c>
      <c r="Z62" s="212">
        <f t="shared" ca="1" si="40"/>
        <v>-1.17E-2</v>
      </c>
      <c r="AA62" s="212">
        <f t="shared" ca="1" si="40"/>
        <v>4.4999999999999998E-2</v>
      </c>
      <c r="AB62" s="212">
        <f t="shared" ca="1" si="40"/>
        <v>-1.9E-3</v>
      </c>
      <c r="AC62" s="212">
        <f t="shared" ca="1" si="40"/>
        <v>-0.17130000000000001</v>
      </c>
      <c r="AD62" s="212">
        <f t="shared" ca="1" si="40"/>
        <v>-9.0700000000000003E-2</v>
      </c>
      <c r="AE62" s="212">
        <f t="shared" ca="1" si="40"/>
        <v>-0.13450000000000001</v>
      </c>
      <c r="AF62" s="212">
        <f t="shared" ca="1" si="40"/>
        <v>-6.6000000000000003E-2</v>
      </c>
      <c r="AG62" s="212">
        <f t="shared" ca="1" si="40"/>
        <v>0.1075</v>
      </c>
      <c r="AH62" s="212">
        <f t="shared" ca="1" si="40"/>
        <v>0.1431</v>
      </c>
      <c r="AI62" s="212">
        <f t="shared" ca="1" si="40"/>
        <v>-1.6799999999999999E-2</v>
      </c>
      <c r="AJ62" s="212">
        <f t="shared" ca="1" si="40"/>
        <v>-3.0599999999999999E-2</v>
      </c>
      <c r="AK62" s="212">
        <f t="shared" ca="1" si="40"/>
        <v>4.1700000000000001E-2</v>
      </c>
      <c r="AL62" s="212">
        <f t="shared" ca="1" si="40"/>
        <v>6.7100000000000007E-2</v>
      </c>
      <c r="AM62" s="212">
        <f t="shared" ca="1" si="40"/>
        <v>0.26929999999999998</v>
      </c>
      <c r="AN62" s="212">
        <f t="shared" ca="1" si="40"/>
        <v>0.16220000000000001</v>
      </c>
      <c r="AO62" s="212">
        <f t="shared" ref="AO62:AW90" ca="1" si="41">OFFSET(INDIRECT($C62),0,AO$1)</f>
        <v>-0.24510000000000001</v>
      </c>
      <c r="AP62" s="212">
        <f t="shared" ca="1" si="41"/>
        <v>-7.7299999999999994E-2</v>
      </c>
      <c r="AQ62" s="212">
        <f t="shared" ca="1" si="41"/>
        <v>-0.1077</v>
      </c>
      <c r="AR62" s="212">
        <f t="shared" ca="1" si="41"/>
        <v>-0.17910000000000001</v>
      </c>
      <c r="AS62" s="212">
        <f t="shared" ca="1" si="41"/>
        <v>2.7900000000000001E-2</v>
      </c>
      <c r="AT62" s="212">
        <f t="shared" ca="1" si="41"/>
        <v>7.6899999999999996E-2</v>
      </c>
      <c r="AU62" s="212">
        <f t="shared" ca="1" si="41"/>
        <v>-0.16009999999999999</v>
      </c>
      <c r="AV62" s="212">
        <f t="shared" ca="1" si="34"/>
        <v>-2.8400000000000002E-2</v>
      </c>
      <c r="AW62" s="212">
        <f t="shared" ca="1" si="34"/>
        <v>2E-3</v>
      </c>
      <c r="AX62" s="212">
        <f t="shared" ca="1" si="35"/>
        <v>0.1183</v>
      </c>
      <c r="AY62" s="212">
        <f t="shared" ca="1" si="36"/>
        <v>0.42649999999999999</v>
      </c>
      <c r="AZ62" s="212">
        <f t="shared" ca="1" si="36"/>
        <v>7.0999999999999994E-2</v>
      </c>
      <c r="BA62" s="212">
        <f t="shared" ca="1" si="36"/>
        <v>-0.30840000000000001</v>
      </c>
      <c r="BB62" s="212">
        <f t="shared" ca="1" si="36"/>
        <v>-9.1600000000000001E-2</v>
      </c>
      <c r="BC62" s="212">
        <f t="shared" ca="1" si="36"/>
        <v>-8.4000000000000005E-2</v>
      </c>
      <c r="BD62" s="212">
        <f t="shared" ca="1" si="36"/>
        <v>-0.1512</v>
      </c>
      <c r="BE62" s="212">
        <f t="shared" ca="1" si="36"/>
        <v>-3.0099999999999998E-2</v>
      </c>
      <c r="BF62" s="212">
        <f t="shared" ca="1" si="36"/>
        <v>0.1082</v>
      </c>
      <c r="BG62" s="212">
        <f t="shared" ca="1" si="36"/>
        <v>-8.3500000000000005E-2</v>
      </c>
      <c r="BH62" s="212">
        <f t="shared" ca="1" si="37"/>
        <v>2.3199999999999998E-2</v>
      </c>
      <c r="BI62" s="212">
        <f t="shared" ca="1" si="37"/>
        <v>9.9199999999999997E-2</v>
      </c>
      <c r="BJ62" s="212">
        <f t="shared" ca="1" si="37"/>
        <v>7.2099999999999997E-2</v>
      </c>
      <c r="BK62" s="212">
        <f t="shared" ca="1" si="37"/>
        <v>0.16539999999999999</v>
      </c>
      <c r="BL62" s="212">
        <f t="shared" ca="1" si="37"/>
        <v>0.2001</v>
      </c>
      <c r="BM62" s="212">
        <f t="shared" ca="1" si="37"/>
        <v>-0.23380000000000001</v>
      </c>
      <c r="BN62" s="212">
        <f t="shared" ca="1" si="37"/>
        <v>-8.7999999999999995E-2</v>
      </c>
      <c r="BO62" s="212">
        <f t="shared" ca="1" si="37"/>
        <v>-0.21609999999999999</v>
      </c>
      <c r="BP62" s="212">
        <f t="shared" ca="1" si="37"/>
        <v>-0.21560000000000001</v>
      </c>
      <c r="BQ62" s="212">
        <f t="shared" ca="1" si="37"/>
        <v>9.2600000000000002E-2</v>
      </c>
      <c r="BR62" s="212">
        <f t="shared" ca="1" si="38"/>
        <v>0.34599999999999997</v>
      </c>
      <c r="BS62" s="212">
        <f t="shared" ca="1" si="38"/>
        <v>-0.1381</v>
      </c>
      <c r="BT62" s="212">
        <f t="shared" ca="1" si="38"/>
        <v>1.2999999999999999E-2</v>
      </c>
      <c r="BU62" s="212">
        <f t="shared" ca="1" si="38"/>
        <v>5.3699999999999998E-2</v>
      </c>
      <c r="BV62" s="212">
        <f t="shared" ca="1" si="38"/>
        <v>-6.9800000000000001E-2</v>
      </c>
      <c r="BW62" s="212">
        <f t="shared" ca="1" si="38"/>
        <v>7.3599999999999999E-2</v>
      </c>
      <c r="BX62" s="212">
        <f t="shared" ca="1" si="38"/>
        <v>9.8900000000000002E-2</v>
      </c>
      <c r="BY62" s="212">
        <f t="shared" ca="1" si="38"/>
        <v>0</v>
      </c>
      <c r="BZ62" s="212">
        <f t="shared" ca="1" si="38"/>
        <v>0</v>
      </c>
      <c r="CA62" s="212">
        <f t="shared" ca="1" si="38"/>
        <v>0</v>
      </c>
      <c r="CB62" s="212">
        <f t="shared" ca="1" si="38"/>
        <v>0</v>
      </c>
      <c r="CC62" s="212">
        <f t="shared" ca="1" si="38"/>
        <v>0</v>
      </c>
    </row>
    <row r="63" spans="2:81">
      <c r="B63" s="26">
        <v>16</v>
      </c>
      <c r="C63" s="26" t="str">
        <f t="shared" si="6"/>
        <v>历史汇总!B16</v>
      </c>
      <c r="D63" s="26">
        <v>61</v>
      </c>
      <c r="E63" s="26" t="str">
        <f t="shared" si="7"/>
        <v>历史新!C61</v>
      </c>
      <c r="F63" s="26">
        <f>ROW()</f>
        <v>63</v>
      </c>
      <c r="G63" s="694"/>
      <c r="H63" s="28" t="s">
        <v>78</v>
      </c>
      <c r="I63" s="43">
        <f t="shared" ca="1" si="39"/>
        <v>1746990</v>
      </c>
      <c r="J63" s="43">
        <f t="shared" ca="1" si="39"/>
        <v>1064520</v>
      </c>
      <c r="K63" s="43">
        <f t="shared" ca="1" si="39"/>
        <v>861633</v>
      </c>
      <c r="L63" s="43">
        <f t="shared" ca="1" si="39"/>
        <v>1271268</v>
      </c>
      <c r="M63" s="43">
        <f t="shared" ca="1" si="39"/>
        <v>991969</v>
      </c>
      <c r="N63" s="43">
        <f t="shared" ca="1" si="39"/>
        <v>1144553</v>
      </c>
      <c r="O63" s="43">
        <f t="shared" ca="1" si="39"/>
        <v>1524070</v>
      </c>
      <c r="P63" s="43">
        <f t="shared" ca="1" si="39"/>
        <v>1082393</v>
      </c>
      <c r="Q63" s="43">
        <f t="shared" ca="1" si="39"/>
        <v>860822</v>
      </c>
      <c r="R63" s="43">
        <f t="shared" ca="1" si="39"/>
        <v>1204966</v>
      </c>
      <c r="S63" s="43">
        <f t="shared" ca="1" si="39"/>
        <v>1045485</v>
      </c>
      <c r="T63" s="43">
        <f t="shared" ca="1" si="39"/>
        <v>1224783</v>
      </c>
      <c r="U63" s="43">
        <f t="shared" ca="1" si="39"/>
        <v>2235335</v>
      </c>
      <c r="V63" s="43">
        <f t="shared" ca="1" si="39"/>
        <v>909847</v>
      </c>
      <c r="W63" s="43">
        <f t="shared" ca="1" si="39"/>
        <v>1077328</v>
      </c>
      <c r="X63" s="43">
        <f t="shared" ca="1" si="39"/>
        <v>1351840</v>
      </c>
      <c r="Y63" s="43">
        <f t="shared" ca="1" si="40"/>
        <v>945133</v>
      </c>
      <c r="Z63" s="43">
        <f t="shared" ca="1" si="40"/>
        <v>1473638</v>
      </c>
      <c r="AA63" s="43">
        <f t="shared" ca="1" si="40"/>
        <v>1331770</v>
      </c>
      <c r="AB63" s="43">
        <f t="shared" ca="1" si="40"/>
        <v>1184061</v>
      </c>
      <c r="AC63" s="43">
        <f t="shared" ca="1" si="40"/>
        <v>826171</v>
      </c>
      <c r="AD63" s="43">
        <f t="shared" ca="1" si="40"/>
        <v>1232046</v>
      </c>
      <c r="AE63" s="43">
        <f t="shared" ca="1" si="40"/>
        <v>864701</v>
      </c>
      <c r="AF63" s="43">
        <f t="shared" ca="1" si="40"/>
        <v>1305898</v>
      </c>
      <c r="AG63" s="43">
        <f t="shared" ca="1" si="40"/>
        <v>1438765</v>
      </c>
      <c r="AH63" s="43">
        <f t="shared" ca="1" si="40"/>
        <v>1535277</v>
      </c>
      <c r="AI63" s="43">
        <f t="shared" ca="1" si="40"/>
        <v>1179329</v>
      </c>
      <c r="AJ63" s="43">
        <f t="shared" ca="1" si="40"/>
        <v>1202664</v>
      </c>
      <c r="AK63" s="43">
        <f t="shared" ca="1" si="40"/>
        <v>1276759</v>
      </c>
      <c r="AL63" s="43">
        <f t="shared" ca="1" si="40"/>
        <v>1687085</v>
      </c>
      <c r="AM63" s="43">
        <f t="shared" ca="1" si="40"/>
        <v>1987890</v>
      </c>
      <c r="AN63" s="43">
        <f t="shared" ca="1" si="40"/>
        <v>1287743</v>
      </c>
      <c r="AO63" s="43">
        <f t="shared" ca="1" si="41"/>
        <v>1027905</v>
      </c>
      <c r="AP63" s="43">
        <f t="shared" ca="1" si="41"/>
        <v>1402388</v>
      </c>
      <c r="AQ63" s="43">
        <f t="shared" ca="1" si="41"/>
        <v>1099405</v>
      </c>
      <c r="AR63" s="43">
        <f t="shared" ca="1" si="41"/>
        <v>1030271</v>
      </c>
      <c r="AS63" s="43">
        <f t="shared" ca="1" si="41"/>
        <v>1740302</v>
      </c>
      <c r="AT63" s="43">
        <f t="shared" ca="1" si="41"/>
        <v>1030670</v>
      </c>
      <c r="AU63" s="43">
        <f t="shared" ca="1" si="34"/>
        <v>1109831</v>
      </c>
      <c r="AV63" s="43">
        <f t="shared" ca="1" si="34"/>
        <v>1009162</v>
      </c>
      <c r="AW63" s="43">
        <f t="shared" ca="1" si="34"/>
        <v>1123055</v>
      </c>
      <c r="AX63" s="43">
        <f t="shared" ca="1" si="35"/>
        <v>1320409</v>
      </c>
      <c r="AY63" s="43">
        <f t="shared" ca="1" si="36"/>
        <v>1616529</v>
      </c>
      <c r="AZ63" s="43">
        <f t="shared" ca="1" si="36"/>
        <v>1043758</v>
      </c>
      <c r="BA63" s="43">
        <f t="shared" ca="1" si="36"/>
        <v>793101</v>
      </c>
      <c r="BB63" s="43">
        <f t="shared" ca="1" si="36"/>
        <v>1214707</v>
      </c>
      <c r="BC63" s="43">
        <f t="shared" ca="1" si="36"/>
        <v>916421</v>
      </c>
      <c r="BD63" s="43">
        <f t="shared" ca="1" si="36"/>
        <v>885806</v>
      </c>
      <c r="BE63" s="43">
        <f t="shared" ca="1" si="36"/>
        <v>1131976</v>
      </c>
      <c r="BF63" s="43">
        <f t="shared" ca="1" si="36"/>
        <v>1340075</v>
      </c>
      <c r="BG63" s="43">
        <f t="shared" ca="1" si="36"/>
        <v>813770</v>
      </c>
      <c r="BH63" s="43">
        <f t="shared" ca="1" si="37"/>
        <v>966100</v>
      </c>
      <c r="BI63" s="43">
        <f t="shared" ca="1" si="37"/>
        <v>1037881</v>
      </c>
      <c r="BJ63" s="43">
        <f t="shared" ca="1" si="37"/>
        <v>1165848</v>
      </c>
      <c r="BK63" s="43">
        <f t="shared" ca="1" si="37"/>
        <v>1646689</v>
      </c>
      <c r="BL63" s="43">
        <f t="shared" ca="1" si="37"/>
        <v>1213356</v>
      </c>
      <c r="BM63" s="43">
        <f t="shared" ca="1" si="37"/>
        <v>921751</v>
      </c>
      <c r="BN63" s="43">
        <f t="shared" ca="1" si="37"/>
        <v>1165795</v>
      </c>
      <c r="BO63" s="43">
        <f t="shared" ca="1" si="37"/>
        <v>794383</v>
      </c>
      <c r="BP63" s="43">
        <f t="shared" ca="1" si="37"/>
        <v>892474</v>
      </c>
      <c r="BQ63" s="43">
        <f t="shared" ca="1" si="37"/>
        <v>1405324</v>
      </c>
      <c r="BR63" s="43">
        <f t="shared" ca="1" si="38"/>
        <v>1171752</v>
      </c>
      <c r="BS63" s="43">
        <f t="shared" ca="1" si="38"/>
        <v>770706</v>
      </c>
      <c r="BT63" s="43">
        <f t="shared" ca="1" si="38"/>
        <v>1110540</v>
      </c>
      <c r="BU63" s="43">
        <f t="shared" ca="1" si="38"/>
        <v>913128</v>
      </c>
      <c r="BV63" s="43">
        <f t="shared" ca="1" si="38"/>
        <v>1094582</v>
      </c>
      <c r="BW63" s="43">
        <f t="shared" ca="1" si="38"/>
        <v>1378987</v>
      </c>
      <c r="BX63" s="43">
        <f t="shared" ca="1" si="38"/>
        <v>1094619</v>
      </c>
      <c r="BY63" s="43">
        <f t="shared" ca="1" si="38"/>
        <v>0</v>
      </c>
      <c r="BZ63" s="43">
        <f t="shared" ca="1" si="38"/>
        <v>0</v>
      </c>
      <c r="CA63" s="43">
        <f t="shared" ca="1" si="38"/>
        <v>0</v>
      </c>
      <c r="CB63" s="43">
        <f t="shared" ca="1" si="38"/>
        <v>0</v>
      </c>
      <c r="CC63" s="43">
        <f t="shared" ca="1" si="38"/>
        <v>0</v>
      </c>
    </row>
    <row r="64" spans="2:81" ht="17.25">
      <c r="B64" s="26">
        <v>17</v>
      </c>
      <c r="C64" s="26" t="str">
        <f t="shared" si="6"/>
        <v>历史汇总!B17</v>
      </c>
      <c r="D64" s="26">
        <v>62</v>
      </c>
      <c r="E64" s="26" t="str">
        <f t="shared" si="7"/>
        <v>历史新!C62</v>
      </c>
      <c r="F64" s="26">
        <f>ROW()</f>
        <v>64</v>
      </c>
      <c r="G64" s="694"/>
      <c r="H64" s="29" t="s">
        <v>79</v>
      </c>
      <c r="I64" s="212">
        <f t="shared" ca="1" si="39"/>
        <v>0.71779999999999999</v>
      </c>
      <c r="J64" s="212">
        <f t="shared" ca="1" si="39"/>
        <v>-0.39069999999999999</v>
      </c>
      <c r="K64" s="212">
        <f t="shared" ca="1" si="39"/>
        <v>-0.19059999999999999</v>
      </c>
      <c r="L64" s="212">
        <f t="shared" ca="1" si="39"/>
        <v>0.47539999999999999</v>
      </c>
      <c r="M64" s="212">
        <f t="shared" ca="1" si="39"/>
        <v>-0.21970000000000001</v>
      </c>
      <c r="N64" s="212">
        <f t="shared" ca="1" si="39"/>
        <v>0.15379999999999999</v>
      </c>
      <c r="O64" s="212">
        <f t="shared" ca="1" si="39"/>
        <v>0.33160000000000001</v>
      </c>
      <c r="P64" s="212">
        <f t="shared" ca="1" si="39"/>
        <v>-0.2898</v>
      </c>
      <c r="Q64" s="212">
        <f t="shared" ca="1" si="39"/>
        <v>-0.20469999999999999</v>
      </c>
      <c r="R64" s="212">
        <f t="shared" ca="1" si="39"/>
        <v>0.39979999999999999</v>
      </c>
      <c r="S64" s="212">
        <f t="shared" ca="1" si="39"/>
        <v>-0.13239999999999999</v>
      </c>
      <c r="T64" s="212">
        <f t="shared" ca="1" si="39"/>
        <v>0.17150000000000001</v>
      </c>
      <c r="U64" s="212">
        <f t="shared" ca="1" si="39"/>
        <v>0</v>
      </c>
      <c r="V64" s="212">
        <f t="shared" ca="1" si="39"/>
        <v>-0.59299999999999997</v>
      </c>
      <c r="W64" s="212">
        <f t="shared" ca="1" si="39"/>
        <v>0.18410000000000001</v>
      </c>
      <c r="X64" s="212">
        <f t="shared" ca="1" si="39"/>
        <v>0.25480000000000003</v>
      </c>
      <c r="Y64" s="212">
        <f t="shared" ca="1" si="40"/>
        <v>-0.3009</v>
      </c>
      <c r="Z64" s="212">
        <f t="shared" ca="1" si="40"/>
        <v>0.55920000000000003</v>
      </c>
      <c r="AA64" s="212">
        <f t="shared" ca="1" si="40"/>
        <v>-9.6299999999999997E-2</v>
      </c>
      <c r="AB64" s="212">
        <f t="shared" ca="1" si="40"/>
        <v>-0.1109</v>
      </c>
      <c r="AC64" s="212">
        <f t="shared" ca="1" si="40"/>
        <v>-0.30230000000000001</v>
      </c>
      <c r="AD64" s="212">
        <f t="shared" ca="1" si="40"/>
        <v>0.49130000000000001</v>
      </c>
      <c r="AE64" s="212">
        <f t="shared" ca="1" si="40"/>
        <v>-0.29820000000000002</v>
      </c>
      <c r="AF64" s="212">
        <f t="shared" ca="1" si="40"/>
        <v>0.51019999999999999</v>
      </c>
      <c r="AG64" s="212">
        <f t="shared" ca="1" si="40"/>
        <v>0.1017</v>
      </c>
      <c r="AH64" s="212">
        <f t="shared" ca="1" si="40"/>
        <v>6.7100000000000007E-2</v>
      </c>
      <c r="AI64" s="212">
        <f t="shared" ca="1" si="40"/>
        <v>-0.23180000000000001</v>
      </c>
      <c r="AJ64" s="212">
        <f t="shared" ca="1" si="40"/>
        <v>1.9800000000000002E-2</v>
      </c>
      <c r="AK64" s="212">
        <f t="shared" ca="1" si="40"/>
        <v>6.1600000000000002E-2</v>
      </c>
      <c r="AL64" s="212">
        <f t="shared" ca="1" si="40"/>
        <v>0.32140000000000002</v>
      </c>
      <c r="AM64" s="212">
        <f t="shared" ca="1" si="40"/>
        <v>0.17829999999999999</v>
      </c>
      <c r="AN64" s="212">
        <f t="shared" ca="1" si="40"/>
        <v>-0.35220000000000001</v>
      </c>
      <c r="AO64" s="212">
        <f t="shared" ca="1" si="41"/>
        <v>-0.20180000000000001</v>
      </c>
      <c r="AP64" s="212">
        <f t="shared" ca="1" si="41"/>
        <v>0.36430000000000001</v>
      </c>
      <c r="AQ64" s="212">
        <f t="shared" ca="1" si="41"/>
        <v>-0.216</v>
      </c>
      <c r="AR64" s="212">
        <f t="shared" ca="1" si="41"/>
        <v>-6.2899999999999998E-2</v>
      </c>
      <c r="AS64" s="212">
        <f t="shared" ca="1" si="41"/>
        <v>0.68920000000000003</v>
      </c>
      <c r="AT64" s="212">
        <f t="shared" ca="1" si="41"/>
        <v>-0.4078</v>
      </c>
      <c r="AU64" s="212">
        <f t="shared" ca="1" si="34"/>
        <v>7.6799999999999993E-2</v>
      </c>
      <c r="AV64" s="212">
        <f t="shared" ca="1" si="34"/>
        <v>-9.0700000000000003E-2</v>
      </c>
      <c r="AW64" s="212">
        <f t="shared" ca="1" si="34"/>
        <v>0.1129</v>
      </c>
      <c r="AX64" s="212">
        <f t="shared" ca="1" si="35"/>
        <v>0.1762</v>
      </c>
      <c r="AY64" s="212">
        <f t="shared" ca="1" si="36"/>
        <v>0.2243</v>
      </c>
      <c r="AZ64" s="212">
        <f t="shared" ca="1" si="36"/>
        <v>-0.3543</v>
      </c>
      <c r="BA64" s="212">
        <f t="shared" ca="1" si="36"/>
        <v>-0.24010000000000001</v>
      </c>
      <c r="BB64" s="212">
        <f t="shared" ca="1" si="36"/>
        <v>0.53159999999999996</v>
      </c>
      <c r="BC64" s="212">
        <f t="shared" ca="1" si="36"/>
        <v>-0.24560000000000001</v>
      </c>
      <c r="BD64" s="212">
        <f t="shared" ca="1" si="36"/>
        <v>-3.3399999999999999E-2</v>
      </c>
      <c r="BE64" s="212">
        <f t="shared" ca="1" si="36"/>
        <v>0.27789999999999998</v>
      </c>
      <c r="BF64" s="212">
        <f t="shared" ca="1" si="36"/>
        <v>0.18379999999999999</v>
      </c>
      <c r="BG64" s="212">
        <f t="shared" ca="1" si="36"/>
        <v>-0.39269999999999999</v>
      </c>
      <c r="BH64" s="212">
        <f t="shared" ca="1" si="37"/>
        <v>0.18720000000000001</v>
      </c>
      <c r="BI64" s="212">
        <f t="shared" ca="1" si="37"/>
        <v>7.4300000000000005E-2</v>
      </c>
      <c r="BJ64" s="212">
        <f t="shared" ca="1" si="37"/>
        <v>0.12330000000000001</v>
      </c>
      <c r="BK64" s="212">
        <f t="shared" ca="1" si="37"/>
        <v>0.41239999999999999</v>
      </c>
      <c r="BL64" s="212">
        <f t="shared" ca="1" si="37"/>
        <v>-0.26319999999999999</v>
      </c>
      <c r="BM64" s="212">
        <f t="shared" ca="1" si="37"/>
        <v>-0.24030000000000001</v>
      </c>
      <c r="BN64" s="212">
        <f t="shared" ca="1" si="37"/>
        <v>0.26479999999999998</v>
      </c>
      <c r="BO64" s="212">
        <f t="shared" ca="1" si="37"/>
        <v>-0.31859999999999999</v>
      </c>
      <c r="BP64" s="212">
        <f t="shared" ca="1" si="37"/>
        <v>0.1235</v>
      </c>
      <c r="BQ64" s="212">
        <f t="shared" ca="1" si="37"/>
        <v>0.5746</v>
      </c>
      <c r="BR64" s="212">
        <f t="shared" ca="1" si="38"/>
        <v>-0.16619999999999999</v>
      </c>
      <c r="BS64" s="212">
        <f t="shared" ca="1" si="38"/>
        <v>-0.34229999999999999</v>
      </c>
      <c r="BT64" s="212">
        <f t="shared" ca="1" si="38"/>
        <v>0.44090000000000001</v>
      </c>
      <c r="BU64" s="212">
        <f t="shared" ca="1" si="38"/>
        <v>-0.17780000000000001</v>
      </c>
      <c r="BV64" s="212">
        <f t="shared" ca="1" si="38"/>
        <v>0.19869999999999999</v>
      </c>
      <c r="BW64" s="212">
        <f t="shared" ca="1" si="38"/>
        <v>0.25979999999999998</v>
      </c>
      <c r="BX64" s="212">
        <f t="shared" ca="1" si="38"/>
        <v>-0.20619999999999999</v>
      </c>
      <c r="BY64" s="212">
        <f t="shared" ca="1" si="38"/>
        <v>0</v>
      </c>
      <c r="BZ64" s="212">
        <f t="shared" ca="1" si="38"/>
        <v>0</v>
      </c>
      <c r="CA64" s="212">
        <f t="shared" ca="1" si="38"/>
        <v>0</v>
      </c>
      <c r="CB64" s="212">
        <f t="shared" ca="1" si="38"/>
        <v>0</v>
      </c>
      <c r="CC64" s="212">
        <f t="shared" ca="1" si="38"/>
        <v>0</v>
      </c>
    </row>
    <row r="65" spans="2:81" ht="17.25">
      <c r="B65" s="26">
        <v>7</v>
      </c>
      <c r="C65" s="26" t="str">
        <f t="shared" si="6"/>
        <v>历史汇总!B7</v>
      </c>
      <c r="D65" s="26">
        <v>63</v>
      </c>
      <c r="E65" s="26" t="str">
        <f t="shared" si="7"/>
        <v>历史新!C63</v>
      </c>
      <c r="F65" s="26">
        <f>ROW()</f>
        <v>65</v>
      </c>
      <c r="G65" s="694" t="s">
        <v>80</v>
      </c>
      <c r="H65" s="29" t="s">
        <v>81</v>
      </c>
      <c r="I65" s="212">
        <f t="shared" ca="1" si="39"/>
        <v>0.29549999999999998</v>
      </c>
      <c r="J65" s="212">
        <f t="shared" ca="1" si="39"/>
        <v>0.25190000000000001</v>
      </c>
      <c r="K65" s="212">
        <f t="shared" ca="1" si="39"/>
        <v>0.2089</v>
      </c>
      <c r="L65" s="212">
        <f t="shared" ca="1" si="39"/>
        <v>0.20680000000000001</v>
      </c>
      <c r="M65" s="212">
        <f t="shared" ca="1" si="39"/>
        <v>0.19439999999999999</v>
      </c>
      <c r="N65" s="212">
        <f t="shared" ca="1" si="39"/>
        <v>0.19969999999999999</v>
      </c>
      <c r="O65" s="212">
        <f t="shared" ca="1" si="39"/>
        <v>0.26179999999999998</v>
      </c>
      <c r="P65" s="212">
        <f t="shared" ca="1" si="39"/>
        <v>0.29039999999999999</v>
      </c>
      <c r="Q65" s="212">
        <f t="shared" ca="1" si="39"/>
        <v>0.2475</v>
      </c>
      <c r="R65" s="212">
        <f t="shared" ca="1" si="39"/>
        <v>0.2412</v>
      </c>
      <c r="S65" s="212">
        <f t="shared" ca="1" si="39"/>
        <v>0.16300000000000001</v>
      </c>
      <c r="T65" s="212">
        <f t="shared" ca="1" si="39"/>
        <v>0.24249999999999999</v>
      </c>
      <c r="U65" s="212">
        <f t="shared" ca="1" si="39"/>
        <v>0.43469999999999998</v>
      </c>
      <c r="V65" s="212">
        <f t="shared" ca="1" si="39"/>
        <v>0.3664</v>
      </c>
      <c r="W65" s="212">
        <f t="shared" ca="1" si="39"/>
        <v>0.3695</v>
      </c>
      <c r="X65" s="212">
        <f t="shared" ca="1" si="39"/>
        <v>0.42509999999999998</v>
      </c>
      <c r="Y65" s="212">
        <f t="shared" ca="1" si="40"/>
        <v>0.36199999999999999</v>
      </c>
      <c r="Z65" s="212">
        <f t="shared" ca="1" si="40"/>
        <v>0.37269999999999998</v>
      </c>
      <c r="AA65" s="212">
        <f t="shared" ca="1" si="40"/>
        <v>0.4446</v>
      </c>
      <c r="AB65" s="212">
        <f t="shared" ca="1" si="40"/>
        <v>0.45519999999999999</v>
      </c>
      <c r="AC65" s="212">
        <f t="shared" ca="1" si="40"/>
        <v>0.37190000000000001</v>
      </c>
      <c r="AD65" s="212">
        <f t="shared" ca="1" si="40"/>
        <v>0.39410000000000001</v>
      </c>
      <c r="AE65" s="212">
        <f t="shared" ca="1" si="40"/>
        <v>0.35659999999999997</v>
      </c>
      <c r="AF65" s="212">
        <f t="shared" ca="1" si="40"/>
        <v>0.38629999999999998</v>
      </c>
      <c r="AG65" s="212">
        <f t="shared" ca="1" si="40"/>
        <v>0.40939999999999999</v>
      </c>
      <c r="AH65" s="212">
        <f t="shared" ca="1" si="40"/>
        <v>0.45369999999999999</v>
      </c>
      <c r="AI65" s="212">
        <f t="shared" ca="1" si="40"/>
        <v>0.4153</v>
      </c>
      <c r="AJ65" s="212">
        <f t="shared" ca="1" si="40"/>
        <v>0.39750000000000002</v>
      </c>
      <c r="AK65" s="212">
        <f t="shared" ca="1" si="40"/>
        <v>0.38419999999999999</v>
      </c>
      <c r="AL65" s="212">
        <f t="shared" ca="1" si="40"/>
        <v>0.43430000000000002</v>
      </c>
      <c r="AM65" s="212">
        <f t="shared" ca="1" si="40"/>
        <v>0.50260000000000005</v>
      </c>
      <c r="AN65" s="212">
        <f t="shared" ca="1" si="40"/>
        <v>0.44340000000000002</v>
      </c>
      <c r="AO65" s="212">
        <f t="shared" ca="1" si="41"/>
        <v>0.3901</v>
      </c>
      <c r="AP65" s="212">
        <f t="shared" ca="1" si="41"/>
        <v>0.40620000000000001</v>
      </c>
      <c r="AQ65" s="212">
        <f t="shared" ca="1" si="41"/>
        <v>0.37940000000000002</v>
      </c>
      <c r="AR65" s="212">
        <f t="shared" ca="1" si="41"/>
        <v>0.37669999999999998</v>
      </c>
      <c r="AS65" s="212">
        <f t="shared" ca="1" si="41"/>
        <v>0.45240000000000002</v>
      </c>
      <c r="AT65" s="212">
        <f t="shared" ca="1" si="41"/>
        <v>0.4249</v>
      </c>
      <c r="AU65" s="212">
        <f t="shared" ca="1" si="34"/>
        <v>0.43009999999999998</v>
      </c>
      <c r="AV65" s="212">
        <f t="shared" ca="1" si="34"/>
        <v>0.43219999999999997</v>
      </c>
      <c r="AW65" s="212">
        <f t="shared" ca="1" si="34"/>
        <v>0.46029999999999999</v>
      </c>
      <c r="AX65" s="212">
        <f t="shared" ca="1" si="35"/>
        <v>0.5484</v>
      </c>
      <c r="AY65" s="212">
        <f t="shared" ca="1" si="36"/>
        <v>0.57020000000000004</v>
      </c>
      <c r="AZ65" s="212">
        <f t="shared" ca="1" si="36"/>
        <v>0.52239999999999998</v>
      </c>
      <c r="BA65" s="212">
        <f t="shared" ca="1" si="36"/>
        <v>0.46639999999999998</v>
      </c>
      <c r="BB65" s="212">
        <f t="shared" ca="1" si="36"/>
        <v>0.49059999999999998</v>
      </c>
      <c r="BC65" s="212">
        <f t="shared" ca="1" si="36"/>
        <v>0.46350000000000002</v>
      </c>
      <c r="BD65" s="212">
        <f t="shared" ca="1" si="36"/>
        <v>0.44919999999999999</v>
      </c>
      <c r="BE65" s="212">
        <f t="shared" ca="1" si="36"/>
        <v>0.48230000000000001</v>
      </c>
      <c r="BF65" s="212">
        <f t="shared" ca="1" si="36"/>
        <v>0.54420000000000002</v>
      </c>
      <c r="BG65" s="212">
        <f t="shared" ca="1" si="36"/>
        <v>0.49909999999999999</v>
      </c>
      <c r="BH65" s="212">
        <f t="shared" ca="1" si="37"/>
        <v>0.47949999999999998</v>
      </c>
      <c r="BI65" s="212">
        <f t="shared" ca="1" si="37"/>
        <v>0.46879999999999999</v>
      </c>
      <c r="BJ65" s="212">
        <f t="shared" ca="1" si="37"/>
        <v>0.4738</v>
      </c>
      <c r="BK65" s="212">
        <f t="shared" ca="1" si="37"/>
        <v>0.55300000000000005</v>
      </c>
      <c r="BL65" s="212">
        <f t="shared" ca="1" si="37"/>
        <v>0.49380000000000002</v>
      </c>
      <c r="BM65" s="212">
        <f t="shared" ca="1" si="37"/>
        <v>0.41349999999999998</v>
      </c>
      <c r="BN65" s="212">
        <f t="shared" ca="1" si="37"/>
        <v>0.4138</v>
      </c>
      <c r="BO65" s="212">
        <f t="shared" ca="1" si="37"/>
        <v>0.38240000000000002</v>
      </c>
      <c r="BP65" s="212">
        <f t="shared" ca="1" si="37"/>
        <v>0.37419999999999998</v>
      </c>
      <c r="BQ65" s="212">
        <f t="shared" ca="1" si="37"/>
        <v>0.47249999999999998</v>
      </c>
      <c r="BR65" s="212">
        <f t="shared" ca="1" si="38"/>
        <v>0.50319999999999998</v>
      </c>
      <c r="BS65" s="212">
        <f t="shared" ca="1" si="38"/>
        <v>0.44750000000000001</v>
      </c>
      <c r="BT65" s="212">
        <f t="shared" ca="1" si="38"/>
        <v>0.44679999999999997</v>
      </c>
      <c r="BU65" s="212">
        <f t="shared" ca="1" si="38"/>
        <v>0.41789999999999999</v>
      </c>
      <c r="BV65" s="212">
        <f t="shared" ca="1" si="38"/>
        <v>0.4219</v>
      </c>
      <c r="BW65" s="212">
        <f t="shared" ca="1" si="38"/>
        <v>0.497</v>
      </c>
      <c r="BX65" s="212">
        <f t="shared" ca="1" si="38"/>
        <v>0.47089999999999999</v>
      </c>
      <c r="BY65" s="212">
        <f t="shared" ca="1" si="38"/>
        <v>0</v>
      </c>
      <c r="BZ65" s="212">
        <f t="shared" ca="1" si="38"/>
        <v>0</v>
      </c>
      <c r="CA65" s="212">
        <f t="shared" ca="1" si="38"/>
        <v>0</v>
      </c>
      <c r="CB65" s="212">
        <f t="shared" ca="1" si="38"/>
        <v>0</v>
      </c>
      <c r="CC65" s="212">
        <f t="shared" ca="1" si="38"/>
        <v>0</v>
      </c>
    </row>
    <row r="66" spans="2:81" ht="17.25">
      <c r="B66" s="26">
        <v>8</v>
      </c>
      <c r="C66" s="26" t="str">
        <f t="shared" si="6"/>
        <v>历史汇总!B8</v>
      </c>
      <c r="D66" s="26">
        <v>64</v>
      </c>
      <c r="E66" s="26" t="str">
        <f t="shared" si="7"/>
        <v>历史新!C64</v>
      </c>
      <c r="F66" s="26">
        <f>ROW()</f>
        <v>66</v>
      </c>
      <c r="G66" s="694"/>
      <c r="H66" s="29" t="s">
        <v>82</v>
      </c>
      <c r="I66" s="212">
        <f t="shared" ca="1" si="39"/>
        <v>0.54090000000000005</v>
      </c>
      <c r="J66" s="212">
        <f t="shared" ca="1" si="39"/>
        <v>0.64029999999999998</v>
      </c>
      <c r="K66" s="212">
        <f t="shared" ca="1" si="39"/>
        <v>0.68459999999999999</v>
      </c>
      <c r="L66" s="212">
        <f t="shared" ca="1" si="39"/>
        <v>0.63949999999999996</v>
      </c>
      <c r="M66" s="212">
        <f t="shared" ca="1" si="39"/>
        <v>0.67479999999999996</v>
      </c>
      <c r="N66" s="212">
        <f t="shared" ca="1" si="39"/>
        <v>0.64949999999999997</v>
      </c>
      <c r="O66" s="212">
        <f t="shared" ca="1" si="39"/>
        <v>0.56689999999999996</v>
      </c>
      <c r="P66" s="212">
        <f t="shared" ca="1" si="39"/>
        <v>0.58819999999999995</v>
      </c>
      <c r="Q66" s="212">
        <f t="shared" ca="1" si="39"/>
        <v>0.63260000000000005</v>
      </c>
      <c r="R66" s="212">
        <f t="shared" ca="1" si="39"/>
        <v>0.59470000000000001</v>
      </c>
      <c r="S66" s="212">
        <f t="shared" ca="1" si="39"/>
        <v>0.6573</v>
      </c>
      <c r="T66" s="212">
        <f t="shared" ca="1" si="39"/>
        <v>0.55710000000000004</v>
      </c>
      <c r="U66" s="212">
        <f t="shared" ca="1" si="39"/>
        <v>0.36270000000000002</v>
      </c>
      <c r="V66" s="212">
        <f t="shared" ca="1" si="39"/>
        <v>0.53259999999999996</v>
      </c>
      <c r="W66" s="212">
        <f t="shared" ca="1" si="39"/>
        <v>0.50019999999999998</v>
      </c>
      <c r="X66" s="212">
        <f t="shared" ca="1" si="39"/>
        <v>0.436</v>
      </c>
      <c r="Y66" s="212">
        <f t="shared" ca="1" si="40"/>
        <v>0.52290000000000003</v>
      </c>
      <c r="Z66" s="212">
        <f t="shared" ca="1" si="40"/>
        <v>0.4657</v>
      </c>
      <c r="AA66" s="212">
        <f t="shared" ca="1" si="40"/>
        <v>0.42720000000000002</v>
      </c>
      <c r="AB66" s="212">
        <f t="shared" ca="1" si="40"/>
        <v>0.4299</v>
      </c>
      <c r="AC66" s="212">
        <f t="shared" ca="1" si="40"/>
        <v>0.51270000000000004</v>
      </c>
      <c r="AD66" s="212">
        <f t="shared" ca="1" si="40"/>
        <v>0.4425</v>
      </c>
      <c r="AE66" s="212">
        <f t="shared" ca="1" si="40"/>
        <v>0.49509999999999998</v>
      </c>
      <c r="AF66" s="212">
        <f t="shared" ca="1" si="40"/>
        <v>0.41349999999999998</v>
      </c>
      <c r="AG66" s="212">
        <f t="shared" ca="1" si="40"/>
        <v>0.3987</v>
      </c>
      <c r="AH66" s="212">
        <f t="shared" ca="1" si="40"/>
        <v>0.37690000000000001</v>
      </c>
      <c r="AI66" s="212">
        <f t="shared" ca="1" si="40"/>
        <v>0.43269999999999997</v>
      </c>
      <c r="AJ66" s="212">
        <f t="shared" ca="1" si="40"/>
        <v>0.44</v>
      </c>
      <c r="AK66" s="212">
        <f t="shared" ca="1" si="40"/>
        <v>0.44729999999999998</v>
      </c>
      <c r="AL66" s="212">
        <f t="shared" ca="1" si="40"/>
        <v>0.38579999999999998</v>
      </c>
      <c r="AM66" s="212">
        <f t="shared" ca="1" si="40"/>
        <v>0.34710000000000002</v>
      </c>
      <c r="AN66" s="212">
        <f t="shared" ca="1" si="40"/>
        <v>0.44840000000000002</v>
      </c>
      <c r="AO66" s="212">
        <f t="shared" ca="1" si="41"/>
        <v>0.4859</v>
      </c>
      <c r="AP66" s="212">
        <f t="shared" ca="1" si="41"/>
        <v>0.43109999999999998</v>
      </c>
      <c r="AQ66" s="212">
        <f t="shared" ca="1" si="41"/>
        <v>0.46610000000000001</v>
      </c>
      <c r="AR66" s="212">
        <f t="shared" ca="1" si="41"/>
        <v>0.45219999999999999</v>
      </c>
      <c r="AS66" s="212">
        <f t="shared" ca="1" si="41"/>
        <v>0.3377</v>
      </c>
      <c r="AT66" s="212">
        <f t="shared" ca="1" si="41"/>
        <v>0.42859999999999998</v>
      </c>
      <c r="AU66" s="212">
        <f t="shared" ca="1" si="41"/>
        <v>0.39629999999999999</v>
      </c>
      <c r="AV66" s="212">
        <f t="shared" ca="1" si="34"/>
        <v>0.4027</v>
      </c>
      <c r="AW66" s="212">
        <f t="shared" ca="1" si="34"/>
        <v>0.37080000000000002</v>
      </c>
      <c r="AX66" s="212">
        <f t="shared" ca="1" si="35"/>
        <v>0.30530000000000002</v>
      </c>
      <c r="AY66" s="212">
        <f t="shared" ca="1" si="36"/>
        <v>0.30459999999999998</v>
      </c>
      <c r="AZ66" s="212">
        <f t="shared" ca="1" si="36"/>
        <v>0.38269999999999998</v>
      </c>
      <c r="BA66" s="212">
        <f t="shared" ca="1" si="36"/>
        <v>0.4194</v>
      </c>
      <c r="BB66" s="212">
        <f t="shared" ca="1" si="36"/>
        <v>0.34910000000000002</v>
      </c>
      <c r="BC66" s="212">
        <f t="shared" ca="1" si="36"/>
        <v>0.38929999999999998</v>
      </c>
      <c r="BD66" s="212">
        <f t="shared" ca="1" si="36"/>
        <v>0.38490000000000002</v>
      </c>
      <c r="BE66" s="212">
        <f t="shared" ca="1" si="36"/>
        <v>0.33029999999999998</v>
      </c>
      <c r="BF66" s="212">
        <f t="shared" ca="1" si="36"/>
        <v>0.2838</v>
      </c>
      <c r="BG66" s="212">
        <f t="shared" ca="1" si="36"/>
        <v>0.3574</v>
      </c>
      <c r="BH66" s="212">
        <f t="shared" ca="1" si="37"/>
        <v>0.35499999999999998</v>
      </c>
      <c r="BI66" s="212">
        <f t="shared" ca="1" si="37"/>
        <v>0.3649</v>
      </c>
      <c r="BJ66" s="212">
        <f t="shared" ca="1" si="37"/>
        <v>0.35620000000000002</v>
      </c>
      <c r="BK66" s="212">
        <f t="shared" ca="1" si="37"/>
        <v>0.28320000000000001</v>
      </c>
      <c r="BL66" s="212">
        <f t="shared" ca="1" si="37"/>
        <v>0.3735</v>
      </c>
      <c r="BM66" s="212">
        <f t="shared" ca="1" si="37"/>
        <v>0.43369999999999997</v>
      </c>
      <c r="BN66" s="212">
        <f t="shared" ca="1" si="37"/>
        <v>0.39379999999999998</v>
      </c>
      <c r="BO66" s="212">
        <f t="shared" ca="1" si="37"/>
        <v>0.43359999999999999</v>
      </c>
      <c r="BP66" s="212">
        <f t="shared" ca="1" si="37"/>
        <v>0.38919999999999999</v>
      </c>
      <c r="BQ66" s="212">
        <f t="shared" ca="1" si="37"/>
        <v>0.28110000000000002</v>
      </c>
      <c r="BR66" s="212">
        <f t="shared" ca="1" si="38"/>
        <v>0.32200000000000001</v>
      </c>
      <c r="BS66" s="212">
        <f t="shared" ca="1" si="38"/>
        <v>0.3906</v>
      </c>
      <c r="BT66" s="212">
        <f t="shared" ca="1" si="38"/>
        <v>0.34810000000000002</v>
      </c>
      <c r="BU66" s="212">
        <f t="shared" ca="1" si="38"/>
        <v>0.39879999999999999</v>
      </c>
      <c r="BV66" s="212">
        <f t="shared" ca="1" si="38"/>
        <v>0.36299999999999999</v>
      </c>
      <c r="BW66" s="212">
        <f t="shared" ca="1" si="38"/>
        <v>0.29670000000000002</v>
      </c>
      <c r="BX66" s="212">
        <f t="shared" ca="1" si="38"/>
        <v>0.35220000000000001</v>
      </c>
      <c r="BY66" s="212">
        <f t="shared" ca="1" si="38"/>
        <v>0</v>
      </c>
      <c r="BZ66" s="212">
        <f t="shared" ca="1" si="38"/>
        <v>0</v>
      </c>
      <c r="CA66" s="212">
        <f t="shared" ca="1" si="38"/>
        <v>0</v>
      </c>
      <c r="CB66" s="212">
        <f t="shared" ca="1" si="38"/>
        <v>0</v>
      </c>
      <c r="CC66" s="212">
        <f t="shared" ca="1" si="38"/>
        <v>0</v>
      </c>
    </row>
    <row r="67" spans="2:81" ht="17.25">
      <c r="B67" s="26">
        <v>9</v>
      </c>
      <c r="C67" s="26" t="str">
        <f t="shared" si="6"/>
        <v>历史汇总!B9</v>
      </c>
      <c r="D67" s="26">
        <v>65</v>
      </c>
      <c r="E67" s="26" t="str">
        <f t="shared" si="7"/>
        <v>历史新!C65</v>
      </c>
      <c r="F67" s="26">
        <f>ROW()</f>
        <v>67</v>
      </c>
      <c r="G67" s="694"/>
      <c r="H67" s="29" t="s">
        <v>83</v>
      </c>
      <c r="I67" s="212">
        <f t="shared" ca="1" si="39"/>
        <v>0.1636</v>
      </c>
      <c r="J67" s="212">
        <f t="shared" ca="1" si="39"/>
        <v>0.1077</v>
      </c>
      <c r="K67" s="212">
        <f t="shared" ca="1" si="39"/>
        <v>0.1065</v>
      </c>
      <c r="L67" s="212">
        <f t="shared" ca="1" si="39"/>
        <v>0.1537</v>
      </c>
      <c r="M67" s="212">
        <f t="shared" ca="1" si="39"/>
        <v>0.13089999999999999</v>
      </c>
      <c r="N67" s="212">
        <f t="shared" ca="1" si="39"/>
        <v>0.15079999999999999</v>
      </c>
      <c r="O67" s="212">
        <f t="shared" ca="1" si="39"/>
        <v>0.17130000000000001</v>
      </c>
      <c r="P67" s="212">
        <f t="shared" ca="1" si="39"/>
        <v>0.12139999999999999</v>
      </c>
      <c r="Q67" s="212">
        <f t="shared" ca="1" si="39"/>
        <v>0.11990000000000001</v>
      </c>
      <c r="R67" s="212">
        <f t="shared" ca="1" si="39"/>
        <v>0.1641</v>
      </c>
      <c r="S67" s="212">
        <f t="shared" ca="1" si="39"/>
        <v>0.17979999999999999</v>
      </c>
      <c r="T67" s="212">
        <f t="shared" ca="1" si="39"/>
        <v>0.20039999999999999</v>
      </c>
      <c r="U67" s="212">
        <f t="shared" ca="1" si="39"/>
        <v>0.2026</v>
      </c>
      <c r="V67" s="212">
        <f t="shared" ca="1" si="39"/>
        <v>0.10100000000000001</v>
      </c>
      <c r="W67" s="212">
        <f t="shared" ca="1" si="39"/>
        <v>0.1303</v>
      </c>
      <c r="X67" s="212">
        <f t="shared" ca="1" si="39"/>
        <v>0.1389</v>
      </c>
      <c r="Y67" s="212">
        <f t="shared" ca="1" si="40"/>
        <v>0.11509999999999999</v>
      </c>
      <c r="Z67" s="212">
        <f t="shared" ca="1" si="40"/>
        <v>0.16159999999999999</v>
      </c>
      <c r="AA67" s="212">
        <f t="shared" ca="1" si="40"/>
        <v>0.12820000000000001</v>
      </c>
      <c r="AB67" s="212">
        <f t="shared" ca="1" si="40"/>
        <v>0.1149</v>
      </c>
      <c r="AC67" s="212">
        <f t="shared" ca="1" si="40"/>
        <v>0.1154</v>
      </c>
      <c r="AD67" s="212">
        <f t="shared" ca="1" si="40"/>
        <v>0.16339999999999999</v>
      </c>
      <c r="AE67" s="212">
        <f t="shared" ca="1" si="40"/>
        <v>0.1482</v>
      </c>
      <c r="AF67" s="212">
        <f t="shared" ca="1" si="40"/>
        <v>0.20019999999999999</v>
      </c>
      <c r="AG67" s="212">
        <f t="shared" ca="1" si="40"/>
        <v>0.192</v>
      </c>
      <c r="AH67" s="212">
        <f t="shared" ca="1" si="40"/>
        <v>0.1694</v>
      </c>
      <c r="AI67" s="212">
        <f t="shared" ca="1" si="40"/>
        <v>0.152</v>
      </c>
      <c r="AJ67" s="212">
        <f t="shared" ca="1" si="40"/>
        <v>0.16259999999999999</v>
      </c>
      <c r="AK67" s="212">
        <f t="shared" ca="1" si="40"/>
        <v>0.16839999999999999</v>
      </c>
      <c r="AL67" s="212">
        <f t="shared" ca="1" si="40"/>
        <v>0.1799</v>
      </c>
      <c r="AM67" s="212">
        <f t="shared" ca="1" si="40"/>
        <v>0.15029999999999999</v>
      </c>
      <c r="AN67" s="212">
        <f t="shared" ca="1" si="40"/>
        <v>0.1082</v>
      </c>
      <c r="AO67" s="212">
        <f t="shared" ca="1" si="41"/>
        <v>0.124</v>
      </c>
      <c r="AP67" s="212">
        <f t="shared" ca="1" si="41"/>
        <v>0.16259999999999999</v>
      </c>
      <c r="AQ67" s="212">
        <f t="shared" ca="1" si="41"/>
        <v>0.1545</v>
      </c>
      <c r="AR67" s="212">
        <f t="shared" ca="1" si="41"/>
        <v>0.1711</v>
      </c>
      <c r="AS67" s="212">
        <f t="shared" ca="1" si="41"/>
        <v>0.2099</v>
      </c>
      <c r="AT67" s="212">
        <f t="shared" ca="1" si="41"/>
        <v>0.14649999999999999</v>
      </c>
      <c r="AU67" s="212">
        <f t="shared" ca="1" si="34"/>
        <v>0.17369999999999999</v>
      </c>
      <c r="AV67" s="212">
        <f t="shared" ca="1" si="34"/>
        <v>0.16520000000000001</v>
      </c>
      <c r="AW67" s="212">
        <f t="shared" ca="1" si="34"/>
        <v>0.16889999999999999</v>
      </c>
      <c r="AX67" s="212">
        <f t="shared" ca="1" si="35"/>
        <v>0.14630000000000001</v>
      </c>
      <c r="AY67" s="212">
        <f t="shared" ca="1" si="36"/>
        <v>0.12520000000000001</v>
      </c>
      <c r="AZ67" s="212">
        <f t="shared" ca="1" si="36"/>
        <v>9.4899999999999998E-2</v>
      </c>
      <c r="BA67" s="212">
        <f t="shared" ca="1" si="36"/>
        <v>0.1142</v>
      </c>
      <c r="BB67" s="212">
        <f t="shared" ca="1" si="36"/>
        <v>0.1603</v>
      </c>
      <c r="BC67" s="212">
        <f t="shared" ca="1" si="36"/>
        <v>0.1472</v>
      </c>
      <c r="BD67" s="212">
        <f t="shared" ca="1" si="36"/>
        <v>0.1658</v>
      </c>
      <c r="BE67" s="212">
        <f t="shared" ca="1" si="36"/>
        <v>0.18740000000000001</v>
      </c>
      <c r="BF67" s="212">
        <f t="shared" ca="1" si="36"/>
        <v>0.1721</v>
      </c>
      <c r="BG67" s="212">
        <f t="shared" ca="1" si="36"/>
        <v>0.14360000000000001</v>
      </c>
      <c r="BH67" s="212">
        <f t="shared" ca="1" si="37"/>
        <v>0.16550000000000001</v>
      </c>
      <c r="BI67" s="212">
        <f t="shared" ca="1" si="37"/>
        <v>0.16619999999999999</v>
      </c>
      <c r="BJ67" s="212">
        <f t="shared" ca="1" si="37"/>
        <v>0.17</v>
      </c>
      <c r="BK67" s="212">
        <f t="shared" ca="1" si="37"/>
        <v>0.1638</v>
      </c>
      <c r="BL67" s="212">
        <f t="shared" ca="1" si="37"/>
        <v>0.13270000000000001</v>
      </c>
      <c r="BM67" s="212">
        <f t="shared" ca="1" si="37"/>
        <v>0.1527</v>
      </c>
      <c r="BN67" s="212">
        <f t="shared" ca="1" si="37"/>
        <v>0.1923</v>
      </c>
      <c r="BO67" s="212">
        <f t="shared" ca="1" si="37"/>
        <v>0.18410000000000001</v>
      </c>
      <c r="BP67" s="212">
        <f t="shared" ca="1" si="37"/>
        <v>0.2366</v>
      </c>
      <c r="BQ67" s="212">
        <f t="shared" ca="1" si="37"/>
        <v>0.24640000000000001</v>
      </c>
      <c r="BR67" s="212">
        <f t="shared" ca="1" si="38"/>
        <v>0.17480000000000001</v>
      </c>
      <c r="BS67" s="212">
        <f t="shared" ca="1" si="38"/>
        <v>0.1618</v>
      </c>
      <c r="BT67" s="212">
        <f t="shared" ca="1" si="38"/>
        <v>0.2051</v>
      </c>
      <c r="BU67" s="212">
        <f t="shared" ca="1" si="38"/>
        <v>0.18340000000000001</v>
      </c>
      <c r="BV67" s="212">
        <f t="shared" ca="1" si="38"/>
        <v>0.21510000000000001</v>
      </c>
      <c r="BW67" s="212">
        <f t="shared" ca="1" si="38"/>
        <v>0.20630000000000001</v>
      </c>
      <c r="BX67" s="212">
        <f t="shared" ca="1" si="38"/>
        <v>0.1769</v>
      </c>
      <c r="BY67" s="212">
        <f t="shared" ca="1" si="38"/>
        <v>0</v>
      </c>
      <c r="BZ67" s="212">
        <f t="shared" ca="1" si="38"/>
        <v>0</v>
      </c>
      <c r="CA67" s="212">
        <f t="shared" ca="1" si="38"/>
        <v>0</v>
      </c>
      <c r="CB67" s="212">
        <f t="shared" ca="1" si="38"/>
        <v>0</v>
      </c>
      <c r="CC67" s="212">
        <f t="shared" ca="1" si="38"/>
        <v>0</v>
      </c>
    </row>
    <row r="68" spans="2:81">
      <c r="B68" s="26">
        <v>18</v>
      </c>
      <c r="C68" s="26" t="str">
        <f t="shared" si="6"/>
        <v>历史汇总!B18</v>
      </c>
      <c r="D68" s="26">
        <v>66</v>
      </c>
      <c r="E68" s="26" t="str">
        <f t="shared" si="7"/>
        <v>历史新!C66</v>
      </c>
      <c r="F68" s="26">
        <f>ROW()</f>
        <v>68</v>
      </c>
      <c r="G68" s="694" t="s">
        <v>84</v>
      </c>
      <c r="H68" s="28" t="s">
        <v>84</v>
      </c>
      <c r="I68" s="43">
        <f t="shared" ca="1" si="39"/>
        <v>2589142</v>
      </c>
      <c r="J68" s="43">
        <f t="shared" ca="1" si="39"/>
        <v>4352379</v>
      </c>
      <c r="K68" s="43">
        <f t="shared" ca="1" si="39"/>
        <v>4343625</v>
      </c>
      <c r="L68" s="43">
        <f t="shared" ca="1" si="39"/>
        <v>2797890</v>
      </c>
      <c r="M68" s="43">
        <f t="shared" ca="1" si="39"/>
        <v>3156067</v>
      </c>
      <c r="N68" s="43">
        <f t="shared" ca="1" si="39"/>
        <v>2649591</v>
      </c>
      <c r="O68" s="43">
        <f t="shared" ca="1" si="39"/>
        <v>2546636</v>
      </c>
      <c r="P68" s="43">
        <f t="shared" ca="1" si="39"/>
        <v>3655693</v>
      </c>
      <c r="Q68" s="43">
        <f t="shared" ca="1" si="39"/>
        <v>4373888</v>
      </c>
      <c r="R68" s="43">
        <f t="shared" ca="1" si="39"/>
        <v>2811106</v>
      </c>
      <c r="S68" s="43">
        <f t="shared" ca="1" si="39"/>
        <v>3518272</v>
      </c>
      <c r="T68" s="43">
        <f t="shared" ca="1" si="39"/>
        <v>2411788</v>
      </c>
      <c r="U68" s="43">
        <f t="shared" ca="1" si="39"/>
        <v>2109479</v>
      </c>
      <c r="V68" s="43">
        <f t="shared" ca="1" si="39"/>
        <v>6233424</v>
      </c>
      <c r="W68" s="43">
        <f t="shared" ca="1" si="39"/>
        <v>4873282</v>
      </c>
      <c r="X68" s="43">
        <f t="shared" ca="1" si="39"/>
        <v>4027902</v>
      </c>
      <c r="Y68" s="43">
        <f t="shared" ca="1" si="40"/>
        <v>5433555</v>
      </c>
      <c r="Z68" s="43">
        <f t="shared" ca="1" si="40"/>
        <v>3969112</v>
      </c>
      <c r="AA68" s="43">
        <f t="shared" ca="1" si="40"/>
        <v>4679915</v>
      </c>
      <c r="AB68" s="43">
        <f t="shared" ca="1" si="40"/>
        <v>5958682</v>
      </c>
      <c r="AC68" s="43">
        <f t="shared" ca="1" si="40"/>
        <v>6632026</v>
      </c>
      <c r="AD68" s="43">
        <f t="shared" ca="1" si="40"/>
        <v>3821199</v>
      </c>
      <c r="AE68" s="43">
        <f t="shared" ca="1" si="40"/>
        <v>4652401</v>
      </c>
      <c r="AF68" s="43">
        <f t="shared" ca="1" si="40"/>
        <v>3135522</v>
      </c>
      <c r="AG68" s="43">
        <f t="shared" ca="1" si="40"/>
        <v>3535759</v>
      </c>
      <c r="AH68" s="43">
        <f t="shared" ca="1" si="40"/>
        <v>4078986</v>
      </c>
      <c r="AI68" s="43">
        <f t="shared" ca="1" si="40"/>
        <v>5703940</v>
      </c>
      <c r="AJ68" s="43">
        <f t="shared" ca="1" si="40"/>
        <v>4504847</v>
      </c>
      <c r="AK68" s="43">
        <f t="shared" ca="1" si="40"/>
        <v>4007464</v>
      </c>
      <c r="AL68" s="43">
        <f t="shared" ca="1" si="40"/>
        <v>3961866</v>
      </c>
      <c r="AM68" s="43">
        <f t="shared" ca="1" si="40"/>
        <v>4785512</v>
      </c>
      <c r="AN68" s="43">
        <f t="shared" ca="1" si="40"/>
        <v>7893055</v>
      </c>
      <c r="AO68" s="43">
        <f t="shared" ca="1" si="41"/>
        <v>7874361</v>
      </c>
      <c r="AP68" s="43">
        <f t="shared" ca="1" si="41"/>
        <v>4634018</v>
      </c>
      <c r="AQ68" s="43">
        <f t="shared" ca="1" si="41"/>
        <v>5305989</v>
      </c>
      <c r="AR68" s="43">
        <f t="shared" ca="1" si="41"/>
        <v>4393680</v>
      </c>
      <c r="AS68" s="43">
        <f t="shared" ca="1" si="41"/>
        <v>3222463</v>
      </c>
      <c r="AT68" s="43">
        <f t="shared" ca="1" si="41"/>
        <v>5275722</v>
      </c>
      <c r="AU68" s="43">
        <f t="shared" ca="1" si="34"/>
        <v>4502015</v>
      </c>
      <c r="AV68" s="43">
        <f t="shared" ca="1" si="34"/>
        <v>3929819</v>
      </c>
      <c r="AW68" s="43">
        <f t="shared" ca="1" si="34"/>
        <v>3644859</v>
      </c>
      <c r="AX68" s="43">
        <f t="shared" ca="1" si="35"/>
        <v>3890380</v>
      </c>
      <c r="AY68" s="43">
        <f t="shared" ca="1" si="36"/>
        <v>5094346</v>
      </c>
      <c r="AZ68" s="43">
        <f t="shared" ca="1" si="36"/>
        <v>8697979</v>
      </c>
      <c r="BA68" s="43">
        <f t="shared" ca="1" si="36"/>
        <v>8090517</v>
      </c>
      <c r="BB68" s="43">
        <f t="shared" ca="1" si="36"/>
        <v>4297982</v>
      </c>
      <c r="BC68" s="43">
        <f t="shared" ca="1" si="36"/>
        <v>5154121</v>
      </c>
      <c r="BD68" s="43">
        <f t="shared" ca="1" si="36"/>
        <v>4167975</v>
      </c>
      <c r="BE68" s="43">
        <f t="shared" ca="1" si="36"/>
        <v>3347835</v>
      </c>
      <c r="BF68" s="43">
        <f t="shared" ca="1" si="36"/>
        <v>3829275</v>
      </c>
      <c r="BG68" s="43">
        <f t="shared" ca="1" si="36"/>
        <v>5762800</v>
      </c>
      <c r="BH68" s="43">
        <f t="shared" ca="1" si="37"/>
        <v>3595697</v>
      </c>
      <c r="BI68" s="43">
        <f t="shared" ca="1" si="37"/>
        <v>3560483</v>
      </c>
      <c r="BJ68" s="43">
        <f t="shared" ca="1" si="37"/>
        <v>3800739</v>
      </c>
      <c r="BK68" s="43">
        <f t="shared" ca="1" si="37"/>
        <v>4010820</v>
      </c>
      <c r="BL68" s="43">
        <f t="shared" ca="1" si="37"/>
        <v>6636893</v>
      </c>
      <c r="BM68" s="43">
        <f t="shared" ca="1" si="37"/>
        <v>6528344</v>
      </c>
      <c r="BN68" s="43">
        <f t="shared" ca="1" si="37"/>
        <v>3647536</v>
      </c>
      <c r="BO68" s="43">
        <f t="shared" ca="1" si="37"/>
        <v>4189940</v>
      </c>
      <c r="BP68" s="43">
        <f t="shared" ca="1" si="37"/>
        <v>2848074</v>
      </c>
      <c r="BQ68" s="43">
        <f t="shared" ca="1" si="37"/>
        <v>2167804</v>
      </c>
      <c r="BR68" s="43">
        <f t="shared" ca="1" si="38"/>
        <v>3545556</v>
      </c>
      <c r="BS68" s="43">
        <f t="shared" ca="1" si="38"/>
        <v>4842691</v>
      </c>
      <c r="BT68" s="43">
        <f t="shared" ca="1" si="38"/>
        <v>2877673</v>
      </c>
      <c r="BU68" s="43">
        <f t="shared" ca="1" si="38"/>
        <v>3428407</v>
      </c>
      <c r="BV68" s="43">
        <f t="shared" ca="1" si="38"/>
        <v>3132558</v>
      </c>
      <c r="BW68" s="43">
        <f t="shared" ca="1" si="38"/>
        <v>3105874</v>
      </c>
      <c r="BX68" s="43">
        <f t="shared" ca="1" si="38"/>
        <v>4505333</v>
      </c>
      <c r="BY68" s="43">
        <f t="shared" ca="1" si="38"/>
        <v>0</v>
      </c>
      <c r="BZ68" s="43">
        <f t="shared" ca="1" si="38"/>
        <v>0</v>
      </c>
      <c r="CA68" s="43">
        <f t="shared" ca="1" si="38"/>
        <v>0</v>
      </c>
      <c r="CB68" s="43">
        <f t="shared" ca="1" si="38"/>
        <v>0</v>
      </c>
      <c r="CC68" s="43">
        <f t="shared" ca="1" si="38"/>
        <v>0</v>
      </c>
    </row>
    <row r="69" spans="2:81" ht="17.25">
      <c r="B69" s="26">
        <v>19</v>
      </c>
      <c r="C69" s="26" t="str">
        <f t="shared" ref="C69:C132" si="42">$A$4&amp;B69</f>
        <v>历史汇总!B19</v>
      </c>
      <c r="D69" s="26">
        <v>67</v>
      </c>
      <c r="E69" s="26" t="str">
        <f t="shared" ref="E69:E132" si="43">$A$5&amp;D69</f>
        <v>历史新!C67</v>
      </c>
      <c r="F69" s="26">
        <f>ROW()</f>
        <v>69</v>
      </c>
      <c r="G69" s="694"/>
      <c r="H69" s="29" t="s">
        <v>85</v>
      </c>
      <c r="I69" s="212">
        <f t="shared" ca="1" si="39"/>
        <v>-0.23769999999999999</v>
      </c>
      <c r="J69" s="212">
        <f t="shared" ca="1" si="39"/>
        <v>0.68100000000000005</v>
      </c>
      <c r="K69" s="212">
        <f t="shared" ca="1" si="39"/>
        <v>-2E-3</v>
      </c>
      <c r="L69" s="212">
        <f t="shared" ca="1" si="39"/>
        <v>-0.35589999999999999</v>
      </c>
      <c r="M69" s="212">
        <f t="shared" ca="1" si="39"/>
        <v>0.128</v>
      </c>
      <c r="N69" s="212">
        <f t="shared" ca="1" si="39"/>
        <v>-0.1605</v>
      </c>
      <c r="O69" s="212">
        <f t="shared" ca="1" si="39"/>
        <v>-3.8899999999999997E-2</v>
      </c>
      <c r="P69" s="212">
        <f t="shared" ca="1" si="39"/>
        <v>0.4355</v>
      </c>
      <c r="Q69" s="212">
        <f t="shared" ca="1" si="39"/>
        <v>0.19650000000000001</v>
      </c>
      <c r="R69" s="212">
        <f t="shared" ca="1" si="39"/>
        <v>-0.35730000000000001</v>
      </c>
      <c r="S69" s="212">
        <f t="shared" ca="1" si="39"/>
        <v>0.25159999999999999</v>
      </c>
      <c r="T69" s="212">
        <f t="shared" ca="1" si="39"/>
        <v>-0.3145</v>
      </c>
      <c r="U69" s="212">
        <f t="shared" ca="1" si="39"/>
        <v>0</v>
      </c>
      <c r="V69" s="212">
        <f t="shared" ca="1" si="39"/>
        <v>1.9550000000000001</v>
      </c>
      <c r="W69" s="212">
        <f t="shared" ca="1" si="39"/>
        <v>-0.21820000000000001</v>
      </c>
      <c r="X69" s="212">
        <f t="shared" ca="1" si="39"/>
        <v>-0.17349999999999999</v>
      </c>
      <c r="Y69" s="212">
        <f t="shared" ca="1" si="40"/>
        <v>0.34899999999999998</v>
      </c>
      <c r="Z69" s="212">
        <f t="shared" ca="1" si="40"/>
        <v>-0.26950000000000002</v>
      </c>
      <c r="AA69" s="212">
        <f t="shared" ca="1" si="40"/>
        <v>0.17910000000000001</v>
      </c>
      <c r="AB69" s="212">
        <f t="shared" ca="1" si="40"/>
        <v>0.2732</v>
      </c>
      <c r="AC69" s="212">
        <f t="shared" ca="1" si="40"/>
        <v>0.113</v>
      </c>
      <c r="AD69" s="212">
        <f t="shared" ca="1" si="40"/>
        <v>-0.42380000000000001</v>
      </c>
      <c r="AE69" s="212">
        <f t="shared" ca="1" si="40"/>
        <v>0.2175</v>
      </c>
      <c r="AF69" s="212">
        <f t="shared" ca="1" si="40"/>
        <v>-0.32600000000000001</v>
      </c>
      <c r="AG69" s="212">
        <f t="shared" ca="1" si="40"/>
        <v>0.12759999999999999</v>
      </c>
      <c r="AH69" s="212">
        <f t="shared" ca="1" si="40"/>
        <v>0.15359999999999999</v>
      </c>
      <c r="AI69" s="212">
        <f t="shared" ca="1" si="40"/>
        <v>0.39839999999999998</v>
      </c>
      <c r="AJ69" s="212">
        <f t="shared" ca="1" si="40"/>
        <v>-0.2102</v>
      </c>
      <c r="AK69" s="212">
        <f t="shared" ca="1" si="40"/>
        <v>-0.1104</v>
      </c>
      <c r="AL69" s="212">
        <f t="shared" ca="1" si="40"/>
        <v>-1.14E-2</v>
      </c>
      <c r="AM69" s="212">
        <f t="shared" ca="1" si="40"/>
        <v>0.2079</v>
      </c>
      <c r="AN69" s="212">
        <f t="shared" ca="1" si="40"/>
        <v>0.64939999999999998</v>
      </c>
      <c r="AO69" s="212">
        <f t="shared" ca="1" si="41"/>
        <v>-2.3999999999999998E-3</v>
      </c>
      <c r="AP69" s="212">
        <f t="shared" ca="1" si="41"/>
        <v>-0.41149999999999998</v>
      </c>
      <c r="AQ69" s="212">
        <f t="shared" ca="1" si="41"/>
        <v>0.14499999999999999</v>
      </c>
      <c r="AR69" s="212">
        <f t="shared" ca="1" si="41"/>
        <v>-0.1719</v>
      </c>
      <c r="AS69" s="212">
        <f t="shared" ca="1" si="41"/>
        <v>-0.2666</v>
      </c>
      <c r="AT69" s="212">
        <f t="shared" ca="1" si="41"/>
        <v>0.63719999999999999</v>
      </c>
      <c r="AU69" s="212">
        <f t="shared" ca="1" si="34"/>
        <v>-0.1467</v>
      </c>
      <c r="AV69" s="212">
        <f t="shared" ca="1" si="34"/>
        <v>-0.12709999999999999</v>
      </c>
      <c r="AW69" s="212">
        <f t="shared" ca="1" si="34"/>
        <v>-7.2499999999999995E-2</v>
      </c>
      <c r="AX69" s="212">
        <f t="shared" ca="1" si="35"/>
        <v>6.7299999999999999E-2</v>
      </c>
      <c r="AY69" s="212">
        <f t="shared" ca="1" si="36"/>
        <v>0.3095</v>
      </c>
      <c r="AZ69" s="212">
        <f t="shared" ca="1" si="36"/>
        <v>0.70740000000000003</v>
      </c>
      <c r="BA69" s="212">
        <f t="shared" ca="1" si="36"/>
        <v>-6.9800000000000001E-2</v>
      </c>
      <c r="BB69" s="212">
        <f t="shared" ca="1" si="36"/>
        <v>-0.46879999999999999</v>
      </c>
      <c r="BC69" s="212">
        <f t="shared" ca="1" si="36"/>
        <v>0.19919999999999999</v>
      </c>
      <c r="BD69" s="212">
        <f t="shared" ca="1" si="36"/>
        <v>-0.1913</v>
      </c>
      <c r="BE69" s="212">
        <f t="shared" ca="1" si="36"/>
        <v>-0.1968</v>
      </c>
      <c r="BF69" s="212">
        <f t="shared" ca="1" si="36"/>
        <v>0.14380000000000001</v>
      </c>
      <c r="BG69" s="212">
        <f t="shared" ca="1" si="36"/>
        <v>0.50490000000000002</v>
      </c>
      <c r="BH69" s="212">
        <f t="shared" ca="1" si="37"/>
        <v>-0.37609999999999999</v>
      </c>
      <c r="BI69" s="212">
        <f t="shared" ca="1" si="37"/>
        <v>-9.7999999999999997E-3</v>
      </c>
      <c r="BJ69" s="212">
        <f t="shared" ca="1" si="37"/>
        <v>6.7500000000000004E-2</v>
      </c>
      <c r="BK69" s="212">
        <f t="shared" ca="1" si="37"/>
        <v>5.5300000000000002E-2</v>
      </c>
      <c r="BL69" s="212">
        <f t="shared" ca="1" si="37"/>
        <v>0.65469999999999995</v>
      </c>
      <c r="BM69" s="212">
        <f t="shared" ca="1" si="37"/>
        <v>-1.6400000000000001E-2</v>
      </c>
      <c r="BN69" s="212">
        <f t="shared" ca="1" si="37"/>
        <v>-0.44130000000000003</v>
      </c>
      <c r="BO69" s="212">
        <f t="shared" ca="1" si="37"/>
        <v>0.1487</v>
      </c>
      <c r="BP69" s="212">
        <f t="shared" ca="1" si="37"/>
        <v>-0.32029999999999997</v>
      </c>
      <c r="BQ69" s="212">
        <f t="shared" ca="1" si="37"/>
        <v>-0.2389</v>
      </c>
      <c r="BR69" s="212">
        <f t="shared" ca="1" si="38"/>
        <v>0.63560000000000005</v>
      </c>
      <c r="BS69" s="212">
        <f t="shared" ca="1" si="38"/>
        <v>0.36580000000000001</v>
      </c>
      <c r="BT69" s="212">
        <f t="shared" ca="1" si="38"/>
        <v>-0.40579999999999999</v>
      </c>
      <c r="BU69" s="212">
        <f t="shared" ca="1" si="38"/>
        <v>0.19139999999999999</v>
      </c>
      <c r="BV69" s="212">
        <f t="shared" ca="1" si="38"/>
        <v>-8.6300000000000002E-2</v>
      </c>
      <c r="BW69" s="212">
        <f t="shared" ca="1" si="38"/>
        <v>-8.5000000000000006E-3</v>
      </c>
      <c r="BX69" s="212">
        <f t="shared" ca="1" si="38"/>
        <v>0.4506</v>
      </c>
      <c r="BY69" s="212">
        <f t="shared" ca="1" si="38"/>
        <v>0</v>
      </c>
      <c r="BZ69" s="212">
        <f t="shared" ca="1" si="38"/>
        <v>0</v>
      </c>
      <c r="CA69" s="212">
        <f t="shared" ca="1" si="38"/>
        <v>0</v>
      </c>
      <c r="CB69" s="212">
        <f t="shared" ca="1" si="38"/>
        <v>0</v>
      </c>
      <c r="CC69" s="212">
        <f t="shared" ca="1" si="38"/>
        <v>0</v>
      </c>
    </row>
    <row r="70" spans="2:81">
      <c r="B70" s="26">
        <v>21</v>
      </c>
      <c r="C70" s="26" t="str">
        <f t="shared" si="42"/>
        <v>历史汇总!B21</v>
      </c>
      <c r="D70" s="26">
        <v>68</v>
      </c>
      <c r="E70" s="26" t="str">
        <f t="shared" si="43"/>
        <v>历史新!C68</v>
      </c>
      <c r="F70" s="26">
        <f>ROW()</f>
        <v>70</v>
      </c>
      <c r="G70" s="694"/>
      <c r="H70" s="28" t="s">
        <v>86</v>
      </c>
      <c r="I70" s="43">
        <f t="shared" ca="1" si="39"/>
        <v>1144833</v>
      </c>
      <c r="J70" s="43">
        <f t="shared" ca="1" si="39"/>
        <v>2253009</v>
      </c>
      <c r="K70" s="43">
        <f t="shared" ca="1" si="39"/>
        <v>1908463</v>
      </c>
      <c r="L70" s="43">
        <f t="shared" ca="1" si="39"/>
        <v>1134373</v>
      </c>
      <c r="M70" s="43">
        <f t="shared" ca="1" si="39"/>
        <v>1194397</v>
      </c>
      <c r="N70" s="43">
        <f t="shared" ca="1" si="39"/>
        <v>988743</v>
      </c>
      <c r="O70" s="43">
        <f t="shared" ca="1" si="39"/>
        <v>1038094</v>
      </c>
      <c r="P70" s="43">
        <f t="shared" ca="1" si="39"/>
        <v>1641945</v>
      </c>
      <c r="Q70" s="43">
        <f t="shared" ca="1" si="39"/>
        <v>1958749</v>
      </c>
      <c r="R70" s="43">
        <f t="shared" ca="1" si="39"/>
        <v>1238439</v>
      </c>
      <c r="S70" s="43">
        <f t="shared" ca="1" si="39"/>
        <v>1330042</v>
      </c>
      <c r="T70" s="43">
        <f t="shared" ca="1" si="39"/>
        <v>685412</v>
      </c>
      <c r="U70" s="43">
        <f t="shared" ca="1" si="39"/>
        <v>0</v>
      </c>
      <c r="V70" s="43">
        <f t="shared" ca="1" si="39"/>
        <v>3803758</v>
      </c>
      <c r="W70" s="43">
        <f t="shared" ca="1" si="39"/>
        <v>2642419</v>
      </c>
      <c r="X70" s="43">
        <f t="shared" ca="1" si="39"/>
        <v>2337317</v>
      </c>
      <c r="Y70" s="43">
        <f t="shared" ca="1" si="40"/>
        <v>3260326</v>
      </c>
      <c r="Z70" s="43">
        <f t="shared" ca="1" si="40"/>
        <v>2244542</v>
      </c>
      <c r="AA70" s="43">
        <f t="shared" ca="1" si="40"/>
        <v>2569697</v>
      </c>
      <c r="AB70" s="43">
        <f t="shared" ca="1" si="40"/>
        <v>3616701</v>
      </c>
      <c r="AC70" s="43">
        <f t="shared" ca="1" si="40"/>
        <v>3816226</v>
      </c>
      <c r="AD70" s="43">
        <f t="shared" ca="1" si="40"/>
        <v>1989575</v>
      </c>
      <c r="AE70" s="43">
        <f t="shared" ca="1" si="40"/>
        <v>2374178</v>
      </c>
      <c r="AF70" s="43">
        <f t="shared" ca="1" si="40"/>
        <v>1569830</v>
      </c>
      <c r="AG70" s="43">
        <f t="shared" ca="1" si="40"/>
        <v>1890281</v>
      </c>
      <c r="AH70" s="43">
        <f t="shared" ca="1" si="40"/>
        <v>2276485</v>
      </c>
      <c r="AI70" s="43">
        <f t="shared" ca="1" si="40"/>
        <v>3297145</v>
      </c>
      <c r="AJ70" s="43">
        <f t="shared" ca="1" si="40"/>
        <v>2440174</v>
      </c>
      <c r="AK70" s="43">
        <f t="shared" ca="1" si="40"/>
        <v>2137783</v>
      </c>
      <c r="AL70" s="43">
        <f t="shared" ca="1" si="40"/>
        <v>2116862</v>
      </c>
      <c r="AM70" s="43">
        <f t="shared" ca="1" si="40"/>
        <v>2822518</v>
      </c>
      <c r="AN70" s="43">
        <f t="shared" ca="1" si="40"/>
        <v>4936563</v>
      </c>
      <c r="AO70" s="43">
        <f t="shared" ca="1" si="41"/>
        <v>4314548</v>
      </c>
      <c r="AP70" s="43">
        <f t="shared" ca="1" si="41"/>
        <v>2406613</v>
      </c>
      <c r="AQ70" s="43">
        <f t="shared" ca="1" si="41"/>
        <v>2743435</v>
      </c>
      <c r="AR70" s="43">
        <f t="shared" ca="1" si="41"/>
        <v>2094239</v>
      </c>
      <c r="AS70" s="43">
        <f t="shared" ca="1" si="41"/>
        <v>1673969</v>
      </c>
      <c r="AT70" s="43">
        <f t="shared" ca="1" si="41"/>
        <v>2942011</v>
      </c>
      <c r="AU70" s="43">
        <f t="shared" ca="1" si="41"/>
        <v>2421989</v>
      </c>
      <c r="AV70" s="43">
        <f t="shared" ca="1" si="34"/>
        <v>2142435</v>
      </c>
      <c r="AW70" s="43">
        <f t="shared" ca="1" si="34"/>
        <v>2031864</v>
      </c>
      <c r="AX70" s="43">
        <f t="shared" ca="1" si="35"/>
        <v>2249965</v>
      </c>
      <c r="AY70" s="43">
        <f t="shared" ca="1" si="36"/>
        <v>3308755</v>
      </c>
      <c r="AZ70" s="43">
        <f t="shared" ca="1" si="36"/>
        <v>5672783</v>
      </c>
      <c r="BA70" s="43">
        <f t="shared" ca="1" si="36"/>
        <v>4794316</v>
      </c>
      <c r="BB70" s="43">
        <f t="shared" ca="1" si="36"/>
        <v>2467230</v>
      </c>
      <c r="BC70" s="43">
        <f t="shared" ca="1" si="36"/>
        <v>2984850</v>
      </c>
      <c r="BD70" s="43">
        <f t="shared" ca="1" si="36"/>
        <v>2310670</v>
      </c>
      <c r="BE70" s="43">
        <f t="shared" ca="1" si="36"/>
        <v>1888105</v>
      </c>
      <c r="BF70" s="43">
        <f t="shared" ca="1" si="36"/>
        <v>2306148</v>
      </c>
      <c r="BG70" s="43">
        <f t="shared" ca="1" si="36"/>
        <v>3605657</v>
      </c>
      <c r="BH70" s="43">
        <f t="shared" ca="1" si="37"/>
        <v>2121172</v>
      </c>
      <c r="BI70" s="43">
        <f t="shared" ca="1" si="37"/>
        <v>2058622</v>
      </c>
      <c r="BJ70" s="43">
        <f t="shared" ca="1" si="37"/>
        <v>2154218</v>
      </c>
      <c r="BK70" s="43">
        <f t="shared" ca="1" si="37"/>
        <v>2362083</v>
      </c>
      <c r="BL70" s="43">
        <f t="shared" ca="1" si="37"/>
        <v>4234300</v>
      </c>
      <c r="BM70" s="43">
        <f t="shared" ca="1" si="37"/>
        <v>3753140</v>
      </c>
      <c r="BN70" s="43">
        <f t="shared" ca="1" si="37"/>
        <v>1919784</v>
      </c>
      <c r="BO70" s="43">
        <f t="shared" ca="1" si="37"/>
        <v>2090720</v>
      </c>
      <c r="BP70" s="43">
        <f t="shared" ca="1" si="37"/>
        <v>1351272</v>
      </c>
      <c r="BQ70" s="43">
        <f t="shared" ca="1" si="37"/>
        <v>1037443</v>
      </c>
      <c r="BR70" s="43">
        <f t="shared" ca="1" si="38"/>
        <v>1883026</v>
      </c>
      <c r="BS70" s="43">
        <f t="shared" ca="1" si="38"/>
        <v>2661085</v>
      </c>
      <c r="BT70" s="43">
        <f t="shared" ca="1" si="38"/>
        <v>1502423</v>
      </c>
      <c r="BU70" s="43">
        <f t="shared" ca="1" si="38"/>
        <v>1755474</v>
      </c>
      <c r="BV70" s="43">
        <f t="shared" ca="1" si="38"/>
        <v>1564219</v>
      </c>
      <c r="BW70" s="43">
        <f t="shared" ca="1" si="38"/>
        <v>1601791</v>
      </c>
      <c r="BX70" s="43">
        <f t="shared" ca="1" si="38"/>
        <v>2599230</v>
      </c>
      <c r="BY70" s="43">
        <f t="shared" ca="1" si="38"/>
        <v>0</v>
      </c>
      <c r="BZ70" s="43">
        <f t="shared" ca="1" si="38"/>
        <v>0</v>
      </c>
      <c r="CA70" s="43">
        <f t="shared" ca="1" si="38"/>
        <v>0</v>
      </c>
      <c r="CB70" s="43">
        <f t="shared" ca="1" si="38"/>
        <v>0</v>
      </c>
      <c r="CC70" s="43">
        <f t="shared" ca="1" si="38"/>
        <v>0</v>
      </c>
    </row>
    <row r="71" spans="2:81">
      <c r="B71" s="26">
        <v>22</v>
      </c>
      <c r="C71" s="26" t="str">
        <f t="shared" si="42"/>
        <v>历史汇总!B22</v>
      </c>
      <c r="D71" s="26">
        <v>69</v>
      </c>
      <c r="E71" s="26" t="str">
        <f t="shared" si="43"/>
        <v>历史新!C69</v>
      </c>
      <c r="F71" s="26">
        <f>ROW()</f>
        <v>71</v>
      </c>
      <c r="G71" s="694"/>
      <c r="H71" s="29" t="s">
        <v>87</v>
      </c>
      <c r="I71" s="45">
        <f t="shared" ca="1" si="39"/>
        <v>987220</v>
      </c>
      <c r="J71" s="45">
        <f t="shared" ca="1" si="39"/>
        <v>1245949</v>
      </c>
      <c r="K71" s="45">
        <f t="shared" ca="1" si="39"/>
        <v>1774708</v>
      </c>
      <c r="L71" s="45">
        <f t="shared" ca="1" si="39"/>
        <v>1185566</v>
      </c>
      <c r="M71" s="45">
        <f t="shared" ca="1" si="39"/>
        <v>1243186</v>
      </c>
      <c r="N71" s="45">
        <f t="shared" ca="1" si="39"/>
        <v>1139120</v>
      </c>
      <c r="O71" s="45">
        <f t="shared" ca="1" si="39"/>
        <v>973319</v>
      </c>
      <c r="P71" s="45">
        <f t="shared" ca="1" si="39"/>
        <v>1204940</v>
      </c>
      <c r="Q71" s="45">
        <f t="shared" ca="1" si="39"/>
        <v>1712248</v>
      </c>
      <c r="R71" s="45">
        <f t="shared" ca="1" si="39"/>
        <v>1104019</v>
      </c>
      <c r="S71" s="45">
        <f t="shared" ca="1" si="39"/>
        <v>1419560</v>
      </c>
      <c r="T71" s="45">
        <f t="shared" ca="1" si="39"/>
        <v>1072185</v>
      </c>
      <c r="U71" s="45">
        <f t="shared" ca="1" si="39"/>
        <v>0</v>
      </c>
      <c r="V71" s="45">
        <f t="shared" ca="1" si="39"/>
        <v>1172747</v>
      </c>
      <c r="W71" s="45">
        <f t="shared" ca="1" si="39"/>
        <v>1671617</v>
      </c>
      <c r="X71" s="45">
        <f t="shared" ca="1" si="39"/>
        <v>1126851</v>
      </c>
      <c r="Y71" s="45">
        <f t="shared" ca="1" si="40"/>
        <v>1376104</v>
      </c>
      <c r="Z71" s="45">
        <f t="shared" ca="1" si="40"/>
        <v>1213379</v>
      </c>
      <c r="AA71" s="45">
        <f t="shared" ca="1" si="40"/>
        <v>1325680</v>
      </c>
      <c r="AB71" s="45">
        <f t="shared" ca="1" si="40"/>
        <v>1541335</v>
      </c>
      <c r="AC71" s="45">
        <f t="shared" ca="1" si="40"/>
        <v>1991924</v>
      </c>
      <c r="AD71" s="45">
        <f t="shared" ca="1" si="40"/>
        <v>1338198</v>
      </c>
      <c r="AE71" s="45">
        <f t="shared" ca="1" si="40"/>
        <v>1439086</v>
      </c>
      <c r="AF71" s="45">
        <f t="shared" ca="1" si="40"/>
        <v>1045381</v>
      </c>
      <c r="AG71" s="45">
        <f t="shared" ca="1" si="40"/>
        <v>921175</v>
      </c>
      <c r="AH71" s="45">
        <f t="shared" ca="1" si="40"/>
        <v>1024539</v>
      </c>
      <c r="AI71" s="45">
        <f t="shared" ca="1" si="40"/>
        <v>1395108</v>
      </c>
      <c r="AJ71" s="45">
        <f t="shared" ca="1" si="40"/>
        <v>1317690</v>
      </c>
      <c r="AK71" s="45">
        <f t="shared" ca="1" si="40"/>
        <v>1147961</v>
      </c>
      <c r="AL71" s="45">
        <f t="shared" ca="1" si="40"/>
        <v>1138743</v>
      </c>
      <c r="AM71" s="45">
        <f t="shared" ca="1" si="40"/>
        <v>1138664</v>
      </c>
      <c r="AN71" s="45">
        <f t="shared" ca="1" si="40"/>
        <v>1759921</v>
      </c>
      <c r="AO71" s="45">
        <f t="shared" ca="1" si="41"/>
        <v>2614302</v>
      </c>
      <c r="AP71" s="45">
        <f t="shared" ca="1" si="41"/>
        <v>1553770</v>
      </c>
      <c r="AQ71" s="45">
        <f t="shared" ca="1" si="41"/>
        <v>1578561</v>
      </c>
      <c r="AR71" s="45">
        <f t="shared" ca="1" si="41"/>
        <v>1520666</v>
      </c>
      <c r="AS71" s="45">
        <f t="shared" ca="1" si="41"/>
        <v>946757</v>
      </c>
      <c r="AT71" s="45">
        <f t="shared" ca="1" si="41"/>
        <v>1196175</v>
      </c>
      <c r="AU71" s="45">
        <f t="shared" ca="1" si="41"/>
        <v>1350091</v>
      </c>
      <c r="AV71" s="45">
        <f t="shared" ca="1" si="41"/>
        <v>1060133</v>
      </c>
      <c r="AW71" s="45">
        <f t="shared" ca="1" si="41"/>
        <v>972759</v>
      </c>
      <c r="AX71" s="45">
        <f t="shared" ca="1" si="35"/>
        <v>977587</v>
      </c>
      <c r="AY71" s="45">
        <f t="shared" ref="AY71:BM71" ca="1" si="44">OFFSET(INDIRECT($E71),0,AY$1)</f>
        <v>1070092</v>
      </c>
      <c r="AZ71" s="45">
        <f t="shared" ca="1" si="44"/>
        <v>1967192</v>
      </c>
      <c r="BA71" s="45">
        <f t="shared" ca="1" si="44"/>
        <v>2488294</v>
      </c>
      <c r="BB71" s="45">
        <f t="shared" ca="1" si="44"/>
        <v>1323396</v>
      </c>
      <c r="BC71" s="45">
        <f t="shared" ca="1" si="44"/>
        <v>1329872</v>
      </c>
      <c r="BD71" s="45">
        <f t="shared" ca="1" si="44"/>
        <v>1219440</v>
      </c>
      <c r="BE71" s="45">
        <f t="shared" ca="1" si="44"/>
        <v>895710</v>
      </c>
      <c r="BF71" s="45">
        <f t="shared" ca="1" si="44"/>
        <v>841789</v>
      </c>
      <c r="BG71" s="45">
        <f t="shared" ca="1" si="44"/>
        <v>1156568</v>
      </c>
      <c r="BH71" s="45">
        <f t="shared" ca="1" si="44"/>
        <v>2658515</v>
      </c>
      <c r="BI71" s="45">
        <f t="shared" ca="1" si="44"/>
        <v>884857</v>
      </c>
      <c r="BJ71" s="45">
        <f t="shared" ca="1" si="44"/>
        <v>982831</v>
      </c>
      <c r="BK71" s="45">
        <f t="shared" ca="1" si="44"/>
        <v>962155</v>
      </c>
      <c r="BL71" s="45">
        <f t="shared" ca="1" si="44"/>
        <v>1350603</v>
      </c>
      <c r="BM71" s="45">
        <f t="shared" ca="1" si="44"/>
        <v>1916917</v>
      </c>
      <c r="BN71" s="45">
        <f t="shared" ref="BH71:BY86" ca="1" si="45">OFFSET(INDIRECT($E71),0,BN$1)</f>
        <v>1155253</v>
      </c>
      <c r="BO71" s="45">
        <f t="shared" ca="1" si="45"/>
        <v>1241154</v>
      </c>
      <c r="BP71" s="45">
        <f t="shared" ca="1" si="45"/>
        <v>910742</v>
      </c>
      <c r="BQ71" s="45">
        <f t="shared" ca="1" si="45"/>
        <v>568943</v>
      </c>
      <c r="BR71" s="45">
        <f t="shared" ca="1" si="45"/>
        <v>725352</v>
      </c>
      <c r="BS71" s="45">
        <f t="shared" ca="1" si="45"/>
        <v>1245389</v>
      </c>
      <c r="BT71" s="45">
        <f t="shared" ca="1" si="45"/>
        <v>840847</v>
      </c>
      <c r="BU71" s="45">
        <f t="shared" ca="1" si="45"/>
        <v>913051</v>
      </c>
      <c r="BV71" s="45">
        <f t="shared" ca="1" si="45"/>
        <v>949304</v>
      </c>
      <c r="BW71" s="45">
        <f t="shared" ca="1" si="45"/>
        <v>805485</v>
      </c>
      <c r="BX71" s="45">
        <f t="shared" ref="BR71:BX86" ca="1" si="46">OFFSET(INDIRECT($E71),0,BX$1)</f>
        <v>952217</v>
      </c>
      <c r="BY71" s="45">
        <f t="shared" ca="1" si="45"/>
        <v>0</v>
      </c>
      <c r="BZ71" s="45">
        <f t="shared" ref="BY71:CC86" ca="1" si="47">OFFSET(INDIRECT($E71),0,BZ$1)</f>
        <v>0</v>
      </c>
      <c r="CA71" s="45">
        <f t="shared" ca="1" si="47"/>
        <v>0</v>
      </c>
      <c r="CB71" s="45">
        <f t="shared" ca="1" si="47"/>
        <v>0</v>
      </c>
      <c r="CC71" s="45">
        <f t="shared" ca="1" si="47"/>
        <v>0</v>
      </c>
    </row>
    <row r="72" spans="2:81">
      <c r="B72" s="26">
        <v>23</v>
      </c>
      <c r="C72" s="26" t="str">
        <f t="shared" si="42"/>
        <v>历史汇总!B23</v>
      </c>
      <c r="D72" s="26">
        <v>70</v>
      </c>
      <c r="E72" s="26" t="str">
        <f t="shared" si="43"/>
        <v>历史新!C70</v>
      </c>
      <c r="F72" s="26">
        <f>ROW()</f>
        <v>72</v>
      </c>
      <c r="G72" s="694"/>
      <c r="H72" s="29" t="s">
        <v>88</v>
      </c>
      <c r="I72" s="45">
        <f t="shared" ca="1" si="39"/>
        <v>457089</v>
      </c>
      <c r="J72" s="45">
        <f t="shared" ca="1" si="39"/>
        <v>853421</v>
      </c>
      <c r="K72" s="45">
        <f t="shared" ca="1" si="39"/>
        <v>660454</v>
      </c>
      <c r="L72" s="45">
        <f t="shared" ca="1" si="39"/>
        <v>477951</v>
      </c>
      <c r="M72" s="45">
        <f t="shared" ca="1" si="39"/>
        <v>718484</v>
      </c>
      <c r="N72" s="45">
        <f t="shared" ca="1" si="39"/>
        <v>521728</v>
      </c>
      <c r="O72" s="45">
        <f t="shared" ca="1" si="39"/>
        <v>535223</v>
      </c>
      <c r="P72" s="45">
        <f t="shared" ca="1" si="39"/>
        <v>808808</v>
      </c>
      <c r="Q72" s="45">
        <f t="shared" ca="1" si="39"/>
        <v>702891</v>
      </c>
      <c r="R72" s="45">
        <f t="shared" ca="1" si="39"/>
        <v>468648</v>
      </c>
      <c r="S72" s="45">
        <f t="shared" ca="1" si="39"/>
        <v>768670</v>
      </c>
      <c r="T72" s="45">
        <f t="shared" ca="1" si="39"/>
        <v>654191</v>
      </c>
      <c r="U72" s="45">
        <f t="shared" ca="1" si="39"/>
        <v>0</v>
      </c>
      <c r="V72" s="45">
        <f t="shared" ca="1" si="39"/>
        <v>1256919</v>
      </c>
      <c r="W72" s="45">
        <f t="shared" ca="1" si="39"/>
        <v>559246</v>
      </c>
      <c r="X72" s="45">
        <f t="shared" ca="1" si="39"/>
        <v>563734</v>
      </c>
      <c r="Y72" s="45">
        <f t="shared" ca="1" si="40"/>
        <v>797125</v>
      </c>
      <c r="Z72" s="45">
        <f t="shared" ca="1" si="40"/>
        <v>511191</v>
      </c>
      <c r="AA72" s="45">
        <f t="shared" ca="1" si="40"/>
        <v>784538</v>
      </c>
      <c r="AB72" s="45">
        <f t="shared" ca="1" si="40"/>
        <v>800646</v>
      </c>
      <c r="AC72" s="45">
        <f t="shared" ca="1" si="40"/>
        <v>823876</v>
      </c>
      <c r="AD72" s="45">
        <f t="shared" ca="1" si="40"/>
        <v>493426</v>
      </c>
      <c r="AE72" s="45">
        <f t="shared" ca="1" si="40"/>
        <v>839137</v>
      </c>
      <c r="AF72" s="45">
        <f t="shared" ca="1" si="40"/>
        <v>520311</v>
      </c>
      <c r="AG72" s="45">
        <f t="shared" ca="1" si="40"/>
        <v>724303</v>
      </c>
      <c r="AH72" s="45">
        <f t="shared" ca="1" si="40"/>
        <v>777962</v>
      </c>
      <c r="AI72" s="45">
        <f t="shared" ca="1" si="40"/>
        <v>1011687</v>
      </c>
      <c r="AJ72" s="45">
        <f t="shared" ca="1" si="40"/>
        <v>746983</v>
      </c>
      <c r="AK72" s="45">
        <f t="shared" ca="1" si="40"/>
        <v>721720</v>
      </c>
      <c r="AL72" s="45">
        <f t="shared" ca="1" si="40"/>
        <v>706261</v>
      </c>
      <c r="AM72" s="45">
        <f t="shared" ca="1" si="40"/>
        <v>824330</v>
      </c>
      <c r="AN72" s="45">
        <f t="shared" ca="1" si="40"/>
        <v>1196571</v>
      </c>
      <c r="AO72" s="45">
        <f t="shared" ca="1" si="41"/>
        <v>945511</v>
      </c>
      <c r="AP72" s="45">
        <f t="shared" ca="1" si="41"/>
        <v>673635</v>
      </c>
      <c r="AQ72" s="45">
        <f t="shared" ca="1" si="41"/>
        <v>983993</v>
      </c>
      <c r="AR72" s="45">
        <f t="shared" ca="1" si="41"/>
        <v>778775</v>
      </c>
      <c r="AS72" s="45">
        <f t="shared" ca="1" si="41"/>
        <v>601737</v>
      </c>
      <c r="AT72" s="45">
        <f t="shared" ca="1" si="41"/>
        <v>1137536</v>
      </c>
      <c r="AU72" s="45">
        <f t="shared" ca="1" si="41"/>
        <v>729935</v>
      </c>
      <c r="AV72" s="45">
        <f t="shared" ca="1" si="41"/>
        <v>727251</v>
      </c>
      <c r="AW72" s="45">
        <f t="shared" ca="1" si="41"/>
        <v>640236</v>
      </c>
      <c r="AX72" s="45">
        <f t="shared" ca="1" si="35"/>
        <v>662828</v>
      </c>
      <c r="AY72" s="45">
        <f t="shared" ref="AY72:BG81" ca="1" si="48">OFFSET(INDIRECT($E72),0,AY$1)</f>
        <v>715559</v>
      </c>
      <c r="AZ72" s="45">
        <f t="shared" ca="1" si="48"/>
        <v>1058004</v>
      </c>
      <c r="BA72" s="45">
        <f t="shared" ca="1" si="48"/>
        <v>807907</v>
      </c>
      <c r="BB72" s="45">
        <f t="shared" ca="1" si="48"/>
        <v>507356</v>
      </c>
      <c r="BC72" s="45">
        <f t="shared" ca="1" si="48"/>
        <v>839399</v>
      </c>
      <c r="BD72" s="45">
        <f t="shared" ca="1" si="48"/>
        <v>637878</v>
      </c>
      <c r="BE72" s="45">
        <f t="shared" ca="1" si="48"/>
        <v>563878</v>
      </c>
      <c r="BF72" s="45">
        <f t="shared" ca="1" si="48"/>
        <v>681338</v>
      </c>
      <c r="BG72" s="45">
        <f t="shared" ca="1" si="48"/>
        <v>1000575</v>
      </c>
      <c r="BH72" s="45">
        <f t="shared" ca="1" si="45"/>
        <v>537343</v>
      </c>
      <c r="BI72" s="45">
        <f t="shared" ca="1" si="45"/>
        <v>617004</v>
      </c>
      <c r="BJ72" s="45">
        <f t="shared" ca="1" si="45"/>
        <v>663690</v>
      </c>
      <c r="BK72" s="45">
        <f t="shared" ca="1" si="45"/>
        <v>686582</v>
      </c>
      <c r="BL72" s="45">
        <f t="shared" ca="1" si="45"/>
        <v>1051990</v>
      </c>
      <c r="BM72" s="45">
        <f t="shared" ca="1" si="45"/>
        <v>858287</v>
      </c>
      <c r="BN72" s="45">
        <f t="shared" ca="1" si="45"/>
        <v>572499</v>
      </c>
      <c r="BO72" s="45">
        <f t="shared" ca="1" si="45"/>
        <v>858066</v>
      </c>
      <c r="BP72" s="45">
        <f t="shared" ca="1" si="45"/>
        <v>586060</v>
      </c>
      <c r="BQ72" s="45">
        <f t="shared" ca="1" si="45"/>
        <v>561418</v>
      </c>
      <c r="BR72" s="45">
        <f t="shared" ca="1" si="46"/>
        <v>937178</v>
      </c>
      <c r="BS72" s="45">
        <f t="shared" ca="1" si="46"/>
        <v>936217</v>
      </c>
      <c r="BT72" s="45">
        <f t="shared" ca="1" si="46"/>
        <v>534403</v>
      </c>
      <c r="BU72" s="45">
        <f t="shared" ca="1" si="46"/>
        <v>759882</v>
      </c>
      <c r="BV72" s="45">
        <f t="shared" ca="1" si="46"/>
        <v>619035</v>
      </c>
      <c r="BW72" s="45">
        <f t="shared" ca="1" si="46"/>
        <v>698598</v>
      </c>
      <c r="BX72" s="45">
        <f t="shared" ca="1" si="46"/>
        <v>953886</v>
      </c>
      <c r="BY72" s="45">
        <f t="shared" ca="1" si="47"/>
        <v>0</v>
      </c>
      <c r="BZ72" s="45">
        <f t="shared" ca="1" si="47"/>
        <v>0</v>
      </c>
      <c r="CA72" s="45">
        <f t="shared" ca="1" si="47"/>
        <v>0</v>
      </c>
      <c r="CB72" s="45">
        <f t="shared" ca="1" si="47"/>
        <v>0</v>
      </c>
      <c r="CC72" s="45">
        <f t="shared" ca="1" si="47"/>
        <v>0</v>
      </c>
    </row>
    <row r="73" spans="2:81" ht="17.25">
      <c r="B73" s="26">
        <v>20</v>
      </c>
      <c r="C73" s="26" t="str">
        <f t="shared" si="42"/>
        <v>历史汇总!B20</v>
      </c>
      <c r="D73" s="26">
        <v>71</v>
      </c>
      <c r="E73" s="26" t="str">
        <f t="shared" si="43"/>
        <v>历史新!C71</v>
      </c>
      <c r="F73" s="26">
        <f>ROW()</f>
        <v>73</v>
      </c>
      <c r="G73" s="694" t="s">
        <v>89</v>
      </c>
      <c r="H73" s="28" t="s">
        <v>89</v>
      </c>
      <c r="I73" s="212">
        <f t="shared" ca="1" si="39"/>
        <v>0.3095</v>
      </c>
      <c r="J73" s="212">
        <f t="shared" ca="1" si="39"/>
        <v>0.40760000000000002</v>
      </c>
      <c r="K73" s="212">
        <f t="shared" ca="1" si="39"/>
        <v>0.43959999999999999</v>
      </c>
      <c r="L73" s="212">
        <f t="shared" ca="1" si="39"/>
        <v>0.34599999999999997</v>
      </c>
      <c r="M73" s="212">
        <f t="shared" ca="1" si="39"/>
        <v>0.38159999999999999</v>
      </c>
      <c r="N73" s="212">
        <f t="shared" ca="1" si="39"/>
        <v>0.34949999999999998</v>
      </c>
      <c r="O73" s="212">
        <f t="shared" ca="1" si="39"/>
        <v>0.33550000000000002</v>
      </c>
      <c r="P73" s="212">
        <f t="shared" ca="1" si="39"/>
        <v>0.4108</v>
      </c>
      <c r="Q73" s="212">
        <f t="shared" ca="1" si="39"/>
        <v>0.49070000000000003</v>
      </c>
      <c r="R73" s="212">
        <f t="shared" ca="1" si="39"/>
        <v>0.39169999999999999</v>
      </c>
      <c r="S73" s="212">
        <f t="shared" ca="1" si="39"/>
        <v>0.47920000000000001</v>
      </c>
      <c r="T73" s="212">
        <f t="shared" ca="1" si="39"/>
        <v>0.41470000000000001</v>
      </c>
      <c r="U73" s="212">
        <f t="shared" ca="1" si="39"/>
        <v>0</v>
      </c>
      <c r="V73" s="212">
        <f t="shared" ca="1" si="39"/>
        <v>0.56499999999999995</v>
      </c>
      <c r="W73" s="212">
        <f t="shared" ca="1" si="39"/>
        <v>0.54090000000000005</v>
      </c>
      <c r="X73" s="212">
        <f t="shared" ca="1" si="39"/>
        <v>0.48709999999999998</v>
      </c>
      <c r="Y73" s="212">
        <f t="shared" ca="1" si="40"/>
        <v>0.5585</v>
      </c>
      <c r="Z73" s="212">
        <f t="shared" ca="1" si="40"/>
        <v>0.48320000000000002</v>
      </c>
      <c r="AA73" s="212">
        <f t="shared" ca="1" si="40"/>
        <v>0.51329999999999998</v>
      </c>
      <c r="AB73" s="212">
        <f t="shared" ca="1" si="40"/>
        <v>0.57369999999999999</v>
      </c>
      <c r="AC73" s="212">
        <f t="shared" ca="1" si="40"/>
        <v>0.64380000000000004</v>
      </c>
      <c r="AD73" s="212">
        <f t="shared" ca="1" si="40"/>
        <v>0.53380000000000005</v>
      </c>
      <c r="AE73" s="212">
        <f t="shared" ca="1" si="40"/>
        <v>0.61699999999999999</v>
      </c>
      <c r="AF73" s="212">
        <f t="shared" ca="1" si="40"/>
        <v>0.53749999999999998</v>
      </c>
      <c r="AG73" s="212">
        <f t="shared" ca="1" si="40"/>
        <v>0.54200000000000004</v>
      </c>
      <c r="AH73" s="212">
        <f t="shared" ca="1" si="40"/>
        <v>0.54430000000000001</v>
      </c>
      <c r="AI73" s="212">
        <f t="shared" ca="1" si="40"/>
        <v>0.62949999999999995</v>
      </c>
      <c r="AJ73" s="212">
        <f t="shared" ca="1" si="40"/>
        <v>0.58050000000000002</v>
      </c>
      <c r="AK73" s="212">
        <f t="shared" ca="1" si="40"/>
        <v>0.54169999999999996</v>
      </c>
      <c r="AL73" s="212">
        <f t="shared" ca="1" si="40"/>
        <v>0.52270000000000005</v>
      </c>
      <c r="AM73" s="212">
        <f t="shared" ca="1" si="40"/>
        <v>0.51029999999999998</v>
      </c>
      <c r="AN73" s="212">
        <f t="shared" ca="1" si="40"/>
        <v>0.59660000000000002</v>
      </c>
      <c r="AO73" s="212">
        <f t="shared" ca="1" si="41"/>
        <v>0.66149999999999998</v>
      </c>
      <c r="AP73" s="212">
        <f t="shared" ca="1" si="41"/>
        <v>0.55889999999999995</v>
      </c>
      <c r="AQ73" s="212">
        <f t="shared" ca="1" si="41"/>
        <v>0.61529999999999996</v>
      </c>
      <c r="AR73" s="212">
        <f t="shared" ca="1" si="41"/>
        <v>0.61729999999999996</v>
      </c>
      <c r="AS73" s="212">
        <f t="shared" ca="1" si="41"/>
        <v>0.53510000000000002</v>
      </c>
      <c r="AT73" s="212">
        <f t="shared" ca="1" si="41"/>
        <v>0.63629999999999998</v>
      </c>
      <c r="AU73" s="212">
        <f t="shared" ca="1" si="41"/>
        <v>0.64</v>
      </c>
      <c r="AV73" s="212">
        <f t="shared" ca="1" si="41"/>
        <v>0.61499999999999999</v>
      </c>
      <c r="AW73" s="212">
        <f t="shared" ca="1" si="41"/>
        <v>0.59650000000000003</v>
      </c>
      <c r="AX73" s="212">
        <f t="shared" ca="1" si="35"/>
        <v>0.58530000000000004</v>
      </c>
      <c r="AY73" s="212">
        <f t="shared" ca="1" si="48"/>
        <v>0.56440000000000001</v>
      </c>
      <c r="AZ73" s="212">
        <f t="shared" ca="1" si="48"/>
        <v>0.67379999999999995</v>
      </c>
      <c r="BA73" s="212">
        <f t="shared" ca="1" si="48"/>
        <v>0.73529999999999995</v>
      </c>
      <c r="BB73" s="212">
        <f t="shared" ca="1" si="48"/>
        <v>0.61899999999999999</v>
      </c>
      <c r="BC73" s="212">
        <f t="shared" ca="1" si="48"/>
        <v>0.68020000000000003</v>
      </c>
      <c r="BD73" s="212">
        <f t="shared" ca="1" si="48"/>
        <v>0.66959999999999997</v>
      </c>
      <c r="BE73" s="212">
        <f t="shared" ca="1" si="48"/>
        <v>0.62660000000000005</v>
      </c>
      <c r="BF73" s="212">
        <f t="shared" ca="1" si="48"/>
        <v>0.63400000000000001</v>
      </c>
      <c r="BG73" s="212">
        <f t="shared" ca="1" si="48"/>
        <v>0.7399</v>
      </c>
      <c r="BH73" s="212">
        <f t="shared" ca="1" si="45"/>
        <v>0.63429999999999997</v>
      </c>
      <c r="BI73" s="212">
        <f t="shared" ca="1" si="45"/>
        <v>0.60980000000000001</v>
      </c>
      <c r="BJ73" s="212">
        <f t="shared" ca="1" si="45"/>
        <v>0.60880000000000001</v>
      </c>
      <c r="BK73" s="212">
        <f t="shared" ca="1" si="45"/>
        <v>0.58489999999999998</v>
      </c>
      <c r="BL73" s="212">
        <f t="shared" ca="1" si="45"/>
        <v>0.66020000000000001</v>
      </c>
      <c r="BM73" s="212">
        <f t="shared" ca="1" si="45"/>
        <v>0.71379999999999999</v>
      </c>
      <c r="BN73" s="212">
        <f t="shared" ca="1" si="45"/>
        <v>0.60440000000000005</v>
      </c>
      <c r="BO73" s="212">
        <f t="shared" ca="1" si="45"/>
        <v>0.69130000000000003</v>
      </c>
      <c r="BP73" s="212">
        <f t="shared" ca="1" si="45"/>
        <v>0.65990000000000004</v>
      </c>
      <c r="BQ73" s="212">
        <f t="shared" ca="1" si="45"/>
        <v>0.57479999999999998</v>
      </c>
      <c r="BR73" s="212">
        <f t="shared" ca="1" si="46"/>
        <v>0.62160000000000004</v>
      </c>
      <c r="BS73" s="212">
        <f t="shared" ca="1" si="46"/>
        <v>0.72250000000000003</v>
      </c>
      <c r="BT73" s="212">
        <f t="shared" ca="1" si="46"/>
        <v>0.60429999999999995</v>
      </c>
      <c r="BU73" s="212">
        <f t="shared" ca="1" si="46"/>
        <v>0.63319999999999999</v>
      </c>
      <c r="BV73" s="212">
        <f t="shared" ca="1" si="46"/>
        <v>0.62909999999999999</v>
      </c>
      <c r="BW73" s="212">
        <f t="shared" ca="1" si="46"/>
        <v>0.61029999999999995</v>
      </c>
      <c r="BX73" s="212">
        <f t="shared" ca="1" si="46"/>
        <v>0.67400000000000004</v>
      </c>
      <c r="BY73" s="212">
        <f t="shared" ca="1" si="47"/>
        <v>0</v>
      </c>
      <c r="BZ73" s="212">
        <f t="shared" ca="1" si="47"/>
        <v>0</v>
      </c>
      <c r="CA73" s="212">
        <f t="shared" ca="1" si="47"/>
        <v>0</v>
      </c>
      <c r="CB73" s="212">
        <f t="shared" ca="1" si="47"/>
        <v>0</v>
      </c>
      <c r="CC73" s="212">
        <f t="shared" ca="1" si="47"/>
        <v>0</v>
      </c>
    </row>
    <row r="74" spans="2:81" ht="17.25">
      <c r="C74" s="26" t="str">
        <f t="shared" si="42"/>
        <v>历史汇总!B</v>
      </c>
      <c r="D74" s="26">
        <v>72</v>
      </c>
      <c r="E74" s="26" t="str">
        <f t="shared" si="43"/>
        <v>历史新!C72</v>
      </c>
      <c r="F74" s="26">
        <f>ROW()</f>
        <v>74</v>
      </c>
      <c r="G74" s="694"/>
      <c r="H74" s="29" t="s">
        <v>90</v>
      </c>
      <c r="I74" s="212" t="e">
        <f t="shared" ca="1" si="39"/>
        <v>#REF!</v>
      </c>
      <c r="J74" s="212" t="e">
        <f t="shared" ca="1" si="39"/>
        <v>#REF!</v>
      </c>
      <c r="K74" s="212" t="e">
        <f t="shared" ca="1" si="39"/>
        <v>#REF!</v>
      </c>
      <c r="L74" s="212" t="e">
        <f t="shared" ca="1" si="39"/>
        <v>#REF!</v>
      </c>
      <c r="M74" s="212" t="e">
        <f t="shared" ca="1" si="39"/>
        <v>#REF!</v>
      </c>
      <c r="N74" s="212" t="e">
        <f t="shared" ca="1" si="39"/>
        <v>#REF!</v>
      </c>
      <c r="O74" s="212" t="e">
        <f t="shared" ca="1" si="39"/>
        <v>#REF!</v>
      </c>
      <c r="P74" s="212" t="e">
        <f t="shared" ca="1" si="39"/>
        <v>#REF!</v>
      </c>
      <c r="Q74" s="212" t="e">
        <f t="shared" ca="1" si="39"/>
        <v>#REF!</v>
      </c>
      <c r="R74" s="212" t="e">
        <f t="shared" ca="1" si="39"/>
        <v>#REF!</v>
      </c>
      <c r="S74" s="212" t="e">
        <f t="shared" ca="1" si="39"/>
        <v>#REF!</v>
      </c>
      <c r="T74" s="212" t="e">
        <f t="shared" ca="1" si="39"/>
        <v>#REF!</v>
      </c>
      <c r="U74" s="212" t="e">
        <f t="shared" ca="1" si="39"/>
        <v>#REF!</v>
      </c>
      <c r="V74" s="212" t="e">
        <f t="shared" ca="1" si="39"/>
        <v>#REF!</v>
      </c>
      <c r="W74" s="212" t="e">
        <f t="shared" ca="1" si="39"/>
        <v>#REF!</v>
      </c>
      <c r="X74" s="212" t="e">
        <f t="shared" ca="1" si="39"/>
        <v>#REF!</v>
      </c>
      <c r="Y74" s="212" t="e">
        <f t="shared" ca="1" si="40"/>
        <v>#REF!</v>
      </c>
      <c r="Z74" s="212" t="e">
        <f t="shared" ca="1" si="40"/>
        <v>#REF!</v>
      </c>
      <c r="AA74" s="212" t="e">
        <f t="shared" ca="1" si="40"/>
        <v>#REF!</v>
      </c>
      <c r="AB74" s="212" t="e">
        <f t="shared" ca="1" si="40"/>
        <v>#REF!</v>
      </c>
      <c r="AC74" s="212" t="e">
        <f t="shared" ca="1" si="40"/>
        <v>#REF!</v>
      </c>
      <c r="AD74" s="212" t="e">
        <f t="shared" ca="1" si="40"/>
        <v>#REF!</v>
      </c>
      <c r="AE74" s="212" t="e">
        <f t="shared" ca="1" si="40"/>
        <v>#REF!</v>
      </c>
      <c r="AF74" s="212" t="e">
        <f t="shared" ca="1" si="40"/>
        <v>#REF!</v>
      </c>
      <c r="AG74" s="212" t="e">
        <f t="shared" ca="1" si="40"/>
        <v>#REF!</v>
      </c>
      <c r="AH74" s="212" t="e">
        <f t="shared" ca="1" si="40"/>
        <v>#REF!</v>
      </c>
      <c r="AI74" s="212" t="e">
        <f t="shared" ca="1" si="40"/>
        <v>#REF!</v>
      </c>
      <c r="AJ74" s="212" t="e">
        <f t="shared" ca="1" si="40"/>
        <v>#REF!</v>
      </c>
      <c r="AK74" s="212" t="e">
        <f t="shared" ca="1" si="40"/>
        <v>#REF!</v>
      </c>
      <c r="AL74" s="212" t="e">
        <f t="shared" ca="1" si="40"/>
        <v>#REF!</v>
      </c>
      <c r="AM74" s="212" t="e">
        <f t="shared" ca="1" si="40"/>
        <v>#REF!</v>
      </c>
      <c r="AN74" s="212" t="e">
        <f t="shared" ca="1" si="40"/>
        <v>#REF!</v>
      </c>
      <c r="AO74" s="212" t="e">
        <f t="shared" ca="1" si="41"/>
        <v>#REF!</v>
      </c>
      <c r="AP74" s="212" t="e">
        <f t="shared" ca="1" si="41"/>
        <v>#REF!</v>
      </c>
      <c r="AQ74" s="212" t="e">
        <f t="shared" ca="1" si="41"/>
        <v>#REF!</v>
      </c>
      <c r="AR74" s="212" t="e">
        <f t="shared" ca="1" si="41"/>
        <v>#REF!</v>
      </c>
      <c r="AS74" s="212" t="e">
        <f t="shared" ca="1" si="41"/>
        <v>#REF!</v>
      </c>
      <c r="AT74" s="212" t="e">
        <f t="shared" ca="1" si="41"/>
        <v>#REF!</v>
      </c>
      <c r="AU74" s="212" t="e">
        <f t="shared" ca="1" si="41"/>
        <v>#REF!</v>
      </c>
      <c r="AV74" s="212" t="e">
        <f t="shared" ca="1" si="41"/>
        <v>#REF!</v>
      </c>
      <c r="AW74" s="212" t="e">
        <f t="shared" ca="1" si="41"/>
        <v>#REF!</v>
      </c>
      <c r="AX74" s="212">
        <f t="shared" ca="1" si="35"/>
        <v>0.73550000000000004</v>
      </c>
      <c r="AY74" s="212">
        <f t="shared" ca="1" si="48"/>
        <v>0.66849999999999998</v>
      </c>
      <c r="AZ74" s="212">
        <f t="shared" ca="1" si="48"/>
        <v>0.77070000000000005</v>
      </c>
      <c r="BA74" s="212">
        <f t="shared" ca="1" si="48"/>
        <v>0.83409999999999995</v>
      </c>
      <c r="BB74" s="212">
        <f t="shared" ca="1" si="48"/>
        <v>0.76190000000000002</v>
      </c>
      <c r="BC74" s="212">
        <f t="shared" ca="1" si="48"/>
        <v>0.80300000000000005</v>
      </c>
      <c r="BD74" s="212">
        <f t="shared" ca="1" si="48"/>
        <v>0.80089999999999995</v>
      </c>
      <c r="BE74" s="212">
        <f t="shared" ca="1" si="48"/>
        <v>0.78669999999999995</v>
      </c>
      <c r="BF74" s="212">
        <f t="shared" ca="1" si="48"/>
        <v>0.79169999999999996</v>
      </c>
      <c r="BG74" s="212">
        <f t="shared" ca="1" si="48"/>
        <v>0.85070000000000001</v>
      </c>
      <c r="BH74" s="212">
        <f t="shared" ca="1" si="45"/>
        <v>0.74980000000000002</v>
      </c>
      <c r="BI74" s="212">
        <f t="shared" ca="1" si="45"/>
        <v>0.73519999999999996</v>
      </c>
      <c r="BJ74" s="212">
        <f t="shared" ca="1" si="45"/>
        <v>0.73599999999999999</v>
      </c>
      <c r="BK74" s="212">
        <f t="shared" ca="1" si="45"/>
        <v>0.72699999999999998</v>
      </c>
      <c r="BL74" s="212">
        <f t="shared" ca="1" si="45"/>
        <v>0.76160000000000005</v>
      </c>
      <c r="BM74" s="212">
        <f t="shared" ca="1" si="45"/>
        <v>0.83109999999999995</v>
      </c>
      <c r="BN74" s="212">
        <f t="shared" ca="1" si="45"/>
        <v>0.76929999999999998</v>
      </c>
      <c r="BO74" s="212">
        <f t="shared" ca="1" si="45"/>
        <v>0.83350000000000002</v>
      </c>
      <c r="BP74" s="212">
        <f t="shared" ca="1" si="45"/>
        <v>0.81889999999999996</v>
      </c>
      <c r="BQ74" s="212">
        <f t="shared" ca="1" si="45"/>
        <v>0.73509999999999998</v>
      </c>
      <c r="BR74" s="212">
        <f t="shared" ca="1" si="46"/>
        <v>0.69869999999999999</v>
      </c>
      <c r="BS74" s="212">
        <f t="shared" ca="1" si="46"/>
        <v>0.78900000000000003</v>
      </c>
      <c r="BT74" s="212">
        <f t="shared" ca="1" si="46"/>
        <v>0.70499999999999996</v>
      </c>
      <c r="BU74" s="212">
        <f t="shared" ca="1" si="46"/>
        <v>0.72570000000000001</v>
      </c>
      <c r="BV74" s="212">
        <f t="shared" ca="1" si="46"/>
        <v>0.75170000000000003</v>
      </c>
      <c r="BW74" s="212">
        <f t="shared" ca="1" si="46"/>
        <v>0.746</v>
      </c>
      <c r="BX74" s="212">
        <f t="shared" ca="1" si="46"/>
        <v>0.7823</v>
      </c>
      <c r="BY74" s="212">
        <f t="shared" ca="1" si="47"/>
        <v>0</v>
      </c>
      <c r="BZ74" s="212">
        <f t="shared" ca="1" si="47"/>
        <v>0</v>
      </c>
      <c r="CA74" s="212">
        <f t="shared" ca="1" si="47"/>
        <v>0</v>
      </c>
      <c r="CB74" s="212">
        <f t="shared" ca="1" si="47"/>
        <v>0</v>
      </c>
      <c r="CC74" s="212">
        <f t="shared" ca="1" si="47"/>
        <v>0</v>
      </c>
    </row>
    <row r="75" spans="2:81" ht="17.25">
      <c r="C75" s="26" t="str">
        <f t="shared" si="42"/>
        <v>历史汇总!B</v>
      </c>
      <c r="D75" s="26">
        <v>73</v>
      </c>
      <c r="E75" s="26" t="str">
        <f t="shared" si="43"/>
        <v>历史新!C73</v>
      </c>
      <c r="F75" s="26">
        <f>ROW()</f>
        <v>75</v>
      </c>
      <c r="G75" s="694"/>
      <c r="H75" s="29" t="s">
        <v>91</v>
      </c>
      <c r="I75" s="212" t="e">
        <f t="shared" ca="1" si="39"/>
        <v>#REF!</v>
      </c>
      <c r="J75" s="212" t="e">
        <f t="shared" ca="1" si="39"/>
        <v>#REF!</v>
      </c>
      <c r="K75" s="212" t="e">
        <f t="shared" ca="1" si="39"/>
        <v>#REF!</v>
      </c>
      <c r="L75" s="212" t="e">
        <f t="shared" ca="1" si="39"/>
        <v>#REF!</v>
      </c>
      <c r="M75" s="212" t="e">
        <f t="shared" ca="1" si="39"/>
        <v>#REF!</v>
      </c>
      <c r="N75" s="212" t="e">
        <f t="shared" ca="1" si="39"/>
        <v>#REF!</v>
      </c>
      <c r="O75" s="212" t="e">
        <f t="shared" ca="1" si="39"/>
        <v>#REF!</v>
      </c>
      <c r="P75" s="212" t="e">
        <f t="shared" ca="1" si="39"/>
        <v>#REF!</v>
      </c>
      <c r="Q75" s="212" t="e">
        <f t="shared" ca="1" si="39"/>
        <v>#REF!</v>
      </c>
      <c r="R75" s="212" t="e">
        <f t="shared" ca="1" si="39"/>
        <v>#REF!</v>
      </c>
      <c r="S75" s="212" t="e">
        <f t="shared" ca="1" si="39"/>
        <v>#REF!</v>
      </c>
      <c r="T75" s="212" t="e">
        <f t="shared" ca="1" si="39"/>
        <v>#REF!</v>
      </c>
      <c r="U75" s="212" t="e">
        <f t="shared" ca="1" si="39"/>
        <v>#REF!</v>
      </c>
      <c r="V75" s="212" t="e">
        <f t="shared" ca="1" si="39"/>
        <v>#REF!</v>
      </c>
      <c r="W75" s="212" t="e">
        <f t="shared" ca="1" si="39"/>
        <v>#REF!</v>
      </c>
      <c r="X75" s="212" t="e">
        <f t="shared" ca="1" si="39"/>
        <v>#REF!</v>
      </c>
      <c r="Y75" s="212" t="e">
        <f t="shared" ca="1" si="40"/>
        <v>#REF!</v>
      </c>
      <c r="Z75" s="212" t="e">
        <f t="shared" ca="1" si="40"/>
        <v>#REF!</v>
      </c>
      <c r="AA75" s="212" t="e">
        <f t="shared" ca="1" si="40"/>
        <v>#REF!</v>
      </c>
      <c r="AB75" s="212" t="e">
        <f t="shared" ca="1" si="40"/>
        <v>#REF!</v>
      </c>
      <c r="AC75" s="212" t="e">
        <f t="shared" ca="1" si="40"/>
        <v>#REF!</v>
      </c>
      <c r="AD75" s="212" t="e">
        <f t="shared" ca="1" si="40"/>
        <v>#REF!</v>
      </c>
      <c r="AE75" s="212" t="e">
        <f t="shared" ca="1" si="40"/>
        <v>#REF!</v>
      </c>
      <c r="AF75" s="212" t="e">
        <f t="shared" ca="1" si="40"/>
        <v>#REF!</v>
      </c>
      <c r="AG75" s="212" t="e">
        <f t="shared" ca="1" si="40"/>
        <v>#REF!</v>
      </c>
      <c r="AH75" s="212" t="e">
        <f t="shared" ca="1" si="40"/>
        <v>#REF!</v>
      </c>
      <c r="AI75" s="212" t="e">
        <f t="shared" ca="1" si="40"/>
        <v>#REF!</v>
      </c>
      <c r="AJ75" s="212" t="e">
        <f t="shared" ca="1" si="40"/>
        <v>#REF!</v>
      </c>
      <c r="AK75" s="212" t="e">
        <f t="shared" ca="1" si="40"/>
        <v>#REF!</v>
      </c>
      <c r="AL75" s="212" t="e">
        <f t="shared" ca="1" si="40"/>
        <v>#REF!</v>
      </c>
      <c r="AM75" s="212" t="e">
        <f t="shared" ca="1" si="40"/>
        <v>#REF!</v>
      </c>
      <c r="AN75" s="212" t="e">
        <f t="shared" ca="1" si="40"/>
        <v>#REF!</v>
      </c>
      <c r="AO75" s="212" t="e">
        <f t="shared" ca="1" si="41"/>
        <v>#REF!</v>
      </c>
      <c r="AP75" s="212" t="e">
        <f t="shared" ca="1" si="41"/>
        <v>#REF!</v>
      </c>
      <c r="AQ75" s="212" t="e">
        <f t="shared" ca="1" si="41"/>
        <v>#REF!</v>
      </c>
      <c r="AR75" s="212" t="e">
        <f t="shared" ca="1" si="41"/>
        <v>#REF!</v>
      </c>
      <c r="AS75" s="212" t="e">
        <f t="shared" ca="1" si="41"/>
        <v>#REF!</v>
      </c>
      <c r="AT75" s="212" t="e">
        <f t="shared" ca="1" si="41"/>
        <v>#REF!</v>
      </c>
      <c r="AU75" s="212" t="e">
        <f t="shared" ca="1" si="41"/>
        <v>#REF!</v>
      </c>
      <c r="AV75" s="212" t="e">
        <f t="shared" ca="1" si="41"/>
        <v>#REF!</v>
      </c>
      <c r="AW75" s="212" t="e">
        <f t="shared" ca="1" si="41"/>
        <v>#REF!</v>
      </c>
      <c r="AX75" s="212">
        <f t="shared" ca="1" si="35"/>
        <v>0.3967</v>
      </c>
      <c r="AY75" s="212">
        <f t="shared" ca="1" si="48"/>
        <v>0.38829999999999998</v>
      </c>
      <c r="AZ75" s="212">
        <f t="shared" ca="1" si="48"/>
        <v>0.50039999999999996</v>
      </c>
      <c r="BA75" s="212">
        <f t="shared" ca="1" si="48"/>
        <v>0.59099999999999997</v>
      </c>
      <c r="BB75" s="212">
        <f t="shared" ca="1" si="48"/>
        <v>0.45450000000000002</v>
      </c>
      <c r="BC75" s="212">
        <f t="shared" ca="1" si="48"/>
        <v>0.50280000000000002</v>
      </c>
      <c r="BD75" s="212">
        <f t="shared" ca="1" si="48"/>
        <v>0.50329999999999997</v>
      </c>
      <c r="BE75" s="212">
        <f t="shared" ca="1" si="48"/>
        <v>0.4355</v>
      </c>
      <c r="BF75" s="212">
        <f t="shared" ca="1" si="48"/>
        <v>0.42199999999999999</v>
      </c>
      <c r="BG75" s="212">
        <f t="shared" ca="1" si="48"/>
        <v>0.5232</v>
      </c>
      <c r="BH75" s="212">
        <f t="shared" ca="1" si="45"/>
        <v>0.46260000000000001</v>
      </c>
      <c r="BI75" s="212">
        <f t="shared" ca="1" si="45"/>
        <v>0.4269</v>
      </c>
      <c r="BJ75" s="212">
        <f t="shared" ca="1" si="45"/>
        <v>0.43130000000000002</v>
      </c>
      <c r="BK75" s="212">
        <f t="shared" ca="1" si="45"/>
        <v>0.39389999999999997</v>
      </c>
      <c r="BL75" s="212">
        <f t="shared" ca="1" si="45"/>
        <v>0.47439999999999999</v>
      </c>
      <c r="BM75" s="212">
        <f t="shared" ca="1" si="45"/>
        <v>0.56110000000000004</v>
      </c>
      <c r="BN75" s="212">
        <f t="shared" ca="1" si="45"/>
        <v>0.44140000000000001</v>
      </c>
      <c r="BO75" s="212">
        <f t="shared" ca="1" si="45"/>
        <v>0.51990000000000003</v>
      </c>
      <c r="BP75" s="212">
        <f t="shared" ca="1" si="45"/>
        <v>0.48670000000000002</v>
      </c>
      <c r="BQ75" s="212">
        <f t="shared" ca="1" si="45"/>
        <v>0.38769999999999999</v>
      </c>
      <c r="BR75" s="212">
        <f t="shared" ca="1" si="46"/>
        <v>0.45229999999999998</v>
      </c>
      <c r="BS75" s="212">
        <f t="shared" ca="1" si="46"/>
        <v>0.57699999999999996</v>
      </c>
      <c r="BT75" s="212">
        <f t="shared" ca="1" si="46"/>
        <v>0.45200000000000001</v>
      </c>
      <c r="BU75" s="212">
        <f t="shared" ca="1" si="46"/>
        <v>0.48449999999999999</v>
      </c>
      <c r="BV75" s="212">
        <f t="shared" ca="1" si="46"/>
        <v>0.47810000000000002</v>
      </c>
      <c r="BW75" s="212">
        <f t="shared" ca="1" si="46"/>
        <v>0.43609999999999999</v>
      </c>
      <c r="BX75" s="212">
        <f t="shared" ca="1" si="46"/>
        <v>0.48020000000000002</v>
      </c>
      <c r="BY75" s="212">
        <f t="shared" ca="1" si="47"/>
        <v>0</v>
      </c>
      <c r="BZ75" s="212">
        <f t="shared" ca="1" si="47"/>
        <v>0</v>
      </c>
      <c r="CA75" s="212">
        <f t="shared" ca="1" si="47"/>
        <v>0</v>
      </c>
      <c r="CB75" s="212">
        <f t="shared" ca="1" si="47"/>
        <v>0</v>
      </c>
      <c r="CC75" s="212">
        <f t="shared" ca="1" si="47"/>
        <v>0</v>
      </c>
    </row>
    <row r="76" spans="2:81" ht="17.25">
      <c r="C76" s="26" t="str">
        <f t="shared" si="42"/>
        <v>历史汇总!B</v>
      </c>
      <c r="D76" s="26">
        <v>74</v>
      </c>
      <c r="E76" s="26" t="str">
        <f t="shared" si="43"/>
        <v>历史新!C74</v>
      </c>
      <c r="F76" s="26">
        <f>ROW()</f>
        <v>76</v>
      </c>
      <c r="G76" s="694"/>
      <c r="H76" s="29" t="s">
        <v>92</v>
      </c>
      <c r="I76" s="212" t="e">
        <f t="shared" ca="1" si="39"/>
        <v>#REF!</v>
      </c>
      <c r="J76" s="212" t="e">
        <f t="shared" ca="1" si="39"/>
        <v>#REF!</v>
      </c>
      <c r="K76" s="212" t="e">
        <f t="shared" ca="1" si="39"/>
        <v>#REF!</v>
      </c>
      <c r="L76" s="212" t="e">
        <f t="shared" ca="1" si="39"/>
        <v>#REF!</v>
      </c>
      <c r="M76" s="212" t="e">
        <f t="shared" ca="1" si="39"/>
        <v>#REF!</v>
      </c>
      <c r="N76" s="212" t="e">
        <f t="shared" ca="1" si="39"/>
        <v>#REF!</v>
      </c>
      <c r="O76" s="212" t="e">
        <f t="shared" ca="1" si="39"/>
        <v>#REF!</v>
      </c>
      <c r="P76" s="212" t="e">
        <f t="shared" ca="1" si="39"/>
        <v>#REF!</v>
      </c>
      <c r="Q76" s="212" t="e">
        <f t="shared" ca="1" si="39"/>
        <v>#REF!</v>
      </c>
      <c r="R76" s="212" t="e">
        <f t="shared" ca="1" si="39"/>
        <v>#REF!</v>
      </c>
      <c r="S76" s="212" t="e">
        <f t="shared" ca="1" si="39"/>
        <v>#REF!</v>
      </c>
      <c r="T76" s="212" t="e">
        <f t="shared" ca="1" si="39"/>
        <v>#REF!</v>
      </c>
      <c r="U76" s="212" t="e">
        <f t="shared" ca="1" si="39"/>
        <v>#REF!</v>
      </c>
      <c r="V76" s="212" t="e">
        <f t="shared" ca="1" si="39"/>
        <v>#REF!</v>
      </c>
      <c r="W76" s="212" t="e">
        <f t="shared" ca="1" si="39"/>
        <v>#REF!</v>
      </c>
      <c r="X76" s="212" t="e">
        <f t="shared" ca="1" si="39"/>
        <v>#REF!</v>
      </c>
      <c r="Y76" s="212" t="e">
        <f t="shared" ca="1" si="40"/>
        <v>#REF!</v>
      </c>
      <c r="Z76" s="212" t="e">
        <f t="shared" ca="1" si="40"/>
        <v>#REF!</v>
      </c>
      <c r="AA76" s="212" t="e">
        <f t="shared" ca="1" si="40"/>
        <v>#REF!</v>
      </c>
      <c r="AB76" s="212" t="e">
        <f t="shared" ca="1" si="40"/>
        <v>#REF!</v>
      </c>
      <c r="AC76" s="212" t="e">
        <f t="shared" ca="1" si="40"/>
        <v>#REF!</v>
      </c>
      <c r="AD76" s="212" t="e">
        <f t="shared" ca="1" si="40"/>
        <v>#REF!</v>
      </c>
      <c r="AE76" s="212" t="e">
        <f t="shared" ca="1" si="40"/>
        <v>#REF!</v>
      </c>
      <c r="AF76" s="212" t="e">
        <f t="shared" ca="1" si="40"/>
        <v>#REF!</v>
      </c>
      <c r="AG76" s="212" t="e">
        <f t="shared" ca="1" si="40"/>
        <v>#REF!</v>
      </c>
      <c r="AH76" s="212" t="e">
        <f t="shared" ca="1" si="40"/>
        <v>#REF!</v>
      </c>
      <c r="AI76" s="212" t="e">
        <f t="shared" ca="1" si="40"/>
        <v>#REF!</v>
      </c>
      <c r="AJ76" s="212" t="e">
        <f t="shared" ca="1" si="40"/>
        <v>#REF!</v>
      </c>
      <c r="AK76" s="212" t="e">
        <f t="shared" ca="1" si="40"/>
        <v>#REF!</v>
      </c>
      <c r="AL76" s="212" t="e">
        <f t="shared" ca="1" si="40"/>
        <v>#REF!</v>
      </c>
      <c r="AM76" s="212" t="e">
        <f t="shared" ca="1" si="40"/>
        <v>#REF!</v>
      </c>
      <c r="AN76" s="212" t="e">
        <f t="shared" ca="1" si="40"/>
        <v>#REF!</v>
      </c>
      <c r="AO76" s="212" t="e">
        <f t="shared" ca="1" si="41"/>
        <v>#REF!</v>
      </c>
      <c r="AP76" s="212" t="e">
        <f t="shared" ca="1" si="41"/>
        <v>#REF!</v>
      </c>
      <c r="AQ76" s="212" t="e">
        <f t="shared" ca="1" si="41"/>
        <v>#REF!</v>
      </c>
      <c r="AR76" s="212" t="e">
        <f t="shared" ca="1" si="41"/>
        <v>#REF!</v>
      </c>
      <c r="AS76" s="212" t="e">
        <f t="shared" ca="1" si="41"/>
        <v>#REF!</v>
      </c>
      <c r="AT76" s="212" t="e">
        <f t="shared" ca="1" si="41"/>
        <v>#REF!</v>
      </c>
      <c r="AU76" s="212" t="e">
        <f t="shared" ca="1" si="41"/>
        <v>#REF!</v>
      </c>
      <c r="AV76" s="212" t="e">
        <f t="shared" ca="1" si="41"/>
        <v>#REF!</v>
      </c>
      <c r="AW76" s="212" t="e">
        <f t="shared" ca="1" si="41"/>
        <v>#REF!</v>
      </c>
      <c r="AX76" s="212">
        <f t="shared" ca="1" si="35"/>
        <v>0.59040000000000004</v>
      </c>
      <c r="AY76" s="212">
        <f t="shared" ca="1" si="48"/>
        <v>0.54190000000000005</v>
      </c>
      <c r="AZ76" s="212">
        <f t="shared" ca="1" si="48"/>
        <v>0.65449999999999997</v>
      </c>
      <c r="BA76" s="212">
        <f t="shared" ca="1" si="48"/>
        <v>0.77400000000000002</v>
      </c>
      <c r="BB76" s="212">
        <f t="shared" ca="1" si="48"/>
        <v>0.63970000000000005</v>
      </c>
      <c r="BC76" s="212">
        <f t="shared" ca="1" si="48"/>
        <v>0.69099999999999995</v>
      </c>
      <c r="BD76" s="212">
        <f t="shared" ca="1" si="48"/>
        <v>0.69610000000000005</v>
      </c>
      <c r="BE76" s="212">
        <f t="shared" ca="1" si="48"/>
        <v>0.63660000000000005</v>
      </c>
      <c r="BF76" s="212">
        <f t="shared" ca="1" si="48"/>
        <v>0.60189999999999999</v>
      </c>
      <c r="BG76" s="212">
        <f t="shared" ca="1" si="48"/>
        <v>0.74670000000000003</v>
      </c>
      <c r="BH76" s="212">
        <f t="shared" ca="1" si="45"/>
        <v>0.6603</v>
      </c>
      <c r="BI76" s="212">
        <f t="shared" ca="1" si="45"/>
        <v>0.63870000000000005</v>
      </c>
      <c r="BJ76" s="212">
        <f t="shared" ca="1" si="45"/>
        <v>0.63949999999999996</v>
      </c>
      <c r="BK76" s="212">
        <f t="shared" ca="1" si="45"/>
        <v>0.58889999999999998</v>
      </c>
      <c r="BL76" s="212">
        <f t="shared" ca="1" si="45"/>
        <v>0.63890000000000002</v>
      </c>
      <c r="BM76" s="212">
        <f t="shared" ca="1" si="45"/>
        <v>0.70740000000000003</v>
      </c>
      <c r="BN76" s="212">
        <f t="shared" ca="1" si="45"/>
        <v>0.62109999999999999</v>
      </c>
      <c r="BO76" s="212">
        <f t="shared" ca="1" si="45"/>
        <v>0.73599999999999999</v>
      </c>
      <c r="BP76" s="212">
        <f t="shared" ca="1" si="45"/>
        <v>0.73780000000000001</v>
      </c>
      <c r="BQ76" s="212">
        <f t="shared" ca="1" si="45"/>
        <v>0.62909999999999999</v>
      </c>
      <c r="BR76" s="212">
        <f t="shared" ca="1" si="46"/>
        <v>0.66690000000000005</v>
      </c>
      <c r="BS76" s="212">
        <f t="shared" ca="1" si="46"/>
        <v>0.79900000000000004</v>
      </c>
      <c r="BT76" s="212">
        <f t="shared" ca="1" si="46"/>
        <v>0.69340000000000002</v>
      </c>
      <c r="BU76" s="212">
        <f t="shared" ca="1" si="46"/>
        <v>0.68420000000000003</v>
      </c>
      <c r="BV76" s="212">
        <f t="shared" ca="1" si="46"/>
        <v>0.67789999999999995</v>
      </c>
      <c r="BW76" s="212">
        <f t="shared" ca="1" si="46"/>
        <v>0.63819999999999999</v>
      </c>
      <c r="BX76" s="212">
        <f t="shared" ca="1" si="46"/>
        <v>0.69169999999999998</v>
      </c>
      <c r="BY76" s="212">
        <f t="shared" ca="1" si="47"/>
        <v>0</v>
      </c>
      <c r="BZ76" s="212">
        <f t="shared" ca="1" si="47"/>
        <v>0</v>
      </c>
      <c r="CA76" s="212">
        <f t="shared" ca="1" si="47"/>
        <v>0</v>
      </c>
      <c r="CB76" s="212">
        <f t="shared" ca="1" si="47"/>
        <v>0</v>
      </c>
      <c r="CC76" s="212">
        <f t="shared" ca="1" si="47"/>
        <v>0</v>
      </c>
    </row>
    <row r="77" spans="2:81">
      <c r="B77" s="26">
        <v>28</v>
      </c>
      <c r="C77" s="26" t="str">
        <f t="shared" si="42"/>
        <v>历史汇总!B28</v>
      </c>
      <c r="D77" s="26">
        <v>75</v>
      </c>
      <c r="E77" s="26" t="str">
        <f t="shared" si="43"/>
        <v>历史新!C75</v>
      </c>
      <c r="F77" s="26">
        <f>ROW()</f>
        <v>77</v>
      </c>
      <c r="G77" s="694" t="s">
        <v>93</v>
      </c>
      <c r="H77" s="28" t="s">
        <v>94</v>
      </c>
      <c r="I77" s="43">
        <f t="shared" ca="1" si="39"/>
        <v>341348</v>
      </c>
      <c r="J77" s="43">
        <f t="shared" ca="1" si="39"/>
        <v>315843</v>
      </c>
      <c r="K77" s="43">
        <f t="shared" ca="1" si="39"/>
        <v>282440</v>
      </c>
      <c r="L77" s="43">
        <f t="shared" ca="1" si="39"/>
        <v>257814</v>
      </c>
      <c r="M77" s="43">
        <f t="shared" ca="1" si="39"/>
        <v>236282</v>
      </c>
      <c r="N77" s="43">
        <f t="shared" ca="1" si="39"/>
        <v>195304</v>
      </c>
      <c r="O77" s="43">
        <f t="shared" ca="1" si="39"/>
        <v>170131</v>
      </c>
      <c r="P77" s="43">
        <f t="shared" ca="1" si="39"/>
        <v>213757</v>
      </c>
      <c r="Q77" s="43">
        <f t="shared" ca="1" si="39"/>
        <v>205567</v>
      </c>
      <c r="R77" s="43">
        <f t="shared" ca="1" si="39"/>
        <v>194359</v>
      </c>
      <c r="S77" s="43">
        <f t="shared" ca="1" si="39"/>
        <v>142565</v>
      </c>
      <c r="T77" s="43">
        <f t="shared" ca="1" si="39"/>
        <v>206215</v>
      </c>
      <c r="U77" s="43">
        <f t="shared" ca="1" si="39"/>
        <v>265729</v>
      </c>
      <c r="V77" s="43">
        <f t="shared" ca="1" si="39"/>
        <v>205260</v>
      </c>
      <c r="W77" s="43">
        <f t="shared" ca="1" si="39"/>
        <v>327556</v>
      </c>
      <c r="X77" s="43">
        <f t="shared" ref="X77:AM90" ca="1" si="49">OFFSET(INDIRECT($C77),0,X$1)</f>
        <v>427212</v>
      </c>
      <c r="Y77" s="43">
        <f t="shared" ca="1" si="49"/>
        <v>341413</v>
      </c>
      <c r="Z77" s="43">
        <f t="shared" ca="1" si="49"/>
        <v>765780</v>
      </c>
      <c r="AA77" s="43">
        <f t="shared" ca="1" si="49"/>
        <v>387269</v>
      </c>
      <c r="AB77" s="43">
        <f t="shared" ca="1" si="49"/>
        <v>422465</v>
      </c>
      <c r="AC77" s="43">
        <f t="shared" ca="1" si="49"/>
        <v>442059</v>
      </c>
      <c r="AD77" s="43">
        <f t="shared" ca="1" si="49"/>
        <v>224577</v>
      </c>
      <c r="AE77" s="43">
        <f t="shared" ca="1" si="49"/>
        <v>276568</v>
      </c>
      <c r="AF77" s="43">
        <f t="shared" ca="1" si="49"/>
        <v>245376</v>
      </c>
      <c r="AG77" s="43">
        <f t="shared" ca="1" si="49"/>
        <v>260111</v>
      </c>
      <c r="AH77" s="43">
        <f t="shared" ca="1" si="49"/>
        <v>224241</v>
      </c>
      <c r="AI77" s="43">
        <f t="shared" ca="1" si="49"/>
        <v>200966</v>
      </c>
      <c r="AJ77" s="43">
        <f t="shared" ca="1" si="49"/>
        <v>251050</v>
      </c>
      <c r="AK77" s="43">
        <f t="shared" ca="1" si="49"/>
        <v>227492</v>
      </c>
      <c r="AL77" s="43">
        <f t="shared" ca="1" si="49"/>
        <v>293215</v>
      </c>
      <c r="AM77" s="43">
        <f t="shared" ca="1" si="49"/>
        <v>522763</v>
      </c>
      <c r="AN77" s="43">
        <f t="shared" ca="1" si="40"/>
        <v>383066</v>
      </c>
      <c r="AO77" s="43">
        <f t="shared" ca="1" si="41"/>
        <v>368447</v>
      </c>
      <c r="AP77" s="43">
        <f t="shared" ca="1" si="41"/>
        <v>329964</v>
      </c>
      <c r="AQ77" s="43">
        <f t="shared" ca="1" si="41"/>
        <v>210376</v>
      </c>
      <c r="AR77" s="43">
        <f t="shared" ca="1" si="41"/>
        <v>196451</v>
      </c>
      <c r="AS77" s="43">
        <f t="shared" ca="1" si="41"/>
        <v>237512</v>
      </c>
      <c r="AT77" s="43">
        <f t="shared" ca="1" si="41"/>
        <v>160826</v>
      </c>
      <c r="AU77" s="43">
        <f t="shared" ca="1" si="41"/>
        <v>173244</v>
      </c>
      <c r="AV77" s="43">
        <f t="shared" ca="1" si="41"/>
        <v>153846</v>
      </c>
      <c r="AW77" s="43">
        <f t="shared" ca="1" si="41"/>
        <v>158421</v>
      </c>
      <c r="AX77" s="43">
        <f t="shared" ca="1" si="35"/>
        <v>173376</v>
      </c>
      <c r="AY77" s="43">
        <f t="shared" ca="1" si="48"/>
        <v>188822</v>
      </c>
      <c r="AZ77" s="43">
        <f t="shared" ca="1" si="48"/>
        <v>134506</v>
      </c>
      <c r="BA77" s="43">
        <f t="shared" ca="1" si="48"/>
        <v>112962</v>
      </c>
      <c r="BB77" s="43">
        <f t="shared" ca="1" si="48"/>
        <v>97193</v>
      </c>
      <c r="BC77" s="43">
        <f t="shared" ca="1" si="48"/>
        <v>102063</v>
      </c>
      <c r="BD77" s="43">
        <f t="shared" ca="1" si="48"/>
        <v>122951</v>
      </c>
      <c r="BE77" s="43">
        <f t="shared" ca="1" si="48"/>
        <v>116436</v>
      </c>
      <c r="BF77" s="43">
        <f t="shared" ca="1" si="48"/>
        <v>85855</v>
      </c>
      <c r="BG77" s="43">
        <f t="shared" ca="1" si="48"/>
        <v>88343</v>
      </c>
      <c r="BH77" s="43">
        <f t="shared" ca="1" si="45"/>
        <v>93167</v>
      </c>
      <c r="BI77" s="43">
        <f t="shared" ca="1" si="45"/>
        <v>125945</v>
      </c>
      <c r="BJ77" s="43">
        <f t="shared" ca="1" si="45"/>
        <v>93689</v>
      </c>
      <c r="BK77" s="43">
        <f t="shared" ca="1" si="45"/>
        <v>123808</v>
      </c>
      <c r="BL77" s="43">
        <f t="shared" ca="1" si="45"/>
        <v>114028</v>
      </c>
      <c r="BM77" s="43">
        <f t="shared" ca="1" si="45"/>
        <v>85375</v>
      </c>
      <c r="BN77" s="43">
        <f t="shared" ca="1" si="45"/>
        <v>90713</v>
      </c>
      <c r="BO77" s="43">
        <f t="shared" ca="1" si="45"/>
        <v>62906</v>
      </c>
      <c r="BP77" s="43">
        <f t="shared" ca="1" si="45"/>
        <v>57808</v>
      </c>
      <c r="BQ77" s="43">
        <f t="shared" ca="1" si="45"/>
        <v>71295</v>
      </c>
      <c r="BR77" s="43">
        <f t="shared" ca="1" si="46"/>
        <v>79777</v>
      </c>
      <c r="BS77" s="43">
        <f t="shared" ca="1" si="46"/>
        <v>65342</v>
      </c>
      <c r="BT77" s="43">
        <f t="shared" ca="1" si="46"/>
        <v>64737</v>
      </c>
      <c r="BU77" s="43">
        <f t="shared" ca="1" si="46"/>
        <v>64246</v>
      </c>
      <c r="BV77" s="43">
        <f t="shared" ca="1" si="46"/>
        <v>80447</v>
      </c>
      <c r="BW77" s="43">
        <f t="shared" ca="1" si="46"/>
        <v>53887</v>
      </c>
      <c r="BX77" s="43">
        <f t="shared" ca="1" si="46"/>
        <v>105675</v>
      </c>
      <c r="BY77" s="43">
        <f t="shared" ca="1" si="47"/>
        <v>0</v>
      </c>
      <c r="BZ77" s="43">
        <f t="shared" ca="1" si="47"/>
        <v>0</v>
      </c>
      <c r="CA77" s="43">
        <f t="shared" ca="1" si="47"/>
        <v>0</v>
      </c>
      <c r="CB77" s="43">
        <f t="shared" ca="1" si="47"/>
        <v>0</v>
      </c>
      <c r="CC77" s="43">
        <f t="shared" ca="1" si="47"/>
        <v>0</v>
      </c>
    </row>
    <row r="78" spans="2:81" ht="17.25">
      <c r="B78" s="26">
        <v>29</v>
      </c>
      <c r="C78" s="26" t="str">
        <f t="shared" si="42"/>
        <v>历史汇总!B29</v>
      </c>
      <c r="D78" s="26">
        <v>76</v>
      </c>
      <c r="E78" s="26" t="str">
        <f t="shared" si="43"/>
        <v>历史新!C76</v>
      </c>
      <c r="F78" s="26">
        <f>ROW()</f>
        <v>78</v>
      </c>
      <c r="G78" s="694"/>
      <c r="H78" s="29" t="s">
        <v>95</v>
      </c>
      <c r="I78" s="212">
        <f t="shared" ref="I78:X90" ca="1" si="50">OFFSET(INDIRECT($C78),0,I$1)</f>
        <v>-0.1178</v>
      </c>
      <c r="J78" s="212">
        <f t="shared" ca="1" si="50"/>
        <v>-7.4700000000000003E-2</v>
      </c>
      <c r="K78" s="212">
        <f t="shared" ca="1" si="50"/>
        <v>-0.10580000000000001</v>
      </c>
      <c r="L78" s="212">
        <f t="shared" ca="1" si="50"/>
        <v>-8.72E-2</v>
      </c>
      <c r="M78" s="212">
        <f t="shared" ca="1" si="50"/>
        <v>-8.3500000000000005E-2</v>
      </c>
      <c r="N78" s="212">
        <f t="shared" ca="1" si="50"/>
        <v>-0.1734</v>
      </c>
      <c r="O78" s="212">
        <f t="shared" ca="1" si="50"/>
        <v>-0.12889999999999999</v>
      </c>
      <c r="P78" s="212">
        <f t="shared" ca="1" si="50"/>
        <v>0.25640000000000002</v>
      </c>
      <c r="Q78" s="212">
        <f t="shared" ca="1" si="50"/>
        <v>-3.8300000000000001E-2</v>
      </c>
      <c r="R78" s="212">
        <f t="shared" ca="1" si="50"/>
        <v>-5.45E-2</v>
      </c>
      <c r="S78" s="212">
        <f t="shared" ca="1" si="50"/>
        <v>-0.26650000000000001</v>
      </c>
      <c r="T78" s="212">
        <f t="shared" ca="1" si="50"/>
        <v>0.44650000000000001</v>
      </c>
      <c r="U78" s="212">
        <f t="shared" ca="1" si="50"/>
        <v>0.28860000000000002</v>
      </c>
      <c r="V78" s="212">
        <f t="shared" ca="1" si="50"/>
        <v>-0.2276</v>
      </c>
      <c r="W78" s="212">
        <f t="shared" ca="1" si="50"/>
        <v>0.5958</v>
      </c>
      <c r="X78" s="212">
        <f t="shared" ca="1" si="50"/>
        <v>0.30420000000000003</v>
      </c>
      <c r="Y78" s="212">
        <f t="shared" ca="1" si="49"/>
        <v>-0.20080000000000001</v>
      </c>
      <c r="Z78" s="212">
        <f t="shared" ca="1" si="49"/>
        <v>1.2430000000000001</v>
      </c>
      <c r="AA78" s="212">
        <f t="shared" ca="1" si="49"/>
        <v>-0.49430000000000002</v>
      </c>
      <c r="AB78" s="212">
        <f t="shared" ca="1" si="49"/>
        <v>9.0899999999999995E-2</v>
      </c>
      <c r="AC78" s="212">
        <f t="shared" ca="1" si="49"/>
        <v>4.6399999999999997E-2</v>
      </c>
      <c r="AD78" s="212">
        <f t="shared" ca="1" si="49"/>
        <v>-0.49199999999999999</v>
      </c>
      <c r="AE78" s="212">
        <f t="shared" ca="1" si="49"/>
        <v>0.23150000000000001</v>
      </c>
      <c r="AF78" s="212">
        <f t="shared" ca="1" si="49"/>
        <v>-0.1128</v>
      </c>
      <c r="AG78" s="212">
        <f t="shared" ca="1" si="49"/>
        <v>6.0100000000000001E-2</v>
      </c>
      <c r="AH78" s="212">
        <f t="shared" ca="1" si="49"/>
        <v>-0.13789999999999999</v>
      </c>
      <c r="AI78" s="212">
        <f t="shared" ca="1" si="49"/>
        <v>-0.1038</v>
      </c>
      <c r="AJ78" s="212">
        <f t="shared" ca="1" si="49"/>
        <v>0.2492</v>
      </c>
      <c r="AK78" s="212">
        <f t="shared" ca="1" si="49"/>
        <v>-9.3799999999999994E-2</v>
      </c>
      <c r="AL78" s="212">
        <f t="shared" ca="1" si="49"/>
        <v>0.28889999999999999</v>
      </c>
      <c r="AM78" s="212">
        <f t="shared" ca="1" si="49"/>
        <v>0.78290000000000004</v>
      </c>
      <c r="AN78" s="212">
        <f t="shared" ca="1" si="40"/>
        <v>-0.26719999999999999</v>
      </c>
      <c r="AO78" s="212">
        <f t="shared" ca="1" si="41"/>
        <v>-3.8199999999999998E-2</v>
      </c>
      <c r="AP78" s="212">
        <f t="shared" ca="1" si="41"/>
        <v>-0.10440000000000001</v>
      </c>
      <c r="AQ78" s="212">
        <f t="shared" ca="1" si="41"/>
        <v>-0.3624</v>
      </c>
      <c r="AR78" s="212">
        <f t="shared" ca="1" si="41"/>
        <v>-6.6199999999999995E-2</v>
      </c>
      <c r="AS78" s="212">
        <f t="shared" ca="1" si="41"/>
        <v>0.20899999999999999</v>
      </c>
      <c r="AT78" s="212">
        <f t="shared" ca="1" si="41"/>
        <v>-0.32290000000000002</v>
      </c>
      <c r="AU78" s="212">
        <f t="shared" ca="1" si="41"/>
        <v>7.7200000000000005E-2</v>
      </c>
      <c r="AV78" s="212">
        <f t="shared" ca="1" si="41"/>
        <v>-0.112</v>
      </c>
      <c r="AW78" s="212">
        <f t="shared" ca="1" si="41"/>
        <v>2.9700000000000001E-2</v>
      </c>
      <c r="AX78" s="212">
        <f t="shared" ca="1" si="35"/>
        <v>0.29399999999999998</v>
      </c>
      <c r="AY78" s="212">
        <f t="shared" ca="1" si="48"/>
        <v>8.9099999999999999E-2</v>
      </c>
      <c r="AZ78" s="212">
        <f t="shared" ca="1" si="48"/>
        <v>-0.28770000000000001</v>
      </c>
      <c r="BA78" s="212">
        <f t="shared" ca="1" si="48"/>
        <v>-0.16020000000000001</v>
      </c>
      <c r="BB78" s="212">
        <f t="shared" ca="1" si="48"/>
        <v>-0.1396</v>
      </c>
      <c r="BC78" s="212">
        <f t="shared" ca="1" si="48"/>
        <v>5.0099999999999999E-2</v>
      </c>
      <c r="BD78" s="212">
        <f t="shared" ca="1" si="48"/>
        <v>0.20469999999999999</v>
      </c>
      <c r="BE78" s="212">
        <f t="shared" ca="1" si="48"/>
        <v>-5.2999999999999999E-2</v>
      </c>
      <c r="BF78" s="212">
        <f t="shared" ca="1" si="48"/>
        <v>-0.2626</v>
      </c>
      <c r="BG78" s="212">
        <f t="shared" ca="1" si="48"/>
        <v>2.9000000000000001E-2</v>
      </c>
      <c r="BH78" s="212">
        <f t="shared" ca="1" si="45"/>
        <v>5.4600000000000003E-2</v>
      </c>
      <c r="BI78" s="212">
        <f t="shared" ca="1" si="45"/>
        <v>0.3518</v>
      </c>
      <c r="BJ78" s="212">
        <f t="shared" ca="1" si="45"/>
        <v>-0.25609999999999999</v>
      </c>
      <c r="BK78" s="212">
        <f t="shared" ca="1" si="45"/>
        <v>0.32150000000000001</v>
      </c>
      <c r="BL78" s="212">
        <f t="shared" ca="1" si="45"/>
        <v>-7.9000000000000001E-2</v>
      </c>
      <c r="BM78" s="212">
        <f t="shared" ca="1" si="45"/>
        <v>-0.25130000000000002</v>
      </c>
      <c r="BN78" s="212">
        <f t="shared" ca="1" si="45"/>
        <v>6.25E-2</v>
      </c>
      <c r="BO78" s="212">
        <f t="shared" ca="1" si="45"/>
        <v>-0.30649999999999999</v>
      </c>
      <c r="BP78" s="212">
        <f t="shared" ca="1" si="45"/>
        <v>-8.1000000000000003E-2</v>
      </c>
      <c r="BQ78" s="212">
        <f t="shared" ca="1" si="45"/>
        <v>0.23330000000000001</v>
      </c>
      <c r="BR78" s="212">
        <f t="shared" ca="1" si="46"/>
        <v>0.11899999999999999</v>
      </c>
      <c r="BS78" s="212">
        <f t="shared" ca="1" si="46"/>
        <v>-0.18090000000000001</v>
      </c>
      <c r="BT78" s="212">
        <f t="shared" ca="1" si="46"/>
        <v>-9.2999999999999992E-3</v>
      </c>
      <c r="BU78" s="212">
        <f t="shared" ca="1" si="46"/>
        <v>-7.6E-3</v>
      </c>
      <c r="BV78" s="212">
        <f t="shared" ca="1" si="46"/>
        <v>0.25219999999999998</v>
      </c>
      <c r="BW78" s="212">
        <f t="shared" ca="1" si="46"/>
        <v>-0.33019999999999999</v>
      </c>
      <c r="BX78" s="212">
        <f t="shared" ca="1" si="46"/>
        <v>0.96099999999999997</v>
      </c>
      <c r="BY78" s="212">
        <f t="shared" ca="1" si="47"/>
        <v>0</v>
      </c>
      <c r="BZ78" s="212">
        <f t="shared" ca="1" si="47"/>
        <v>0</v>
      </c>
      <c r="CA78" s="212">
        <f t="shared" ca="1" si="47"/>
        <v>0</v>
      </c>
      <c r="CB78" s="212">
        <f t="shared" ca="1" si="47"/>
        <v>0</v>
      </c>
      <c r="CC78" s="212">
        <f t="shared" ca="1" si="47"/>
        <v>0</v>
      </c>
    </row>
    <row r="79" spans="2:81">
      <c r="B79" s="26">
        <v>30</v>
      </c>
      <c r="C79" s="26" t="str">
        <f t="shared" si="42"/>
        <v>历史汇总!B30</v>
      </c>
      <c r="D79" s="26">
        <v>77</v>
      </c>
      <c r="E79" s="26" t="str">
        <f t="shared" si="43"/>
        <v>历史新!C77</v>
      </c>
      <c r="F79" s="26">
        <f>ROW()</f>
        <v>79</v>
      </c>
      <c r="G79" s="694"/>
      <c r="H79" s="28" t="s">
        <v>96</v>
      </c>
      <c r="I79" s="43">
        <f t="shared" ca="1" si="50"/>
        <v>137670</v>
      </c>
      <c r="J79" s="43">
        <f t="shared" ca="1" si="50"/>
        <v>125071</v>
      </c>
      <c r="K79" s="43">
        <f t="shared" ca="1" si="50"/>
        <v>70689</v>
      </c>
      <c r="L79" s="43">
        <f t="shared" ca="1" si="50"/>
        <v>76164</v>
      </c>
      <c r="M79" s="43">
        <f t="shared" ca="1" si="50"/>
        <v>69229</v>
      </c>
      <c r="N79" s="43">
        <f t="shared" ca="1" si="50"/>
        <v>68161</v>
      </c>
      <c r="O79" s="43">
        <f t="shared" ca="1" si="50"/>
        <v>100753</v>
      </c>
      <c r="P79" s="43">
        <f t="shared" ca="1" si="50"/>
        <v>99684</v>
      </c>
      <c r="Q79" s="43">
        <f t="shared" ca="1" si="50"/>
        <v>55226</v>
      </c>
      <c r="R79" s="43">
        <f t="shared" ca="1" si="50"/>
        <v>52443</v>
      </c>
      <c r="S79" s="43">
        <f t="shared" ca="1" si="50"/>
        <v>36472</v>
      </c>
      <c r="T79" s="43">
        <f t="shared" ca="1" si="50"/>
        <v>36921</v>
      </c>
      <c r="U79" s="43">
        <f t="shared" ca="1" si="50"/>
        <v>90864</v>
      </c>
      <c r="V79" s="43">
        <f t="shared" ca="1" si="50"/>
        <v>66715</v>
      </c>
      <c r="W79" s="43">
        <f t="shared" ca="1" si="50"/>
        <v>56210</v>
      </c>
      <c r="X79" s="43">
        <f t="shared" ca="1" si="50"/>
        <v>76212</v>
      </c>
      <c r="Y79" s="43">
        <f t="shared" ca="1" si="49"/>
        <v>57929</v>
      </c>
      <c r="Z79" s="43">
        <f t="shared" ca="1" si="49"/>
        <v>79031</v>
      </c>
      <c r="AA79" s="43">
        <f t="shared" ca="1" si="49"/>
        <v>107891</v>
      </c>
      <c r="AB79" s="43">
        <f t="shared" ca="1" si="49"/>
        <v>98449</v>
      </c>
      <c r="AC79" s="43">
        <f t="shared" ca="1" si="49"/>
        <v>48693</v>
      </c>
      <c r="AD79" s="43">
        <f t="shared" ca="1" si="49"/>
        <v>51238</v>
      </c>
      <c r="AE79" s="43">
        <f t="shared" ca="1" si="49"/>
        <v>36643</v>
      </c>
      <c r="AF79" s="43">
        <f t="shared" ca="1" si="49"/>
        <v>42286</v>
      </c>
      <c r="AG79" s="43">
        <f t="shared" ca="1" si="49"/>
        <v>54319</v>
      </c>
      <c r="AH79" s="43">
        <f t="shared" ca="1" si="49"/>
        <v>77859</v>
      </c>
      <c r="AI79" s="43">
        <f t="shared" ca="1" si="49"/>
        <v>49729</v>
      </c>
      <c r="AJ79" s="43">
        <f t="shared" ca="1" si="49"/>
        <v>51428</v>
      </c>
      <c r="AK79" s="43">
        <f t="shared" ca="1" si="49"/>
        <v>53399</v>
      </c>
      <c r="AL79" s="43">
        <f t="shared" ca="1" si="49"/>
        <v>72970</v>
      </c>
      <c r="AM79" s="43">
        <f t="shared" ca="1" si="49"/>
        <v>133531</v>
      </c>
      <c r="AN79" s="43">
        <f t="shared" ca="1" si="40"/>
        <v>113924</v>
      </c>
      <c r="AO79" s="43">
        <f t="shared" ca="1" si="41"/>
        <v>53216</v>
      </c>
      <c r="AP79" s="43">
        <f t="shared" ca="1" si="41"/>
        <v>51656</v>
      </c>
      <c r="AQ79" s="43">
        <f t="shared" ca="1" si="41"/>
        <v>40702</v>
      </c>
      <c r="AR79" s="43">
        <f t="shared" ca="1" si="41"/>
        <v>38518</v>
      </c>
      <c r="AS79" s="43">
        <f t="shared" ca="1" si="41"/>
        <v>60418</v>
      </c>
      <c r="AT79" s="43">
        <f t="shared" ca="1" si="41"/>
        <v>49954</v>
      </c>
      <c r="AU79" s="43">
        <f t="shared" ca="1" si="41"/>
        <v>39075</v>
      </c>
      <c r="AV79" s="43">
        <f t="shared" ca="1" si="41"/>
        <v>35859</v>
      </c>
      <c r="AW79" s="43">
        <f t="shared" ca="1" si="41"/>
        <v>35798</v>
      </c>
      <c r="AX79" s="43">
        <f t="shared" ca="1" si="35"/>
        <v>55786.64</v>
      </c>
      <c r="AY79" s="57">
        <f t="shared" ca="1" si="48"/>
        <v>102017.72</v>
      </c>
      <c r="AZ79" s="57">
        <f t="shared" ca="1" si="48"/>
        <v>69518.509999999995</v>
      </c>
      <c r="BA79" s="43">
        <f t="shared" ca="1" si="48"/>
        <v>30264.080000000002</v>
      </c>
      <c r="BB79" s="43">
        <f t="shared" ca="1" si="48"/>
        <v>30795.73</v>
      </c>
      <c r="BC79" s="43">
        <f t="shared" ca="1" si="48"/>
        <v>28010.38</v>
      </c>
      <c r="BD79" s="43">
        <f t="shared" ca="1" si="48"/>
        <v>25318.94</v>
      </c>
      <c r="BE79" s="43">
        <f t="shared" ca="1" si="48"/>
        <v>29700.22</v>
      </c>
      <c r="BF79" s="43">
        <f t="shared" ca="1" si="48"/>
        <v>42403.08</v>
      </c>
      <c r="BG79" s="43">
        <f t="shared" ca="1" si="48"/>
        <v>26965.23</v>
      </c>
      <c r="BH79" s="43">
        <f t="shared" ca="1" si="45"/>
        <v>29499.53</v>
      </c>
      <c r="BI79" s="43">
        <f t="shared" ca="1" si="45"/>
        <v>31803.33</v>
      </c>
      <c r="BJ79" s="43">
        <f t="shared" ca="1" si="45"/>
        <v>32579.11</v>
      </c>
      <c r="BK79" s="43">
        <f t="shared" ca="1" si="45"/>
        <v>53449.77</v>
      </c>
      <c r="BL79" s="43">
        <f t="shared" ca="1" si="45"/>
        <v>53899.22</v>
      </c>
      <c r="BM79" s="43">
        <f t="shared" ca="1" si="45"/>
        <v>25193.54</v>
      </c>
      <c r="BN79" s="43">
        <f t="shared" ca="1" si="45"/>
        <v>25014.87</v>
      </c>
      <c r="BO79" s="43">
        <f t="shared" ca="1" si="45"/>
        <v>16125.38</v>
      </c>
      <c r="BP79" s="43">
        <f t="shared" ca="1" si="45"/>
        <v>13630.04</v>
      </c>
      <c r="BQ79" s="43">
        <f t="shared" ca="1" si="45"/>
        <v>26521.14</v>
      </c>
      <c r="BR79" s="43">
        <f t="shared" ca="1" si="46"/>
        <v>34797.9</v>
      </c>
      <c r="BS79" s="43">
        <f t="shared" ca="1" si="46"/>
        <v>20251.669999999998</v>
      </c>
      <c r="BT79" s="43">
        <f t="shared" ca="1" si="46"/>
        <v>22503.14</v>
      </c>
      <c r="BU79" s="43">
        <f t="shared" ca="1" si="46"/>
        <v>19528.55</v>
      </c>
      <c r="BV79" s="43">
        <f t="shared" ca="1" si="46"/>
        <v>24157.85</v>
      </c>
      <c r="BW79" s="43">
        <f t="shared" ca="1" si="46"/>
        <v>29376.400000000001</v>
      </c>
      <c r="BX79" s="43">
        <f t="shared" ca="1" si="46"/>
        <v>34274.51</v>
      </c>
      <c r="BY79" s="43">
        <f t="shared" ca="1" si="47"/>
        <v>0</v>
      </c>
      <c r="BZ79" s="43">
        <f t="shared" ca="1" si="47"/>
        <v>0</v>
      </c>
      <c r="CA79" s="43">
        <f t="shared" ca="1" si="47"/>
        <v>0</v>
      </c>
      <c r="CB79" s="43">
        <f t="shared" ca="1" si="47"/>
        <v>0</v>
      </c>
      <c r="CC79" s="43">
        <f t="shared" ca="1" si="47"/>
        <v>0</v>
      </c>
    </row>
    <row r="80" spans="2:81" ht="17.25">
      <c r="B80" s="26">
        <v>31</v>
      </c>
      <c r="C80" s="26" t="str">
        <f t="shared" si="42"/>
        <v>历史汇总!B31</v>
      </c>
      <c r="D80" s="26">
        <v>78</v>
      </c>
      <c r="E80" s="26" t="str">
        <f t="shared" si="43"/>
        <v>历史新!C78</v>
      </c>
      <c r="F80" s="26">
        <f>ROW()</f>
        <v>80</v>
      </c>
      <c r="G80" s="694"/>
      <c r="H80" s="29" t="s">
        <v>97</v>
      </c>
      <c r="I80" s="212">
        <f t="shared" ca="1" si="50"/>
        <v>0.69979999999999998</v>
      </c>
      <c r="J80" s="212">
        <f t="shared" ca="1" si="50"/>
        <v>-9.1499999999999998E-2</v>
      </c>
      <c r="K80" s="212">
        <f t="shared" ca="1" si="50"/>
        <v>-0.43480000000000002</v>
      </c>
      <c r="L80" s="212">
        <f t="shared" ca="1" si="50"/>
        <v>7.7499999999999999E-2</v>
      </c>
      <c r="M80" s="212">
        <f t="shared" ca="1" si="50"/>
        <v>-9.11E-2</v>
      </c>
      <c r="N80" s="212">
        <f t="shared" ca="1" si="50"/>
        <v>-1.54E-2</v>
      </c>
      <c r="O80" s="212">
        <f t="shared" ca="1" si="50"/>
        <v>0.47820000000000001</v>
      </c>
      <c r="P80" s="212">
        <f t="shared" ca="1" si="50"/>
        <v>-1.06E-2</v>
      </c>
      <c r="Q80" s="212">
        <f t="shared" ca="1" si="50"/>
        <v>-0.44600000000000001</v>
      </c>
      <c r="R80" s="212">
        <f t="shared" ca="1" si="50"/>
        <v>-5.04E-2</v>
      </c>
      <c r="S80" s="212">
        <f t="shared" ca="1" si="50"/>
        <v>-0.30449999999999999</v>
      </c>
      <c r="T80" s="212">
        <f t="shared" ca="1" si="50"/>
        <v>1.23E-2</v>
      </c>
      <c r="U80" s="212">
        <f t="shared" ca="1" si="50"/>
        <v>1.4610000000000001</v>
      </c>
      <c r="V80" s="212">
        <f t="shared" ca="1" si="50"/>
        <v>-0.26579999999999998</v>
      </c>
      <c r="W80" s="212">
        <f t="shared" ca="1" si="50"/>
        <v>-0.1575</v>
      </c>
      <c r="X80" s="212">
        <f t="shared" ca="1" si="50"/>
        <v>0.35580000000000001</v>
      </c>
      <c r="Y80" s="212">
        <f t="shared" ca="1" si="49"/>
        <v>-0.2399</v>
      </c>
      <c r="Z80" s="212">
        <f t="shared" ca="1" si="49"/>
        <v>0.36430000000000001</v>
      </c>
      <c r="AA80" s="212">
        <f t="shared" ca="1" si="49"/>
        <v>0.36520000000000002</v>
      </c>
      <c r="AB80" s="212">
        <f t="shared" ca="1" si="49"/>
        <v>-8.7499999999999994E-2</v>
      </c>
      <c r="AC80" s="212">
        <f t="shared" ca="1" si="49"/>
        <v>-0.50539999999999996</v>
      </c>
      <c r="AD80" s="212">
        <f t="shared" ca="1" si="49"/>
        <v>5.2299999999999999E-2</v>
      </c>
      <c r="AE80" s="212">
        <f t="shared" ca="1" si="49"/>
        <v>-0.2848</v>
      </c>
      <c r="AF80" s="212">
        <f t="shared" ca="1" si="49"/>
        <v>0.154</v>
      </c>
      <c r="AG80" s="212">
        <f t="shared" ca="1" si="49"/>
        <v>0.28460000000000002</v>
      </c>
      <c r="AH80" s="212">
        <f t="shared" ca="1" si="49"/>
        <v>0.43340000000000001</v>
      </c>
      <c r="AI80" s="212">
        <f t="shared" ca="1" si="49"/>
        <v>-0.36130000000000001</v>
      </c>
      <c r="AJ80" s="212">
        <f t="shared" ca="1" si="49"/>
        <v>3.4200000000000001E-2</v>
      </c>
      <c r="AK80" s="212">
        <f t="shared" ca="1" si="49"/>
        <v>3.8300000000000001E-2</v>
      </c>
      <c r="AL80" s="212">
        <f t="shared" ca="1" si="49"/>
        <v>0.36649999999999999</v>
      </c>
      <c r="AM80" s="212">
        <f t="shared" ca="1" si="49"/>
        <v>0.82989999999999997</v>
      </c>
      <c r="AN80" s="212">
        <f t="shared" ca="1" si="40"/>
        <v>-0.14680000000000001</v>
      </c>
      <c r="AO80" s="212">
        <f t="shared" ca="1" si="41"/>
        <v>-0.53290000000000004</v>
      </c>
      <c r="AP80" s="212">
        <f t="shared" ca="1" si="41"/>
        <v>-2.93E-2</v>
      </c>
      <c r="AQ80" s="212">
        <f t="shared" ca="1" si="41"/>
        <v>-0.21210000000000001</v>
      </c>
      <c r="AR80" s="212">
        <f t="shared" ca="1" si="41"/>
        <v>-5.3699999999999998E-2</v>
      </c>
      <c r="AS80" s="212">
        <f t="shared" ca="1" si="41"/>
        <v>0.56859999999999999</v>
      </c>
      <c r="AT80" s="212">
        <f t="shared" ca="1" si="41"/>
        <v>-0.17319999999999999</v>
      </c>
      <c r="AU80" s="212">
        <f t="shared" ca="1" si="41"/>
        <v>-0.21779999999999999</v>
      </c>
      <c r="AV80" s="212">
        <f t="shared" ca="1" si="41"/>
        <v>-8.2299999999999998E-2</v>
      </c>
      <c r="AW80" s="212">
        <f t="shared" ca="1" si="41"/>
        <v>-1.6999999999999999E-3</v>
      </c>
      <c r="AX80" s="212">
        <f t="shared" ca="1" si="35"/>
        <v>3.8492999999999999</v>
      </c>
      <c r="AY80" s="212">
        <f t="shared" ca="1" si="48"/>
        <v>0.82869999999999999</v>
      </c>
      <c r="AZ80" s="212">
        <f t="shared" ca="1" si="48"/>
        <v>-0.31859999999999999</v>
      </c>
      <c r="BA80" s="212">
        <f t="shared" ca="1" si="48"/>
        <v>-0.56469999999999998</v>
      </c>
      <c r="BB80" s="212">
        <f t="shared" ca="1" si="48"/>
        <v>1.7600000000000001E-2</v>
      </c>
      <c r="BC80" s="212">
        <f t="shared" ca="1" si="48"/>
        <v>-9.0399999999999994E-2</v>
      </c>
      <c r="BD80" s="212">
        <f t="shared" ca="1" si="48"/>
        <v>-9.6100000000000005E-2</v>
      </c>
      <c r="BE80" s="212">
        <f t="shared" ca="1" si="48"/>
        <v>0.17299999999999999</v>
      </c>
      <c r="BF80" s="212">
        <f t="shared" ca="1" si="48"/>
        <v>0.42770000000000002</v>
      </c>
      <c r="BG80" s="212">
        <f t="shared" ca="1" si="48"/>
        <v>-0.36409999999999998</v>
      </c>
      <c r="BH80" s="212">
        <f t="shared" ca="1" si="45"/>
        <v>9.4E-2</v>
      </c>
      <c r="BI80" s="212">
        <f t="shared" ca="1" si="45"/>
        <v>7.8100000000000003E-2</v>
      </c>
      <c r="BJ80" s="212">
        <f t="shared" ca="1" si="45"/>
        <v>2.4400000000000002E-2</v>
      </c>
      <c r="BK80" s="212">
        <f t="shared" ca="1" si="45"/>
        <v>0.64059999999999995</v>
      </c>
      <c r="BL80" s="212">
        <f t="shared" ca="1" si="45"/>
        <v>8.3999999999999995E-3</v>
      </c>
      <c r="BM80" s="212">
        <f t="shared" ca="1" si="45"/>
        <v>-0.53259999999999996</v>
      </c>
      <c r="BN80" s="212">
        <f t="shared" ca="1" si="45"/>
        <v>-7.1000000000000004E-3</v>
      </c>
      <c r="BO80" s="212">
        <f t="shared" ca="1" si="45"/>
        <v>-0.35539999999999999</v>
      </c>
      <c r="BP80" s="212">
        <f t="shared" ca="1" si="45"/>
        <v>-0.1547</v>
      </c>
      <c r="BQ80" s="212">
        <f t="shared" ca="1" si="45"/>
        <v>0.94579999999999997</v>
      </c>
      <c r="BR80" s="212">
        <f t="shared" ca="1" si="46"/>
        <v>0.31209999999999999</v>
      </c>
      <c r="BS80" s="212">
        <f t="shared" ca="1" si="46"/>
        <v>-0.41799999999999998</v>
      </c>
      <c r="BT80" s="212">
        <f t="shared" ca="1" si="46"/>
        <v>0.11119999999999999</v>
      </c>
      <c r="BU80" s="212">
        <f t="shared" ca="1" si="46"/>
        <v>-0.13220000000000001</v>
      </c>
      <c r="BV80" s="212">
        <f t="shared" ca="1" si="46"/>
        <v>0.23710000000000001</v>
      </c>
      <c r="BW80" s="212">
        <f t="shared" ca="1" si="46"/>
        <v>0.216</v>
      </c>
      <c r="BX80" s="212">
        <f t="shared" ca="1" si="46"/>
        <v>0.16669999999999999</v>
      </c>
      <c r="BY80" s="212">
        <f t="shared" ca="1" si="47"/>
        <v>0</v>
      </c>
      <c r="BZ80" s="212">
        <f t="shared" ca="1" si="47"/>
        <v>0</v>
      </c>
      <c r="CA80" s="212">
        <f t="shared" ca="1" si="47"/>
        <v>0</v>
      </c>
      <c r="CB80" s="212">
        <f t="shared" ca="1" si="47"/>
        <v>0</v>
      </c>
      <c r="CC80" s="212">
        <f t="shared" ca="1" si="47"/>
        <v>0</v>
      </c>
    </row>
    <row r="81" spans="2:81">
      <c r="B81" s="26">
        <v>32</v>
      </c>
      <c r="C81" s="26" t="str">
        <f t="shared" si="42"/>
        <v>历史汇总!B32</v>
      </c>
      <c r="D81" s="26">
        <v>79</v>
      </c>
      <c r="E81" s="26" t="str">
        <f t="shared" si="43"/>
        <v>历史新!C79</v>
      </c>
      <c r="F81" s="26">
        <f>ROW()</f>
        <v>81</v>
      </c>
      <c r="G81" s="694" t="s">
        <v>98</v>
      </c>
      <c r="H81" s="28" t="s">
        <v>99</v>
      </c>
      <c r="I81" s="43">
        <f t="shared" ca="1" si="50"/>
        <v>0</v>
      </c>
      <c r="J81" s="43">
        <f t="shared" ca="1" si="50"/>
        <v>0</v>
      </c>
      <c r="K81" s="43">
        <f t="shared" ca="1" si="50"/>
        <v>0</v>
      </c>
      <c r="L81" s="43">
        <f t="shared" ca="1" si="50"/>
        <v>0</v>
      </c>
      <c r="M81" s="43">
        <f t="shared" ca="1" si="50"/>
        <v>0</v>
      </c>
      <c r="N81" s="43">
        <f t="shared" ca="1" si="50"/>
        <v>0</v>
      </c>
      <c r="O81" s="43">
        <f t="shared" ca="1" si="50"/>
        <v>0</v>
      </c>
      <c r="P81" s="43">
        <f t="shared" ca="1" si="50"/>
        <v>0</v>
      </c>
      <c r="Q81" s="43">
        <f t="shared" ca="1" si="50"/>
        <v>0</v>
      </c>
      <c r="R81" s="43">
        <f t="shared" ca="1" si="50"/>
        <v>0</v>
      </c>
      <c r="S81" s="43">
        <f t="shared" ca="1" si="50"/>
        <v>0</v>
      </c>
      <c r="T81" s="43">
        <f t="shared" ca="1" si="50"/>
        <v>0</v>
      </c>
      <c r="U81" s="43">
        <f t="shared" ca="1" si="50"/>
        <v>3601.9052000000001</v>
      </c>
      <c r="V81" s="43">
        <f t="shared" ca="1" si="50"/>
        <v>3287</v>
      </c>
      <c r="W81" s="43">
        <f t="shared" ca="1" si="50"/>
        <v>3201</v>
      </c>
      <c r="X81" s="43">
        <f t="shared" ca="1" si="50"/>
        <v>3540</v>
      </c>
      <c r="Y81" s="43">
        <f t="shared" ca="1" si="49"/>
        <v>3260</v>
      </c>
      <c r="Z81" s="43">
        <f t="shared" ca="1" si="49"/>
        <v>3760</v>
      </c>
      <c r="AA81" s="43">
        <f t="shared" ca="1" si="49"/>
        <v>4122</v>
      </c>
      <c r="AB81" s="43">
        <f t="shared" ca="1" si="49"/>
        <v>4016</v>
      </c>
      <c r="AC81" s="43">
        <f t="shared" ca="1" si="49"/>
        <v>3389</v>
      </c>
      <c r="AD81" s="43">
        <f t="shared" ca="1" si="49"/>
        <v>3457</v>
      </c>
      <c r="AE81" s="43">
        <f t="shared" ca="1" si="49"/>
        <v>3316</v>
      </c>
      <c r="AF81" s="43">
        <f t="shared" ca="1" si="49"/>
        <v>3577</v>
      </c>
      <c r="AG81" s="43">
        <f t="shared" ca="1" si="49"/>
        <v>3856</v>
      </c>
      <c r="AH81" s="43">
        <f t="shared" ca="1" si="49"/>
        <v>3852</v>
      </c>
      <c r="AI81" s="43">
        <f t="shared" ca="1" si="49"/>
        <v>3334</v>
      </c>
      <c r="AJ81" s="43">
        <f t="shared" ca="1" si="49"/>
        <v>3466</v>
      </c>
      <c r="AK81" s="43">
        <f t="shared" ca="1" si="49"/>
        <v>3412</v>
      </c>
      <c r="AL81" s="43">
        <f t="shared" ca="1" si="49"/>
        <v>3742</v>
      </c>
      <c r="AM81" s="43">
        <f t="shared" ca="1" si="49"/>
        <v>4165</v>
      </c>
      <c r="AN81" s="43">
        <f t="shared" ca="1" si="40"/>
        <v>3936</v>
      </c>
      <c r="AO81" s="43">
        <f t="shared" ca="1" si="41"/>
        <v>3164</v>
      </c>
      <c r="AP81" s="43">
        <f t="shared" ca="1" si="41"/>
        <v>3199</v>
      </c>
      <c r="AQ81" s="43">
        <f t="shared" ca="1" si="41"/>
        <v>3114</v>
      </c>
      <c r="AR81" s="43">
        <f t="shared" ca="1" si="41"/>
        <v>3342</v>
      </c>
      <c r="AS81" s="43">
        <f t="shared" ca="1" si="41"/>
        <v>3751</v>
      </c>
      <c r="AT81" s="43">
        <f t="shared" ca="1" si="41"/>
        <v>3630</v>
      </c>
      <c r="AU81" s="43">
        <f t="shared" ca="1" si="41"/>
        <v>3330</v>
      </c>
      <c r="AV81" s="43">
        <f t="shared" ca="1" si="41"/>
        <v>3170</v>
      </c>
      <c r="AW81" s="43">
        <f t="shared" ca="1" si="41"/>
        <v>3148</v>
      </c>
      <c r="AX81" s="43">
        <f t="shared" ca="1" si="35"/>
        <v>3398.64</v>
      </c>
      <c r="AY81" s="43">
        <f t="shared" ca="1" si="48"/>
        <v>3805.08</v>
      </c>
      <c r="AZ81" s="43">
        <f t="shared" ca="1" si="48"/>
        <v>3463.34</v>
      </c>
      <c r="BA81" s="43">
        <f t="shared" ca="1" si="48"/>
        <v>2843.55</v>
      </c>
      <c r="BB81" s="43">
        <f t="shared" ca="1" si="48"/>
        <v>2823.16</v>
      </c>
      <c r="BC81" s="43">
        <f t="shared" ca="1" si="48"/>
        <v>2956.74</v>
      </c>
      <c r="BD81" s="43">
        <f t="shared" ca="1" si="48"/>
        <v>3079.9</v>
      </c>
      <c r="BE81" s="43">
        <f t="shared" ca="1" si="48"/>
        <v>3262.78</v>
      </c>
      <c r="BF81" s="43">
        <f t="shared" ca="1" si="48"/>
        <v>3319.76</v>
      </c>
      <c r="BG81" s="43">
        <f t="shared" ca="1" si="48"/>
        <v>3091.87</v>
      </c>
      <c r="BH81" s="43">
        <f t="shared" ca="1" si="45"/>
        <v>2854.38</v>
      </c>
      <c r="BI81" s="43">
        <f t="shared" ca="1" si="45"/>
        <v>2937.68</v>
      </c>
      <c r="BJ81" s="43">
        <f t="shared" ca="1" si="45"/>
        <v>2812.41</v>
      </c>
      <c r="BK81" s="43">
        <f t="shared" ca="1" si="45"/>
        <v>3134.37</v>
      </c>
      <c r="BL81" s="43">
        <f t="shared" ca="1" si="45"/>
        <v>3158.75</v>
      </c>
      <c r="BM81" s="43">
        <f t="shared" ca="1" si="45"/>
        <v>2565.25</v>
      </c>
      <c r="BN81" s="43">
        <f t="shared" ca="1" si="45"/>
        <v>2619.31</v>
      </c>
      <c r="BO81" s="43">
        <f t="shared" ca="1" si="45"/>
        <v>2520.09</v>
      </c>
      <c r="BP81" s="43">
        <f t="shared" ca="1" si="45"/>
        <v>2490.86</v>
      </c>
      <c r="BQ81" s="43">
        <f t="shared" ca="1" si="45"/>
        <v>2796.31</v>
      </c>
      <c r="BR81" s="43">
        <f t="shared" ca="1" si="46"/>
        <v>2966.04</v>
      </c>
      <c r="BS81" s="43">
        <f t="shared" ca="1" si="46"/>
        <v>2537.91</v>
      </c>
      <c r="BT81" s="43">
        <f t="shared" ca="1" si="46"/>
        <v>2574.77</v>
      </c>
      <c r="BU81" s="43">
        <f t="shared" ca="1" si="46"/>
        <v>2419.7600000000002</v>
      </c>
      <c r="BV81" s="43">
        <f t="shared" ca="1" si="46"/>
        <v>2809.89</v>
      </c>
      <c r="BW81" s="43">
        <f t="shared" ca="1" si="46"/>
        <v>2768.43</v>
      </c>
      <c r="BX81" s="43">
        <f t="shared" ca="1" si="46"/>
        <v>3373.26</v>
      </c>
      <c r="BY81" s="43">
        <f t="shared" ca="1" si="47"/>
        <v>0</v>
      </c>
      <c r="BZ81" s="43">
        <f t="shared" ca="1" si="47"/>
        <v>0</v>
      </c>
      <c r="CA81" s="43">
        <f t="shared" ca="1" si="47"/>
        <v>0</v>
      </c>
      <c r="CB81" s="43">
        <f t="shared" ca="1" si="47"/>
        <v>0</v>
      </c>
      <c r="CC81" s="43">
        <f t="shared" ca="1" si="47"/>
        <v>0</v>
      </c>
    </row>
    <row r="82" spans="2:81">
      <c r="C82" s="26" t="str">
        <f t="shared" si="42"/>
        <v>历史汇总!B</v>
      </c>
      <c r="D82" s="26">
        <v>80</v>
      </c>
      <c r="E82" s="26" t="str">
        <f t="shared" si="43"/>
        <v>历史新!C80</v>
      </c>
      <c r="F82" s="26">
        <f>ROW()</f>
        <v>82</v>
      </c>
      <c r="G82" s="694"/>
      <c r="H82" s="29" t="s">
        <v>100</v>
      </c>
      <c r="I82" s="45" t="e">
        <f t="shared" ca="1" si="50"/>
        <v>#REF!</v>
      </c>
      <c r="J82" s="45" t="e">
        <f t="shared" ca="1" si="50"/>
        <v>#REF!</v>
      </c>
      <c r="K82" s="45" t="e">
        <f t="shared" ca="1" si="50"/>
        <v>#REF!</v>
      </c>
      <c r="L82" s="45" t="e">
        <f t="shared" ca="1" si="50"/>
        <v>#REF!</v>
      </c>
      <c r="M82" s="45" t="e">
        <f t="shared" ca="1" si="50"/>
        <v>#REF!</v>
      </c>
      <c r="N82" s="45" t="e">
        <f t="shared" ca="1" si="50"/>
        <v>#REF!</v>
      </c>
      <c r="O82" s="45" t="e">
        <f t="shared" ca="1" si="50"/>
        <v>#REF!</v>
      </c>
      <c r="P82" s="45" t="e">
        <f t="shared" ca="1" si="50"/>
        <v>#REF!</v>
      </c>
      <c r="Q82" s="45" t="e">
        <f t="shared" ca="1" si="50"/>
        <v>#REF!</v>
      </c>
      <c r="R82" s="45" t="e">
        <f t="shared" ca="1" si="50"/>
        <v>#REF!</v>
      </c>
      <c r="S82" s="45" t="e">
        <f t="shared" ca="1" si="50"/>
        <v>#REF!</v>
      </c>
      <c r="T82" s="45" t="e">
        <f t="shared" ca="1" si="50"/>
        <v>#REF!</v>
      </c>
      <c r="U82" s="45" t="e">
        <f t="shared" ca="1" si="50"/>
        <v>#REF!</v>
      </c>
      <c r="V82" s="45" t="e">
        <f t="shared" ca="1" si="50"/>
        <v>#REF!</v>
      </c>
      <c r="W82" s="45" t="e">
        <f t="shared" ca="1" si="50"/>
        <v>#REF!</v>
      </c>
      <c r="X82" s="45" t="e">
        <f t="shared" ca="1" si="50"/>
        <v>#REF!</v>
      </c>
      <c r="Y82" s="45" t="e">
        <f t="shared" ca="1" si="49"/>
        <v>#REF!</v>
      </c>
      <c r="Z82" s="45" t="e">
        <f t="shared" ca="1" si="49"/>
        <v>#REF!</v>
      </c>
      <c r="AA82" s="45" t="e">
        <f t="shared" ca="1" si="49"/>
        <v>#REF!</v>
      </c>
      <c r="AB82" s="45" t="e">
        <f t="shared" ca="1" si="49"/>
        <v>#REF!</v>
      </c>
      <c r="AC82" s="45" t="e">
        <f t="shared" ca="1" si="49"/>
        <v>#REF!</v>
      </c>
      <c r="AD82" s="45" t="e">
        <f t="shared" ca="1" si="49"/>
        <v>#REF!</v>
      </c>
      <c r="AE82" s="45" t="e">
        <f t="shared" ca="1" si="49"/>
        <v>#REF!</v>
      </c>
      <c r="AF82" s="45" t="e">
        <f t="shared" ca="1" si="49"/>
        <v>#REF!</v>
      </c>
      <c r="AG82" s="45" t="e">
        <f t="shared" ca="1" si="49"/>
        <v>#REF!</v>
      </c>
      <c r="AH82" s="45" t="e">
        <f t="shared" ca="1" si="49"/>
        <v>#REF!</v>
      </c>
      <c r="AI82" s="45" t="e">
        <f t="shared" ca="1" si="49"/>
        <v>#REF!</v>
      </c>
      <c r="AJ82" s="45" t="e">
        <f t="shared" ca="1" si="49"/>
        <v>#REF!</v>
      </c>
      <c r="AK82" s="45" t="e">
        <f t="shared" ca="1" si="49"/>
        <v>#REF!</v>
      </c>
      <c r="AL82" s="45" t="e">
        <f t="shared" ca="1" si="49"/>
        <v>#REF!</v>
      </c>
      <c r="AM82" s="45" t="e">
        <f t="shared" ca="1" si="49"/>
        <v>#REF!</v>
      </c>
      <c r="AN82" s="45" t="e">
        <f t="shared" ca="1" si="40"/>
        <v>#REF!</v>
      </c>
      <c r="AO82" s="45" t="e">
        <f t="shared" ca="1" si="41"/>
        <v>#REF!</v>
      </c>
      <c r="AP82" s="45" t="e">
        <f t="shared" ca="1" si="41"/>
        <v>#REF!</v>
      </c>
      <c r="AQ82" s="45" t="e">
        <f t="shared" ca="1" si="41"/>
        <v>#REF!</v>
      </c>
      <c r="AR82" s="45" t="e">
        <f t="shared" ca="1" si="41"/>
        <v>#REF!</v>
      </c>
      <c r="AS82" s="45" t="e">
        <f t="shared" ca="1" si="41"/>
        <v>#REF!</v>
      </c>
      <c r="AT82" s="45" t="e">
        <f t="shared" ca="1" si="41"/>
        <v>#REF!</v>
      </c>
      <c r="AU82" s="45" t="e">
        <f t="shared" ca="1" si="41"/>
        <v>#REF!</v>
      </c>
      <c r="AV82" s="45" t="e">
        <f t="shared" ca="1" si="41"/>
        <v>#REF!</v>
      </c>
      <c r="AW82" s="45" t="e">
        <f t="shared" ca="1" si="41"/>
        <v>#REF!</v>
      </c>
      <c r="AX82" s="45">
        <f t="shared" ca="1" si="35"/>
        <v>5506.34</v>
      </c>
      <c r="AY82" s="45">
        <f t="shared" ref="AY82:BG90" ca="1" si="51">OFFSET(INDIRECT($E82),0,AY$1)</f>
        <v>6428.15</v>
      </c>
      <c r="AZ82" s="45">
        <f t="shared" ca="1" si="51"/>
        <v>6636.52</v>
      </c>
      <c r="BA82" s="45">
        <f t="shared" ca="1" si="51"/>
        <v>5097.2</v>
      </c>
      <c r="BB82" s="45">
        <f t="shared" ca="1" si="51"/>
        <v>5223.4399999999996</v>
      </c>
      <c r="BC82" s="45">
        <f t="shared" ca="1" si="51"/>
        <v>5271.93</v>
      </c>
      <c r="BD82" s="45">
        <f t="shared" ca="1" si="51"/>
        <v>5276</v>
      </c>
      <c r="BE82" s="45">
        <f t="shared" ca="1" si="51"/>
        <v>5922.69</v>
      </c>
      <c r="BF82" s="45">
        <f t="shared" ca="1" si="51"/>
        <v>6771.09</v>
      </c>
      <c r="BG82" s="45">
        <f t="shared" ca="1" si="51"/>
        <v>5340.23</v>
      </c>
      <c r="BH82" s="45">
        <f t="shared" ca="1" si="45"/>
        <v>4980.6099999999997</v>
      </c>
      <c r="BI82" s="45">
        <f t="shared" ca="1" si="45"/>
        <v>5191.58</v>
      </c>
      <c r="BJ82" s="45">
        <f t="shared" ca="1" si="45"/>
        <v>5280.3</v>
      </c>
      <c r="BK82" s="45">
        <f t="shared" ca="1" si="45"/>
        <v>6275.02</v>
      </c>
      <c r="BL82" s="45">
        <f t="shared" ca="1" si="45"/>
        <v>6709.49</v>
      </c>
      <c r="BM82" s="45">
        <f t="shared" ca="1" si="45"/>
        <v>5329.6</v>
      </c>
      <c r="BN82" s="45">
        <f t="shared" ca="1" si="45"/>
        <v>5576.75</v>
      </c>
      <c r="BO82" s="45">
        <f t="shared" ca="1" si="45"/>
        <v>5539.35</v>
      </c>
      <c r="BP82" s="45">
        <f t="shared" ca="1" si="45"/>
        <v>5002.51</v>
      </c>
      <c r="BQ82" s="45">
        <f t="shared" ca="1" si="45"/>
        <v>5904.27</v>
      </c>
      <c r="BR82" s="45">
        <f t="shared" ca="1" si="46"/>
        <v>7052.46</v>
      </c>
      <c r="BS82" s="45">
        <f t="shared" ca="1" si="46"/>
        <v>5163.3999999999996</v>
      </c>
      <c r="BT82" s="45">
        <f t="shared" ca="1" si="46"/>
        <v>5674.51</v>
      </c>
      <c r="BU82" s="45">
        <f t="shared" ca="1" si="46"/>
        <v>5266.53</v>
      </c>
      <c r="BV82" s="45">
        <f t="shared" ca="1" si="46"/>
        <v>5906.04</v>
      </c>
      <c r="BW82" s="45">
        <f t="shared" ca="1" si="46"/>
        <v>6750.74</v>
      </c>
      <c r="BX82" s="45">
        <f t="shared" ca="1" si="46"/>
        <v>8032.42</v>
      </c>
      <c r="BY82" s="45">
        <f t="shared" ca="1" si="47"/>
        <v>0</v>
      </c>
      <c r="BZ82" s="45">
        <f t="shared" ca="1" si="47"/>
        <v>0</v>
      </c>
      <c r="CA82" s="45">
        <f t="shared" ca="1" si="47"/>
        <v>0</v>
      </c>
      <c r="CB82" s="45">
        <f t="shared" ca="1" si="47"/>
        <v>0</v>
      </c>
      <c r="CC82" s="45">
        <f t="shared" ca="1" si="47"/>
        <v>0</v>
      </c>
    </row>
    <row r="83" spans="2:81">
      <c r="B83" s="26">
        <v>33</v>
      </c>
      <c r="C83" s="26" t="str">
        <f t="shared" si="42"/>
        <v>历史汇总!B33</v>
      </c>
      <c r="D83" s="26">
        <v>81</v>
      </c>
      <c r="E83" s="26" t="str">
        <f t="shared" si="43"/>
        <v>历史新!C81</v>
      </c>
      <c r="F83" s="26">
        <f>ROW()</f>
        <v>83</v>
      </c>
      <c r="G83" s="694"/>
      <c r="H83" s="29" t="s">
        <v>101</v>
      </c>
      <c r="I83" s="45">
        <f t="shared" ca="1" si="50"/>
        <v>0</v>
      </c>
      <c r="J83" s="45">
        <f t="shared" ca="1" si="50"/>
        <v>0</v>
      </c>
      <c r="K83" s="45">
        <f t="shared" ca="1" si="50"/>
        <v>0</v>
      </c>
      <c r="L83" s="45">
        <f t="shared" ca="1" si="50"/>
        <v>0</v>
      </c>
      <c r="M83" s="45">
        <f t="shared" ca="1" si="50"/>
        <v>0</v>
      </c>
      <c r="N83" s="45">
        <f t="shared" ca="1" si="50"/>
        <v>0</v>
      </c>
      <c r="O83" s="45">
        <f t="shared" ca="1" si="50"/>
        <v>0</v>
      </c>
      <c r="P83" s="45">
        <f t="shared" ca="1" si="50"/>
        <v>0</v>
      </c>
      <c r="Q83" s="45">
        <f t="shared" ca="1" si="50"/>
        <v>0</v>
      </c>
      <c r="R83" s="45">
        <f t="shared" ca="1" si="50"/>
        <v>0</v>
      </c>
      <c r="S83" s="45">
        <f t="shared" ca="1" si="50"/>
        <v>0</v>
      </c>
      <c r="T83" s="45">
        <f t="shared" ca="1" si="50"/>
        <v>0</v>
      </c>
      <c r="U83" s="45">
        <f t="shared" ca="1" si="50"/>
        <v>3528.0832999999998</v>
      </c>
      <c r="V83" s="45">
        <f t="shared" ca="1" si="50"/>
        <v>3189</v>
      </c>
      <c r="W83" s="45">
        <f t="shared" ca="1" si="50"/>
        <v>2997</v>
      </c>
      <c r="X83" s="45">
        <f t="shared" ca="1" si="50"/>
        <v>3247</v>
      </c>
      <c r="Y83" s="45">
        <f t="shared" ca="1" si="49"/>
        <v>3066</v>
      </c>
      <c r="Z83" s="45">
        <f t="shared" ca="1" si="49"/>
        <v>3645</v>
      </c>
      <c r="AA83" s="45">
        <f t="shared" ca="1" si="49"/>
        <v>4094</v>
      </c>
      <c r="AB83" s="45">
        <f t="shared" ca="1" si="49"/>
        <v>3947</v>
      </c>
      <c r="AC83" s="45">
        <f t="shared" ca="1" si="49"/>
        <v>3056</v>
      </c>
      <c r="AD83" s="45">
        <f t="shared" ca="1" si="49"/>
        <v>3211</v>
      </c>
      <c r="AE83" s="45">
        <f t="shared" ca="1" si="49"/>
        <v>3162</v>
      </c>
      <c r="AF83" s="45">
        <f t="shared" ca="1" si="49"/>
        <v>3550</v>
      </c>
      <c r="AG83" s="45">
        <f t="shared" ca="1" si="49"/>
        <v>3871</v>
      </c>
      <c r="AH83" s="45">
        <f t="shared" ca="1" si="49"/>
        <v>3950</v>
      </c>
      <c r="AI83" s="45">
        <f t="shared" ca="1" si="49"/>
        <v>3412</v>
      </c>
      <c r="AJ83" s="45">
        <f t="shared" ca="1" si="49"/>
        <v>3507</v>
      </c>
      <c r="AK83" s="45">
        <f t="shared" ca="1" si="49"/>
        <v>3413</v>
      </c>
      <c r="AL83" s="45">
        <f t="shared" ca="1" si="49"/>
        <v>3885</v>
      </c>
      <c r="AM83" s="45">
        <f t="shared" ca="1" si="49"/>
        <v>4160</v>
      </c>
      <c r="AN83" s="45">
        <f t="shared" ca="1" si="40"/>
        <v>3697</v>
      </c>
      <c r="AO83" s="45">
        <f t="shared" ca="1" si="41"/>
        <v>3052</v>
      </c>
      <c r="AP83" s="45">
        <f t="shared" ca="1" si="41"/>
        <v>3075</v>
      </c>
      <c r="AQ83" s="45">
        <f t="shared" ca="1" si="41"/>
        <v>3111</v>
      </c>
      <c r="AR83" s="45">
        <f t="shared" ca="1" si="41"/>
        <v>3172</v>
      </c>
      <c r="AS83" s="45">
        <f t="shared" ca="1" si="41"/>
        <v>3520</v>
      </c>
      <c r="AT83" s="45">
        <f t="shared" ca="1" si="41"/>
        <v>3408</v>
      </c>
      <c r="AU83" s="45">
        <f t="shared" ca="1" si="41"/>
        <v>3128</v>
      </c>
      <c r="AV83" s="45">
        <f t="shared" ca="1" si="41"/>
        <v>2945</v>
      </c>
      <c r="AW83" s="45">
        <f t="shared" ca="1" si="41"/>
        <v>2959</v>
      </c>
      <c r="AX83" s="45">
        <f t="shared" ca="1" si="35"/>
        <v>3307.4</v>
      </c>
      <c r="AY83" s="45">
        <f t="shared" ca="1" si="51"/>
        <v>3627.17</v>
      </c>
      <c r="AZ83" s="45">
        <f t="shared" ca="1" si="51"/>
        <v>3247.54</v>
      </c>
      <c r="BA83" s="45">
        <f t="shared" ca="1" si="51"/>
        <v>2751.6</v>
      </c>
      <c r="BB83" s="45">
        <f t="shared" ca="1" si="51"/>
        <v>2678.17</v>
      </c>
      <c r="BC83" s="45">
        <f t="shared" ca="1" si="51"/>
        <v>2797.03</v>
      </c>
      <c r="BD83" s="45">
        <f t="shared" ca="1" si="51"/>
        <v>2793.09</v>
      </c>
      <c r="BE83" s="45">
        <f t="shared" ca="1" si="51"/>
        <v>2949.84</v>
      </c>
      <c r="BF83" s="45">
        <f t="shared" ca="1" si="51"/>
        <v>3032.62</v>
      </c>
      <c r="BG83" s="45">
        <f t="shared" ca="1" si="51"/>
        <v>2899.52</v>
      </c>
      <c r="BH83" s="45">
        <f t="shared" ca="1" si="45"/>
        <v>2838.27</v>
      </c>
      <c r="BI83" s="45">
        <f t="shared" ca="1" si="45"/>
        <v>2865.91</v>
      </c>
      <c r="BJ83" s="45">
        <f t="shared" ca="1" si="45"/>
        <v>2577.59</v>
      </c>
      <c r="BK83" s="45">
        <f t="shared" ca="1" si="45"/>
        <v>2800.56</v>
      </c>
      <c r="BL83" s="45">
        <f t="shared" ca="1" si="45"/>
        <v>2716.5</v>
      </c>
      <c r="BM83" s="45">
        <f t="shared" ca="1" si="45"/>
        <v>2207.9699999999998</v>
      </c>
      <c r="BN83" s="45">
        <f t="shared" ca="1" si="45"/>
        <v>2206.12</v>
      </c>
      <c r="BO83" s="45">
        <f t="shared" ca="1" si="45"/>
        <v>2088.41</v>
      </c>
      <c r="BP83" s="45">
        <f t="shared" ca="1" si="45"/>
        <v>2226.8000000000002</v>
      </c>
      <c r="BQ83" s="45">
        <f t="shared" ca="1" si="45"/>
        <v>2716.29</v>
      </c>
      <c r="BR83" s="45">
        <f t="shared" ca="1" si="46"/>
        <v>2722.46</v>
      </c>
      <c r="BS83" s="45">
        <f t="shared" ca="1" si="46"/>
        <v>2449.46</v>
      </c>
      <c r="BT83" s="45">
        <f t="shared" ca="1" si="46"/>
        <v>2424.63</v>
      </c>
      <c r="BU83" s="45">
        <f t="shared" ca="1" si="46"/>
        <v>2354.94</v>
      </c>
      <c r="BV83" s="45">
        <f t="shared" ca="1" si="46"/>
        <v>2456.6799999999998</v>
      </c>
      <c r="BW83" s="45">
        <f t="shared" ca="1" si="46"/>
        <v>2568.96</v>
      </c>
      <c r="BX83" s="45">
        <f t="shared" ca="1" si="46"/>
        <v>2810.8</v>
      </c>
      <c r="BY83" s="45">
        <f t="shared" ca="1" si="47"/>
        <v>0</v>
      </c>
      <c r="BZ83" s="45">
        <f t="shared" ca="1" si="47"/>
        <v>0</v>
      </c>
      <c r="CA83" s="45">
        <f t="shared" ca="1" si="47"/>
        <v>0</v>
      </c>
      <c r="CB83" s="45">
        <f t="shared" ca="1" si="47"/>
        <v>0</v>
      </c>
      <c r="CC83" s="45">
        <f t="shared" ca="1" si="47"/>
        <v>0</v>
      </c>
    </row>
    <row r="84" spans="2:81">
      <c r="B84" s="26">
        <v>34</v>
      </c>
      <c r="C84" s="26" t="str">
        <f t="shared" si="42"/>
        <v>历史汇总!B34</v>
      </c>
      <c r="D84" s="26">
        <v>82</v>
      </c>
      <c r="E84" s="26" t="str">
        <f t="shared" si="43"/>
        <v>历史新!C82</v>
      </c>
      <c r="F84" s="26">
        <f>ROW()</f>
        <v>84</v>
      </c>
      <c r="G84" s="694"/>
      <c r="H84" s="29" t="s">
        <v>102</v>
      </c>
      <c r="I84" s="45">
        <f t="shared" ca="1" si="50"/>
        <v>0</v>
      </c>
      <c r="J84" s="45">
        <f t="shared" ca="1" si="50"/>
        <v>0</v>
      </c>
      <c r="K84" s="45">
        <f t="shared" ca="1" si="50"/>
        <v>0</v>
      </c>
      <c r="L84" s="45">
        <f t="shared" ca="1" si="50"/>
        <v>0</v>
      </c>
      <c r="M84" s="45">
        <f t="shared" ca="1" si="50"/>
        <v>0</v>
      </c>
      <c r="N84" s="45">
        <f t="shared" ca="1" si="50"/>
        <v>0</v>
      </c>
      <c r="O84" s="45">
        <f t="shared" ca="1" si="50"/>
        <v>0</v>
      </c>
      <c r="P84" s="45">
        <f t="shared" ca="1" si="50"/>
        <v>0</v>
      </c>
      <c r="Q84" s="45">
        <f t="shared" ca="1" si="50"/>
        <v>0</v>
      </c>
      <c r="R84" s="45">
        <f t="shared" ca="1" si="50"/>
        <v>0</v>
      </c>
      <c r="S84" s="45">
        <f t="shared" ca="1" si="50"/>
        <v>0</v>
      </c>
      <c r="T84" s="45">
        <f t="shared" ca="1" si="50"/>
        <v>0</v>
      </c>
      <c r="U84" s="45">
        <f t="shared" ca="1" si="50"/>
        <v>3738.165</v>
      </c>
      <c r="V84" s="45">
        <f t="shared" ca="1" si="50"/>
        <v>3348</v>
      </c>
      <c r="W84" s="45">
        <f t="shared" ca="1" si="50"/>
        <v>3328</v>
      </c>
      <c r="X84" s="45">
        <f t="shared" ca="1" si="50"/>
        <v>3719</v>
      </c>
      <c r="Y84" s="45">
        <f t="shared" ca="1" si="49"/>
        <v>3367</v>
      </c>
      <c r="Z84" s="45">
        <f t="shared" ca="1" si="49"/>
        <v>3889</v>
      </c>
      <c r="AA84" s="45">
        <f t="shared" ca="1" si="49"/>
        <v>4207</v>
      </c>
      <c r="AB84" s="45">
        <f t="shared" ca="1" si="49"/>
        <v>4104</v>
      </c>
      <c r="AC84" s="45">
        <f t="shared" ca="1" si="49"/>
        <v>3550</v>
      </c>
      <c r="AD84" s="45">
        <f t="shared" ca="1" si="49"/>
        <v>3650</v>
      </c>
      <c r="AE84" s="45">
        <f t="shared" ca="1" si="49"/>
        <v>3453</v>
      </c>
      <c r="AF84" s="45">
        <f t="shared" ca="1" si="49"/>
        <v>3717</v>
      </c>
      <c r="AG84" s="45">
        <f t="shared" ca="1" si="49"/>
        <v>4001</v>
      </c>
      <c r="AH84" s="45">
        <f t="shared" ca="1" si="49"/>
        <v>3922</v>
      </c>
      <c r="AI84" s="45">
        <f t="shared" ca="1" si="49"/>
        <v>3387</v>
      </c>
      <c r="AJ84" s="45">
        <f t="shared" ca="1" si="49"/>
        <v>3555</v>
      </c>
      <c r="AK84" s="45">
        <f t="shared" ca="1" si="49"/>
        <v>3500</v>
      </c>
      <c r="AL84" s="45">
        <f t="shared" ca="1" si="49"/>
        <v>3778</v>
      </c>
      <c r="AM84" s="45">
        <f t="shared" ca="1" si="49"/>
        <v>4259</v>
      </c>
      <c r="AN84" s="45">
        <f t="shared" ca="1" si="40"/>
        <v>4069</v>
      </c>
      <c r="AO84" s="45">
        <f t="shared" ca="1" si="41"/>
        <v>3257</v>
      </c>
      <c r="AP84" s="45">
        <f t="shared" ca="1" si="41"/>
        <v>3352</v>
      </c>
      <c r="AQ84" s="45">
        <f t="shared" ca="1" si="41"/>
        <v>3206</v>
      </c>
      <c r="AR84" s="45">
        <f t="shared" ca="1" si="41"/>
        <v>3511</v>
      </c>
      <c r="AS84" s="45">
        <f t="shared" ca="1" si="41"/>
        <v>4041</v>
      </c>
      <c r="AT84" s="45">
        <f t="shared" ca="1" si="41"/>
        <v>3827</v>
      </c>
      <c r="AU84" s="45">
        <f t="shared" ca="1" si="41"/>
        <v>3534</v>
      </c>
      <c r="AV84" s="45">
        <f t="shared" ca="1" si="41"/>
        <v>3381</v>
      </c>
      <c r="AW84" s="45">
        <f t="shared" ca="1" si="41"/>
        <v>3371</v>
      </c>
      <c r="AX84" s="45">
        <f t="shared" ca="1" si="35"/>
        <v>3582.84</v>
      </c>
      <c r="AY84" s="45">
        <f t="shared" ca="1" si="51"/>
        <v>4001.65</v>
      </c>
      <c r="AZ84" s="45">
        <f t="shared" ca="1" si="51"/>
        <v>3645.52</v>
      </c>
      <c r="BA84" s="45">
        <f t="shared" ca="1" si="51"/>
        <v>2964.32</v>
      </c>
      <c r="BB84" s="45">
        <f t="shared" ca="1" si="51"/>
        <v>3047.94</v>
      </c>
      <c r="BC84" s="45">
        <f t="shared" ca="1" si="51"/>
        <v>3165.68</v>
      </c>
      <c r="BD84" s="45">
        <f t="shared" ca="1" si="51"/>
        <v>3357.61</v>
      </c>
      <c r="BE84" s="45">
        <f t="shared" ca="1" si="51"/>
        <v>3625.83</v>
      </c>
      <c r="BF84" s="45">
        <f t="shared" ca="1" si="51"/>
        <v>3718.41</v>
      </c>
      <c r="BG84" s="45">
        <f t="shared" ca="1" si="51"/>
        <v>3359.75</v>
      </c>
      <c r="BH84" s="45">
        <f t="shared" ca="1" si="45"/>
        <v>2974.39</v>
      </c>
      <c r="BI84" s="45">
        <f t="shared" ca="1" si="45"/>
        <v>3092.35</v>
      </c>
      <c r="BJ84" s="45">
        <f t="shared" ca="1" si="45"/>
        <v>3041.78</v>
      </c>
      <c r="BK84" s="45">
        <f t="shared" ca="1" si="45"/>
        <v>3515.78</v>
      </c>
      <c r="BL84" s="45">
        <f t="shared" ca="1" si="45"/>
        <v>3479.69</v>
      </c>
      <c r="BM84" s="45">
        <f t="shared" ca="1" si="45"/>
        <v>2792.99</v>
      </c>
      <c r="BN84" s="45">
        <f t="shared" ca="1" si="45"/>
        <v>2920.68</v>
      </c>
      <c r="BO84" s="45">
        <f t="shared" ca="1" si="45"/>
        <v>2798.17</v>
      </c>
      <c r="BP84" s="45">
        <f t="shared" ca="1" si="45"/>
        <v>2756.76</v>
      </c>
      <c r="BQ84" s="45">
        <f t="shared" ca="1" si="45"/>
        <v>3090.49</v>
      </c>
      <c r="BR84" s="45">
        <f t="shared" ca="1" si="46"/>
        <v>3338.09</v>
      </c>
      <c r="BS84" s="45">
        <f t="shared" ca="1" si="46"/>
        <v>2698.29</v>
      </c>
      <c r="BT84" s="45">
        <f t="shared" ca="1" si="46"/>
        <v>2833.3</v>
      </c>
      <c r="BU84" s="45">
        <f t="shared" ca="1" si="46"/>
        <v>2565.42</v>
      </c>
      <c r="BV84" s="45">
        <f t="shared" ca="1" si="46"/>
        <v>3116.02</v>
      </c>
      <c r="BW84" s="45">
        <f t="shared" ca="1" si="46"/>
        <v>3113.8</v>
      </c>
      <c r="BX84" s="45">
        <f t="shared" ca="1" si="46"/>
        <v>3891.78</v>
      </c>
      <c r="BY84" s="45">
        <f t="shared" ca="1" si="47"/>
        <v>0</v>
      </c>
      <c r="BZ84" s="45">
        <f t="shared" ca="1" si="47"/>
        <v>0</v>
      </c>
      <c r="CA84" s="45">
        <f t="shared" ca="1" si="47"/>
        <v>0</v>
      </c>
      <c r="CB84" s="45">
        <f t="shared" ca="1" si="47"/>
        <v>0</v>
      </c>
      <c r="CC84" s="45">
        <f t="shared" ca="1" si="47"/>
        <v>0</v>
      </c>
    </row>
    <row r="85" spans="2:81">
      <c r="B85" s="26">
        <v>35</v>
      </c>
      <c r="C85" s="26" t="str">
        <f t="shared" si="42"/>
        <v>历史汇总!B35</v>
      </c>
      <c r="D85" s="26">
        <v>83</v>
      </c>
      <c r="E85" s="26" t="str">
        <f t="shared" si="43"/>
        <v>历史新!C83</v>
      </c>
      <c r="F85" s="26">
        <f>ROW()</f>
        <v>85</v>
      </c>
      <c r="G85" s="694"/>
      <c r="H85" s="29" t="s">
        <v>103</v>
      </c>
      <c r="I85" s="45">
        <f t="shared" ca="1" si="50"/>
        <v>0</v>
      </c>
      <c r="J85" s="45">
        <f t="shared" ca="1" si="50"/>
        <v>0</v>
      </c>
      <c r="K85" s="45">
        <f t="shared" ca="1" si="50"/>
        <v>0</v>
      </c>
      <c r="L85" s="45">
        <f t="shared" ca="1" si="50"/>
        <v>0</v>
      </c>
      <c r="M85" s="45">
        <f t="shared" ca="1" si="50"/>
        <v>0</v>
      </c>
      <c r="N85" s="45">
        <f t="shared" ca="1" si="50"/>
        <v>0</v>
      </c>
      <c r="O85" s="45">
        <f t="shared" ca="1" si="50"/>
        <v>0</v>
      </c>
      <c r="P85" s="45">
        <f t="shared" ca="1" si="50"/>
        <v>0</v>
      </c>
      <c r="Q85" s="45">
        <f t="shared" ca="1" si="50"/>
        <v>0</v>
      </c>
      <c r="R85" s="45">
        <f t="shared" ca="1" si="50"/>
        <v>0</v>
      </c>
      <c r="S85" s="45">
        <f t="shared" ca="1" si="50"/>
        <v>0</v>
      </c>
      <c r="T85" s="45">
        <f t="shared" ca="1" si="50"/>
        <v>0</v>
      </c>
      <c r="U85" s="45">
        <f t="shared" ca="1" si="50"/>
        <v>3100.2212</v>
      </c>
      <c r="V85" s="45">
        <f t="shared" ca="1" si="50"/>
        <v>2807</v>
      </c>
      <c r="W85" s="45">
        <f t="shared" ca="1" si="50"/>
        <v>2514</v>
      </c>
      <c r="X85" s="45">
        <f t="shared" ca="1" si="50"/>
        <v>2749</v>
      </c>
      <c r="Y85" s="45">
        <f t="shared" ca="1" si="49"/>
        <v>2445</v>
      </c>
      <c r="Z85" s="45">
        <f t="shared" ca="1" si="49"/>
        <v>3017</v>
      </c>
      <c r="AA85" s="45">
        <f t="shared" ca="1" si="49"/>
        <v>3511</v>
      </c>
      <c r="AB85" s="45">
        <f t="shared" ca="1" si="49"/>
        <v>3408</v>
      </c>
      <c r="AC85" s="45">
        <f t="shared" ca="1" si="49"/>
        <v>2718</v>
      </c>
      <c r="AD85" s="45">
        <f t="shared" ca="1" si="49"/>
        <v>2707</v>
      </c>
      <c r="AE85" s="45">
        <f t="shared" ca="1" si="49"/>
        <v>2590</v>
      </c>
      <c r="AF85" s="45">
        <f t="shared" ca="1" si="49"/>
        <v>2877</v>
      </c>
      <c r="AG85" s="45">
        <f t="shared" ca="1" si="49"/>
        <v>3161</v>
      </c>
      <c r="AH85" s="45">
        <f t="shared" ca="1" si="49"/>
        <v>3272</v>
      </c>
      <c r="AI85" s="45">
        <f t="shared" ca="1" si="49"/>
        <v>2798</v>
      </c>
      <c r="AJ85" s="45">
        <f t="shared" ca="1" si="49"/>
        <v>2820</v>
      </c>
      <c r="AK85" s="45">
        <f t="shared" ca="1" si="49"/>
        <v>2755</v>
      </c>
      <c r="AL85" s="45">
        <f t="shared" ca="1" si="49"/>
        <v>3246</v>
      </c>
      <c r="AM85" s="45">
        <f t="shared" ca="1" si="49"/>
        <v>3625</v>
      </c>
      <c r="AN85" s="45">
        <f t="shared" ca="1" si="40"/>
        <v>3250</v>
      </c>
      <c r="AO85" s="45">
        <f t="shared" ca="1" si="41"/>
        <v>2584</v>
      </c>
      <c r="AP85" s="45">
        <f t="shared" ca="1" si="41"/>
        <v>2394</v>
      </c>
      <c r="AQ85" s="45">
        <f t="shared" ca="1" si="41"/>
        <v>2365</v>
      </c>
      <c r="AR85" s="45">
        <f t="shared" ca="1" si="41"/>
        <v>2505</v>
      </c>
      <c r="AS85" s="45">
        <f t="shared" ca="1" si="41"/>
        <v>2987</v>
      </c>
      <c r="AT85" s="45">
        <f t="shared" ca="1" si="41"/>
        <v>2865</v>
      </c>
      <c r="AU85" s="45">
        <f t="shared" ca="1" si="41"/>
        <v>2622</v>
      </c>
      <c r="AV85" s="45">
        <f t="shared" ca="1" si="41"/>
        <v>2407</v>
      </c>
      <c r="AW85" s="45">
        <f t="shared" ca="1" si="41"/>
        <v>2419</v>
      </c>
      <c r="AX85" s="45">
        <f t="shared" ca="1" si="35"/>
        <v>2932.64</v>
      </c>
      <c r="AY85" s="45">
        <f t="shared" ca="1" si="51"/>
        <v>3535.17</v>
      </c>
      <c r="AZ85" s="45">
        <f t="shared" ca="1" si="51"/>
        <v>3031.61</v>
      </c>
      <c r="BA85" s="45">
        <f t="shared" ca="1" si="51"/>
        <v>2395.9899999999998</v>
      </c>
      <c r="BB85" s="45">
        <f t="shared" ca="1" si="51"/>
        <v>2241.02</v>
      </c>
      <c r="BC85" s="45">
        <f t="shared" ca="1" si="51"/>
        <v>2294.9899999999998</v>
      </c>
      <c r="BD85" s="45">
        <f t="shared" ca="1" si="51"/>
        <v>2346.7600000000002</v>
      </c>
      <c r="BE85" s="45">
        <f t="shared" ca="1" si="51"/>
        <v>2513.27</v>
      </c>
      <c r="BF85" s="45">
        <f t="shared" ca="1" si="51"/>
        <v>2633.08</v>
      </c>
      <c r="BG85" s="45">
        <f t="shared" ca="1" si="51"/>
        <v>2364.04</v>
      </c>
      <c r="BH85" s="45">
        <f t="shared" ca="1" si="45"/>
        <v>2234.66</v>
      </c>
      <c r="BI85" s="45">
        <f t="shared" ca="1" si="45"/>
        <v>2274.42</v>
      </c>
      <c r="BJ85" s="45">
        <f t="shared" ca="1" si="45"/>
        <v>2307.9899999999998</v>
      </c>
      <c r="BK85" s="45">
        <f t="shared" ca="1" si="45"/>
        <v>2784.88</v>
      </c>
      <c r="BL85" s="45">
        <f t="shared" ca="1" si="45"/>
        <v>2817.63</v>
      </c>
      <c r="BM85" s="45">
        <f t="shared" ca="1" si="45"/>
        <v>2152.67</v>
      </c>
      <c r="BN85" s="45">
        <f t="shared" ca="1" si="45"/>
        <v>2015.02</v>
      </c>
      <c r="BO85" s="45">
        <f t="shared" ca="1" si="45"/>
        <v>1780.01</v>
      </c>
      <c r="BP85" s="45">
        <f t="shared" ca="1" si="45"/>
        <v>1806.43</v>
      </c>
      <c r="BQ85" s="45">
        <f t="shared" ca="1" si="45"/>
        <v>2050.9499999999998</v>
      </c>
      <c r="BR85" s="45">
        <f t="shared" ca="1" si="46"/>
        <v>2136.4699999999998</v>
      </c>
      <c r="BS85" s="45">
        <f t="shared" ca="1" si="46"/>
        <v>1881.98</v>
      </c>
      <c r="BT85" s="45">
        <f t="shared" ca="1" si="46"/>
        <v>1861.37</v>
      </c>
      <c r="BU85" s="45">
        <f t="shared" ca="1" si="46"/>
        <v>1861.73</v>
      </c>
      <c r="BV85" s="45">
        <f t="shared" ca="1" si="46"/>
        <v>2253.6</v>
      </c>
      <c r="BW85" s="45">
        <f t="shared" ca="1" si="46"/>
        <v>2180.41</v>
      </c>
      <c r="BX85" s="45">
        <f t="shared" ca="1" si="46"/>
        <v>2521.31</v>
      </c>
      <c r="BY85" s="45">
        <f t="shared" ca="1" si="47"/>
        <v>0</v>
      </c>
      <c r="BZ85" s="45">
        <f t="shared" ca="1" si="47"/>
        <v>0</v>
      </c>
      <c r="CA85" s="45">
        <f t="shared" ca="1" si="47"/>
        <v>0</v>
      </c>
      <c r="CB85" s="45">
        <f t="shared" ca="1" si="47"/>
        <v>0</v>
      </c>
      <c r="CC85" s="45">
        <f t="shared" ca="1" si="47"/>
        <v>0</v>
      </c>
    </row>
    <row r="86" spans="2:81">
      <c r="B86" s="26">
        <v>36</v>
      </c>
      <c r="C86" s="26" t="str">
        <f t="shared" si="42"/>
        <v>历史汇总!B36</v>
      </c>
      <c r="D86" s="26">
        <v>84</v>
      </c>
      <c r="E86" s="26" t="str">
        <f t="shared" si="43"/>
        <v>历史新!C84</v>
      </c>
      <c r="F86" s="26">
        <f>ROW()</f>
        <v>86</v>
      </c>
      <c r="G86" s="695" t="s">
        <v>104</v>
      </c>
      <c r="H86" s="50" t="s">
        <v>105</v>
      </c>
      <c r="I86" s="43">
        <f t="shared" ca="1" si="50"/>
        <v>0</v>
      </c>
      <c r="J86" s="43">
        <f t="shared" ca="1" si="50"/>
        <v>0</v>
      </c>
      <c r="K86" s="43">
        <f t="shared" ca="1" si="50"/>
        <v>0</v>
      </c>
      <c r="L86" s="43">
        <f t="shared" ca="1" si="50"/>
        <v>0</v>
      </c>
      <c r="M86" s="43">
        <f t="shared" ca="1" si="50"/>
        <v>0</v>
      </c>
      <c r="N86" s="43">
        <f t="shared" ca="1" si="50"/>
        <v>0</v>
      </c>
      <c r="O86" s="43">
        <f t="shared" ca="1" si="50"/>
        <v>0</v>
      </c>
      <c r="P86" s="43">
        <f t="shared" ca="1" si="50"/>
        <v>0</v>
      </c>
      <c r="Q86" s="43">
        <f t="shared" ca="1" si="50"/>
        <v>0</v>
      </c>
      <c r="R86" s="43">
        <f t="shared" ca="1" si="50"/>
        <v>0</v>
      </c>
      <c r="S86" s="43">
        <f t="shared" ca="1" si="50"/>
        <v>0</v>
      </c>
      <c r="T86" s="43">
        <f t="shared" ca="1" si="50"/>
        <v>0</v>
      </c>
      <c r="U86" s="43">
        <f t="shared" ca="1" si="50"/>
        <v>4.43</v>
      </c>
      <c r="V86" s="43">
        <f t="shared" ca="1" si="50"/>
        <v>4.13</v>
      </c>
      <c r="W86" s="43">
        <f t="shared" ca="1" si="50"/>
        <v>4.17</v>
      </c>
      <c r="X86" s="43">
        <f t="shared" ca="1" si="50"/>
        <v>4.07</v>
      </c>
      <c r="Y86" s="43">
        <f t="shared" ca="1" si="49"/>
        <v>4.21</v>
      </c>
      <c r="Z86" s="43">
        <f t="shared" ca="1" si="49"/>
        <v>4.3</v>
      </c>
      <c r="AA86" s="43">
        <f t="shared" ca="1" si="49"/>
        <v>4.66</v>
      </c>
      <c r="AB86" s="43">
        <f t="shared" ca="1" si="49"/>
        <v>4.24</v>
      </c>
      <c r="AC86" s="43">
        <f t="shared" ca="1" si="49"/>
        <v>3.62</v>
      </c>
      <c r="AD86" s="43">
        <f t="shared" ca="1" si="49"/>
        <v>3.59</v>
      </c>
      <c r="AE86" s="43">
        <f t="shared" ca="1" si="49"/>
        <v>3.36</v>
      </c>
      <c r="AF86" s="43">
        <f t="shared" ca="1" si="49"/>
        <v>3.33</v>
      </c>
      <c r="AG86" s="43">
        <f t="shared" ca="1" si="49"/>
        <v>3.48</v>
      </c>
      <c r="AH86" s="43">
        <f t="shared" ca="1" si="49"/>
        <v>3.72</v>
      </c>
      <c r="AI86" s="43">
        <f t="shared" ca="1" si="49"/>
        <v>3.6</v>
      </c>
      <c r="AJ86" s="43">
        <f t="shared" ca="1" si="49"/>
        <v>3.63</v>
      </c>
      <c r="AK86" s="43">
        <f t="shared" ca="1" si="49"/>
        <v>3.86</v>
      </c>
      <c r="AL86" s="43">
        <f t="shared" ca="1" si="49"/>
        <v>3.78</v>
      </c>
      <c r="AM86" s="43">
        <f t="shared" ca="1" si="49"/>
        <v>4.5599999999999996</v>
      </c>
      <c r="AN86" s="43">
        <f t="shared" ca="1" si="40"/>
        <v>4.62</v>
      </c>
      <c r="AO86" s="43">
        <f t="shared" ca="1" si="41"/>
        <v>3.72</v>
      </c>
      <c r="AP86" s="43">
        <f t="shared" ca="1" si="41"/>
        <v>3.54</v>
      </c>
      <c r="AQ86" s="43">
        <f t="shared" ca="1" si="41"/>
        <v>3.36</v>
      </c>
      <c r="AR86" s="43">
        <f t="shared" ca="1" si="41"/>
        <v>3.6</v>
      </c>
      <c r="AS86" s="43">
        <f t="shared" ca="1" si="41"/>
        <v>3.65</v>
      </c>
      <c r="AT86" s="43">
        <f t="shared" ca="1" si="41"/>
        <v>3.31</v>
      </c>
      <c r="AU86" s="43">
        <f t="shared" ca="1" si="41"/>
        <v>3.46</v>
      </c>
      <c r="AV86" s="43">
        <f t="shared" ca="1" si="41"/>
        <v>3.37</v>
      </c>
      <c r="AW86" s="43">
        <f t="shared" ca="1" si="41"/>
        <v>3.23</v>
      </c>
      <c r="AX86" s="43">
        <f t="shared" ca="1" si="35"/>
        <v>3.51</v>
      </c>
      <c r="AY86" s="43">
        <f t="shared" ca="1" si="51"/>
        <v>4.09</v>
      </c>
      <c r="AZ86" s="43">
        <f t="shared" ca="1" si="51"/>
        <v>3.62</v>
      </c>
      <c r="BA86" s="43">
        <f t="shared" ca="1" si="51"/>
        <v>2.97</v>
      </c>
      <c r="BB86" s="43">
        <f t="shared" ca="1" si="51"/>
        <v>2.8</v>
      </c>
      <c r="BC86" s="43">
        <f t="shared" ca="1" si="51"/>
        <v>2.92</v>
      </c>
      <c r="BD86" s="43">
        <f t="shared" ca="1" si="51"/>
        <v>3.07</v>
      </c>
      <c r="BE86" s="43">
        <f t="shared" ca="1" si="51"/>
        <v>3.01</v>
      </c>
      <c r="BF86" s="43">
        <f t="shared" ca="1" si="51"/>
        <v>2.95</v>
      </c>
      <c r="BG86" s="43">
        <f t="shared" ca="1" si="51"/>
        <v>3.07</v>
      </c>
      <c r="BH86" s="43">
        <f t="shared" ca="1" si="45"/>
        <v>3.41</v>
      </c>
      <c r="BI86" s="43">
        <f t="shared" ca="1" si="45"/>
        <v>3.47</v>
      </c>
      <c r="BJ86" s="43">
        <f t="shared" ca="1" si="45"/>
        <v>3.27</v>
      </c>
      <c r="BK86" s="43">
        <f t="shared" ca="1" si="45"/>
        <v>3.39</v>
      </c>
      <c r="BL86" s="43">
        <f t="shared" ca="1" si="45"/>
        <v>3.72</v>
      </c>
      <c r="BM86" s="43">
        <f t="shared" ca="1" si="45"/>
        <v>3.14</v>
      </c>
      <c r="BN86" s="43">
        <f t="shared" ca="1" si="45"/>
        <v>3.18</v>
      </c>
      <c r="BO86" s="43">
        <f t="shared" ca="1" si="45"/>
        <v>2.9</v>
      </c>
      <c r="BP86" s="43">
        <f t="shared" ca="1" si="45"/>
        <v>2.77</v>
      </c>
      <c r="BQ86" s="43">
        <f t="shared" ca="1" si="45"/>
        <v>3.34</v>
      </c>
      <c r="BR86" s="43">
        <f t="shared" ca="1" si="46"/>
        <v>3.3</v>
      </c>
      <c r="BS86" s="43">
        <f t="shared" ca="1" si="46"/>
        <v>3.34</v>
      </c>
      <c r="BT86" s="43">
        <f t="shared" ca="1" si="46"/>
        <v>3.1</v>
      </c>
      <c r="BU86" s="43">
        <f t="shared" ca="1" si="46"/>
        <v>3.28</v>
      </c>
      <c r="BV86" s="43">
        <f t="shared" ca="1" si="46"/>
        <v>3.31</v>
      </c>
      <c r="BW86" s="43">
        <f t="shared" ca="1" si="46"/>
        <v>3.18</v>
      </c>
      <c r="BX86" s="43">
        <f t="shared" ca="1" si="46"/>
        <v>3.23</v>
      </c>
      <c r="BY86" s="43">
        <f t="shared" ca="1" si="47"/>
        <v>0</v>
      </c>
      <c r="BZ86" s="43">
        <f t="shared" ca="1" si="47"/>
        <v>0</v>
      </c>
      <c r="CA86" s="43">
        <f t="shared" ca="1" si="47"/>
        <v>0</v>
      </c>
      <c r="CB86" s="43">
        <f t="shared" ca="1" si="47"/>
        <v>0</v>
      </c>
      <c r="CC86" s="43">
        <f t="shared" ca="1" si="47"/>
        <v>0</v>
      </c>
    </row>
    <row r="87" spans="2:81">
      <c r="C87" s="26" t="str">
        <f t="shared" si="42"/>
        <v>历史汇总!B</v>
      </c>
      <c r="D87" s="26">
        <v>85</v>
      </c>
      <c r="E87" s="26" t="str">
        <f t="shared" si="43"/>
        <v>历史新!C85</v>
      </c>
      <c r="F87" s="26">
        <f>ROW()</f>
        <v>87</v>
      </c>
      <c r="G87" s="695"/>
      <c r="H87" s="52" t="s">
        <v>106</v>
      </c>
      <c r="I87" s="45" t="e">
        <f t="shared" ca="1" si="50"/>
        <v>#REF!</v>
      </c>
      <c r="J87" s="45" t="e">
        <f t="shared" ca="1" si="50"/>
        <v>#REF!</v>
      </c>
      <c r="K87" s="45" t="e">
        <f t="shared" ca="1" si="50"/>
        <v>#REF!</v>
      </c>
      <c r="L87" s="45" t="e">
        <f t="shared" ca="1" si="50"/>
        <v>#REF!</v>
      </c>
      <c r="M87" s="45" t="e">
        <f t="shared" ca="1" si="50"/>
        <v>#REF!</v>
      </c>
      <c r="N87" s="45" t="e">
        <f t="shared" ca="1" si="50"/>
        <v>#REF!</v>
      </c>
      <c r="O87" s="45" t="e">
        <f t="shared" ca="1" si="50"/>
        <v>#REF!</v>
      </c>
      <c r="P87" s="45" t="e">
        <f t="shared" ca="1" si="50"/>
        <v>#REF!</v>
      </c>
      <c r="Q87" s="45" t="e">
        <f t="shared" ca="1" si="50"/>
        <v>#REF!</v>
      </c>
      <c r="R87" s="45" t="e">
        <f t="shared" ca="1" si="50"/>
        <v>#REF!</v>
      </c>
      <c r="S87" s="45" t="e">
        <f t="shared" ca="1" si="50"/>
        <v>#REF!</v>
      </c>
      <c r="T87" s="45" t="e">
        <f t="shared" ca="1" si="50"/>
        <v>#REF!</v>
      </c>
      <c r="U87" s="45" t="e">
        <f t="shared" ca="1" si="50"/>
        <v>#REF!</v>
      </c>
      <c r="V87" s="45" t="e">
        <f t="shared" ca="1" si="50"/>
        <v>#REF!</v>
      </c>
      <c r="W87" s="45" t="e">
        <f t="shared" ca="1" si="50"/>
        <v>#REF!</v>
      </c>
      <c r="X87" s="45" t="e">
        <f t="shared" ca="1" si="50"/>
        <v>#REF!</v>
      </c>
      <c r="Y87" s="45" t="e">
        <f t="shared" ca="1" si="49"/>
        <v>#REF!</v>
      </c>
      <c r="Z87" s="45" t="e">
        <f t="shared" ca="1" si="49"/>
        <v>#REF!</v>
      </c>
      <c r="AA87" s="45" t="e">
        <f t="shared" ca="1" si="49"/>
        <v>#REF!</v>
      </c>
      <c r="AB87" s="45" t="e">
        <f t="shared" ca="1" si="49"/>
        <v>#REF!</v>
      </c>
      <c r="AC87" s="45" t="e">
        <f t="shared" ca="1" si="49"/>
        <v>#REF!</v>
      </c>
      <c r="AD87" s="45" t="e">
        <f t="shared" ca="1" si="49"/>
        <v>#REF!</v>
      </c>
      <c r="AE87" s="45" t="e">
        <f t="shared" ca="1" si="49"/>
        <v>#REF!</v>
      </c>
      <c r="AF87" s="45" t="e">
        <f t="shared" ca="1" si="49"/>
        <v>#REF!</v>
      </c>
      <c r="AG87" s="45" t="e">
        <f t="shared" ca="1" si="49"/>
        <v>#REF!</v>
      </c>
      <c r="AH87" s="45" t="e">
        <f t="shared" ca="1" si="49"/>
        <v>#REF!</v>
      </c>
      <c r="AI87" s="45" t="e">
        <f t="shared" ca="1" si="49"/>
        <v>#REF!</v>
      </c>
      <c r="AJ87" s="45" t="e">
        <f t="shared" ca="1" si="49"/>
        <v>#REF!</v>
      </c>
      <c r="AK87" s="45" t="e">
        <f t="shared" ca="1" si="49"/>
        <v>#REF!</v>
      </c>
      <c r="AL87" s="45" t="e">
        <f t="shared" ca="1" si="49"/>
        <v>#REF!</v>
      </c>
      <c r="AM87" s="45" t="e">
        <f t="shared" ca="1" si="49"/>
        <v>#REF!</v>
      </c>
      <c r="AN87" s="45" t="e">
        <f t="shared" ca="1" si="40"/>
        <v>#REF!</v>
      </c>
      <c r="AO87" s="45" t="e">
        <f t="shared" ca="1" si="41"/>
        <v>#REF!</v>
      </c>
      <c r="AP87" s="45" t="e">
        <f t="shared" ca="1" si="41"/>
        <v>#REF!</v>
      </c>
      <c r="AQ87" s="45" t="e">
        <f t="shared" ca="1" si="41"/>
        <v>#REF!</v>
      </c>
      <c r="AR87" s="45" t="e">
        <f t="shared" ca="1" si="41"/>
        <v>#REF!</v>
      </c>
      <c r="AS87" s="45" t="e">
        <f t="shared" ca="1" si="41"/>
        <v>#REF!</v>
      </c>
      <c r="AT87" s="45" t="e">
        <f t="shared" ca="1" si="41"/>
        <v>#REF!</v>
      </c>
      <c r="AU87" s="45" t="e">
        <f t="shared" ca="1" si="41"/>
        <v>#REF!</v>
      </c>
      <c r="AV87" s="45" t="e">
        <f t="shared" ca="1" si="41"/>
        <v>#REF!</v>
      </c>
      <c r="AW87" s="45" t="e">
        <f t="shared" ca="1" si="41"/>
        <v>#REF!</v>
      </c>
      <c r="AX87" s="45">
        <f t="shared" ca="1" si="35"/>
        <v>12.41</v>
      </c>
      <c r="AY87" s="45">
        <f t="shared" ca="1" si="51"/>
        <v>15.52</v>
      </c>
      <c r="AZ87" s="45">
        <f t="shared" ca="1" si="51"/>
        <v>14.76</v>
      </c>
      <c r="BA87" s="45">
        <f t="shared" ca="1" si="51"/>
        <v>11.66</v>
      </c>
      <c r="BB87" s="45">
        <f t="shared" ca="1" si="51"/>
        <v>12.18</v>
      </c>
      <c r="BC87" s="45">
        <f t="shared" ca="1" si="51"/>
        <v>12.42</v>
      </c>
      <c r="BD87" s="45">
        <f t="shared" ca="1" si="51"/>
        <v>13.01</v>
      </c>
      <c r="BE87" s="45">
        <f t="shared" ca="1" si="51"/>
        <v>12.69</v>
      </c>
      <c r="BF87" s="45">
        <f t="shared" ca="1" si="51"/>
        <v>13.65</v>
      </c>
      <c r="BG87" s="45">
        <f t="shared" ca="1" si="51"/>
        <v>12.56</v>
      </c>
      <c r="BH87" s="45">
        <f t="shared" ref="BH87:BY90" ca="1" si="52">OFFSET(INDIRECT($E87),0,BH$1)</f>
        <v>13.02</v>
      </c>
      <c r="BI87" s="45">
        <f t="shared" ca="1" si="52"/>
        <v>13.68</v>
      </c>
      <c r="BJ87" s="45">
        <f t="shared" ca="1" si="52"/>
        <v>13.74</v>
      </c>
      <c r="BK87" s="45">
        <f t="shared" ca="1" si="52"/>
        <v>14.92</v>
      </c>
      <c r="BL87" s="45">
        <f t="shared" ca="1" si="52"/>
        <v>15.48</v>
      </c>
      <c r="BM87" s="45">
        <f t="shared" ca="1" si="52"/>
        <v>13.88</v>
      </c>
      <c r="BN87" s="45">
        <f t="shared" ca="1" si="52"/>
        <v>14.45</v>
      </c>
      <c r="BO87" s="45">
        <f t="shared" ca="1" si="52"/>
        <v>13.67</v>
      </c>
      <c r="BP87" s="45">
        <f t="shared" ca="1" si="52"/>
        <v>13.71</v>
      </c>
      <c r="BQ87" s="45">
        <f t="shared" ca="1" si="52"/>
        <v>14.46</v>
      </c>
      <c r="BR87" s="45">
        <f t="shared" ca="1" si="52"/>
        <v>14.63</v>
      </c>
      <c r="BS87" s="45">
        <f t="shared" ca="1" si="52"/>
        <v>12.7</v>
      </c>
      <c r="BT87" s="45">
        <f t="shared" ca="1" si="52"/>
        <v>12.84</v>
      </c>
      <c r="BU87" s="45">
        <f t="shared" ca="1" si="52"/>
        <v>13.81</v>
      </c>
      <c r="BV87" s="45">
        <f t="shared" ca="1" si="52"/>
        <v>14.78</v>
      </c>
      <c r="BW87" s="45">
        <f t="shared" ca="1" si="52"/>
        <v>14.79</v>
      </c>
      <c r="BX87" s="45">
        <f t="shared" ref="BR87:BX90" ca="1" si="53">OFFSET(INDIRECT($E87),0,BX$1)</f>
        <v>15.76</v>
      </c>
      <c r="BY87" s="45">
        <f t="shared" ca="1" si="52"/>
        <v>0</v>
      </c>
      <c r="BZ87" s="45">
        <f t="shared" ref="BY87:CC90" ca="1" si="54">OFFSET(INDIRECT($E87),0,BZ$1)</f>
        <v>0</v>
      </c>
      <c r="CA87" s="45">
        <f t="shared" ca="1" si="54"/>
        <v>0</v>
      </c>
      <c r="CB87" s="45">
        <f t="shared" ca="1" si="54"/>
        <v>0</v>
      </c>
      <c r="CC87" s="45">
        <f t="shared" ca="1" si="54"/>
        <v>0</v>
      </c>
    </row>
    <row r="88" spans="2:81">
      <c r="B88" s="26">
        <v>37</v>
      </c>
      <c r="C88" s="26" t="str">
        <f t="shared" si="42"/>
        <v>历史汇总!B37</v>
      </c>
      <c r="D88" s="26">
        <v>86</v>
      </c>
      <c r="E88" s="26" t="str">
        <f t="shared" si="43"/>
        <v>历史新!C86</v>
      </c>
      <c r="F88" s="26">
        <f>ROW()</f>
        <v>88</v>
      </c>
      <c r="G88" s="695"/>
      <c r="H88" s="52" t="s">
        <v>107</v>
      </c>
      <c r="I88" s="45">
        <f t="shared" ca="1" si="50"/>
        <v>0</v>
      </c>
      <c r="J88" s="45">
        <f t="shared" ca="1" si="50"/>
        <v>0</v>
      </c>
      <c r="K88" s="45">
        <f t="shared" ca="1" si="50"/>
        <v>0</v>
      </c>
      <c r="L88" s="45">
        <f t="shared" ca="1" si="50"/>
        <v>0</v>
      </c>
      <c r="M88" s="45">
        <f t="shared" ca="1" si="50"/>
        <v>0</v>
      </c>
      <c r="N88" s="45">
        <f t="shared" ca="1" si="50"/>
        <v>0</v>
      </c>
      <c r="O88" s="45">
        <f t="shared" ca="1" si="50"/>
        <v>0</v>
      </c>
      <c r="P88" s="45">
        <f t="shared" ca="1" si="50"/>
        <v>0</v>
      </c>
      <c r="Q88" s="45">
        <f t="shared" ca="1" si="50"/>
        <v>0</v>
      </c>
      <c r="R88" s="45">
        <f t="shared" ca="1" si="50"/>
        <v>0</v>
      </c>
      <c r="S88" s="45">
        <f t="shared" ca="1" si="50"/>
        <v>0</v>
      </c>
      <c r="T88" s="45">
        <f t="shared" ca="1" si="50"/>
        <v>0</v>
      </c>
      <c r="U88" s="45">
        <f t="shared" ca="1" si="50"/>
        <v>2.16</v>
      </c>
      <c r="V88" s="45">
        <f t="shared" ca="1" si="50"/>
        <v>2.09</v>
      </c>
      <c r="W88" s="45">
        <f t="shared" ca="1" si="50"/>
        <v>2.09</v>
      </c>
      <c r="X88" s="45">
        <f t="shared" ca="1" si="50"/>
        <v>2.09</v>
      </c>
      <c r="Y88" s="45">
        <f t="shared" ca="1" si="49"/>
        <v>2.13</v>
      </c>
      <c r="Z88" s="45">
        <f t="shared" ca="1" si="49"/>
        <v>2.21</v>
      </c>
      <c r="AA88" s="45">
        <f t="shared" ca="1" si="49"/>
        <v>2.52</v>
      </c>
      <c r="AB88" s="45">
        <f t="shared" ca="1" si="49"/>
        <v>2.34</v>
      </c>
      <c r="AC88" s="45">
        <f t="shared" ca="1" si="49"/>
        <v>2.04</v>
      </c>
      <c r="AD88" s="45">
        <f t="shared" ca="1" si="49"/>
        <v>2.12</v>
      </c>
      <c r="AE88" s="45">
        <f t="shared" ca="1" si="49"/>
        <v>2.0499999999999998</v>
      </c>
      <c r="AF88" s="45">
        <f t="shared" ca="1" si="49"/>
        <v>2.12</v>
      </c>
      <c r="AG88" s="45">
        <f t="shared" ca="1" si="49"/>
        <v>2.1800000000000002</v>
      </c>
      <c r="AH88" s="45">
        <f t="shared" ca="1" si="49"/>
        <v>2.2200000000000002</v>
      </c>
      <c r="AI88" s="45">
        <f t="shared" ca="1" si="49"/>
        <v>2.2200000000000002</v>
      </c>
      <c r="AJ88" s="45">
        <f t="shared" ca="1" si="49"/>
        <v>2.15</v>
      </c>
      <c r="AK88" s="45">
        <f t="shared" ca="1" si="49"/>
        <v>2.2599999999999998</v>
      </c>
      <c r="AL88" s="45">
        <f t="shared" ca="1" si="49"/>
        <v>2.33</v>
      </c>
      <c r="AM88" s="45">
        <f t="shared" ca="1" si="49"/>
        <v>2.84</v>
      </c>
      <c r="AN88" s="45">
        <f t="shared" ca="1" si="40"/>
        <v>2.5</v>
      </c>
      <c r="AO88" s="45">
        <f t="shared" ca="1" si="41"/>
        <v>2.1</v>
      </c>
      <c r="AP88" s="45">
        <f t="shared" ca="1" si="41"/>
        <v>2.13</v>
      </c>
      <c r="AQ88" s="45">
        <f t="shared" ca="1" si="41"/>
        <v>2.0699999999999998</v>
      </c>
      <c r="AR88" s="45">
        <f t="shared" ca="1" si="41"/>
        <v>2.13</v>
      </c>
      <c r="AS88" s="45">
        <f t="shared" ca="1" si="41"/>
        <v>2.2000000000000002</v>
      </c>
      <c r="AT88" s="45">
        <f t="shared" ca="1" si="41"/>
        <v>2.02</v>
      </c>
      <c r="AU88" s="45">
        <f t="shared" ca="1" si="41"/>
        <v>2.14</v>
      </c>
      <c r="AV88" s="45">
        <f t="shared" ca="1" si="41"/>
        <v>2</v>
      </c>
      <c r="AW88" s="45">
        <f t="shared" ca="1" si="41"/>
        <v>2</v>
      </c>
      <c r="AX88" s="45">
        <f t="shared" ca="1" si="35"/>
        <v>2.76</v>
      </c>
      <c r="AY88" s="45">
        <f t="shared" ca="1" si="51"/>
        <v>2.9</v>
      </c>
      <c r="AZ88" s="45">
        <f t="shared" ca="1" si="51"/>
        <v>2.5</v>
      </c>
      <c r="BA88" s="45">
        <f t="shared" ca="1" si="51"/>
        <v>2.14</v>
      </c>
      <c r="BB88" s="45">
        <f t="shared" ca="1" si="51"/>
        <v>2.04</v>
      </c>
      <c r="BC88" s="45">
        <f t="shared" ca="1" si="51"/>
        <v>2.0699999999999998</v>
      </c>
      <c r="BD88" s="45">
        <f t="shared" ca="1" si="51"/>
        <v>2.02</v>
      </c>
      <c r="BE88" s="45">
        <f t="shared" ca="1" si="51"/>
        <v>2.04</v>
      </c>
      <c r="BF88" s="45">
        <f t="shared" ca="1" si="51"/>
        <v>2.06</v>
      </c>
      <c r="BG88" s="45">
        <f t="shared" ca="1" si="51"/>
        <v>2.2400000000000002</v>
      </c>
      <c r="BH88" s="45">
        <f t="shared" ca="1" si="52"/>
        <v>2.4</v>
      </c>
      <c r="BI88" s="45">
        <f t="shared" ca="1" si="52"/>
        <v>2.37</v>
      </c>
      <c r="BJ88" s="45">
        <f t="shared" ca="1" si="52"/>
        <v>2.2200000000000002</v>
      </c>
      <c r="BK88" s="45">
        <f t="shared" ca="1" si="52"/>
        <v>2.5099999999999998</v>
      </c>
      <c r="BL88" s="45">
        <f t="shared" ca="1" si="52"/>
        <v>2.46</v>
      </c>
      <c r="BM88" s="45">
        <f t="shared" ca="1" si="52"/>
        <v>1.99</v>
      </c>
      <c r="BN88" s="45">
        <f t="shared" ca="1" si="52"/>
        <v>2.04</v>
      </c>
      <c r="BO88" s="45">
        <f t="shared" ca="1" si="52"/>
        <v>1.79</v>
      </c>
      <c r="BP88" s="45">
        <f t="shared" ca="1" si="52"/>
        <v>1.85</v>
      </c>
      <c r="BQ88" s="45">
        <f t="shared" ca="1" si="52"/>
        <v>2.56</v>
      </c>
      <c r="BR88" s="45">
        <f t="shared" ca="1" si="53"/>
        <v>2.68</v>
      </c>
      <c r="BS88" s="45">
        <f t="shared" ca="1" si="53"/>
        <v>2.6</v>
      </c>
      <c r="BT88" s="45">
        <f t="shared" ca="1" si="53"/>
        <v>2.3199999999999998</v>
      </c>
      <c r="BU88" s="45">
        <f t="shared" ca="1" si="53"/>
        <v>2.33</v>
      </c>
      <c r="BV88" s="45">
        <f t="shared" ca="1" si="53"/>
        <v>2.15</v>
      </c>
      <c r="BW88" s="45">
        <f t="shared" ca="1" si="53"/>
        <v>2.4</v>
      </c>
      <c r="BX88" s="45">
        <f t="shared" ca="1" si="53"/>
        <v>2.2400000000000002</v>
      </c>
      <c r="BY88" s="45">
        <f t="shared" ca="1" si="54"/>
        <v>0</v>
      </c>
      <c r="BZ88" s="45">
        <f t="shared" ca="1" si="54"/>
        <v>0</v>
      </c>
      <c r="CA88" s="45">
        <f t="shared" ca="1" si="54"/>
        <v>0</v>
      </c>
      <c r="CB88" s="45">
        <f t="shared" ca="1" si="54"/>
        <v>0</v>
      </c>
      <c r="CC88" s="45">
        <f t="shared" ca="1" si="54"/>
        <v>0</v>
      </c>
    </row>
    <row r="89" spans="2:81">
      <c r="B89" s="26">
        <v>38</v>
      </c>
      <c r="C89" s="26" t="str">
        <f t="shared" si="42"/>
        <v>历史汇总!B38</v>
      </c>
      <c r="D89" s="26">
        <v>87</v>
      </c>
      <c r="E89" s="26" t="str">
        <f t="shared" si="43"/>
        <v>历史新!C87</v>
      </c>
      <c r="F89" s="26">
        <f>ROW()</f>
        <v>89</v>
      </c>
      <c r="G89" s="695"/>
      <c r="H89" s="52" t="s">
        <v>108</v>
      </c>
      <c r="I89" s="45">
        <f t="shared" ca="1" si="50"/>
        <v>0</v>
      </c>
      <c r="J89" s="45">
        <f t="shared" ca="1" si="50"/>
        <v>0</v>
      </c>
      <c r="K89" s="45">
        <f t="shared" ca="1" si="50"/>
        <v>0</v>
      </c>
      <c r="L89" s="45">
        <f t="shared" ca="1" si="50"/>
        <v>0</v>
      </c>
      <c r="M89" s="45">
        <f t="shared" ca="1" si="50"/>
        <v>0</v>
      </c>
      <c r="N89" s="45">
        <f t="shared" ca="1" si="50"/>
        <v>0</v>
      </c>
      <c r="O89" s="45">
        <f t="shared" ca="1" si="50"/>
        <v>0</v>
      </c>
      <c r="P89" s="45">
        <f t="shared" ca="1" si="50"/>
        <v>0</v>
      </c>
      <c r="Q89" s="45">
        <f t="shared" ca="1" si="50"/>
        <v>0</v>
      </c>
      <c r="R89" s="45">
        <f t="shared" ca="1" si="50"/>
        <v>0</v>
      </c>
      <c r="S89" s="45">
        <f t="shared" ca="1" si="50"/>
        <v>0</v>
      </c>
      <c r="T89" s="45">
        <f t="shared" ca="1" si="50"/>
        <v>0</v>
      </c>
      <c r="U89" s="45">
        <f t="shared" ca="1" si="50"/>
        <v>7.88</v>
      </c>
      <c r="V89" s="45">
        <f t="shared" ca="1" si="50"/>
        <v>5.85</v>
      </c>
      <c r="W89" s="45">
        <f t="shared" ca="1" si="50"/>
        <v>6.16</v>
      </c>
      <c r="X89" s="45">
        <f t="shared" ca="1" si="50"/>
        <v>6.54</v>
      </c>
      <c r="Y89" s="45">
        <f t="shared" ca="1" si="49"/>
        <v>6.1</v>
      </c>
      <c r="Z89" s="45">
        <f t="shared" ca="1" si="49"/>
        <v>6.61</v>
      </c>
      <c r="AA89" s="45">
        <f t="shared" ca="1" si="49"/>
        <v>7.42</v>
      </c>
      <c r="AB89" s="45">
        <f t="shared" ca="1" si="49"/>
        <v>6.71</v>
      </c>
      <c r="AC89" s="45">
        <f t="shared" ca="1" si="49"/>
        <v>5.08</v>
      </c>
      <c r="AD89" s="45">
        <f t="shared" ca="1" si="49"/>
        <v>5.45</v>
      </c>
      <c r="AE89" s="45">
        <f t="shared" ca="1" si="49"/>
        <v>4.7300000000000004</v>
      </c>
      <c r="AF89" s="45">
        <f t="shared" ca="1" si="49"/>
        <v>5.07</v>
      </c>
      <c r="AG89" s="45">
        <f t="shared" ca="1" si="49"/>
        <v>5.38</v>
      </c>
      <c r="AH89" s="45">
        <f t="shared" ca="1" si="49"/>
        <v>6.09</v>
      </c>
      <c r="AI89" s="45">
        <f t="shared" ca="1" si="49"/>
        <v>5.37</v>
      </c>
      <c r="AJ89" s="45">
        <f t="shared" ca="1" si="49"/>
        <v>5.51</v>
      </c>
      <c r="AK89" s="45">
        <f t="shared" ca="1" si="49"/>
        <v>5.86</v>
      </c>
      <c r="AL89" s="45">
        <f t="shared" ca="1" si="49"/>
        <v>5.97</v>
      </c>
      <c r="AM89" s="45">
        <f t="shared" ca="1" si="49"/>
        <v>7.7</v>
      </c>
      <c r="AN89" s="45">
        <f t="shared" ca="1" si="40"/>
        <v>7.24</v>
      </c>
      <c r="AO89" s="45">
        <f t="shared" ca="1" si="41"/>
        <v>5.43</v>
      </c>
      <c r="AP89" s="45">
        <f t="shared" ca="1" si="41"/>
        <v>5.48</v>
      </c>
      <c r="AQ89" s="45">
        <f t="shared" ca="1" si="41"/>
        <v>4.91</v>
      </c>
      <c r="AR89" s="45">
        <f t="shared" ca="1" si="41"/>
        <v>5.45</v>
      </c>
      <c r="AS89" s="45">
        <f t="shared" ca="1" si="41"/>
        <v>6.4</v>
      </c>
      <c r="AT89" s="45">
        <f t="shared" ca="1" si="41"/>
        <v>5.04</v>
      </c>
      <c r="AU89" s="45">
        <f t="shared" ca="1" si="41"/>
        <v>5.46</v>
      </c>
      <c r="AV89" s="45">
        <f t="shared" ca="1" si="41"/>
        <v>5.37</v>
      </c>
      <c r="AW89" s="45">
        <f t="shared" ca="1" si="41"/>
        <v>5.26</v>
      </c>
      <c r="AX89" s="45">
        <f t="shared" ca="1" si="35"/>
        <v>5.44</v>
      </c>
      <c r="AY89" s="45">
        <f t="shared" ca="1" si="51"/>
        <v>6.82</v>
      </c>
      <c r="AZ89" s="45">
        <f t="shared" ca="1" si="51"/>
        <v>5.51</v>
      </c>
      <c r="BA89" s="45">
        <f t="shared" ca="1" si="51"/>
        <v>4.13</v>
      </c>
      <c r="BB89" s="45">
        <f t="shared" ca="1" si="51"/>
        <v>4.25</v>
      </c>
      <c r="BC89" s="45">
        <f t="shared" ca="1" si="51"/>
        <v>4.33</v>
      </c>
      <c r="BD89" s="45">
        <f t="shared" ca="1" si="51"/>
        <v>4.79</v>
      </c>
      <c r="BE89" s="45">
        <f t="shared" ca="1" si="51"/>
        <v>5.0199999999999996</v>
      </c>
      <c r="BF89" s="45">
        <f t="shared" ca="1" si="51"/>
        <v>5.19</v>
      </c>
      <c r="BG89" s="45">
        <f t="shared" ca="1" si="51"/>
        <v>4.6399999999999997</v>
      </c>
      <c r="BH89" s="45">
        <f t="shared" ca="1" si="52"/>
        <v>5.46</v>
      </c>
      <c r="BI89" s="45">
        <f t="shared" ca="1" si="52"/>
        <v>5.56</v>
      </c>
      <c r="BJ89" s="45">
        <f t="shared" ca="1" si="52"/>
        <v>5.29</v>
      </c>
      <c r="BK89" s="45">
        <f t="shared" ca="1" si="52"/>
        <v>5.68</v>
      </c>
      <c r="BL89" s="45">
        <f t="shared" ca="1" si="52"/>
        <v>5.7</v>
      </c>
      <c r="BM89" s="45">
        <f t="shared" ca="1" si="52"/>
        <v>4.5599999999999996</v>
      </c>
      <c r="BN89" s="45">
        <f t="shared" ca="1" si="52"/>
        <v>4.97</v>
      </c>
      <c r="BO89" s="45">
        <f t="shared" ca="1" si="52"/>
        <v>4.42</v>
      </c>
      <c r="BP89" s="45">
        <f t="shared" ca="1" si="52"/>
        <v>4.32</v>
      </c>
      <c r="BQ89" s="45">
        <f t="shared" ca="1" si="52"/>
        <v>5.8</v>
      </c>
      <c r="BR89" s="45">
        <f t="shared" ca="1" si="53"/>
        <v>5.08</v>
      </c>
      <c r="BS89" s="45">
        <f t="shared" ca="1" si="53"/>
        <v>4.83</v>
      </c>
      <c r="BT89" s="45">
        <f t="shared" ca="1" si="53"/>
        <v>4.8499999999999996</v>
      </c>
      <c r="BU89" s="45">
        <f t="shared" ca="1" si="53"/>
        <v>4.8499999999999996</v>
      </c>
      <c r="BV89" s="45">
        <f t="shared" ca="1" si="53"/>
        <v>5.34</v>
      </c>
      <c r="BW89" s="45">
        <f t="shared" ca="1" si="53"/>
        <v>5.15</v>
      </c>
      <c r="BX89" s="45">
        <f t="shared" ca="1" si="53"/>
        <v>5.2</v>
      </c>
      <c r="BY89" s="45">
        <f t="shared" ca="1" si="54"/>
        <v>0</v>
      </c>
      <c r="BZ89" s="45">
        <f t="shared" ca="1" si="54"/>
        <v>0</v>
      </c>
      <c r="CA89" s="45">
        <f t="shared" ca="1" si="54"/>
        <v>0</v>
      </c>
      <c r="CB89" s="45">
        <f t="shared" ca="1" si="54"/>
        <v>0</v>
      </c>
      <c r="CC89" s="45">
        <f t="shared" ca="1" si="54"/>
        <v>0</v>
      </c>
    </row>
    <row r="90" spans="2:81">
      <c r="B90" s="26">
        <v>39</v>
      </c>
      <c r="C90" s="26" t="str">
        <f t="shared" si="42"/>
        <v>历史汇总!B39</v>
      </c>
      <c r="D90" s="26">
        <v>88</v>
      </c>
      <c r="E90" s="26" t="str">
        <f t="shared" si="43"/>
        <v>历史新!C88</v>
      </c>
      <c r="F90" s="26">
        <f>ROW()</f>
        <v>90</v>
      </c>
      <c r="G90" s="695"/>
      <c r="H90" s="54" t="s">
        <v>109</v>
      </c>
      <c r="I90" s="45">
        <f t="shared" ca="1" si="50"/>
        <v>0</v>
      </c>
      <c r="J90" s="45">
        <f t="shared" ca="1" si="50"/>
        <v>0</v>
      </c>
      <c r="K90" s="45">
        <f t="shared" ca="1" si="50"/>
        <v>0</v>
      </c>
      <c r="L90" s="45">
        <f t="shared" ca="1" si="50"/>
        <v>0</v>
      </c>
      <c r="M90" s="45">
        <f t="shared" ca="1" si="50"/>
        <v>0</v>
      </c>
      <c r="N90" s="45">
        <f t="shared" ca="1" si="50"/>
        <v>0</v>
      </c>
      <c r="O90" s="45">
        <f t="shared" ca="1" si="50"/>
        <v>0</v>
      </c>
      <c r="P90" s="45">
        <f t="shared" ca="1" si="50"/>
        <v>0</v>
      </c>
      <c r="Q90" s="45">
        <f t="shared" ca="1" si="50"/>
        <v>0</v>
      </c>
      <c r="R90" s="45">
        <f t="shared" ca="1" si="50"/>
        <v>0</v>
      </c>
      <c r="S90" s="45">
        <f t="shared" ca="1" si="50"/>
        <v>0</v>
      </c>
      <c r="T90" s="45">
        <f t="shared" ca="1" si="50"/>
        <v>0</v>
      </c>
      <c r="U90" s="45">
        <f t="shared" ca="1" si="50"/>
        <v>3.12</v>
      </c>
      <c r="V90" s="45">
        <f t="shared" ca="1" si="50"/>
        <v>2.4700000000000002</v>
      </c>
      <c r="W90" s="45">
        <f t="shared" ca="1" si="50"/>
        <v>2.38</v>
      </c>
      <c r="X90" s="45">
        <f t="shared" ca="1" si="50"/>
        <v>2.41</v>
      </c>
      <c r="Y90" s="45">
        <f t="shared" ca="1" si="49"/>
        <v>2.2000000000000002</v>
      </c>
      <c r="Z90" s="45">
        <f t="shared" ca="1" si="49"/>
        <v>2.4500000000000002</v>
      </c>
      <c r="AA90" s="45">
        <f t="shared" ca="1" si="49"/>
        <v>2.86</v>
      </c>
      <c r="AB90" s="45">
        <f t="shared" ca="1" si="49"/>
        <v>2.52</v>
      </c>
      <c r="AC90" s="45">
        <f t="shared" ca="1" si="49"/>
        <v>2.2400000000000002</v>
      </c>
      <c r="AD90" s="45">
        <f t="shared" ca="1" si="49"/>
        <v>2.09</v>
      </c>
      <c r="AE90" s="45">
        <f t="shared" ca="1" si="49"/>
        <v>1.94</v>
      </c>
      <c r="AF90" s="45">
        <f t="shared" ca="1" si="49"/>
        <v>2.1</v>
      </c>
      <c r="AG90" s="45">
        <f t="shared" ca="1" si="49"/>
        <v>2.2799999999999998</v>
      </c>
      <c r="AH90" s="45">
        <f t="shared" ca="1" si="49"/>
        <v>2.4300000000000002</v>
      </c>
      <c r="AI90" s="45">
        <f t="shared" ca="1" si="49"/>
        <v>2.3199999999999998</v>
      </c>
      <c r="AJ90" s="45">
        <f t="shared" ca="1" si="49"/>
        <v>2.11</v>
      </c>
      <c r="AK90" s="45">
        <f t="shared" ca="1" si="49"/>
        <v>2.2200000000000002</v>
      </c>
      <c r="AL90" s="45">
        <f t="shared" ca="1" si="49"/>
        <v>2.59</v>
      </c>
      <c r="AM90" s="45">
        <f t="shared" ca="1" si="49"/>
        <v>3.07</v>
      </c>
      <c r="AN90" s="45">
        <f t="shared" ca="1" si="40"/>
        <v>2.4900000000000002</v>
      </c>
      <c r="AO90" s="45">
        <f t="shared" ca="1" si="41"/>
        <v>2.11</v>
      </c>
      <c r="AP90" s="45">
        <f t="shared" ca="1" si="41"/>
        <v>1.91</v>
      </c>
      <c r="AQ90" s="45">
        <f t="shared" ca="1" si="41"/>
        <v>1.87</v>
      </c>
      <c r="AR90" s="45">
        <f t="shared" ca="1" si="41"/>
        <v>1.94</v>
      </c>
      <c r="AS90" s="45">
        <f t="shared" ca="1" si="41"/>
        <v>2.3199999999999998</v>
      </c>
      <c r="AT90" s="45">
        <f t="shared" ca="1" si="41"/>
        <v>1.96</v>
      </c>
      <c r="AU90" s="45">
        <f t="shared" ca="1" si="41"/>
        <v>2.19</v>
      </c>
      <c r="AV90" s="45">
        <f t="shared" ca="1" si="41"/>
        <v>2.08</v>
      </c>
      <c r="AW90" s="45">
        <f t="shared" ca="1" si="41"/>
        <v>2.13</v>
      </c>
      <c r="AX90" s="45">
        <f t="shared" ca="1" si="35"/>
        <v>2.39</v>
      </c>
      <c r="AY90" s="45">
        <f t="shared" ca="1" si="51"/>
        <v>3.04</v>
      </c>
      <c r="AZ90" s="45">
        <f t="shared" ca="1" si="51"/>
        <v>2.3199999999999998</v>
      </c>
      <c r="BA90" s="45">
        <f t="shared" ca="1" si="51"/>
        <v>2.19</v>
      </c>
      <c r="BB90" s="45">
        <f t="shared" ca="1" si="51"/>
        <v>1.98</v>
      </c>
      <c r="BC90" s="45">
        <f t="shared" ca="1" si="51"/>
        <v>1.97</v>
      </c>
      <c r="BD90" s="45">
        <f t="shared" ca="1" si="51"/>
        <v>2</v>
      </c>
      <c r="BE90" s="45">
        <f t="shared" ca="1" si="51"/>
        <v>2.0299999999999998</v>
      </c>
      <c r="BF90" s="45">
        <f t="shared" ca="1" si="51"/>
        <v>2.16</v>
      </c>
      <c r="BG90" s="45">
        <f t="shared" ca="1" si="51"/>
        <v>2.12</v>
      </c>
      <c r="BH90" s="45">
        <f t="shared" ca="1" si="52"/>
        <v>2.06</v>
      </c>
      <c r="BI90" s="45">
        <f t="shared" ca="1" si="52"/>
        <v>2.08</v>
      </c>
      <c r="BJ90" s="45">
        <f t="shared" ca="1" si="52"/>
        <v>2.0499999999999998</v>
      </c>
      <c r="BK90" s="45">
        <f t="shared" ca="1" si="52"/>
        <v>2.46</v>
      </c>
      <c r="BL90" s="45">
        <f t="shared" ca="1" si="52"/>
        <v>2.95</v>
      </c>
      <c r="BM90" s="45">
        <f t="shared" ca="1" si="52"/>
        <v>2.34</v>
      </c>
      <c r="BN90" s="45">
        <f t="shared" ca="1" si="52"/>
        <v>2.0099999999999998</v>
      </c>
      <c r="BO90" s="45">
        <f t="shared" ca="1" si="52"/>
        <v>1.68</v>
      </c>
      <c r="BP90" s="45">
        <f t="shared" ca="1" si="52"/>
        <v>1.68</v>
      </c>
      <c r="BQ90" s="45">
        <f t="shared" ca="1" si="52"/>
        <v>2.0699999999999998</v>
      </c>
      <c r="BR90" s="45">
        <f t="shared" ca="1" si="53"/>
        <v>1.88</v>
      </c>
      <c r="BS90" s="45">
        <f t="shared" ca="1" si="53"/>
        <v>1.83</v>
      </c>
      <c r="BT90" s="45">
        <f t="shared" ca="1" si="53"/>
        <v>1.89</v>
      </c>
      <c r="BU90" s="45">
        <f t="shared" ca="1" si="53"/>
        <v>2.1</v>
      </c>
      <c r="BV90" s="45">
        <f t="shared" ca="1" si="53"/>
        <v>2.2000000000000002</v>
      </c>
      <c r="BW90" s="45">
        <f t="shared" ca="1" si="53"/>
        <v>2.31</v>
      </c>
      <c r="BX90" s="45">
        <f t="shared" ca="1" si="53"/>
        <v>2.13</v>
      </c>
      <c r="BY90" s="45">
        <f t="shared" ca="1" si="54"/>
        <v>0</v>
      </c>
      <c r="BZ90" s="45">
        <f t="shared" ca="1" si="54"/>
        <v>0</v>
      </c>
      <c r="CA90" s="45">
        <f t="shared" ca="1" si="54"/>
        <v>0</v>
      </c>
      <c r="CB90" s="45">
        <f t="shared" ca="1" si="54"/>
        <v>0</v>
      </c>
      <c r="CC90" s="45">
        <f t="shared" ca="1" si="54"/>
        <v>0</v>
      </c>
    </row>
    <row r="91" spans="2:81">
      <c r="C91" s="26" t="str">
        <f t="shared" si="42"/>
        <v>历史汇总!B</v>
      </c>
      <c r="D91" s="26">
        <v>89</v>
      </c>
      <c r="E91" s="26" t="str">
        <f t="shared" si="43"/>
        <v>历史新!C89</v>
      </c>
      <c r="F91" s="26">
        <f>ROW()</f>
        <v>91</v>
      </c>
      <c r="AX91" s="203"/>
    </row>
    <row r="92" spans="2:81">
      <c r="C92" s="26" t="str">
        <f t="shared" si="42"/>
        <v>历史汇总!B</v>
      </c>
      <c r="D92" s="26">
        <v>90</v>
      </c>
      <c r="E92" s="26" t="str">
        <f t="shared" si="43"/>
        <v>历史新!C90</v>
      </c>
      <c r="F92" s="26">
        <f>ROW()</f>
        <v>92</v>
      </c>
      <c r="AX92" s="203"/>
    </row>
    <row r="93" spans="2:81">
      <c r="C93" s="26" t="str">
        <f t="shared" si="42"/>
        <v>历史汇总!B</v>
      </c>
      <c r="D93" s="26">
        <v>91</v>
      </c>
      <c r="E93" s="26" t="str">
        <f t="shared" si="43"/>
        <v>历史新!C91</v>
      </c>
      <c r="F93" s="26">
        <f>ROW()</f>
        <v>93</v>
      </c>
      <c r="AX93" s="203"/>
    </row>
    <row r="94" spans="2:81">
      <c r="C94" s="26" t="str">
        <f t="shared" si="42"/>
        <v>历史汇总!B</v>
      </c>
      <c r="D94" s="26">
        <v>92</v>
      </c>
      <c r="E94" s="26" t="str">
        <f t="shared" si="43"/>
        <v>历史新!C92</v>
      </c>
      <c r="F94" s="26">
        <f>ROW()</f>
        <v>94</v>
      </c>
      <c r="AX94" s="203"/>
    </row>
    <row r="95" spans="2:81">
      <c r="C95" s="26" t="str">
        <f t="shared" si="42"/>
        <v>历史汇总!B</v>
      </c>
      <c r="D95" s="26">
        <v>93</v>
      </c>
      <c r="E95" s="26" t="str">
        <f t="shared" si="43"/>
        <v>历史新!C93</v>
      </c>
      <c r="F95" s="26">
        <f>ROW()</f>
        <v>95</v>
      </c>
      <c r="AX95" s="203"/>
    </row>
    <row r="96" spans="2:81">
      <c r="C96" s="26" t="str">
        <f t="shared" si="42"/>
        <v>历史汇总!B</v>
      </c>
      <c r="D96" s="26">
        <v>94</v>
      </c>
      <c r="E96" s="26" t="str">
        <f t="shared" si="43"/>
        <v>历史新!C94</v>
      </c>
      <c r="F96" s="26">
        <f>ROW()</f>
        <v>96</v>
      </c>
      <c r="AX96" s="203"/>
    </row>
    <row r="97" spans="2:81" ht="21">
      <c r="C97" s="26" t="str">
        <f t="shared" si="42"/>
        <v>历史汇总!B</v>
      </c>
      <c r="D97" s="26">
        <v>95</v>
      </c>
      <c r="E97" s="26" t="str">
        <f t="shared" si="43"/>
        <v>历史新!C95</v>
      </c>
      <c r="F97" s="26">
        <f>ROW()</f>
        <v>97</v>
      </c>
      <c r="G97" s="696" t="s">
        <v>110</v>
      </c>
      <c r="H97" s="696"/>
      <c r="I97" s="42" t="str">
        <f>I3</f>
        <v>201101</v>
      </c>
      <c r="J97" s="42" t="str">
        <f t="shared" ref="J97:BT97" si="55">J3</f>
        <v>201102</v>
      </c>
      <c r="K97" s="42" t="str">
        <f t="shared" si="55"/>
        <v>201103</v>
      </c>
      <c r="L97" s="42" t="str">
        <f t="shared" si="55"/>
        <v>201104</v>
      </c>
      <c r="M97" s="42" t="str">
        <f t="shared" si="55"/>
        <v>201105</v>
      </c>
      <c r="N97" s="42" t="str">
        <f t="shared" si="55"/>
        <v>201106</v>
      </c>
      <c r="O97" s="42" t="str">
        <f t="shared" si="55"/>
        <v>201107</v>
      </c>
      <c r="P97" s="42" t="str">
        <f t="shared" si="55"/>
        <v>201108</v>
      </c>
      <c r="Q97" s="42" t="str">
        <f t="shared" si="55"/>
        <v>201109</v>
      </c>
      <c r="R97" s="42" t="str">
        <f t="shared" si="55"/>
        <v>201110</v>
      </c>
      <c r="S97" s="42" t="str">
        <f t="shared" si="55"/>
        <v>201111</v>
      </c>
      <c r="T97" s="42" t="str">
        <f t="shared" si="55"/>
        <v>201112</v>
      </c>
      <c r="U97" s="42" t="str">
        <f t="shared" si="55"/>
        <v>201201</v>
      </c>
      <c r="V97" s="42" t="str">
        <f t="shared" si="55"/>
        <v>201202</v>
      </c>
      <c r="W97" s="42" t="str">
        <f t="shared" si="55"/>
        <v>201203</v>
      </c>
      <c r="X97" s="42" t="str">
        <f t="shared" si="55"/>
        <v>201204</v>
      </c>
      <c r="Y97" s="42" t="str">
        <f t="shared" si="55"/>
        <v>201205</v>
      </c>
      <c r="Z97" s="42" t="str">
        <f t="shared" si="55"/>
        <v>201206</v>
      </c>
      <c r="AA97" s="42" t="str">
        <f t="shared" si="55"/>
        <v>201207</v>
      </c>
      <c r="AB97" s="42" t="str">
        <f t="shared" si="55"/>
        <v>201208</v>
      </c>
      <c r="AC97" s="42" t="str">
        <f t="shared" si="55"/>
        <v>201209</v>
      </c>
      <c r="AD97" s="42" t="str">
        <f t="shared" si="55"/>
        <v>201210</v>
      </c>
      <c r="AE97" s="42" t="str">
        <f t="shared" si="55"/>
        <v>201211</v>
      </c>
      <c r="AF97" s="42" t="str">
        <f t="shared" si="55"/>
        <v>201212</v>
      </c>
      <c r="AG97" s="42" t="str">
        <f t="shared" si="55"/>
        <v>201301</v>
      </c>
      <c r="AH97" s="42" t="str">
        <f t="shared" si="55"/>
        <v>201302</v>
      </c>
      <c r="AI97" s="42" t="str">
        <f t="shared" si="55"/>
        <v>201303</v>
      </c>
      <c r="AJ97" s="42" t="str">
        <f t="shared" si="55"/>
        <v>201304</v>
      </c>
      <c r="AK97" s="42" t="str">
        <f t="shared" si="55"/>
        <v>201305</v>
      </c>
      <c r="AL97" s="42" t="str">
        <f t="shared" si="55"/>
        <v>201306</v>
      </c>
      <c r="AM97" s="42" t="str">
        <f t="shared" si="55"/>
        <v>201307</v>
      </c>
      <c r="AN97" s="42" t="str">
        <f t="shared" si="55"/>
        <v>201308</v>
      </c>
      <c r="AO97" s="42" t="str">
        <f t="shared" si="55"/>
        <v>201309</v>
      </c>
      <c r="AP97" s="42" t="str">
        <f t="shared" si="55"/>
        <v>201310</v>
      </c>
      <c r="AQ97" s="42" t="str">
        <f t="shared" si="55"/>
        <v>201311</v>
      </c>
      <c r="AR97" s="42" t="str">
        <f t="shared" si="55"/>
        <v>201312</v>
      </c>
      <c r="AS97" s="42" t="str">
        <f t="shared" si="55"/>
        <v>201401</v>
      </c>
      <c r="AT97" s="42" t="str">
        <f t="shared" si="55"/>
        <v>201402</v>
      </c>
      <c r="AU97" s="42" t="str">
        <f t="shared" si="55"/>
        <v>201403</v>
      </c>
      <c r="AV97" s="42" t="str">
        <f t="shared" si="55"/>
        <v>201404</v>
      </c>
      <c r="AW97" s="42" t="str">
        <f t="shared" si="55"/>
        <v>201405</v>
      </c>
      <c r="AX97" s="42" t="str">
        <f t="shared" si="55"/>
        <v>201406</v>
      </c>
      <c r="AY97" s="42" t="str">
        <f t="shared" si="55"/>
        <v>201407</v>
      </c>
      <c r="AZ97" s="42" t="str">
        <f t="shared" si="55"/>
        <v>201408</v>
      </c>
      <c r="BA97" s="42" t="str">
        <f t="shared" si="55"/>
        <v>201409</v>
      </c>
      <c r="BB97" s="42" t="str">
        <f t="shared" si="55"/>
        <v>201410</v>
      </c>
      <c r="BC97" s="42" t="str">
        <f t="shared" si="55"/>
        <v>201411</v>
      </c>
      <c r="BD97" s="42" t="str">
        <f t="shared" si="55"/>
        <v>201412</v>
      </c>
      <c r="BE97" s="42" t="str">
        <f t="shared" si="55"/>
        <v>201501</v>
      </c>
      <c r="BF97" s="42" t="str">
        <f t="shared" si="55"/>
        <v>201502</v>
      </c>
      <c r="BG97" s="42" t="str">
        <f t="shared" si="55"/>
        <v>201503</v>
      </c>
      <c r="BH97" s="42" t="str">
        <f t="shared" ref="BH97:BP97" si="56">BH3</f>
        <v>201504</v>
      </c>
      <c r="BI97" s="42" t="str">
        <f t="shared" si="56"/>
        <v>201505</v>
      </c>
      <c r="BJ97" s="42" t="str">
        <f t="shared" si="56"/>
        <v>201506</v>
      </c>
      <c r="BK97" s="42" t="str">
        <f t="shared" si="56"/>
        <v>201507</v>
      </c>
      <c r="BL97" s="42" t="str">
        <f t="shared" si="56"/>
        <v>201508</v>
      </c>
      <c r="BM97" s="42" t="str">
        <f t="shared" si="56"/>
        <v>201509</v>
      </c>
      <c r="BN97" s="42" t="str">
        <f t="shared" si="56"/>
        <v>201510</v>
      </c>
      <c r="BO97" s="42" t="str">
        <f t="shared" si="56"/>
        <v>201511</v>
      </c>
      <c r="BP97" s="42" t="str">
        <f t="shared" si="56"/>
        <v>201512</v>
      </c>
      <c r="BQ97" s="42" t="str">
        <f t="shared" si="55"/>
        <v>201601</v>
      </c>
      <c r="BR97" s="42" t="str">
        <f t="shared" si="55"/>
        <v>201602</v>
      </c>
      <c r="BS97" s="42" t="str">
        <f t="shared" si="55"/>
        <v>201603</v>
      </c>
      <c r="BT97" s="42" t="str">
        <f t="shared" si="55"/>
        <v>201604</v>
      </c>
      <c r="BU97" s="42" t="str">
        <f t="shared" ref="BU97:CC97" si="57">BU3</f>
        <v>201605</v>
      </c>
      <c r="BV97" s="42" t="str">
        <f t="shared" si="57"/>
        <v>201606</v>
      </c>
      <c r="BW97" s="42" t="str">
        <f t="shared" si="57"/>
        <v>201607</v>
      </c>
      <c r="BX97" s="42" t="str">
        <f t="shared" si="57"/>
        <v>201608</v>
      </c>
      <c r="BY97" s="42" t="str">
        <f t="shared" si="57"/>
        <v>201609</v>
      </c>
      <c r="BZ97" s="42" t="str">
        <f t="shared" si="57"/>
        <v>201610</v>
      </c>
      <c r="CA97" s="42" t="str">
        <f t="shared" si="57"/>
        <v>201611</v>
      </c>
      <c r="CB97" s="42" t="str">
        <f t="shared" si="57"/>
        <v>201612</v>
      </c>
      <c r="CC97" s="42" t="str">
        <f t="shared" si="57"/>
        <v>201701</v>
      </c>
    </row>
    <row r="98" spans="2:81">
      <c r="B98" s="26">
        <v>115</v>
      </c>
      <c r="C98" s="26" t="str">
        <f t="shared" si="42"/>
        <v>历史汇总!B115</v>
      </c>
      <c r="D98" s="26">
        <v>96</v>
      </c>
      <c r="E98" s="26" t="str">
        <f t="shared" si="43"/>
        <v>历史新!C96</v>
      </c>
      <c r="F98" s="26">
        <f>ROW()</f>
        <v>98</v>
      </c>
      <c r="G98" s="694" t="s">
        <v>14</v>
      </c>
      <c r="H98" s="28" t="s">
        <v>15</v>
      </c>
      <c r="I98" s="2">
        <f ca="1">OFFSET(INDIRECT($E98),0,I$1)</f>
        <v>0</v>
      </c>
      <c r="J98" s="2">
        <f t="shared" ref="J98:BG103" ca="1" si="58">OFFSET(INDIRECT($E98),0,J$1)</f>
        <v>0</v>
      </c>
      <c r="K98" s="2">
        <f t="shared" ca="1" si="58"/>
        <v>0</v>
      </c>
      <c r="L98" s="2">
        <f t="shared" ca="1" si="58"/>
        <v>0</v>
      </c>
      <c r="M98" s="2">
        <f t="shared" ca="1" si="58"/>
        <v>0</v>
      </c>
      <c r="N98" s="2">
        <f t="shared" ca="1" si="58"/>
        <v>0</v>
      </c>
      <c r="O98" s="2">
        <f t="shared" ca="1" si="58"/>
        <v>0</v>
      </c>
      <c r="P98" s="2">
        <f t="shared" ca="1" si="58"/>
        <v>0</v>
      </c>
      <c r="Q98" s="2">
        <f t="shared" ca="1" si="58"/>
        <v>0</v>
      </c>
      <c r="R98" s="2">
        <f t="shared" ca="1" si="58"/>
        <v>0</v>
      </c>
      <c r="S98" s="2">
        <f t="shared" ca="1" si="58"/>
        <v>572740</v>
      </c>
      <c r="T98" s="2">
        <f t="shared" ca="1" si="58"/>
        <v>783160</v>
      </c>
      <c r="U98" s="2">
        <f t="shared" ca="1" si="58"/>
        <v>1005000</v>
      </c>
      <c r="V98" s="2">
        <f t="shared" ca="1" si="58"/>
        <v>825420</v>
      </c>
      <c r="W98" s="2">
        <f t="shared" ca="1" si="58"/>
        <v>715830</v>
      </c>
      <c r="X98" s="2">
        <f t="shared" ca="1" si="58"/>
        <v>1006410</v>
      </c>
      <c r="Y98" s="2">
        <f t="shared" ca="1" si="58"/>
        <v>1874880</v>
      </c>
      <c r="Z98" s="2">
        <f t="shared" ca="1" si="58"/>
        <v>1335830</v>
      </c>
      <c r="AA98" s="2">
        <f t="shared" ca="1" si="58"/>
        <v>1334319.5</v>
      </c>
      <c r="AB98" s="2">
        <f t="shared" ca="1" si="58"/>
        <v>778068.8</v>
      </c>
      <c r="AC98" s="2">
        <f t="shared" ca="1" si="58"/>
        <v>642468.5</v>
      </c>
      <c r="AD98" s="2">
        <f t="shared" ca="1" si="58"/>
        <v>521083.3</v>
      </c>
      <c r="AE98" s="2">
        <f t="shared" ca="1" si="58"/>
        <v>670914.4</v>
      </c>
      <c r="AF98" s="2">
        <f t="shared" ca="1" si="58"/>
        <v>1090831.8</v>
      </c>
      <c r="AG98" s="2">
        <f t="shared" ca="1" si="58"/>
        <v>1227435.8</v>
      </c>
      <c r="AH98" s="2">
        <f t="shared" ca="1" si="58"/>
        <v>1741875.3</v>
      </c>
      <c r="AI98" s="2">
        <f t="shared" ca="1" si="58"/>
        <v>1522021.3</v>
      </c>
      <c r="AJ98" s="2">
        <f t="shared" ca="1" si="58"/>
        <v>1453439.9</v>
      </c>
      <c r="AK98" s="2">
        <f t="shared" ca="1" si="58"/>
        <v>1499981.4</v>
      </c>
      <c r="AL98" s="2">
        <f t="shared" ca="1" si="58"/>
        <v>1725219.8</v>
      </c>
      <c r="AM98" s="2">
        <f t="shared" ca="1" si="58"/>
        <v>2476571.5</v>
      </c>
      <c r="AN98" s="2">
        <f t="shared" ca="1" si="58"/>
        <v>2402269.6</v>
      </c>
      <c r="AO98" s="2">
        <f t="shared" ca="1" si="58"/>
        <v>1478618.4</v>
      </c>
      <c r="AP98" s="2">
        <f t="shared" ca="1" si="58"/>
        <v>1383718</v>
      </c>
      <c r="AQ98" s="2">
        <f t="shared" ca="1" si="58"/>
        <v>1199312.8</v>
      </c>
      <c r="AR98" s="2">
        <f t="shared" ca="1" si="58"/>
        <v>1131953</v>
      </c>
      <c r="AS98" s="2">
        <f t="shared" ca="1" si="58"/>
        <v>1745866</v>
      </c>
      <c r="AT98" s="2">
        <f t="shared" ca="1" si="58"/>
        <v>1797159</v>
      </c>
      <c r="AU98" s="2">
        <f t="shared" ca="1" si="58"/>
        <v>1848836</v>
      </c>
      <c r="AV98" s="2">
        <f t="shared" ca="1" si="58"/>
        <v>1393468</v>
      </c>
      <c r="AW98" s="2">
        <f t="shared" ca="1" si="58"/>
        <v>1540612</v>
      </c>
      <c r="AX98" s="2">
        <f t="shared" ca="1" si="58"/>
        <v>1858708</v>
      </c>
      <c r="AY98" s="2">
        <f t="shared" ca="1" si="58"/>
        <v>1459841</v>
      </c>
      <c r="AZ98" s="2">
        <f t="shared" ca="1" si="58"/>
        <v>1061352</v>
      </c>
      <c r="BA98" s="2">
        <f t="shared" ca="1" si="58"/>
        <v>579874</v>
      </c>
      <c r="BB98" s="2">
        <f t="shared" ca="1" si="58"/>
        <v>661254</v>
      </c>
      <c r="BC98" s="2">
        <f t="shared" ca="1" si="58"/>
        <v>619240</v>
      </c>
      <c r="BD98" s="2">
        <f t="shared" ca="1" si="58"/>
        <v>530547</v>
      </c>
      <c r="BE98" s="2">
        <f t="shared" ca="1" si="58"/>
        <v>663463</v>
      </c>
      <c r="BF98" s="2">
        <f t="shared" ca="1" si="58"/>
        <v>930701</v>
      </c>
      <c r="BG98" s="2">
        <f t="shared" ca="1" si="58"/>
        <v>830325</v>
      </c>
      <c r="BH98" s="2">
        <f t="shared" ref="BH98:BY113" ca="1" si="59">OFFSET(INDIRECT($E98),0,BH$1)</f>
        <v>531407</v>
      </c>
      <c r="BI98" s="2">
        <f t="shared" ca="1" si="59"/>
        <v>468345</v>
      </c>
      <c r="BJ98" s="2">
        <f t="shared" ca="1" si="59"/>
        <v>458865</v>
      </c>
      <c r="BK98" s="2">
        <f t="shared" ca="1" si="59"/>
        <v>615533</v>
      </c>
      <c r="BL98" s="2">
        <f t="shared" ca="1" si="59"/>
        <v>452278</v>
      </c>
      <c r="BM98" s="2">
        <f t="shared" ca="1" si="59"/>
        <v>292759</v>
      </c>
      <c r="BN98" s="2">
        <f t="shared" ca="1" si="59"/>
        <v>277331</v>
      </c>
      <c r="BO98" s="2">
        <f t="shared" ca="1" si="59"/>
        <v>274962</v>
      </c>
      <c r="BP98" s="2">
        <f t="shared" ca="1" si="59"/>
        <v>250207</v>
      </c>
      <c r="BQ98" s="2">
        <f t="shared" ca="1" si="59"/>
        <v>217680</v>
      </c>
      <c r="BR98" s="2">
        <f t="shared" ca="1" si="59"/>
        <v>266778</v>
      </c>
      <c r="BS98" s="2">
        <f t="shared" ca="1" si="59"/>
        <v>210619</v>
      </c>
      <c r="BT98" s="2">
        <f t="shared" ca="1" si="59"/>
        <v>190240</v>
      </c>
      <c r="BU98" s="2">
        <f t="shared" ca="1" si="59"/>
        <v>169196</v>
      </c>
      <c r="BV98" s="2">
        <f t="shared" ca="1" si="59"/>
        <v>185008</v>
      </c>
      <c r="BW98" s="2">
        <f t="shared" ca="1" si="59"/>
        <v>237249</v>
      </c>
      <c r="BX98" s="2">
        <f t="shared" ref="BR98:BX113" ca="1" si="60">OFFSET(INDIRECT($E98),0,BX$1)</f>
        <v>223387</v>
      </c>
      <c r="BY98" s="2">
        <f t="shared" ca="1" si="59"/>
        <v>0</v>
      </c>
      <c r="BZ98" s="2">
        <f t="shared" ref="BY98:CC113" ca="1" si="61">OFFSET(INDIRECT($E98),0,BZ$1)</f>
        <v>0</v>
      </c>
      <c r="CA98" s="2">
        <f t="shared" ca="1" si="61"/>
        <v>0</v>
      </c>
      <c r="CB98" s="2">
        <f t="shared" ca="1" si="61"/>
        <v>0</v>
      </c>
      <c r="CC98" s="2">
        <f t="shared" ca="1" si="61"/>
        <v>0</v>
      </c>
    </row>
    <row r="99" spans="2:81">
      <c r="B99" s="26">
        <v>116</v>
      </c>
      <c r="C99" s="26" t="str">
        <f t="shared" si="42"/>
        <v>历史汇总!B116</v>
      </c>
      <c r="D99" s="26">
        <v>97</v>
      </c>
      <c r="E99" s="26" t="str">
        <f t="shared" si="43"/>
        <v>历史新!C97</v>
      </c>
      <c r="F99" s="26">
        <f>ROW()</f>
        <v>99</v>
      </c>
      <c r="G99" s="694"/>
      <c r="H99" s="29" t="s">
        <v>16</v>
      </c>
      <c r="I99" s="202">
        <f t="shared" ref="I99:X119" ca="1" si="62">OFFSET(INDIRECT($E99),0,I$1)</f>
        <v>0</v>
      </c>
      <c r="J99" s="202">
        <f t="shared" ca="1" si="58"/>
        <v>0</v>
      </c>
      <c r="K99" s="202">
        <f t="shared" ca="1" si="58"/>
        <v>0</v>
      </c>
      <c r="L99" s="202">
        <f t="shared" ca="1" si="58"/>
        <v>0</v>
      </c>
      <c r="M99" s="202">
        <f t="shared" ca="1" si="58"/>
        <v>0</v>
      </c>
      <c r="N99" s="202">
        <f t="shared" ca="1" si="58"/>
        <v>0</v>
      </c>
      <c r="O99" s="202">
        <f t="shared" ca="1" si="58"/>
        <v>0</v>
      </c>
      <c r="P99" s="202">
        <f t="shared" ca="1" si="58"/>
        <v>0</v>
      </c>
      <c r="Q99" s="202">
        <f t="shared" ca="1" si="58"/>
        <v>0</v>
      </c>
      <c r="R99" s="202">
        <f t="shared" ca="1" si="58"/>
        <v>0</v>
      </c>
      <c r="S99" s="202">
        <f t="shared" ca="1" si="58"/>
        <v>0</v>
      </c>
      <c r="T99" s="202">
        <f t="shared" ca="1" si="58"/>
        <v>0.3674</v>
      </c>
      <c r="U99" s="202">
        <f t="shared" ca="1" si="58"/>
        <v>0.2833</v>
      </c>
      <c r="V99" s="202">
        <f t="shared" ca="1" si="58"/>
        <v>-0.1787</v>
      </c>
      <c r="W99" s="202">
        <f t="shared" ca="1" si="58"/>
        <v>-0.1328</v>
      </c>
      <c r="X99" s="202">
        <f t="shared" ca="1" si="58"/>
        <v>0.40589999999999998</v>
      </c>
      <c r="Y99" s="202">
        <f t="shared" ca="1" si="58"/>
        <v>0.8629</v>
      </c>
      <c r="Z99" s="202">
        <f t="shared" ca="1" si="58"/>
        <v>-0.28749999999999998</v>
      </c>
      <c r="AA99" s="202">
        <f t="shared" ca="1" si="58"/>
        <v>-1.1000000000000001E-3</v>
      </c>
      <c r="AB99" s="202">
        <f t="shared" ca="1" si="58"/>
        <v>-0.41689999999999999</v>
      </c>
      <c r="AC99" s="202">
        <f t="shared" ca="1" si="58"/>
        <v>-0.17430000000000001</v>
      </c>
      <c r="AD99" s="202">
        <f t="shared" ca="1" si="58"/>
        <v>-0.18890000000000001</v>
      </c>
      <c r="AE99" s="202">
        <f t="shared" ca="1" si="58"/>
        <v>0.28749999999999998</v>
      </c>
      <c r="AF99" s="202">
        <f t="shared" ca="1" si="58"/>
        <v>0.62590000000000001</v>
      </c>
      <c r="AG99" s="202">
        <f t="shared" ca="1" si="58"/>
        <v>0.12520000000000001</v>
      </c>
      <c r="AH99" s="202">
        <f t="shared" ca="1" si="58"/>
        <v>0.41909999999999997</v>
      </c>
      <c r="AI99" s="202">
        <f t="shared" ca="1" si="58"/>
        <v>-0.12620000000000001</v>
      </c>
      <c r="AJ99" s="202">
        <f t="shared" ca="1" si="58"/>
        <v>-4.5100000000000001E-2</v>
      </c>
      <c r="AK99" s="202">
        <f t="shared" ca="1" si="58"/>
        <v>3.2000000000000001E-2</v>
      </c>
      <c r="AL99" s="202">
        <f t="shared" ca="1" si="58"/>
        <v>0.1502</v>
      </c>
      <c r="AM99" s="202">
        <f t="shared" ca="1" si="58"/>
        <v>0.4355</v>
      </c>
      <c r="AN99" s="202">
        <f t="shared" ca="1" si="58"/>
        <v>-0.03</v>
      </c>
      <c r="AO99" s="202">
        <f t="shared" ca="1" si="58"/>
        <v>-0.38450000000000001</v>
      </c>
      <c r="AP99" s="202">
        <f t="shared" ca="1" si="58"/>
        <v>-6.4199999999999993E-2</v>
      </c>
      <c r="AQ99" s="202">
        <f t="shared" ca="1" si="58"/>
        <v>-0.1333</v>
      </c>
      <c r="AR99" s="202">
        <f t="shared" ca="1" si="58"/>
        <v>-5.62E-2</v>
      </c>
      <c r="AS99" s="202">
        <f t="shared" ca="1" si="58"/>
        <v>0.5423</v>
      </c>
      <c r="AT99" s="202">
        <f t="shared" ca="1" si="58"/>
        <v>2.9399999999999999E-2</v>
      </c>
      <c r="AU99" s="202">
        <f t="shared" ca="1" si="58"/>
        <v>2.8799999999999999E-2</v>
      </c>
      <c r="AV99" s="202">
        <f t="shared" ca="1" si="58"/>
        <v>-0.24629999999999999</v>
      </c>
      <c r="AW99" s="202">
        <f t="shared" ca="1" si="58"/>
        <v>0.1056</v>
      </c>
      <c r="AX99" s="202">
        <f t="shared" ca="1" si="58"/>
        <v>0.20649999999999999</v>
      </c>
      <c r="AY99" s="202">
        <f t="shared" ca="1" si="58"/>
        <v>-0.21460000000000001</v>
      </c>
      <c r="AZ99" s="202">
        <f t="shared" ca="1" si="58"/>
        <v>-0.27300000000000002</v>
      </c>
      <c r="BA99" s="202">
        <f t="shared" ca="1" si="58"/>
        <v>-0.4536</v>
      </c>
      <c r="BB99" s="202">
        <f t="shared" ca="1" si="58"/>
        <v>0.14030000000000001</v>
      </c>
      <c r="BC99" s="202">
        <f t="shared" ca="1" si="58"/>
        <v>-6.3500000000000001E-2</v>
      </c>
      <c r="BD99" s="202">
        <f t="shared" ca="1" si="58"/>
        <v>-0.14319999999999999</v>
      </c>
      <c r="BE99" s="202">
        <f t="shared" ca="1" si="58"/>
        <v>0.2505</v>
      </c>
      <c r="BF99" s="202">
        <f t="shared" ca="1" si="58"/>
        <v>0.40279999999999999</v>
      </c>
      <c r="BG99" s="202">
        <f t="shared" ca="1" si="58"/>
        <v>-0.10780000000000001</v>
      </c>
      <c r="BH99" s="202">
        <f t="shared" ca="1" si="59"/>
        <v>-0.36</v>
      </c>
      <c r="BI99" s="202">
        <f t="shared" ca="1" si="59"/>
        <v>-0.1187</v>
      </c>
      <c r="BJ99" s="202">
        <f t="shared" ca="1" si="59"/>
        <v>-2.0199999999999999E-2</v>
      </c>
      <c r="BK99" s="202">
        <f t="shared" ca="1" si="59"/>
        <v>0.34139999999999998</v>
      </c>
      <c r="BL99" s="202">
        <f t="shared" ca="1" si="59"/>
        <v>-0.26519999999999999</v>
      </c>
      <c r="BM99" s="202">
        <f t="shared" ca="1" si="59"/>
        <v>-0.35270000000000001</v>
      </c>
      <c r="BN99" s="202">
        <f t="shared" ca="1" si="59"/>
        <v>-5.2699999999999997E-2</v>
      </c>
      <c r="BO99" s="202">
        <f t="shared" ca="1" si="59"/>
        <v>-8.5000000000000006E-3</v>
      </c>
      <c r="BP99" s="202">
        <f t="shared" ca="1" si="59"/>
        <v>-0.09</v>
      </c>
      <c r="BQ99" s="202">
        <f t="shared" ca="1" si="59"/>
        <v>-0.13</v>
      </c>
      <c r="BR99" s="202">
        <f t="shared" ca="1" si="60"/>
        <v>0.22559999999999999</v>
      </c>
      <c r="BS99" s="202">
        <f t="shared" ca="1" si="60"/>
        <v>-0.21049999999999999</v>
      </c>
      <c r="BT99" s="202">
        <f t="shared" ca="1" si="60"/>
        <v>-9.6799999999999997E-2</v>
      </c>
      <c r="BU99" s="202">
        <f t="shared" ca="1" si="60"/>
        <v>-0.1106</v>
      </c>
      <c r="BV99" s="202">
        <f t="shared" ca="1" si="60"/>
        <v>9.35E-2</v>
      </c>
      <c r="BW99" s="202">
        <f t="shared" ca="1" si="60"/>
        <v>0.28239999999999998</v>
      </c>
      <c r="BX99" s="202">
        <f t="shared" ca="1" si="60"/>
        <v>-5.8400000000000001E-2</v>
      </c>
      <c r="BY99" s="202">
        <f t="shared" ca="1" si="61"/>
        <v>0</v>
      </c>
      <c r="BZ99" s="202">
        <f t="shared" ca="1" si="61"/>
        <v>0</v>
      </c>
      <c r="CA99" s="202">
        <f t="shared" ca="1" si="61"/>
        <v>0</v>
      </c>
      <c r="CB99" s="202">
        <f t="shared" ca="1" si="61"/>
        <v>0</v>
      </c>
      <c r="CC99" s="202">
        <f t="shared" ca="1" si="61"/>
        <v>0</v>
      </c>
    </row>
    <row r="100" spans="2:81">
      <c r="B100" s="26">
        <v>117</v>
      </c>
      <c r="C100" s="26" t="str">
        <f t="shared" si="42"/>
        <v>历史汇总!B117</v>
      </c>
      <c r="D100" s="26">
        <v>98</v>
      </c>
      <c r="E100" s="26" t="str">
        <f t="shared" si="43"/>
        <v>历史新!C98</v>
      </c>
      <c r="F100" s="26">
        <f>ROW()</f>
        <v>100</v>
      </c>
      <c r="G100" s="694"/>
      <c r="H100" s="28" t="s">
        <v>17</v>
      </c>
      <c r="I100" s="2">
        <f t="shared" ca="1" si="62"/>
        <v>0</v>
      </c>
      <c r="J100" s="2">
        <f t="shared" ca="1" si="58"/>
        <v>0</v>
      </c>
      <c r="K100" s="2">
        <f t="shared" ca="1" si="58"/>
        <v>0</v>
      </c>
      <c r="L100" s="2">
        <f t="shared" ca="1" si="58"/>
        <v>0</v>
      </c>
      <c r="M100" s="2">
        <f t="shared" ca="1" si="58"/>
        <v>0</v>
      </c>
      <c r="N100" s="2">
        <f t="shared" ca="1" si="58"/>
        <v>0</v>
      </c>
      <c r="O100" s="2">
        <f t="shared" ca="1" si="58"/>
        <v>0</v>
      </c>
      <c r="P100" s="2">
        <f t="shared" ca="1" si="58"/>
        <v>0</v>
      </c>
      <c r="Q100" s="2">
        <f t="shared" ca="1" si="58"/>
        <v>0</v>
      </c>
      <c r="R100" s="2">
        <f t="shared" ca="1" si="58"/>
        <v>0</v>
      </c>
      <c r="S100" s="2">
        <f t="shared" ca="1" si="58"/>
        <v>28596</v>
      </c>
      <c r="T100" s="2">
        <f t="shared" ca="1" si="58"/>
        <v>33896</v>
      </c>
      <c r="U100" s="2">
        <f t="shared" ca="1" si="58"/>
        <v>45617</v>
      </c>
      <c r="V100" s="2">
        <f t="shared" ca="1" si="58"/>
        <v>41075</v>
      </c>
      <c r="W100" s="2">
        <f t="shared" ca="1" si="58"/>
        <v>38202</v>
      </c>
      <c r="X100" s="2">
        <f t="shared" ca="1" si="58"/>
        <v>55627</v>
      </c>
      <c r="Y100" s="2">
        <f t="shared" ca="1" si="58"/>
        <v>76036</v>
      </c>
      <c r="Z100" s="2">
        <f t="shared" ca="1" si="58"/>
        <v>65210</v>
      </c>
      <c r="AA100" s="2">
        <f t="shared" ca="1" si="58"/>
        <v>65413</v>
      </c>
      <c r="AB100" s="2">
        <f t="shared" ca="1" si="58"/>
        <v>38350</v>
      </c>
      <c r="AC100" s="2">
        <f t="shared" ca="1" si="58"/>
        <v>30503</v>
      </c>
      <c r="AD100" s="2">
        <f t="shared" ca="1" si="58"/>
        <v>25236</v>
      </c>
      <c r="AE100" s="2">
        <f t="shared" ca="1" si="58"/>
        <v>31095</v>
      </c>
      <c r="AF100" s="2">
        <f t="shared" ca="1" si="58"/>
        <v>37329</v>
      </c>
      <c r="AG100" s="2">
        <f t="shared" ca="1" si="58"/>
        <v>38426</v>
      </c>
      <c r="AH100" s="2">
        <f t="shared" ca="1" si="58"/>
        <v>43369</v>
      </c>
      <c r="AI100" s="2">
        <f t="shared" ca="1" si="58"/>
        <v>43853</v>
      </c>
      <c r="AJ100" s="2">
        <f t="shared" ca="1" si="58"/>
        <v>43491</v>
      </c>
      <c r="AK100" s="2">
        <f t="shared" ca="1" si="58"/>
        <v>41067</v>
      </c>
      <c r="AL100" s="2">
        <f t="shared" ca="1" si="58"/>
        <v>42182</v>
      </c>
      <c r="AM100" s="2">
        <f t="shared" ca="1" si="58"/>
        <v>53329</v>
      </c>
      <c r="AN100" s="2">
        <f t="shared" ca="1" si="58"/>
        <v>47197</v>
      </c>
      <c r="AO100" s="2">
        <f t="shared" ca="1" si="58"/>
        <v>33395</v>
      </c>
      <c r="AP100" s="2">
        <f t="shared" ca="1" si="58"/>
        <v>34777</v>
      </c>
      <c r="AQ100" s="2">
        <f t="shared" ca="1" si="58"/>
        <v>31620</v>
      </c>
      <c r="AR100" s="2">
        <f t="shared" ca="1" si="58"/>
        <v>28929</v>
      </c>
      <c r="AS100" s="2">
        <f t="shared" ca="1" si="58"/>
        <v>34227</v>
      </c>
      <c r="AT100" s="2">
        <f t="shared" ca="1" si="58"/>
        <v>31673</v>
      </c>
      <c r="AU100" s="2">
        <f t="shared" ca="1" si="58"/>
        <v>32754</v>
      </c>
      <c r="AV100" s="2">
        <f t="shared" ca="1" si="58"/>
        <v>28765</v>
      </c>
      <c r="AW100" s="2">
        <f t="shared" ca="1" si="58"/>
        <v>32153</v>
      </c>
      <c r="AX100" s="2">
        <f t="shared" ca="1" si="58"/>
        <v>37154</v>
      </c>
      <c r="AY100" s="2">
        <f t="shared" ca="1" si="58"/>
        <v>33914</v>
      </c>
      <c r="AZ100" s="2">
        <f t="shared" ca="1" si="58"/>
        <v>24916</v>
      </c>
      <c r="BA100" s="2">
        <f t="shared" ca="1" si="58"/>
        <v>15952</v>
      </c>
      <c r="BB100" s="2">
        <f t="shared" ca="1" si="58"/>
        <v>18284</v>
      </c>
      <c r="BC100" s="2">
        <f t="shared" ca="1" si="58"/>
        <v>17071</v>
      </c>
      <c r="BD100" s="2">
        <f t="shared" ca="1" si="58"/>
        <v>16860</v>
      </c>
      <c r="BE100" s="2">
        <f t="shared" ca="1" si="58"/>
        <v>18544</v>
      </c>
      <c r="BF100" s="2">
        <f t="shared" ca="1" si="58"/>
        <v>19820</v>
      </c>
      <c r="BG100" s="2">
        <f t="shared" ca="1" si="58"/>
        <v>17771</v>
      </c>
      <c r="BH100" s="2">
        <f t="shared" ca="1" si="59"/>
        <v>13599</v>
      </c>
      <c r="BI100" s="2">
        <f t="shared" ca="1" si="59"/>
        <v>12893</v>
      </c>
      <c r="BJ100" s="2">
        <f t="shared" ca="1" si="59"/>
        <v>12866</v>
      </c>
      <c r="BK100" s="2">
        <f t="shared" ca="1" si="59"/>
        <v>16318</v>
      </c>
      <c r="BL100" s="2">
        <f t="shared" ca="1" si="59"/>
        <v>11979</v>
      </c>
      <c r="BM100" s="2">
        <f t="shared" ca="1" si="59"/>
        <v>8325</v>
      </c>
      <c r="BN100" s="2">
        <f t="shared" ca="1" si="59"/>
        <v>8144</v>
      </c>
      <c r="BO100" s="2">
        <f t="shared" ca="1" si="59"/>
        <v>8313</v>
      </c>
      <c r="BP100" s="2">
        <f t="shared" ca="1" si="59"/>
        <v>7999</v>
      </c>
      <c r="BQ100" s="2">
        <f t="shared" ca="1" si="59"/>
        <v>6930</v>
      </c>
      <c r="BR100" s="2">
        <f t="shared" ca="1" si="60"/>
        <v>7173</v>
      </c>
      <c r="BS100" s="2">
        <f t="shared" ca="1" si="60"/>
        <v>6079</v>
      </c>
      <c r="BT100" s="2">
        <f t="shared" ca="1" si="60"/>
        <v>6015</v>
      </c>
      <c r="BU100" s="2">
        <f t="shared" ca="1" si="60"/>
        <v>5738</v>
      </c>
      <c r="BV100" s="2">
        <f t="shared" ca="1" si="60"/>
        <v>6163</v>
      </c>
      <c r="BW100" s="2">
        <f t="shared" ca="1" si="60"/>
        <v>7013</v>
      </c>
      <c r="BX100" s="2">
        <f t="shared" ca="1" si="60"/>
        <v>6278</v>
      </c>
      <c r="BY100" s="2">
        <f t="shared" ca="1" si="61"/>
        <v>0</v>
      </c>
      <c r="BZ100" s="2">
        <f t="shared" ca="1" si="61"/>
        <v>0</v>
      </c>
      <c r="CA100" s="2">
        <f t="shared" ca="1" si="61"/>
        <v>0</v>
      </c>
      <c r="CB100" s="2">
        <f t="shared" ca="1" si="61"/>
        <v>0</v>
      </c>
      <c r="CC100" s="2">
        <f t="shared" ca="1" si="61"/>
        <v>0</v>
      </c>
    </row>
    <row r="101" spans="2:81">
      <c r="B101" s="26">
        <v>118</v>
      </c>
      <c r="C101" s="26" t="str">
        <f t="shared" si="42"/>
        <v>历史汇总!B118</v>
      </c>
      <c r="D101" s="26">
        <v>99</v>
      </c>
      <c r="E101" s="26" t="str">
        <f t="shared" si="43"/>
        <v>历史新!C99</v>
      </c>
      <c r="F101" s="26">
        <f>ROW()</f>
        <v>101</v>
      </c>
      <c r="G101" s="694"/>
      <c r="H101" s="29" t="s">
        <v>18</v>
      </c>
      <c r="I101" s="4">
        <f t="shared" ca="1" si="62"/>
        <v>0</v>
      </c>
      <c r="J101" s="4">
        <f t="shared" ca="1" si="58"/>
        <v>0</v>
      </c>
      <c r="K101" s="4">
        <f t="shared" ca="1" si="58"/>
        <v>0</v>
      </c>
      <c r="L101" s="4">
        <f t="shared" ca="1" si="58"/>
        <v>0</v>
      </c>
      <c r="M101" s="4">
        <f t="shared" ca="1" si="58"/>
        <v>0</v>
      </c>
      <c r="N101" s="4">
        <f t="shared" ca="1" si="58"/>
        <v>0</v>
      </c>
      <c r="O101" s="4">
        <f t="shared" ca="1" si="58"/>
        <v>0</v>
      </c>
      <c r="P101" s="4">
        <f t="shared" ca="1" si="58"/>
        <v>0</v>
      </c>
      <c r="Q101" s="4">
        <f t="shared" ca="1" si="58"/>
        <v>0</v>
      </c>
      <c r="R101" s="4">
        <f t="shared" ca="1" si="58"/>
        <v>0</v>
      </c>
      <c r="S101" s="4">
        <f t="shared" ca="1" si="58"/>
        <v>0</v>
      </c>
      <c r="T101" s="4">
        <f t="shared" ca="1" si="58"/>
        <v>0.18529999999999999</v>
      </c>
      <c r="U101" s="4">
        <f t="shared" ca="1" si="58"/>
        <v>0.3458</v>
      </c>
      <c r="V101" s="4">
        <f t="shared" ca="1" si="58"/>
        <v>-9.9599999999999994E-2</v>
      </c>
      <c r="W101" s="4">
        <f t="shared" ca="1" si="58"/>
        <v>-6.9900000000000004E-2</v>
      </c>
      <c r="X101" s="4">
        <f t="shared" ca="1" si="58"/>
        <v>0.45610000000000001</v>
      </c>
      <c r="Y101" s="4">
        <f t="shared" ca="1" si="58"/>
        <v>0.3669</v>
      </c>
      <c r="Z101" s="4">
        <f t="shared" ca="1" si="58"/>
        <v>-0.1424</v>
      </c>
      <c r="AA101" s="4">
        <f t="shared" ca="1" si="58"/>
        <v>3.0999999999999999E-3</v>
      </c>
      <c r="AB101" s="4">
        <f t="shared" ca="1" si="58"/>
        <v>-0.41370000000000001</v>
      </c>
      <c r="AC101" s="4">
        <f t="shared" ca="1" si="58"/>
        <v>-0.2046</v>
      </c>
      <c r="AD101" s="4">
        <f t="shared" ca="1" si="58"/>
        <v>-0.17269999999999999</v>
      </c>
      <c r="AE101" s="4">
        <f t="shared" ca="1" si="58"/>
        <v>0.23219999999999999</v>
      </c>
      <c r="AF101" s="4">
        <f t="shared" ca="1" si="58"/>
        <v>0.20050000000000001</v>
      </c>
      <c r="AG101" s="4">
        <f t="shared" ca="1" si="58"/>
        <v>2.9399999999999999E-2</v>
      </c>
      <c r="AH101" s="4">
        <f t="shared" ca="1" si="58"/>
        <v>0.12859999999999999</v>
      </c>
      <c r="AI101" s="4">
        <f t="shared" ca="1" si="58"/>
        <v>1.12E-2</v>
      </c>
      <c r="AJ101" s="4">
        <f t="shared" ca="1" si="58"/>
        <v>-8.3000000000000001E-3</v>
      </c>
      <c r="AK101" s="4">
        <f t="shared" ca="1" si="58"/>
        <v>-5.57E-2</v>
      </c>
      <c r="AL101" s="4">
        <f t="shared" ca="1" si="58"/>
        <v>2.7199999999999998E-2</v>
      </c>
      <c r="AM101" s="4">
        <f t="shared" ca="1" si="58"/>
        <v>0.26429999999999998</v>
      </c>
      <c r="AN101" s="4">
        <f t="shared" ca="1" si="58"/>
        <v>-0.115</v>
      </c>
      <c r="AO101" s="4">
        <f t="shared" ca="1" si="58"/>
        <v>-0.29239999999999999</v>
      </c>
      <c r="AP101" s="4">
        <f t="shared" ca="1" si="58"/>
        <v>4.1399999999999999E-2</v>
      </c>
      <c r="AQ101" s="4">
        <f t="shared" ca="1" si="58"/>
        <v>-9.0800000000000006E-2</v>
      </c>
      <c r="AR101" s="4">
        <f t="shared" ca="1" si="58"/>
        <v>-8.5099999999999995E-2</v>
      </c>
      <c r="AS101" s="4">
        <f t="shared" ca="1" si="58"/>
        <v>0.18310000000000001</v>
      </c>
      <c r="AT101" s="4">
        <f t="shared" ca="1" si="58"/>
        <v>-7.46E-2</v>
      </c>
      <c r="AU101" s="4">
        <f t="shared" ca="1" si="58"/>
        <v>3.4099999999999998E-2</v>
      </c>
      <c r="AV101" s="4">
        <f t="shared" ca="1" si="58"/>
        <v>-0.12180000000000001</v>
      </c>
      <c r="AW101" s="4">
        <f t="shared" ca="1" si="58"/>
        <v>0.1178</v>
      </c>
      <c r="AX101" s="4">
        <f t="shared" ca="1" si="58"/>
        <v>0.1555</v>
      </c>
      <c r="AY101" s="4">
        <f t="shared" ca="1" si="58"/>
        <v>-8.72E-2</v>
      </c>
      <c r="AZ101" s="4">
        <f t="shared" ca="1" si="58"/>
        <v>-0.26529999999999998</v>
      </c>
      <c r="BA101" s="4">
        <f t="shared" ca="1" si="58"/>
        <v>-0.35980000000000001</v>
      </c>
      <c r="BB101" s="4">
        <f t="shared" ca="1" si="58"/>
        <v>0.1462</v>
      </c>
      <c r="BC101" s="4">
        <f t="shared" ca="1" si="58"/>
        <v>-6.6299999999999998E-2</v>
      </c>
      <c r="BD101" s="4">
        <f t="shared" ca="1" si="58"/>
        <v>-1.24E-2</v>
      </c>
      <c r="BE101" s="4">
        <f t="shared" ca="1" si="58"/>
        <v>9.9900000000000003E-2</v>
      </c>
      <c r="BF101" s="4">
        <f t="shared" ca="1" si="58"/>
        <v>6.88E-2</v>
      </c>
      <c r="BG101" s="4">
        <f t="shared" ca="1" si="58"/>
        <v>-0.10340000000000001</v>
      </c>
      <c r="BH101" s="4">
        <f t="shared" ca="1" si="59"/>
        <v>-0.23480000000000001</v>
      </c>
      <c r="BI101" s="4">
        <f t="shared" ca="1" si="59"/>
        <v>-5.1900000000000002E-2</v>
      </c>
      <c r="BJ101" s="4">
        <f t="shared" ca="1" si="59"/>
        <v>-2.0999999999999999E-3</v>
      </c>
      <c r="BK101" s="4">
        <f t="shared" ca="1" si="59"/>
        <v>0.26829999999999998</v>
      </c>
      <c r="BL101" s="4">
        <f t="shared" ca="1" si="59"/>
        <v>-0.26590000000000003</v>
      </c>
      <c r="BM101" s="4">
        <f t="shared" ca="1" si="59"/>
        <v>-0.30499999999999999</v>
      </c>
      <c r="BN101" s="4">
        <f t="shared" ca="1" si="59"/>
        <v>-2.1700000000000001E-2</v>
      </c>
      <c r="BO101" s="4">
        <f t="shared" ca="1" si="59"/>
        <v>2.0799999999999999E-2</v>
      </c>
      <c r="BP101" s="4">
        <f t="shared" ca="1" si="59"/>
        <v>-3.78E-2</v>
      </c>
      <c r="BQ101" s="4">
        <f t="shared" ca="1" si="59"/>
        <v>-0.1336</v>
      </c>
      <c r="BR101" s="4">
        <f t="shared" ca="1" si="60"/>
        <v>3.5099999999999999E-2</v>
      </c>
      <c r="BS101" s="4">
        <f t="shared" ca="1" si="60"/>
        <v>-0.1525</v>
      </c>
      <c r="BT101" s="4">
        <f t="shared" ca="1" si="60"/>
        <v>-1.0500000000000001E-2</v>
      </c>
      <c r="BU101" s="4">
        <f t="shared" ca="1" si="60"/>
        <v>-4.6100000000000002E-2</v>
      </c>
      <c r="BV101" s="4">
        <f t="shared" ca="1" si="60"/>
        <v>7.4099999999999999E-2</v>
      </c>
      <c r="BW101" s="4">
        <f t="shared" ca="1" si="60"/>
        <v>0.13789999999999999</v>
      </c>
      <c r="BX101" s="4">
        <f t="shared" ca="1" si="60"/>
        <v>-0.1048</v>
      </c>
      <c r="BY101" s="4">
        <f t="shared" ca="1" si="61"/>
        <v>0</v>
      </c>
      <c r="BZ101" s="4">
        <f t="shared" ca="1" si="61"/>
        <v>0</v>
      </c>
      <c r="CA101" s="4">
        <f t="shared" ca="1" si="61"/>
        <v>0</v>
      </c>
      <c r="CB101" s="4">
        <f t="shared" ca="1" si="61"/>
        <v>0</v>
      </c>
      <c r="CC101" s="4">
        <f t="shared" ca="1" si="61"/>
        <v>0</v>
      </c>
    </row>
    <row r="102" spans="2:81">
      <c r="B102" s="26">
        <v>129</v>
      </c>
      <c r="C102" s="26" t="str">
        <f t="shared" si="42"/>
        <v>历史汇总!B129</v>
      </c>
      <c r="D102" s="26">
        <v>100</v>
      </c>
      <c r="E102" s="26" t="str">
        <f t="shared" si="43"/>
        <v>历史新!C100</v>
      </c>
      <c r="F102" s="26">
        <f>ROW()</f>
        <v>102</v>
      </c>
      <c r="G102" s="694"/>
      <c r="H102" s="28" t="s">
        <v>19</v>
      </c>
      <c r="I102" s="2">
        <f t="shared" ca="1" si="62"/>
        <v>0</v>
      </c>
      <c r="J102" s="2">
        <f t="shared" ca="1" si="58"/>
        <v>0</v>
      </c>
      <c r="K102" s="2">
        <f t="shared" ca="1" si="58"/>
        <v>0</v>
      </c>
      <c r="L102" s="2">
        <f t="shared" ca="1" si="58"/>
        <v>0</v>
      </c>
      <c r="M102" s="2">
        <f t="shared" ca="1" si="58"/>
        <v>0</v>
      </c>
      <c r="N102" s="2">
        <f t="shared" ca="1" si="58"/>
        <v>0</v>
      </c>
      <c r="O102" s="2">
        <f t="shared" ca="1" si="58"/>
        <v>0</v>
      </c>
      <c r="P102" s="2">
        <f t="shared" ca="1" si="58"/>
        <v>0</v>
      </c>
      <c r="Q102" s="2">
        <f t="shared" ca="1" si="58"/>
        <v>0</v>
      </c>
      <c r="R102" s="2">
        <f t="shared" ca="1" si="58"/>
        <v>0</v>
      </c>
      <c r="S102" s="2">
        <f t="shared" ca="1" si="58"/>
        <v>20.03</v>
      </c>
      <c r="T102" s="2">
        <f t="shared" ca="1" si="58"/>
        <v>23.1</v>
      </c>
      <c r="U102" s="2">
        <f t="shared" ca="1" si="58"/>
        <v>22.03</v>
      </c>
      <c r="V102" s="2">
        <f t="shared" ca="1" si="58"/>
        <v>20.100000000000001</v>
      </c>
      <c r="W102" s="2">
        <f t="shared" ca="1" si="58"/>
        <v>18.739999999999998</v>
      </c>
      <c r="X102" s="2">
        <f t="shared" ca="1" si="58"/>
        <v>18.09</v>
      </c>
      <c r="Y102" s="2">
        <f t="shared" ca="1" si="58"/>
        <v>24.66</v>
      </c>
      <c r="Z102" s="2">
        <f t="shared" ca="1" si="58"/>
        <v>20.49</v>
      </c>
      <c r="AA102" s="2">
        <f t="shared" ca="1" si="58"/>
        <v>20.399999999999999</v>
      </c>
      <c r="AB102" s="2">
        <f t="shared" ca="1" si="58"/>
        <v>20.29</v>
      </c>
      <c r="AC102" s="2">
        <f t="shared" ca="1" si="58"/>
        <v>21.06</v>
      </c>
      <c r="AD102" s="2">
        <f t="shared" ca="1" si="58"/>
        <v>20.65</v>
      </c>
      <c r="AE102" s="2">
        <f t="shared" ca="1" si="58"/>
        <v>21.58</v>
      </c>
      <c r="AF102" s="2">
        <f t="shared" ca="1" si="58"/>
        <v>29.22</v>
      </c>
      <c r="AG102" s="2">
        <f t="shared" ca="1" si="58"/>
        <v>31.94</v>
      </c>
      <c r="AH102" s="2">
        <f t="shared" ca="1" si="58"/>
        <v>40.159999999999997</v>
      </c>
      <c r="AI102" s="2">
        <f t="shared" ca="1" si="58"/>
        <v>34.71</v>
      </c>
      <c r="AJ102" s="2">
        <f t="shared" ca="1" si="58"/>
        <v>33.42</v>
      </c>
      <c r="AK102" s="2">
        <f t="shared" ca="1" si="58"/>
        <v>36.53</v>
      </c>
      <c r="AL102" s="2">
        <f t="shared" ca="1" si="58"/>
        <v>40.9</v>
      </c>
      <c r="AM102" s="2">
        <f t="shared" ca="1" si="58"/>
        <v>46.44</v>
      </c>
      <c r="AN102" s="2">
        <f t="shared" ca="1" si="58"/>
        <v>50.9</v>
      </c>
      <c r="AO102" s="2">
        <f t="shared" ca="1" si="58"/>
        <v>44.28</v>
      </c>
      <c r="AP102" s="2">
        <f t="shared" ca="1" si="58"/>
        <v>39.79</v>
      </c>
      <c r="AQ102" s="2">
        <f t="shared" ca="1" si="58"/>
        <v>37.93</v>
      </c>
      <c r="AR102" s="2">
        <f t="shared" ca="1" si="58"/>
        <v>39.130000000000003</v>
      </c>
      <c r="AS102" s="2">
        <f t="shared" ca="1" si="58"/>
        <v>51.01</v>
      </c>
      <c r="AT102" s="2">
        <f t="shared" ca="1" si="58"/>
        <v>56.74</v>
      </c>
      <c r="AU102" s="2">
        <f t="shared" ca="1" si="58"/>
        <v>56.45</v>
      </c>
      <c r="AV102" s="2">
        <f t="shared" ca="1" si="58"/>
        <v>48.44</v>
      </c>
      <c r="AW102" s="2">
        <f t="shared" ca="1" si="58"/>
        <v>47.92</v>
      </c>
      <c r="AX102" s="2">
        <f t="shared" ca="1" si="58"/>
        <v>50.03</v>
      </c>
      <c r="AY102" s="2">
        <f t="shared" ca="1" si="58"/>
        <v>43.05</v>
      </c>
      <c r="AZ102" s="2">
        <f t="shared" ca="1" si="58"/>
        <v>42.6</v>
      </c>
      <c r="BA102" s="2">
        <f t="shared" ca="1" si="58"/>
        <v>36.35</v>
      </c>
      <c r="BB102" s="2">
        <f t="shared" ca="1" si="58"/>
        <v>36.17</v>
      </c>
      <c r="BC102" s="2">
        <f t="shared" ca="1" si="58"/>
        <v>36.270000000000003</v>
      </c>
      <c r="BD102" s="2">
        <f t="shared" ca="1" si="58"/>
        <v>31.47</v>
      </c>
      <c r="BE102" s="2">
        <f t="shared" ca="1" si="58"/>
        <v>35.78</v>
      </c>
      <c r="BF102" s="2">
        <f t="shared" ca="1" si="58"/>
        <v>46.96</v>
      </c>
      <c r="BG102" s="2">
        <f t="shared" ca="1" si="58"/>
        <v>46.72</v>
      </c>
      <c r="BH102" s="2">
        <f t="shared" ca="1" si="59"/>
        <v>39.08</v>
      </c>
      <c r="BI102" s="2">
        <f t="shared" ca="1" si="59"/>
        <v>36.33</v>
      </c>
      <c r="BJ102" s="2">
        <f t="shared" ca="1" si="59"/>
        <v>35.659999999999997</v>
      </c>
      <c r="BK102" s="2">
        <f t="shared" ca="1" si="59"/>
        <v>37.72</v>
      </c>
      <c r="BL102" s="2">
        <f t="shared" ca="1" si="59"/>
        <v>37.76</v>
      </c>
      <c r="BM102" s="2">
        <f t="shared" ca="1" si="59"/>
        <v>35.17</v>
      </c>
      <c r="BN102" s="2">
        <f t="shared" ca="1" si="59"/>
        <v>34.049999999999997</v>
      </c>
      <c r="BO102" s="2">
        <f t="shared" ca="1" si="59"/>
        <v>33.08</v>
      </c>
      <c r="BP102" s="2">
        <f t="shared" ca="1" si="59"/>
        <v>31.28</v>
      </c>
      <c r="BQ102" s="2">
        <f t="shared" ca="1" si="59"/>
        <v>31.41</v>
      </c>
      <c r="BR102" s="2">
        <f t="shared" ca="1" si="60"/>
        <v>37.19</v>
      </c>
      <c r="BS102" s="2">
        <f t="shared" ca="1" si="60"/>
        <v>34.65</v>
      </c>
      <c r="BT102" s="2">
        <f t="shared" ca="1" si="60"/>
        <v>31.63</v>
      </c>
      <c r="BU102" s="2">
        <f t="shared" ca="1" si="60"/>
        <v>29.49</v>
      </c>
      <c r="BV102" s="2">
        <f t="shared" ca="1" si="60"/>
        <v>30.02</v>
      </c>
      <c r="BW102" s="2">
        <f t="shared" ca="1" si="60"/>
        <v>33.83</v>
      </c>
      <c r="BX102" s="2">
        <f t="shared" ca="1" si="60"/>
        <v>35.58</v>
      </c>
      <c r="BY102" s="2">
        <f t="shared" ca="1" si="61"/>
        <v>0</v>
      </c>
      <c r="BZ102" s="2">
        <f t="shared" ca="1" si="61"/>
        <v>0</v>
      </c>
      <c r="CA102" s="2">
        <f t="shared" ca="1" si="61"/>
        <v>0</v>
      </c>
      <c r="CB102" s="2">
        <f t="shared" ca="1" si="61"/>
        <v>0</v>
      </c>
      <c r="CC102" s="2">
        <f t="shared" ca="1" si="61"/>
        <v>0</v>
      </c>
    </row>
    <row r="103" spans="2:81">
      <c r="B103" s="26">
        <v>130</v>
      </c>
      <c r="C103" s="26" t="str">
        <f t="shared" si="42"/>
        <v>历史汇总!B130</v>
      </c>
      <c r="D103" s="26">
        <v>101</v>
      </c>
      <c r="E103" s="26" t="str">
        <f t="shared" si="43"/>
        <v>历史新!C101</v>
      </c>
      <c r="F103" s="26">
        <f>ROW()</f>
        <v>103</v>
      </c>
      <c r="G103" s="694"/>
      <c r="H103" s="29" t="s">
        <v>20</v>
      </c>
      <c r="I103" s="4">
        <f t="shared" ca="1" si="62"/>
        <v>0</v>
      </c>
      <c r="J103" s="4">
        <f t="shared" ca="1" si="58"/>
        <v>0</v>
      </c>
      <c r="K103" s="4">
        <f t="shared" ca="1" si="58"/>
        <v>0</v>
      </c>
      <c r="L103" s="4">
        <f t="shared" ca="1" si="58"/>
        <v>0</v>
      </c>
      <c r="M103" s="4">
        <f t="shared" ca="1" si="58"/>
        <v>0</v>
      </c>
      <c r="N103" s="4">
        <f t="shared" ca="1" si="58"/>
        <v>0</v>
      </c>
      <c r="O103" s="4">
        <f t="shared" ref="O103:AD103" ca="1" si="63">OFFSET(INDIRECT($E103),0,O$1)</f>
        <v>0</v>
      </c>
      <c r="P103" s="4">
        <f t="shared" ca="1" si="63"/>
        <v>0</v>
      </c>
      <c r="Q103" s="4">
        <f t="shared" ca="1" si="63"/>
        <v>0</v>
      </c>
      <c r="R103" s="4">
        <f t="shared" ca="1" si="63"/>
        <v>0</v>
      </c>
      <c r="S103" s="4">
        <f t="shared" ca="1" si="63"/>
        <v>0</v>
      </c>
      <c r="T103" s="4">
        <f t="shared" ca="1" si="63"/>
        <v>0.15329999999999999</v>
      </c>
      <c r="U103" s="4">
        <f t="shared" ca="1" si="63"/>
        <v>-4.6300000000000001E-2</v>
      </c>
      <c r="V103" s="4">
        <f t="shared" ca="1" si="63"/>
        <v>-8.7599999999999997E-2</v>
      </c>
      <c r="W103" s="4">
        <f t="shared" ca="1" si="63"/>
        <v>-6.7699999999999996E-2</v>
      </c>
      <c r="X103" s="4">
        <f t="shared" ca="1" si="63"/>
        <v>-3.4700000000000002E-2</v>
      </c>
      <c r="Y103" s="4">
        <f t="shared" ca="1" si="63"/>
        <v>0.36320000000000002</v>
      </c>
      <c r="Z103" s="4">
        <f t="shared" ca="1" si="63"/>
        <v>-0.1691</v>
      </c>
      <c r="AA103" s="4">
        <f t="shared" ca="1" si="63"/>
        <v>-4.4000000000000003E-3</v>
      </c>
      <c r="AB103" s="4">
        <f t="shared" ca="1" si="63"/>
        <v>-5.4000000000000003E-3</v>
      </c>
      <c r="AC103" s="4">
        <f t="shared" ca="1" si="63"/>
        <v>3.7900000000000003E-2</v>
      </c>
      <c r="AD103" s="4">
        <f t="shared" ca="1" si="63"/>
        <v>-1.95E-2</v>
      </c>
      <c r="AE103" s="4">
        <f t="shared" ref="AE103:AT118" ca="1" si="64">OFFSET(INDIRECT($E103),0,AE$1)</f>
        <v>4.4999999999999998E-2</v>
      </c>
      <c r="AF103" s="4">
        <f t="shared" ca="1" si="64"/>
        <v>0.35399999999999998</v>
      </c>
      <c r="AG103" s="4">
        <f t="shared" ca="1" si="64"/>
        <v>9.3100000000000002E-2</v>
      </c>
      <c r="AH103" s="4">
        <f t="shared" ca="1" si="64"/>
        <v>0.25740000000000002</v>
      </c>
      <c r="AI103" s="4">
        <f t="shared" ca="1" si="64"/>
        <v>-0.13569999999999999</v>
      </c>
      <c r="AJ103" s="4">
        <f t="shared" ca="1" si="64"/>
        <v>-3.7199999999999997E-2</v>
      </c>
      <c r="AK103" s="4">
        <f t="shared" ca="1" si="64"/>
        <v>9.3100000000000002E-2</v>
      </c>
      <c r="AL103" s="4">
        <f t="shared" ca="1" si="64"/>
        <v>0.1196</v>
      </c>
      <c r="AM103" s="4">
        <f t="shared" ca="1" si="64"/>
        <v>0.13550000000000001</v>
      </c>
      <c r="AN103" s="4">
        <f t="shared" ca="1" si="64"/>
        <v>9.6000000000000002E-2</v>
      </c>
      <c r="AO103" s="4">
        <f t="shared" ca="1" si="64"/>
        <v>-0.13009999999999999</v>
      </c>
      <c r="AP103" s="4">
        <f t="shared" ca="1" si="64"/>
        <v>-0.1014</v>
      </c>
      <c r="AQ103" s="4">
        <f t="shared" ca="1" si="64"/>
        <v>-4.6699999999999998E-2</v>
      </c>
      <c r="AR103" s="4">
        <f t="shared" ca="1" si="64"/>
        <v>3.1600000000000003E-2</v>
      </c>
      <c r="AS103" s="4">
        <f t="shared" ca="1" si="64"/>
        <v>0.30359999999999998</v>
      </c>
      <c r="AT103" s="4">
        <f t="shared" ca="1" si="64"/>
        <v>0.1123</v>
      </c>
      <c r="AU103" s="4">
        <f t="shared" ref="AU103:BJ117" ca="1" si="65">OFFSET(INDIRECT($E103),0,AU$1)</f>
        <v>-5.1000000000000004E-3</v>
      </c>
      <c r="AV103" s="4">
        <f t="shared" ca="1" si="65"/>
        <v>-0.1419</v>
      </c>
      <c r="AW103" s="4">
        <f t="shared" ca="1" si="65"/>
        <v>-1.0699999999999999E-2</v>
      </c>
      <c r="AX103" s="4">
        <f t="shared" ca="1" si="65"/>
        <v>4.3999999999999997E-2</v>
      </c>
      <c r="AY103" s="4">
        <f t="shared" ca="1" si="65"/>
        <v>-0.13950000000000001</v>
      </c>
      <c r="AZ103" s="4">
        <f t="shared" ca="1" si="65"/>
        <v>-1.0500000000000001E-2</v>
      </c>
      <c r="BA103" s="4">
        <f t="shared" ca="1" si="65"/>
        <v>-0.1467</v>
      </c>
      <c r="BB103" s="4">
        <f t="shared" ca="1" si="65"/>
        <v>-5.0000000000000001E-3</v>
      </c>
      <c r="BC103" s="4">
        <f t="shared" ca="1" si="65"/>
        <v>2.8E-3</v>
      </c>
      <c r="BD103" s="4">
        <f t="shared" ca="1" si="65"/>
        <v>-0.1323</v>
      </c>
      <c r="BE103" s="4">
        <f t="shared" ca="1" si="65"/>
        <v>0.13700000000000001</v>
      </c>
      <c r="BF103" s="4">
        <f t="shared" ca="1" si="65"/>
        <v>0.3125</v>
      </c>
      <c r="BG103" s="4">
        <f t="shared" ca="1" si="65"/>
        <v>-5.1000000000000004E-3</v>
      </c>
      <c r="BH103" s="4">
        <f t="shared" ca="1" si="65"/>
        <v>-0.16350000000000001</v>
      </c>
      <c r="BI103" s="4">
        <f t="shared" ca="1" si="65"/>
        <v>-7.0400000000000004E-2</v>
      </c>
      <c r="BJ103" s="4">
        <f t="shared" ca="1" si="65"/>
        <v>-1.84E-2</v>
      </c>
      <c r="BK103" s="4">
        <f t="shared" ca="1" si="59"/>
        <v>5.7799999999999997E-2</v>
      </c>
      <c r="BL103" s="4">
        <f t="shared" ca="1" si="59"/>
        <v>1.1000000000000001E-3</v>
      </c>
      <c r="BM103" s="4">
        <f t="shared" ca="1" si="59"/>
        <v>-6.8599999999999994E-2</v>
      </c>
      <c r="BN103" s="4">
        <f t="shared" ca="1" si="59"/>
        <v>-3.1800000000000002E-2</v>
      </c>
      <c r="BO103" s="4">
        <f t="shared" ca="1" si="59"/>
        <v>-2.8500000000000001E-2</v>
      </c>
      <c r="BP103" s="4">
        <f t="shared" ca="1" si="59"/>
        <v>-5.4399999999999997E-2</v>
      </c>
      <c r="BQ103" s="4">
        <f t="shared" ca="1" si="59"/>
        <v>4.1999999999999997E-3</v>
      </c>
      <c r="BR103" s="4">
        <f t="shared" ca="1" si="60"/>
        <v>0.184</v>
      </c>
      <c r="BS103" s="4">
        <f t="shared" ca="1" si="60"/>
        <v>-6.83E-2</v>
      </c>
      <c r="BT103" s="4">
        <f t="shared" ca="1" si="60"/>
        <v>-8.72E-2</v>
      </c>
      <c r="BU103" s="4">
        <f t="shared" ca="1" si="60"/>
        <v>-6.7699999999999996E-2</v>
      </c>
      <c r="BV103" s="4">
        <f t="shared" ca="1" si="60"/>
        <v>1.7999999999999999E-2</v>
      </c>
      <c r="BW103" s="4">
        <f t="shared" ca="1" si="60"/>
        <v>0.12690000000000001</v>
      </c>
      <c r="BX103" s="4">
        <f t="shared" ca="1" si="60"/>
        <v>5.1700000000000003E-2</v>
      </c>
      <c r="BY103" s="4">
        <f t="shared" ca="1" si="61"/>
        <v>0</v>
      </c>
      <c r="BZ103" s="4">
        <f t="shared" ca="1" si="61"/>
        <v>0</v>
      </c>
      <c r="CA103" s="4">
        <f t="shared" ca="1" si="61"/>
        <v>0</v>
      </c>
      <c r="CB103" s="4">
        <f t="shared" ca="1" si="61"/>
        <v>0</v>
      </c>
      <c r="CC103" s="4">
        <f t="shared" ca="1" si="61"/>
        <v>0</v>
      </c>
    </row>
    <row r="104" spans="2:81">
      <c r="B104" s="26">
        <v>132</v>
      </c>
      <c r="C104" s="26" t="str">
        <f t="shared" si="42"/>
        <v>历史汇总!B132</v>
      </c>
      <c r="D104" s="26">
        <v>102</v>
      </c>
      <c r="E104" s="26" t="str">
        <f t="shared" si="43"/>
        <v>历史新!C102</v>
      </c>
      <c r="F104" s="26">
        <f>ROW()</f>
        <v>104</v>
      </c>
      <c r="G104" s="694" t="s">
        <v>21</v>
      </c>
      <c r="H104" s="28" t="s">
        <v>22</v>
      </c>
      <c r="I104" s="2">
        <f t="shared" ca="1" si="62"/>
        <v>0</v>
      </c>
      <c r="J104" s="2">
        <f t="shared" ca="1" si="62"/>
        <v>0</v>
      </c>
      <c r="K104" s="2">
        <f t="shared" ca="1" si="62"/>
        <v>0</v>
      </c>
      <c r="L104" s="2">
        <f t="shared" ca="1" si="62"/>
        <v>0</v>
      </c>
      <c r="M104" s="2">
        <f t="shared" ca="1" si="62"/>
        <v>0</v>
      </c>
      <c r="N104" s="2">
        <f t="shared" ca="1" si="62"/>
        <v>0</v>
      </c>
      <c r="O104" s="2">
        <f t="shared" ca="1" si="62"/>
        <v>0</v>
      </c>
      <c r="P104" s="2">
        <f t="shared" ca="1" si="62"/>
        <v>0</v>
      </c>
      <c r="Q104" s="2">
        <f t="shared" ca="1" si="62"/>
        <v>0</v>
      </c>
      <c r="R104" s="2">
        <f t="shared" ca="1" si="62"/>
        <v>0</v>
      </c>
      <c r="S104" s="2">
        <f t="shared" ca="1" si="62"/>
        <v>0</v>
      </c>
      <c r="T104" s="2">
        <f t="shared" ca="1" si="62"/>
        <v>0</v>
      </c>
      <c r="U104" s="2">
        <f t="shared" ca="1" si="62"/>
        <v>0</v>
      </c>
      <c r="V104" s="2">
        <f t="shared" ca="1" si="62"/>
        <v>0</v>
      </c>
      <c r="W104" s="2">
        <f t="shared" ca="1" si="62"/>
        <v>0</v>
      </c>
      <c r="X104" s="2">
        <f t="shared" ca="1" si="62"/>
        <v>0</v>
      </c>
      <c r="Y104" s="2">
        <f t="shared" ref="Y104:AD118" ca="1" si="66">OFFSET(INDIRECT($E104),0,Y$1)</f>
        <v>0</v>
      </c>
      <c r="Z104" s="2">
        <f t="shared" ca="1" si="66"/>
        <v>0</v>
      </c>
      <c r="AA104" s="2">
        <f t="shared" ca="1" si="66"/>
        <v>0</v>
      </c>
      <c r="AB104" s="2">
        <f t="shared" ca="1" si="66"/>
        <v>0</v>
      </c>
      <c r="AC104" s="2">
        <f t="shared" ca="1" si="66"/>
        <v>0</v>
      </c>
      <c r="AD104" s="2">
        <f t="shared" ca="1" si="66"/>
        <v>0</v>
      </c>
      <c r="AE104" s="2">
        <f t="shared" ca="1" si="64"/>
        <v>0</v>
      </c>
      <c r="AF104" s="2">
        <f t="shared" ca="1" si="64"/>
        <v>0</v>
      </c>
      <c r="AG104" s="2">
        <f t="shared" ca="1" si="64"/>
        <v>0</v>
      </c>
      <c r="AH104" s="2">
        <f t="shared" ca="1" si="64"/>
        <v>0</v>
      </c>
      <c r="AI104" s="2">
        <f t="shared" ca="1" si="64"/>
        <v>0</v>
      </c>
      <c r="AJ104" s="2">
        <f t="shared" ca="1" si="64"/>
        <v>0</v>
      </c>
      <c r="AK104" s="2">
        <f t="shared" ca="1" si="64"/>
        <v>0</v>
      </c>
      <c r="AL104" s="2">
        <f t="shared" ca="1" si="64"/>
        <v>0</v>
      </c>
      <c r="AM104" s="2">
        <f t="shared" ca="1" si="64"/>
        <v>0</v>
      </c>
      <c r="AN104" s="2">
        <f t="shared" ca="1" si="64"/>
        <v>0</v>
      </c>
      <c r="AO104" s="2">
        <f t="shared" ca="1" si="64"/>
        <v>0</v>
      </c>
      <c r="AP104" s="2">
        <f t="shared" ca="1" si="64"/>
        <v>0</v>
      </c>
      <c r="AQ104" s="2">
        <f t="shared" ca="1" si="64"/>
        <v>0</v>
      </c>
      <c r="AR104" s="2">
        <f t="shared" ca="1" si="64"/>
        <v>0</v>
      </c>
      <c r="AS104" s="2">
        <f t="shared" ca="1" si="64"/>
        <v>488630</v>
      </c>
      <c r="AT104" s="2">
        <f t="shared" ca="1" si="64"/>
        <v>380590</v>
      </c>
      <c r="AU104" s="2">
        <f t="shared" ca="1" si="65"/>
        <v>381600</v>
      </c>
      <c r="AV104" s="2">
        <f t="shared" ca="1" si="65"/>
        <v>292310</v>
      </c>
      <c r="AW104" s="2">
        <f t="shared" ca="1" si="65"/>
        <v>311680</v>
      </c>
      <c r="AX104" s="2">
        <f t="shared" ca="1" si="65"/>
        <v>403100</v>
      </c>
      <c r="AY104" s="2">
        <f t="shared" ca="1" si="65"/>
        <v>338200</v>
      </c>
      <c r="AZ104" s="2">
        <f t="shared" ca="1" si="65"/>
        <v>233270</v>
      </c>
      <c r="BA104" s="2">
        <f t="shared" ca="1" si="65"/>
        <v>114860</v>
      </c>
      <c r="BB104" s="2">
        <f t="shared" ca="1" si="65"/>
        <v>144120</v>
      </c>
      <c r="BC104" s="2">
        <f t="shared" ca="1" si="65"/>
        <v>155840</v>
      </c>
      <c r="BD104" s="2">
        <f t="shared" ca="1" si="65"/>
        <v>138530</v>
      </c>
      <c r="BE104" s="2">
        <f t="shared" ca="1" si="65"/>
        <v>239910</v>
      </c>
      <c r="BF104" s="2">
        <f t="shared" ca="1" si="65"/>
        <v>345410</v>
      </c>
      <c r="BG104" s="2">
        <f t="shared" ca="1" si="65"/>
        <v>247940</v>
      </c>
      <c r="BH104" s="2">
        <f t="shared" ca="1" si="59"/>
        <v>155930</v>
      </c>
      <c r="BI104" s="2">
        <f t="shared" ca="1" si="59"/>
        <v>168420</v>
      </c>
      <c r="BJ104" s="2">
        <f t="shared" ca="1" si="59"/>
        <v>139790</v>
      </c>
      <c r="BK104" s="2">
        <f t="shared" ca="1" si="59"/>
        <v>175710</v>
      </c>
      <c r="BL104" s="2">
        <f t="shared" ca="1" si="59"/>
        <v>114230</v>
      </c>
      <c r="BM104" s="2">
        <f t="shared" ca="1" si="59"/>
        <v>65620</v>
      </c>
      <c r="BN104" s="2">
        <f t="shared" ca="1" si="59"/>
        <v>61220</v>
      </c>
      <c r="BO104" s="2">
        <f t="shared" ca="1" si="59"/>
        <v>94480</v>
      </c>
      <c r="BP104" s="2">
        <f t="shared" ca="1" si="59"/>
        <v>72060</v>
      </c>
      <c r="BQ104" s="2">
        <f t="shared" ca="1" si="59"/>
        <v>59430</v>
      </c>
      <c r="BR104" s="2">
        <f t="shared" ca="1" si="60"/>
        <v>52980</v>
      </c>
      <c r="BS104" s="2">
        <f t="shared" ca="1" si="60"/>
        <v>38880</v>
      </c>
      <c r="BT104" s="2">
        <f t="shared" ca="1" si="60"/>
        <v>32860</v>
      </c>
      <c r="BU104" s="2">
        <f t="shared" ca="1" si="60"/>
        <v>33990</v>
      </c>
      <c r="BV104" s="2">
        <f t="shared" ca="1" si="60"/>
        <v>41570</v>
      </c>
      <c r="BW104" s="2">
        <f t="shared" ca="1" si="60"/>
        <v>52770</v>
      </c>
      <c r="BX104" s="2">
        <f t="shared" ca="1" si="60"/>
        <v>37550</v>
      </c>
      <c r="BY104" s="2">
        <f t="shared" ca="1" si="61"/>
        <v>0</v>
      </c>
      <c r="BZ104" s="2">
        <f t="shared" ca="1" si="61"/>
        <v>0</v>
      </c>
      <c r="CA104" s="2">
        <f t="shared" ca="1" si="61"/>
        <v>0</v>
      </c>
      <c r="CB104" s="2">
        <f t="shared" ca="1" si="61"/>
        <v>0</v>
      </c>
      <c r="CC104" s="2">
        <f t="shared" ca="1" si="61"/>
        <v>0</v>
      </c>
    </row>
    <row r="105" spans="2:81">
      <c r="B105" s="26">
        <v>133</v>
      </c>
      <c r="C105" s="26" t="str">
        <f t="shared" si="42"/>
        <v>历史汇总!B133</v>
      </c>
      <c r="D105" s="26">
        <v>103</v>
      </c>
      <c r="E105" s="26" t="str">
        <f t="shared" si="43"/>
        <v>历史新!C103</v>
      </c>
      <c r="F105" s="26">
        <f>ROW()</f>
        <v>105</v>
      </c>
      <c r="G105" s="694"/>
      <c r="H105" s="29" t="s">
        <v>23</v>
      </c>
      <c r="I105" s="4">
        <f t="shared" ca="1" si="62"/>
        <v>0</v>
      </c>
      <c r="J105" s="4">
        <f t="shared" ca="1" si="62"/>
        <v>0</v>
      </c>
      <c r="K105" s="4">
        <f t="shared" ca="1" si="62"/>
        <v>0</v>
      </c>
      <c r="L105" s="4">
        <f t="shared" ca="1" si="62"/>
        <v>0</v>
      </c>
      <c r="M105" s="4">
        <f t="shared" ca="1" si="62"/>
        <v>0</v>
      </c>
      <c r="N105" s="4">
        <f t="shared" ca="1" si="62"/>
        <v>0</v>
      </c>
      <c r="O105" s="4">
        <f t="shared" ca="1" si="62"/>
        <v>0</v>
      </c>
      <c r="P105" s="4">
        <f t="shared" ca="1" si="62"/>
        <v>0</v>
      </c>
      <c r="Q105" s="4">
        <f t="shared" ca="1" si="62"/>
        <v>0</v>
      </c>
      <c r="R105" s="4">
        <f t="shared" ca="1" si="62"/>
        <v>0</v>
      </c>
      <c r="S105" s="4">
        <f t="shared" ca="1" si="62"/>
        <v>0</v>
      </c>
      <c r="T105" s="4">
        <f t="shared" ca="1" si="62"/>
        <v>0</v>
      </c>
      <c r="U105" s="4">
        <f t="shared" ca="1" si="62"/>
        <v>0</v>
      </c>
      <c r="V105" s="4">
        <f t="shared" ca="1" si="62"/>
        <v>0</v>
      </c>
      <c r="W105" s="4">
        <f t="shared" ca="1" si="62"/>
        <v>0</v>
      </c>
      <c r="X105" s="4">
        <f t="shared" ca="1" si="62"/>
        <v>0</v>
      </c>
      <c r="Y105" s="4">
        <f t="shared" ca="1" si="66"/>
        <v>0</v>
      </c>
      <c r="Z105" s="4">
        <f t="shared" ca="1" si="66"/>
        <v>0</v>
      </c>
      <c r="AA105" s="4">
        <f t="shared" ca="1" si="66"/>
        <v>0</v>
      </c>
      <c r="AB105" s="4">
        <f t="shared" ca="1" si="66"/>
        <v>0</v>
      </c>
      <c r="AC105" s="4">
        <f t="shared" ca="1" si="66"/>
        <v>0</v>
      </c>
      <c r="AD105" s="4">
        <f t="shared" ca="1" si="66"/>
        <v>0</v>
      </c>
      <c r="AE105" s="4">
        <f t="shared" ca="1" si="64"/>
        <v>0</v>
      </c>
      <c r="AF105" s="4">
        <f t="shared" ca="1" si="64"/>
        <v>0</v>
      </c>
      <c r="AG105" s="4">
        <f t="shared" ca="1" si="64"/>
        <v>0</v>
      </c>
      <c r="AH105" s="4">
        <f t="shared" ca="1" si="64"/>
        <v>0</v>
      </c>
      <c r="AI105" s="4">
        <f t="shared" ca="1" si="64"/>
        <v>0</v>
      </c>
      <c r="AJ105" s="4">
        <f t="shared" ca="1" si="64"/>
        <v>0</v>
      </c>
      <c r="AK105" s="4">
        <f t="shared" ca="1" si="64"/>
        <v>0</v>
      </c>
      <c r="AL105" s="4">
        <f t="shared" ca="1" si="64"/>
        <v>0</v>
      </c>
      <c r="AM105" s="4">
        <f t="shared" ca="1" si="64"/>
        <v>0</v>
      </c>
      <c r="AN105" s="4">
        <f t="shared" ca="1" si="64"/>
        <v>0</v>
      </c>
      <c r="AO105" s="4">
        <f t="shared" ca="1" si="64"/>
        <v>0</v>
      </c>
      <c r="AP105" s="4">
        <f t="shared" ca="1" si="64"/>
        <v>0</v>
      </c>
      <c r="AQ105" s="4">
        <f t="shared" ca="1" si="64"/>
        <v>0</v>
      </c>
      <c r="AR105" s="4">
        <f t="shared" ca="1" si="64"/>
        <v>0</v>
      </c>
      <c r="AS105" s="4">
        <f t="shared" ca="1" si="64"/>
        <v>0</v>
      </c>
      <c r="AT105" s="4">
        <f t="shared" ca="1" si="64"/>
        <v>-0.22109999999999999</v>
      </c>
      <c r="AU105" s="4">
        <f t="shared" ca="1" si="65"/>
        <v>2.7000000000000001E-3</v>
      </c>
      <c r="AV105" s="4">
        <f t="shared" ca="1" si="65"/>
        <v>-0.23400000000000001</v>
      </c>
      <c r="AW105" s="4">
        <f t="shared" ca="1" si="65"/>
        <v>6.6299999999999998E-2</v>
      </c>
      <c r="AX105" s="4">
        <f t="shared" ca="1" si="65"/>
        <v>0.29330000000000001</v>
      </c>
      <c r="AY105" s="4">
        <f t="shared" ca="1" si="65"/>
        <v>-0.161</v>
      </c>
      <c r="AZ105" s="4">
        <f t="shared" ca="1" si="65"/>
        <v>-0.31030000000000002</v>
      </c>
      <c r="BA105" s="4">
        <f t="shared" ca="1" si="65"/>
        <v>-0.50760000000000005</v>
      </c>
      <c r="BB105" s="4">
        <f t="shared" ca="1" si="65"/>
        <v>0.25469999999999998</v>
      </c>
      <c r="BC105" s="4">
        <f t="shared" ca="1" si="65"/>
        <v>8.1299999999999997E-2</v>
      </c>
      <c r="BD105" s="4">
        <f t="shared" ca="1" si="65"/>
        <v>-0.1111</v>
      </c>
      <c r="BE105" s="4">
        <f t="shared" ca="1" si="65"/>
        <v>0.73180000000000001</v>
      </c>
      <c r="BF105" s="4">
        <f t="shared" ca="1" si="65"/>
        <v>0.43969999999999998</v>
      </c>
      <c r="BG105" s="4">
        <f t="shared" ca="1" si="65"/>
        <v>-0.28220000000000001</v>
      </c>
      <c r="BH105" s="4">
        <f t="shared" ca="1" si="59"/>
        <v>-0.37109999999999999</v>
      </c>
      <c r="BI105" s="4">
        <f t="shared" ca="1" si="59"/>
        <v>8.0100000000000005E-2</v>
      </c>
      <c r="BJ105" s="4">
        <f t="shared" ca="1" si="59"/>
        <v>-0.17</v>
      </c>
      <c r="BK105" s="4">
        <f t="shared" ca="1" si="59"/>
        <v>0.25700000000000001</v>
      </c>
      <c r="BL105" s="4">
        <f t="shared" ca="1" si="59"/>
        <v>-0.34989999999999999</v>
      </c>
      <c r="BM105" s="4">
        <f t="shared" ca="1" si="59"/>
        <v>-0.42549999999999999</v>
      </c>
      <c r="BN105" s="4">
        <f t="shared" ca="1" si="59"/>
        <v>-6.7100000000000007E-2</v>
      </c>
      <c r="BO105" s="4">
        <f t="shared" ca="1" si="59"/>
        <v>0.54330000000000001</v>
      </c>
      <c r="BP105" s="4">
        <f t="shared" ca="1" si="59"/>
        <v>-0.23730000000000001</v>
      </c>
      <c r="BQ105" s="4">
        <f t="shared" ca="1" si="59"/>
        <v>-0.17530000000000001</v>
      </c>
      <c r="BR105" s="4">
        <f t="shared" ca="1" si="60"/>
        <v>-0.1085</v>
      </c>
      <c r="BS105" s="4">
        <f t="shared" ca="1" si="60"/>
        <v>-0.2661</v>
      </c>
      <c r="BT105" s="4">
        <f t="shared" ca="1" si="60"/>
        <v>-0.15479999999999999</v>
      </c>
      <c r="BU105" s="4">
        <f t="shared" ca="1" si="60"/>
        <v>3.44E-2</v>
      </c>
      <c r="BV105" s="4">
        <f t="shared" ca="1" si="60"/>
        <v>0.223</v>
      </c>
      <c r="BW105" s="4">
        <f t="shared" ca="1" si="60"/>
        <v>0.26939999999999997</v>
      </c>
      <c r="BX105" s="4">
        <f t="shared" ca="1" si="60"/>
        <v>-0.28839999999999999</v>
      </c>
      <c r="BY105" s="4">
        <f t="shared" ca="1" si="61"/>
        <v>0</v>
      </c>
      <c r="BZ105" s="4">
        <f t="shared" ca="1" si="61"/>
        <v>0</v>
      </c>
      <c r="CA105" s="4">
        <f t="shared" ca="1" si="61"/>
        <v>0</v>
      </c>
      <c r="CB105" s="4">
        <f t="shared" ca="1" si="61"/>
        <v>0</v>
      </c>
      <c r="CC105" s="4">
        <f t="shared" ca="1" si="61"/>
        <v>0</v>
      </c>
    </row>
    <row r="106" spans="2:81">
      <c r="B106" s="26">
        <v>134</v>
      </c>
      <c r="C106" s="26" t="str">
        <f t="shared" si="42"/>
        <v>历史汇总!B134</v>
      </c>
      <c r="D106" s="26">
        <v>104</v>
      </c>
      <c r="E106" s="26" t="str">
        <f t="shared" si="43"/>
        <v>历史新!C104</v>
      </c>
      <c r="F106" s="26">
        <f>ROW()</f>
        <v>106</v>
      </c>
      <c r="G106" s="694"/>
      <c r="H106" s="29" t="s">
        <v>24</v>
      </c>
      <c r="I106" s="4">
        <f t="shared" ca="1" si="62"/>
        <v>0</v>
      </c>
      <c r="J106" s="4">
        <f t="shared" ca="1" si="62"/>
        <v>0</v>
      </c>
      <c r="K106" s="4">
        <f t="shared" ca="1" si="62"/>
        <v>0</v>
      </c>
      <c r="L106" s="4">
        <f t="shared" ca="1" si="62"/>
        <v>0</v>
      </c>
      <c r="M106" s="4">
        <f t="shared" ca="1" si="62"/>
        <v>0</v>
      </c>
      <c r="N106" s="4">
        <f t="shared" ca="1" si="62"/>
        <v>0</v>
      </c>
      <c r="O106" s="4">
        <f t="shared" ca="1" si="62"/>
        <v>0</v>
      </c>
      <c r="P106" s="4">
        <f t="shared" ca="1" si="62"/>
        <v>0</v>
      </c>
      <c r="Q106" s="4">
        <f t="shared" ca="1" si="62"/>
        <v>0</v>
      </c>
      <c r="R106" s="4">
        <f t="shared" ca="1" si="62"/>
        <v>0</v>
      </c>
      <c r="S106" s="4">
        <f t="shared" ca="1" si="62"/>
        <v>0</v>
      </c>
      <c r="T106" s="4">
        <f t="shared" ca="1" si="62"/>
        <v>0</v>
      </c>
      <c r="U106" s="4">
        <f t="shared" ca="1" si="62"/>
        <v>0</v>
      </c>
      <c r="V106" s="4">
        <f t="shared" ca="1" si="62"/>
        <v>0</v>
      </c>
      <c r="W106" s="4">
        <f t="shared" ca="1" si="62"/>
        <v>0</v>
      </c>
      <c r="X106" s="4">
        <f t="shared" ca="1" si="62"/>
        <v>0</v>
      </c>
      <c r="Y106" s="4">
        <f t="shared" ca="1" si="66"/>
        <v>0</v>
      </c>
      <c r="Z106" s="4">
        <f t="shared" ca="1" si="66"/>
        <v>0</v>
      </c>
      <c r="AA106" s="4">
        <f t="shared" ca="1" si="66"/>
        <v>0</v>
      </c>
      <c r="AB106" s="4">
        <f t="shared" ca="1" si="66"/>
        <v>0</v>
      </c>
      <c r="AC106" s="4">
        <f t="shared" ca="1" si="66"/>
        <v>0</v>
      </c>
      <c r="AD106" s="4">
        <f t="shared" ca="1" si="66"/>
        <v>0</v>
      </c>
      <c r="AE106" s="4">
        <f t="shared" ca="1" si="64"/>
        <v>0</v>
      </c>
      <c r="AF106" s="4">
        <f t="shared" ca="1" si="64"/>
        <v>0</v>
      </c>
      <c r="AG106" s="4">
        <f t="shared" ca="1" si="64"/>
        <v>0</v>
      </c>
      <c r="AH106" s="4">
        <f t="shared" ca="1" si="64"/>
        <v>0</v>
      </c>
      <c r="AI106" s="4">
        <f t="shared" ca="1" si="64"/>
        <v>0</v>
      </c>
      <c r="AJ106" s="4">
        <f t="shared" ca="1" si="64"/>
        <v>0</v>
      </c>
      <c r="AK106" s="4">
        <f t="shared" ca="1" si="64"/>
        <v>0</v>
      </c>
      <c r="AL106" s="4">
        <f t="shared" ca="1" si="64"/>
        <v>0</v>
      </c>
      <c r="AM106" s="4">
        <f t="shared" ca="1" si="64"/>
        <v>0</v>
      </c>
      <c r="AN106" s="4">
        <f t="shared" ca="1" si="64"/>
        <v>0</v>
      </c>
      <c r="AO106" s="4">
        <f t="shared" ca="1" si="64"/>
        <v>0</v>
      </c>
      <c r="AP106" s="4">
        <f t="shared" ca="1" si="64"/>
        <v>0</v>
      </c>
      <c r="AQ106" s="4">
        <f t="shared" ca="1" si="64"/>
        <v>0</v>
      </c>
      <c r="AR106" s="4">
        <f t="shared" ca="1" si="64"/>
        <v>0</v>
      </c>
      <c r="AS106" s="4">
        <f t="shared" ca="1" si="64"/>
        <v>16871</v>
      </c>
      <c r="AT106" s="4">
        <f t="shared" ca="1" si="64"/>
        <v>14343</v>
      </c>
      <c r="AU106" s="4">
        <f t="shared" ca="1" si="65"/>
        <v>17288</v>
      </c>
      <c r="AV106" s="4">
        <f t="shared" ca="1" si="65"/>
        <v>13871</v>
      </c>
      <c r="AW106" s="4">
        <f t="shared" ca="1" si="65"/>
        <v>15817</v>
      </c>
      <c r="AX106" s="4">
        <f t="shared" ca="1" si="65"/>
        <v>21554</v>
      </c>
      <c r="AY106" s="4">
        <f t="shared" ca="1" si="65"/>
        <v>18439</v>
      </c>
      <c r="AZ106" s="4">
        <f t="shared" ca="1" si="65"/>
        <v>11483</v>
      </c>
      <c r="BA106" s="4">
        <f t="shared" ca="1" si="65"/>
        <v>6095</v>
      </c>
      <c r="BB106" s="4">
        <f t="shared" ca="1" si="65"/>
        <v>8118</v>
      </c>
      <c r="BC106" s="4">
        <f t="shared" ca="1" si="65"/>
        <v>7852</v>
      </c>
      <c r="BD106" s="4">
        <f t="shared" ca="1" si="65"/>
        <v>7798</v>
      </c>
      <c r="BE106" s="4">
        <f t="shared" ca="1" si="65"/>
        <v>10050</v>
      </c>
      <c r="BF106" s="4">
        <f t="shared" ca="1" si="65"/>
        <v>10386</v>
      </c>
      <c r="BG106" s="4">
        <f t="shared" ca="1" si="65"/>
        <v>8421</v>
      </c>
      <c r="BH106" s="4">
        <f t="shared" ca="1" si="59"/>
        <v>6106</v>
      </c>
      <c r="BI106" s="4">
        <f t="shared" ca="1" si="59"/>
        <v>6422</v>
      </c>
      <c r="BJ106" s="4">
        <f t="shared" ca="1" si="59"/>
        <v>6501</v>
      </c>
      <c r="BK106" s="4">
        <f t="shared" ca="1" si="59"/>
        <v>9003</v>
      </c>
      <c r="BL106" s="4">
        <f t="shared" ca="1" si="59"/>
        <v>5346</v>
      </c>
      <c r="BM106" s="4">
        <f t="shared" ca="1" si="59"/>
        <v>3017</v>
      </c>
      <c r="BN106" s="4">
        <f t="shared" ca="1" si="59"/>
        <v>2882</v>
      </c>
      <c r="BO106" s="4">
        <f t="shared" ca="1" si="59"/>
        <v>3871</v>
      </c>
      <c r="BP106" s="4">
        <f t="shared" ca="1" si="59"/>
        <v>3068</v>
      </c>
      <c r="BQ106" s="4">
        <f t="shared" ca="1" si="59"/>
        <v>2560</v>
      </c>
      <c r="BR106" s="4">
        <f t="shared" ca="1" si="60"/>
        <v>2346</v>
      </c>
      <c r="BS106" s="4">
        <f t="shared" ca="1" si="60"/>
        <v>1743</v>
      </c>
      <c r="BT106" s="4">
        <f t="shared" ca="1" si="60"/>
        <v>1602</v>
      </c>
      <c r="BU106" s="4">
        <f t="shared" ca="1" si="60"/>
        <v>1697</v>
      </c>
      <c r="BV106" s="4">
        <f t="shared" ca="1" si="60"/>
        <v>2134</v>
      </c>
      <c r="BW106" s="4">
        <f t="shared" ca="1" si="60"/>
        <v>2671</v>
      </c>
      <c r="BX106" s="4">
        <f t="shared" ca="1" si="60"/>
        <v>1877</v>
      </c>
      <c r="BY106" s="4">
        <f t="shared" ca="1" si="61"/>
        <v>0</v>
      </c>
      <c r="BZ106" s="4">
        <f t="shared" ca="1" si="61"/>
        <v>0</v>
      </c>
      <c r="CA106" s="4">
        <f t="shared" ca="1" si="61"/>
        <v>0</v>
      </c>
      <c r="CB106" s="4">
        <f t="shared" ca="1" si="61"/>
        <v>0</v>
      </c>
      <c r="CC106" s="4">
        <f t="shared" ca="1" si="61"/>
        <v>0</v>
      </c>
    </row>
    <row r="107" spans="2:81">
      <c r="B107" s="26">
        <v>135</v>
      </c>
      <c r="C107" s="26" t="str">
        <f t="shared" si="42"/>
        <v>历史汇总!B135</v>
      </c>
      <c r="D107" s="26">
        <v>105</v>
      </c>
      <c r="E107" s="26" t="str">
        <f t="shared" si="43"/>
        <v>历史新!C105</v>
      </c>
      <c r="F107" s="26">
        <f>ROW()</f>
        <v>107</v>
      </c>
      <c r="G107" s="694"/>
      <c r="H107" s="29" t="s">
        <v>25</v>
      </c>
      <c r="I107" s="4">
        <f t="shared" ca="1" si="62"/>
        <v>0</v>
      </c>
      <c r="J107" s="4">
        <f t="shared" ca="1" si="62"/>
        <v>0</v>
      </c>
      <c r="K107" s="4">
        <f t="shared" ca="1" si="62"/>
        <v>0</v>
      </c>
      <c r="L107" s="4">
        <f t="shared" ca="1" si="62"/>
        <v>0</v>
      </c>
      <c r="M107" s="4">
        <f t="shared" ca="1" si="62"/>
        <v>0</v>
      </c>
      <c r="N107" s="4">
        <f t="shared" ca="1" si="62"/>
        <v>0</v>
      </c>
      <c r="O107" s="4">
        <f t="shared" ca="1" si="62"/>
        <v>0</v>
      </c>
      <c r="P107" s="4">
        <f t="shared" ca="1" si="62"/>
        <v>0</v>
      </c>
      <c r="Q107" s="4">
        <f t="shared" ca="1" si="62"/>
        <v>0</v>
      </c>
      <c r="R107" s="4">
        <f t="shared" ca="1" si="62"/>
        <v>0</v>
      </c>
      <c r="S107" s="4">
        <f t="shared" ca="1" si="62"/>
        <v>0</v>
      </c>
      <c r="T107" s="4">
        <f t="shared" ca="1" si="62"/>
        <v>0</v>
      </c>
      <c r="U107" s="4">
        <f t="shared" ca="1" si="62"/>
        <v>0</v>
      </c>
      <c r="V107" s="4">
        <f t="shared" ca="1" si="62"/>
        <v>0</v>
      </c>
      <c r="W107" s="4">
        <f t="shared" ca="1" si="62"/>
        <v>0</v>
      </c>
      <c r="X107" s="4">
        <f t="shared" ca="1" si="62"/>
        <v>0</v>
      </c>
      <c r="Y107" s="4">
        <f t="shared" ca="1" si="66"/>
        <v>0</v>
      </c>
      <c r="Z107" s="4">
        <f t="shared" ca="1" si="66"/>
        <v>0</v>
      </c>
      <c r="AA107" s="4">
        <f t="shared" ca="1" si="66"/>
        <v>0</v>
      </c>
      <c r="AB107" s="4">
        <f t="shared" ca="1" si="66"/>
        <v>0</v>
      </c>
      <c r="AC107" s="4">
        <f t="shared" ca="1" si="66"/>
        <v>0</v>
      </c>
      <c r="AD107" s="4">
        <f t="shared" ca="1" si="66"/>
        <v>0</v>
      </c>
      <c r="AE107" s="4">
        <f t="shared" ca="1" si="64"/>
        <v>0</v>
      </c>
      <c r="AF107" s="4">
        <f t="shared" ca="1" si="64"/>
        <v>0</v>
      </c>
      <c r="AG107" s="4">
        <f t="shared" ca="1" si="64"/>
        <v>0</v>
      </c>
      <c r="AH107" s="4">
        <f t="shared" ca="1" si="64"/>
        <v>0</v>
      </c>
      <c r="AI107" s="4">
        <f t="shared" ca="1" si="64"/>
        <v>0</v>
      </c>
      <c r="AJ107" s="4">
        <f t="shared" ca="1" si="64"/>
        <v>0</v>
      </c>
      <c r="AK107" s="4">
        <f t="shared" ca="1" si="64"/>
        <v>0</v>
      </c>
      <c r="AL107" s="4">
        <f t="shared" ca="1" si="64"/>
        <v>0</v>
      </c>
      <c r="AM107" s="4">
        <f t="shared" ca="1" si="64"/>
        <v>0</v>
      </c>
      <c r="AN107" s="4">
        <f t="shared" ca="1" si="64"/>
        <v>0</v>
      </c>
      <c r="AO107" s="4">
        <f t="shared" ca="1" si="64"/>
        <v>0</v>
      </c>
      <c r="AP107" s="4">
        <f t="shared" ca="1" si="64"/>
        <v>0</v>
      </c>
      <c r="AQ107" s="4">
        <f t="shared" ca="1" si="64"/>
        <v>0</v>
      </c>
      <c r="AR107" s="4">
        <f t="shared" ca="1" si="64"/>
        <v>0</v>
      </c>
      <c r="AS107" s="4">
        <f t="shared" ca="1" si="64"/>
        <v>0</v>
      </c>
      <c r="AT107" s="4">
        <f t="shared" ca="1" si="64"/>
        <v>-0.14979999999999999</v>
      </c>
      <c r="AU107" s="4">
        <f t="shared" ca="1" si="65"/>
        <v>0.20530000000000001</v>
      </c>
      <c r="AV107" s="4">
        <f t="shared" ca="1" si="65"/>
        <v>-0.19769999999999999</v>
      </c>
      <c r="AW107" s="4">
        <f t="shared" ca="1" si="65"/>
        <v>0.14030000000000001</v>
      </c>
      <c r="AX107" s="4">
        <f t="shared" ca="1" si="65"/>
        <v>0.36270000000000002</v>
      </c>
      <c r="AY107" s="4">
        <f t="shared" ca="1" si="65"/>
        <v>-0.14449999999999999</v>
      </c>
      <c r="AZ107" s="4">
        <f t="shared" ca="1" si="65"/>
        <v>-0.37719999999999998</v>
      </c>
      <c r="BA107" s="4">
        <f t="shared" ca="1" si="65"/>
        <v>-0.46920000000000001</v>
      </c>
      <c r="BB107" s="4">
        <f t="shared" ca="1" si="65"/>
        <v>0.33189999999999997</v>
      </c>
      <c r="BC107" s="4">
        <f t="shared" ca="1" si="65"/>
        <v>-3.2800000000000003E-2</v>
      </c>
      <c r="BD107" s="4">
        <f t="shared" ca="1" si="65"/>
        <v>-6.8999999999999999E-3</v>
      </c>
      <c r="BE107" s="4">
        <f t="shared" ca="1" si="65"/>
        <v>0.2888</v>
      </c>
      <c r="BF107" s="4">
        <f t="shared" ca="1" si="65"/>
        <v>3.3399999999999999E-2</v>
      </c>
      <c r="BG107" s="4">
        <f t="shared" ca="1" si="65"/>
        <v>-0.18920000000000001</v>
      </c>
      <c r="BH107" s="4">
        <f t="shared" ca="1" si="59"/>
        <v>-0.27489999999999998</v>
      </c>
      <c r="BI107" s="4">
        <f t="shared" ca="1" si="59"/>
        <v>5.1799999999999999E-2</v>
      </c>
      <c r="BJ107" s="4">
        <f t="shared" ca="1" si="59"/>
        <v>1.23E-2</v>
      </c>
      <c r="BK107" s="4">
        <f t="shared" ca="1" si="59"/>
        <v>0.38490000000000002</v>
      </c>
      <c r="BL107" s="4">
        <f t="shared" ca="1" si="59"/>
        <v>-0.40620000000000001</v>
      </c>
      <c r="BM107" s="4">
        <f t="shared" ca="1" si="59"/>
        <v>-0.43569999999999998</v>
      </c>
      <c r="BN107" s="4">
        <f t="shared" ca="1" si="59"/>
        <v>-4.4699999999999997E-2</v>
      </c>
      <c r="BO107" s="4">
        <f t="shared" ca="1" si="59"/>
        <v>0.34320000000000001</v>
      </c>
      <c r="BP107" s="4">
        <f t="shared" ca="1" si="59"/>
        <v>-0.2074</v>
      </c>
      <c r="BQ107" s="4">
        <f t="shared" ca="1" si="59"/>
        <v>-0.1656</v>
      </c>
      <c r="BR107" s="4">
        <f t="shared" ca="1" si="60"/>
        <v>-8.3599999999999994E-2</v>
      </c>
      <c r="BS107" s="4">
        <f t="shared" ca="1" si="60"/>
        <v>-0.25700000000000001</v>
      </c>
      <c r="BT107" s="4">
        <f t="shared" ca="1" si="60"/>
        <v>-8.09E-2</v>
      </c>
      <c r="BU107" s="4">
        <f t="shared" ca="1" si="60"/>
        <v>5.9299999999999999E-2</v>
      </c>
      <c r="BV107" s="4">
        <f t="shared" ca="1" si="60"/>
        <v>0.25750000000000001</v>
      </c>
      <c r="BW107" s="4">
        <f t="shared" ca="1" si="60"/>
        <v>0.25159999999999999</v>
      </c>
      <c r="BX107" s="4">
        <f t="shared" ca="1" si="60"/>
        <v>-0.29730000000000001</v>
      </c>
      <c r="BY107" s="4">
        <f t="shared" ca="1" si="61"/>
        <v>0</v>
      </c>
      <c r="BZ107" s="4">
        <f t="shared" ca="1" si="61"/>
        <v>0</v>
      </c>
      <c r="CA107" s="4">
        <f t="shared" ca="1" si="61"/>
        <v>0</v>
      </c>
      <c r="CB107" s="4">
        <f t="shared" ca="1" si="61"/>
        <v>0</v>
      </c>
      <c r="CC107" s="4">
        <f t="shared" ca="1" si="61"/>
        <v>0</v>
      </c>
    </row>
    <row r="108" spans="2:81">
      <c r="B108" s="26">
        <v>136</v>
      </c>
      <c r="C108" s="26" t="str">
        <f t="shared" si="42"/>
        <v>历史汇总!B136</v>
      </c>
      <c r="D108" s="26">
        <v>106</v>
      </c>
      <c r="E108" s="26" t="str">
        <f t="shared" si="43"/>
        <v>历史新!C106</v>
      </c>
      <c r="F108" s="26">
        <f>ROW()</f>
        <v>108</v>
      </c>
      <c r="G108" s="694"/>
      <c r="H108" s="29" t="s">
        <v>26</v>
      </c>
      <c r="I108" s="4">
        <f t="shared" ca="1" si="62"/>
        <v>0</v>
      </c>
      <c r="J108" s="4">
        <f t="shared" ca="1" si="62"/>
        <v>0</v>
      </c>
      <c r="K108" s="4">
        <f t="shared" ca="1" si="62"/>
        <v>0</v>
      </c>
      <c r="L108" s="4">
        <f t="shared" ca="1" si="62"/>
        <v>0</v>
      </c>
      <c r="M108" s="4">
        <f t="shared" ca="1" si="62"/>
        <v>0</v>
      </c>
      <c r="N108" s="4">
        <f t="shared" ca="1" si="62"/>
        <v>0</v>
      </c>
      <c r="O108" s="4">
        <f t="shared" ca="1" si="62"/>
        <v>0</v>
      </c>
      <c r="P108" s="4">
        <f t="shared" ca="1" si="62"/>
        <v>0</v>
      </c>
      <c r="Q108" s="4">
        <f t="shared" ca="1" si="62"/>
        <v>0</v>
      </c>
      <c r="R108" s="4">
        <f t="shared" ca="1" si="62"/>
        <v>0</v>
      </c>
      <c r="S108" s="4">
        <f t="shared" ca="1" si="62"/>
        <v>0</v>
      </c>
      <c r="T108" s="4">
        <f t="shared" ca="1" si="62"/>
        <v>0</v>
      </c>
      <c r="U108" s="4">
        <f t="shared" ca="1" si="62"/>
        <v>0</v>
      </c>
      <c r="V108" s="4">
        <f t="shared" ca="1" si="62"/>
        <v>0</v>
      </c>
      <c r="W108" s="4">
        <f t="shared" ca="1" si="62"/>
        <v>0</v>
      </c>
      <c r="X108" s="4">
        <f t="shared" ca="1" si="62"/>
        <v>0</v>
      </c>
      <c r="Y108" s="4">
        <f t="shared" ca="1" si="66"/>
        <v>0</v>
      </c>
      <c r="Z108" s="4">
        <f t="shared" ca="1" si="66"/>
        <v>0</v>
      </c>
      <c r="AA108" s="4">
        <f t="shared" ca="1" si="66"/>
        <v>0</v>
      </c>
      <c r="AB108" s="4">
        <f t="shared" ca="1" si="66"/>
        <v>0</v>
      </c>
      <c r="AC108" s="4">
        <f t="shared" ca="1" si="66"/>
        <v>0</v>
      </c>
      <c r="AD108" s="4">
        <f t="shared" ca="1" si="66"/>
        <v>0</v>
      </c>
      <c r="AE108" s="4">
        <f t="shared" ca="1" si="64"/>
        <v>0</v>
      </c>
      <c r="AF108" s="4">
        <f t="shared" ca="1" si="64"/>
        <v>0</v>
      </c>
      <c r="AG108" s="4">
        <f t="shared" ca="1" si="64"/>
        <v>0</v>
      </c>
      <c r="AH108" s="4">
        <f t="shared" ca="1" si="64"/>
        <v>0</v>
      </c>
      <c r="AI108" s="4">
        <f t="shared" ca="1" si="64"/>
        <v>0</v>
      </c>
      <c r="AJ108" s="4">
        <f t="shared" ca="1" si="64"/>
        <v>0</v>
      </c>
      <c r="AK108" s="4">
        <f t="shared" ca="1" si="64"/>
        <v>0</v>
      </c>
      <c r="AL108" s="4">
        <f t="shared" ca="1" si="64"/>
        <v>0</v>
      </c>
      <c r="AM108" s="4">
        <f t="shared" ca="1" si="64"/>
        <v>0</v>
      </c>
      <c r="AN108" s="4">
        <f t="shared" ca="1" si="64"/>
        <v>0</v>
      </c>
      <c r="AO108" s="4">
        <f t="shared" ca="1" si="64"/>
        <v>0</v>
      </c>
      <c r="AP108" s="4">
        <f t="shared" ca="1" si="64"/>
        <v>0</v>
      </c>
      <c r="AQ108" s="4">
        <f t="shared" ca="1" si="64"/>
        <v>0</v>
      </c>
      <c r="AR108" s="4">
        <f t="shared" ca="1" si="64"/>
        <v>0</v>
      </c>
      <c r="AS108" s="4">
        <f t="shared" ca="1" si="64"/>
        <v>28.96</v>
      </c>
      <c r="AT108" s="4">
        <f t="shared" ca="1" si="64"/>
        <v>26.53</v>
      </c>
      <c r="AU108" s="4">
        <f t="shared" ca="1" si="65"/>
        <v>22.07</v>
      </c>
      <c r="AV108" s="4">
        <f t="shared" ca="1" si="65"/>
        <v>21.07</v>
      </c>
      <c r="AW108" s="4">
        <f t="shared" ca="1" si="65"/>
        <v>19.71</v>
      </c>
      <c r="AX108" s="4">
        <f t="shared" ca="1" si="65"/>
        <v>18.7</v>
      </c>
      <c r="AY108" s="4">
        <f t="shared" ca="1" si="65"/>
        <v>18.34</v>
      </c>
      <c r="AZ108" s="4">
        <f t="shared" ca="1" si="65"/>
        <v>20.309999999999999</v>
      </c>
      <c r="BA108" s="4">
        <f t="shared" ca="1" si="65"/>
        <v>18.84</v>
      </c>
      <c r="BB108" s="4">
        <f t="shared" ca="1" si="65"/>
        <v>17.75</v>
      </c>
      <c r="BC108" s="4">
        <f t="shared" ca="1" si="65"/>
        <v>19.850000000000001</v>
      </c>
      <c r="BD108" s="4">
        <f t="shared" ca="1" si="65"/>
        <v>17.760000000000002</v>
      </c>
      <c r="BE108" s="4">
        <f t="shared" ca="1" si="65"/>
        <v>23.87</v>
      </c>
      <c r="BF108" s="4">
        <f t="shared" ca="1" si="65"/>
        <v>33.26</v>
      </c>
      <c r="BG108" s="4">
        <f t="shared" ca="1" si="65"/>
        <v>29.44</v>
      </c>
      <c r="BH108" s="4">
        <f t="shared" ca="1" si="59"/>
        <v>25.54</v>
      </c>
      <c r="BI108" s="4">
        <f t="shared" ca="1" si="59"/>
        <v>26.23</v>
      </c>
      <c r="BJ108" s="4">
        <f t="shared" ca="1" si="59"/>
        <v>21.5</v>
      </c>
      <c r="BK108" s="4">
        <f t="shared" ca="1" si="59"/>
        <v>19.52</v>
      </c>
      <c r="BL108" s="4">
        <f t="shared" ca="1" si="59"/>
        <v>21.37</v>
      </c>
      <c r="BM108" s="4">
        <f t="shared" ca="1" si="59"/>
        <v>21.75</v>
      </c>
      <c r="BN108" s="4">
        <f t="shared" ca="1" si="59"/>
        <v>21.24</v>
      </c>
      <c r="BO108" s="4">
        <f t="shared" ca="1" si="59"/>
        <v>24.41</v>
      </c>
      <c r="BP108" s="4">
        <f t="shared" ca="1" si="59"/>
        <v>23.49</v>
      </c>
      <c r="BQ108" s="4">
        <f t="shared" ca="1" si="59"/>
        <v>23.21</v>
      </c>
      <c r="BR108" s="4">
        <f t="shared" ca="1" si="60"/>
        <v>22.58</v>
      </c>
      <c r="BS108" s="4">
        <f t="shared" ca="1" si="60"/>
        <v>22.31</v>
      </c>
      <c r="BT108" s="4">
        <f t="shared" ca="1" si="60"/>
        <v>20.51</v>
      </c>
      <c r="BU108" s="4">
        <f t="shared" ca="1" si="60"/>
        <v>20.03</v>
      </c>
      <c r="BV108" s="4">
        <f t="shared" ca="1" si="60"/>
        <v>19.48</v>
      </c>
      <c r="BW108" s="4">
        <f t="shared" ca="1" si="60"/>
        <v>19.760000000000002</v>
      </c>
      <c r="BX108" s="4">
        <f t="shared" ca="1" si="60"/>
        <v>20.010000000000002</v>
      </c>
      <c r="BY108" s="4">
        <f t="shared" ca="1" si="61"/>
        <v>0</v>
      </c>
      <c r="BZ108" s="4">
        <f t="shared" ca="1" si="61"/>
        <v>0</v>
      </c>
      <c r="CA108" s="4">
        <f t="shared" ca="1" si="61"/>
        <v>0</v>
      </c>
      <c r="CB108" s="4">
        <f t="shared" ca="1" si="61"/>
        <v>0</v>
      </c>
      <c r="CC108" s="4">
        <f t="shared" ca="1" si="61"/>
        <v>0</v>
      </c>
    </row>
    <row r="109" spans="2:81">
      <c r="B109" s="26">
        <v>137</v>
      </c>
      <c r="C109" s="26" t="str">
        <f t="shared" si="42"/>
        <v>历史汇总!B137</v>
      </c>
      <c r="D109" s="26">
        <v>107</v>
      </c>
      <c r="E109" s="26" t="str">
        <f t="shared" si="43"/>
        <v>历史新!C107</v>
      </c>
      <c r="F109" s="26">
        <f>ROW()</f>
        <v>109</v>
      </c>
      <c r="G109" s="694"/>
      <c r="H109" s="29" t="s">
        <v>27</v>
      </c>
      <c r="I109" s="4">
        <f t="shared" ca="1" si="62"/>
        <v>0</v>
      </c>
      <c r="J109" s="4">
        <f t="shared" ca="1" si="62"/>
        <v>0</v>
      </c>
      <c r="K109" s="4">
        <f t="shared" ca="1" si="62"/>
        <v>0</v>
      </c>
      <c r="L109" s="4">
        <f t="shared" ca="1" si="62"/>
        <v>0</v>
      </c>
      <c r="M109" s="4">
        <f t="shared" ca="1" si="62"/>
        <v>0</v>
      </c>
      <c r="N109" s="4">
        <f t="shared" ca="1" si="62"/>
        <v>0</v>
      </c>
      <c r="O109" s="4">
        <f t="shared" ca="1" si="62"/>
        <v>0</v>
      </c>
      <c r="P109" s="4">
        <f t="shared" ca="1" si="62"/>
        <v>0</v>
      </c>
      <c r="Q109" s="4">
        <f t="shared" ca="1" si="62"/>
        <v>0</v>
      </c>
      <c r="R109" s="4">
        <f t="shared" ca="1" si="62"/>
        <v>0</v>
      </c>
      <c r="S109" s="4">
        <f t="shared" ca="1" si="62"/>
        <v>0</v>
      </c>
      <c r="T109" s="4">
        <f t="shared" ca="1" si="62"/>
        <v>0</v>
      </c>
      <c r="U109" s="4">
        <f t="shared" ca="1" si="62"/>
        <v>0</v>
      </c>
      <c r="V109" s="4">
        <f t="shared" ca="1" si="62"/>
        <v>0</v>
      </c>
      <c r="W109" s="4">
        <f t="shared" ca="1" si="62"/>
        <v>0</v>
      </c>
      <c r="X109" s="4">
        <f t="shared" ca="1" si="62"/>
        <v>0</v>
      </c>
      <c r="Y109" s="4">
        <f t="shared" ca="1" si="66"/>
        <v>0</v>
      </c>
      <c r="Z109" s="4">
        <f t="shared" ca="1" si="66"/>
        <v>0</v>
      </c>
      <c r="AA109" s="4">
        <f t="shared" ca="1" si="66"/>
        <v>0</v>
      </c>
      <c r="AB109" s="4">
        <f t="shared" ca="1" si="66"/>
        <v>0</v>
      </c>
      <c r="AC109" s="4">
        <f t="shared" ca="1" si="66"/>
        <v>0</v>
      </c>
      <c r="AD109" s="4">
        <f t="shared" ca="1" si="66"/>
        <v>0</v>
      </c>
      <c r="AE109" s="4">
        <f t="shared" ca="1" si="64"/>
        <v>0</v>
      </c>
      <c r="AF109" s="4">
        <f t="shared" ca="1" si="64"/>
        <v>0</v>
      </c>
      <c r="AG109" s="4">
        <f t="shared" ca="1" si="64"/>
        <v>0</v>
      </c>
      <c r="AH109" s="4">
        <f t="shared" ca="1" si="64"/>
        <v>0</v>
      </c>
      <c r="AI109" s="4">
        <f t="shared" ca="1" si="64"/>
        <v>0</v>
      </c>
      <c r="AJ109" s="4">
        <f t="shared" ca="1" si="64"/>
        <v>0</v>
      </c>
      <c r="AK109" s="4">
        <f t="shared" ca="1" si="64"/>
        <v>0</v>
      </c>
      <c r="AL109" s="4">
        <f t="shared" ca="1" si="64"/>
        <v>0</v>
      </c>
      <c r="AM109" s="4">
        <f t="shared" ca="1" si="64"/>
        <v>0</v>
      </c>
      <c r="AN109" s="4">
        <f t="shared" ca="1" si="64"/>
        <v>0</v>
      </c>
      <c r="AO109" s="4">
        <f t="shared" ca="1" si="64"/>
        <v>0</v>
      </c>
      <c r="AP109" s="4">
        <f t="shared" ca="1" si="64"/>
        <v>0</v>
      </c>
      <c r="AQ109" s="4">
        <f t="shared" ca="1" si="64"/>
        <v>0</v>
      </c>
      <c r="AR109" s="4">
        <f t="shared" ca="1" si="64"/>
        <v>0</v>
      </c>
      <c r="AS109" s="4">
        <f t="shared" ca="1" si="64"/>
        <v>0</v>
      </c>
      <c r="AT109" s="4">
        <f t="shared" ca="1" si="64"/>
        <v>-8.3900000000000002E-2</v>
      </c>
      <c r="AU109" s="4">
        <f t="shared" ca="1" si="65"/>
        <v>-0.1681</v>
      </c>
      <c r="AV109" s="4">
        <f t="shared" ca="1" si="65"/>
        <v>-4.53E-2</v>
      </c>
      <c r="AW109" s="4">
        <f t="shared" ca="1" si="65"/>
        <v>-6.4500000000000002E-2</v>
      </c>
      <c r="AX109" s="4">
        <f t="shared" ca="1" si="65"/>
        <v>-5.1200000000000002E-2</v>
      </c>
      <c r="AY109" s="4">
        <f t="shared" ca="1" si="65"/>
        <v>-1.9300000000000001E-2</v>
      </c>
      <c r="AZ109" s="4">
        <f t="shared" ca="1" si="65"/>
        <v>0.1074</v>
      </c>
      <c r="BA109" s="4">
        <f t="shared" ca="1" si="65"/>
        <v>-7.2400000000000006E-2</v>
      </c>
      <c r="BB109" s="4">
        <f t="shared" ca="1" si="65"/>
        <v>-5.79E-2</v>
      </c>
      <c r="BC109" s="4">
        <f t="shared" ca="1" si="65"/>
        <v>0.1183</v>
      </c>
      <c r="BD109" s="4">
        <f t="shared" ca="1" si="65"/>
        <v>-0.1053</v>
      </c>
      <c r="BE109" s="4">
        <f t="shared" ca="1" si="65"/>
        <v>0.34399999999999997</v>
      </c>
      <c r="BF109" s="4">
        <f t="shared" ca="1" si="65"/>
        <v>0.39340000000000003</v>
      </c>
      <c r="BG109" s="4">
        <f t="shared" ca="1" si="65"/>
        <v>-0.1149</v>
      </c>
      <c r="BH109" s="4">
        <f t="shared" ca="1" si="59"/>
        <v>-0.13250000000000001</v>
      </c>
      <c r="BI109" s="4">
        <f t="shared" ca="1" si="59"/>
        <v>2.7E-2</v>
      </c>
      <c r="BJ109" s="4">
        <f t="shared" ca="1" si="59"/>
        <v>-0.18029999999999999</v>
      </c>
      <c r="BK109" s="4">
        <f t="shared" ca="1" si="59"/>
        <v>-9.2100000000000001E-2</v>
      </c>
      <c r="BL109" s="4">
        <f t="shared" ca="1" si="59"/>
        <v>9.4799999999999995E-2</v>
      </c>
      <c r="BM109" s="4">
        <f t="shared" ca="1" si="59"/>
        <v>1.78E-2</v>
      </c>
      <c r="BN109" s="4">
        <f t="shared" ca="1" si="59"/>
        <v>-2.3400000000000001E-2</v>
      </c>
      <c r="BO109" s="4">
        <f t="shared" ca="1" si="59"/>
        <v>0.1492</v>
      </c>
      <c r="BP109" s="4">
        <f t="shared" ca="1" si="59"/>
        <v>-3.7699999999999997E-2</v>
      </c>
      <c r="BQ109" s="4">
        <f t="shared" ca="1" si="59"/>
        <v>-1.1900000000000001E-2</v>
      </c>
      <c r="BR109" s="4">
        <f t="shared" ca="1" si="60"/>
        <v>-2.7099999999999999E-2</v>
      </c>
      <c r="BS109" s="4">
        <f t="shared" ca="1" si="60"/>
        <v>-1.2E-2</v>
      </c>
      <c r="BT109" s="4">
        <f t="shared" ca="1" si="60"/>
        <v>-8.0699999999999994E-2</v>
      </c>
      <c r="BU109" s="4">
        <f t="shared" ca="1" si="60"/>
        <v>-2.3400000000000001E-2</v>
      </c>
      <c r="BV109" s="4">
        <f t="shared" ca="1" si="60"/>
        <v>-2.75E-2</v>
      </c>
      <c r="BW109" s="4">
        <f t="shared" ca="1" si="60"/>
        <v>1.44E-2</v>
      </c>
      <c r="BX109" s="4">
        <f t="shared" ca="1" si="60"/>
        <v>1.2699999999999999E-2</v>
      </c>
      <c r="BY109" s="4">
        <f t="shared" ca="1" si="61"/>
        <v>0</v>
      </c>
      <c r="BZ109" s="4">
        <f t="shared" ca="1" si="61"/>
        <v>0</v>
      </c>
      <c r="CA109" s="4">
        <f t="shared" ca="1" si="61"/>
        <v>0</v>
      </c>
      <c r="CB109" s="4">
        <f t="shared" ca="1" si="61"/>
        <v>0</v>
      </c>
      <c r="CC109" s="4">
        <f t="shared" ca="1" si="61"/>
        <v>0</v>
      </c>
    </row>
    <row r="110" spans="2:81">
      <c r="B110" s="26">
        <v>139</v>
      </c>
      <c r="C110" s="26" t="str">
        <f t="shared" si="42"/>
        <v>历史汇总!B139</v>
      </c>
      <c r="D110" s="26">
        <v>108</v>
      </c>
      <c r="E110" s="26" t="str">
        <f t="shared" si="43"/>
        <v>历史新!C108</v>
      </c>
      <c r="F110" s="26">
        <f>ROW()</f>
        <v>110</v>
      </c>
      <c r="G110" s="694" t="s">
        <v>28</v>
      </c>
      <c r="H110" s="28" t="s">
        <v>29</v>
      </c>
      <c r="I110" s="2">
        <f t="shared" ca="1" si="62"/>
        <v>0</v>
      </c>
      <c r="J110" s="2">
        <f t="shared" ca="1" si="62"/>
        <v>0</v>
      </c>
      <c r="K110" s="2">
        <f t="shared" ca="1" si="62"/>
        <v>0</v>
      </c>
      <c r="L110" s="2">
        <f t="shared" ca="1" si="62"/>
        <v>0</v>
      </c>
      <c r="M110" s="2">
        <f t="shared" ca="1" si="62"/>
        <v>0</v>
      </c>
      <c r="N110" s="2">
        <f t="shared" ca="1" si="62"/>
        <v>0</v>
      </c>
      <c r="O110" s="2">
        <f t="shared" ca="1" si="62"/>
        <v>0</v>
      </c>
      <c r="P110" s="2">
        <f t="shared" ca="1" si="62"/>
        <v>0</v>
      </c>
      <c r="Q110" s="2">
        <f t="shared" ca="1" si="62"/>
        <v>0</v>
      </c>
      <c r="R110" s="2">
        <f t="shared" ca="1" si="62"/>
        <v>0</v>
      </c>
      <c r="S110" s="2">
        <f t="shared" ca="1" si="62"/>
        <v>0</v>
      </c>
      <c r="T110" s="2">
        <f t="shared" ca="1" si="62"/>
        <v>0</v>
      </c>
      <c r="U110" s="2">
        <f t="shared" ca="1" si="62"/>
        <v>0</v>
      </c>
      <c r="V110" s="2">
        <f t="shared" ca="1" si="62"/>
        <v>0</v>
      </c>
      <c r="W110" s="2">
        <f t="shared" ca="1" si="62"/>
        <v>0</v>
      </c>
      <c r="X110" s="2">
        <f t="shared" ca="1" si="62"/>
        <v>0</v>
      </c>
      <c r="Y110" s="2">
        <f t="shared" ca="1" si="66"/>
        <v>0</v>
      </c>
      <c r="Z110" s="2">
        <f t="shared" ca="1" si="66"/>
        <v>0</v>
      </c>
      <c r="AA110" s="2">
        <f t="shared" ca="1" si="66"/>
        <v>106329.5</v>
      </c>
      <c r="AB110" s="2">
        <f t="shared" ca="1" si="66"/>
        <v>298838.8</v>
      </c>
      <c r="AC110" s="2">
        <f t="shared" ca="1" si="66"/>
        <v>277118.5</v>
      </c>
      <c r="AD110" s="2">
        <f t="shared" ca="1" si="66"/>
        <v>211113.3</v>
      </c>
      <c r="AE110" s="2">
        <f t="shared" ca="1" si="64"/>
        <v>316184.40000000002</v>
      </c>
      <c r="AF110" s="2">
        <f t="shared" ca="1" si="64"/>
        <v>674281.8</v>
      </c>
      <c r="AG110" s="2">
        <f t="shared" ca="1" si="64"/>
        <v>531295.80000000005</v>
      </c>
      <c r="AH110" s="2">
        <f t="shared" ca="1" si="64"/>
        <v>1087175.3</v>
      </c>
      <c r="AI110" s="2">
        <f t="shared" ca="1" si="64"/>
        <v>933551.3</v>
      </c>
      <c r="AJ110" s="2">
        <f t="shared" ca="1" si="64"/>
        <v>985519.9</v>
      </c>
      <c r="AK110" s="2">
        <f t="shared" ca="1" si="64"/>
        <v>1110311.3999999999</v>
      </c>
      <c r="AL110" s="2">
        <f t="shared" ca="1" si="64"/>
        <v>1122469.8</v>
      </c>
      <c r="AM110" s="2">
        <f t="shared" ca="1" si="64"/>
        <v>1889391.5</v>
      </c>
      <c r="AN110" s="2">
        <f t="shared" ca="1" si="64"/>
        <v>1866579.6</v>
      </c>
      <c r="AO110" s="2">
        <f t="shared" ca="1" si="64"/>
        <v>1137658.3999999999</v>
      </c>
      <c r="AP110" s="2">
        <f t="shared" ca="1" si="64"/>
        <v>1029598</v>
      </c>
      <c r="AQ110" s="2">
        <f t="shared" ca="1" si="64"/>
        <v>867362.8</v>
      </c>
      <c r="AR110" s="2">
        <f t="shared" ca="1" si="64"/>
        <v>797323</v>
      </c>
      <c r="AS110" s="2">
        <f t="shared" ca="1" si="64"/>
        <v>1206296</v>
      </c>
      <c r="AT110" s="2">
        <f t="shared" ca="1" si="64"/>
        <v>1363269</v>
      </c>
      <c r="AU110" s="2">
        <f t="shared" ca="1" si="65"/>
        <v>1409286</v>
      </c>
      <c r="AV110" s="2">
        <f t="shared" ca="1" si="65"/>
        <v>1037848</v>
      </c>
      <c r="AW110" s="2">
        <f t="shared" ca="1" si="65"/>
        <v>1162042</v>
      </c>
      <c r="AX110" s="2">
        <f t="shared" ca="1" si="65"/>
        <v>1395398</v>
      </c>
      <c r="AY110" s="2">
        <f t="shared" ca="1" si="65"/>
        <v>1050691</v>
      </c>
      <c r="AZ110" s="2">
        <f t="shared" ca="1" si="65"/>
        <v>761702</v>
      </c>
      <c r="BA110" s="2">
        <f t="shared" ca="1" si="65"/>
        <v>397774</v>
      </c>
      <c r="BB110" s="2">
        <f t="shared" ca="1" si="65"/>
        <v>451134</v>
      </c>
      <c r="BC110" s="2">
        <f t="shared" ca="1" si="65"/>
        <v>396880</v>
      </c>
      <c r="BD110" s="2">
        <f t="shared" ca="1" si="65"/>
        <v>325777</v>
      </c>
      <c r="BE110" s="2">
        <f t="shared" ca="1" si="65"/>
        <v>356813</v>
      </c>
      <c r="BF110" s="2">
        <f t="shared" ca="1" si="65"/>
        <v>518141</v>
      </c>
      <c r="BG110" s="2">
        <f t="shared" ca="1" si="65"/>
        <v>515075</v>
      </c>
      <c r="BH110" s="2">
        <f t="shared" ca="1" si="59"/>
        <v>333177</v>
      </c>
      <c r="BI110" s="2">
        <f t="shared" ca="1" si="59"/>
        <v>257355</v>
      </c>
      <c r="BJ110" s="2">
        <f t="shared" ca="1" si="59"/>
        <v>279545</v>
      </c>
      <c r="BK110" s="2">
        <f t="shared" ca="1" si="59"/>
        <v>400443</v>
      </c>
      <c r="BL110" s="2">
        <f t="shared" ca="1" si="59"/>
        <v>299758</v>
      </c>
      <c r="BM110" s="2">
        <f t="shared" ca="1" si="59"/>
        <v>190109</v>
      </c>
      <c r="BN110" s="2">
        <f t="shared" ca="1" si="59"/>
        <v>180041</v>
      </c>
      <c r="BO110" s="2">
        <f t="shared" ca="1" si="59"/>
        <v>145122</v>
      </c>
      <c r="BP110" s="2">
        <f t="shared" ca="1" si="59"/>
        <v>143537</v>
      </c>
      <c r="BQ110" s="2">
        <f t="shared" ca="1" si="59"/>
        <v>124330</v>
      </c>
      <c r="BR110" s="2">
        <f t="shared" ca="1" si="60"/>
        <v>180748</v>
      </c>
      <c r="BS110" s="2">
        <f t="shared" ca="1" si="60"/>
        <v>138889</v>
      </c>
      <c r="BT110" s="2">
        <f t="shared" ca="1" si="60"/>
        <v>124800</v>
      </c>
      <c r="BU110" s="2">
        <f t="shared" ca="1" si="60"/>
        <v>102836</v>
      </c>
      <c r="BV110" s="2">
        <f t="shared" ca="1" si="60"/>
        <v>111248</v>
      </c>
      <c r="BW110" s="2">
        <f t="shared" ca="1" si="60"/>
        <v>152539</v>
      </c>
      <c r="BX110" s="2">
        <f t="shared" ca="1" si="60"/>
        <v>154087</v>
      </c>
      <c r="BY110" s="2">
        <f t="shared" ca="1" si="61"/>
        <v>0</v>
      </c>
      <c r="BZ110" s="2">
        <f t="shared" ca="1" si="61"/>
        <v>0</v>
      </c>
      <c r="CA110" s="2">
        <f t="shared" ca="1" si="61"/>
        <v>0</v>
      </c>
      <c r="CB110" s="2">
        <f t="shared" ca="1" si="61"/>
        <v>0</v>
      </c>
      <c r="CC110" s="2">
        <f t="shared" ca="1" si="61"/>
        <v>0</v>
      </c>
    </row>
    <row r="111" spans="2:81">
      <c r="B111" s="26">
        <v>140</v>
      </c>
      <c r="C111" s="26" t="str">
        <f t="shared" si="42"/>
        <v>历史汇总!B140</v>
      </c>
      <c r="D111" s="26">
        <v>109</v>
      </c>
      <c r="E111" s="26" t="str">
        <f t="shared" si="43"/>
        <v>历史新!C109</v>
      </c>
      <c r="F111" s="26">
        <f>ROW()</f>
        <v>111</v>
      </c>
      <c r="G111" s="694"/>
      <c r="H111" s="29" t="s">
        <v>30</v>
      </c>
      <c r="I111" s="4">
        <f t="shared" ca="1" si="62"/>
        <v>0</v>
      </c>
      <c r="J111" s="4">
        <f t="shared" ca="1" si="62"/>
        <v>0</v>
      </c>
      <c r="K111" s="4">
        <f t="shared" ca="1" si="62"/>
        <v>0</v>
      </c>
      <c r="L111" s="4">
        <f t="shared" ca="1" si="62"/>
        <v>0</v>
      </c>
      <c r="M111" s="4">
        <f t="shared" ca="1" si="62"/>
        <v>0</v>
      </c>
      <c r="N111" s="4">
        <f t="shared" ca="1" si="62"/>
        <v>0</v>
      </c>
      <c r="O111" s="4">
        <f t="shared" ca="1" si="62"/>
        <v>0</v>
      </c>
      <c r="P111" s="4">
        <f t="shared" ca="1" si="62"/>
        <v>0</v>
      </c>
      <c r="Q111" s="4">
        <f t="shared" ca="1" si="62"/>
        <v>0</v>
      </c>
      <c r="R111" s="4">
        <f t="shared" ca="1" si="62"/>
        <v>0</v>
      </c>
      <c r="S111" s="4">
        <f t="shared" ca="1" si="62"/>
        <v>0</v>
      </c>
      <c r="T111" s="4">
        <f t="shared" ca="1" si="62"/>
        <v>0</v>
      </c>
      <c r="U111" s="4">
        <f t="shared" ca="1" si="62"/>
        <v>0</v>
      </c>
      <c r="V111" s="4">
        <f t="shared" ca="1" si="62"/>
        <v>0</v>
      </c>
      <c r="W111" s="4">
        <f t="shared" ca="1" si="62"/>
        <v>0</v>
      </c>
      <c r="X111" s="4">
        <f t="shared" ca="1" si="62"/>
        <v>0</v>
      </c>
      <c r="Y111" s="4">
        <f t="shared" ca="1" si="66"/>
        <v>0</v>
      </c>
      <c r="Z111" s="4">
        <f t="shared" ca="1" si="66"/>
        <v>0</v>
      </c>
      <c r="AA111" s="4">
        <f t="shared" ca="1" si="66"/>
        <v>0</v>
      </c>
      <c r="AB111" s="4">
        <f t="shared" ca="1" si="66"/>
        <v>1.8105</v>
      </c>
      <c r="AC111" s="4">
        <f t="shared" ca="1" si="66"/>
        <v>-7.2700000000000001E-2</v>
      </c>
      <c r="AD111" s="4">
        <f t="shared" ca="1" si="66"/>
        <v>-0.2382</v>
      </c>
      <c r="AE111" s="4">
        <f t="shared" ca="1" si="64"/>
        <v>0.49769999999999998</v>
      </c>
      <c r="AF111" s="4">
        <f t="shared" ca="1" si="64"/>
        <v>1.1326000000000001</v>
      </c>
      <c r="AG111" s="4">
        <f t="shared" ca="1" si="64"/>
        <v>-0.21210000000000001</v>
      </c>
      <c r="AH111" s="4">
        <f t="shared" ca="1" si="64"/>
        <v>1.0463</v>
      </c>
      <c r="AI111" s="4">
        <f t="shared" ca="1" si="64"/>
        <v>-0.14130000000000001</v>
      </c>
      <c r="AJ111" s="4">
        <f t="shared" ca="1" si="64"/>
        <v>5.57E-2</v>
      </c>
      <c r="AK111" s="4">
        <f t="shared" ca="1" si="64"/>
        <v>0.12659999999999999</v>
      </c>
      <c r="AL111" s="4">
        <f t="shared" ca="1" si="64"/>
        <v>1.0999999999999999E-2</v>
      </c>
      <c r="AM111" s="4">
        <f t="shared" ca="1" si="64"/>
        <v>0.68320000000000003</v>
      </c>
      <c r="AN111" s="4">
        <f t="shared" ca="1" si="64"/>
        <v>-1.21E-2</v>
      </c>
      <c r="AO111" s="4">
        <f t="shared" ca="1" si="64"/>
        <v>-0.39050000000000001</v>
      </c>
      <c r="AP111" s="4">
        <f t="shared" ca="1" si="64"/>
        <v>-9.5000000000000001E-2</v>
      </c>
      <c r="AQ111" s="4">
        <f t="shared" ca="1" si="64"/>
        <v>-0.15759999999999999</v>
      </c>
      <c r="AR111" s="4">
        <f t="shared" ca="1" si="64"/>
        <v>-8.0799999999999997E-2</v>
      </c>
      <c r="AS111" s="4">
        <f t="shared" ca="1" si="64"/>
        <v>0.51290000000000002</v>
      </c>
      <c r="AT111" s="4">
        <f t="shared" ca="1" si="64"/>
        <v>0.13009999999999999</v>
      </c>
      <c r="AU111" s="4">
        <f t="shared" ca="1" si="65"/>
        <v>3.3799999999999997E-2</v>
      </c>
      <c r="AV111" s="4">
        <f t="shared" ca="1" si="65"/>
        <v>-0.2636</v>
      </c>
      <c r="AW111" s="4">
        <f t="shared" ca="1" si="65"/>
        <v>0.1197</v>
      </c>
      <c r="AX111" s="4">
        <f t="shared" ca="1" si="65"/>
        <v>0.20080000000000001</v>
      </c>
      <c r="AY111" s="4">
        <f t="shared" ca="1" si="65"/>
        <v>-0.247</v>
      </c>
      <c r="AZ111" s="4">
        <f t="shared" ca="1" si="65"/>
        <v>-0.27500000000000002</v>
      </c>
      <c r="BA111" s="4">
        <f t="shared" ca="1" si="65"/>
        <v>-0.4778</v>
      </c>
      <c r="BB111" s="4">
        <f t="shared" ca="1" si="65"/>
        <v>0.1341</v>
      </c>
      <c r="BC111" s="4">
        <f t="shared" ca="1" si="65"/>
        <v>-0.1203</v>
      </c>
      <c r="BD111" s="4">
        <f t="shared" ca="1" si="65"/>
        <v>-0.1792</v>
      </c>
      <c r="BE111" s="4">
        <f t="shared" ca="1" si="65"/>
        <v>9.5299999999999996E-2</v>
      </c>
      <c r="BF111" s="4">
        <f t="shared" ca="1" si="65"/>
        <v>0.4521</v>
      </c>
      <c r="BG111" s="4">
        <f t="shared" ca="1" si="65"/>
        <v>-5.8999999999999999E-3</v>
      </c>
      <c r="BH111" s="4">
        <f t="shared" ca="1" si="59"/>
        <v>-0.35310000000000002</v>
      </c>
      <c r="BI111" s="4">
        <f t="shared" ca="1" si="59"/>
        <v>-0.2276</v>
      </c>
      <c r="BJ111" s="4">
        <f t="shared" ca="1" si="59"/>
        <v>8.6199999999999999E-2</v>
      </c>
      <c r="BK111" s="4">
        <f t="shared" ca="1" si="59"/>
        <v>0.4325</v>
      </c>
      <c r="BL111" s="4">
        <f t="shared" ca="1" si="59"/>
        <v>-0.25140000000000001</v>
      </c>
      <c r="BM111" s="4">
        <f t="shared" ca="1" si="59"/>
        <v>-0.36580000000000001</v>
      </c>
      <c r="BN111" s="4">
        <f t="shared" ca="1" si="59"/>
        <v>-5.2999999999999999E-2</v>
      </c>
      <c r="BO111" s="4">
        <f t="shared" ca="1" si="59"/>
        <v>-0.19400000000000001</v>
      </c>
      <c r="BP111" s="4">
        <f t="shared" ca="1" si="59"/>
        <v>-1.09E-2</v>
      </c>
      <c r="BQ111" s="4">
        <f t="shared" ca="1" si="59"/>
        <v>-0.1338</v>
      </c>
      <c r="BR111" s="4">
        <f t="shared" ca="1" si="60"/>
        <v>0.45379999999999998</v>
      </c>
      <c r="BS111" s="4">
        <f t="shared" ca="1" si="60"/>
        <v>-0.2316</v>
      </c>
      <c r="BT111" s="4">
        <f t="shared" ca="1" si="60"/>
        <v>-0.1014</v>
      </c>
      <c r="BU111" s="4">
        <f t="shared" ca="1" si="60"/>
        <v>-0.17599999999999999</v>
      </c>
      <c r="BV111" s="4">
        <f t="shared" ca="1" si="60"/>
        <v>8.1799999999999998E-2</v>
      </c>
      <c r="BW111" s="4">
        <f t="shared" ca="1" si="60"/>
        <v>0.37119999999999997</v>
      </c>
      <c r="BX111" s="4">
        <f t="shared" ca="1" si="60"/>
        <v>1.01E-2</v>
      </c>
      <c r="BY111" s="4">
        <f t="shared" ca="1" si="61"/>
        <v>0</v>
      </c>
      <c r="BZ111" s="4">
        <f t="shared" ca="1" si="61"/>
        <v>0</v>
      </c>
      <c r="CA111" s="4">
        <f t="shared" ca="1" si="61"/>
        <v>0</v>
      </c>
      <c r="CB111" s="4">
        <f t="shared" ca="1" si="61"/>
        <v>0</v>
      </c>
      <c r="CC111" s="4">
        <f t="shared" ca="1" si="61"/>
        <v>0</v>
      </c>
    </row>
    <row r="112" spans="2:81">
      <c r="B112" s="26">
        <v>141</v>
      </c>
      <c r="C112" s="26" t="str">
        <f t="shared" si="42"/>
        <v>历史汇总!B141</v>
      </c>
      <c r="D112" s="26">
        <v>110</v>
      </c>
      <c r="E112" s="26" t="str">
        <f t="shared" si="43"/>
        <v>历史新!C110</v>
      </c>
      <c r="F112" s="26">
        <f>ROW()</f>
        <v>112</v>
      </c>
      <c r="G112" s="694"/>
      <c r="H112" s="29" t="s">
        <v>31</v>
      </c>
      <c r="I112" s="4">
        <f t="shared" ca="1" si="62"/>
        <v>0</v>
      </c>
      <c r="J112" s="4">
        <f t="shared" ca="1" si="62"/>
        <v>0</v>
      </c>
      <c r="K112" s="4">
        <f t="shared" ca="1" si="62"/>
        <v>0</v>
      </c>
      <c r="L112" s="4">
        <f t="shared" ca="1" si="62"/>
        <v>0</v>
      </c>
      <c r="M112" s="4">
        <f t="shared" ca="1" si="62"/>
        <v>0</v>
      </c>
      <c r="N112" s="4">
        <f t="shared" ca="1" si="62"/>
        <v>0</v>
      </c>
      <c r="O112" s="4">
        <f t="shared" ca="1" si="62"/>
        <v>0</v>
      </c>
      <c r="P112" s="4">
        <f t="shared" ca="1" si="62"/>
        <v>0</v>
      </c>
      <c r="Q112" s="4">
        <f t="shared" ca="1" si="62"/>
        <v>0</v>
      </c>
      <c r="R112" s="4">
        <f t="shared" ca="1" si="62"/>
        <v>0</v>
      </c>
      <c r="S112" s="4">
        <f t="shared" ca="1" si="62"/>
        <v>0</v>
      </c>
      <c r="T112" s="4">
        <f t="shared" ca="1" si="62"/>
        <v>0</v>
      </c>
      <c r="U112" s="4">
        <f t="shared" ca="1" si="62"/>
        <v>0</v>
      </c>
      <c r="V112" s="4">
        <f t="shared" ca="1" si="62"/>
        <v>0</v>
      </c>
      <c r="W112" s="4">
        <f t="shared" ca="1" si="62"/>
        <v>0</v>
      </c>
      <c r="X112" s="4">
        <f t="shared" ca="1" si="62"/>
        <v>0</v>
      </c>
      <c r="Y112" s="4">
        <f t="shared" ca="1" si="66"/>
        <v>0</v>
      </c>
      <c r="Z112" s="4">
        <f t="shared" ca="1" si="66"/>
        <v>0</v>
      </c>
      <c r="AA112" s="4">
        <f t="shared" ca="1" si="66"/>
        <v>4646</v>
      </c>
      <c r="AB112" s="4">
        <f t="shared" ca="1" si="66"/>
        <v>13979</v>
      </c>
      <c r="AC112" s="4">
        <f t="shared" ca="1" si="66"/>
        <v>11990</v>
      </c>
      <c r="AD112" s="4">
        <f t="shared" ca="1" si="66"/>
        <v>7979</v>
      </c>
      <c r="AE112" s="4">
        <f t="shared" ca="1" si="64"/>
        <v>12285</v>
      </c>
      <c r="AF112" s="4">
        <f t="shared" ca="1" si="64"/>
        <v>19231</v>
      </c>
      <c r="AG112" s="4">
        <f t="shared" ca="1" si="64"/>
        <v>17664</v>
      </c>
      <c r="AH112" s="4">
        <f t="shared" ca="1" si="64"/>
        <v>29603</v>
      </c>
      <c r="AI112" s="4">
        <f t="shared" ca="1" si="64"/>
        <v>26690</v>
      </c>
      <c r="AJ112" s="4">
        <f t="shared" ca="1" si="64"/>
        <v>28918</v>
      </c>
      <c r="AK112" s="4">
        <f t="shared" ca="1" si="64"/>
        <v>27251</v>
      </c>
      <c r="AL112" s="4">
        <f t="shared" ca="1" si="64"/>
        <v>25236</v>
      </c>
      <c r="AM112" s="4">
        <f t="shared" ca="1" si="64"/>
        <v>35334</v>
      </c>
      <c r="AN112" s="4">
        <f t="shared" ca="1" si="64"/>
        <v>31763</v>
      </c>
      <c r="AO112" s="4">
        <f t="shared" ca="1" si="64"/>
        <v>20334</v>
      </c>
      <c r="AP112" s="4">
        <f t="shared" ca="1" si="64"/>
        <v>21600</v>
      </c>
      <c r="AQ112" s="4">
        <f t="shared" ca="1" si="64"/>
        <v>18947</v>
      </c>
      <c r="AR112" s="4">
        <f t="shared" ca="1" si="64"/>
        <v>16073</v>
      </c>
      <c r="AS112" s="4">
        <f t="shared" ca="1" si="64"/>
        <v>22207</v>
      </c>
      <c r="AT112" s="4">
        <f t="shared" ca="1" si="64"/>
        <v>20347</v>
      </c>
      <c r="AU112" s="4">
        <f t="shared" ca="1" si="65"/>
        <v>19433</v>
      </c>
      <c r="AV112" s="4">
        <f t="shared" ca="1" si="65"/>
        <v>16951</v>
      </c>
      <c r="AW112" s="4">
        <f t="shared" ca="1" si="65"/>
        <v>19672</v>
      </c>
      <c r="AX112" s="4">
        <f t="shared" ca="1" si="65"/>
        <v>22163</v>
      </c>
      <c r="AY112" s="4">
        <f t="shared" ca="1" si="65"/>
        <v>19352</v>
      </c>
      <c r="AZ112" s="4">
        <f t="shared" ca="1" si="65"/>
        <v>14515</v>
      </c>
      <c r="BA112" s="4">
        <f t="shared" ca="1" si="65"/>
        <v>7511</v>
      </c>
      <c r="BB112" s="4">
        <f t="shared" ca="1" si="65"/>
        <v>8632</v>
      </c>
      <c r="BC112" s="4">
        <f t="shared" ca="1" si="65"/>
        <v>7472</v>
      </c>
      <c r="BD112" s="4">
        <f t="shared" ca="1" si="65"/>
        <v>6964</v>
      </c>
      <c r="BE112" s="4">
        <f t="shared" ca="1" si="65"/>
        <v>7308</v>
      </c>
      <c r="BF112" s="4">
        <f t="shared" ca="1" si="65"/>
        <v>8642</v>
      </c>
      <c r="BG112" s="4">
        <f t="shared" ca="1" si="65"/>
        <v>7555</v>
      </c>
      <c r="BH112" s="4">
        <f t="shared" ca="1" si="59"/>
        <v>5782</v>
      </c>
      <c r="BI112" s="4">
        <f t="shared" ca="1" si="59"/>
        <v>4626</v>
      </c>
      <c r="BJ112" s="4">
        <f t="shared" ca="1" si="59"/>
        <v>5040</v>
      </c>
      <c r="BK112" s="4">
        <f t="shared" ca="1" si="59"/>
        <v>7289</v>
      </c>
      <c r="BL112" s="4">
        <f t="shared" ca="1" si="59"/>
        <v>4988</v>
      </c>
      <c r="BM112" s="4">
        <f t="shared" ca="1" si="59"/>
        <v>2868</v>
      </c>
      <c r="BN112" s="4">
        <f t="shared" ca="1" si="59"/>
        <v>2856</v>
      </c>
      <c r="BO112" s="4">
        <f t="shared" ca="1" si="59"/>
        <v>2244</v>
      </c>
      <c r="BP112" s="4">
        <f t="shared" ca="1" si="59"/>
        <v>2655</v>
      </c>
      <c r="BQ112" s="4">
        <f t="shared" ca="1" si="59"/>
        <v>1945</v>
      </c>
      <c r="BR112" s="4">
        <f t="shared" ca="1" si="60"/>
        <v>2512</v>
      </c>
      <c r="BS112" s="4">
        <f t="shared" ca="1" si="60"/>
        <v>1726</v>
      </c>
      <c r="BT112" s="4">
        <f t="shared" ca="1" si="60"/>
        <v>1859</v>
      </c>
      <c r="BU112" s="4">
        <f t="shared" ca="1" si="60"/>
        <v>1496</v>
      </c>
      <c r="BV112" s="4">
        <f t="shared" ca="1" si="60"/>
        <v>1615</v>
      </c>
      <c r="BW112" s="4">
        <f t="shared" ca="1" si="60"/>
        <v>2176</v>
      </c>
      <c r="BX112" s="4">
        <f t="shared" ca="1" si="60"/>
        <v>2121</v>
      </c>
      <c r="BY112" s="4">
        <f t="shared" ca="1" si="61"/>
        <v>0</v>
      </c>
      <c r="BZ112" s="4">
        <f t="shared" ca="1" si="61"/>
        <v>0</v>
      </c>
      <c r="CA112" s="4">
        <f t="shared" ca="1" si="61"/>
        <v>0</v>
      </c>
      <c r="CB112" s="4">
        <f t="shared" ca="1" si="61"/>
        <v>0</v>
      </c>
      <c r="CC112" s="4">
        <f t="shared" ca="1" si="61"/>
        <v>0</v>
      </c>
    </row>
    <row r="113" spans="2:81">
      <c r="B113" s="26">
        <v>142</v>
      </c>
      <c r="C113" s="26" t="str">
        <f t="shared" si="42"/>
        <v>历史汇总!B142</v>
      </c>
      <c r="D113" s="26">
        <v>111</v>
      </c>
      <c r="E113" s="26" t="str">
        <f t="shared" si="43"/>
        <v>历史新!C111</v>
      </c>
      <c r="F113" s="26">
        <f>ROW()</f>
        <v>113</v>
      </c>
      <c r="G113" s="694"/>
      <c r="H113" s="29" t="s">
        <v>32</v>
      </c>
      <c r="I113" s="4">
        <f t="shared" ca="1" si="62"/>
        <v>0</v>
      </c>
      <c r="J113" s="4">
        <f t="shared" ca="1" si="62"/>
        <v>0</v>
      </c>
      <c r="K113" s="4">
        <f t="shared" ca="1" si="62"/>
        <v>0</v>
      </c>
      <c r="L113" s="4">
        <f t="shared" ca="1" si="62"/>
        <v>0</v>
      </c>
      <c r="M113" s="4">
        <f t="shared" ca="1" si="62"/>
        <v>0</v>
      </c>
      <c r="N113" s="4">
        <f t="shared" ca="1" si="62"/>
        <v>0</v>
      </c>
      <c r="O113" s="4">
        <f t="shared" ca="1" si="62"/>
        <v>0</v>
      </c>
      <c r="P113" s="4">
        <f t="shared" ca="1" si="62"/>
        <v>0</v>
      </c>
      <c r="Q113" s="4">
        <f t="shared" ca="1" si="62"/>
        <v>0</v>
      </c>
      <c r="R113" s="4">
        <f t="shared" ca="1" si="62"/>
        <v>0</v>
      </c>
      <c r="S113" s="4">
        <f t="shared" ca="1" si="62"/>
        <v>0</v>
      </c>
      <c r="T113" s="4">
        <f t="shared" ca="1" si="62"/>
        <v>0</v>
      </c>
      <c r="U113" s="4">
        <f t="shared" ca="1" si="62"/>
        <v>0</v>
      </c>
      <c r="V113" s="4">
        <f t="shared" ca="1" si="62"/>
        <v>0</v>
      </c>
      <c r="W113" s="4">
        <f t="shared" ca="1" si="62"/>
        <v>0</v>
      </c>
      <c r="X113" s="4">
        <f t="shared" ca="1" si="62"/>
        <v>0</v>
      </c>
      <c r="Y113" s="4">
        <f t="shared" ca="1" si="66"/>
        <v>0</v>
      </c>
      <c r="Z113" s="4">
        <f t="shared" ca="1" si="66"/>
        <v>0</v>
      </c>
      <c r="AA113" s="4">
        <f t="shared" ca="1" si="66"/>
        <v>0</v>
      </c>
      <c r="AB113" s="4">
        <f t="shared" ca="1" si="66"/>
        <v>2.0087999999999999</v>
      </c>
      <c r="AC113" s="4">
        <f t="shared" ca="1" si="66"/>
        <v>-0.14230000000000001</v>
      </c>
      <c r="AD113" s="4">
        <f t="shared" ca="1" si="66"/>
        <v>-0.33450000000000002</v>
      </c>
      <c r="AE113" s="4">
        <f t="shared" ca="1" si="64"/>
        <v>0.53969999999999996</v>
      </c>
      <c r="AF113" s="4">
        <f t="shared" ca="1" si="64"/>
        <v>0.56540000000000001</v>
      </c>
      <c r="AG113" s="4">
        <f t="shared" ca="1" si="64"/>
        <v>-8.1500000000000003E-2</v>
      </c>
      <c r="AH113" s="4">
        <f t="shared" ca="1" si="64"/>
        <v>0.67589999999999995</v>
      </c>
      <c r="AI113" s="4">
        <f t="shared" ca="1" si="64"/>
        <v>-9.8400000000000001E-2</v>
      </c>
      <c r="AJ113" s="4">
        <f t="shared" ca="1" si="64"/>
        <v>8.3500000000000005E-2</v>
      </c>
      <c r="AK113" s="4">
        <f t="shared" ca="1" si="64"/>
        <v>-5.7599999999999998E-2</v>
      </c>
      <c r="AL113" s="4">
        <f t="shared" ca="1" si="64"/>
        <v>-7.3899999999999993E-2</v>
      </c>
      <c r="AM113" s="4">
        <f t="shared" ca="1" si="64"/>
        <v>0.40010000000000001</v>
      </c>
      <c r="AN113" s="4">
        <f t="shared" ca="1" si="64"/>
        <v>-0.1011</v>
      </c>
      <c r="AO113" s="4">
        <f t="shared" ca="1" si="64"/>
        <v>-0.35980000000000001</v>
      </c>
      <c r="AP113" s="4">
        <f t="shared" ca="1" si="64"/>
        <v>6.2300000000000001E-2</v>
      </c>
      <c r="AQ113" s="4">
        <f t="shared" ca="1" si="64"/>
        <v>-0.12280000000000001</v>
      </c>
      <c r="AR113" s="4">
        <f t="shared" ca="1" si="64"/>
        <v>-0.1517</v>
      </c>
      <c r="AS113" s="4">
        <f t="shared" ca="1" si="64"/>
        <v>0.38159999999999999</v>
      </c>
      <c r="AT113" s="4">
        <f t="shared" ca="1" si="64"/>
        <v>-8.3799999999999999E-2</v>
      </c>
      <c r="AU113" s="4">
        <f t="shared" ca="1" si="65"/>
        <v>-4.4900000000000002E-2</v>
      </c>
      <c r="AV113" s="4">
        <f t="shared" ca="1" si="65"/>
        <v>-0.12770000000000001</v>
      </c>
      <c r="AW113" s="4">
        <f t="shared" ca="1" si="65"/>
        <v>0.1605</v>
      </c>
      <c r="AX113" s="4">
        <f t="shared" ca="1" si="65"/>
        <v>0.12659999999999999</v>
      </c>
      <c r="AY113" s="4">
        <f t="shared" ca="1" si="65"/>
        <v>-0.1268</v>
      </c>
      <c r="AZ113" s="4">
        <f t="shared" ca="1" si="65"/>
        <v>-0.24990000000000001</v>
      </c>
      <c r="BA113" s="4">
        <f t="shared" ca="1" si="65"/>
        <v>-0.48249999999999998</v>
      </c>
      <c r="BB113" s="4">
        <f t="shared" ca="1" si="65"/>
        <v>0.1492</v>
      </c>
      <c r="BC113" s="4">
        <f t="shared" ca="1" si="65"/>
        <v>-0.13439999999999999</v>
      </c>
      <c r="BD113" s="4">
        <f t="shared" ca="1" si="65"/>
        <v>-6.8000000000000005E-2</v>
      </c>
      <c r="BE113" s="4">
        <f t="shared" ca="1" si="65"/>
        <v>4.9399999999999999E-2</v>
      </c>
      <c r="BF113" s="4">
        <f t="shared" ca="1" si="65"/>
        <v>0.1825</v>
      </c>
      <c r="BG113" s="4">
        <f t="shared" ca="1" si="65"/>
        <v>-0.1258</v>
      </c>
      <c r="BH113" s="4">
        <f t="shared" ca="1" si="59"/>
        <v>-0.23469999999999999</v>
      </c>
      <c r="BI113" s="4">
        <f t="shared" ca="1" si="59"/>
        <v>-0.19989999999999999</v>
      </c>
      <c r="BJ113" s="4">
        <f t="shared" ca="1" si="59"/>
        <v>8.9499999999999996E-2</v>
      </c>
      <c r="BK113" s="4">
        <f t="shared" ca="1" si="59"/>
        <v>0.44619999999999999</v>
      </c>
      <c r="BL113" s="4">
        <f t="shared" ca="1" si="59"/>
        <v>-0.31569999999999998</v>
      </c>
      <c r="BM113" s="4">
        <f t="shared" ca="1" si="59"/>
        <v>-0.42499999999999999</v>
      </c>
      <c r="BN113" s="4">
        <f t="shared" ca="1" si="59"/>
        <v>-4.1999999999999997E-3</v>
      </c>
      <c r="BO113" s="4">
        <f t="shared" ca="1" si="59"/>
        <v>-0.21429999999999999</v>
      </c>
      <c r="BP113" s="4">
        <f t="shared" ca="1" si="59"/>
        <v>0.1832</v>
      </c>
      <c r="BQ113" s="4">
        <f t="shared" ca="1" si="59"/>
        <v>-0.26740000000000003</v>
      </c>
      <c r="BR113" s="4">
        <f t="shared" ca="1" si="60"/>
        <v>0.29149999999999998</v>
      </c>
      <c r="BS113" s="4">
        <f t="shared" ca="1" si="60"/>
        <v>-0.31290000000000001</v>
      </c>
      <c r="BT113" s="4">
        <f t="shared" ca="1" si="60"/>
        <v>7.7100000000000002E-2</v>
      </c>
      <c r="BU113" s="4">
        <f t="shared" ca="1" si="60"/>
        <v>-0.1953</v>
      </c>
      <c r="BV113" s="4">
        <f t="shared" ca="1" si="60"/>
        <v>7.9500000000000001E-2</v>
      </c>
      <c r="BW113" s="4">
        <f t="shared" ca="1" si="60"/>
        <v>0.34739999999999999</v>
      </c>
      <c r="BX113" s="4">
        <f t="shared" ca="1" si="60"/>
        <v>-2.53E-2</v>
      </c>
      <c r="BY113" s="4">
        <f t="shared" ca="1" si="61"/>
        <v>0</v>
      </c>
      <c r="BZ113" s="4">
        <f t="shared" ca="1" si="61"/>
        <v>0</v>
      </c>
      <c r="CA113" s="4">
        <f t="shared" ca="1" si="61"/>
        <v>0</v>
      </c>
      <c r="CB113" s="4">
        <f t="shared" ca="1" si="61"/>
        <v>0</v>
      </c>
      <c r="CC113" s="4">
        <f t="shared" ca="1" si="61"/>
        <v>0</v>
      </c>
    </row>
    <row r="114" spans="2:81">
      <c r="B114" s="26">
        <v>143</v>
      </c>
      <c r="C114" s="26" t="str">
        <f t="shared" si="42"/>
        <v>历史汇总!B143</v>
      </c>
      <c r="D114" s="26">
        <v>112</v>
      </c>
      <c r="E114" s="26" t="str">
        <f t="shared" si="43"/>
        <v>历史新!C112</v>
      </c>
      <c r="F114" s="26">
        <f>ROW()</f>
        <v>114</v>
      </c>
      <c r="G114" s="694"/>
      <c r="H114" s="29" t="s">
        <v>33</v>
      </c>
      <c r="I114" s="4">
        <f t="shared" ca="1" si="62"/>
        <v>0</v>
      </c>
      <c r="J114" s="4">
        <f t="shared" ca="1" si="62"/>
        <v>0</v>
      </c>
      <c r="K114" s="4">
        <f t="shared" ca="1" si="62"/>
        <v>0</v>
      </c>
      <c r="L114" s="4">
        <f t="shared" ca="1" si="62"/>
        <v>0</v>
      </c>
      <c r="M114" s="4">
        <f t="shared" ca="1" si="62"/>
        <v>0</v>
      </c>
      <c r="N114" s="4">
        <f t="shared" ca="1" si="62"/>
        <v>0</v>
      </c>
      <c r="O114" s="4">
        <f t="shared" ca="1" si="62"/>
        <v>0</v>
      </c>
      <c r="P114" s="4">
        <f t="shared" ca="1" si="62"/>
        <v>0</v>
      </c>
      <c r="Q114" s="4">
        <f t="shared" ca="1" si="62"/>
        <v>0</v>
      </c>
      <c r="R114" s="4">
        <f t="shared" ca="1" si="62"/>
        <v>0</v>
      </c>
      <c r="S114" s="4">
        <f t="shared" ca="1" si="62"/>
        <v>0</v>
      </c>
      <c r="T114" s="4">
        <f t="shared" ca="1" si="62"/>
        <v>0</v>
      </c>
      <c r="U114" s="4">
        <f t="shared" ca="1" si="62"/>
        <v>0</v>
      </c>
      <c r="V114" s="4">
        <f t="shared" ca="1" si="62"/>
        <v>0</v>
      </c>
      <c r="W114" s="4">
        <f t="shared" ca="1" si="62"/>
        <v>0</v>
      </c>
      <c r="X114" s="4">
        <f t="shared" ca="1" si="62"/>
        <v>0</v>
      </c>
      <c r="Y114" s="4">
        <f t="shared" ca="1" si="66"/>
        <v>0</v>
      </c>
      <c r="Z114" s="4">
        <f t="shared" ca="1" si="66"/>
        <v>0</v>
      </c>
      <c r="AA114" s="4">
        <f t="shared" ca="1" si="66"/>
        <v>22.89</v>
      </c>
      <c r="AB114" s="4">
        <f t="shared" ca="1" si="66"/>
        <v>21.38</v>
      </c>
      <c r="AC114" s="4">
        <f t="shared" ca="1" si="66"/>
        <v>23.11</v>
      </c>
      <c r="AD114" s="4">
        <f t="shared" ca="1" si="66"/>
        <v>26.46</v>
      </c>
      <c r="AE114" s="4">
        <f t="shared" ca="1" si="64"/>
        <v>25.74</v>
      </c>
      <c r="AF114" s="4">
        <f t="shared" ca="1" si="64"/>
        <v>35.06</v>
      </c>
      <c r="AG114" s="4">
        <f t="shared" ca="1" si="64"/>
        <v>30.08</v>
      </c>
      <c r="AH114" s="4">
        <f t="shared" ca="1" si="64"/>
        <v>36.729999999999997</v>
      </c>
      <c r="AI114" s="4">
        <f t="shared" ca="1" si="64"/>
        <v>34.979999999999997</v>
      </c>
      <c r="AJ114" s="4">
        <f t="shared" ca="1" si="64"/>
        <v>34.08</v>
      </c>
      <c r="AK114" s="4">
        <f t="shared" ca="1" si="64"/>
        <v>40.74</v>
      </c>
      <c r="AL114" s="4">
        <f t="shared" ca="1" si="64"/>
        <v>44.48</v>
      </c>
      <c r="AM114" s="4">
        <f t="shared" ca="1" si="64"/>
        <v>53.47</v>
      </c>
      <c r="AN114" s="4">
        <f t="shared" ca="1" si="64"/>
        <v>58.77</v>
      </c>
      <c r="AO114" s="4">
        <f t="shared" ca="1" si="64"/>
        <v>55.95</v>
      </c>
      <c r="AP114" s="4">
        <f t="shared" ca="1" si="64"/>
        <v>47.67</v>
      </c>
      <c r="AQ114" s="4">
        <f t="shared" ca="1" si="64"/>
        <v>45.78</v>
      </c>
      <c r="AR114" s="4">
        <f t="shared" ca="1" si="64"/>
        <v>49.61</v>
      </c>
      <c r="AS114" s="4">
        <f t="shared" ca="1" si="64"/>
        <v>54.32</v>
      </c>
      <c r="AT114" s="4">
        <f t="shared" ca="1" si="64"/>
        <v>67</v>
      </c>
      <c r="AU114" s="4">
        <f t="shared" ca="1" si="65"/>
        <v>72.52</v>
      </c>
      <c r="AV114" s="4">
        <f t="shared" ca="1" si="65"/>
        <v>61.23</v>
      </c>
      <c r="AW114" s="4">
        <f t="shared" ca="1" si="65"/>
        <v>59.07</v>
      </c>
      <c r="AX114" s="4">
        <f t="shared" ca="1" si="65"/>
        <v>62.96</v>
      </c>
      <c r="AY114" s="4">
        <f t="shared" ca="1" si="65"/>
        <v>54.29</v>
      </c>
      <c r="AZ114" s="4">
        <f t="shared" ca="1" si="65"/>
        <v>52.48</v>
      </c>
      <c r="BA114" s="4">
        <f t="shared" ca="1" si="65"/>
        <v>52.96</v>
      </c>
      <c r="BB114" s="4">
        <f t="shared" ca="1" si="65"/>
        <v>52.26</v>
      </c>
      <c r="BC114" s="4">
        <f t="shared" ca="1" si="65"/>
        <v>53.12</v>
      </c>
      <c r="BD114" s="4">
        <f t="shared" ca="1" si="65"/>
        <v>46.78</v>
      </c>
      <c r="BE114" s="4">
        <f t="shared" ca="1" si="65"/>
        <v>48.82</v>
      </c>
      <c r="BF114" s="4">
        <f t="shared" ca="1" si="65"/>
        <v>59.96</v>
      </c>
      <c r="BG114" s="4">
        <f t="shared" ca="1" si="65"/>
        <v>68.180000000000007</v>
      </c>
      <c r="BH114" s="4">
        <f t="shared" ref="BH114:BY129" ca="1" si="67">OFFSET(INDIRECT($E114),0,BH$1)</f>
        <v>57.62</v>
      </c>
      <c r="BI114" s="4">
        <f t="shared" ca="1" si="67"/>
        <v>55.63</v>
      </c>
      <c r="BJ114" s="4">
        <f t="shared" ca="1" si="67"/>
        <v>55.47</v>
      </c>
      <c r="BK114" s="4">
        <f t="shared" ca="1" si="67"/>
        <v>54.94</v>
      </c>
      <c r="BL114" s="4">
        <f t="shared" ca="1" si="67"/>
        <v>60.1</v>
      </c>
      <c r="BM114" s="4">
        <f t="shared" ca="1" si="67"/>
        <v>66.290000000000006</v>
      </c>
      <c r="BN114" s="4">
        <f t="shared" ca="1" si="67"/>
        <v>63.04</v>
      </c>
      <c r="BO114" s="4">
        <f t="shared" ca="1" si="67"/>
        <v>64.67</v>
      </c>
      <c r="BP114" s="4">
        <f t="shared" ca="1" si="67"/>
        <v>54.06</v>
      </c>
      <c r="BQ114" s="4">
        <f t="shared" ca="1" si="67"/>
        <v>63.92</v>
      </c>
      <c r="BR114" s="4">
        <f t="shared" ca="1" si="67"/>
        <v>71.95</v>
      </c>
      <c r="BS114" s="4">
        <f t="shared" ca="1" si="67"/>
        <v>80.47</v>
      </c>
      <c r="BT114" s="4">
        <f t="shared" ca="1" si="67"/>
        <v>67.13</v>
      </c>
      <c r="BU114" s="4">
        <f t="shared" ca="1" si="67"/>
        <v>68.739999999999995</v>
      </c>
      <c r="BV114" s="4">
        <f t="shared" ca="1" si="67"/>
        <v>68.88</v>
      </c>
      <c r="BW114" s="4">
        <f t="shared" ca="1" si="67"/>
        <v>70.099999999999994</v>
      </c>
      <c r="BX114" s="4">
        <f t="shared" ref="BR114:BX129" ca="1" si="68">OFFSET(INDIRECT($E114),0,BX$1)</f>
        <v>72.650000000000006</v>
      </c>
      <c r="BY114" s="4">
        <f t="shared" ca="1" si="67"/>
        <v>0</v>
      </c>
      <c r="BZ114" s="4">
        <f t="shared" ref="BY114:CC129" ca="1" si="69">OFFSET(INDIRECT($E114),0,BZ$1)</f>
        <v>0</v>
      </c>
      <c r="CA114" s="4">
        <f t="shared" ca="1" si="69"/>
        <v>0</v>
      </c>
      <c r="CB114" s="4">
        <f t="shared" ca="1" si="69"/>
        <v>0</v>
      </c>
      <c r="CC114" s="4">
        <f t="shared" ca="1" si="69"/>
        <v>0</v>
      </c>
    </row>
    <row r="115" spans="2:81">
      <c r="B115" s="26">
        <v>144</v>
      </c>
      <c r="C115" s="26" t="str">
        <f t="shared" si="42"/>
        <v>历史汇总!B144</v>
      </c>
      <c r="D115" s="26">
        <v>113</v>
      </c>
      <c r="E115" s="26" t="str">
        <f t="shared" si="43"/>
        <v>历史新!C113</v>
      </c>
      <c r="F115" s="26">
        <f>ROW()</f>
        <v>115</v>
      </c>
      <c r="G115" s="694"/>
      <c r="H115" s="29" t="s">
        <v>34</v>
      </c>
      <c r="I115" s="4">
        <f t="shared" ca="1" si="62"/>
        <v>0</v>
      </c>
      <c r="J115" s="4">
        <f t="shared" ca="1" si="62"/>
        <v>0</v>
      </c>
      <c r="K115" s="4">
        <f t="shared" ca="1" si="62"/>
        <v>0</v>
      </c>
      <c r="L115" s="4">
        <f t="shared" ca="1" si="62"/>
        <v>0</v>
      </c>
      <c r="M115" s="4">
        <f t="shared" ca="1" si="62"/>
        <v>0</v>
      </c>
      <c r="N115" s="4">
        <f t="shared" ca="1" si="62"/>
        <v>0</v>
      </c>
      <c r="O115" s="4">
        <f t="shared" ca="1" si="62"/>
        <v>0</v>
      </c>
      <c r="P115" s="4">
        <f t="shared" ca="1" si="62"/>
        <v>0</v>
      </c>
      <c r="Q115" s="4">
        <f t="shared" ca="1" si="62"/>
        <v>0</v>
      </c>
      <c r="R115" s="4">
        <f t="shared" ca="1" si="62"/>
        <v>0</v>
      </c>
      <c r="S115" s="4">
        <f t="shared" ca="1" si="62"/>
        <v>0</v>
      </c>
      <c r="T115" s="4">
        <f t="shared" ca="1" si="62"/>
        <v>0</v>
      </c>
      <c r="U115" s="4">
        <f t="shared" ca="1" si="62"/>
        <v>0</v>
      </c>
      <c r="V115" s="4">
        <f t="shared" ca="1" si="62"/>
        <v>0</v>
      </c>
      <c r="W115" s="4">
        <f t="shared" ca="1" si="62"/>
        <v>0</v>
      </c>
      <c r="X115" s="4">
        <f t="shared" ca="1" si="62"/>
        <v>0</v>
      </c>
      <c r="Y115" s="4">
        <f t="shared" ca="1" si="66"/>
        <v>0</v>
      </c>
      <c r="Z115" s="4">
        <f t="shared" ca="1" si="66"/>
        <v>0</v>
      </c>
      <c r="AA115" s="4">
        <f t="shared" ca="1" si="66"/>
        <v>0</v>
      </c>
      <c r="AB115" s="4">
        <f t="shared" ca="1" si="66"/>
        <v>-6.6000000000000003E-2</v>
      </c>
      <c r="AC115" s="4">
        <f t="shared" ca="1" si="66"/>
        <v>8.09E-2</v>
      </c>
      <c r="AD115" s="4">
        <f t="shared" ca="1" si="66"/>
        <v>0.14499999999999999</v>
      </c>
      <c r="AE115" s="4">
        <f t="shared" ca="1" si="64"/>
        <v>-2.7199999999999998E-2</v>
      </c>
      <c r="AF115" s="4">
        <f t="shared" ca="1" si="64"/>
        <v>0.36209999999999998</v>
      </c>
      <c r="AG115" s="4">
        <f t="shared" ca="1" si="64"/>
        <v>-0.14199999999999999</v>
      </c>
      <c r="AH115" s="4">
        <f t="shared" ca="1" si="64"/>
        <v>0.22109999999999999</v>
      </c>
      <c r="AI115" s="4">
        <f t="shared" ca="1" si="64"/>
        <v>-4.7600000000000003E-2</v>
      </c>
      <c r="AJ115" s="4">
        <f t="shared" ca="1" si="64"/>
        <v>-2.5700000000000001E-2</v>
      </c>
      <c r="AK115" s="4">
        <f t="shared" ca="1" si="64"/>
        <v>0.19539999999999999</v>
      </c>
      <c r="AL115" s="4">
        <f t="shared" ca="1" si="64"/>
        <v>9.1800000000000007E-2</v>
      </c>
      <c r="AM115" s="4">
        <f t="shared" ca="1" si="64"/>
        <v>0.2021</v>
      </c>
      <c r="AN115" s="4">
        <f t="shared" ca="1" si="64"/>
        <v>9.9099999999999994E-2</v>
      </c>
      <c r="AO115" s="4">
        <f t="shared" ca="1" si="64"/>
        <v>-4.8000000000000001E-2</v>
      </c>
      <c r="AP115" s="4">
        <f t="shared" ca="1" si="64"/>
        <v>-0.14799999999999999</v>
      </c>
      <c r="AQ115" s="4">
        <f t="shared" ca="1" si="64"/>
        <v>-3.9600000000000003E-2</v>
      </c>
      <c r="AR115" s="4">
        <f t="shared" ca="1" si="64"/>
        <v>8.3699999999999997E-2</v>
      </c>
      <c r="AS115" s="4">
        <f t="shared" ca="1" si="64"/>
        <v>9.4899999999999998E-2</v>
      </c>
      <c r="AT115" s="4">
        <f t="shared" ca="1" si="64"/>
        <v>0.2334</v>
      </c>
      <c r="AU115" s="4">
        <f t="shared" ca="1" si="65"/>
        <v>8.2400000000000001E-2</v>
      </c>
      <c r="AV115" s="4">
        <f t="shared" ca="1" si="65"/>
        <v>-0.15570000000000001</v>
      </c>
      <c r="AW115" s="4">
        <f t="shared" ca="1" si="65"/>
        <v>-3.5299999999999998E-2</v>
      </c>
      <c r="AX115" s="4">
        <f t="shared" ca="1" si="65"/>
        <v>6.59E-2</v>
      </c>
      <c r="AY115" s="4">
        <f t="shared" ca="1" si="65"/>
        <v>-0.13769999999999999</v>
      </c>
      <c r="AZ115" s="4">
        <f t="shared" ca="1" si="65"/>
        <v>-3.3300000000000003E-2</v>
      </c>
      <c r="BA115" s="4">
        <f t="shared" ca="1" si="65"/>
        <v>9.1000000000000004E-3</v>
      </c>
      <c r="BB115" s="4">
        <f t="shared" ca="1" si="65"/>
        <v>-1.32E-2</v>
      </c>
      <c r="BC115" s="4">
        <f t="shared" ca="1" si="65"/>
        <v>1.6500000000000001E-2</v>
      </c>
      <c r="BD115" s="4">
        <f t="shared" ca="1" si="65"/>
        <v>-0.11940000000000001</v>
      </c>
      <c r="BE115" s="4">
        <f t="shared" ca="1" si="65"/>
        <v>4.36E-2</v>
      </c>
      <c r="BF115" s="4">
        <f t="shared" ca="1" si="65"/>
        <v>0.22819999999999999</v>
      </c>
      <c r="BG115" s="4">
        <f t="shared" ca="1" si="65"/>
        <v>0.1371</v>
      </c>
      <c r="BH115" s="4">
        <f t="shared" ca="1" si="67"/>
        <v>-0.15490000000000001</v>
      </c>
      <c r="BI115" s="4">
        <f t="shared" ca="1" si="67"/>
        <v>-3.4500000000000003E-2</v>
      </c>
      <c r="BJ115" s="4">
        <f t="shared" ca="1" si="67"/>
        <v>-2.8999999999999998E-3</v>
      </c>
      <c r="BK115" s="4">
        <f t="shared" ca="1" si="67"/>
        <v>-9.5999999999999992E-3</v>
      </c>
      <c r="BL115" s="4">
        <f t="shared" ca="1" si="67"/>
        <v>9.3899999999999997E-2</v>
      </c>
      <c r="BM115" s="4">
        <f t="shared" ca="1" si="67"/>
        <v>0.10299999999999999</v>
      </c>
      <c r="BN115" s="4">
        <f t="shared" ca="1" si="67"/>
        <v>-4.9000000000000002E-2</v>
      </c>
      <c r="BO115" s="4">
        <f t="shared" ca="1" si="67"/>
        <v>2.5899999999999999E-2</v>
      </c>
      <c r="BP115" s="4">
        <f t="shared" ca="1" si="67"/>
        <v>-0.1641</v>
      </c>
      <c r="BQ115" s="4">
        <f t="shared" ca="1" si="67"/>
        <v>0.18240000000000001</v>
      </c>
      <c r="BR115" s="4">
        <f t="shared" ca="1" si="68"/>
        <v>0.12559999999999999</v>
      </c>
      <c r="BS115" s="4">
        <f t="shared" ca="1" si="68"/>
        <v>0.11840000000000001</v>
      </c>
      <c r="BT115" s="4">
        <f t="shared" ca="1" si="68"/>
        <v>-0.1658</v>
      </c>
      <c r="BU115" s="4">
        <f t="shared" ca="1" si="68"/>
        <v>2.4E-2</v>
      </c>
      <c r="BV115" s="4">
        <f t="shared" ca="1" si="68"/>
        <v>2E-3</v>
      </c>
      <c r="BW115" s="4">
        <f t="shared" ca="1" si="68"/>
        <v>1.77E-2</v>
      </c>
      <c r="BX115" s="4">
        <f t="shared" ca="1" si="68"/>
        <v>3.6400000000000002E-2</v>
      </c>
      <c r="BY115" s="4">
        <f t="shared" ca="1" si="69"/>
        <v>0</v>
      </c>
      <c r="BZ115" s="4">
        <f t="shared" ca="1" si="69"/>
        <v>0</v>
      </c>
      <c r="CA115" s="4">
        <f t="shared" ca="1" si="69"/>
        <v>0</v>
      </c>
      <c r="CB115" s="4">
        <f t="shared" ca="1" si="69"/>
        <v>0</v>
      </c>
      <c r="CC115" s="4">
        <f t="shared" ca="1" si="69"/>
        <v>0</v>
      </c>
    </row>
    <row r="116" spans="2:81">
      <c r="B116" s="26">
        <v>119</v>
      </c>
      <c r="C116" s="26" t="str">
        <f t="shared" si="42"/>
        <v>历史汇总!B119</v>
      </c>
      <c r="D116" s="26">
        <v>114</v>
      </c>
      <c r="E116" s="26" t="str">
        <f t="shared" si="43"/>
        <v>历史新!C114</v>
      </c>
      <c r="F116" s="26">
        <f>ROW()</f>
        <v>116</v>
      </c>
      <c r="G116" s="694" t="s">
        <v>35</v>
      </c>
      <c r="H116" s="28" t="s">
        <v>36</v>
      </c>
      <c r="I116" s="2">
        <f t="shared" ca="1" si="62"/>
        <v>0</v>
      </c>
      <c r="J116" s="2">
        <f t="shared" ca="1" si="62"/>
        <v>0</v>
      </c>
      <c r="K116" s="2">
        <f t="shared" ca="1" si="62"/>
        <v>0</v>
      </c>
      <c r="L116" s="2">
        <f t="shared" ca="1" si="62"/>
        <v>0</v>
      </c>
      <c r="M116" s="2">
        <f t="shared" ca="1" si="62"/>
        <v>0</v>
      </c>
      <c r="N116" s="2">
        <f t="shared" ca="1" si="62"/>
        <v>0</v>
      </c>
      <c r="O116" s="2">
        <f t="shared" ca="1" si="62"/>
        <v>0</v>
      </c>
      <c r="P116" s="2">
        <f t="shared" ca="1" si="62"/>
        <v>0</v>
      </c>
      <c r="Q116" s="2">
        <f t="shared" ca="1" si="62"/>
        <v>0</v>
      </c>
      <c r="R116" s="2">
        <f t="shared" ca="1" si="62"/>
        <v>0</v>
      </c>
      <c r="S116" s="2">
        <f t="shared" ca="1" si="62"/>
        <v>1896</v>
      </c>
      <c r="T116" s="2">
        <f t="shared" ca="1" si="62"/>
        <v>2553</v>
      </c>
      <c r="U116" s="2">
        <f t="shared" ca="1" si="62"/>
        <v>5099</v>
      </c>
      <c r="V116" s="2">
        <f t="shared" ca="1" si="62"/>
        <v>4398</v>
      </c>
      <c r="W116" s="2">
        <f t="shared" ca="1" si="62"/>
        <v>4303</v>
      </c>
      <c r="X116" s="2">
        <f t="shared" ca="1" si="62"/>
        <v>7405</v>
      </c>
      <c r="Y116" s="2">
        <f t="shared" ca="1" si="66"/>
        <v>8405</v>
      </c>
      <c r="Z116" s="2">
        <f t="shared" ca="1" si="66"/>
        <v>7295</v>
      </c>
      <c r="AA116" s="2">
        <f t="shared" ca="1" si="66"/>
        <v>6995</v>
      </c>
      <c r="AB116" s="2">
        <f t="shared" ca="1" si="66"/>
        <v>4064</v>
      </c>
      <c r="AC116" s="2">
        <f t="shared" ca="1" si="66"/>
        <v>2303</v>
      </c>
      <c r="AD116" s="2">
        <f t="shared" ca="1" si="66"/>
        <v>2176</v>
      </c>
      <c r="AE116" s="2">
        <f t="shared" ca="1" si="64"/>
        <v>2088</v>
      </c>
      <c r="AF116" s="2">
        <f t="shared" ca="1" si="64"/>
        <v>2796</v>
      </c>
      <c r="AG116" s="2">
        <f t="shared" ca="1" si="64"/>
        <v>4377</v>
      </c>
      <c r="AH116" s="2">
        <f t="shared" ca="1" si="64"/>
        <v>4440</v>
      </c>
      <c r="AI116" s="2">
        <f t="shared" ca="1" si="64"/>
        <v>5089</v>
      </c>
      <c r="AJ116" s="2">
        <f t="shared" ca="1" si="64"/>
        <v>4098</v>
      </c>
      <c r="AK116" s="2">
        <f t="shared" ca="1" si="64"/>
        <v>3790</v>
      </c>
      <c r="AL116" s="2">
        <f t="shared" ca="1" si="64"/>
        <v>4272</v>
      </c>
      <c r="AM116" s="2">
        <f t="shared" ca="1" si="64"/>
        <v>7283</v>
      </c>
      <c r="AN116" s="2">
        <f t="shared" ca="1" si="64"/>
        <v>5646</v>
      </c>
      <c r="AO116" s="2">
        <f t="shared" ca="1" si="64"/>
        <v>3546</v>
      </c>
      <c r="AP116" s="2">
        <f t="shared" ca="1" si="64"/>
        <v>3801</v>
      </c>
      <c r="AQ116" s="2">
        <f t="shared" ca="1" si="64"/>
        <v>3316</v>
      </c>
      <c r="AR116" s="2">
        <f t="shared" ca="1" si="64"/>
        <v>3417</v>
      </c>
      <c r="AS116" s="2">
        <f t="shared" ca="1" si="64"/>
        <v>4578</v>
      </c>
      <c r="AT116" s="2">
        <f t="shared" ca="1" si="64"/>
        <v>4375</v>
      </c>
      <c r="AU116" s="2">
        <f t="shared" ca="1" si="65"/>
        <v>4987</v>
      </c>
      <c r="AV116" s="2">
        <f t="shared" ca="1" si="65"/>
        <v>4478</v>
      </c>
      <c r="AW116" s="2">
        <f t="shared" ca="1" si="65"/>
        <v>5401</v>
      </c>
      <c r="AX116" s="2">
        <f t="shared" ca="1" si="65"/>
        <v>6930</v>
      </c>
      <c r="AY116" s="2">
        <f t="shared" ca="1" si="65"/>
        <v>5870</v>
      </c>
      <c r="AZ116" s="2">
        <f t="shared" ca="1" si="65"/>
        <v>4038</v>
      </c>
      <c r="BA116" s="2">
        <f t="shared" ca="1" si="65"/>
        <v>1720</v>
      </c>
      <c r="BB116" s="2">
        <f t="shared" ca="1" si="65"/>
        <v>3431</v>
      </c>
      <c r="BC116" s="2">
        <f t="shared" ca="1" si="65"/>
        <v>2999</v>
      </c>
      <c r="BD116" s="2">
        <f t="shared" ca="1" si="65"/>
        <v>2666</v>
      </c>
      <c r="BE116" s="2">
        <f t="shared" ca="1" si="65"/>
        <v>3304</v>
      </c>
      <c r="BF116" s="2">
        <f t="shared" ca="1" si="65"/>
        <v>3442</v>
      </c>
      <c r="BG116" s="2">
        <f t="shared" ca="1" si="65"/>
        <v>2798</v>
      </c>
      <c r="BH116" s="2">
        <f t="shared" ca="1" si="67"/>
        <v>2390</v>
      </c>
      <c r="BI116" s="2">
        <f t="shared" ca="1" si="67"/>
        <v>2190</v>
      </c>
      <c r="BJ116" s="2">
        <f t="shared" ca="1" si="67"/>
        <v>2358</v>
      </c>
      <c r="BK116" s="2">
        <f t="shared" ca="1" si="67"/>
        <v>3741</v>
      </c>
      <c r="BL116" s="2">
        <f t="shared" ca="1" si="67"/>
        <v>2153</v>
      </c>
      <c r="BM116" s="2">
        <f t="shared" ca="1" si="67"/>
        <v>1077</v>
      </c>
      <c r="BN116" s="2">
        <f t="shared" ca="1" si="67"/>
        <v>1327</v>
      </c>
      <c r="BO116" s="2">
        <f t="shared" ca="1" si="67"/>
        <v>1184</v>
      </c>
      <c r="BP116" s="2">
        <f t="shared" ca="1" si="67"/>
        <v>1118</v>
      </c>
      <c r="BQ116" s="2">
        <f t="shared" ca="1" si="67"/>
        <v>784</v>
      </c>
      <c r="BR116" s="2">
        <f t="shared" ca="1" si="68"/>
        <v>768</v>
      </c>
      <c r="BS116" s="2">
        <f t="shared" ca="1" si="68"/>
        <v>663</v>
      </c>
      <c r="BT116" s="2">
        <f t="shared" ca="1" si="68"/>
        <v>667</v>
      </c>
      <c r="BU116" s="2">
        <f t="shared" ca="1" si="68"/>
        <v>645</v>
      </c>
      <c r="BV116" s="2">
        <f t="shared" ca="1" si="68"/>
        <v>855</v>
      </c>
      <c r="BW116" s="2">
        <f t="shared" ca="1" si="68"/>
        <v>963</v>
      </c>
      <c r="BX116" s="2">
        <f t="shared" ca="1" si="68"/>
        <v>719</v>
      </c>
      <c r="BY116" s="2">
        <f t="shared" ca="1" si="69"/>
        <v>0</v>
      </c>
      <c r="BZ116" s="2">
        <f t="shared" ca="1" si="69"/>
        <v>0</v>
      </c>
      <c r="CA116" s="2">
        <f t="shared" ca="1" si="69"/>
        <v>0</v>
      </c>
      <c r="CB116" s="2">
        <f t="shared" ca="1" si="69"/>
        <v>0</v>
      </c>
      <c r="CC116" s="2">
        <f t="shared" ca="1" si="69"/>
        <v>0</v>
      </c>
    </row>
    <row r="117" spans="2:81">
      <c r="B117" s="26">
        <v>120</v>
      </c>
      <c r="C117" s="26" t="str">
        <f t="shared" si="42"/>
        <v>历史汇总!B120</v>
      </c>
      <c r="D117" s="26">
        <v>115</v>
      </c>
      <c r="E117" s="26" t="str">
        <f t="shared" si="43"/>
        <v>历史新!C115</v>
      </c>
      <c r="F117" s="26">
        <f>ROW()</f>
        <v>117</v>
      </c>
      <c r="G117" s="694"/>
      <c r="H117" s="29" t="s">
        <v>37</v>
      </c>
      <c r="I117" s="4">
        <f t="shared" ca="1" si="62"/>
        <v>0</v>
      </c>
      <c r="J117" s="4">
        <f t="shared" ca="1" si="62"/>
        <v>0</v>
      </c>
      <c r="K117" s="4">
        <f t="shared" ca="1" si="62"/>
        <v>0</v>
      </c>
      <c r="L117" s="4">
        <f t="shared" ca="1" si="62"/>
        <v>0</v>
      </c>
      <c r="M117" s="4">
        <f t="shared" ca="1" si="62"/>
        <v>0</v>
      </c>
      <c r="N117" s="4">
        <f t="shared" ca="1" si="62"/>
        <v>0</v>
      </c>
      <c r="O117" s="4">
        <f t="shared" ca="1" si="62"/>
        <v>0</v>
      </c>
      <c r="P117" s="4">
        <f t="shared" ca="1" si="62"/>
        <v>0</v>
      </c>
      <c r="Q117" s="4">
        <f t="shared" ca="1" si="62"/>
        <v>0</v>
      </c>
      <c r="R117" s="4">
        <f t="shared" ca="1" si="62"/>
        <v>0</v>
      </c>
      <c r="S117" s="4">
        <f t="shared" ca="1" si="62"/>
        <v>26700</v>
      </c>
      <c r="T117" s="4">
        <f t="shared" ca="1" si="62"/>
        <v>20131</v>
      </c>
      <c r="U117" s="4">
        <f t="shared" ca="1" si="62"/>
        <v>24853</v>
      </c>
      <c r="V117" s="4">
        <f t="shared" ca="1" si="62"/>
        <v>19370</v>
      </c>
      <c r="W117" s="4">
        <f t="shared" ca="1" si="62"/>
        <v>15270</v>
      </c>
      <c r="X117" s="4">
        <f t="shared" ca="1" si="62"/>
        <v>24813</v>
      </c>
      <c r="Y117" s="4">
        <f t="shared" ca="1" si="66"/>
        <v>34198</v>
      </c>
      <c r="Z117" s="4">
        <f t="shared" ca="1" si="66"/>
        <v>26445</v>
      </c>
      <c r="AA117" s="4">
        <f t="shared" ca="1" si="66"/>
        <v>25590</v>
      </c>
      <c r="AB117" s="4">
        <f t="shared" ca="1" si="66"/>
        <v>11125</v>
      </c>
      <c r="AC117" s="4">
        <f t="shared" ca="1" si="66"/>
        <v>7464</v>
      </c>
      <c r="AD117" s="4">
        <f t="shared" ca="1" si="66"/>
        <v>6118</v>
      </c>
      <c r="AE117" s="4">
        <f t="shared" ca="1" si="64"/>
        <v>7343</v>
      </c>
      <c r="AF117" s="4">
        <f t="shared" ca="1" si="64"/>
        <v>8661</v>
      </c>
      <c r="AG117" s="4">
        <f t="shared" ca="1" si="64"/>
        <v>8907</v>
      </c>
      <c r="AH117" s="4">
        <f t="shared" ca="1" si="64"/>
        <v>11953</v>
      </c>
      <c r="AI117" s="4">
        <f t="shared" ca="1" si="64"/>
        <v>11644</v>
      </c>
      <c r="AJ117" s="4">
        <f t="shared" ca="1" si="64"/>
        <v>10894</v>
      </c>
      <c r="AK117" s="4">
        <f t="shared" ca="1" si="64"/>
        <v>9200</v>
      </c>
      <c r="AL117" s="4">
        <f t="shared" ca="1" si="64"/>
        <v>9220</v>
      </c>
      <c r="AM117" s="4">
        <f t="shared" ca="1" si="64"/>
        <v>12376</v>
      </c>
      <c r="AN117" s="4">
        <f t="shared" ca="1" si="64"/>
        <v>11151</v>
      </c>
      <c r="AO117" s="4">
        <f t="shared" ca="1" si="64"/>
        <v>7136</v>
      </c>
      <c r="AP117" s="4">
        <f t="shared" ca="1" si="64"/>
        <v>7124</v>
      </c>
      <c r="AQ117" s="4">
        <f t="shared" ca="1" si="64"/>
        <v>6229</v>
      </c>
      <c r="AR117" s="4">
        <f t="shared" ca="1" si="64"/>
        <v>5340</v>
      </c>
      <c r="AS117" s="4">
        <f t="shared" ca="1" si="64"/>
        <v>6936</v>
      </c>
      <c r="AT117" s="4">
        <f t="shared" ca="1" si="64"/>
        <v>6967</v>
      </c>
      <c r="AU117" s="4">
        <f t="shared" ca="1" si="65"/>
        <v>7540</v>
      </c>
      <c r="AV117" s="4">
        <f t="shared" ca="1" si="65"/>
        <v>5334</v>
      </c>
      <c r="AW117" s="4">
        <f t="shared" ca="1" si="65"/>
        <v>6459</v>
      </c>
      <c r="AX117" s="4">
        <f t="shared" ca="1" si="65"/>
        <v>8271</v>
      </c>
      <c r="AY117" s="4">
        <f t="shared" ca="1" si="65"/>
        <v>7362</v>
      </c>
      <c r="AZ117" s="4">
        <f t="shared" ca="1" si="65"/>
        <v>4508</v>
      </c>
      <c r="BA117" s="4">
        <f t="shared" ca="1" si="65"/>
        <v>2603</v>
      </c>
      <c r="BB117" s="4">
        <f t="shared" ca="1" si="65"/>
        <v>2973</v>
      </c>
      <c r="BC117" s="4">
        <f t="shared" ca="1" si="65"/>
        <v>2911</v>
      </c>
      <c r="BD117" s="4">
        <f t="shared" ca="1" si="65"/>
        <v>3506</v>
      </c>
      <c r="BE117" s="4">
        <f t="shared" ca="1" si="65"/>
        <v>3582</v>
      </c>
      <c r="BF117" s="4">
        <f t="shared" ca="1" si="65"/>
        <v>3833</v>
      </c>
      <c r="BG117" s="4">
        <f t="shared" ca="1" si="65"/>
        <v>3678</v>
      </c>
      <c r="BH117" s="4">
        <f t="shared" ca="1" si="67"/>
        <v>2445</v>
      </c>
      <c r="BI117" s="4">
        <f t="shared" ca="1" si="67"/>
        <v>2228</v>
      </c>
      <c r="BJ117" s="4">
        <f t="shared" ca="1" si="67"/>
        <v>2351</v>
      </c>
      <c r="BK117" s="4">
        <f t="shared" ca="1" si="67"/>
        <v>3188</v>
      </c>
      <c r="BL117" s="4">
        <f t="shared" ca="1" si="67"/>
        <v>2221</v>
      </c>
      <c r="BM117" s="4">
        <f t="shared" ca="1" si="67"/>
        <v>1368</v>
      </c>
      <c r="BN117" s="4">
        <f t="shared" ca="1" si="67"/>
        <v>1148</v>
      </c>
      <c r="BO117" s="4">
        <f t="shared" ca="1" si="67"/>
        <v>1335</v>
      </c>
      <c r="BP117" s="4">
        <f t="shared" ca="1" si="67"/>
        <v>1254</v>
      </c>
      <c r="BQ117" s="4">
        <f t="shared" ca="1" si="67"/>
        <v>860</v>
      </c>
      <c r="BR117" s="4">
        <f t="shared" ca="1" si="68"/>
        <v>1065</v>
      </c>
      <c r="BS117" s="4">
        <f t="shared" ca="1" si="68"/>
        <v>798</v>
      </c>
      <c r="BT117" s="4">
        <f t="shared" ca="1" si="68"/>
        <v>684</v>
      </c>
      <c r="BU117" s="4">
        <f t="shared" ca="1" si="68"/>
        <v>607</v>
      </c>
      <c r="BV117" s="4">
        <f t="shared" ca="1" si="68"/>
        <v>723</v>
      </c>
      <c r="BW117" s="4">
        <f t="shared" ca="1" si="68"/>
        <v>953</v>
      </c>
      <c r="BX117" s="4">
        <f t="shared" ca="1" si="68"/>
        <v>706</v>
      </c>
      <c r="BY117" s="4">
        <f t="shared" ca="1" si="69"/>
        <v>0</v>
      </c>
      <c r="BZ117" s="4">
        <f t="shared" ca="1" si="69"/>
        <v>0</v>
      </c>
      <c r="CA117" s="4">
        <f t="shared" ca="1" si="69"/>
        <v>0</v>
      </c>
      <c r="CB117" s="4">
        <f t="shared" ca="1" si="69"/>
        <v>0</v>
      </c>
      <c r="CC117" s="4">
        <f t="shared" ca="1" si="69"/>
        <v>0</v>
      </c>
    </row>
    <row r="118" spans="2:81">
      <c r="B118" s="26">
        <v>121</v>
      </c>
      <c r="C118" s="26" t="str">
        <f t="shared" si="42"/>
        <v>历史汇总!B121</v>
      </c>
      <c r="D118" s="26">
        <v>116</v>
      </c>
      <c r="E118" s="26" t="str">
        <f t="shared" si="43"/>
        <v>历史新!C116</v>
      </c>
      <c r="F118" s="26">
        <f>ROW()</f>
        <v>118</v>
      </c>
      <c r="G118" s="694"/>
      <c r="H118" s="29" t="s">
        <v>38</v>
      </c>
      <c r="I118" s="4">
        <f t="shared" ca="1" si="62"/>
        <v>0</v>
      </c>
      <c r="J118" s="4">
        <f t="shared" ca="1" si="62"/>
        <v>0</v>
      </c>
      <c r="K118" s="4">
        <f t="shared" ca="1" si="62"/>
        <v>0</v>
      </c>
      <c r="L118" s="4">
        <f t="shared" ca="1" si="62"/>
        <v>0</v>
      </c>
      <c r="M118" s="4">
        <f t="shared" ca="1" si="62"/>
        <v>0</v>
      </c>
      <c r="N118" s="4">
        <f t="shared" ca="1" si="62"/>
        <v>0</v>
      </c>
      <c r="O118" s="4">
        <f t="shared" ca="1" si="62"/>
        <v>0</v>
      </c>
      <c r="P118" s="4">
        <f t="shared" ca="1" si="62"/>
        <v>0</v>
      </c>
      <c r="Q118" s="4">
        <f t="shared" ca="1" si="62"/>
        <v>0</v>
      </c>
      <c r="R118" s="4">
        <f t="shared" ca="1" si="62"/>
        <v>0</v>
      </c>
      <c r="S118" s="4">
        <f t="shared" ca="1" si="62"/>
        <v>0</v>
      </c>
      <c r="T118" s="4">
        <f t="shared" ca="1" si="62"/>
        <v>11212</v>
      </c>
      <c r="U118" s="4">
        <f t="shared" ca="1" si="62"/>
        <v>12471</v>
      </c>
      <c r="V118" s="4">
        <f t="shared" ca="1" si="62"/>
        <v>12960</v>
      </c>
      <c r="W118" s="4">
        <f t="shared" ca="1" si="62"/>
        <v>13259</v>
      </c>
      <c r="X118" s="4">
        <f t="shared" ca="1" si="62"/>
        <v>14948</v>
      </c>
      <c r="Y118" s="4">
        <f t="shared" ca="1" si="66"/>
        <v>22353</v>
      </c>
      <c r="Z118" s="4">
        <f t="shared" ca="1" si="66"/>
        <v>22637</v>
      </c>
      <c r="AA118" s="4">
        <f t="shared" ca="1" si="66"/>
        <v>19776</v>
      </c>
      <c r="AB118" s="4">
        <f t="shared" ca="1" si="66"/>
        <v>15756</v>
      </c>
      <c r="AC118" s="4">
        <f t="shared" ca="1" si="66"/>
        <v>12553</v>
      </c>
      <c r="AD118" s="4">
        <f t="shared" ca="1" si="66"/>
        <v>11242</v>
      </c>
      <c r="AE118" s="4">
        <f t="shared" ca="1" si="64"/>
        <v>11522</v>
      </c>
      <c r="AF118" s="4">
        <f t="shared" ca="1" si="64"/>
        <v>16782</v>
      </c>
      <c r="AG118" s="4">
        <f t="shared" ca="1" si="64"/>
        <v>16959</v>
      </c>
      <c r="AH118" s="4">
        <f t="shared" ca="1" si="64"/>
        <v>16400</v>
      </c>
      <c r="AI118" s="4">
        <f t="shared" ca="1" si="64"/>
        <v>17596</v>
      </c>
      <c r="AJ118" s="4">
        <f t="shared" ca="1" si="64"/>
        <v>19148</v>
      </c>
      <c r="AK118" s="4">
        <f t="shared" ca="1" si="64"/>
        <v>18704</v>
      </c>
      <c r="AL118" s="4">
        <f t="shared" ca="1" si="64"/>
        <v>18443</v>
      </c>
      <c r="AM118" s="4">
        <f t="shared" ca="1" si="64"/>
        <v>19474</v>
      </c>
      <c r="AN118" s="4">
        <f t="shared" ca="1" si="64"/>
        <v>21060</v>
      </c>
      <c r="AO118" s="4">
        <f t="shared" ca="1" si="64"/>
        <v>16839</v>
      </c>
      <c r="AP118" s="4">
        <f t="shared" ca="1" si="64"/>
        <v>16562</v>
      </c>
      <c r="AQ118" s="4">
        <f t="shared" ca="1" si="64"/>
        <v>15861</v>
      </c>
      <c r="AR118" s="4">
        <f t="shared" ca="1" si="64"/>
        <v>14508</v>
      </c>
      <c r="AS118" s="4">
        <f t="shared" ca="1" si="64"/>
        <v>13735</v>
      </c>
      <c r="AT118" s="4">
        <f t="shared" ref="AT118:BI133" ca="1" si="70">OFFSET(INDIRECT($E118),0,AT$1)</f>
        <v>13277</v>
      </c>
      <c r="AU118" s="4">
        <f t="shared" ca="1" si="70"/>
        <v>13532</v>
      </c>
      <c r="AV118" s="4">
        <f t="shared" ca="1" si="70"/>
        <v>13592</v>
      </c>
      <c r="AW118" s="4">
        <f t="shared" ca="1" si="70"/>
        <v>13404</v>
      </c>
      <c r="AX118" s="4">
        <f t="shared" ca="1" si="70"/>
        <v>13634</v>
      </c>
      <c r="AY118" s="4">
        <f t="shared" ca="1" si="70"/>
        <v>13115</v>
      </c>
      <c r="AZ118" s="4">
        <f t="shared" ca="1" si="70"/>
        <v>10919</v>
      </c>
      <c r="BA118" s="4">
        <f t="shared" ca="1" si="70"/>
        <v>8597</v>
      </c>
      <c r="BB118" s="4">
        <f t="shared" ca="1" si="70"/>
        <v>8405</v>
      </c>
      <c r="BC118" s="4">
        <f t="shared" ca="1" si="70"/>
        <v>8519</v>
      </c>
      <c r="BD118" s="4">
        <f t="shared" ca="1" si="70"/>
        <v>8220</v>
      </c>
      <c r="BE118" s="4">
        <f t="shared" ca="1" si="70"/>
        <v>8141</v>
      </c>
      <c r="BF118" s="4">
        <f t="shared" ca="1" si="70"/>
        <v>8392</v>
      </c>
      <c r="BG118" s="4">
        <f t="shared" ca="1" si="70"/>
        <v>8209</v>
      </c>
      <c r="BH118" s="4">
        <f t="shared" ca="1" si="70"/>
        <v>6598</v>
      </c>
      <c r="BI118" s="4">
        <f t="shared" ca="1" si="70"/>
        <v>6184</v>
      </c>
      <c r="BJ118" s="4">
        <f t="shared" ca="1" si="67"/>
        <v>5583</v>
      </c>
      <c r="BK118" s="4">
        <f t="shared" ca="1" si="67"/>
        <v>5912</v>
      </c>
      <c r="BL118" s="4">
        <f t="shared" ca="1" si="67"/>
        <v>5629</v>
      </c>
      <c r="BM118" s="4">
        <f t="shared" ca="1" si="67"/>
        <v>4724</v>
      </c>
      <c r="BN118" s="4">
        <f t="shared" ca="1" si="67"/>
        <v>4495</v>
      </c>
      <c r="BO118" s="4">
        <f t="shared" ca="1" si="67"/>
        <v>4483</v>
      </c>
      <c r="BP118" s="4">
        <f t="shared" ca="1" si="67"/>
        <v>4397</v>
      </c>
      <c r="BQ118" s="4">
        <f t="shared" ca="1" si="67"/>
        <v>4069</v>
      </c>
      <c r="BR118" s="4">
        <f t="shared" ca="1" si="68"/>
        <v>3883</v>
      </c>
      <c r="BS118" s="4">
        <f t="shared" ca="1" si="68"/>
        <v>3787</v>
      </c>
      <c r="BT118" s="4">
        <f t="shared" ca="1" si="68"/>
        <v>3777</v>
      </c>
      <c r="BU118" s="4">
        <f t="shared" ca="1" si="68"/>
        <v>3709</v>
      </c>
      <c r="BV118" s="4">
        <f t="shared" ca="1" si="68"/>
        <v>3624</v>
      </c>
      <c r="BW118" s="4">
        <f t="shared" ca="1" si="68"/>
        <v>3656</v>
      </c>
      <c r="BX118" s="4">
        <f t="shared" ca="1" si="68"/>
        <v>3683</v>
      </c>
      <c r="BY118" s="4">
        <f t="shared" ca="1" si="69"/>
        <v>0</v>
      </c>
      <c r="BZ118" s="4">
        <f t="shared" ca="1" si="69"/>
        <v>0</v>
      </c>
      <c r="CA118" s="4">
        <f t="shared" ca="1" si="69"/>
        <v>0</v>
      </c>
      <c r="CB118" s="4">
        <f t="shared" ca="1" si="69"/>
        <v>0</v>
      </c>
      <c r="CC118" s="4">
        <f t="shared" ca="1" si="69"/>
        <v>0</v>
      </c>
    </row>
    <row r="119" spans="2:81">
      <c r="B119" s="26">
        <v>122</v>
      </c>
      <c r="C119" s="26" t="str">
        <f t="shared" si="42"/>
        <v>历史汇总!B122</v>
      </c>
      <c r="D119" s="26">
        <v>117</v>
      </c>
      <c r="E119" s="26" t="str">
        <f t="shared" si="43"/>
        <v>历史新!C117</v>
      </c>
      <c r="F119" s="26">
        <f>ROW()</f>
        <v>119</v>
      </c>
      <c r="G119" s="694"/>
      <c r="H119" s="29" t="s">
        <v>39</v>
      </c>
      <c r="I119" s="4">
        <f t="shared" ca="1" si="62"/>
        <v>0</v>
      </c>
      <c r="J119" s="4">
        <f t="shared" ca="1" si="62"/>
        <v>0</v>
      </c>
      <c r="K119" s="4">
        <f t="shared" ca="1" si="62"/>
        <v>0</v>
      </c>
      <c r="L119" s="4">
        <f t="shared" ca="1" si="62"/>
        <v>0</v>
      </c>
      <c r="M119" s="4">
        <f t="shared" ca="1" si="62"/>
        <v>0</v>
      </c>
      <c r="N119" s="4">
        <f t="shared" ca="1" si="62"/>
        <v>0</v>
      </c>
      <c r="O119" s="4">
        <f t="shared" ca="1" si="62"/>
        <v>0</v>
      </c>
      <c r="P119" s="4">
        <f t="shared" ca="1" si="62"/>
        <v>0</v>
      </c>
      <c r="Q119" s="4">
        <f t="shared" ca="1" si="62"/>
        <v>0</v>
      </c>
      <c r="R119" s="4">
        <f t="shared" ca="1" si="62"/>
        <v>0</v>
      </c>
      <c r="S119" s="4">
        <f t="shared" ref="S119:AH134" ca="1" si="71">OFFSET(INDIRECT($E119),0,S$1)</f>
        <v>0</v>
      </c>
      <c r="T119" s="4">
        <f t="shared" ca="1" si="71"/>
        <v>0</v>
      </c>
      <c r="U119" s="4">
        <f t="shared" ca="1" si="71"/>
        <v>3194</v>
      </c>
      <c r="V119" s="4">
        <f t="shared" ca="1" si="71"/>
        <v>4347</v>
      </c>
      <c r="W119" s="4">
        <f t="shared" ca="1" si="71"/>
        <v>5370</v>
      </c>
      <c r="X119" s="4">
        <f t="shared" ca="1" si="71"/>
        <v>8461</v>
      </c>
      <c r="Y119" s="4">
        <f t="shared" ca="1" si="71"/>
        <v>11080</v>
      </c>
      <c r="Z119" s="4">
        <f t="shared" ca="1" si="71"/>
        <v>8833</v>
      </c>
      <c r="AA119" s="4">
        <f t="shared" ca="1" si="71"/>
        <v>13052</v>
      </c>
      <c r="AB119" s="4">
        <f t="shared" ca="1" si="71"/>
        <v>7405</v>
      </c>
      <c r="AC119" s="4">
        <f t="shared" ca="1" si="71"/>
        <v>8183</v>
      </c>
      <c r="AD119" s="4">
        <f t="shared" ca="1" si="71"/>
        <v>5700</v>
      </c>
      <c r="AE119" s="4">
        <f t="shared" ca="1" si="71"/>
        <v>10142</v>
      </c>
      <c r="AF119" s="4">
        <f t="shared" ca="1" si="71"/>
        <v>9090</v>
      </c>
      <c r="AG119" s="4">
        <f t="shared" ca="1" si="71"/>
        <v>8183</v>
      </c>
      <c r="AH119" s="4">
        <f t="shared" ca="1" si="71"/>
        <v>10576</v>
      </c>
      <c r="AI119" s="4">
        <f t="shared" ref="AI119:AX134" ca="1" si="72">OFFSET(INDIRECT($E119),0,AI$1)</f>
        <v>9524</v>
      </c>
      <c r="AJ119" s="4">
        <f t="shared" ca="1" si="72"/>
        <v>9351</v>
      </c>
      <c r="AK119" s="4">
        <f t="shared" ca="1" si="72"/>
        <v>9373</v>
      </c>
      <c r="AL119" s="4">
        <f t="shared" ca="1" si="72"/>
        <v>10247</v>
      </c>
      <c r="AM119" s="4">
        <f t="shared" ca="1" si="72"/>
        <v>14196</v>
      </c>
      <c r="AN119" s="4">
        <f t="shared" ca="1" si="72"/>
        <v>9340</v>
      </c>
      <c r="AO119" s="4">
        <f t="shared" ca="1" si="72"/>
        <v>5874</v>
      </c>
      <c r="AP119" s="4">
        <f t="shared" ca="1" si="72"/>
        <v>7290</v>
      </c>
      <c r="AQ119" s="4">
        <f t="shared" ca="1" si="72"/>
        <v>6214</v>
      </c>
      <c r="AR119" s="4">
        <f t="shared" ca="1" si="72"/>
        <v>5664</v>
      </c>
      <c r="AS119" s="4">
        <f t="shared" ca="1" si="72"/>
        <v>8978</v>
      </c>
      <c r="AT119" s="4">
        <f t="shared" ca="1" si="72"/>
        <v>7054</v>
      </c>
      <c r="AU119" s="4">
        <f t="shared" ca="1" si="72"/>
        <v>6695</v>
      </c>
      <c r="AV119" s="4">
        <f t="shared" ca="1" si="72"/>
        <v>5361</v>
      </c>
      <c r="AW119" s="4">
        <f t="shared" ca="1" si="72"/>
        <v>6889</v>
      </c>
      <c r="AX119" s="4">
        <f t="shared" ca="1" si="72"/>
        <v>8319</v>
      </c>
      <c r="AY119" s="4">
        <f t="shared" ca="1" si="70"/>
        <v>7567</v>
      </c>
      <c r="AZ119" s="4">
        <f t="shared" ca="1" si="70"/>
        <v>5451</v>
      </c>
      <c r="BA119" s="4">
        <f t="shared" ca="1" si="70"/>
        <v>3032</v>
      </c>
      <c r="BB119" s="4">
        <f t="shared" ca="1" si="70"/>
        <v>3480</v>
      </c>
      <c r="BC119" s="4">
        <f t="shared" ca="1" si="70"/>
        <v>2652</v>
      </c>
      <c r="BD119" s="4">
        <f t="shared" ca="1" si="70"/>
        <v>2468</v>
      </c>
      <c r="BE119" s="4">
        <f t="shared" ca="1" si="70"/>
        <v>3517</v>
      </c>
      <c r="BF119" s="4">
        <f t="shared" ca="1" si="70"/>
        <v>4153</v>
      </c>
      <c r="BG119" s="4">
        <f t="shared" ca="1" si="70"/>
        <v>3086</v>
      </c>
      <c r="BH119" s="4">
        <f t="shared" ca="1" si="67"/>
        <v>2335</v>
      </c>
      <c r="BI119" s="4">
        <f t="shared" ca="1" si="67"/>
        <v>2291</v>
      </c>
      <c r="BJ119" s="4">
        <f t="shared" ca="1" si="67"/>
        <v>2836</v>
      </c>
      <c r="BK119" s="4">
        <f t="shared" ca="1" si="67"/>
        <v>3686</v>
      </c>
      <c r="BL119" s="4">
        <f t="shared" ca="1" si="67"/>
        <v>2077</v>
      </c>
      <c r="BM119" s="4">
        <f t="shared" ca="1" si="67"/>
        <v>1254</v>
      </c>
      <c r="BN119" s="4">
        <f t="shared" ca="1" si="67"/>
        <v>1358</v>
      </c>
      <c r="BO119" s="4">
        <f t="shared" ca="1" si="67"/>
        <v>1368</v>
      </c>
      <c r="BP119" s="4">
        <f t="shared" ca="1" si="67"/>
        <v>1230</v>
      </c>
      <c r="BQ119" s="4">
        <f t="shared" ca="1" si="67"/>
        <v>1217</v>
      </c>
      <c r="BR119" s="4">
        <f t="shared" ca="1" si="68"/>
        <v>1457</v>
      </c>
      <c r="BS119" s="4">
        <f t="shared" ca="1" si="68"/>
        <v>831</v>
      </c>
      <c r="BT119" s="4">
        <f t="shared" ca="1" si="68"/>
        <v>887</v>
      </c>
      <c r="BU119" s="4">
        <f t="shared" ca="1" si="68"/>
        <v>777</v>
      </c>
      <c r="BV119" s="4">
        <f t="shared" ca="1" si="68"/>
        <v>961</v>
      </c>
      <c r="BW119" s="4">
        <f t="shared" ca="1" si="68"/>
        <v>1441</v>
      </c>
      <c r="BX119" s="4">
        <f t="shared" ca="1" si="68"/>
        <v>1170</v>
      </c>
      <c r="BY119" s="4">
        <f t="shared" ca="1" si="69"/>
        <v>0</v>
      </c>
      <c r="BZ119" s="4">
        <f t="shared" ca="1" si="69"/>
        <v>0</v>
      </c>
      <c r="CA119" s="4">
        <f t="shared" ca="1" si="69"/>
        <v>0</v>
      </c>
      <c r="CB119" s="4">
        <f t="shared" ca="1" si="69"/>
        <v>0</v>
      </c>
      <c r="CC119" s="4">
        <f t="shared" ca="1" si="69"/>
        <v>0</v>
      </c>
    </row>
    <row r="120" spans="2:81">
      <c r="C120" s="26" t="str">
        <f t="shared" si="42"/>
        <v>历史汇总!B</v>
      </c>
      <c r="D120" s="26">
        <v>118</v>
      </c>
      <c r="E120" s="26" t="str">
        <f t="shared" si="43"/>
        <v>历史新!C118</v>
      </c>
      <c r="F120" s="26">
        <f>ROW()</f>
        <v>120</v>
      </c>
      <c r="G120" s="694"/>
      <c r="H120" s="28" t="s">
        <v>40</v>
      </c>
      <c r="I120" s="2">
        <f t="shared" ref="I120:X135" ca="1" si="73">OFFSET(INDIRECT($E120),0,I$1)</f>
        <v>0</v>
      </c>
      <c r="J120" s="2">
        <f t="shared" ca="1" si="73"/>
        <v>0</v>
      </c>
      <c r="K120" s="2">
        <f t="shared" ca="1" si="73"/>
        <v>0</v>
      </c>
      <c r="L120" s="2">
        <f t="shared" ca="1" si="73"/>
        <v>0</v>
      </c>
      <c r="M120" s="2">
        <f t="shared" ca="1" si="73"/>
        <v>0</v>
      </c>
      <c r="N120" s="2">
        <f t="shared" ca="1" si="73"/>
        <v>0</v>
      </c>
      <c r="O120" s="2">
        <f t="shared" ca="1" si="73"/>
        <v>0</v>
      </c>
      <c r="P120" s="2">
        <f t="shared" ca="1" si="73"/>
        <v>0</v>
      </c>
      <c r="Q120" s="2">
        <f t="shared" ca="1" si="73"/>
        <v>0</v>
      </c>
      <c r="R120" s="2">
        <f t="shared" ca="1" si="73"/>
        <v>0</v>
      </c>
      <c r="S120" s="2">
        <f t="shared" ca="1" si="73"/>
        <v>1896</v>
      </c>
      <c r="T120" s="2">
        <f t="shared" ca="1" si="73"/>
        <v>2553</v>
      </c>
      <c r="U120" s="2">
        <f t="shared" ca="1" si="73"/>
        <v>5099</v>
      </c>
      <c r="V120" s="2">
        <f t="shared" ca="1" si="73"/>
        <v>4398</v>
      </c>
      <c r="W120" s="2">
        <f t="shared" ca="1" si="73"/>
        <v>4303</v>
      </c>
      <c r="X120" s="2">
        <f t="shared" ca="1" si="73"/>
        <v>7405</v>
      </c>
      <c r="Y120" s="2">
        <f t="shared" ca="1" si="71"/>
        <v>8405</v>
      </c>
      <c r="Z120" s="2">
        <f t="shared" ca="1" si="71"/>
        <v>7295</v>
      </c>
      <c r="AA120" s="2">
        <f t="shared" ca="1" si="71"/>
        <v>6995</v>
      </c>
      <c r="AB120" s="2">
        <f t="shared" ca="1" si="71"/>
        <v>4064</v>
      </c>
      <c r="AC120" s="2">
        <f t="shared" ca="1" si="71"/>
        <v>2303</v>
      </c>
      <c r="AD120" s="2">
        <f t="shared" ca="1" si="71"/>
        <v>2176</v>
      </c>
      <c r="AE120" s="2">
        <f t="shared" ca="1" si="71"/>
        <v>2088</v>
      </c>
      <c r="AF120" s="2">
        <f t="shared" ca="1" si="71"/>
        <v>2796</v>
      </c>
      <c r="AG120" s="2">
        <f t="shared" ca="1" si="71"/>
        <v>4377</v>
      </c>
      <c r="AH120" s="2">
        <f t="shared" ca="1" si="71"/>
        <v>4440</v>
      </c>
      <c r="AI120" s="2">
        <f t="shared" ca="1" si="72"/>
        <v>5089</v>
      </c>
      <c r="AJ120" s="2">
        <f t="shared" ca="1" si="72"/>
        <v>4098</v>
      </c>
      <c r="AK120" s="2">
        <f t="shared" ca="1" si="72"/>
        <v>3790</v>
      </c>
      <c r="AL120" s="2">
        <f t="shared" ca="1" si="72"/>
        <v>4272</v>
      </c>
      <c r="AM120" s="2">
        <f t="shared" ca="1" si="72"/>
        <v>7283</v>
      </c>
      <c r="AN120" s="2">
        <f t="shared" ca="1" si="72"/>
        <v>5646</v>
      </c>
      <c r="AO120" s="2">
        <f t="shared" ca="1" si="72"/>
        <v>3546</v>
      </c>
      <c r="AP120" s="2">
        <f t="shared" ca="1" si="72"/>
        <v>3801</v>
      </c>
      <c r="AQ120" s="2">
        <f t="shared" ca="1" si="72"/>
        <v>3316</v>
      </c>
      <c r="AR120" s="2">
        <f t="shared" ca="1" si="72"/>
        <v>3417</v>
      </c>
      <c r="AS120" s="2">
        <f t="shared" ca="1" si="72"/>
        <v>4578</v>
      </c>
      <c r="AT120" s="2">
        <f t="shared" ca="1" si="72"/>
        <v>4375</v>
      </c>
      <c r="AU120" s="2">
        <f t="shared" ca="1" si="72"/>
        <v>4987</v>
      </c>
      <c r="AV120" s="2">
        <f t="shared" ca="1" si="72"/>
        <v>4478</v>
      </c>
      <c r="AW120" s="2">
        <f t="shared" ca="1" si="72"/>
        <v>5401</v>
      </c>
      <c r="AX120" s="2">
        <f t="shared" ca="1" si="72"/>
        <v>6930</v>
      </c>
      <c r="AY120" s="2">
        <f t="shared" ca="1" si="70"/>
        <v>5870</v>
      </c>
      <c r="AZ120" s="2">
        <f t="shared" ca="1" si="70"/>
        <v>4038</v>
      </c>
      <c r="BA120" s="2">
        <f t="shared" ca="1" si="70"/>
        <v>1720</v>
      </c>
      <c r="BB120" s="2">
        <f t="shared" ca="1" si="70"/>
        <v>3431</v>
      </c>
      <c r="BC120" s="2">
        <f t="shared" ca="1" si="70"/>
        <v>2999</v>
      </c>
      <c r="BD120" s="2">
        <f t="shared" ca="1" si="70"/>
        <v>2666</v>
      </c>
      <c r="BE120" s="2">
        <f t="shared" ca="1" si="70"/>
        <v>3304</v>
      </c>
      <c r="BF120" s="2">
        <f t="shared" ca="1" si="70"/>
        <v>3442</v>
      </c>
      <c r="BG120" s="2">
        <f t="shared" ca="1" si="70"/>
        <v>2798</v>
      </c>
      <c r="BH120" s="2">
        <f t="shared" ca="1" si="67"/>
        <v>2390</v>
      </c>
      <c r="BI120" s="2">
        <f t="shared" ca="1" si="67"/>
        <v>2190</v>
      </c>
      <c r="BJ120" s="2">
        <f t="shared" ca="1" si="67"/>
        <v>2358</v>
      </c>
      <c r="BK120" s="2">
        <f t="shared" ca="1" si="67"/>
        <v>3741</v>
      </c>
      <c r="BL120" s="2">
        <f t="shared" ca="1" si="67"/>
        <v>2153</v>
      </c>
      <c r="BM120" s="2">
        <f t="shared" ca="1" si="67"/>
        <v>1077</v>
      </c>
      <c r="BN120" s="2">
        <f t="shared" ca="1" si="67"/>
        <v>1327</v>
      </c>
      <c r="BO120" s="2">
        <f t="shared" ca="1" si="67"/>
        <v>1184</v>
      </c>
      <c r="BP120" s="2">
        <f t="shared" ca="1" si="67"/>
        <v>1118</v>
      </c>
      <c r="BQ120" s="2">
        <f t="shared" ca="1" si="67"/>
        <v>784</v>
      </c>
      <c r="BR120" s="2">
        <f t="shared" ca="1" si="68"/>
        <v>768</v>
      </c>
      <c r="BS120" s="2">
        <f t="shared" ca="1" si="68"/>
        <v>663</v>
      </c>
      <c r="BT120" s="2">
        <f t="shared" ca="1" si="68"/>
        <v>667</v>
      </c>
      <c r="BU120" s="2">
        <f t="shared" ca="1" si="68"/>
        <v>645</v>
      </c>
      <c r="BV120" s="2">
        <f t="shared" ca="1" si="68"/>
        <v>855</v>
      </c>
      <c r="BW120" s="2">
        <f t="shared" ca="1" si="68"/>
        <v>963</v>
      </c>
      <c r="BX120" s="2">
        <f t="shared" ca="1" si="68"/>
        <v>719</v>
      </c>
      <c r="BY120" s="2">
        <f t="shared" ca="1" si="69"/>
        <v>0</v>
      </c>
      <c r="BZ120" s="2">
        <f t="shared" ca="1" si="69"/>
        <v>0</v>
      </c>
      <c r="CA120" s="2">
        <f t="shared" ca="1" si="69"/>
        <v>0</v>
      </c>
      <c r="CB120" s="2">
        <f t="shared" ca="1" si="69"/>
        <v>0</v>
      </c>
      <c r="CC120" s="2">
        <f t="shared" ca="1" si="69"/>
        <v>0</v>
      </c>
    </row>
    <row r="121" spans="2:81">
      <c r="C121" s="26" t="str">
        <f t="shared" si="42"/>
        <v>历史汇总!B</v>
      </c>
      <c r="D121" s="26">
        <v>119</v>
      </c>
      <c r="E121" s="26" t="str">
        <f t="shared" si="43"/>
        <v>历史新!C119</v>
      </c>
      <c r="F121" s="26">
        <f>ROW()</f>
        <v>121</v>
      </c>
      <c r="G121" s="694"/>
      <c r="H121" s="29" t="s">
        <v>41</v>
      </c>
      <c r="I121" s="4">
        <f t="shared" ca="1" si="73"/>
        <v>0</v>
      </c>
      <c r="J121" s="4">
        <f t="shared" ca="1" si="73"/>
        <v>0</v>
      </c>
      <c r="K121" s="4">
        <f t="shared" ca="1" si="73"/>
        <v>0</v>
      </c>
      <c r="L121" s="4">
        <f t="shared" ca="1" si="73"/>
        <v>0</v>
      </c>
      <c r="M121" s="4">
        <f t="shared" ca="1" si="73"/>
        <v>0</v>
      </c>
      <c r="N121" s="4">
        <f t="shared" ca="1" si="73"/>
        <v>0</v>
      </c>
      <c r="O121" s="4">
        <f t="shared" ca="1" si="73"/>
        <v>0</v>
      </c>
      <c r="P121" s="4">
        <f t="shared" ca="1" si="73"/>
        <v>0</v>
      </c>
      <c r="Q121" s="4">
        <f t="shared" ca="1" si="73"/>
        <v>0</v>
      </c>
      <c r="R121" s="4">
        <f t="shared" ca="1" si="73"/>
        <v>0</v>
      </c>
      <c r="S121" s="4">
        <f t="shared" ca="1" si="73"/>
        <v>24870</v>
      </c>
      <c r="T121" s="4">
        <f t="shared" ca="1" si="73"/>
        <v>28261</v>
      </c>
      <c r="U121" s="4">
        <f t="shared" ca="1" si="73"/>
        <v>34312</v>
      </c>
      <c r="V121" s="4">
        <f t="shared" ca="1" si="73"/>
        <v>32601</v>
      </c>
      <c r="W121" s="4">
        <f t="shared" ca="1" si="73"/>
        <v>29292</v>
      </c>
      <c r="X121" s="4">
        <f t="shared" ca="1" si="73"/>
        <v>39250</v>
      </c>
      <c r="Y121" s="4">
        <f t="shared" ca="1" si="71"/>
        <v>57947</v>
      </c>
      <c r="Z121" s="4">
        <f t="shared" ca="1" si="71"/>
        <v>47552</v>
      </c>
      <c r="AA121" s="4">
        <f t="shared" ca="1" si="71"/>
        <v>47829</v>
      </c>
      <c r="AB121" s="4">
        <f t="shared" ca="1" si="71"/>
        <v>27876</v>
      </c>
      <c r="AC121" s="4">
        <f t="shared" ca="1" si="71"/>
        <v>22752</v>
      </c>
      <c r="AD121" s="4">
        <f t="shared" ca="1" si="71"/>
        <v>17454</v>
      </c>
      <c r="AE121" s="4">
        <f t="shared" ca="1" si="71"/>
        <v>22785</v>
      </c>
      <c r="AF121" s="4">
        <f t="shared" ca="1" si="71"/>
        <v>27051</v>
      </c>
      <c r="AG121" s="4">
        <f t="shared" ca="1" si="71"/>
        <v>25701</v>
      </c>
      <c r="AH121" s="4">
        <f t="shared" ca="1" si="71"/>
        <v>29976</v>
      </c>
      <c r="AI121" s="4">
        <f t="shared" ca="1" si="72"/>
        <v>30078</v>
      </c>
      <c r="AJ121" s="4">
        <f t="shared" ca="1" si="72"/>
        <v>29318</v>
      </c>
      <c r="AK121" s="4">
        <f t="shared" ca="1" si="72"/>
        <v>27943</v>
      </c>
      <c r="AL121" s="4">
        <f t="shared" ca="1" si="72"/>
        <v>28712</v>
      </c>
      <c r="AM121" s="4">
        <f t="shared" ca="1" si="72"/>
        <v>33545</v>
      </c>
      <c r="AN121" s="4">
        <f t="shared" ca="1" si="72"/>
        <v>33768</v>
      </c>
      <c r="AO121" s="4">
        <f t="shared" ca="1" si="72"/>
        <v>23247</v>
      </c>
      <c r="AP121" s="4">
        <f t="shared" ca="1" si="72"/>
        <v>23766</v>
      </c>
      <c r="AQ121" s="4">
        <f t="shared" ca="1" si="72"/>
        <v>21263</v>
      </c>
      <c r="AR121" s="4">
        <f t="shared" ca="1" si="72"/>
        <v>18063</v>
      </c>
      <c r="AS121" s="4">
        <f t="shared" ca="1" si="72"/>
        <v>20236</v>
      </c>
      <c r="AT121" s="4">
        <f t="shared" ca="1" si="72"/>
        <v>19944</v>
      </c>
      <c r="AU121" s="4">
        <f t="shared" ca="1" si="72"/>
        <v>20555</v>
      </c>
      <c r="AV121" s="4">
        <f t="shared" ca="1" si="72"/>
        <v>16895</v>
      </c>
      <c r="AW121" s="4">
        <f t="shared" ca="1" si="72"/>
        <v>18800</v>
      </c>
      <c r="AX121" s="4">
        <f t="shared" ca="1" si="72"/>
        <v>21683</v>
      </c>
      <c r="AY121" s="4">
        <f t="shared" ca="1" si="70"/>
        <v>20124</v>
      </c>
      <c r="AZ121" s="4">
        <f t="shared" ca="1" si="70"/>
        <v>14750</v>
      </c>
      <c r="BA121" s="4">
        <f t="shared" ca="1" si="70"/>
        <v>9069</v>
      </c>
      <c r="BB121" s="4">
        <f t="shared" ca="1" si="70"/>
        <v>8976</v>
      </c>
      <c r="BC121" s="4">
        <f t="shared" ca="1" si="70"/>
        <v>8606</v>
      </c>
      <c r="BD121" s="4">
        <f t="shared" ca="1" si="70"/>
        <v>8520</v>
      </c>
      <c r="BE121" s="4">
        <f t="shared" ca="1" si="70"/>
        <v>9034</v>
      </c>
      <c r="BF121" s="4">
        <f t="shared" ca="1" si="70"/>
        <v>9588</v>
      </c>
      <c r="BG121" s="4">
        <f t="shared" ca="1" si="70"/>
        <v>9032</v>
      </c>
      <c r="BH121" s="4">
        <f t="shared" ca="1" si="67"/>
        <v>6457</v>
      </c>
      <c r="BI121" s="4">
        <f t="shared" ca="1" si="67"/>
        <v>5919</v>
      </c>
      <c r="BJ121" s="4">
        <f t="shared" ca="1" si="67"/>
        <v>5646</v>
      </c>
      <c r="BK121" s="4">
        <f t="shared" ca="1" si="67"/>
        <v>6886</v>
      </c>
      <c r="BL121" s="4">
        <f t="shared" ca="1" si="67"/>
        <v>5391</v>
      </c>
      <c r="BM121" s="4">
        <f t="shared" ca="1" si="67"/>
        <v>3352</v>
      </c>
      <c r="BN121" s="4">
        <f t="shared" ca="1" si="67"/>
        <v>2869</v>
      </c>
      <c r="BO121" s="4">
        <f t="shared" ca="1" si="67"/>
        <v>3219</v>
      </c>
      <c r="BP121" s="4">
        <f t="shared" ca="1" si="67"/>
        <v>2927</v>
      </c>
      <c r="BQ121" s="4">
        <f t="shared" ca="1" si="67"/>
        <v>2267</v>
      </c>
      <c r="BR121" s="4">
        <f t="shared" ca="1" si="68"/>
        <v>2592</v>
      </c>
      <c r="BS121" s="4">
        <f t="shared" ca="1" si="68"/>
        <v>1839</v>
      </c>
      <c r="BT121" s="4">
        <f t="shared" ca="1" si="68"/>
        <v>1671</v>
      </c>
      <c r="BU121" s="4">
        <f t="shared" ca="1" si="68"/>
        <v>1462</v>
      </c>
      <c r="BV121" s="4">
        <f t="shared" ca="1" si="68"/>
        <v>1455</v>
      </c>
      <c r="BW121" s="4">
        <f t="shared" ca="1" si="68"/>
        <v>1887</v>
      </c>
      <c r="BX121" s="4">
        <f t="shared" ca="1" si="68"/>
        <v>1863</v>
      </c>
      <c r="BY121" s="4">
        <f t="shared" ca="1" si="69"/>
        <v>0</v>
      </c>
      <c r="BZ121" s="4">
        <f t="shared" ca="1" si="69"/>
        <v>0</v>
      </c>
      <c r="CA121" s="4">
        <f t="shared" ca="1" si="69"/>
        <v>0</v>
      </c>
      <c r="CB121" s="4">
        <f t="shared" ca="1" si="69"/>
        <v>0</v>
      </c>
      <c r="CC121" s="4">
        <f t="shared" ca="1" si="69"/>
        <v>0</v>
      </c>
    </row>
    <row r="122" spans="2:81">
      <c r="C122" s="26" t="str">
        <f t="shared" si="42"/>
        <v>历史汇总!B</v>
      </c>
      <c r="D122" s="26">
        <v>120</v>
      </c>
      <c r="E122" s="26" t="str">
        <f t="shared" si="43"/>
        <v>历史新!C120</v>
      </c>
      <c r="F122" s="26">
        <f>ROW()</f>
        <v>122</v>
      </c>
      <c r="G122" s="694"/>
      <c r="H122" s="29" t="s">
        <v>42</v>
      </c>
      <c r="I122" s="4">
        <f t="shared" ca="1" si="73"/>
        <v>0</v>
      </c>
      <c r="J122" s="4">
        <f t="shared" ca="1" si="73"/>
        <v>0</v>
      </c>
      <c r="K122" s="4">
        <f t="shared" ca="1" si="73"/>
        <v>0</v>
      </c>
      <c r="L122" s="4">
        <f t="shared" ca="1" si="73"/>
        <v>0</v>
      </c>
      <c r="M122" s="4">
        <f t="shared" ca="1" si="73"/>
        <v>0</v>
      </c>
      <c r="N122" s="4">
        <f t="shared" ca="1" si="73"/>
        <v>0</v>
      </c>
      <c r="O122" s="4">
        <f t="shared" ca="1" si="73"/>
        <v>0</v>
      </c>
      <c r="P122" s="4">
        <f t="shared" ca="1" si="73"/>
        <v>0</v>
      </c>
      <c r="Q122" s="4">
        <f t="shared" ca="1" si="73"/>
        <v>0</v>
      </c>
      <c r="R122" s="4">
        <f t="shared" ca="1" si="73"/>
        <v>0</v>
      </c>
      <c r="S122" s="4">
        <f t="shared" ca="1" si="73"/>
        <v>1742</v>
      </c>
      <c r="T122" s="4">
        <f t="shared" ca="1" si="73"/>
        <v>2816</v>
      </c>
      <c r="U122" s="4">
        <f t="shared" ca="1" si="73"/>
        <v>5789</v>
      </c>
      <c r="V122" s="4">
        <f t="shared" ca="1" si="73"/>
        <v>3463</v>
      </c>
      <c r="W122" s="4">
        <f t="shared" ca="1" si="73"/>
        <v>3840</v>
      </c>
      <c r="X122" s="4">
        <f t="shared" ca="1" si="73"/>
        <v>8042</v>
      </c>
      <c r="Y122" s="4">
        <f t="shared" ca="1" si="71"/>
        <v>8464</v>
      </c>
      <c r="Z122" s="4">
        <f t="shared" ca="1" si="71"/>
        <v>9085</v>
      </c>
      <c r="AA122" s="4">
        <f t="shared" ca="1" si="71"/>
        <v>8930</v>
      </c>
      <c r="AB122" s="4">
        <f t="shared" ca="1" si="71"/>
        <v>4371</v>
      </c>
      <c r="AC122" s="4">
        <f t="shared" ca="1" si="71"/>
        <v>2739</v>
      </c>
      <c r="AD122" s="4">
        <f t="shared" ca="1" si="71"/>
        <v>2817</v>
      </c>
      <c r="AE122" s="4">
        <f t="shared" ca="1" si="71"/>
        <v>3274</v>
      </c>
      <c r="AF122" s="4">
        <f t="shared" ca="1" si="71"/>
        <v>4709</v>
      </c>
      <c r="AG122" s="4">
        <f t="shared" ca="1" si="71"/>
        <v>5954</v>
      </c>
      <c r="AH122" s="4">
        <f t="shared" ca="1" si="71"/>
        <v>6467</v>
      </c>
      <c r="AI122" s="4">
        <f t="shared" ca="1" si="72"/>
        <v>5731</v>
      </c>
      <c r="AJ122" s="4">
        <f t="shared" ca="1" si="72"/>
        <v>6974</v>
      </c>
      <c r="AK122" s="4">
        <f t="shared" ca="1" si="72"/>
        <v>6173</v>
      </c>
      <c r="AL122" s="4">
        <f t="shared" ca="1" si="72"/>
        <v>6659</v>
      </c>
      <c r="AM122" s="4">
        <f t="shared" ca="1" si="72"/>
        <v>10214</v>
      </c>
      <c r="AN122" s="4">
        <f t="shared" ca="1" si="72"/>
        <v>5224</v>
      </c>
      <c r="AO122" s="4">
        <f t="shared" ca="1" si="72"/>
        <v>3244</v>
      </c>
      <c r="AP122" s="4">
        <f t="shared" ca="1" si="72"/>
        <v>3783</v>
      </c>
      <c r="AQ122" s="4">
        <f t="shared" ca="1" si="72"/>
        <v>3384</v>
      </c>
      <c r="AR122" s="4">
        <f t="shared" ca="1" si="72"/>
        <v>3705</v>
      </c>
      <c r="AS122" s="4">
        <f t="shared" ca="1" si="72"/>
        <v>6388</v>
      </c>
      <c r="AT122" s="4">
        <f t="shared" ca="1" si="72"/>
        <v>4119</v>
      </c>
      <c r="AU122" s="4">
        <f t="shared" ca="1" si="72"/>
        <v>3576</v>
      </c>
      <c r="AV122" s="4">
        <f t="shared" ca="1" si="72"/>
        <v>3683</v>
      </c>
      <c r="AW122" s="4">
        <f t="shared" ca="1" si="72"/>
        <v>4207</v>
      </c>
      <c r="AX122" s="4">
        <f t="shared" ca="1" si="72"/>
        <v>5478</v>
      </c>
      <c r="AY122" s="4">
        <f t="shared" ca="1" si="70"/>
        <v>4842</v>
      </c>
      <c r="AZ122" s="4">
        <f t="shared" ca="1" si="70"/>
        <v>2832</v>
      </c>
      <c r="BA122" s="4">
        <f t="shared" ca="1" si="70"/>
        <v>1310</v>
      </c>
      <c r="BB122" s="4">
        <f t="shared" ca="1" si="70"/>
        <v>2102</v>
      </c>
      <c r="BC122" s="4">
        <f t="shared" ca="1" si="70"/>
        <v>1533</v>
      </c>
      <c r="BD122" s="4">
        <f t="shared" ca="1" si="70"/>
        <v>1623</v>
      </c>
      <c r="BE122" s="4">
        <f t="shared" ca="1" si="70"/>
        <v>2281</v>
      </c>
      <c r="BF122" s="4">
        <f t="shared" ca="1" si="70"/>
        <v>2994</v>
      </c>
      <c r="BG122" s="4">
        <f t="shared" ca="1" si="70"/>
        <v>1660</v>
      </c>
      <c r="BH122" s="4">
        <f t="shared" ca="1" si="67"/>
        <v>1463</v>
      </c>
      <c r="BI122" s="4">
        <f t="shared" ca="1" si="67"/>
        <v>1452</v>
      </c>
      <c r="BJ122" s="4">
        <f t="shared" ca="1" si="67"/>
        <v>1780</v>
      </c>
      <c r="BK122" s="4">
        <f t="shared" ca="1" si="67"/>
        <v>2764</v>
      </c>
      <c r="BL122" s="4">
        <f t="shared" ca="1" si="67"/>
        <v>1479</v>
      </c>
      <c r="BM122" s="4">
        <f t="shared" ca="1" si="67"/>
        <v>822</v>
      </c>
      <c r="BN122" s="4">
        <f t="shared" ca="1" si="67"/>
        <v>952</v>
      </c>
      <c r="BO122" s="4">
        <f t="shared" ca="1" si="67"/>
        <v>866</v>
      </c>
      <c r="BP122" s="4">
        <f t="shared" ca="1" si="67"/>
        <v>930</v>
      </c>
      <c r="BQ122" s="4">
        <f t="shared" ca="1" si="67"/>
        <v>1001</v>
      </c>
      <c r="BR122" s="4">
        <f t="shared" ca="1" si="68"/>
        <v>1020</v>
      </c>
      <c r="BS122" s="4">
        <f t="shared" ca="1" si="68"/>
        <v>654</v>
      </c>
      <c r="BT122" s="4">
        <f t="shared" ca="1" si="68"/>
        <v>798</v>
      </c>
      <c r="BU122" s="4">
        <f t="shared" ca="1" si="68"/>
        <v>733</v>
      </c>
      <c r="BV122" s="4">
        <f t="shared" ca="1" si="68"/>
        <v>1046</v>
      </c>
      <c r="BW122" s="4">
        <f t="shared" ca="1" si="68"/>
        <v>1472</v>
      </c>
      <c r="BX122" s="4">
        <f t="shared" ca="1" si="68"/>
        <v>951</v>
      </c>
      <c r="BY122" s="4">
        <f t="shared" ca="1" si="69"/>
        <v>0</v>
      </c>
      <c r="BZ122" s="4">
        <f t="shared" ca="1" si="69"/>
        <v>0</v>
      </c>
      <c r="CA122" s="4">
        <f t="shared" ca="1" si="69"/>
        <v>0</v>
      </c>
      <c r="CB122" s="4">
        <f t="shared" ca="1" si="69"/>
        <v>0</v>
      </c>
      <c r="CC122" s="4">
        <f t="shared" ca="1" si="69"/>
        <v>0</v>
      </c>
    </row>
    <row r="123" spans="2:81">
      <c r="C123" s="26" t="str">
        <f t="shared" si="42"/>
        <v>历史汇总!B</v>
      </c>
      <c r="D123" s="26">
        <v>121</v>
      </c>
      <c r="E123" s="26" t="str">
        <f t="shared" si="43"/>
        <v>历史新!C121</v>
      </c>
      <c r="F123" s="26">
        <f>ROW()</f>
        <v>123</v>
      </c>
      <c r="G123" s="694" t="s">
        <v>43</v>
      </c>
      <c r="H123" s="28" t="s">
        <v>43</v>
      </c>
      <c r="I123" s="242">
        <f t="shared" ca="1" si="73"/>
        <v>0</v>
      </c>
      <c r="J123" s="242">
        <f t="shared" ca="1" si="73"/>
        <v>0</v>
      </c>
      <c r="K123" s="242">
        <f t="shared" ca="1" si="73"/>
        <v>0</v>
      </c>
      <c r="L123" s="242">
        <f t="shared" ca="1" si="73"/>
        <v>0</v>
      </c>
      <c r="M123" s="242">
        <f t="shared" ca="1" si="73"/>
        <v>0</v>
      </c>
      <c r="N123" s="242">
        <f t="shared" ca="1" si="73"/>
        <v>0</v>
      </c>
      <c r="O123" s="242">
        <f t="shared" ca="1" si="73"/>
        <v>0</v>
      </c>
      <c r="P123" s="242">
        <f t="shared" ca="1" si="73"/>
        <v>0</v>
      </c>
      <c r="Q123" s="242">
        <f t="shared" ca="1" si="73"/>
        <v>0</v>
      </c>
      <c r="R123" s="242">
        <f t="shared" ca="1" si="73"/>
        <v>0</v>
      </c>
      <c r="S123" s="242">
        <f t="shared" ca="1" si="73"/>
        <v>1.5900000000000001E-2</v>
      </c>
      <c r="T123" s="242">
        <f t="shared" ca="1" si="73"/>
        <v>2.0400000000000001E-2</v>
      </c>
      <c r="U123" s="242">
        <f t="shared" ca="1" si="73"/>
        <v>1.5100000000000001E-2</v>
      </c>
      <c r="V123" s="242">
        <f t="shared" ca="1" si="73"/>
        <v>1.61E-2</v>
      </c>
      <c r="W123" s="242">
        <f t="shared" ca="1" si="73"/>
        <v>1.6199999999999999E-2</v>
      </c>
      <c r="X123" s="242">
        <f t="shared" ca="1" si="73"/>
        <v>1.5699999999999999E-2</v>
      </c>
      <c r="Y123" s="242">
        <f t="shared" ca="1" si="71"/>
        <v>2.4400000000000002E-2</v>
      </c>
      <c r="Z123" s="242">
        <f t="shared" ca="1" si="71"/>
        <v>1.9300000000000001E-2</v>
      </c>
      <c r="AA123" s="242">
        <f t="shared" ca="1" si="71"/>
        <v>1.6799999999999999E-2</v>
      </c>
      <c r="AB123" s="242">
        <f t="shared" ca="1" si="71"/>
        <v>9.5999999999999992E-3</v>
      </c>
      <c r="AC123" s="242">
        <f t="shared" ca="1" si="71"/>
        <v>1.2500000000000001E-2</v>
      </c>
      <c r="AD123" s="242">
        <f t="shared" ca="1" si="71"/>
        <v>1.03E-2</v>
      </c>
      <c r="AE123" s="242">
        <f t="shared" ca="1" si="71"/>
        <v>1.7999999999999999E-2</v>
      </c>
      <c r="AF123" s="242">
        <f t="shared" ca="1" si="71"/>
        <v>1.9699999999999999E-2</v>
      </c>
      <c r="AG123" s="242">
        <f t="shared" ca="1" si="71"/>
        <v>1.2999999999999999E-2</v>
      </c>
      <c r="AH123" s="242">
        <f t="shared" ca="1" si="71"/>
        <v>1.41E-2</v>
      </c>
      <c r="AI123" s="242">
        <f t="shared" ca="1" si="72"/>
        <v>1.9E-2</v>
      </c>
      <c r="AJ123" s="242">
        <f t="shared" ca="1" si="72"/>
        <v>1.9400000000000001E-2</v>
      </c>
      <c r="AK123" s="242">
        <f t="shared" ca="1" si="72"/>
        <v>1.9900000000000001E-2</v>
      </c>
      <c r="AL123" s="242">
        <f t="shared" ca="1" si="72"/>
        <v>1.77E-2</v>
      </c>
      <c r="AM123" s="242">
        <f t="shared" ca="1" si="72"/>
        <v>1.34E-2</v>
      </c>
      <c r="AN123" s="242">
        <f t="shared" ca="1" si="72"/>
        <v>1.34E-2</v>
      </c>
      <c r="AO123" s="242">
        <f t="shared" ca="1" si="72"/>
        <v>1.6199999999999999E-2</v>
      </c>
      <c r="AP123" s="242">
        <f t="shared" ca="1" si="72"/>
        <v>1.6299999999999999E-2</v>
      </c>
      <c r="AQ123" s="242">
        <f t="shared" ca="1" si="72"/>
        <v>1.9E-2</v>
      </c>
      <c r="AR123" s="242">
        <f t="shared" ca="1" si="72"/>
        <v>2.1600000000000001E-2</v>
      </c>
      <c r="AS123" s="242">
        <f t="shared" ca="1" si="72"/>
        <v>1.66E-2</v>
      </c>
      <c r="AT123" s="242">
        <f t="shared" ca="1" si="72"/>
        <v>1.54E-2</v>
      </c>
      <c r="AU123" s="242">
        <f t="shared" ca="1" si="72"/>
        <v>1.7299999999999999E-2</v>
      </c>
      <c r="AV123" s="242">
        <f t="shared" ca="1" si="72"/>
        <v>1.49E-2</v>
      </c>
      <c r="AW123" s="242">
        <f t="shared" ca="1" si="72"/>
        <v>1.49E-2</v>
      </c>
      <c r="AX123" s="242">
        <f t="shared" ca="1" si="72"/>
        <v>1.4800000000000001E-2</v>
      </c>
      <c r="AY123" s="242">
        <f t="shared" ca="1" si="70"/>
        <v>9.7999999999999997E-3</v>
      </c>
      <c r="AZ123" s="242">
        <f t="shared" ca="1" si="70"/>
        <v>7.9000000000000008E-3</v>
      </c>
      <c r="BA123" s="242">
        <f t="shared" ca="1" si="70"/>
        <v>1.04E-2</v>
      </c>
      <c r="BB123" s="242">
        <f t="shared" ca="1" si="70"/>
        <v>9.7999999999999997E-3</v>
      </c>
      <c r="BC123" s="242">
        <f t="shared" ca="1" si="70"/>
        <v>1.04E-2</v>
      </c>
      <c r="BD123" s="242">
        <f t="shared" ca="1" si="70"/>
        <v>1.21E-2</v>
      </c>
      <c r="BE123" s="242">
        <f t="shared" ca="1" si="70"/>
        <v>1.17E-2</v>
      </c>
      <c r="BF123" s="242">
        <f t="shared" ca="1" si="70"/>
        <v>9.2999999999999992E-3</v>
      </c>
      <c r="BG123" s="242">
        <f t="shared" ca="1" si="70"/>
        <v>1.2500000000000001E-2</v>
      </c>
      <c r="BH123" s="242">
        <f t="shared" ca="1" si="67"/>
        <v>8.8000000000000005E-3</v>
      </c>
      <c r="BI123" s="242">
        <f t="shared" ca="1" si="67"/>
        <v>8.8000000000000005E-3</v>
      </c>
      <c r="BJ123" s="242">
        <f t="shared" ca="1" si="67"/>
        <v>8.8999999999999999E-3</v>
      </c>
      <c r="BK123" s="242">
        <f t="shared" ca="1" si="67"/>
        <v>6.7999999999999996E-3</v>
      </c>
      <c r="BL123" s="242">
        <f t="shared" ca="1" si="67"/>
        <v>5.5999999999999999E-3</v>
      </c>
      <c r="BM123" s="242">
        <f t="shared" ca="1" si="67"/>
        <v>7.7000000000000002E-3</v>
      </c>
      <c r="BN123" s="242">
        <f t="shared" ca="1" si="67"/>
        <v>6.4000000000000003E-3</v>
      </c>
      <c r="BO123" s="242">
        <f t="shared" ca="1" si="67"/>
        <v>8.8000000000000005E-3</v>
      </c>
      <c r="BP123" s="242">
        <f t="shared" ca="1" si="67"/>
        <v>9.4000000000000004E-3</v>
      </c>
      <c r="BQ123" s="242">
        <f t="shared" ca="1" si="67"/>
        <v>1.09E-2</v>
      </c>
      <c r="BR123" s="242">
        <f t="shared" ca="1" si="68"/>
        <v>1.55E-2</v>
      </c>
      <c r="BS123" s="242">
        <f t="shared" ca="1" si="68"/>
        <v>1.8700000000000001E-2</v>
      </c>
      <c r="BT123" s="242">
        <f t="shared" ca="1" si="68"/>
        <v>1.7500000000000002E-2</v>
      </c>
      <c r="BU123" s="242">
        <f t="shared" ca="1" si="68"/>
        <v>1.83E-2</v>
      </c>
      <c r="BV123" s="242">
        <f t="shared" ca="1" si="68"/>
        <v>1.7600000000000001E-2</v>
      </c>
      <c r="BW123" s="242">
        <f t="shared" ca="1" si="68"/>
        <v>1.3899999999999999E-2</v>
      </c>
      <c r="BX123" s="242">
        <f t="shared" ca="1" si="68"/>
        <v>1.38E-2</v>
      </c>
      <c r="BY123" s="242">
        <f t="shared" ca="1" si="69"/>
        <v>0</v>
      </c>
      <c r="BZ123" s="242">
        <f t="shared" ca="1" si="69"/>
        <v>0</v>
      </c>
      <c r="CA123" s="242">
        <f t="shared" ca="1" si="69"/>
        <v>0</v>
      </c>
      <c r="CB123" s="242">
        <f t="shared" ca="1" si="69"/>
        <v>0</v>
      </c>
      <c r="CC123" s="242">
        <f t="shared" ca="1" si="69"/>
        <v>0</v>
      </c>
    </row>
    <row r="124" spans="2:81">
      <c r="C124" s="26" t="str">
        <f t="shared" si="42"/>
        <v>历史汇总!B</v>
      </c>
      <c r="D124" s="26">
        <v>122</v>
      </c>
      <c r="E124" s="26" t="str">
        <f t="shared" si="43"/>
        <v>历史新!C122</v>
      </c>
      <c r="F124" s="26">
        <f>ROW()</f>
        <v>124</v>
      </c>
      <c r="G124" s="694"/>
      <c r="H124" s="29" t="s">
        <v>44</v>
      </c>
      <c r="I124" s="243">
        <f t="shared" ca="1" si="73"/>
        <v>0</v>
      </c>
      <c r="J124" s="243">
        <f t="shared" ca="1" si="73"/>
        <v>0</v>
      </c>
      <c r="K124" s="243">
        <f t="shared" ca="1" si="73"/>
        <v>0</v>
      </c>
      <c r="L124" s="243">
        <f t="shared" ca="1" si="73"/>
        <v>0</v>
      </c>
      <c r="M124" s="243">
        <f t="shared" ca="1" si="73"/>
        <v>0</v>
      </c>
      <c r="N124" s="243">
        <f t="shared" ca="1" si="73"/>
        <v>0</v>
      </c>
      <c r="O124" s="243">
        <f t="shared" ca="1" si="73"/>
        <v>0</v>
      </c>
      <c r="P124" s="243">
        <f t="shared" ca="1" si="73"/>
        <v>0</v>
      </c>
      <c r="Q124" s="243">
        <f t="shared" ca="1" si="73"/>
        <v>0</v>
      </c>
      <c r="R124" s="243">
        <f t="shared" ca="1" si="73"/>
        <v>0</v>
      </c>
      <c r="S124" s="243">
        <f t="shared" ca="1" si="73"/>
        <v>0</v>
      </c>
      <c r="T124" s="243">
        <f t="shared" ca="1" si="73"/>
        <v>0.28299999999999997</v>
      </c>
      <c r="U124" s="243">
        <f t="shared" ca="1" si="73"/>
        <v>-0.25979999999999998</v>
      </c>
      <c r="V124" s="243">
        <f t="shared" ca="1" si="73"/>
        <v>6.6199999999999995E-2</v>
      </c>
      <c r="W124" s="243">
        <f t="shared" ca="1" si="73"/>
        <v>6.1999999999999998E-3</v>
      </c>
      <c r="X124" s="243">
        <f t="shared" ca="1" si="73"/>
        <v>-3.09E-2</v>
      </c>
      <c r="Y124" s="243">
        <f t="shared" ca="1" si="71"/>
        <v>0.55410000000000004</v>
      </c>
      <c r="Z124" s="243">
        <f t="shared" ca="1" si="71"/>
        <v>-0.20899999999999999</v>
      </c>
      <c r="AA124" s="243">
        <f t="shared" ca="1" si="71"/>
        <v>-0.1295</v>
      </c>
      <c r="AB124" s="243">
        <f t="shared" ca="1" si="71"/>
        <v>-0.42859999999999998</v>
      </c>
      <c r="AC124" s="243">
        <f t="shared" ca="1" si="71"/>
        <v>0.30209999999999998</v>
      </c>
      <c r="AD124" s="243">
        <f t="shared" ca="1" si="71"/>
        <v>-0.17599999999999999</v>
      </c>
      <c r="AE124" s="243">
        <f t="shared" ca="1" si="71"/>
        <v>0.74760000000000004</v>
      </c>
      <c r="AF124" s="243">
        <f t="shared" ca="1" si="71"/>
        <v>9.4399999999999998E-2</v>
      </c>
      <c r="AG124" s="243">
        <f t="shared" ca="1" si="71"/>
        <v>-0.34010000000000001</v>
      </c>
      <c r="AH124" s="243">
        <f t="shared" ca="1" si="71"/>
        <v>8.4599999999999995E-2</v>
      </c>
      <c r="AI124" s="243">
        <f t="shared" ca="1" si="72"/>
        <v>0.34749999999999998</v>
      </c>
      <c r="AJ124" s="243">
        <f t="shared" ca="1" si="72"/>
        <v>2.1100000000000001E-2</v>
      </c>
      <c r="AK124" s="243">
        <f t="shared" ca="1" si="72"/>
        <v>2.58E-2</v>
      </c>
      <c r="AL124" s="243">
        <f t="shared" ca="1" si="72"/>
        <v>-0.1106</v>
      </c>
      <c r="AM124" s="243">
        <f t="shared" ca="1" si="72"/>
        <v>-0.2429</v>
      </c>
      <c r="AN124" s="243">
        <f t="shared" ca="1" si="72"/>
        <v>0</v>
      </c>
      <c r="AO124" s="243">
        <f t="shared" ca="1" si="72"/>
        <v>0.20899999999999999</v>
      </c>
      <c r="AP124" s="243">
        <f t="shared" ca="1" si="72"/>
        <v>6.1999999999999998E-3</v>
      </c>
      <c r="AQ124" s="243">
        <f t="shared" ca="1" si="72"/>
        <v>0.1656</v>
      </c>
      <c r="AR124" s="243">
        <f t="shared" ca="1" si="72"/>
        <v>0.1368</v>
      </c>
      <c r="AS124" s="243">
        <f t="shared" ca="1" si="72"/>
        <v>-0.23150000000000001</v>
      </c>
      <c r="AT124" s="243">
        <f t="shared" ca="1" si="72"/>
        <v>-7.2300000000000003E-2</v>
      </c>
      <c r="AU124" s="243">
        <f t="shared" ca="1" si="72"/>
        <v>0.1234</v>
      </c>
      <c r="AV124" s="243">
        <f t="shared" ca="1" si="72"/>
        <v>-0.13869999999999999</v>
      </c>
      <c r="AW124" s="243">
        <f t="shared" ca="1" si="72"/>
        <v>0</v>
      </c>
      <c r="AX124" s="243">
        <f t="shared" ca="1" si="72"/>
        <v>-6.7000000000000002E-3</v>
      </c>
      <c r="AY124" s="243">
        <f t="shared" ca="1" si="70"/>
        <v>-0.33779999999999999</v>
      </c>
      <c r="AZ124" s="243">
        <f t="shared" ca="1" si="70"/>
        <v>-0.19389999999999999</v>
      </c>
      <c r="BA124" s="243">
        <f t="shared" ca="1" si="70"/>
        <v>0.3165</v>
      </c>
      <c r="BB124" s="243">
        <f t="shared" ca="1" si="70"/>
        <v>-5.7700000000000001E-2</v>
      </c>
      <c r="BC124" s="243">
        <f t="shared" ca="1" si="70"/>
        <v>6.1199999999999997E-2</v>
      </c>
      <c r="BD124" s="243">
        <f t="shared" ca="1" si="70"/>
        <v>0.16350000000000001</v>
      </c>
      <c r="BE124" s="243">
        <f t="shared" ca="1" si="70"/>
        <v>-3.3099999999999997E-2</v>
      </c>
      <c r="BF124" s="243">
        <f t="shared" ca="1" si="70"/>
        <v>-0.2051</v>
      </c>
      <c r="BG124" s="243">
        <f t="shared" ca="1" si="70"/>
        <v>0.34410000000000002</v>
      </c>
      <c r="BH124" s="243">
        <f t="shared" ca="1" si="67"/>
        <v>-0.29599999999999999</v>
      </c>
      <c r="BI124" s="243">
        <f t="shared" ca="1" si="67"/>
        <v>0</v>
      </c>
      <c r="BJ124" s="243">
        <f t="shared" ca="1" si="67"/>
        <v>1.14E-2</v>
      </c>
      <c r="BK124" s="243">
        <f t="shared" ca="1" si="67"/>
        <v>-0.23599999999999999</v>
      </c>
      <c r="BL124" s="243">
        <f t="shared" ca="1" si="67"/>
        <v>-0.17649999999999999</v>
      </c>
      <c r="BM124" s="243">
        <f t="shared" ca="1" si="67"/>
        <v>0.375</v>
      </c>
      <c r="BN124" s="243">
        <f t="shared" ca="1" si="67"/>
        <v>-0.16880000000000001</v>
      </c>
      <c r="BO124" s="243">
        <f t="shared" ca="1" si="67"/>
        <v>0.375</v>
      </c>
      <c r="BP124" s="243">
        <f t="shared" ca="1" si="67"/>
        <v>6.8199999999999997E-2</v>
      </c>
      <c r="BQ124" s="243">
        <f t="shared" ca="1" si="67"/>
        <v>0.15959999999999999</v>
      </c>
      <c r="BR124" s="243">
        <f t="shared" ca="1" si="68"/>
        <v>0.42199999999999999</v>
      </c>
      <c r="BS124" s="243">
        <f t="shared" ca="1" si="68"/>
        <v>0.20649999999999999</v>
      </c>
      <c r="BT124" s="243">
        <f t="shared" ca="1" si="68"/>
        <v>-6.4199999999999993E-2</v>
      </c>
      <c r="BU124" s="243">
        <f t="shared" ca="1" si="68"/>
        <v>4.5699999999999998E-2</v>
      </c>
      <c r="BV124" s="243">
        <f t="shared" ca="1" si="68"/>
        <v>-3.8300000000000001E-2</v>
      </c>
      <c r="BW124" s="243">
        <f t="shared" ca="1" si="68"/>
        <v>-0.2102</v>
      </c>
      <c r="BX124" s="243">
        <f t="shared" ca="1" si="68"/>
        <v>-7.1999999999999998E-3</v>
      </c>
      <c r="BY124" s="243">
        <f t="shared" ca="1" si="69"/>
        <v>0</v>
      </c>
      <c r="BZ124" s="243">
        <f t="shared" ca="1" si="69"/>
        <v>0</v>
      </c>
      <c r="CA124" s="243">
        <f t="shared" ca="1" si="69"/>
        <v>0</v>
      </c>
      <c r="CB124" s="243">
        <f t="shared" ca="1" si="69"/>
        <v>0</v>
      </c>
      <c r="CC124" s="243">
        <f t="shared" ca="1" si="69"/>
        <v>0</v>
      </c>
    </row>
    <row r="125" spans="2:81">
      <c r="C125" s="26" t="str">
        <f t="shared" si="42"/>
        <v>历史汇总!B</v>
      </c>
      <c r="D125" s="26">
        <v>123</v>
      </c>
      <c r="E125" s="26" t="str">
        <f t="shared" si="43"/>
        <v>历史新!C123</v>
      </c>
      <c r="F125" s="26">
        <f>ROW()</f>
        <v>125</v>
      </c>
      <c r="G125" s="694"/>
      <c r="H125" s="29" t="s">
        <v>45</v>
      </c>
      <c r="I125" s="243">
        <f t="shared" ca="1" si="73"/>
        <v>0</v>
      </c>
      <c r="J125" s="243">
        <f t="shared" ca="1" si="73"/>
        <v>0</v>
      </c>
      <c r="K125" s="243">
        <f t="shared" ca="1" si="73"/>
        <v>0</v>
      </c>
      <c r="L125" s="243">
        <f t="shared" ca="1" si="73"/>
        <v>0</v>
      </c>
      <c r="M125" s="243">
        <f t="shared" ca="1" si="73"/>
        <v>0</v>
      </c>
      <c r="N125" s="243">
        <f t="shared" ca="1" si="73"/>
        <v>0</v>
      </c>
      <c r="O125" s="243">
        <f t="shared" ca="1" si="73"/>
        <v>0</v>
      </c>
      <c r="P125" s="243">
        <f t="shared" ca="1" si="73"/>
        <v>0</v>
      </c>
      <c r="Q125" s="243">
        <f t="shared" ca="1" si="73"/>
        <v>0</v>
      </c>
      <c r="R125" s="243">
        <f t="shared" ca="1" si="73"/>
        <v>0</v>
      </c>
      <c r="S125" s="243">
        <f t="shared" ca="1" si="73"/>
        <v>2.8999999999999998E-3</v>
      </c>
      <c r="T125" s="243">
        <f t="shared" ca="1" si="73"/>
        <v>4.0000000000000001E-3</v>
      </c>
      <c r="U125" s="243">
        <f t="shared" ca="1" si="73"/>
        <v>3.0999999999999999E-3</v>
      </c>
      <c r="V125" s="243">
        <f t="shared" ca="1" si="73"/>
        <v>3.3999999999999998E-3</v>
      </c>
      <c r="W125" s="243">
        <f t="shared" ca="1" si="73"/>
        <v>3.5999999999999999E-3</v>
      </c>
      <c r="X125" s="243">
        <f t="shared" ca="1" si="73"/>
        <v>3.5000000000000001E-3</v>
      </c>
      <c r="Y125" s="243">
        <f t="shared" ca="1" si="71"/>
        <v>5.0000000000000001E-3</v>
      </c>
      <c r="Z125" s="243">
        <f t="shared" ca="1" si="71"/>
        <v>4.1999999999999997E-3</v>
      </c>
      <c r="AA125" s="243">
        <f t="shared" ca="1" si="71"/>
        <v>3.2000000000000002E-3</v>
      </c>
      <c r="AB125" s="243">
        <f t="shared" ca="1" si="71"/>
        <v>1.8E-3</v>
      </c>
      <c r="AC125" s="243">
        <f t="shared" ca="1" si="71"/>
        <v>1.9E-3</v>
      </c>
      <c r="AD125" s="243">
        <f t="shared" ca="1" si="71"/>
        <v>1.8E-3</v>
      </c>
      <c r="AE125" s="243">
        <f t="shared" ca="1" si="71"/>
        <v>2.5000000000000001E-3</v>
      </c>
      <c r="AF125" s="243">
        <f t="shared" ca="1" si="71"/>
        <v>3.0000000000000001E-3</v>
      </c>
      <c r="AG125" s="243">
        <f t="shared" ca="1" si="71"/>
        <v>2.5999999999999999E-3</v>
      </c>
      <c r="AH125" s="243">
        <f t="shared" ca="1" si="71"/>
        <v>2.5999999999999999E-3</v>
      </c>
      <c r="AI125" s="243">
        <f t="shared" ca="1" si="72"/>
        <v>4.1000000000000003E-3</v>
      </c>
      <c r="AJ125" s="243">
        <f t="shared" ca="1" si="72"/>
        <v>3.5000000000000001E-3</v>
      </c>
      <c r="AK125" s="243">
        <f t="shared" ca="1" si="72"/>
        <v>3.5000000000000001E-3</v>
      </c>
      <c r="AL125" s="243">
        <f t="shared" ca="1" si="72"/>
        <v>3.2000000000000002E-3</v>
      </c>
      <c r="AM125" s="243">
        <f t="shared" ca="1" si="72"/>
        <v>2.8999999999999998E-3</v>
      </c>
      <c r="AN125" s="243">
        <f t="shared" ca="1" si="72"/>
        <v>2.5999999999999999E-3</v>
      </c>
      <c r="AO125" s="243">
        <f t="shared" ca="1" si="72"/>
        <v>3.2000000000000002E-3</v>
      </c>
      <c r="AP125" s="243">
        <f t="shared" ca="1" si="72"/>
        <v>3.2000000000000002E-3</v>
      </c>
      <c r="AQ125" s="243">
        <f t="shared" ca="1" si="72"/>
        <v>3.8E-3</v>
      </c>
      <c r="AR125" s="243">
        <f t="shared" ca="1" si="72"/>
        <v>4.7999999999999996E-3</v>
      </c>
      <c r="AS125" s="243">
        <f t="shared" ca="1" si="72"/>
        <v>3.7000000000000002E-3</v>
      </c>
      <c r="AT125" s="243">
        <f t="shared" ca="1" si="72"/>
        <v>3.5999999999999999E-3</v>
      </c>
      <c r="AU125" s="243">
        <f t="shared" ca="1" si="72"/>
        <v>4.4999999999999997E-3</v>
      </c>
      <c r="AV125" s="243">
        <f t="shared" ca="1" si="72"/>
        <v>3.8999999999999998E-3</v>
      </c>
      <c r="AW125" s="243">
        <f t="shared" ca="1" si="72"/>
        <v>4.1000000000000003E-3</v>
      </c>
      <c r="AX125" s="243">
        <f t="shared" ca="1" si="72"/>
        <v>4.4000000000000003E-3</v>
      </c>
      <c r="AY125" s="243">
        <f t="shared" ca="1" si="70"/>
        <v>2.5000000000000001E-3</v>
      </c>
      <c r="AZ125" s="243">
        <f t="shared" ca="1" si="70"/>
        <v>1.9E-3</v>
      </c>
      <c r="BA125" s="243">
        <f t="shared" ca="1" si="70"/>
        <v>1.8E-3</v>
      </c>
      <c r="BB125" s="243">
        <f t="shared" ca="1" si="70"/>
        <v>2.8E-3</v>
      </c>
      <c r="BC125" s="243">
        <f t="shared" ca="1" si="70"/>
        <v>3.0000000000000001E-3</v>
      </c>
      <c r="BD125" s="243">
        <f t="shared" ca="1" si="70"/>
        <v>3.3E-3</v>
      </c>
      <c r="BE125" s="243">
        <f t="shared" ca="1" si="70"/>
        <v>3.3999999999999998E-3</v>
      </c>
      <c r="BF125" s="243">
        <f t="shared" ca="1" si="70"/>
        <v>2.5000000000000001E-3</v>
      </c>
      <c r="BG125" s="243">
        <f t="shared" ca="1" si="70"/>
        <v>3.2000000000000002E-3</v>
      </c>
      <c r="BH125" s="243">
        <f t="shared" ca="1" si="67"/>
        <v>2.5000000000000001E-3</v>
      </c>
      <c r="BI125" s="243">
        <f t="shared" ca="1" si="67"/>
        <v>2.5000000000000001E-3</v>
      </c>
      <c r="BJ125" s="243">
        <f t="shared" ca="1" si="67"/>
        <v>2.7000000000000001E-3</v>
      </c>
      <c r="BK125" s="243">
        <f t="shared" ca="1" si="67"/>
        <v>2.3E-3</v>
      </c>
      <c r="BL125" s="243">
        <f t="shared" ca="1" si="67"/>
        <v>1.6000000000000001E-3</v>
      </c>
      <c r="BM125" s="243">
        <f t="shared" ca="1" si="67"/>
        <v>1.8E-3</v>
      </c>
      <c r="BN125" s="243">
        <f t="shared" ca="1" si="67"/>
        <v>1.8E-3</v>
      </c>
      <c r="BO125" s="243">
        <f t="shared" ca="1" si="67"/>
        <v>2.3E-3</v>
      </c>
      <c r="BP125" s="243">
        <f t="shared" ca="1" si="67"/>
        <v>2.3999999999999998E-3</v>
      </c>
      <c r="BQ125" s="243">
        <f t="shared" ca="1" si="67"/>
        <v>2.5000000000000001E-3</v>
      </c>
      <c r="BR125" s="243">
        <f t="shared" ca="1" si="68"/>
        <v>3.3999999999999998E-3</v>
      </c>
      <c r="BS125" s="243">
        <f t="shared" ca="1" si="68"/>
        <v>4.1999999999999997E-3</v>
      </c>
      <c r="BT125" s="243">
        <f t="shared" ca="1" si="68"/>
        <v>3.8999999999999998E-3</v>
      </c>
      <c r="BU125" s="243">
        <f t="shared" ca="1" si="68"/>
        <v>4.1999999999999997E-3</v>
      </c>
      <c r="BV125" s="243">
        <f t="shared" ca="1" si="68"/>
        <v>5.0000000000000001E-3</v>
      </c>
      <c r="BW125" s="243">
        <f t="shared" ca="1" si="68"/>
        <v>3.5000000000000001E-3</v>
      </c>
      <c r="BX125" s="243">
        <f t="shared" ca="1" si="68"/>
        <v>2.8999999999999998E-3</v>
      </c>
      <c r="BY125" s="243">
        <f t="shared" ca="1" si="69"/>
        <v>0</v>
      </c>
      <c r="BZ125" s="243">
        <f t="shared" ca="1" si="69"/>
        <v>0</v>
      </c>
      <c r="CA125" s="243">
        <f t="shared" ca="1" si="69"/>
        <v>0</v>
      </c>
      <c r="CB125" s="243">
        <f t="shared" ca="1" si="69"/>
        <v>0</v>
      </c>
      <c r="CC125" s="243">
        <f t="shared" ca="1" si="69"/>
        <v>0</v>
      </c>
    </row>
    <row r="126" spans="2:81">
      <c r="C126" s="26" t="str">
        <f t="shared" si="42"/>
        <v>历史汇总!B</v>
      </c>
      <c r="D126" s="26">
        <v>124</v>
      </c>
      <c r="E126" s="26" t="str">
        <f t="shared" si="43"/>
        <v>历史新!C124</v>
      </c>
      <c r="F126" s="26">
        <f>ROW()</f>
        <v>126</v>
      </c>
      <c r="G126" s="694"/>
      <c r="H126" s="29" t="s">
        <v>46</v>
      </c>
      <c r="I126" s="243">
        <f t="shared" ca="1" si="73"/>
        <v>0</v>
      </c>
      <c r="J126" s="243">
        <f t="shared" ca="1" si="73"/>
        <v>0</v>
      </c>
      <c r="K126" s="243">
        <f t="shared" ca="1" si="73"/>
        <v>0</v>
      </c>
      <c r="L126" s="243">
        <f t="shared" ca="1" si="73"/>
        <v>0</v>
      </c>
      <c r="M126" s="243">
        <f t="shared" ca="1" si="73"/>
        <v>0</v>
      </c>
      <c r="N126" s="243">
        <f t="shared" ca="1" si="73"/>
        <v>0</v>
      </c>
      <c r="O126" s="243">
        <f t="shared" ca="1" si="73"/>
        <v>0</v>
      </c>
      <c r="P126" s="243">
        <f t="shared" ca="1" si="73"/>
        <v>0</v>
      </c>
      <c r="Q126" s="243">
        <f t="shared" ca="1" si="73"/>
        <v>0</v>
      </c>
      <c r="R126" s="243">
        <f t="shared" ca="1" si="73"/>
        <v>0</v>
      </c>
      <c r="S126" s="243">
        <f t="shared" ca="1" si="73"/>
        <v>2.8899999999999999E-2</v>
      </c>
      <c r="T126" s="243">
        <f t="shared" ca="1" si="73"/>
        <v>4.0300000000000002E-2</v>
      </c>
      <c r="U126" s="243">
        <f t="shared" ca="1" si="73"/>
        <v>4.6899999999999997E-2</v>
      </c>
      <c r="V126" s="243">
        <f t="shared" ca="1" si="73"/>
        <v>3.5499999999999997E-2</v>
      </c>
      <c r="W126" s="243">
        <f t="shared" ca="1" si="73"/>
        <v>3.6400000000000002E-2</v>
      </c>
      <c r="X126" s="243">
        <f t="shared" ca="1" si="73"/>
        <v>4.3499999999999997E-2</v>
      </c>
      <c r="Y126" s="243">
        <f t="shared" ca="1" si="71"/>
        <v>5.3400000000000003E-2</v>
      </c>
      <c r="Z126" s="243">
        <f t="shared" ca="1" si="71"/>
        <v>4.1500000000000002E-2</v>
      </c>
      <c r="AA126" s="243">
        <f t="shared" ca="1" si="71"/>
        <v>4.02E-2</v>
      </c>
      <c r="AB126" s="243">
        <f t="shared" ca="1" si="71"/>
        <v>2.2800000000000001E-2</v>
      </c>
      <c r="AC126" s="243">
        <f t="shared" ca="1" si="71"/>
        <v>2.47E-2</v>
      </c>
      <c r="AD126" s="243">
        <f t="shared" ca="1" si="71"/>
        <v>2.24E-2</v>
      </c>
      <c r="AE126" s="243">
        <f t="shared" ca="1" si="71"/>
        <v>3.7199999999999997E-2</v>
      </c>
      <c r="AF126" s="243">
        <f t="shared" ca="1" si="71"/>
        <v>4.8599999999999997E-2</v>
      </c>
      <c r="AG126" s="243">
        <f t="shared" ca="1" si="71"/>
        <v>3.8899999999999997E-2</v>
      </c>
      <c r="AH126" s="243">
        <f t="shared" ca="1" si="71"/>
        <v>3.6700000000000003E-2</v>
      </c>
      <c r="AI126" s="243">
        <f t="shared" ca="1" si="72"/>
        <v>4.5400000000000003E-2</v>
      </c>
      <c r="AJ126" s="243">
        <f t="shared" ca="1" si="72"/>
        <v>4.6800000000000001E-2</v>
      </c>
      <c r="AK126" s="243">
        <f t="shared" ca="1" si="72"/>
        <v>4.7300000000000002E-2</v>
      </c>
      <c r="AL126" s="243">
        <f t="shared" ca="1" si="72"/>
        <v>4.9000000000000002E-2</v>
      </c>
      <c r="AM126" s="243">
        <f t="shared" ca="1" si="72"/>
        <v>4.58E-2</v>
      </c>
      <c r="AN126" s="243">
        <f t="shared" ca="1" si="72"/>
        <v>3.7199999999999997E-2</v>
      </c>
      <c r="AO126" s="243">
        <f t="shared" ca="1" si="72"/>
        <v>3.5999999999999997E-2</v>
      </c>
      <c r="AP126" s="243">
        <f t="shared" ca="1" si="72"/>
        <v>4.07E-2</v>
      </c>
      <c r="AQ126" s="243">
        <f t="shared" ca="1" si="72"/>
        <v>4.1500000000000002E-2</v>
      </c>
      <c r="AR126" s="243">
        <f t="shared" ca="1" si="72"/>
        <v>4.6199999999999998E-2</v>
      </c>
      <c r="AS126" s="243">
        <f t="shared" ca="1" si="72"/>
        <v>4.87E-2</v>
      </c>
      <c r="AT126" s="243">
        <f t="shared" ca="1" si="72"/>
        <v>3.6799999999999999E-2</v>
      </c>
      <c r="AU126" s="243">
        <f t="shared" ca="1" si="72"/>
        <v>3.8800000000000001E-2</v>
      </c>
      <c r="AV126" s="243">
        <f t="shared" ca="1" si="72"/>
        <v>3.32E-2</v>
      </c>
      <c r="AW126" s="243">
        <f t="shared" ca="1" si="72"/>
        <v>3.4500000000000003E-2</v>
      </c>
      <c r="AX126" s="243">
        <f t="shared" ca="1" si="72"/>
        <v>3.56E-2</v>
      </c>
      <c r="AY126" s="243">
        <f t="shared" ca="1" si="70"/>
        <v>2.8400000000000002E-2</v>
      </c>
      <c r="AZ126" s="243">
        <f t="shared" ca="1" si="70"/>
        <v>2.1600000000000001E-2</v>
      </c>
      <c r="BA126" s="243">
        <f t="shared" ca="1" si="70"/>
        <v>2.18E-2</v>
      </c>
      <c r="BB126" s="243">
        <f t="shared" ca="1" si="70"/>
        <v>2.4199999999999999E-2</v>
      </c>
      <c r="BC126" s="243">
        <f t="shared" ca="1" si="70"/>
        <v>2.07E-2</v>
      </c>
      <c r="BD126" s="243">
        <f t="shared" ca="1" si="70"/>
        <v>2.2200000000000001E-2</v>
      </c>
      <c r="BE126" s="243">
        <f t="shared" ca="1" si="70"/>
        <v>2.3800000000000002E-2</v>
      </c>
      <c r="BF126" s="243">
        <f t="shared" ca="1" si="70"/>
        <v>2.2599999999999999E-2</v>
      </c>
      <c r="BG126" s="243">
        <f t="shared" ca="1" si="70"/>
        <v>2.3599999999999999E-2</v>
      </c>
      <c r="BH126" s="243">
        <f t="shared" ca="1" si="67"/>
        <v>1.83E-2</v>
      </c>
      <c r="BI126" s="243">
        <f t="shared" ca="1" si="67"/>
        <v>1.5699999999999999E-2</v>
      </c>
      <c r="BJ126" s="243">
        <f t="shared" ca="1" si="67"/>
        <v>1.6199999999999999E-2</v>
      </c>
      <c r="BK126" s="243">
        <f t="shared" ca="1" si="67"/>
        <v>1.7500000000000002E-2</v>
      </c>
      <c r="BL126" s="243">
        <f t="shared" ca="1" si="67"/>
        <v>1.03E-2</v>
      </c>
      <c r="BM126" s="243">
        <f t="shared" ca="1" si="67"/>
        <v>1.03E-2</v>
      </c>
      <c r="BN126" s="243">
        <f t="shared" ca="1" si="67"/>
        <v>1.0800000000000001E-2</v>
      </c>
      <c r="BO126" s="243">
        <f t="shared" ca="1" si="67"/>
        <v>1.2500000000000001E-2</v>
      </c>
      <c r="BP126" s="243">
        <f t="shared" ca="1" si="67"/>
        <v>1.2999999999999999E-2</v>
      </c>
      <c r="BQ126" s="243">
        <f t="shared" ca="1" si="67"/>
        <v>1.23E-2</v>
      </c>
      <c r="BR126" s="243">
        <f t="shared" ca="1" si="68"/>
        <v>1.95E-2</v>
      </c>
      <c r="BS126" s="243">
        <f t="shared" ca="1" si="68"/>
        <v>1.9900000000000001E-2</v>
      </c>
      <c r="BT126" s="243">
        <f t="shared" ca="1" si="68"/>
        <v>1.9300000000000001E-2</v>
      </c>
      <c r="BU126" s="243">
        <f t="shared" ca="1" si="68"/>
        <v>1.77E-2</v>
      </c>
      <c r="BV126" s="243">
        <f t="shared" ca="1" si="68"/>
        <v>1.78E-2</v>
      </c>
      <c r="BW126" s="243">
        <f t="shared" ca="1" si="68"/>
        <v>1.9300000000000001E-2</v>
      </c>
      <c r="BX126" s="243">
        <f t="shared" ca="1" si="68"/>
        <v>1.7299999999999999E-2</v>
      </c>
      <c r="BY126" s="243">
        <f t="shared" ca="1" si="69"/>
        <v>0</v>
      </c>
      <c r="BZ126" s="243">
        <f t="shared" ca="1" si="69"/>
        <v>0</v>
      </c>
      <c r="CA126" s="243">
        <f t="shared" ca="1" si="69"/>
        <v>0</v>
      </c>
      <c r="CB126" s="243">
        <f t="shared" ca="1" si="69"/>
        <v>0</v>
      </c>
      <c r="CC126" s="243">
        <f t="shared" ca="1" si="69"/>
        <v>0</v>
      </c>
    </row>
    <row r="127" spans="2:81">
      <c r="C127" s="26" t="str">
        <f t="shared" si="42"/>
        <v>历史汇总!B</v>
      </c>
      <c r="D127" s="26">
        <v>125</v>
      </c>
      <c r="E127" s="26" t="str">
        <f t="shared" si="43"/>
        <v>历史新!C125</v>
      </c>
      <c r="F127" s="26">
        <f>ROW()</f>
        <v>127</v>
      </c>
      <c r="G127" s="694"/>
      <c r="H127" s="29" t="s">
        <v>47</v>
      </c>
      <c r="I127" s="243">
        <f t="shared" ca="1" si="73"/>
        <v>0</v>
      </c>
      <c r="J127" s="243">
        <f t="shared" ca="1" si="73"/>
        <v>0</v>
      </c>
      <c r="K127" s="243">
        <f t="shared" ca="1" si="73"/>
        <v>0</v>
      </c>
      <c r="L127" s="243">
        <f t="shared" ca="1" si="73"/>
        <v>0</v>
      </c>
      <c r="M127" s="243">
        <f t="shared" ca="1" si="73"/>
        <v>0</v>
      </c>
      <c r="N127" s="243">
        <f t="shared" ca="1" si="73"/>
        <v>0</v>
      </c>
      <c r="O127" s="243">
        <f t="shared" ca="1" si="73"/>
        <v>0</v>
      </c>
      <c r="P127" s="243">
        <f t="shared" ca="1" si="73"/>
        <v>0</v>
      </c>
      <c r="Q127" s="243">
        <f t="shared" ca="1" si="73"/>
        <v>0</v>
      </c>
      <c r="R127" s="243">
        <f t="shared" ca="1" si="73"/>
        <v>0</v>
      </c>
      <c r="S127" s="243">
        <f t="shared" ca="1" si="73"/>
        <v>6.0000000000000001E-3</v>
      </c>
      <c r="T127" s="243">
        <f t="shared" ca="1" si="73"/>
        <v>8.8000000000000005E-3</v>
      </c>
      <c r="U127" s="243">
        <f t="shared" ca="1" si="73"/>
        <v>9.2999999999999992E-3</v>
      </c>
      <c r="V127" s="243">
        <f t="shared" ca="1" si="73"/>
        <v>9.9000000000000008E-3</v>
      </c>
      <c r="W127" s="243">
        <f t="shared" ca="1" si="73"/>
        <v>1.09E-2</v>
      </c>
      <c r="X127" s="243">
        <f t="shared" ca="1" si="73"/>
        <v>1.6199999999999999E-2</v>
      </c>
      <c r="Y127" s="243">
        <f t="shared" ca="1" si="71"/>
        <v>2.3400000000000001E-2</v>
      </c>
      <c r="Z127" s="243">
        <f t="shared" ca="1" si="71"/>
        <v>1.78E-2</v>
      </c>
      <c r="AA127" s="243">
        <f t="shared" ca="1" si="71"/>
        <v>1.7000000000000001E-2</v>
      </c>
      <c r="AB127" s="243">
        <f t="shared" ca="1" si="71"/>
        <v>9.2999999999999992E-3</v>
      </c>
      <c r="AC127" s="243">
        <f t="shared" ca="1" si="71"/>
        <v>8.8999999999999999E-3</v>
      </c>
      <c r="AD127" s="243">
        <f t="shared" ca="1" si="71"/>
        <v>6.4999999999999997E-3</v>
      </c>
      <c r="AE127" s="243">
        <f t="shared" ca="1" si="71"/>
        <v>1.0999999999999999E-2</v>
      </c>
      <c r="AF127" s="243">
        <f t="shared" ca="1" si="71"/>
        <v>1.1599999999999999E-2</v>
      </c>
      <c r="AG127" s="243">
        <f t="shared" ca="1" si="71"/>
        <v>9.5999999999999992E-3</v>
      </c>
      <c r="AH127" s="243">
        <f t="shared" ca="1" si="71"/>
        <v>1.17E-2</v>
      </c>
      <c r="AI127" s="243">
        <f t="shared" ca="1" si="72"/>
        <v>1.4E-2</v>
      </c>
      <c r="AJ127" s="243">
        <f t="shared" ca="1" si="72"/>
        <v>1.55E-2</v>
      </c>
      <c r="AK127" s="243">
        <f t="shared" ca="1" si="72"/>
        <v>1.5599999999999999E-2</v>
      </c>
      <c r="AL127" s="243">
        <f t="shared" ca="1" si="72"/>
        <v>1.38E-2</v>
      </c>
      <c r="AM127" s="243">
        <f t="shared" ca="1" si="72"/>
        <v>1.47E-2</v>
      </c>
      <c r="AN127" s="243">
        <f t="shared" ca="1" si="72"/>
        <v>1.1599999999999999E-2</v>
      </c>
      <c r="AO127" s="243">
        <f t="shared" ca="1" si="72"/>
        <v>1.11E-2</v>
      </c>
      <c r="AP127" s="243">
        <f t="shared" ca="1" si="72"/>
        <v>1.01E-2</v>
      </c>
      <c r="AQ127" s="243">
        <f t="shared" ca="1" si="72"/>
        <v>1.2200000000000001E-2</v>
      </c>
      <c r="AR127" s="243">
        <f t="shared" ca="1" si="72"/>
        <v>1.5599999999999999E-2</v>
      </c>
      <c r="AS127" s="243">
        <f t="shared" ca="1" si="72"/>
        <v>1.52E-2</v>
      </c>
      <c r="AT127" s="243">
        <f t="shared" ca="1" si="72"/>
        <v>1.34E-2</v>
      </c>
      <c r="AU127" s="243">
        <f t="shared" ca="1" si="72"/>
        <v>1.37E-2</v>
      </c>
      <c r="AV127" s="243">
        <f t="shared" ca="1" si="72"/>
        <v>1.3299999999999999E-2</v>
      </c>
      <c r="AW127" s="243">
        <f t="shared" ca="1" si="72"/>
        <v>1.4800000000000001E-2</v>
      </c>
      <c r="AX127" s="243">
        <f t="shared" ca="1" si="72"/>
        <v>1.7299999999999999E-2</v>
      </c>
      <c r="AY127" s="243">
        <f t="shared" ca="1" si="70"/>
        <v>1.14E-2</v>
      </c>
      <c r="AZ127" s="243">
        <f t="shared" ca="1" si="70"/>
        <v>8.6999999999999994E-3</v>
      </c>
      <c r="BA127" s="243">
        <f t="shared" ca="1" si="70"/>
        <v>7.7000000000000002E-3</v>
      </c>
      <c r="BB127" s="243">
        <f t="shared" ca="1" si="70"/>
        <v>7.7999999999999996E-3</v>
      </c>
      <c r="BC127" s="243">
        <f t="shared" ca="1" si="70"/>
        <v>7.1000000000000004E-3</v>
      </c>
      <c r="BD127" s="243">
        <f t="shared" ca="1" si="70"/>
        <v>8.5000000000000006E-3</v>
      </c>
      <c r="BE127" s="243">
        <f t="shared" ca="1" si="70"/>
        <v>9.5999999999999992E-3</v>
      </c>
      <c r="BF127" s="243">
        <f t="shared" ca="1" si="70"/>
        <v>9.4999999999999998E-3</v>
      </c>
      <c r="BG127" s="243">
        <f t="shared" ca="1" si="70"/>
        <v>9.7999999999999997E-3</v>
      </c>
      <c r="BH127" s="243">
        <f t="shared" ca="1" si="67"/>
        <v>6.6E-3</v>
      </c>
      <c r="BI127" s="243">
        <f t="shared" ca="1" si="67"/>
        <v>6.7000000000000002E-3</v>
      </c>
      <c r="BJ127" s="243">
        <f t="shared" ca="1" si="67"/>
        <v>7.7999999999999996E-3</v>
      </c>
      <c r="BK127" s="243">
        <f t="shared" ca="1" si="67"/>
        <v>7.6E-3</v>
      </c>
      <c r="BL127" s="243">
        <f t="shared" ca="1" si="67"/>
        <v>5.3E-3</v>
      </c>
      <c r="BM127" s="243">
        <f t="shared" ca="1" si="67"/>
        <v>4.7999999999999996E-3</v>
      </c>
      <c r="BN127" s="243">
        <f t="shared" ca="1" si="67"/>
        <v>3.8999999999999998E-3</v>
      </c>
      <c r="BO127" s="243">
        <f t="shared" ca="1" si="67"/>
        <v>5.4000000000000003E-3</v>
      </c>
      <c r="BP127" s="243">
        <f t="shared" ca="1" si="67"/>
        <v>5.8999999999999999E-3</v>
      </c>
      <c r="BQ127" s="243">
        <f t="shared" ca="1" si="67"/>
        <v>7.4999999999999997E-3</v>
      </c>
      <c r="BR127" s="243">
        <f t="shared" ca="1" si="68"/>
        <v>9.4999999999999998E-3</v>
      </c>
      <c r="BS127" s="243">
        <f t="shared" ca="1" si="68"/>
        <v>8.6999999999999994E-3</v>
      </c>
      <c r="BT127" s="243">
        <f t="shared" ca="1" si="68"/>
        <v>8.9999999999999993E-3</v>
      </c>
      <c r="BU127" s="243">
        <f t="shared" ca="1" si="68"/>
        <v>9.2999999999999992E-3</v>
      </c>
      <c r="BV127" s="243">
        <f t="shared" ca="1" si="68"/>
        <v>1.06E-2</v>
      </c>
      <c r="BW127" s="243">
        <f t="shared" ca="1" si="68"/>
        <v>1.12E-2</v>
      </c>
      <c r="BX127" s="243">
        <f t="shared" ca="1" si="68"/>
        <v>9.5999999999999992E-3</v>
      </c>
      <c r="BY127" s="243">
        <f t="shared" ca="1" si="69"/>
        <v>0</v>
      </c>
      <c r="BZ127" s="243">
        <f t="shared" ca="1" si="69"/>
        <v>0</v>
      </c>
      <c r="CA127" s="243">
        <f t="shared" ca="1" si="69"/>
        <v>0</v>
      </c>
      <c r="CB127" s="243">
        <f t="shared" ca="1" si="69"/>
        <v>0</v>
      </c>
      <c r="CC127" s="243">
        <f t="shared" ca="1" si="69"/>
        <v>0</v>
      </c>
    </row>
    <row r="128" spans="2:81">
      <c r="B128" s="26">
        <v>123</v>
      </c>
      <c r="C128" s="26" t="str">
        <f t="shared" si="42"/>
        <v>历史汇总!B123</v>
      </c>
      <c r="D128" s="26">
        <v>126</v>
      </c>
      <c r="E128" s="26" t="str">
        <f t="shared" si="43"/>
        <v>历史新!C126</v>
      </c>
      <c r="F128" s="26">
        <f>ROW()</f>
        <v>128</v>
      </c>
      <c r="G128" s="694" t="s">
        <v>48</v>
      </c>
      <c r="H128" s="28" t="s">
        <v>49</v>
      </c>
      <c r="I128" s="242">
        <f t="shared" ca="1" si="73"/>
        <v>0</v>
      </c>
      <c r="J128" s="242">
        <f t="shared" ca="1" si="73"/>
        <v>0</v>
      </c>
      <c r="K128" s="242">
        <f t="shared" ca="1" si="73"/>
        <v>0</v>
      </c>
      <c r="L128" s="242">
        <f t="shared" ca="1" si="73"/>
        <v>0</v>
      </c>
      <c r="M128" s="242">
        <f t="shared" ca="1" si="73"/>
        <v>0</v>
      </c>
      <c r="N128" s="242">
        <f t="shared" ca="1" si="73"/>
        <v>0</v>
      </c>
      <c r="O128" s="242">
        <f t="shared" ca="1" si="73"/>
        <v>0</v>
      </c>
      <c r="P128" s="242">
        <f t="shared" ca="1" si="73"/>
        <v>0</v>
      </c>
      <c r="Q128" s="242">
        <f t="shared" ca="1" si="73"/>
        <v>0</v>
      </c>
      <c r="R128" s="242">
        <f t="shared" ca="1" si="73"/>
        <v>0</v>
      </c>
      <c r="S128" s="242">
        <f t="shared" ca="1" si="73"/>
        <v>6.6299999999999998E-2</v>
      </c>
      <c r="T128" s="242">
        <f t="shared" ca="1" si="73"/>
        <v>7.5300000000000006E-2</v>
      </c>
      <c r="U128" s="242">
        <f t="shared" ca="1" si="73"/>
        <v>0.1118</v>
      </c>
      <c r="V128" s="242">
        <f t="shared" ca="1" si="73"/>
        <v>0.1071</v>
      </c>
      <c r="W128" s="242">
        <f t="shared" ca="1" si="73"/>
        <v>0.11260000000000001</v>
      </c>
      <c r="X128" s="242">
        <f t="shared" ca="1" si="73"/>
        <v>0.1331</v>
      </c>
      <c r="Y128" s="242">
        <f t="shared" ca="1" si="71"/>
        <v>0.1105</v>
      </c>
      <c r="Z128" s="242">
        <f t="shared" ca="1" si="71"/>
        <v>0.1119</v>
      </c>
      <c r="AA128" s="242">
        <f t="shared" ca="1" si="71"/>
        <v>0.1069</v>
      </c>
      <c r="AB128" s="242">
        <f t="shared" ca="1" si="71"/>
        <v>0.106</v>
      </c>
      <c r="AC128" s="242">
        <f t="shared" ca="1" si="71"/>
        <v>7.5499999999999998E-2</v>
      </c>
      <c r="AD128" s="242">
        <f t="shared" ca="1" si="71"/>
        <v>8.6199999999999999E-2</v>
      </c>
      <c r="AE128" s="242">
        <f t="shared" ca="1" si="71"/>
        <v>6.7100000000000007E-2</v>
      </c>
      <c r="AF128" s="242">
        <f t="shared" ca="1" si="71"/>
        <v>7.4899999999999994E-2</v>
      </c>
      <c r="AG128" s="242">
        <f t="shared" ca="1" si="71"/>
        <v>0.1139</v>
      </c>
      <c r="AH128" s="242">
        <f t="shared" ca="1" si="71"/>
        <v>0.1024</v>
      </c>
      <c r="AI128" s="242">
        <f t="shared" ca="1" si="72"/>
        <v>0.11600000000000001</v>
      </c>
      <c r="AJ128" s="242">
        <f t="shared" ca="1" si="72"/>
        <v>9.4200000000000006E-2</v>
      </c>
      <c r="AK128" s="242">
        <f t="shared" ca="1" si="72"/>
        <v>9.2299999999999993E-2</v>
      </c>
      <c r="AL128" s="242">
        <f t="shared" ca="1" si="72"/>
        <v>0.1013</v>
      </c>
      <c r="AM128" s="242">
        <f t="shared" ca="1" si="72"/>
        <v>0.1366</v>
      </c>
      <c r="AN128" s="242">
        <f t="shared" ca="1" si="72"/>
        <v>0.1196</v>
      </c>
      <c r="AO128" s="242">
        <f t="shared" ca="1" si="72"/>
        <v>0.1062</v>
      </c>
      <c r="AP128" s="242">
        <f t="shared" ca="1" si="72"/>
        <v>0.10929999999999999</v>
      </c>
      <c r="AQ128" s="242">
        <f t="shared" ca="1" si="72"/>
        <v>0.10489999999999999</v>
      </c>
      <c r="AR128" s="242">
        <f t="shared" ca="1" si="72"/>
        <v>0.1181</v>
      </c>
      <c r="AS128" s="242">
        <f t="shared" ca="1" si="72"/>
        <v>0.1338</v>
      </c>
      <c r="AT128" s="242">
        <f t="shared" ca="1" si="72"/>
        <v>0.1381</v>
      </c>
      <c r="AU128" s="242">
        <f t="shared" ca="1" si="72"/>
        <v>0.15229999999999999</v>
      </c>
      <c r="AV128" s="242">
        <f t="shared" ca="1" si="72"/>
        <v>0.15570000000000001</v>
      </c>
      <c r="AW128" s="242">
        <f t="shared" ca="1" si="72"/>
        <v>0.16800000000000001</v>
      </c>
      <c r="AX128" s="242">
        <f t="shared" ca="1" si="72"/>
        <v>0.1865</v>
      </c>
      <c r="AY128" s="242">
        <f t="shared" ca="1" si="70"/>
        <v>0.1731</v>
      </c>
      <c r="AZ128" s="242">
        <f t="shared" ca="1" si="70"/>
        <v>0.16209999999999999</v>
      </c>
      <c r="BA128" s="242">
        <f t="shared" ca="1" si="70"/>
        <v>0.10780000000000001</v>
      </c>
      <c r="BB128" s="242">
        <f t="shared" ca="1" si="70"/>
        <v>0.18770000000000001</v>
      </c>
      <c r="BC128" s="242">
        <f t="shared" ca="1" si="70"/>
        <v>0.1757</v>
      </c>
      <c r="BD128" s="242">
        <f t="shared" ca="1" si="70"/>
        <v>0.15809999999999999</v>
      </c>
      <c r="BE128" s="242">
        <f t="shared" ca="1" si="70"/>
        <v>0.1782</v>
      </c>
      <c r="BF128" s="242">
        <f t="shared" ca="1" si="70"/>
        <v>0.17369999999999999</v>
      </c>
      <c r="BG128" s="242">
        <f t="shared" ca="1" si="70"/>
        <v>0.15740000000000001</v>
      </c>
      <c r="BH128" s="242">
        <f t="shared" ca="1" si="67"/>
        <v>0.1757</v>
      </c>
      <c r="BI128" s="242">
        <f t="shared" ca="1" si="67"/>
        <v>0.1699</v>
      </c>
      <c r="BJ128" s="242">
        <f t="shared" ca="1" si="67"/>
        <v>0.18329999999999999</v>
      </c>
      <c r="BK128" s="242">
        <f t="shared" ca="1" si="67"/>
        <v>0.2293</v>
      </c>
      <c r="BL128" s="242">
        <f t="shared" ca="1" si="67"/>
        <v>0.1797</v>
      </c>
      <c r="BM128" s="242">
        <f t="shared" ca="1" si="67"/>
        <v>0.12939999999999999</v>
      </c>
      <c r="BN128" s="242">
        <f t="shared" ca="1" si="67"/>
        <v>0.16289999999999999</v>
      </c>
      <c r="BO128" s="242">
        <f t="shared" ca="1" si="67"/>
        <v>0.1424</v>
      </c>
      <c r="BP128" s="242">
        <f t="shared" ca="1" si="67"/>
        <v>0.13980000000000001</v>
      </c>
      <c r="BQ128" s="242">
        <f t="shared" ca="1" si="67"/>
        <v>0.11310000000000001</v>
      </c>
      <c r="BR128" s="242">
        <f t="shared" ca="1" si="68"/>
        <v>0.1071</v>
      </c>
      <c r="BS128" s="242">
        <f t="shared" ca="1" si="68"/>
        <v>0.1091</v>
      </c>
      <c r="BT128" s="242">
        <f t="shared" ca="1" si="68"/>
        <v>0.1109</v>
      </c>
      <c r="BU128" s="242">
        <f t="shared" ca="1" si="68"/>
        <v>0.1124</v>
      </c>
      <c r="BV128" s="242">
        <f t="shared" ca="1" si="68"/>
        <v>0.13869999999999999</v>
      </c>
      <c r="BW128" s="242">
        <f t="shared" ca="1" si="68"/>
        <v>0.13730000000000001</v>
      </c>
      <c r="BX128" s="242">
        <f t="shared" ca="1" si="68"/>
        <v>0.1145</v>
      </c>
      <c r="BY128" s="242">
        <f t="shared" ca="1" si="69"/>
        <v>0</v>
      </c>
      <c r="BZ128" s="242">
        <f t="shared" ca="1" si="69"/>
        <v>0</v>
      </c>
      <c r="CA128" s="242">
        <f t="shared" ca="1" si="69"/>
        <v>0</v>
      </c>
      <c r="CB128" s="242">
        <f t="shared" ca="1" si="69"/>
        <v>0</v>
      </c>
      <c r="CC128" s="242">
        <f t="shared" ca="1" si="69"/>
        <v>0</v>
      </c>
    </row>
    <row r="129" spans="2:81">
      <c r="B129" s="26">
        <v>124</v>
      </c>
      <c r="C129" s="26" t="str">
        <f t="shared" si="42"/>
        <v>历史汇总!B124</v>
      </c>
      <c r="D129" s="26">
        <v>127</v>
      </c>
      <c r="E129" s="26" t="str">
        <f t="shared" si="43"/>
        <v>历史新!C127</v>
      </c>
      <c r="F129" s="26">
        <f>ROW()</f>
        <v>129</v>
      </c>
      <c r="G129" s="694"/>
      <c r="H129" s="29" t="s">
        <v>50</v>
      </c>
      <c r="I129" s="243">
        <f t="shared" ca="1" si="73"/>
        <v>0</v>
      </c>
      <c r="J129" s="243">
        <f t="shared" ca="1" si="73"/>
        <v>0</v>
      </c>
      <c r="K129" s="243">
        <f t="shared" ca="1" si="73"/>
        <v>0</v>
      </c>
      <c r="L129" s="243">
        <f t="shared" ca="1" si="73"/>
        <v>0</v>
      </c>
      <c r="M129" s="243">
        <f t="shared" ca="1" si="73"/>
        <v>0</v>
      </c>
      <c r="N129" s="243">
        <f t="shared" ca="1" si="73"/>
        <v>0</v>
      </c>
      <c r="O129" s="243">
        <f t="shared" ca="1" si="73"/>
        <v>0</v>
      </c>
      <c r="P129" s="243">
        <f t="shared" ca="1" si="73"/>
        <v>0</v>
      </c>
      <c r="Q129" s="243">
        <f t="shared" ca="1" si="73"/>
        <v>0</v>
      </c>
      <c r="R129" s="243">
        <f t="shared" ca="1" si="73"/>
        <v>0</v>
      </c>
      <c r="S129" s="243">
        <f t="shared" ca="1" si="73"/>
        <v>0.93369999999999997</v>
      </c>
      <c r="T129" s="243">
        <f t="shared" ca="1" si="73"/>
        <v>0.59389999999999998</v>
      </c>
      <c r="U129" s="243">
        <f t="shared" ca="1" si="73"/>
        <v>0.54479999999999995</v>
      </c>
      <c r="V129" s="243">
        <f t="shared" ca="1" si="73"/>
        <v>0.47160000000000002</v>
      </c>
      <c r="W129" s="243">
        <f t="shared" ca="1" si="73"/>
        <v>0.3997</v>
      </c>
      <c r="X129" s="243">
        <f t="shared" ca="1" si="73"/>
        <v>0.4461</v>
      </c>
      <c r="Y129" s="243">
        <f t="shared" ca="1" si="71"/>
        <v>0.44979999999999998</v>
      </c>
      <c r="Z129" s="243">
        <f t="shared" ca="1" si="71"/>
        <v>0.40550000000000003</v>
      </c>
      <c r="AA129" s="243">
        <f t="shared" ca="1" si="71"/>
        <v>0.39119999999999999</v>
      </c>
      <c r="AB129" s="243">
        <f t="shared" ca="1" si="71"/>
        <v>0.29010000000000002</v>
      </c>
      <c r="AC129" s="243">
        <f t="shared" ca="1" si="71"/>
        <v>0.2447</v>
      </c>
      <c r="AD129" s="243">
        <f t="shared" ca="1" si="71"/>
        <v>0.2424</v>
      </c>
      <c r="AE129" s="243">
        <f t="shared" ca="1" si="71"/>
        <v>0.2361</v>
      </c>
      <c r="AF129" s="243">
        <f t="shared" ca="1" si="71"/>
        <v>0.23200000000000001</v>
      </c>
      <c r="AG129" s="243">
        <f t="shared" ca="1" si="71"/>
        <v>0.23180000000000001</v>
      </c>
      <c r="AH129" s="243">
        <f t="shared" ca="1" si="71"/>
        <v>0.27560000000000001</v>
      </c>
      <c r="AI129" s="243">
        <f t="shared" ca="1" si="72"/>
        <v>0.26550000000000001</v>
      </c>
      <c r="AJ129" s="243">
        <f t="shared" ca="1" si="72"/>
        <v>0.2505</v>
      </c>
      <c r="AK129" s="243">
        <f t="shared" ca="1" si="72"/>
        <v>0.224</v>
      </c>
      <c r="AL129" s="243">
        <f t="shared" ca="1" si="72"/>
        <v>0.21859999999999999</v>
      </c>
      <c r="AM129" s="243">
        <f t="shared" ca="1" si="72"/>
        <v>0.2321</v>
      </c>
      <c r="AN129" s="243">
        <f t="shared" ca="1" si="72"/>
        <v>0.23630000000000001</v>
      </c>
      <c r="AO129" s="243">
        <f t="shared" ca="1" si="72"/>
        <v>0.2137</v>
      </c>
      <c r="AP129" s="243">
        <f t="shared" ca="1" si="72"/>
        <v>0.20480000000000001</v>
      </c>
      <c r="AQ129" s="243">
        <f t="shared" ca="1" si="72"/>
        <v>0.19700000000000001</v>
      </c>
      <c r="AR129" s="243">
        <f t="shared" ca="1" si="72"/>
        <v>0.18459999999999999</v>
      </c>
      <c r="AS129" s="243">
        <f t="shared" ca="1" si="72"/>
        <v>0.2026</v>
      </c>
      <c r="AT129" s="243">
        <f t="shared" ca="1" si="72"/>
        <v>0.22</v>
      </c>
      <c r="AU129" s="243">
        <f t="shared" ca="1" si="72"/>
        <v>0.23019999999999999</v>
      </c>
      <c r="AV129" s="243">
        <f t="shared" ca="1" si="72"/>
        <v>0.18540000000000001</v>
      </c>
      <c r="AW129" s="243">
        <f t="shared" ca="1" si="72"/>
        <v>0.2009</v>
      </c>
      <c r="AX129" s="243">
        <f t="shared" ca="1" si="72"/>
        <v>0.22259999999999999</v>
      </c>
      <c r="AY129" s="243">
        <f t="shared" ca="1" si="70"/>
        <v>0.21709999999999999</v>
      </c>
      <c r="AZ129" s="243">
        <f t="shared" ca="1" si="70"/>
        <v>0.18090000000000001</v>
      </c>
      <c r="BA129" s="243">
        <f t="shared" ca="1" si="70"/>
        <v>0.16320000000000001</v>
      </c>
      <c r="BB129" s="243">
        <f t="shared" ca="1" si="70"/>
        <v>0.16259999999999999</v>
      </c>
      <c r="BC129" s="243">
        <f t="shared" ca="1" si="70"/>
        <v>0.17050000000000001</v>
      </c>
      <c r="BD129" s="243">
        <f t="shared" ca="1" si="70"/>
        <v>0.2079</v>
      </c>
      <c r="BE129" s="243">
        <f t="shared" ca="1" si="70"/>
        <v>0.19320000000000001</v>
      </c>
      <c r="BF129" s="243">
        <f t="shared" ca="1" si="70"/>
        <v>0.19339999999999999</v>
      </c>
      <c r="BG129" s="243">
        <f t="shared" ca="1" si="70"/>
        <v>0.20699999999999999</v>
      </c>
      <c r="BH129" s="243">
        <f t="shared" ca="1" si="67"/>
        <v>0.17979999999999999</v>
      </c>
      <c r="BI129" s="243">
        <f t="shared" ca="1" si="67"/>
        <v>0.17280000000000001</v>
      </c>
      <c r="BJ129" s="243">
        <f t="shared" ca="1" si="67"/>
        <v>0.1827</v>
      </c>
      <c r="BK129" s="243">
        <f t="shared" ca="1" si="67"/>
        <v>0.19539999999999999</v>
      </c>
      <c r="BL129" s="243">
        <f t="shared" ca="1" si="67"/>
        <v>0.18540000000000001</v>
      </c>
      <c r="BM129" s="243">
        <f t="shared" ca="1" si="67"/>
        <v>0.1643</v>
      </c>
      <c r="BN129" s="243">
        <f t="shared" ca="1" si="67"/>
        <v>0.14099999999999999</v>
      </c>
      <c r="BO129" s="243">
        <f t="shared" ca="1" si="67"/>
        <v>0.16059999999999999</v>
      </c>
      <c r="BP129" s="243">
        <f t="shared" ca="1" si="67"/>
        <v>0.15679999999999999</v>
      </c>
      <c r="BQ129" s="243">
        <f t="shared" ca="1" si="67"/>
        <v>0.1241</v>
      </c>
      <c r="BR129" s="243">
        <f t="shared" ca="1" si="68"/>
        <v>0.14849999999999999</v>
      </c>
      <c r="BS129" s="243">
        <f t="shared" ca="1" si="68"/>
        <v>0.1313</v>
      </c>
      <c r="BT129" s="243">
        <f t="shared" ca="1" si="68"/>
        <v>0.1137</v>
      </c>
      <c r="BU129" s="243">
        <f t="shared" ca="1" si="68"/>
        <v>0.10580000000000001</v>
      </c>
      <c r="BV129" s="243">
        <f t="shared" ca="1" si="68"/>
        <v>0.1173</v>
      </c>
      <c r="BW129" s="243">
        <f t="shared" ca="1" si="68"/>
        <v>0.13589999999999999</v>
      </c>
      <c r="BX129" s="243">
        <f t="shared" ca="1" si="68"/>
        <v>0.1125</v>
      </c>
      <c r="BY129" s="243">
        <f t="shared" ca="1" si="69"/>
        <v>0</v>
      </c>
      <c r="BZ129" s="243">
        <f t="shared" ca="1" si="69"/>
        <v>0</v>
      </c>
      <c r="CA129" s="243">
        <f t="shared" ca="1" si="69"/>
        <v>0</v>
      </c>
      <c r="CB129" s="243">
        <f t="shared" ca="1" si="69"/>
        <v>0</v>
      </c>
      <c r="CC129" s="243">
        <f t="shared" ca="1" si="69"/>
        <v>0</v>
      </c>
    </row>
    <row r="130" spans="2:81">
      <c r="B130" s="26">
        <v>125</v>
      </c>
      <c r="C130" s="26" t="str">
        <f t="shared" si="42"/>
        <v>历史汇总!B125</v>
      </c>
      <c r="D130" s="26">
        <v>128</v>
      </c>
      <c r="E130" s="26" t="str">
        <f t="shared" si="43"/>
        <v>历史新!C128</v>
      </c>
      <c r="F130" s="26">
        <f>ROW()</f>
        <v>130</v>
      </c>
      <c r="G130" s="694"/>
      <c r="H130" s="29" t="s">
        <v>51</v>
      </c>
      <c r="I130" s="243">
        <f t="shared" ca="1" si="73"/>
        <v>0</v>
      </c>
      <c r="J130" s="243">
        <f t="shared" ca="1" si="73"/>
        <v>0</v>
      </c>
      <c r="K130" s="243">
        <f t="shared" ca="1" si="73"/>
        <v>0</v>
      </c>
      <c r="L130" s="243">
        <f t="shared" ca="1" si="73"/>
        <v>0</v>
      </c>
      <c r="M130" s="243">
        <f t="shared" ca="1" si="73"/>
        <v>0</v>
      </c>
      <c r="N130" s="243">
        <f t="shared" ca="1" si="73"/>
        <v>0</v>
      </c>
      <c r="O130" s="243">
        <f t="shared" ca="1" si="73"/>
        <v>0</v>
      </c>
      <c r="P130" s="243">
        <f t="shared" ca="1" si="73"/>
        <v>0</v>
      </c>
      <c r="Q130" s="243">
        <f t="shared" ca="1" si="73"/>
        <v>0</v>
      </c>
      <c r="R130" s="243">
        <f t="shared" ca="1" si="73"/>
        <v>0</v>
      </c>
      <c r="S130" s="243">
        <f t="shared" ca="1" si="73"/>
        <v>0</v>
      </c>
      <c r="T130" s="243">
        <f t="shared" ca="1" si="73"/>
        <v>0.33079999999999998</v>
      </c>
      <c r="U130" s="243">
        <f t="shared" ca="1" si="73"/>
        <v>0.27339999999999998</v>
      </c>
      <c r="V130" s="243">
        <f t="shared" ca="1" si="73"/>
        <v>0.3155</v>
      </c>
      <c r="W130" s="243">
        <f t="shared" ca="1" si="73"/>
        <v>0.34710000000000002</v>
      </c>
      <c r="X130" s="243">
        <f t="shared" ca="1" si="73"/>
        <v>0.26869999999999999</v>
      </c>
      <c r="Y130" s="243">
        <f t="shared" ca="1" si="71"/>
        <v>0.29399999999999998</v>
      </c>
      <c r="Z130" s="243">
        <f t="shared" ca="1" si="71"/>
        <v>0.34710000000000002</v>
      </c>
      <c r="AA130" s="243">
        <f t="shared" ca="1" si="71"/>
        <v>0.30230000000000001</v>
      </c>
      <c r="AB130" s="243">
        <f t="shared" ca="1" si="71"/>
        <v>0.4108</v>
      </c>
      <c r="AC130" s="243">
        <f t="shared" ca="1" si="71"/>
        <v>0.41149999999999998</v>
      </c>
      <c r="AD130" s="243">
        <f t="shared" ca="1" si="71"/>
        <v>0.44550000000000001</v>
      </c>
      <c r="AE130" s="243">
        <f t="shared" ca="1" si="71"/>
        <v>0.3705</v>
      </c>
      <c r="AF130" s="243">
        <f t="shared" ca="1" si="71"/>
        <v>0.4496</v>
      </c>
      <c r="AG130" s="243">
        <f t="shared" ca="1" si="71"/>
        <v>0.44130000000000003</v>
      </c>
      <c r="AH130" s="243">
        <f t="shared" ca="1" si="71"/>
        <v>0.37819999999999998</v>
      </c>
      <c r="AI130" s="243">
        <f t="shared" ca="1" si="72"/>
        <v>0.4012</v>
      </c>
      <c r="AJ130" s="243">
        <f t="shared" ca="1" si="72"/>
        <v>0.44030000000000002</v>
      </c>
      <c r="AK130" s="243">
        <f t="shared" ca="1" si="72"/>
        <v>0.45550000000000002</v>
      </c>
      <c r="AL130" s="243">
        <f t="shared" ca="1" si="72"/>
        <v>0.43719999999999998</v>
      </c>
      <c r="AM130" s="243">
        <f t="shared" ca="1" si="72"/>
        <v>0.36520000000000002</v>
      </c>
      <c r="AN130" s="243">
        <f t="shared" ca="1" si="72"/>
        <v>0.44619999999999999</v>
      </c>
      <c r="AO130" s="243">
        <f t="shared" ca="1" si="72"/>
        <v>0.50419999999999998</v>
      </c>
      <c r="AP130" s="243">
        <f t="shared" ca="1" si="72"/>
        <v>0.47620000000000001</v>
      </c>
      <c r="AQ130" s="243">
        <f t="shared" ca="1" si="72"/>
        <v>0.50160000000000005</v>
      </c>
      <c r="AR130" s="243">
        <f t="shared" ca="1" si="72"/>
        <v>0.50149999999999995</v>
      </c>
      <c r="AS130" s="243">
        <f t="shared" ca="1" si="72"/>
        <v>0.40129999999999999</v>
      </c>
      <c r="AT130" s="243">
        <f t="shared" ca="1" si="72"/>
        <v>0.41920000000000002</v>
      </c>
      <c r="AU130" s="243">
        <f t="shared" ca="1" si="72"/>
        <v>0.41310000000000002</v>
      </c>
      <c r="AV130" s="243">
        <f t="shared" ca="1" si="72"/>
        <v>0.47249999999999998</v>
      </c>
      <c r="AW130" s="243">
        <f t="shared" ca="1" si="72"/>
        <v>0.41689999999999999</v>
      </c>
      <c r="AX130" s="243">
        <f t="shared" ca="1" si="72"/>
        <v>0.36699999999999999</v>
      </c>
      <c r="AY130" s="243">
        <f t="shared" ca="1" si="70"/>
        <v>0.38669999999999999</v>
      </c>
      <c r="AZ130" s="243">
        <f t="shared" ca="1" si="70"/>
        <v>0.43819999999999998</v>
      </c>
      <c r="BA130" s="243">
        <f t="shared" ca="1" si="70"/>
        <v>0.53890000000000005</v>
      </c>
      <c r="BB130" s="243">
        <f t="shared" ca="1" si="70"/>
        <v>0.4597</v>
      </c>
      <c r="BC130" s="243">
        <f t="shared" ca="1" si="70"/>
        <v>0.499</v>
      </c>
      <c r="BD130" s="243">
        <f t="shared" ca="1" si="70"/>
        <v>0.48749999999999999</v>
      </c>
      <c r="BE130" s="243">
        <f t="shared" ca="1" si="70"/>
        <v>0.439</v>
      </c>
      <c r="BF130" s="243">
        <f t="shared" ca="1" si="70"/>
        <v>0.4234</v>
      </c>
      <c r="BG130" s="243">
        <f t="shared" ca="1" si="70"/>
        <v>0.46189999999999998</v>
      </c>
      <c r="BH130" s="243">
        <f t="shared" ref="BH130:BY145" ca="1" si="74">OFFSET(INDIRECT($E130),0,BH$1)</f>
        <v>0.48520000000000002</v>
      </c>
      <c r="BI130" s="243">
        <f t="shared" ca="1" si="74"/>
        <v>0.47960000000000003</v>
      </c>
      <c r="BJ130" s="243">
        <f t="shared" ca="1" si="74"/>
        <v>0.43390000000000001</v>
      </c>
      <c r="BK130" s="243">
        <f t="shared" ca="1" si="74"/>
        <v>0.36230000000000001</v>
      </c>
      <c r="BL130" s="243">
        <f t="shared" ca="1" si="74"/>
        <v>0.46989999999999998</v>
      </c>
      <c r="BM130" s="243">
        <f t="shared" ca="1" si="74"/>
        <v>0.56740000000000002</v>
      </c>
      <c r="BN130" s="243">
        <f t="shared" ca="1" si="74"/>
        <v>0.55189999999999995</v>
      </c>
      <c r="BO130" s="243">
        <f t="shared" ca="1" si="74"/>
        <v>0.5393</v>
      </c>
      <c r="BP130" s="243">
        <f t="shared" ca="1" si="74"/>
        <v>0.54969999999999997</v>
      </c>
      <c r="BQ130" s="243">
        <f t="shared" ca="1" si="74"/>
        <v>0.58720000000000006</v>
      </c>
      <c r="BR130" s="243">
        <f t="shared" ca="1" si="74"/>
        <v>0.5413</v>
      </c>
      <c r="BS130" s="243">
        <f t="shared" ca="1" si="74"/>
        <v>0.623</v>
      </c>
      <c r="BT130" s="243">
        <f t="shared" ca="1" si="74"/>
        <v>0.62790000000000001</v>
      </c>
      <c r="BU130" s="243">
        <f t="shared" ca="1" si="74"/>
        <v>0.64639999999999997</v>
      </c>
      <c r="BV130" s="243">
        <f t="shared" ca="1" si="74"/>
        <v>0.58799999999999997</v>
      </c>
      <c r="BW130" s="243">
        <f t="shared" ca="1" si="74"/>
        <v>0.52129999999999999</v>
      </c>
      <c r="BX130" s="243">
        <f t="shared" ref="BR130:BX145" ca="1" si="75">OFFSET(INDIRECT($E130),0,BX$1)</f>
        <v>0.5867</v>
      </c>
      <c r="BY130" s="243">
        <f t="shared" ca="1" si="74"/>
        <v>0</v>
      </c>
      <c r="BZ130" s="243">
        <f t="shared" ref="BY130:CC145" ca="1" si="76">OFFSET(INDIRECT($E130),0,BZ$1)</f>
        <v>0</v>
      </c>
      <c r="CA130" s="243">
        <f t="shared" ca="1" si="76"/>
        <v>0</v>
      </c>
      <c r="CB130" s="243">
        <f t="shared" ca="1" si="76"/>
        <v>0</v>
      </c>
      <c r="CC130" s="243">
        <f t="shared" ca="1" si="76"/>
        <v>0</v>
      </c>
    </row>
    <row r="131" spans="2:81">
      <c r="B131" s="26">
        <v>126</v>
      </c>
      <c r="C131" s="26" t="str">
        <f t="shared" si="42"/>
        <v>历史汇总!B126</v>
      </c>
      <c r="D131" s="26">
        <v>129</v>
      </c>
      <c r="E131" s="26" t="str">
        <f t="shared" si="43"/>
        <v>历史新!C129</v>
      </c>
      <c r="F131" s="26">
        <f>ROW()</f>
        <v>131</v>
      </c>
      <c r="G131" s="694"/>
      <c r="H131" s="29" t="s">
        <v>52</v>
      </c>
      <c r="I131" s="243">
        <f t="shared" ca="1" si="73"/>
        <v>0</v>
      </c>
      <c r="J131" s="243">
        <f t="shared" ca="1" si="73"/>
        <v>0</v>
      </c>
      <c r="K131" s="243">
        <f t="shared" ca="1" si="73"/>
        <v>0</v>
      </c>
      <c r="L131" s="243">
        <f t="shared" ca="1" si="73"/>
        <v>0</v>
      </c>
      <c r="M131" s="243">
        <f t="shared" ca="1" si="73"/>
        <v>0</v>
      </c>
      <c r="N131" s="243">
        <f t="shared" ca="1" si="73"/>
        <v>0</v>
      </c>
      <c r="O131" s="243">
        <f t="shared" ca="1" si="73"/>
        <v>0</v>
      </c>
      <c r="P131" s="243">
        <f t="shared" ca="1" si="73"/>
        <v>0</v>
      </c>
      <c r="Q131" s="243">
        <f t="shared" ca="1" si="73"/>
        <v>0</v>
      </c>
      <c r="R131" s="243">
        <f t="shared" ca="1" si="73"/>
        <v>0</v>
      </c>
      <c r="S131" s="243">
        <f t="shared" ca="1" si="73"/>
        <v>0</v>
      </c>
      <c r="T131" s="243">
        <f t="shared" ca="1" si="73"/>
        <v>0</v>
      </c>
      <c r="U131" s="243">
        <f t="shared" ca="1" si="73"/>
        <v>7.0000000000000007E-2</v>
      </c>
      <c r="V131" s="243">
        <f t="shared" ca="1" si="73"/>
        <v>0.10580000000000001</v>
      </c>
      <c r="W131" s="243">
        <f t="shared" ca="1" si="73"/>
        <v>0.1406</v>
      </c>
      <c r="X131" s="243">
        <f t="shared" ca="1" si="73"/>
        <v>0.15210000000000001</v>
      </c>
      <c r="Y131" s="243">
        <f t="shared" ca="1" si="71"/>
        <v>0.1457</v>
      </c>
      <c r="Z131" s="243">
        <f t="shared" ca="1" si="71"/>
        <v>0.13550000000000001</v>
      </c>
      <c r="AA131" s="243">
        <f t="shared" ca="1" si="71"/>
        <v>0.19950000000000001</v>
      </c>
      <c r="AB131" s="243">
        <f t="shared" ca="1" si="71"/>
        <v>0.19309999999999999</v>
      </c>
      <c r="AC131" s="243">
        <f t="shared" ca="1" si="71"/>
        <v>0.26829999999999998</v>
      </c>
      <c r="AD131" s="243">
        <f t="shared" ca="1" si="71"/>
        <v>0.22589999999999999</v>
      </c>
      <c r="AE131" s="243">
        <f t="shared" ca="1" si="71"/>
        <v>0.32619999999999999</v>
      </c>
      <c r="AF131" s="243">
        <f t="shared" ca="1" si="71"/>
        <v>0.24349999999999999</v>
      </c>
      <c r="AG131" s="243">
        <f t="shared" ca="1" si="71"/>
        <v>0.21299999999999999</v>
      </c>
      <c r="AH131" s="243">
        <f t="shared" ca="1" si="71"/>
        <v>0.24390000000000001</v>
      </c>
      <c r="AI131" s="243">
        <f t="shared" ca="1" si="72"/>
        <v>0.2172</v>
      </c>
      <c r="AJ131" s="243">
        <f t="shared" ca="1" si="72"/>
        <v>0.215</v>
      </c>
      <c r="AK131" s="243">
        <f t="shared" ca="1" si="72"/>
        <v>0.22819999999999999</v>
      </c>
      <c r="AL131" s="243">
        <f t="shared" ca="1" si="72"/>
        <v>0.2429</v>
      </c>
      <c r="AM131" s="243">
        <f t="shared" ca="1" si="72"/>
        <v>0.26619999999999999</v>
      </c>
      <c r="AN131" s="243">
        <f t="shared" ca="1" si="72"/>
        <v>0.19789999999999999</v>
      </c>
      <c r="AO131" s="243">
        <f t="shared" ca="1" si="72"/>
        <v>0.1759</v>
      </c>
      <c r="AP131" s="243">
        <f t="shared" ca="1" si="72"/>
        <v>0.20960000000000001</v>
      </c>
      <c r="AQ131" s="243">
        <f t="shared" ca="1" si="72"/>
        <v>0.19650000000000001</v>
      </c>
      <c r="AR131" s="243">
        <f t="shared" ca="1" si="72"/>
        <v>0.1958</v>
      </c>
      <c r="AS131" s="243">
        <f t="shared" ca="1" si="72"/>
        <v>0.26229999999999998</v>
      </c>
      <c r="AT131" s="243">
        <f t="shared" ca="1" si="72"/>
        <v>0.22270000000000001</v>
      </c>
      <c r="AU131" s="243">
        <f t="shared" ca="1" si="72"/>
        <v>0.2044</v>
      </c>
      <c r="AV131" s="243">
        <f t="shared" ca="1" si="72"/>
        <v>0.18640000000000001</v>
      </c>
      <c r="AW131" s="243">
        <f t="shared" ca="1" si="72"/>
        <v>0.21429999999999999</v>
      </c>
      <c r="AX131" s="243">
        <f t="shared" ca="1" si="72"/>
        <v>0.22389999999999999</v>
      </c>
      <c r="AY131" s="243">
        <f t="shared" ca="1" si="70"/>
        <v>0.22309999999999999</v>
      </c>
      <c r="AZ131" s="243">
        <f t="shared" ca="1" si="70"/>
        <v>0.21879999999999999</v>
      </c>
      <c r="BA131" s="243">
        <f t="shared" ca="1" si="70"/>
        <v>0.19009999999999999</v>
      </c>
      <c r="BB131" s="243">
        <f t="shared" ca="1" si="70"/>
        <v>0.1903</v>
      </c>
      <c r="BC131" s="243">
        <f t="shared" ca="1" si="70"/>
        <v>0.15540000000000001</v>
      </c>
      <c r="BD131" s="243">
        <f t="shared" ca="1" si="70"/>
        <v>0.1464</v>
      </c>
      <c r="BE131" s="243">
        <f t="shared" ca="1" si="70"/>
        <v>0.18970000000000001</v>
      </c>
      <c r="BF131" s="243">
        <f t="shared" ca="1" si="70"/>
        <v>0.20949999999999999</v>
      </c>
      <c r="BG131" s="243">
        <f t="shared" ca="1" si="70"/>
        <v>0.17369999999999999</v>
      </c>
      <c r="BH131" s="243">
        <f t="shared" ca="1" si="74"/>
        <v>0.17169999999999999</v>
      </c>
      <c r="BI131" s="243">
        <f t="shared" ca="1" si="74"/>
        <v>0.1777</v>
      </c>
      <c r="BJ131" s="243">
        <f t="shared" ca="1" si="74"/>
        <v>0.22040000000000001</v>
      </c>
      <c r="BK131" s="243">
        <f t="shared" ca="1" si="74"/>
        <v>0.22589999999999999</v>
      </c>
      <c r="BL131" s="243">
        <f t="shared" ca="1" si="74"/>
        <v>0.1734</v>
      </c>
      <c r="BM131" s="243">
        <f t="shared" ca="1" si="74"/>
        <v>0.15060000000000001</v>
      </c>
      <c r="BN131" s="243">
        <f t="shared" ca="1" si="74"/>
        <v>0.16669999999999999</v>
      </c>
      <c r="BO131" s="243">
        <f t="shared" ca="1" si="74"/>
        <v>0.1646</v>
      </c>
      <c r="BP131" s="243">
        <f t="shared" ca="1" si="74"/>
        <v>0.15379999999999999</v>
      </c>
      <c r="BQ131" s="243">
        <f t="shared" ca="1" si="74"/>
        <v>0.17560000000000001</v>
      </c>
      <c r="BR131" s="243">
        <f t="shared" ca="1" si="75"/>
        <v>0.2031</v>
      </c>
      <c r="BS131" s="243">
        <f t="shared" ca="1" si="75"/>
        <v>0.13669999999999999</v>
      </c>
      <c r="BT131" s="243">
        <f t="shared" ca="1" si="75"/>
        <v>0.14749999999999999</v>
      </c>
      <c r="BU131" s="243">
        <f t="shared" ca="1" si="75"/>
        <v>0.13539999999999999</v>
      </c>
      <c r="BV131" s="243">
        <f t="shared" ca="1" si="75"/>
        <v>0.15590000000000001</v>
      </c>
      <c r="BW131" s="243">
        <f t="shared" ca="1" si="75"/>
        <v>0.20549999999999999</v>
      </c>
      <c r="BX131" s="243">
        <f t="shared" ca="1" si="75"/>
        <v>0.18640000000000001</v>
      </c>
      <c r="BY131" s="243">
        <f t="shared" ca="1" si="76"/>
        <v>0</v>
      </c>
      <c r="BZ131" s="243">
        <f t="shared" ca="1" si="76"/>
        <v>0</v>
      </c>
      <c r="CA131" s="243">
        <f t="shared" ca="1" si="76"/>
        <v>0</v>
      </c>
      <c r="CB131" s="243">
        <f t="shared" ca="1" si="76"/>
        <v>0</v>
      </c>
      <c r="CC131" s="243">
        <f t="shared" ca="1" si="76"/>
        <v>0</v>
      </c>
    </row>
    <row r="132" spans="2:81">
      <c r="C132" s="26" t="str">
        <f t="shared" si="42"/>
        <v>历史汇总!B</v>
      </c>
      <c r="D132" s="26">
        <v>130</v>
      </c>
      <c r="E132" s="26" t="str">
        <f t="shared" si="43"/>
        <v>历史新!C130</v>
      </c>
      <c r="F132" s="26">
        <f>ROW()</f>
        <v>132</v>
      </c>
      <c r="G132" s="694" t="s">
        <v>53</v>
      </c>
      <c r="H132" s="28" t="s">
        <v>54</v>
      </c>
      <c r="I132" s="199">
        <f t="shared" ca="1" si="73"/>
        <v>0</v>
      </c>
      <c r="J132" s="199">
        <f t="shared" ca="1" si="73"/>
        <v>0</v>
      </c>
      <c r="K132" s="199">
        <f t="shared" ca="1" si="73"/>
        <v>0</v>
      </c>
      <c r="L132" s="199">
        <f t="shared" ca="1" si="73"/>
        <v>0</v>
      </c>
      <c r="M132" s="199">
        <f t="shared" ca="1" si="73"/>
        <v>0</v>
      </c>
      <c r="N132" s="199">
        <f t="shared" ca="1" si="73"/>
        <v>0</v>
      </c>
      <c r="O132" s="199">
        <f t="shared" ca="1" si="73"/>
        <v>0</v>
      </c>
      <c r="P132" s="199">
        <f t="shared" ca="1" si="73"/>
        <v>0</v>
      </c>
      <c r="Q132" s="199">
        <f t="shared" ca="1" si="73"/>
        <v>0</v>
      </c>
      <c r="R132" s="199">
        <f t="shared" ca="1" si="73"/>
        <v>0</v>
      </c>
      <c r="S132" s="199">
        <f t="shared" ca="1" si="73"/>
        <v>38510</v>
      </c>
      <c r="T132" s="199">
        <f t="shared" ca="1" si="73"/>
        <v>61460</v>
      </c>
      <c r="U132" s="199">
        <f t="shared" ca="1" si="73"/>
        <v>111280</v>
      </c>
      <c r="V132" s="199">
        <f t="shared" ca="1" si="73"/>
        <v>89280</v>
      </c>
      <c r="W132" s="199">
        <f t="shared" ca="1" si="73"/>
        <v>84580</v>
      </c>
      <c r="X132" s="199">
        <f t="shared" ca="1" si="73"/>
        <v>133790</v>
      </c>
      <c r="Y132" s="199">
        <f t="shared" ca="1" si="71"/>
        <v>197150</v>
      </c>
      <c r="Z132" s="199">
        <f t="shared" ca="1" si="71"/>
        <v>144450</v>
      </c>
      <c r="AA132" s="199">
        <f t="shared" ca="1" si="71"/>
        <v>141453.5</v>
      </c>
      <c r="AB132" s="199">
        <f t="shared" ca="1" si="71"/>
        <v>97329.8</v>
      </c>
      <c r="AC132" s="199">
        <f t="shared" ca="1" si="71"/>
        <v>57068</v>
      </c>
      <c r="AD132" s="199">
        <f t="shared" ca="1" si="71"/>
        <v>51928.4</v>
      </c>
      <c r="AE132" s="199">
        <f t="shared" ca="1" si="71"/>
        <v>56280.5</v>
      </c>
      <c r="AF132" s="199">
        <f t="shared" ca="1" si="71"/>
        <v>86684.6</v>
      </c>
      <c r="AG132" s="199">
        <f t="shared" ca="1" si="71"/>
        <v>150564.20000000001</v>
      </c>
      <c r="AH132" s="199">
        <f t="shared" ca="1" si="71"/>
        <v>187986.3</v>
      </c>
      <c r="AI132" s="199">
        <f t="shared" ca="1" si="72"/>
        <v>175488.1</v>
      </c>
      <c r="AJ132" s="199">
        <f t="shared" ca="1" si="72"/>
        <v>144678</v>
      </c>
      <c r="AK132" s="199">
        <f t="shared" ca="1" si="72"/>
        <v>138956.1</v>
      </c>
      <c r="AL132" s="199">
        <f t="shared" ca="1" si="72"/>
        <v>166504.9</v>
      </c>
      <c r="AM132" s="199">
        <f t="shared" ca="1" si="72"/>
        <v>334467.8</v>
      </c>
      <c r="AN132" s="199">
        <f t="shared" ca="1" si="72"/>
        <v>275325</v>
      </c>
      <c r="AO132" s="199">
        <f t="shared" ca="1" si="72"/>
        <v>155869.1</v>
      </c>
      <c r="AP132" s="199">
        <f t="shared" ca="1" si="72"/>
        <v>151666.6</v>
      </c>
      <c r="AQ132" s="199">
        <f t="shared" ca="1" si="72"/>
        <v>128889.7</v>
      </c>
      <c r="AR132" s="199">
        <f t="shared" ca="1" si="72"/>
        <v>123906.6</v>
      </c>
      <c r="AS132" s="199">
        <f t="shared" ca="1" si="72"/>
        <v>213009</v>
      </c>
      <c r="AT132" s="199">
        <f t="shared" ca="1" si="72"/>
        <v>222942</v>
      </c>
      <c r="AU132" s="199">
        <f t="shared" ca="1" si="72"/>
        <v>216443</v>
      </c>
      <c r="AV132" s="199">
        <f t="shared" ca="1" si="72"/>
        <v>198633</v>
      </c>
      <c r="AW132" s="199">
        <f t="shared" ca="1" si="72"/>
        <v>246602</v>
      </c>
      <c r="AX132" s="199">
        <f t="shared" ca="1" si="72"/>
        <v>309263</v>
      </c>
      <c r="AY132" s="199">
        <f t="shared" ca="1" si="70"/>
        <v>243366</v>
      </c>
      <c r="AZ132" s="199">
        <f t="shared" ca="1" si="70"/>
        <v>188961</v>
      </c>
      <c r="BA132" s="199">
        <f t="shared" ca="1" si="70"/>
        <v>68313</v>
      </c>
      <c r="BB132" s="199">
        <f t="shared" ca="1" si="70"/>
        <v>130340</v>
      </c>
      <c r="BC132" s="199">
        <f t="shared" ca="1" si="70"/>
        <v>126784</v>
      </c>
      <c r="BD132" s="199">
        <f t="shared" ca="1" si="70"/>
        <v>99716</v>
      </c>
      <c r="BE132" s="199">
        <f t="shared" ca="1" si="70"/>
        <v>136093</v>
      </c>
      <c r="BF132" s="199">
        <f t="shared" ca="1" si="70"/>
        <v>167078</v>
      </c>
      <c r="BG132" s="199">
        <f t="shared" ca="1" si="70"/>
        <v>140264</v>
      </c>
      <c r="BH132" s="199">
        <f t="shared" ca="1" si="74"/>
        <v>107099</v>
      </c>
      <c r="BI132" s="199">
        <f t="shared" ca="1" si="74"/>
        <v>92283</v>
      </c>
      <c r="BJ132" s="199">
        <f t="shared" ca="1" si="74"/>
        <v>110094</v>
      </c>
      <c r="BK132" s="199">
        <f t="shared" ca="1" si="74"/>
        <v>166820</v>
      </c>
      <c r="BL132" s="199">
        <f t="shared" ca="1" si="74"/>
        <v>103927</v>
      </c>
      <c r="BM132" s="199">
        <f t="shared" ca="1" si="74"/>
        <v>49950</v>
      </c>
      <c r="BN132" s="199">
        <f t="shared" ca="1" si="74"/>
        <v>63299</v>
      </c>
      <c r="BO132" s="199">
        <f t="shared" ca="1" si="74"/>
        <v>59205</v>
      </c>
      <c r="BP132" s="199">
        <f t="shared" ca="1" si="74"/>
        <v>53586</v>
      </c>
      <c r="BQ132" s="199">
        <f t="shared" ca="1" si="74"/>
        <v>41468</v>
      </c>
      <c r="BR132" s="199">
        <f t="shared" ca="1" si="75"/>
        <v>40328</v>
      </c>
      <c r="BS132" s="199">
        <f t="shared" ca="1" si="75"/>
        <v>45128</v>
      </c>
      <c r="BT132" s="199">
        <f t="shared" ca="1" si="75"/>
        <v>36006</v>
      </c>
      <c r="BU132" s="199">
        <f t="shared" ca="1" si="75"/>
        <v>37921</v>
      </c>
      <c r="BV132" s="199">
        <f t="shared" ca="1" si="75"/>
        <v>39138</v>
      </c>
      <c r="BW132" s="199">
        <f t="shared" ca="1" si="75"/>
        <v>62090</v>
      </c>
      <c r="BX132" s="199">
        <f t="shared" ca="1" si="75"/>
        <v>42471</v>
      </c>
      <c r="BY132" s="199">
        <f t="shared" ca="1" si="76"/>
        <v>0</v>
      </c>
      <c r="BZ132" s="199">
        <f t="shared" ca="1" si="76"/>
        <v>0</v>
      </c>
      <c r="CA132" s="199">
        <f t="shared" ca="1" si="76"/>
        <v>0</v>
      </c>
      <c r="CB132" s="199">
        <f t="shared" ca="1" si="76"/>
        <v>0</v>
      </c>
      <c r="CC132" s="199">
        <f t="shared" ca="1" si="76"/>
        <v>0</v>
      </c>
    </row>
    <row r="133" spans="2:81">
      <c r="C133" s="26" t="str">
        <f t="shared" ref="C133:C196" si="77">$A$4&amp;B133</f>
        <v>历史汇总!B</v>
      </c>
      <c r="D133" s="26">
        <v>131</v>
      </c>
      <c r="E133" s="26" t="str">
        <f t="shared" ref="E133:E196" si="78">$A$5&amp;D133</f>
        <v>历史新!C131</v>
      </c>
      <c r="F133" s="26">
        <f>ROW()</f>
        <v>133</v>
      </c>
      <c r="G133" s="694"/>
      <c r="H133" s="29" t="s">
        <v>55</v>
      </c>
      <c r="I133" s="200">
        <f t="shared" ca="1" si="73"/>
        <v>0</v>
      </c>
      <c r="J133" s="200">
        <f t="shared" ca="1" si="73"/>
        <v>0</v>
      </c>
      <c r="K133" s="200">
        <f t="shared" ca="1" si="73"/>
        <v>0</v>
      </c>
      <c r="L133" s="200">
        <f t="shared" ca="1" si="73"/>
        <v>0</v>
      </c>
      <c r="M133" s="200">
        <f t="shared" ca="1" si="73"/>
        <v>0</v>
      </c>
      <c r="N133" s="200">
        <f t="shared" ca="1" si="73"/>
        <v>0</v>
      </c>
      <c r="O133" s="200">
        <f t="shared" ca="1" si="73"/>
        <v>0</v>
      </c>
      <c r="P133" s="200">
        <f t="shared" ca="1" si="73"/>
        <v>0</v>
      </c>
      <c r="Q133" s="200">
        <f t="shared" ca="1" si="73"/>
        <v>0</v>
      </c>
      <c r="R133" s="200">
        <f t="shared" ca="1" si="73"/>
        <v>0</v>
      </c>
      <c r="S133" s="200">
        <f t="shared" ca="1" si="73"/>
        <v>534230</v>
      </c>
      <c r="T133" s="200">
        <f t="shared" ca="1" si="73"/>
        <v>422620</v>
      </c>
      <c r="U133" s="200">
        <f t="shared" ca="1" si="73"/>
        <v>499230</v>
      </c>
      <c r="V133" s="200">
        <f t="shared" ca="1" si="73"/>
        <v>369190</v>
      </c>
      <c r="W133" s="200">
        <f t="shared" ca="1" si="73"/>
        <v>272620</v>
      </c>
      <c r="X133" s="200">
        <f t="shared" ca="1" si="73"/>
        <v>419100</v>
      </c>
      <c r="Y133" s="200">
        <f t="shared" ca="1" si="71"/>
        <v>728480</v>
      </c>
      <c r="Z133" s="200">
        <f t="shared" ca="1" si="71"/>
        <v>474260</v>
      </c>
      <c r="AA133" s="200">
        <f t="shared" ca="1" si="71"/>
        <v>443971</v>
      </c>
      <c r="AB133" s="200">
        <f t="shared" ca="1" si="71"/>
        <v>198958.2</v>
      </c>
      <c r="AC133" s="200">
        <f t="shared" ca="1" si="71"/>
        <v>156779.70000000001</v>
      </c>
      <c r="AD133" s="200">
        <f t="shared" ca="1" si="71"/>
        <v>115813.3</v>
      </c>
      <c r="AE133" s="200">
        <f t="shared" ca="1" si="71"/>
        <v>132848.5</v>
      </c>
      <c r="AF133" s="200">
        <f t="shared" ca="1" si="71"/>
        <v>199012.8</v>
      </c>
      <c r="AG133" s="200">
        <f t="shared" ca="1" si="71"/>
        <v>227058.2</v>
      </c>
      <c r="AH133" s="200">
        <f t="shared" ca="1" si="71"/>
        <v>347653.5</v>
      </c>
      <c r="AI133" s="200">
        <f t="shared" ca="1" si="72"/>
        <v>301278.40000000002</v>
      </c>
      <c r="AJ133" s="200">
        <f t="shared" ca="1" si="72"/>
        <v>286056.59999999998</v>
      </c>
      <c r="AK133" s="200">
        <f t="shared" ca="1" si="72"/>
        <v>241980.79999999999</v>
      </c>
      <c r="AL133" s="200">
        <f t="shared" ca="1" si="72"/>
        <v>272381.2</v>
      </c>
      <c r="AM133" s="200">
        <f t="shared" ca="1" si="72"/>
        <v>385401.5</v>
      </c>
      <c r="AN133" s="200">
        <f t="shared" ca="1" si="72"/>
        <v>357349.6</v>
      </c>
      <c r="AO133" s="200">
        <f t="shared" ca="1" si="72"/>
        <v>235466.8</v>
      </c>
      <c r="AP133" s="200">
        <f t="shared" ca="1" si="72"/>
        <v>205824.5</v>
      </c>
      <c r="AQ133" s="200">
        <f t="shared" ca="1" si="72"/>
        <v>185543.7</v>
      </c>
      <c r="AR133" s="200">
        <f t="shared" ca="1" si="72"/>
        <v>160028.9</v>
      </c>
      <c r="AS133" s="200">
        <f t="shared" ca="1" si="72"/>
        <v>223275</v>
      </c>
      <c r="AT133" s="200">
        <f t="shared" ca="1" si="72"/>
        <v>287465</v>
      </c>
      <c r="AU133" s="200">
        <f t="shared" ca="1" si="72"/>
        <v>298651</v>
      </c>
      <c r="AV133" s="200">
        <f t="shared" ca="1" si="72"/>
        <v>187069</v>
      </c>
      <c r="AW133" s="200">
        <f t="shared" ca="1" si="72"/>
        <v>222620</v>
      </c>
      <c r="AX133" s="200">
        <f t="shared" ca="1" si="72"/>
        <v>296875</v>
      </c>
      <c r="AY133" s="200">
        <f t="shared" ca="1" si="70"/>
        <v>240889</v>
      </c>
      <c r="AZ133" s="200">
        <f t="shared" ca="1" si="70"/>
        <v>154629</v>
      </c>
      <c r="BA133" s="200">
        <f t="shared" ca="1" si="70"/>
        <v>97543</v>
      </c>
      <c r="BB133" s="200">
        <f t="shared" ca="1" si="70"/>
        <v>111258</v>
      </c>
      <c r="BC133" s="200">
        <f t="shared" ca="1" si="70"/>
        <v>103280</v>
      </c>
      <c r="BD133" s="200">
        <f t="shared" ca="1" si="70"/>
        <v>100621</v>
      </c>
      <c r="BE133" s="200">
        <f t="shared" ca="1" si="70"/>
        <v>118918</v>
      </c>
      <c r="BF133" s="200">
        <f t="shared" ca="1" si="70"/>
        <v>143226</v>
      </c>
      <c r="BG133" s="200">
        <f t="shared" ca="1" si="70"/>
        <v>140053</v>
      </c>
      <c r="BH133" s="200">
        <f t="shared" ca="1" si="74"/>
        <v>88069</v>
      </c>
      <c r="BI133" s="200">
        <f t="shared" ca="1" si="74"/>
        <v>73581</v>
      </c>
      <c r="BJ133" s="200">
        <f t="shared" ca="1" si="74"/>
        <v>73367</v>
      </c>
      <c r="BK133" s="200">
        <f t="shared" ca="1" si="74"/>
        <v>100137</v>
      </c>
      <c r="BL133" s="200">
        <f t="shared" ca="1" si="74"/>
        <v>78343</v>
      </c>
      <c r="BM133" s="200">
        <f t="shared" ca="1" si="74"/>
        <v>47726</v>
      </c>
      <c r="BN133" s="200">
        <f t="shared" ca="1" si="74"/>
        <v>42399</v>
      </c>
      <c r="BO133" s="200">
        <f t="shared" ca="1" si="74"/>
        <v>45987</v>
      </c>
      <c r="BP133" s="200">
        <f t="shared" ca="1" si="74"/>
        <v>44239</v>
      </c>
      <c r="BQ133" s="200">
        <f t="shared" ca="1" si="74"/>
        <v>29087</v>
      </c>
      <c r="BR133" s="200">
        <f t="shared" ca="1" si="75"/>
        <v>41563</v>
      </c>
      <c r="BS133" s="200">
        <f t="shared" ca="1" si="75"/>
        <v>36607</v>
      </c>
      <c r="BT133" s="200">
        <f t="shared" ca="1" si="75"/>
        <v>27902</v>
      </c>
      <c r="BU133" s="200">
        <f t="shared" ca="1" si="75"/>
        <v>21280</v>
      </c>
      <c r="BV133" s="200">
        <f t="shared" ca="1" si="75"/>
        <v>27899</v>
      </c>
      <c r="BW133" s="200">
        <f t="shared" ca="1" si="75"/>
        <v>37487</v>
      </c>
      <c r="BX133" s="200">
        <f t="shared" ca="1" si="75"/>
        <v>38006</v>
      </c>
      <c r="BY133" s="200">
        <f t="shared" ca="1" si="76"/>
        <v>0</v>
      </c>
      <c r="BZ133" s="200">
        <f t="shared" ca="1" si="76"/>
        <v>0</v>
      </c>
      <c r="CA133" s="200">
        <f t="shared" ca="1" si="76"/>
        <v>0</v>
      </c>
      <c r="CB133" s="200">
        <f t="shared" ca="1" si="76"/>
        <v>0</v>
      </c>
      <c r="CC133" s="200">
        <f t="shared" ca="1" si="76"/>
        <v>0</v>
      </c>
    </row>
    <row r="134" spans="2:81">
      <c r="C134" s="26" t="str">
        <f t="shared" si="77"/>
        <v>历史汇总!B</v>
      </c>
      <c r="D134" s="26">
        <v>132</v>
      </c>
      <c r="E134" s="26" t="str">
        <f t="shared" si="78"/>
        <v>历史新!C132</v>
      </c>
      <c r="F134" s="26">
        <f>ROW()</f>
        <v>134</v>
      </c>
      <c r="G134" s="694"/>
      <c r="H134" s="29" t="s">
        <v>56</v>
      </c>
      <c r="I134" s="200">
        <f t="shared" ca="1" si="73"/>
        <v>0</v>
      </c>
      <c r="J134" s="200">
        <f t="shared" ca="1" si="73"/>
        <v>0</v>
      </c>
      <c r="K134" s="200">
        <f t="shared" ca="1" si="73"/>
        <v>0</v>
      </c>
      <c r="L134" s="200">
        <f t="shared" ca="1" si="73"/>
        <v>0</v>
      </c>
      <c r="M134" s="200">
        <f t="shared" ca="1" si="73"/>
        <v>0</v>
      </c>
      <c r="N134" s="200">
        <f t="shared" ca="1" si="73"/>
        <v>0</v>
      </c>
      <c r="O134" s="200">
        <f t="shared" ca="1" si="73"/>
        <v>0</v>
      </c>
      <c r="P134" s="200">
        <f t="shared" ca="1" si="73"/>
        <v>0</v>
      </c>
      <c r="Q134" s="200">
        <f t="shared" ca="1" si="73"/>
        <v>0</v>
      </c>
      <c r="R134" s="200">
        <f t="shared" ca="1" si="73"/>
        <v>0</v>
      </c>
      <c r="S134" s="200">
        <f t="shared" ca="1" si="73"/>
        <v>0</v>
      </c>
      <c r="T134" s="200">
        <f t="shared" ca="1" si="73"/>
        <v>299080</v>
      </c>
      <c r="U134" s="200">
        <f t="shared" ca="1" si="73"/>
        <v>321950</v>
      </c>
      <c r="V134" s="200">
        <f t="shared" ca="1" si="73"/>
        <v>280200</v>
      </c>
      <c r="W134" s="200">
        <f t="shared" ca="1" si="73"/>
        <v>264600</v>
      </c>
      <c r="X134" s="200">
        <f t="shared" ca="1" si="73"/>
        <v>307870</v>
      </c>
      <c r="Y134" s="200">
        <f t="shared" ca="1" si="71"/>
        <v>669750</v>
      </c>
      <c r="Z134" s="200">
        <f t="shared" ca="1" si="71"/>
        <v>540030</v>
      </c>
      <c r="AA134" s="200">
        <f t="shared" ca="1" si="71"/>
        <v>474220</v>
      </c>
      <c r="AB134" s="200">
        <f t="shared" ca="1" si="71"/>
        <v>350380.4</v>
      </c>
      <c r="AC134" s="200">
        <f t="shared" ca="1" si="71"/>
        <v>276252.7</v>
      </c>
      <c r="AD134" s="200">
        <f t="shared" ca="1" si="71"/>
        <v>246300.3</v>
      </c>
      <c r="AE134" s="200">
        <f t="shared" ca="1" si="71"/>
        <v>274183.7</v>
      </c>
      <c r="AF134" s="200">
        <f t="shared" ca="1" si="71"/>
        <v>574631.9</v>
      </c>
      <c r="AG134" s="200">
        <f t="shared" ca="1" si="71"/>
        <v>604632.1</v>
      </c>
      <c r="AH134" s="200">
        <f t="shared" ca="1" si="71"/>
        <v>813650.7</v>
      </c>
      <c r="AI134" s="200">
        <f t="shared" ca="1" si="72"/>
        <v>722748.1</v>
      </c>
      <c r="AJ134" s="200">
        <f t="shared" ca="1" si="72"/>
        <v>755089.8</v>
      </c>
      <c r="AK134" s="200">
        <f t="shared" ca="1" si="72"/>
        <v>828042.3</v>
      </c>
      <c r="AL134" s="200">
        <f t="shared" ca="1" si="72"/>
        <v>925221</v>
      </c>
      <c r="AM134" s="200">
        <f t="shared" ca="1" si="72"/>
        <v>1146297.2</v>
      </c>
      <c r="AN134" s="200">
        <f t="shared" ca="1" si="72"/>
        <v>1372231.1</v>
      </c>
      <c r="AO134" s="200">
        <f t="shared" ca="1" si="72"/>
        <v>835318.8</v>
      </c>
      <c r="AP134" s="200">
        <f t="shared" ca="1" si="72"/>
        <v>770922.4</v>
      </c>
      <c r="AQ134" s="200">
        <f t="shared" ca="1" si="72"/>
        <v>677131.9</v>
      </c>
      <c r="AR134" s="200">
        <f t="shared" ca="1" si="72"/>
        <v>640695</v>
      </c>
      <c r="AS134" s="200">
        <f t="shared" ca="1" si="72"/>
        <v>849835</v>
      </c>
      <c r="AT134" s="200">
        <f t="shared" ca="1" si="72"/>
        <v>862912</v>
      </c>
      <c r="AU134" s="200">
        <f t="shared" ca="1" si="72"/>
        <v>914314</v>
      </c>
      <c r="AV134" s="200">
        <f t="shared" ca="1" si="72"/>
        <v>728621</v>
      </c>
      <c r="AW134" s="200">
        <f t="shared" ca="1" si="72"/>
        <v>721965</v>
      </c>
      <c r="AX134" s="200">
        <f t="shared" ref="AX134:BM134" ca="1" si="79">OFFSET(INDIRECT($E134),0,AX$1)</f>
        <v>782906</v>
      </c>
      <c r="AY134" s="200">
        <f t="shared" ca="1" si="79"/>
        <v>604567</v>
      </c>
      <c r="AZ134" s="200">
        <f t="shared" ca="1" si="79"/>
        <v>459129</v>
      </c>
      <c r="BA134" s="200">
        <f t="shared" ca="1" si="79"/>
        <v>270979</v>
      </c>
      <c r="BB134" s="200">
        <f t="shared" ca="1" si="79"/>
        <v>271518</v>
      </c>
      <c r="BC134" s="200">
        <f t="shared" ca="1" si="79"/>
        <v>270922</v>
      </c>
      <c r="BD134" s="200">
        <f t="shared" ca="1" si="79"/>
        <v>232943</v>
      </c>
      <c r="BE134" s="200">
        <f t="shared" ca="1" si="79"/>
        <v>245136</v>
      </c>
      <c r="BF134" s="200">
        <f t="shared" ca="1" si="79"/>
        <v>339764</v>
      </c>
      <c r="BG134" s="200">
        <f t="shared" ca="1" si="79"/>
        <v>327813</v>
      </c>
      <c r="BH134" s="200">
        <f t="shared" ca="1" si="79"/>
        <v>217503</v>
      </c>
      <c r="BI134" s="200">
        <f t="shared" ca="1" si="79"/>
        <v>189190</v>
      </c>
      <c r="BJ134" s="200">
        <f t="shared" ca="1" si="79"/>
        <v>149184</v>
      </c>
      <c r="BK134" s="200">
        <f t="shared" ca="1" si="79"/>
        <v>183191</v>
      </c>
      <c r="BL134" s="200">
        <f t="shared" ca="1" si="79"/>
        <v>171909</v>
      </c>
      <c r="BM134" s="200">
        <f t="shared" ca="1" si="79"/>
        <v>126712</v>
      </c>
      <c r="BN134" s="200">
        <f t="shared" ca="1" si="74"/>
        <v>110557</v>
      </c>
      <c r="BO134" s="200">
        <f t="shared" ca="1" si="74"/>
        <v>109021</v>
      </c>
      <c r="BP134" s="200">
        <f t="shared" ca="1" si="74"/>
        <v>95170</v>
      </c>
      <c r="BQ134" s="200">
        <f t="shared" ca="1" si="74"/>
        <v>83069</v>
      </c>
      <c r="BR134" s="200">
        <f t="shared" ca="1" si="75"/>
        <v>97022</v>
      </c>
      <c r="BS134" s="200">
        <f t="shared" ca="1" si="75"/>
        <v>79239</v>
      </c>
      <c r="BT134" s="200">
        <f t="shared" ca="1" si="75"/>
        <v>84707</v>
      </c>
      <c r="BU134" s="200">
        <f t="shared" ca="1" si="75"/>
        <v>72180</v>
      </c>
      <c r="BV134" s="200">
        <f t="shared" ca="1" si="75"/>
        <v>68471</v>
      </c>
      <c r="BW134" s="200">
        <f t="shared" ca="1" si="75"/>
        <v>67510</v>
      </c>
      <c r="BX134" s="200">
        <f t="shared" ca="1" si="75"/>
        <v>78225</v>
      </c>
      <c r="BY134" s="200">
        <f t="shared" ca="1" si="76"/>
        <v>0</v>
      </c>
      <c r="BZ134" s="200">
        <f t="shared" ca="1" si="76"/>
        <v>0</v>
      </c>
      <c r="CA134" s="200">
        <f t="shared" ca="1" si="76"/>
        <v>0</v>
      </c>
      <c r="CB134" s="200">
        <f t="shared" ca="1" si="76"/>
        <v>0</v>
      </c>
      <c r="CC134" s="200">
        <f t="shared" ca="1" si="76"/>
        <v>0</v>
      </c>
    </row>
    <row r="135" spans="2:81">
      <c r="C135" s="26" t="str">
        <f t="shared" si="77"/>
        <v>历史汇总!B</v>
      </c>
      <c r="D135" s="26">
        <v>133</v>
      </c>
      <c r="E135" s="26" t="str">
        <f t="shared" si="78"/>
        <v>历史新!C133</v>
      </c>
      <c r="F135" s="26">
        <f>ROW()</f>
        <v>135</v>
      </c>
      <c r="G135" s="694"/>
      <c r="H135" s="29" t="s">
        <v>57</v>
      </c>
      <c r="I135" s="200">
        <f t="shared" ca="1" si="73"/>
        <v>0</v>
      </c>
      <c r="J135" s="200">
        <f t="shared" ca="1" si="73"/>
        <v>0</v>
      </c>
      <c r="K135" s="200">
        <f t="shared" ca="1" si="73"/>
        <v>0</v>
      </c>
      <c r="L135" s="200">
        <f t="shared" ca="1" si="73"/>
        <v>0</v>
      </c>
      <c r="M135" s="200">
        <f t="shared" ca="1" si="73"/>
        <v>0</v>
      </c>
      <c r="N135" s="200">
        <f t="shared" ca="1" si="73"/>
        <v>0</v>
      </c>
      <c r="O135" s="200">
        <f t="shared" ca="1" si="73"/>
        <v>0</v>
      </c>
      <c r="P135" s="200">
        <f t="shared" ca="1" si="73"/>
        <v>0</v>
      </c>
      <c r="Q135" s="200">
        <f t="shared" ca="1" si="73"/>
        <v>0</v>
      </c>
      <c r="R135" s="200">
        <f t="shared" ca="1" si="73"/>
        <v>0</v>
      </c>
      <c r="S135" s="200">
        <f t="shared" ca="1" si="73"/>
        <v>0</v>
      </c>
      <c r="T135" s="200">
        <f t="shared" ca="1" si="73"/>
        <v>0</v>
      </c>
      <c r="U135" s="200">
        <f t="shared" ca="1" si="73"/>
        <v>72540</v>
      </c>
      <c r="V135" s="200">
        <f t="shared" ca="1" si="73"/>
        <v>86750</v>
      </c>
      <c r="W135" s="200">
        <f t="shared" ca="1" si="73"/>
        <v>94030</v>
      </c>
      <c r="X135" s="200">
        <f t="shared" ref="X135:AM145" ca="1" si="80">OFFSET(INDIRECT($E135),0,X$1)</f>
        <v>145650</v>
      </c>
      <c r="Y135" s="200">
        <f t="shared" ca="1" si="80"/>
        <v>279500</v>
      </c>
      <c r="Z135" s="200">
        <f t="shared" ca="1" si="80"/>
        <v>177090</v>
      </c>
      <c r="AA135" s="200">
        <f t="shared" ca="1" si="80"/>
        <v>274675</v>
      </c>
      <c r="AB135" s="200">
        <f t="shared" ca="1" si="80"/>
        <v>131400.4</v>
      </c>
      <c r="AC135" s="200">
        <f t="shared" ca="1" si="80"/>
        <v>152368.1</v>
      </c>
      <c r="AD135" s="200">
        <f t="shared" ca="1" si="80"/>
        <v>107041.3</v>
      </c>
      <c r="AE135" s="200">
        <f t="shared" ca="1" si="80"/>
        <v>207601.7</v>
      </c>
      <c r="AF135" s="200">
        <f t="shared" ca="1" si="80"/>
        <v>230502.5</v>
      </c>
      <c r="AG135" s="200">
        <f t="shared" ca="1" si="80"/>
        <v>245181.3</v>
      </c>
      <c r="AH135" s="200">
        <f t="shared" ca="1" si="80"/>
        <v>392584.8</v>
      </c>
      <c r="AI135" s="200">
        <f t="shared" ca="1" si="80"/>
        <v>322506.7</v>
      </c>
      <c r="AJ135" s="200">
        <f t="shared" ca="1" si="80"/>
        <v>267615.5</v>
      </c>
      <c r="AK135" s="200">
        <f t="shared" ca="1" si="80"/>
        <v>291002.2</v>
      </c>
      <c r="AL135" s="200">
        <f t="shared" ca="1" si="80"/>
        <v>361112.7</v>
      </c>
      <c r="AM135" s="200">
        <f t="shared" ca="1" si="80"/>
        <v>610405</v>
      </c>
      <c r="AN135" s="200">
        <f t="shared" ref="AN135:BC145" ca="1" si="81">OFFSET(INDIRECT($E135),0,AN$1)</f>
        <v>397363.9</v>
      </c>
      <c r="AO135" s="200">
        <f t="shared" ca="1" si="81"/>
        <v>251963.7</v>
      </c>
      <c r="AP135" s="200">
        <f t="shared" ca="1" si="81"/>
        <v>255304.5</v>
      </c>
      <c r="AQ135" s="200">
        <f t="shared" ca="1" si="81"/>
        <v>207747.5</v>
      </c>
      <c r="AR135" s="200">
        <f t="shared" ca="1" si="81"/>
        <v>207322.5</v>
      </c>
      <c r="AS135" s="200">
        <f t="shared" ca="1" si="81"/>
        <v>459747</v>
      </c>
      <c r="AT135" s="200">
        <f t="shared" ca="1" si="81"/>
        <v>423840</v>
      </c>
      <c r="AU135" s="200">
        <f t="shared" ca="1" si="81"/>
        <v>419428</v>
      </c>
      <c r="AV135" s="200">
        <f t="shared" ca="1" si="81"/>
        <v>279145</v>
      </c>
      <c r="AW135" s="200">
        <f t="shared" ca="1" si="81"/>
        <v>349425</v>
      </c>
      <c r="AX135" s="200">
        <f t="shared" ca="1" si="81"/>
        <v>469664</v>
      </c>
      <c r="AY135" s="200">
        <f t="shared" ca="1" si="81"/>
        <v>371019</v>
      </c>
      <c r="AZ135" s="200">
        <f t="shared" ca="1" si="81"/>
        <v>258633</v>
      </c>
      <c r="BA135" s="200">
        <f t="shared" ca="1" si="81"/>
        <v>143039</v>
      </c>
      <c r="BB135" s="200">
        <f t="shared" ca="1" si="81"/>
        <v>148558</v>
      </c>
      <c r="BC135" s="200">
        <f t="shared" ca="1" si="81"/>
        <v>118354</v>
      </c>
      <c r="BD135" s="200">
        <f t="shared" ref="BD135:BG145" ca="1" si="82">OFFSET(INDIRECT($E135),0,BD$1)</f>
        <v>97267</v>
      </c>
      <c r="BE135" s="200">
        <f t="shared" ca="1" si="82"/>
        <v>163316</v>
      </c>
      <c r="BF135" s="200">
        <f t="shared" ca="1" si="82"/>
        <v>280633</v>
      </c>
      <c r="BG135" s="200">
        <f t="shared" ca="1" si="82"/>
        <v>222195</v>
      </c>
      <c r="BH135" s="200">
        <f t="shared" ca="1" si="74"/>
        <v>122286</v>
      </c>
      <c r="BI135" s="200">
        <f t="shared" ca="1" si="74"/>
        <v>113291</v>
      </c>
      <c r="BJ135" s="200">
        <f t="shared" ca="1" si="74"/>
        <v>132322</v>
      </c>
      <c r="BK135" s="200">
        <f t="shared" ca="1" si="74"/>
        <v>170302</v>
      </c>
      <c r="BL135" s="200">
        <f t="shared" ca="1" si="74"/>
        <v>100149</v>
      </c>
      <c r="BM135" s="200">
        <f t="shared" ca="1" si="74"/>
        <v>70425</v>
      </c>
      <c r="BN135" s="200">
        <f t="shared" ca="1" si="74"/>
        <v>66379</v>
      </c>
      <c r="BO135" s="200">
        <f t="shared" ca="1" si="74"/>
        <v>61957</v>
      </c>
      <c r="BP135" s="200">
        <f t="shared" ca="1" si="74"/>
        <v>57212</v>
      </c>
      <c r="BQ135" s="200">
        <f t="shared" ca="1" si="74"/>
        <v>64056</v>
      </c>
      <c r="BR135" s="200">
        <f t="shared" ca="1" si="75"/>
        <v>87865</v>
      </c>
      <c r="BS135" s="200">
        <f t="shared" ca="1" si="75"/>
        <v>49645</v>
      </c>
      <c r="BT135" s="200">
        <f t="shared" ca="1" si="75"/>
        <v>41625</v>
      </c>
      <c r="BU135" s="200">
        <f t="shared" ca="1" si="75"/>
        <v>37815</v>
      </c>
      <c r="BV135" s="200">
        <f t="shared" ca="1" si="75"/>
        <v>49500</v>
      </c>
      <c r="BW135" s="200">
        <f t="shared" ca="1" si="75"/>
        <v>70162</v>
      </c>
      <c r="BX135" s="200">
        <f t="shared" ca="1" si="75"/>
        <v>64685</v>
      </c>
      <c r="BY135" s="200">
        <f t="shared" ca="1" si="76"/>
        <v>0</v>
      </c>
      <c r="BZ135" s="200">
        <f t="shared" ca="1" si="76"/>
        <v>0</v>
      </c>
      <c r="CA135" s="200">
        <f t="shared" ca="1" si="76"/>
        <v>0</v>
      </c>
      <c r="CB135" s="200">
        <f t="shared" ca="1" si="76"/>
        <v>0</v>
      </c>
      <c r="CC135" s="200">
        <f t="shared" ca="1" si="76"/>
        <v>0</v>
      </c>
    </row>
    <row r="136" spans="2:81">
      <c r="C136" s="26" t="str">
        <f t="shared" si="77"/>
        <v>历史汇总!B</v>
      </c>
      <c r="D136" s="26">
        <v>134</v>
      </c>
      <c r="E136" s="26" t="str">
        <f t="shared" si="78"/>
        <v>历史新!C134</v>
      </c>
      <c r="F136" s="26">
        <f>ROW()</f>
        <v>136</v>
      </c>
      <c r="G136" s="694"/>
      <c r="H136" s="28" t="s">
        <v>58</v>
      </c>
      <c r="I136" s="2">
        <f t="shared" ref="I136:X145" ca="1" si="83">OFFSET(INDIRECT($E136),0,I$1)</f>
        <v>0</v>
      </c>
      <c r="J136" s="2">
        <f t="shared" ca="1" si="83"/>
        <v>0</v>
      </c>
      <c r="K136" s="2">
        <f t="shared" ca="1" si="83"/>
        <v>0</v>
      </c>
      <c r="L136" s="2">
        <f t="shared" ca="1" si="83"/>
        <v>0</v>
      </c>
      <c r="M136" s="2">
        <f t="shared" ca="1" si="83"/>
        <v>0</v>
      </c>
      <c r="N136" s="2">
        <f t="shared" ca="1" si="83"/>
        <v>0</v>
      </c>
      <c r="O136" s="2">
        <f t="shared" ca="1" si="83"/>
        <v>0</v>
      </c>
      <c r="P136" s="2">
        <f t="shared" ca="1" si="83"/>
        <v>0</v>
      </c>
      <c r="Q136" s="2">
        <f t="shared" ca="1" si="83"/>
        <v>0</v>
      </c>
      <c r="R136" s="2">
        <f t="shared" ca="1" si="83"/>
        <v>0</v>
      </c>
      <c r="S136" s="2">
        <f t="shared" ca="1" si="83"/>
        <v>38510</v>
      </c>
      <c r="T136" s="2">
        <f t="shared" ca="1" si="83"/>
        <v>61460</v>
      </c>
      <c r="U136" s="2">
        <f t="shared" ca="1" si="83"/>
        <v>111280</v>
      </c>
      <c r="V136" s="2">
        <f t="shared" ca="1" si="83"/>
        <v>89280</v>
      </c>
      <c r="W136" s="2">
        <f t="shared" ca="1" si="83"/>
        <v>84580</v>
      </c>
      <c r="X136" s="2">
        <f t="shared" ca="1" si="83"/>
        <v>133790</v>
      </c>
      <c r="Y136" s="2">
        <f t="shared" ca="1" si="80"/>
        <v>197150</v>
      </c>
      <c r="Z136" s="2">
        <f t="shared" ca="1" si="80"/>
        <v>144450</v>
      </c>
      <c r="AA136" s="2">
        <f t="shared" ca="1" si="80"/>
        <v>141453.5</v>
      </c>
      <c r="AB136" s="2">
        <f t="shared" ca="1" si="80"/>
        <v>97329.8</v>
      </c>
      <c r="AC136" s="2">
        <f t="shared" ca="1" si="80"/>
        <v>57068</v>
      </c>
      <c r="AD136" s="2">
        <f t="shared" ca="1" si="80"/>
        <v>51928.4</v>
      </c>
      <c r="AE136" s="2">
        <f t="shared" ca="1" si="80"/>
        <v>56280.5</v>
      </c>
      <c r="AF136" s="2">
        <f t="shared" ca="1" si="80"/>
        <v>86684.6</v>
      </c>
      <c r="AG136" s="2">
        <f t="shared" ca="1" si="80"/>
        <v>150564.20000000001</v>
      </c>
      <c r="AH136" s="2">
        <f t="shared" ca="1" si="80"/>
        <v>187986.3</v>
      </c>
      <c r="AI136" s="2">
        <f t="shared" ca="1" si="80"/>
        <v>175488.1</v>
      </c>
      <c r="AJ136" s="2">
        <f t="shared" ca="1" si="80"/>
        <v>144678</v>
      </c>
      <c r="AK136" s="2">
        <f t="shared" ca="1" si="80"/>
        <v>138956.1</v>
      </c>
      <c r="AL136" s="2">
        <f t="shared" ca="1" si="80"/>
        <v>166504.9</v>
      </c>
      <c r="AM136" s="2">
        <f t="shared" ca="1" si="80"/>
        <v>334467.8</v>
      </c>
      <c r="AN136" s="2">
        <f t="shared" ca="1" si="81"/>
        <v>275325</v>
      </c>
      <c r="AO136" s="2">
        <f t="shared" ca="1" si="81"/>
        <v>155869.1</v>
      </c>
      <c r="AP136" s="2">
        <f t="shared" ca="1" si="81"/>
        <v>151666.6</v>
      </c>
      <c r="AQ136" s="2">
        <f t="shared" ca="1" si="81"/>
        <v>128889.7</v>
      </c>
      <c r="AR136" s="2">
        <f t="shared" ca="1" si="81"/>
        <v>123906.6</v>
      </c>
      <c r="AS136" s="2">
        <f t="shared" ca="1" si="81"/>
        <v>213009</v>
      </c>
      <c r="AT136" s="2">
        <f t="shared" ca="1" si="81"/>
        <v>222942</v>
      </c>
      <c r="AU136" s="2">
        <f t="shared" ca="1" si="81"/>
        <v>216443</v>
      </c>
      <c r="AV136" s="2">
        <f t="shared" ca="1" si="81"/>
        <v>198633</v>
      </c>
      <c r="AW136" s="2">
        <f t="shared" ca="1" si="81"/>
        <v>246602</v>
      </c>
      <c r="AX136" s="2">
        <f t="shared" ca="1" si="81"/>
        <v>309263</v>
      </c>
      <c r="AY136" s="2">
        <f t="shared" ca="1" si="81"/>
        <v>243366</v>
      </c>
      <c r="AZ136" s="2">
        <f t="shared" ca="1" si="81"/>
        <v>188961</v>
      </c>
      <c r="BA136" s="2">
        <f t="shared" ca="1" si="81"/>
        <v>68313</v>
      </c>
      <c r="BB136" s="2">
        <f t="shared" ca="1" si="81"/>
        <v>130340</v>
      </c>
      <c r="BC136" s="2">
        <f t="shared" ca="1" si="81"/>
        <v>126784</v>
      </c>
      <c r="BD136" s="2">
        <f t="shared" ca="1" si="82"/>
        <v>99716</v>
      </c>
      <c r="BE136" s="2">
        <f t="shared" ca="1" si="82"/>
        <v>136093</v>
      </c>
      <c r="BF136" s="2">
        <f t="shared" ca="1" si="82"/>
        <v>167078</v>
      </c>
      <c r="BG136" s="2">
        <f t="shared" ca="1" si="82"/>
        <v>140264</v>
      </c>
      <c r="BH136" s="2">
        <f t="shared" ca="1" si="74"/>
        <v>107099</v>
      </c>
      <c r="BI136" s="2">
        <f t="shared" ca="1" si="74"/>
        <v>92283</v>
      </c>
      <c r="BJ136" s="2">
        <f t="shared" ca="1" si="74"/>
        <v>110094</v>
      </c>
      <c r="BK136" s="2">
        <f t="shared" ca="1" si="74"/>
        <v>166820</v>
      </c>
      <c r="BL136" s="2">
        <f t="shared" ca="1" si="74"/>
        <v>103927</v>
      </c>
      <c r="BM136" s="2">
        <f t="shared" ca="1" si="74"/>
        <v>49950</v>
      </c>
      <c r="BN136" s="2">
        <f t="shared" ca="1" si="74"/>
        <v>63299</v>
      </c>
      <c r="BO136" s="2">
        <f t="shared" ca="1" si="74"/>
        <v>59205</v>
      </c>
      <c r="BP136" s="2">
        <f t="shared" ca="1" si="74"/>
        <v>53586</v>
      </c>
      <c r="BQ136" s="2">
        <f t="shared" ca="1" si="74"/>
        <v>41468</v>
      </c>
      <c r="BR136" s="2">
        <f t="shared" ca="1" si="75"/>
        <v>40328</v>
      </c>
      <c r="BS136" s="2">
        <f t="shared" ca="1" si="75"/>
        <v>45128</v>
      </c>
      <c r="BT136" s="2">
        <f t="shared" ca="1" si="75"/>
        <v>36006</v>
      </c>
      <c r="BU136" s="2">
        <f t="shared" ca="1" si="75"/>
        <v>37921</v>
      </c>
      <c r="BV136" s="2">
        <f t="shared" ca="1" si="75"/>
        <v>39138</v>
      </c>
      <c r="BW136" s="2">
        <f t="shared" ca="1" si="75"/>
        <v>62090</v>
      </c>
      <c r="BX136" s="2">
        <f t="shared" ca="1" si="75"/>
        <v>42471</v>
      </c>
      <c r="BY136" s="2">
        <f t="shared" ca="1" si="76"/>
        <v>0</v>
      </c>
      <c r="BZ136" s="2">
        <f t="shared" ca="1" si="76"/>
        <v>0</v>
      </c>
      <c r="CA136" s="2">
        <f t="shared" ca="1" si="76"/>
        <v>0</v>
      </c>
      <c r="CB136" s="2">
        <f t="shared" ca="1" si="76"/>
        <v>0</v>
      </c>
      <c r="CC136" s="2">
        <f t="shared" ca="1" si="76"/>
        <v>0</v>
      </c>
    </row>
    <row r="137" spans="2:81">
      <c r="C137" s="26" t="str">
        <f t="shared" si="77"/>
        <v>历史汇总!B</v>
      </c>
      <c r="D137" s="26">
        <v>135</v>
      </c>
      <c r="E137" s="26" t="str">
        <f t="shared" si="78"/>
        <v>历史新!C135</v>
      </c>
      <c r="F137" s="26">
        <f>ROW()</f>
        <v>137</v>
      </c>
      <c r="G137" s="694"/>
      <c r="H137" s="29" t="s">
        <v>59</v>
      </c>
      <c r="I137" s="4">
        <f t="shared" ca="1" si="83"/>
        <v>0</v>
      </c>
      <c r="J137" s="4">
        <f t="shared" ca="1" si="83"/>
        <v>0</v>
      </c>
      <c r="K137" s="4">
        <f t="shared" ca="1" si="83"/>
        <v>0</v>
      </c>
      <c r="L137" s="4">
        <f t="shared" ca="1" si="83"/>
        <v>0</v>
      </c>
      <c r="M137" s="4">
        <f t="shared" ca="1" si="83"/>
        <v>0</v>
      </c>
      <c r="N137" s="4">
        <f t="shared" ca="1" si="83"/>
        <v>0</v>
      </c>
      <c r="O137" s="4">
        <f t="shared" ca="1" si="83"/>
        <v>0</v>
      </c>
      <c r="P137" s="4">
        <f t="shared" ca="1" si="83"/>
        <v>0</v>
      </c>
      <c r="Q137" s="4">
        <f t="shared" ca="1" si="83"/>
        <v>0</v>
      </c>
      <c r="R137" s="4">
        <f t="shared" ca="1" si="83"/>
        <v>0</v>
      </c>
      <c r="S137" s="4">
        <f t="shared" ca="1" si="83"/>
        <v>499570</v>
      </c>
      <c r="T137" s="4">
        <f t="shared" ca="1" si="83"/>
        <v>651620</v>
      </c>
      <c r="U137" s="4">
        <f t="shared" ca="1" si="83"/>
        <v>765180</v>
      </c>
      <c r="V137" s="4">
        <f t="shared" ca="1" si="83"/>
        <v>660690</v>
      </c>
      <c r="W137" s="4">
        <f t="shared" ca="1" si="83"/>
        <v>548400</v>
      </c>
      <c r="X137" s="4">
        <f t="shared" ca="1" si="83"/>
        <v>717420</v>
      </c>
      <c r="Y137" s="4">
        <f t="shared" ca="1" si="80"/>
        <v>1482200</v>
      </c>
      <c r="Z137" s="4">
        <f t="shared" ca="1" si="80"/>
        <v>1008260</v>
      </c>
      <c r="AA137" s="4">
        <f t="shared" ca="1" si="80"/>
        <v>1010018</v>
      </c>
      <c r="AB137" s="4">
        <f t="shared" ca="1" si="80"/>
        <v>577441.4</v>
      </c>
      <c r="AC137" s="4">
        <f t="shared" ca="1" si="80"/>
        <v>502391.1</v>
      </c>
      <c r="AD137" s="4">
        <f t="shared" ca="1" si="80"/>
        <v>392626.3</v>
      </c>
      <c r="AE137" s="4">
        <f t="shared" ca="1" si="80"/>
        <v>519936.1</v>
      </c>
      <c r="AF137" s="4">
        <f t="shared" ca="1" si="80"/>
        <v>866393.7</v>
      </c>
      <c r="AG137" s="4">
        <f t="shared" ca="1" si="80"/>
        <v>896294</v>
      </c>
      <c r="AH137" s="4">
        <f t="shared" ca="1" si="80"/>
        <v>1342454</v>
      </c>
      <c r="AI137" s="4">
        <f t="shared" ca="1" si="80"/>
        <v>1175070.7</v>
      </c>
      <c r="AJ137" s="4">
        <f t="shared" ca="1" si="80"/>
        <v>1094196.6000000001</v>
      </c>
      <c r="AK137" s="4">
        <f t="shared" ca="1" si="80"/>
        <v>1161698.3999999999</v>
      </c>
      <c r="AL137" s="4">
        <f t="shared" ca="1" si="80"/>
        <v>1315571.3</v>
      </c>
      <c r="AM137" s="4">
        <f t="shared" ca="1" si="80"/>
        <v>1740656.7</v>
      </c>
      <c r="AN137" s="4">
        <f t="shared" ca="1" si="81"/>
        <v>1908211.6</v>
      </c>
      <c r="AO137" s="4">
        <f t="shared" ca="1" si="81"/>
        <v>1170604.6000000001</v>
      </c>
      <c r="AP137" s="4">
        <f t="shared" ca="1" si="81"/>
        <v>1074241.8999999999</v>
      </c>
      <c r="AQ137" s="4">
        <f t="shared" ca="1" si="81"/>
        <v>908453.2</v>
      </c>
      <c r="AR137" s="4">
        <f t="shared" ca="1" si="81"/>
        <v>832803.4</v>
      </c>
      <c r="AS137" s="4">
        <f t="shared" ca="1" si="81"/>
        <v>1236766</v>
      </c>
      <c r="AT137" s="4">
        <f t="shared" ca="1" si="81"/>
        <v>1338641</v>
      </c>
      <c r="AU137" s="4">
        <f t="shared" ca="1" si="81"/>
        <v>1418418</v>
      </c>
      <c r="AV137" s="4">
        <f t="shared" ca="1" si="81"/>
        <v>995868</v>
      </c>
      <c r="AW137" s="4">
        <f t="shared" ca="1" si="81"/>
        <v>1062038</v>
      </c>
      <c r="AX137" s="4">
        <f t="shared" ca="1" si="81"/>
        <v>1252180</v>
      </c>
      <c r="AY137" s="4">
        <f t="shared" ca="1" si="81"/>
        <v>983101</v>
      </c>
      <c r="AZ137" s="4">
        <f t="shared" ca="1" si="81"/>
        <v>706186</v>
      </c>
      <c r="BA137" s="4">
        <f t="shared" ca="1" si="81"/>
        <v>411518</v>
      </c>
      <c r="BB137" s="4">
        <f t="shared" ca="1" si="81"/>
        <v>412467</v>
      </c>
      <c r="BC137" s="4">
        <f t="shared" ca="1" si="81"/>
        <v>384419</v>
      </c>
      <c r="BD137" s="4">
        <f t="shared" ca="1" si="82"/>
        <v>322047</v>
      </c>
      <c r="BE137" s="4">
        <f t="shared" ca="1" si="82"/>
        <v>393177</v>
      </c>
      <c r="BF137" s="4">
        <f t="shared" ca="1" si="82"/>
        <v>572948</v>
      </c>
      <c r="BG137" s="4">
        <f t="shared" ca="1" si="82"/>
        <v>551697</v>
      </c>
      <c r="BH137" s="4">
        <f t="shared" ca="1" si="74"/>
        <v>319860</v>
      </c>
      <c r="BI137" s="4">
        <f t="shared" ca="1" si="74"/>
        <v>281772</v>
      </c>
      <c r="BJ137" s="4">
        <f t="shared" ca="1" si="74"/>
        <v>232173</v>
      </c>
      <c r="BK137" s="4">
        <f t="shared" ca="1" si="74"/>
        <v>315420</v>
      </c>
      <c r="BL137" s="4">
        <f t="shared" ca="1" si="74"/>
        <v>252626</v>
      </c>
      <c r="BM137" s="4">
        <f t="shared" ca="1" si="74"/>
        <v>175634</v>
      </c>
      <c r="BN137" s="4">
        <f t="shared" ca="1" si="74"/>
        <v>149561</v>
      </c>
      <c r="BO137" s="4">
        <f t="shared" ca="1" si="74"/>
        <v>149377</v>
      </c>
      <c r="BP137" s="4">
        <f t="shared" ca="1" si="74"/>
        <v>123419</v>
      </c>
      <c r="BQ137" s="4">
        <f t="shared" ca="1" si="74"/>
        <v>103115</v>
      </c>
      <c r="BR137" s="4">
        <f t="shared" ca="1" si="75"/>
        <v>152036</v>
      </c>
      <c r="BS137" s="4">
        <f t="shared" ca="1" si="75"/>
        <v>99153</v>
      </c>
      <c r="BT137" s="4">
        <f t="shared" ca="1" si="75"/>
        <v>92201</v>
      </c>
      <c r="BU137" s="4">
        <f t="shared" ca="1" si="75"/>
        <v>70054</v>
      </c>
      <c r="BV137" s="4">
        <f t="shared" ca="1" si="75"/>
        <v>70348</v>
      </c>
      <c r="BW137" s="4">
        <f t="shared" ca="1" si="75"/>
        <v>81502</v>
      </c>
      <c r="BX137" s="4">
        <f t="shared" ca="1" si="75"/>
        <v>109324</v>
      </c>
      <c r="BY137" s="4">
        <f t="shared" ca="1" si="76"/>
        <v>0</v>
      </c>
      <c r="BZ137" s="4">
        <f t="shared" ca="1" si="76"/>
        <v>0</v>
      </c>
      <c r="CA137" s="4">
        <f t="shared" ca="1" si="76"/>
        <v>0</v>
      </c>
      <c r="CB137" s="4">
        <f t="shared" ca="1" si="76"/>
        <v>0</v>
      </c>
      <c r="CC137" s="4">
        <f t="shared" ca="1" si="76"/>
        <v>0</v>
      </c>
    </row>
    <row r="138" spans="2:81">
      <c r="C138" s="26" t="str">
        <f t="shared" si="77"/>
        <v>历史汇总!B</v>
      </c>
      <c r="D138" s="26">
        <v>136</v>
      </c>
      <c r="E138" s="26" t="str">
        <f t="shared" si="78"/>
        <v>历史新!C136</v>
      </c>
      <c r="F138" s="26">
        <f>ROW()</f>
        <v>138</v>
      </c>
      <c r="G138" s="694"/>
      <c r="H138" s="29" t="s">
        <v>60</v>
      </c>
      <c r="I138" s="4">
        <f t="shared" ca="1" si="83"/>
        <v>0</v>
      </c>
      <c r="J138" s="4">
        <f t="shared" ca="1" si="83"/>
        <v>0</v>
      </c>
      <c r="K138" s="4">
        <f t="shared" ca="1" si="83"/>
        <v>0</v>
      </c>
      <c r="L138" s="4">
        <f t="shared" ca="1" si="83"/>
        <v>0</v>
      </c>
      <c r="M138" s="4">
        <f t="shared" ca="1" si="83"/>
        <v>0</v>
      </c>
      <c r="N138" s="4">
        <f t="shared" ca="1" si="83"/>
        <v>0</v>
      </c>
      <c r="O138" s="4">
        <f t="shared" ca="1" si="83"/>
        <v>0</v>
      </c>
      <c r="P138" s="4">
        <f t="shared" ca="1" si="83"/>
        <v>0</v>
      </c>
      <c r="Q138" s="4">
        <f t="shared" ca="1" si="83"/>
        <v>0</v>
      </c>
      <c r="R138" s="4">
        <f t="shared" ca="1" si="83"/>
        <v>0</v>
      </c>
      <c r="S138" s="4">
        <f t="shared" ca="1" si="83"/>
        <v>33660</v>
      </c>
      <c r="T138" s="4">
        <f t="shared" ca="1" si="83"/>
        <v>66760</v>
      </c>
      <c r="U138" s="4">
        <f t="shared" ca="1" si="83"/>
        <v>123190</v>
      </c>
      <c r="V138" s="4">
        <f t="shared" ca="1" si="83"/>
        <v>67640</v>
      </c>
      <c r="W138" s="4">
        <f t="shared" ca="1" si="83"/>
        <v>74460</v>
      </c>
      <c r="X138" s="4">
        <f t="shared" ca="1" si="83"/>
        <v>145390</v>
      </c>
      <c r="Y138" s="4">
        <f t="shared" ca="1" si="80"/>
        <v>182610</v>
      </c>
      <c r="Z138" s="4">
        <f t="shared" ca="1" si="80"/>
        <v>169860</v>
      </c>
      <c r="AA138" s="4">
        <f t="shared" ca="1" si="80"/>
        <v>165528</v>
      </c>
      <c r="AB138" s="4">
        <f t="shared" ca="1" si="80"/>
        <v>82307.600000000006</v>
      </c>
      <c r="AC138" s="4">
        <f t="shared" ca="1" si="80"/>
        <v>55179.4</v>
      </c>
      <c r="AD138" s="4">
        <f t="shared" ca="1" si="80"/>
        <v>48033.599999999999</v>
      </c>
      <c r="AE138" s="4">
        <f t="shared" ca="1" si="80"/>
        <v>64307.8</v>
      </c>
      <c r="AF138" s="4">
        <f t="shared" ca="1" si="80"/>
        <v>109053.5</v>
      </c>
      <c r="AG138" s="4">
        <f t="shared" ca="1" si="80"/>
        <v>155787.6</v>
      </c>
      <c r="AH138" s="4">
        <f t="shared" ca="1" si="80"/>
        <v>186139</v>
      </c>
      <c r="AI138" s="4">
        <f t="shared" ca="1" si="80"/>
        <v>141144.5</v>
      </c>
      <c r="AJ138" s="4">
        <f t="shared" ca="1" si="80"/>
        <v>182769.5</v>
      </c>
      <c r="AK138" s="4">
        <f t="shared" ca="1" si="80"/>
        <v>166792</v>
      </c>
      <c r="AL138" s="4">
        <f t="shared" ca="1" si="80"/>
        <v>217003.6</v>
      </c>
      <c r="AM138" s="4">
        <f t="shared" ca="1" si="80"/>
        <v>377937</v>
      </c>
      <c r="AN138" s="4">
        <f t="shared" ca="1" si="81"/>
        <v>192353</v>
      </c>
      <c r="AO138" s="4">
        <f t="shared" ca="1" si="81"/>
        <v>117474.7</v>
      </c>
      <c r="AP138" s="4">
        <f t="shared" ca="1" si="81"/>
        <v>122729.5</v>
      </c>
      <c r="AQ138" s="4">
        <f t="shared" ca="1" si="81"/>
        <v>124249.9</v>
      </c>
      <c r="AR138" s="4">
        <f t="shared" ca="1" si="81"/>
        <v>136537</v>
      </c>
      <c r="AS138" s="4">
        <f t="shared" ca="1" si="81"/>
        <v>264764</v>
      </c>
      <c r="AT138" s="4">
        <f t="shared" ca="1" si="81"/>
        <v>201950</v>
      </c>
      <c r="AU138" s="4">
        <f t="shared" ca="1" si="81"/>
        <v>175583</v>
      </c>
      <c r="AV138" s="4">
        <f t="shared" ca="1" si="81"/>
        <v>158409</v>
      </c>
      <c r="AW138" s="4">
        <f t="shared" ca="1" si="81"/>
        <v>191627</v>
      </c>
      <c r="AX138" s="4">
        <f t="shared" ca="1" si="81"/>
        <v>265089</v>
      </c>
      <c r="AY138" s="4">
        <f t="shared" ca="1" si="81"/>
        <v>199579</v>
      </c>
      <c r="AZ138" s="4">
        <f t="shared" ca="1" si="81"/>
        <v>130286</v>
      </c>
      <c r="BA138" s="4">
        <f t="shared" ca="1" si="81"/>
        <v>56448</v>
      </c>
      <c r="BB138" s="4">
        <f t="shared" ca="1" si="81"/>
        <v>76536</v>
      </c>
      <c r="BC138" s="4">
        <f t="shared" ca="1" si="81"/>
        <v>63193</v>
      </c>
      <c r="BD138" s="4">
        <f t="shared" ca="1" si="82"/>
        <v>62861</v>
      </c>
      <c r="BE138" s="4">
        <f t="shared" ca="1" si="82"/>
        <v>89626</v>
      </c>
      <c r="BF138" s="4">
        <f t="shared" ca="1" si="82"/>
        <v>148665</v>
      </c>
      <c r="BG138" s="4">
        <f t="shared" ca="1" si="82"/>
        <v>90544</v>
      </c>
      <c r="BH138" s="4">
        <f t="shared" ca="1" si="74"/>
        <v>70848</v>
      </c>
      <c r="BI138" s="4">
        <f t="shared" ca="1" si="74"/>
        <v>60265</v>
      </c>
      <c r="BJ138" s="4">
        <f t="shared" ca="1" si="74"/>
        <v>85048</v>
      </c>
      <c r="BK138" s="4">
        <f t="shared" ca="1" si="74"/>
        <v>103434</v>
      </c>
      <c r="BL138" s="4">
        <f t="shared" ca="1" si="74"/>
        <v>65614</v>
      </c>
      <c r="BM138" s="4">
        <f t="shared" ca="1" si="74"/>
        <v>35764</v>
      </c>
      <c r="BN138" s="4">
        <f t="shared" ca="1" si="74"/>
        <v>33693</v>
      </c>
      <c r="BO138" s="4">
        <f t="shared" ca="1" si="74"/>
        <v>35170</v>
      </c>
      <c r="BP138" s="4">
        <f t="shared" ca="1" si="74"/>
        <v>40579</v>
      </c>
      <c r="BQ138" s="4">
        <f t="shared" ca="1" si="74"/>
        <v>43837</v>
      </c>
      <c r="BR138" s="4">
        <f t="shared" ca="1" si="75"/>
        <v>45903</v>
      </c>
      <c r="BS138" s="4">
        <f t="shared" ca="1" si="75"/>
        <v>36398</v>
      </c>
      <c r="BT138" s="4">
        <f t="shared" ca="1" si="75"/>
        <v>32566</v>
      </c>
      <c r="BU138" s="4">
        <f t="shared" ca="1" si="75"/>
        <v>31401</v>
      </c>
      <c r="BV138" s="4">
        <f t="shared" ca="1" si="75"/>
        <v>46832</v>
      </c>
      <c r="BW138" s="4">
        <f t="shared" ca="1" si="75"/>
        <v>65877</v>
      </c>
      <c r="BX138" s="4">
        <f t="shared" ca="1" si="75"/>
        <v>43522</v>
      </c>
      <c r="BY138" s="4">
        <f t="shared" ca="1" si="76"/>
        <v>0</v>
      </c>
      <c r="BZ138" s="4">
        <f t="shared" ca="1" si="76"/>
        <v>0</v>
      </c>
      <c r="CA138" s="4">
        <f t="shared" ca="1" si="76"/>
        <v>0</v>
      </c>
      <c r="CB138" s="4">
        <f t="shared" ca="1" si="76"/>
        <v>0</v>
      </c>
      <c r="CC138" s="4">
        <f t="shared" ca="1" si="76"/>
        <v>0</v>
      </c>
    </row>
    <row r="139" spans="2:81">
      <c r="C139" s="26" t="str">
        <f t="shared" si="77"/>
        <v>历史汇总!B</v>
      </c>
      <c r="D139" s="26">
        <v>137</v>
      </c>
      <c r="E139" s="26" t="str">
        <f t="shared" si="78"/>
        <v>历史新!C137</v>
      </c>
      <c r="F139" s="26">
        <f>ROW()</f>
        <v>139</v>
      </c>
      <c r="G139" s="694" t="s">
        <v>61</v>
      </c>
      <c r="H139" s="28" t="s">
        <v>62</v>
      </c>
      <c r="I139" s="2">
        <f t="shared" ca="1" si="83"/>
        <v>0</v>
      </c>
      <c r="J139" s="2">
        <f t="shared" ca="1" si="83"/>
        <v>0</v>
      </c>
      <c r="K139" s="2">
        <f t="shared" ca="1" si="83"/>
        <v>0</v>
      </c>
      <c r="L139" s="2">
        <f t="shared" ca="1" si="83"/>
        <v>0</v>
      </c>
      <c r="M139" s="2">
        <f t="shared" ca="1" si="83"/>
        <v>0</v>
      </c>
      <c r="N139" s="2">
        <f t="shared" ca="1" si="83"/>
        <v>0</v>
      </c>
      <c r="O139" s="2">
        <f t="shared" ca="1" si="83"/>
        <v>0</v>
      </c>
      <c r="P139" s="2">
        <f t="shared" ca="1" si="83"/>
        <v>0</v>
      </c>
      <c r="Q139" s="2">
        <f t="shared" ca="1" si="83"/>
        <v>0</v>
      </c>
      <c r="R139" s="2">
        <f t="shared" ca="1" si="83"/>
        <v>0</v>
      </c>
      <c r="S139" s="2">
        <f t="shared" ca="1" si="83"/>
        <v>20.309999999999999</v>
      </c>
      <c r="T139" s="2">
        <f t="shared" ca="1" si="83"/>
        <v>24.07</v>
      </c>
      <c r="U139" s="2">
        <f t="shared" ca="1" si="83"/>
        <v>21.82</v>
      </c>
      <c r="V139" s="2">
        <f t="shared" ca="1" si="83"/>
        <v>20.3</v>
      </c>
      <c r="W139" s="2">
        <f t="shared" ca="1" si="83"/>
        <v>19.66</v>
      </c>
      <c r="X139" s="2">
        <f t="shared" ca="1" si="83"/>
        <v>18.07</v>
      </c>
      <c r="Y139" s="2">
        <f t="shared" ca="1" si="80"/>
        <v>23.46</v>
      </c>
      <c r="Z139" s="2">
        <f t="shared" ca="1" si="80"/>
        <v>19.8</v>
      </c>
      <c r="AA139" s="2">
        <f t="shared" ca="1" si="80"/>
        <v>20.22</v>
      </c>
      <c r="AB139" s="2">
        <f t="shared" ca="1" si="80"/>
        <v>23.95</v>
      </c>
      <c r="AC139" s="2">
        <f t="shared" ca="1" si="80"/>
        <v>24.78</v>
      </c>
      <c r="AD139" s="2">
        <f t="shared" ca="1" si="80"/>
        <v>23.86</v>
      </c>
      <c r="AE139" s="2">
        <f t="shared" ca="1" si="80"/>
        <v>26.95</v>
      </c>
      <c r="AF139" s="2">
        <f t="shared" ca="1" si="80"/>
        <v>31</v>
      </c>
      <c r="AG139" s="2">
        <f t="shared" ca="1" si="80"/>
        <v>34.4</v>
      </c>
      <c r="AH139" s="2">
        <f t="shared" ca="1" si="80"/>
        <v>42.34</v>
      </c>
      <c r="AI139" s="2">
        <f t="shared" ca="1" si="80"/>
        <v>34.479999999999997</v>
      </c>
      <c r="AJ139" s="2">
        <f t="shared" ca="1" si="80"/>
        <v>35.299999999999997</v>
      </c>
      <c r="AK139" s="2">
        <f t="shared" ca="1" si="80"/>
        <v>36.659999999999997</v>
      </c>
      <c r="AL139" s="2">
        <f t="shared" ca="1" si="80"/>
        <v>38.979999999999997</v>
      </c>
      <c r="AM139" s="2">
        <f t="shared" ca="1" si="80"/>
        <v>45.92</v>
      </c>
      <c r="AN139" s="2">
        <f t="shared" ca="1" si="81"/>
        <v>48.76</v>
      </c>
      <c r="AO139" s="2">
        <f t="shared" ca="1" si="81"/>
        <v>43.96</v>
      </c>
      <c r="AP139" s="2">
        <f t="shared" ca="1" si="81"/>
        <v>39.9</v>
      </c>
      <c r="AQ139" s="2">
        <f t="shared" ca="1" si="81"/>
        <v>38.869999999999997</v>
      </c>
      <c r="AR139" s="2">
        <f t="shared" ca="1" si="81"/>
        <v>36.26</v>
      </c>
      <c r="AS139" s="2">
        <f t="shared" ca="1" si="81"/>
        <v>46.53</v>
      </c>
      <c r="AT139" s="2">
        <f t="shared" ca="1" si="81"/>
        <v>50.96</v>
      </c>
      <c r="AU139" s="2">
        <f t="shared" ca="1" si="81"/>
        <v>43.4</v>
      </c>
      <c r="AV139" s="2">
        <f t="shared" ca="1" si="81"/>
        <v>44.36</v>
      </c>
      <c r="AW139" s="2">
        <f t="shared" ca="1" si="81"/>
        <v>45.66</v>
      </c>
      <c r="AX139" s="2">
        <f t="shared" ca="1" si="81"/>
        <v>44.63</v>
      </c>
      <c r="AY139" s="2">
        <f t="shared" ca="1" si="81"/>
        <v>41.46</v>
      </c>
      <c r="AZ139" s="2">
        <f t="shared" ca="1" si="81"/>
        <v>46.8</v>
      </c>
      <c r="BA139" s="2">
        <f t="shared" ca="1" si="81"/>
        <v>39.72</v>
      </c>
      <c r="BB139" s="2">
        <f t="shared" ca="1" si="81"/>
        <v>37.99</v>
      </c>
      <c r="BC139" s="2">
        <f t="shared" ca="1" si="81"/>
        <v>42.28</v>
      </c>
      <c r="BD139" s="2">
        <f t="shared" ca="1" si="82"/>
        <v>37.4</v>
      </c>
      <c r="BE139" s="2">
        <f t="shared" ca="1" si="82"/>
        <v>41.19</v>
      </c>
      <c r="BF139" s="2">
        <f t="shared" ca="1" si="82"/>
        <v>48.54</v>
      </c>
      <c r="BG139" s="2">
        <f t="shared" ca="1" si="82"/>
        <v>50.13</v>
      </c>
      <c r="BH139" s="2">
        <f t="shared" ca="1" si="74"/>
        <v>44.81</v>
      </c>
      <c r="BI139" s="2">
        <f t="shared" ca="1" si="74"/>
        <v>42.14</v>
      </c>
      <c r="BJ139" s="2">
        <f t="shared" ca="1" si="74"/>
        <v>46.69</v>
      </c>
      <c r="BK139" s="2">
        <f t="shared" ca="1" si="74"/>
        <v>44.59</v>
      </c>
      <c r="BL139" s="2">
        <f t="shared" ca="1" si="74"/>
        <v>48.27</v>
      </c>
      <c r="BM139" s="2">
        <f t="shared" ca="1" si="74"/>
        <v>46.38</v>
      </c>
      <c r="BN139" s="2">
        <f t="shared" ca="1" si="74"/>
        <v>47.7</v>
      </c>
      <c r="BO139" s="2">
        <f t="shared" ca="1" si="74"/>
        <v>50</v>
      </c>
      <c r="BP139" s="2">
        <f t="shared" ca="1" si="74"/>
        <v>47.93</v>
      </c>
      <c r="BQ139" s="2">
        <f t="shared" ca="1" si="74"/>
        <v>52.89</v>
      </c>
      <c r="BR139" s="2">
        <f t="shared" ca="1" si="75"/>
        <v>52.51</v>
      </c>
      <c r="BS139" s="2">
        <f t="shared" ca="1" si="75"/>
        <v>68.069999999999993</v>
      </c>
      <c r="BT139" s="2">
        <f t="shared" ca="1" si="75"/>
        <v>53.98</v>
      </c>
      <c r="BU139" s="2">
        <f t="shared" ca="1" si="75"/>
        <v>58.79</v>
      </c>
      <c r="BV139" s="2">
        <f t="shared" ca="1" si="75"/>
        <v>45.78</v>
      </c>
      <c r="BW139" s="2">
        <f t="shared" ca="1" si="75"/>
        <v>64.48</v>
      </c>
      <c r="BX139" s="2">
        <f t="shared" ca="1" si="75"/>
        <v>59.07</v>
      </c>
      <c r="BY139" s="2">
        <f t="shared" ca="1" si="76"/>
        <v>0</v>
      </c>
      <c r="BZ139" s="2">
        <f t="shared" ca="1" si="76"/>
        <v>0</v>
      </c>
      <c r="CA139" s="2">
        <f t="shared" ca="1" si="76"/>
        <v>0</v>
      </c>
      <c r="CB139" s="2">
        <f t="shared" ca="1" si="76"/>
        <v>0</v>
      </c>
      <c r="CC139" s="2">
        <f t="shared" ca="1" si="76"/>
        <v>0</v>
      </c>
    </row>
    <row r="140" spans="2:81">
      <c r="C140" s="26" t="str">
        <f t="shared" si="77"/>
        <v>历史汇总!B</v>
      </c>
      <c r="D140" s="26">
        <v>138</v>
      </c>
      <c r="E140" s="26" t="str">
        <f t="shared" si="78"/>
        <v>历史新!C138</v>
      </c>
      <c r="F140" s="26">
        <f>ROW()</f>
        <v>140</v>
      </c>
      <c r="G140" s="694"/>
      <c r="H140" s="29" t="s">
        <v>63</v>
      </c>
      <c r="I140" s="4">
        <f t="shared" ca="1" si="83"/>
        <v>0</v>
      </c>
      <c r="J140" s="4">
        <f t="shared" ca="1" si="83"/>
        <v>0</v>
      </c>
      <c r="K140" s="4">
        <f t="shared" ca="1" si="83"/>
        <v>0</v>
      </c>
      <c r="L140" s="4">
        <f t="shared" ca="1" si="83"/>
        <v>0</v>
      </c>
      <c r="M140" s="4">
        <f t="shared" ca="1" si="83"/>
        <v>0</v>
      </c>
      <c r="N140" s="4">
        <f t="shared" ca="1" si="83"/>
        <v>0</v>
      </c>
      <c r="O140" s="4">
        <f t="shared" ca="1" si="83"/>
        <v>0</v>
      </c>
      <c r="P140" s="4">
        <f t="shared" ca="1" si="83"/>
        <v>0</v>
      </c>
      <c r="Q140" s="4">
        <f t="shared" ca="1" si="83"/>
        <v>0</v>
      </c>
      <c r="R140" s="4">
        <f t="shared" ca="1" si="83"/>
        <v>0</v>
      </c>
      <c r="S140" s="4">
        <f t="shared" ca="1" si="83"/>
        <v>20.010000000000002</v>
      </c>
      <c r="T140" s="4">
        <f t="shared" ca="1" si="83"/>
        <v>20.99</v>
      </c>
      <c r="U140" s="4">
        <f t="shared" ca="1" si="83"/>
        <v>20.09</v>
      </c>
      <c r="V140" s="4">
        <f t="shared" ca="1" si="83"/>
        <v>19.059999999999999</v>
      </c>
      <c r="W140" s="4">
        <f t="shared" ca="1" si="83"/>
        <v>17.850000000000001</v>
      </c>
      <c r="X140" s="4">
        <f t="shared" ca="1" si="83"/>
        <v>16.89</v>
      </c>
      <c r="Y140" s="4">
        <f t="shared" ca="1" si="80"/>
        <v>21.3</v>
      </c>
      <c r="Z140" s="4">
        <f t="shared" ca="1" si="80"/>
        <v>17.93</v>
      </c>
      <c r="AA140" s="4">
        <f t="shared" ca="1" si="80"/>
        <v>17.350000000000001</v>
      </c>
      <c r="AB140" s="4">
        <f t="shared" ca="1" si="80"/>
        <v>17.88</v>
      </c>
      <c r="AC140" s="4">
        <f t="shared" ca="1" si="80"/>
        <v>21</v>
      </c>
      <c r="AD140" s="4">
        <f t="shared" ca="1" si="80"/>
        <v>18.93</v>
      </c>
      <c r="AE140" s="4">
        <f t="shared" ca="1" si="80"/>
        <v>18.09</v>
      </c>
      <c r="AF140" s="4">
        <f t="shared" ca="1" si="80"/>
        <v>22.98</v>
      </c>
      <c r="AG140" s="4">
        <f t="shared" ca="1" si="80"/>
        <v>25.49</v>
      </c>
      <c r="AH140" s="4">
        <f t="shared" ca="1" si="80"/>
        <v>29.09</v>
      </c>
      <c r="AI140" s="4">
        <f t="shared" ca="1" si="80"/>
        <v>25.87</v>
      </c>
      <c r="AJ140" s="4">
        <f t="shared" ca="1" si="80"/>
        <v>26.26</v>
      </c>
      <c r="AK140" s="4">
        <f t="shared" ca="1" si="80"/>
        <v>26.3</v>
      </c>
      <c r="AL140" s="4">
        <f t="shared" ca="1" si="80"/>
        <v>29.54</v>
      </c>
      <c r="AM140" s="4">
        <f t="shared" ca="1" si="80"/>
        <v>31.14</v>
      </c>
      <c r="AN140" s="4">
        <f t="shared" ca="1" si="81"/>
        <v>32.049999999999997</v>
      </c>
      <c r="AO140" s="4">
        <f t="shared" ca="1" si="81"/>
        <v>33</v>
      </c>
      <c r="AP140" s="4">
        <f t="shared" ca="1" si="81"/>
        <v>28.89</v>
      </c>
      <c r="AQ140" s="4">
        <f t="shared" ca="1" si="81"/>
        <v>29.79</v>
      </c>
      <c r="AR140" s="4">
        <f t="shared" ca="1" si="81"/>
        <v>29.97</v>
      </c>
      <c r="AS140" s="4">
        <f t="shared" ca="1" si="81"/>
        <v>32.19</v>
      </c>
      <c r="AT140" s="4">
        <f t="shared" ca="1" si="81"/>
        <v>41.26</v>
      </c>
      <c r="AU140" s="4">
        <f t="shared" ca="1" si="81"/>
        <v>39.61</v>
      </c>
      <c r="AV140" s="4">
        <f t="shared" ca="1" si="81"/>
        <v>35.07</v>
      </c>
      <c r="AW140" s="4">
        <f t="shared" ca="1" si="81"/>
        <v>34.47</v>
      </c>
      <c r="AX140" s="4">
        <f t="shared" ca="1" si="81"/>
        <v>35.89</v>
      </c>
      <c r="AY140" s="4">
        <f t="shared" ca="1" si="81"/>
        <v>32.72</v>
      </c>
      <c r="AZ140" s="4">
        <f t="shared" ca="1" si="81"/>
        <v>34.299999999999997</v>
      </c>
      <c r="BA140" s="4">
        <f t="shared" ca="1" si="81"/>
        <v>37.47</v>
      </c>
      <c r="BB140" s="4">
        <f t="shared" ca="1" si="81"/>
        <v>37.42</v>
      </c>
      <c r="BC140" s="4">
        <f t="shared" ca="1" si="81"/>
        <v>35.479999999999997</v>
      </c>
      <c r="BD140" s="4">
        <f t="shared" ca="1" si="82"/>
        <v>28.7</v>
      </c>
      <c r="BE140" s="4">
        <f t="shared" ca="1" si="82"/>
        <v>33.200000000000003</v>
      </c>
      <c r="BF140" s="4">
        <f t="shared" ca="1" si="82"/>
        <v>37.369999999999997</v>
      </c>
      <c r="BG140" s="4">
        <f t="shared" ca="1" si="82"/>
        <v>38.08</v>
      </c>
      <c r="BH140" s="4">
        <f t="shared" ca="1" si="74"/>
        <v>36.020000000000003</v>
      </c>
      <c r="BI140" s="4">
        <f t="shared" ca="1" si="74"/>
        <v>33.03</v>
      </c>
      <c r="BJ140" s="4">
        <f t="shared" ca="1" si="74"/>
        <v>31.21</v>
      </c>
      <c r="BK140" s="4">
        <f t="shared" ca="1" si="74"/>
        <v>31.41</v>
      </c>
      <c r="BL140" s="4">
        <f t="shared" ca="1" si="74"/>
        <v>35.270000000000003</v>
      </c>
      <c r="BM140" s="4">
        <f t="shared" ca="1" si="74"/>
        <v>34.89</v>
      </c>
      <c r="BN140" s="4">
        <f t="shared" ca="1" si="74"/>
        <v>36.93</v>
      </c>
      <c r="BO140" s="4">
        <f t="shared" ca="1" si="74"/>
        <v>34.450000000000003</v>
      </c>
      <c r="BP140" s="4">
        <f t="shared" ca="1" si="74"/>
        <v>35.28</v>
      </c>
      <c r="BQ140" s="4">
        <f t="shared" ca="1" si="74"/>
        <v>33.82</v>
      </c>
      <c r="BR140" s="4">
        <f t="shared" ca="1" si="75"/>
        <v>39.03</v>
      </c>
      <c r="BS140" s="4">
        <f t="shared" ca="1" si="75"/>
        <v>45.87</v>
      </c>
      <c r="BT140" s="4">
        <f t="shared" ca="1" si="75"/>
        <v>40.79</v>
      </c>
      <c r="BU140" s="4">
        <f t="shared" ca="1" si="75"/>
        <v>35.06</v>
      </c>
      <c r="BV140" s="4">
        <f t="shared" ca="1" si="75"/>
        <v>38.590000000000003</v>
      </c>
      <c r="BW140" s="4">
        <f t="shared" ca="1" si="75"/>
        <v>39.340000000000003</v>
      </c>
      <c r="BX140" s="4">
        <f t="shared" ca="1" si="75"/>
        <v>53.83</v>
      </c>
      <c r="BY140" s="4">
        <f t="shared" ca="1" si="76"/>
        <v>0</v>
      </c>
      <c r="BZ140" s="4">
        <f t="shared" ca="1" si="76"/>
        <v>0</v>
      </c>
      <c r="CA140" s="4">
        <f t="shared" ca="1" si="76"/>
        <v>0</v>
      </c>
      <c r="CB140" s="4">
        <f t="shared" ca="1" si="76"/>
        <v>0</v>
      </c>
      <c r="CC140" s="4">
        <f t="shared" ca="1" si="76"/>
        <v>0</v>
      </c>
    </row>
    <row r="141" spans="2:81">
      <c r="C141" s="26" t="str">
        <f t="shared" si="77"/>
        <v>历史汇总!B</v>
      </c>
      <c r="D141" s="26">
        <v>139</v>
      </c>
      <c r="E141" s="26" t="str">
        <f t="shared" si="78"/>
        <v>历史新!C139</v>
      </c>
      <c r="F141" s="26">
        <f>ROW()</f>
        <v>141</v>
      </c>
      <c r="G141" s="694"/>
      <c r="H141" s="29" t="s">
        <v>64</v>
      </c>
      <c r="I141" s="4">
        <f t="shared" ca="1" si="83"/>
        <v>0</v>
      </c>
      <c r="J141" s="4">
        <f t="shared" ca="1" si="83"/>
        <v>0</v>
      </c>
      <c r="K141" s="4">
        <f t="shared" ca="1" si="83"/>
        <v>0</v>
      </c>
      <c r="L141" s="4">
        <f t="shared" ca="1" si="83"/>
        <v>0</v>
      </c>
      <c r="M141" s="4">
        <f t="shared" ca="1" si="83"/>
        <v>0</v>
      </c>
      <c r="N141" s="4">
        <f t="shared" ca="1" si="83"/>
        <v>0</v>
      </c>
      <c r="O141" s="4">
        <f t="shared" ca="1" si="83"/>
        <v>0</v>
      </c>
      <c r="P141" s="4">
        <f t="shared" ca="1" si="83"/>
        <v>0</v>
      </c>
      <c r="Q141" s="4">
        <f t="shared" ca="1" si="83"/>
        <v>0</v>
      </c>
      <c r="R141" s="4">
        <f t="shared" ca="1" si="83"/>
        <v>0</v>
      </c>
      <c r="S141" s="4">
        <f t="shared" ca="1" si="83"/>
        <v>0</v>
      </c>
      <c r="T141" s="4">
        <f t="shared" ca="1" si="83"/>
        <v>26.67</v>
      </c>
      <c r="U141" s="4">
        <f t="shared" ca="1" si="83"/>
        <v>25.82</v>
      </c>
      <c r="V141" s="4">
        <f t="shared" ca="1" si="83"/>
        <v>21.62</v>
      </c>
      <c r="W141" s="4">
        <f t="shared" ca="1" si="83"/>
        <v>19.96</v>
      </c>
      <c r="X141" s="4">
        <f t="shared" ca="1" si="83"/>
        <v>20.6</v>
      </c>
      <c r="Y141" s="4">
        <f t="shared" ca="1" si="80"/>
        <v>29.96</v>
      </c>
      <c r="Z141" s="4">
        <f t="shared" ca="1" si="80"/>
        <v>23.86</v>
      </c>
      <c r="AA141" s="4">
        <f t="shared" ca="1" si="80"/>
        <v>23.98</v>
      </c>
      <c r="AB141" s="4">
        <f t="shared" ca="1" si="80"/>
        <v>22.24</v>
      </c>
      <c r="AC141" s="4">
        <f t="shared" ca="1" si="80"/>
        <v>22.01</v>
      </c>
      <c r="AD141" s="4">
        <f t="shared" ca="1" si="80"/>
        <v>21.91</v>
      </c>
      <c r="AE141" s="4">
        <f t="shared" ca="1" si="80"/>
        <v>23.8</v>
      </c>
      <c r="AF141" s="4">
        <f t="shared" ca="1" si="80"/>
        <v>34.24</v>
      </c>
      <c r="AG141" s="4">
        <f t="shared" ca="1" si="80"/>
        <v>35.65</v>
      </c>
      <c r="AH141" s="4">
        <f t="shared" ca="1" si="80"/>
        <v>49.61</v>
      </c>
      <c r="AI141" s="4">
        <f t="shared" ca="1" si="80"/>
        <v>41.07</v>
      </c>
      <c r="AJ141" s="4">
        <f t="shared" ca="1" si="80"/>
        <v>39.43</v>
      </c>
      <c r="AK141" s="4">
        <f t="shared" ca="1" si="80"/>
        <v>44.27</v>
      </c>
      <c r="AL141" s="4">
        <f t="shared" ca="1" si="80"/>
        <v>50.17</v>
      </c>
      <c r="AM141" s="4">
        <f t="shared" ca="1" si="80"/>
        <v>58.86</v>
      </c>
      <c r="AN141" s="4">
        <f t="shared" ca="1" si="81"/>
        <v>65.16</v>
      </c>
      <c r="AO141" s="4">
        <f t="shared" ca="1" si="81"/>
        <v>49.61</v>
      </c>
      <c r="AP141" s="4">
        <f t="shared" ca="1" si="81"/>
        <v>46.55</v>
      </c>
      <c r="AQ141" s="4">
        <f t="shared" ca="1" si="81"/>
        <v>42.69</v>
      </c>
      <c r="AR141" s="4">
        <f t="shared" ca="1" si="81"/>
        <v>44.16</v>
      </c>
      <c r="AS141" s="4">
        <f t="shared" ca="1" si="81"/>
        <v>61.87</v>
      </c>
      <c r="AT141" s="4">
        <f t="shared" ca="1" si="81"/>
        <v>64.989999999999995</v>
      </c>
      <c r="AU141" s="4">
        <f t="shared" ca="1" si="81"/>
        <v>67.569999999999993</v>
      </c>
      <c r="AV141" s="4">
        <f t="shared" ca="1" si="81"/>
        <v>53.61</v>
      </c>
      <c r="AW141" s="4">
        <f t="shared" ca="1" si="81"/>
        <v>53.86</v>
      </c>
      <c r="AX141" s="4">
        <f t="shared" ca="1" si="81"/>
        <v>57.42</v>
      </c>
      <c r="AY141" s="4">
        <f t="shared" ca="1" si="81"/>
        <v>46.1</v>
      </c>
      <c r="AZ141" s="4">
        <f t="shared" ca="1" si="81"/>
        <v>42.05</v>
      </c>
      <c r="BA141" s="4">
        <f t="shared" ca="1" si="81"/>
        <v>31.52</v>
      </c>
      <c r="BB141" s="4">
        <f t="shared" ca="1" si="81"/>
        <v>32.299999999999997</v>
      </c>
      <c r="BC141" s="4">
        <f t="shared" ca="1" si="81"/>
        <v>31.8</v>
      </c>
      <c r="BD141" s="4">
        <f t="shared" ca="1" si="82"/>
        <v>28.34</v>
      </c>
      <c r="BE141" s="4">
        <f t="shared" ca="1" si="82"/>
        <v>30.11</v>
      </c>
      <c r="BF141" s="4">
        <f t="shared" ca="1" si="82"/>
        <v>40.49</v>
      </c>
      <c r="BG141" s="4">
        <f t="shared" ca="1" si="82"/>
        <v>39.93</v>
      </c>
      <c r="BH141" s="4">
        <f t="shared" ca="1" si="74"/>
        <v>32.96</v>
      </c>
      <c r="BI141" s="4">
        <f t="shared" ca="1" si="74"/>
        <v>30.59</v>
      </c>
      <c r="BJ141" s="4">
        <f t="shared" ca="1" si="74"/>
        <v>26.72</v>
      </c>
      <c r="BK141" s="4">
        <f t="shared" ca="1" si="74"/>
        <v>30.99</v>
      </c>
      <c r="BL141" s="4">
        <f t="shared" ca="1" si="74"/>
        <v>30.54</v>
      </c>
      <c r="BM141" s="4">
        <f t="shared" ca="1" si="74"/>
        <v>26.82</v>
      </c>
      <c r="BN141" s="4">
        <f t="shared" ca="1" si="74"/>
        <v>24.6</v>
      </c>
      <c r="BO141" s="4">
        <f t="shared" ca="1" si="74"/>
        <v>24.32</v>
      </c>
      <c r="BP141" s="4">
        <f t="shared" ca="1" si="74"/>
        <v>21.64</v>
      </c>
      <c r="BQ141" s="4">
        <f t="shared" ca="1" si="74"/>
        <v>20.420000000000002</v>
      </c>
      <c r="BR141" s="4">
        <f t="shared" ca="1" si="75"/>
        <v>24.99</v>
      </c>
      <c r="BS141" s="4">
        <f t="shared" ca="1" si="75"/>
        <v>20.92</v>
      </c>
      <c r="BT141" s="4">
        <f t="shared" ca="1" si="75"/>
        <v>22.43</v>
      </c>
      <c r="BU141" s="4">
        <f t="shared" ca="1" si="75"/>
        <v>19.46</v>
      </c>
      <c r="BV141" s="4">
        <f t="shared" ca="1" si="75"/>
        <v>18.89</v>
      </c>
      <c r="BW141" s="4">
        <f t="shared" ca="1" si="75"/>
        <v>18.47</v>
      </c>
      <c r="BX141" s="4">
        <f t="shared" ca="1" si="75"/>
        <v>21.24</v>
      </c>
      <c r="BY141" s="4">
        <f t="shared" ca="1" si="76"/>
        <v>0</v>
      </c>
      <c r="BZ141" s="4">
        <f t="shared" ca="1" si="76"/>
        <v>0</v>
      </c>
      <c r="CA141" s="4">
        <f t="shared" ca="1" si="76"/>
        <v>0</v>
      </c>
      <c r="CB141" s="4">
        <f t="shared" ca="1" si="76"/>
        <v>0</v>
      </c>
      <c r="CC141" s="4">
        <f t="shared" ca="1" si="76"/>
        <v>0</v>
      </c>
    </row>
    <row r="142" spans="2:81">
      <c r="C142" s="26" t="str">
        <f t="shared" si="77"/>
        <v>历史汇总!B</v>
      </c>
      <c r="D142" s="26">
        <v>140</v>
      </c>
      <c r="E142" s="26" t="str">
        <f t="shared" si="78"/>
        <v>历史新!C140</v>
      </c>
      <c r="F142" s="26">
        <f>ROW()</f>
        <v>142</v>
      </c>
      <c r="G142" s="694"/>
      <c r="H142" s="29" t="s">
        <v>65</v>
      </c>
      <c r="I142" s="4">
        <f t="shared" ca="1" si="83"/>
        <v>0</v>
      </c>
      <c r="J142" s="4">
        <f t="shared" ca="1" si="83"/>
        <v>0</v>
      </c>
      <c r="K142" s="4">
        <f t="shared" ca="1" si="83"/>
        <v>0</v>
      </c>
      <c r="L142" s="4">
        <f t="shared" ca="1" si="83"/>
        <v>0</v>
      </c>
      <c r="M142" s="4">
        <f t="shared" ca="1" si="83"/>
        <v>0</v>
      </c>
      <c r="N142" s="4">
        <f t="shared" ca="1" si="83"/>
        <v>0</v>
      </c>
      <c r="O142" s="4">
        <f t="shared" ca="1" si="83"/>
        <v>0</v>
      </c>
      <c r="P142" s="4">
        <f t="shared" ca="1" si="83"/>
        <v>0</v>
      </c>
      <c r="Q142" s="4">
        <f t="shared" ca="1" si="83"/>
        <v>0</v>
      </c>
      <c r="R142" s="4">
        <f t="shared" ca="1" si="83"/>
        <v>0</v>
      </c>
      <c r="S142" s="4">
        <f t="shared" ca="1" si="83"/>
        <v>0</v>
      </c>
      <c r="T142" s="4">
        <f t="shared" ca="1" si="83"/>
        <v>0</v>
      </c>
      <c r="U142" s="4">
        <f t="shared" ca="1" si="83"/>
        <v>22.71</v>
      </c>
      <c r="V142" s="4">
        <f t="shared" ca="1" si="83"/>
        <v>19.96</v>
      </c>
      <c r="W142" s="4">
        <f t="shared" ca="1" si="83"/>
        <v>17.510000000000002</v>
      </c>
      <c r="X142" s="4">
        <f t="shared" ca="1" si="83"/>
        <v>17.21</v>
      </c>
      <c r="Y142" s="4">
        <f t="shared" ca="1" si="80"/>
        <v>25.23</v>
      </c>
      <c r="Z142" s="4">
        <f t="shared" ca="1" si="80"/>
        <v>20.05</v>
      </c>
      <c r="AA142" s="4">
        <f t="shared" ca="1" si="80"/>
        <v>21.04</v>
      </c>
      <c r="AB142" s="4">
        <f t="shared" ca="1" si="80"/>
        <v>17.739999999999998</v>
      </c>
      <c r="AC142" s="4">
        <f t="shared" ca="1" si="80"/>
        <v>18.62</v>
      </c>
      <c r="AD142" s="4">
        <f t="shared" ca="1" si="80"/>
        <v>18.78</v>
      </c>
      <c r="AE142" s="4">
        <f t="shared" ca="1" si="80"/>
        <v>20.47</v>
      </c>
      <c r="AF142" s="4">
        <f t="shared" ca="1" si="80"/>
        <v>25.36</v>
      </c>
      <c r="AG142" s="4">
        <f t="shared" ca="1" si="80"/>
        <v>29.96</v>
      </c>
      <c r="AH142" s="4">
        <f t="shared" ca="1" si="80"/>
        <v>37.119999999999997</v>
      </c>
      <c r="AI142" s="4">
        <f t="shared" ca="1" si="80"/>
        <v>33.86</v>
      </c>
      <c r="AJ142" s="4">
        <f t="shared" ca="1" si="80"/>
        <v>28.62</v>
      </c>
      <c r="AK142" s="4">
        <f t="shared" ca="1" si="80"/>
        <v>31.05</v>
      </c>
      <c r="AL142" s="4">
        <f t="shared" ca="1" si="80"/>
        <v>35.24</v>
      </c>
      <c r="AM142" s="4">
        <f t="shared" ca="1" si="80"/>
        <v>43</v>
      </c>
      <c r="AN142" s="4">
        <f t="shared" ca="1" si="81"/>
        <v>42.54</v>
      </c>
      <c r="AO142" s="4">
        <f t="shared" ca="1" si="81"/>
        <v>42.89</v>
      </c>
      <c r="AP142" s="4">
        <f t="shared" ca="1" si="81"/>
        <v>35.020000000000003</v>
      </c>
      <c r="AQ142" s="4">
        <f t="shared" ca="1" si="81"/>
        <v>33.43</v>
      </c>
      <c r="AR142" s="4">
        <f t="shared" ca="1" si="81"/>
        <v>36.6</v>
      </c>
      <c r="AS142" s="4">
        <f t="shared" ca="1" si="81"/>
        <v>51.21</v>
      </c>
      <c r="AT142" s="4">
        <f t="shared" ca="1" si="81"/>
        <v>60.09</v>
      </c>
      <c r="AU142" s="4">
        <f t="shared" ca="1" si="81"/>
        <v>62.65</v>
      </c>
      <c r="AV142" s="4">
        <f t="shared" ca="1" si="81"/>
        <v>52.07</v>
      </c>
      <c r="AW142" s="4">
        <f t="shared" ca="1" si="81"/>
        <v>50.72</v>
      </c>
      <c r="AX142" s="4">
        <f t="shared" ca="1" si="81"/>
        <v>56.46</v>
      </c>
      <c r="AY142" s="4">
        <f t="shared" ca="1" si="81"/>
        <v>49.03</v>
      </c>
      <c r="AZ142" s="4">
        <f t="shared" ca="1" si="81"/>
        <v>47.45</v>
      </c>
      <c r="BA142" s="4">
        <f t="shared" ca="1" si="81"/>
        <v>47.18</v>
      </c>
      <c r="BB142" s="4">
        <f t="shared" ca="1" si="81"/>
        <v>42.69</v>
      </c>
      <c r="BC142" s="4">
        <f t="shared" ca="1" si="81"/>
        <v>44.63</v>
      </c>
      <c r="BD142" s="4">
        <f t="shared" ca="1" si="82"/>
        <v>39.409999999999997</v>
      </c>
      <c r="BE142" s="4">
        <f t="shared" ca="1" si="82"/>
        <v>46.44</v>
      </c>
      <c r="BF142" s="4">
        <f t="shared" ca="1" si="82"/>
        <v>67.569999999999993</v>
      </c>
      <c r="BG142" s="4">
        <f t="shared" ca="1" si="82"/>
        <v>72</v>
      </c>
      <c r="BH142" s="4">
        <f t="shared" ca="1" si="74"/>
        <v>52.37</v>
      </c>
      <c r="BI142" s="4">
        <f t="shared" ca="1" si="74"/>
        <v>49.45</v>
      </c>
      <c r="BJ142" s="4">
        <f t="shared" ca="1" si="74"/>
        <v>46.66</v>
      </c>
      <c r="BK142" s="4">
        <f t="shared" ca="1" si="74"/>
        <v>46.2</v>
      </c>
      <c r="BL142" s="4">
        <f t="shared" ca="1" si="74"/>
        <v>48.22</v>
      </c>
      <c r="BM142" s="4">
        <f t="shared" ca="1" si="74"/>
        <v>56.16</v>
      </c>
      <c r="BN142" s="4">
        <f t="shared" ca="1" si="74"/>
        <v>48.88</v>
      </c>
      <c r="BO142" s="4">
        <f t="shared" ca="1" si="74"/>
        <v>45.29</v>
      </c>
      <c r="BP142" s="4">
        <f t="shared" ca="1" si="74"/>
        <v>46.51</v>
      </c>
      <c r="BQ142" s="4">
        <f t="shared" ca="1" si="74"/>
        <v>52.63</v>
      </c>
      <c r="BR142" s="4">
        <f t="shared" ca="1" si="75"/>
        <v>60.31</v>
      </c>
      <c r="BS142" s="4">
        <f t="shared" ca="1" si="75"/>
        <v>59.74</v>
      </c>
      <c r="BT142" s="4">
        <f t="shared" ca="1" si="75"/>
        <v>46.93</v>
      </c>
      <c r="BU142" s="4">
        <f t="shared" ca="1" si="75"/>
        <v>48.67</v>
      </c>
      <c r="BV142" s="4">
        <f t="shared" ca="1" si="75"/>
        <v>51.51</v>
      </c>
      <c r="BW142" s="4">
        <f t="shared" ca="1" si="75"/>
        <v>48.69</v>
      </c>
      <c r="BX142" s="4">
        <f t="shared" ca="1" si="75"/>
        <v>55.29</v>
      </c>
      <c r="BY142" s="4">
        <f t="shared" ca="1" si="76"/>
        <v>0</v>
      </c>
      <c r="BZ142" s="4">
        <f t="shared" ca="1" si="76"/>
        <v>0</v>
      </c>
      <c r="CA142" s="4">
        <f t="shared" ca="1" si="76"/>
        <v>0</v>
      </c>
      <c r="CB142" s="4">
        <f t="shared" ca="1" si="76"/>
        <v>0</v>
      </c>
      <c r="CC142" s="4">
        <f t="shared" ca="1" si="76"/>
        <v>0</v>
      </c>
    </row>
    <row r="143" spans="2:81">
      <c r="C143" s="26" t="str">
        <f t="shared" si="77"/>
        <v>历史汇总!B</v>
      </c>
      <c r="D143" s="26">
        <v>141</v>
      </c>
      <c r="E143" s="26" t="str">
        <f t="shared" si="78"/>
        <v>历史新!C141</v>
      </c>
      <c r="F143" s="26">
        <f>ROW()</f>
        <v>143</v>
      </c>
      <c r="G143" s="694"/>
      <c r="H143" s="28" t="s">
        <v>66</v>
      </c>
      <c r="I143" s="2">
        <f t="shared" ca="1" si="83"/>
        <v>0</v>
      </c>
      <c r="J143" s="2">
        <f t="shared" ca="1" si="83"/>
        <v>0</v>
      </c>
      <c r="K143" s="2">
        <f t="shared" ca="1" si="83"/>
        <v>0</v>
      </c>
      <c r="L143" s="2">
        <f t="shared" ca="1" si="83"/>
        <v>0</v>
      </c>
      <c r="M143" s="2">
        <f t="shared" ca="1" si="83"/>
        <v>0</v>
      </c>
      <c r="N143" s="2">
        <f t="shared" ca="1" si="83"/>
        <v>0</v>
      </c>
      <c r="O143" s="2">
        <f t="shared" ca="1" si="83"/>
        <v>0</v>
      </c>
      <c r="P143" s="2">
        <f t="shared" ca="1" si="83"/>
        <v>0</v>
      </c>
      <c r="Q143" s="2">
        <f t="shared" ca="1" si="83"/>
        <v>0</v>
      </c>
      <c r="R143" s="2">
        <f t="shared" ca="1" si="83"/>
        <v>0</v>
      </c>
      <c r="S143" s="2">
        <f t="shared" ca="1" si="83"/>
        <v>20.309999999999999</v>
      </c>
      <c r="T143" s="2">
        <f t="shared" ca="1" si="83"/>
        <v>24.07</v>
      </c>
      <c r="U143" s="2">
        <f t="shared" ca="1" si="83"/>
        <v>21.82</v>
      </c>
      <c r="V143" s="2">
        <f t="shared" ca="1" si="83"/>
        <v>20.3</v>
      </c>
      <c r="W143" s="2">
        <f t="shared" ca="1" si="83"/>
        <v>19.66</v>
      </c>
      <c r="X143" s="2">
        <f t="shared" ca="1" si="83"/>
        <v>18.07</v>
      </c>
      <c r="Y143" s="2">
        <f t="shared" ca="1" si="80"/>
        <v>23.46</v>
      </c>
      <c r="Z143" s="2">
        <f t="shared" ca="1" si="80"/>
        <v>19.8</v>
      </c>
      <c r="AA143" s="2">
        <f t="shared" ca="1" si="80"/>
        <v>20.22</v>
      </c>
      <c r="AB143" s="2">
        <f t="shared" ca="1" si="80"/>
        <v>23.95</v>
      </c>
      <c r="AC143" s="2">
        <f t="shared" ca="1" si="80"/>
        <v>24.78</v>
      </c>
      <c r="AD143" s="2">
        <f t="shared" ca="1" si="80"/>
        <v>23.86</v>
      </c>
      <c r="AE143" s="2">
        <f t="shared" ca="1" si="80"/>
        <v>26.95</v>
      </c>
      <c r="AF143" s="2">
        <f t="shared" ca="1" si="80"/>
        <v>31</v>
      </c>
      <c r="AG143" s="2">
        <f t="shared" ca="1" si="80"/>
        <v>34.4</v>
      </c>
      <c r="AH143" s="2">
        <f t="shared" ca="1" si="80"/>
        <v>42.34</v>
      </c>
      <c r="AI143" s="2">
        <f t="shared" ca="1" si="80"/>
        <v>34.479999999999997</v>
      </c>
      <c r="AJ143" s="2">
        <f t="shared" ca="1" si="80"/>
        <v>35.299999999999997</v>
      </c>
      <c r="AK143" s="2">
        <f t="shared" ca="1" si="80"/>
        <v>36.659999999999997</v>
      </c>
      <c r="AL143" s="2">
        <f t="shared" ca="1" si="80"/>
        <v>38.979999999999997</v>
      </c>
      <c r="AM143" s="2">
        <f t="shared" ca="1" si="80"/>
        <v>45.92</v>
      </c>
      <c r="AN143" s="2">
        <f t="shared" ca="1" si="81"/>
        <v>48.76</v>
      </c>
      <c r="AO143" s="2">
        <f t="shared" ca="1" si="81"/>
        <v>43.96</v>
      </c>
      <c r="AP143" s="2">
        <f t="shared" ca="1" si="81"/>
        <v>39.9</v>
      </c>
      <c r="AQ143" s="2">
        <f t="shared" ca="1" si="81"/>
        <v>38.869999999999997</v>
      </c>
      <c r="AR143" s="2">
        <f t="shared" ca="1" si="81"/>
        <v>36.26</v>
      </c>
      <c r="AS143" s="2">
        <f t="shared" ca="1" si="81"/>
        <v>46.53</v>
      </c>
      <c r="AT143" s="2">
        <f t="shared" ca="1" si="81"/>
        <v>50.96</v>
      </c>
      <c r="AU143" s="2">
        <f t="shared" ca="1" si="81"/>
        <v>43.4</v>
      </c>
      <c r="AV143" s="2">
        <f t="shared" ca="1" si="81"/>
        <v>44.36</v>
      </c>
      <c r="AW143" s="2">
        <f t="shared" ca="1" si="81"/>
        <v>45.66</v>
      </c>
      <c r="AX143" s="2">
        <f t="shared" ca="1" si="81"/>
        <v>44.63</v>
      </c>
      <c r="AY143" s="2">
        <f t="shared" ca="1" si="81"/>
        <v>41.46</v>
      </c>
      <c r="AZ143" s="2">
        <f t="shared" ca="1" si="81"/>
        <v>46.8</v>
      </c>
      <c r="BA143" s="2">
        <f t="shared" ca="1" si="81"/>
        <v>39.72</v>
      </c>
      <c r="BB143" s="2">
        <f t="shared" ca="1" si="81"/>
        <v>37.99</v>
      </c>
      <c r="BC143" s="2">
        <f t="shared" ca="1" si="81"/>
        <v>42.28</v>
      </c>
      <c r="BD143" s="2">
        <f t="shared" ca="1" si="82"/>
        <v>37.4</v>
      </c>
      <c r="BE143" s="2">
        <f t="shared" ca="1" si="82"/>
        <v>41.19</v>
      </c>
      <c r="BF143" s="2">
        <f t="shared" ca="1" si="82"/>
        <v>48.54</v>
      </c>
      <c r="BG143" s="2">
        <f t="shared" ca="1" si="82"/>
        <v>50.13</v>
      </c>
      <c r="BH143" s="2">
        <f t="shared" ca="1" si="74"/>
        <v>44.81</v>
      </c>
      <c r="BI143" s="2">
        <f t="shared" ca="1" si="74"/>
        <v>42.14</v>
      </c>
      <c r="BJ143" s="2">
        <f t="shared" ca="1" si="74"/>
        <v>46.69</v>
      </c>
      <c r="BK143" s="2">
        <f t="shared" ca="1" si="74"/>
        <v>44.59</v>
      </c>
      <c r="BL143" s="2">
        <f t="shared" ca="1" si="74"/>
        <v>48.27</v>
      </c>
      <c r="BM143" s="2">
        <f t="shared" ca="1" si="74"/>
        <v>46.38</v>
      </c>
      <c r="BN143" s="2">
        <f t="shared" ca="1" si="74"/>
        <v>47.7</v>
      </c>
      <c r="BO143" s="2">
        <f t="shared" ca="1" si="74"/>
        <v>50</v>
      </c>
      <c r="BP143" s="2">
        <f t="shared" ca="1" si="74"/>
        <v>47.93</v>
      </c>
      <c r="BQ143" s="2">
        <f t="shared" ca="1" si="74"/>
        <v>52.89</v>
      </c>
      <c r="BR143" s="2">
        <f t="shared" ca="1" si="75"/>
        <v>52.51</v>
      </c>
      <c r="BS143" s="2">
        <f t="shared" ca="1" si="75"/>
        <v>68.069999999999993</v>
      </c>
      <c r="BT143" s="2">
        <f t="shared" ca="1" si="75"/>
        <v>53.98</v>
      </c>
      <c r="BU143" s="2">
        <f t="shared" ca="1" si="75"/>
        <v>58.79</v>
      </c>
      <c r="BV143" s="2">
        <f t="shared" ca="1" si="75"/>
        <v>45.78</v>
      </c>
      <c r="BW143" s="2">
        <f t="shared" ca="1" si="75"/>
        <v>64.48</v>
      </c>
      <c r="BX143" s="2">
        <f t="shared" ca="1" si="75"/>
        <v>59.07</v>
      </c>
      <c r="BY143" s="2">
        <f t="shared" ca="1" si="76"/>
        <v>0</v>
      </c>
      <c r="BZ143" s="2">
        <f t="shared" ca="1" si="76"/>
        <v>0</v>
      </c>
      <c r="CA143" s="2">
        <f t="shared" ca="1" si="76"/>
        <v>0</v>
      </c>
      <c r="CB143" s="2">
        <f t="shared" ca="1" si="76"/>
        <v>0</v>
      </c>
      <c r="CC143" s="2">
        <f t="shared" ca="1" si="76"/>
        <v>0</v>
      </c>
    </row>
    <row r="144" spans="2:81">
      <c r="C144" s="26" t="str">
        <f t="shared" si="77"/>
        <v>历史汇总!B</v>
      </c>
      <c r="D144" s="26">
        <v>142</v>
      </c>
      <c r="E144" s="26" t="str">
        <f t="shared" si="78"/>
        <v>历史新!C142</v>
      </c>
      <c r="F144" s="26">
        <f>ROW()</f>
        <v>144</v>
      </c>
      <c r="G144" s="694"/>
      <c r="H144" s="29" t="s">
        <v>67</v>
      </c>
      <c r="I144" s="4">
        <f t="shared" ca="1" si="83"/>
        <v>0</v>
      </c>
      <c r="J144" s="4">
        <f t="shared" ca="1" si="83"/>
        <v>0</v>
      </c>
      <c r="K144" s="4">
        <f t="shared" ca="1" si="83"/>
        <v>0</v>
      </c>
      <c r="L144" s="4">
        <f t="shared" ca="1" si="83"/>
        <v>0</v>
      </c>
      <c r="M144" s="4">
        <f t="shared" ca="1" si="83"/>
        <v>0</v>
      </c>
      <c r="N144" s="4">
        <f t="shared" ca="1" si="83"/>
        <v>0</v>
      </c>
      <c r="O144" s="4">
        <f t="shared" ca="1" si="83"/>
        <v>0</v>
      </c>
      <c r="P144" s="4">
        <f t="shared" ca="1" si="83"/>
        <v>0</v>
      </c>
      <c r="Q144" s="4">
        <f t="shared" ca="1" si="83"/>
        <v>0</v>
      </c>
      <c r="R144" s="4">
        <f t="shared" ca="1" si="83"/>
        <v>0</v>
      </c>
      <c r="S144" s="4">
        <f t="shared" ca="1" si="83"/>
        <v>20.09</v>
      </c>
      <c r="T144" s="4">
        <f t="shared" ca="1" si="83"/>
        <v>23.06</v>
      </c>
      <c r="U144" s="4">
        <f t="shared" ca="1" si="83"/>
        <v>22.3</v>
      </c>
      <c r="V144" s="4">
        <f t="shared" ca="1" si="83"/>
        <v>20.27</v>
      </c>
      <c r="W144" s="4">
        <f t="shared" ca="1" si="83"/>
        <v>18.72</v>
      </c>
      <c r="X144" s="4">
        <f t="shared" ca="1" si="83"/>
        <v>18.28</v>
      </c>
      <c r="Y144" s="4">
        <f t="shared" ca="1" si="80"/>
        <v>25.58</v>
      </c>
      <c r="Z144" s="4">
        <f t="shared" ca="1" si="80"/>
        <v>21.2</v>
      </c>
      <c r="AA144" s="4">
        <f t="shared" ca="1" si="80"/>
        <v>21.12</v>
      </c>
      <c r="AB144" s="4">
        <f t="shared" ca="1" si="80"/>
        <v>20.71</v>
      </c>
      <c r="AC144" s="4">
        <f t="shared" ca="1" si="80"/>
        <v>22.08</v>
      </c>
      <c r="AD144" s="4">
        <f t="shared" ca="1" si="80"/>
        <v>22.49</v>
      </c>
      <c r="AE144" s="4">
        <f t="shared" ca="1" si="80"/>
        <v>22.82</v>
      </c>
      <c r="AF144" s="4">
        <f t="shared" ca="1" si="80"/>
        <v>32.03</v>
      </c>
      <c r="AG144" s="4">
        <f t="shared" ca="1" si="80"/>
        <v>34.869999999999997</v>
      </c>
      <c r="AH144" s="4">
        <f t="shared" ca="1" si="80"/>
        <v>44.78</v>
      </c>
      <c r="AI144" s="4">
        <f t="shared" ca="1" si="80"/>
        <v>39.07</v>
      </c>
      <c r="AJ144" s="4">
        <f t="shared" ca="1" si="80"/>
        <v>37.32</v>
      </c>
      <c r="AK144" s="4">
        <f t="shared" ca="1" si="80"/>
        <v>41.57</v>
      </c>
      <c r="AL144" s="4">
        <f t="shared" ca="1" si="80"/>
        <v>45.82</v>
      </c>
      <c r="AM144" s="4">
        <f t="shared" ca="1" si="80"/>
        <v>51.89</v>
      </c>
      <c r="AN144" s="4">
        <f t="shared" ca="1" si="81"/>
        <v>56.51</v>
      </c>
      <c r="AO144" s="4">
        <f t="shared" ca="1" si="81"/>
        <v>50.36</v>
      </c>
      <c r="AP144" s="4">
        <f t="shared" ca="1" si="81"/>
        <v>45.2</v>
      </c>
      <c r="AQ144" s="4">
        <f t="shared" ca="1" si="81"/>
        <v>42.72</v>
      </c>
      <c r="AR144" s="4">
        <f t="shared" ca="1" si="81"/>
        <v>46.11</v>
      </c>
      <c r="AS144" s="4">
        <f t="shared" ca="1" si="81"/>
        <v>61.12</v>
      </c>
      <c r="AT144" s="4">
        <f t="shared" ca="1" si="81"/>
        <v>67.12</v>
      </c>
      <c r="AU144" s="4">
        <f t="shared" ca="1" si="81"/>
        <v>69.010000000000005</v>
      </c>
      <c r="AV144" s="4">
        <f t="shared" ca="1" si="81"/>
        <v>58.94</v>
      </c>
      <c r="AW144" s="4">
        <f t="shared" ca="1" si="81"/>
        <v>56.49</v>
      </c>
      <c r="AX144" s="4">
        <f t="shared" ca="1" si="81"/>
        <v>57.75</v>
      </c>
      <c r="AY144" s="4">
        <f t="shared" ca="1" si="81"/>
        <v>48.85</v>
      </c>
      <c r="AZ144" s="4">
        <f t="shared" ca="1" si="81"/>
        <v>47.88</v>
      </c>
      <c r="BA144" s="4">
        <f t="shared" ca="1" si="81"/>
        <v>45.38</v>
      </c>
      <c r="BB144" s="4">
        <f t="shared" ca="1" si="81"/>
        <v>45.95</v>
      </c>
      <c r="BC144" s="4">
        <f t="shared" ca="1" si="81"/>
        <v>44.67</v>
      </c>
      <c r="BD144" s="4">
        <f t="shared" ca="1" si="82"/>
        <v>37.799999999999997</v>
      </c>
      <c r="BE144" s="4">
        <f t="shared" ca="1" si="82"/>
        <v>43.52</v>
      </c>
      <c r="BF144" s="4">
        <f t="shared" ca="1" si="82"/>
        <v>59.76</v>
      </c>
      <c r="BG144" s="4">
        <f t="shared" ca="1" si="82"/>
        <v>61.08</v>
      </c>
      <c r="BH144" s="4">
        <f t="shared" ca="1" si="74"/>
        <v>49.54</v>
      </c>
      <c r="BI144" s="4">
        <f t="shared" ca="1" si="74"/>
        <v>47.6</v>
      </c>
      <c r="BJ144" s="4">
        <f t="shared" ca="1" si="74"/>
        <v>41.12</v>
      </c>
      <c r="BK144" s="4">
        <f t="shared" ca="1" si="74"/>
        <v>45.81</v>
      </c>
      <c r="BL144" s="4">
        <f t="shared" ca="1" si="74"/>
        <v>46.86</v>
      </c>
      <c r="BM144" s="4">
        <f t="shared" ca="1" si="74"/>
        <v>52.4</v>
      </c>
      <c r="BN144" s="4">
        <f t="shared" ca="1" si="74"/>
        <v>52.13</v>
      </c>
      <c r="BO144" s="4">
        <f t="shared" ca="1" si="74"/>
        <v>46.4</v>
      </c>
      <c r="BP144" s="4">
        <f t="shared" ca="1" si="74"/>
        <v>42.17</v>
      </c>
      <c r="BQ144" s="4">
        <f t="shared" ca="1" si="74"/>
        <v>45.49</v>
      </c>
      <c r="BR144" s="4">
        <f t="shared" ca="1" si="75"/>
        <v>58.66</v>
      </c>
      <c r="BS144" s="4">
        <f t="shared" ca="1" si="75"/>
        <v>53.92</v>
      </c>
      <c r="BT144" s="4">
        <f t="shared" ca="1" si="75"/>
        <v>55.18</v>
      </c>
      <c r="BU144" s="4">
        <f t="shared" ca="1" si="75"/>
        <v>47.92</v>
      </c>
      <c r="BV144" s="4">
        <f t="shared" ca="1" si="75"/>
        <v>48.35</v>
      </c>
      <c r="BW144" s="4">
        <f t="shared" ca="1" si="75"/>
        <v>43.19</v>
      </c>
      <c r="BX144" s="4">
        <f t="shared" ca="1" si="75"/>
        <v>58.68</v>
      </c>
      <c r="BY144" s="4">
        <f t="shared" ca="1" si="76"/>
        <v>0</v>
      </c>
      <c r="BZ144" s="4">
        <f t="shared" ca="1" si="76"/>
        <v>0</v>
      </c>
      <c r="CA144" s="4">
        <f t="shared" ca="1" si="76"/>
        <v>0</v>
      </c>
      <c r="CB144" s="4">
        <f t="shared" ca="1" si="76"/>
        <v>0</v>
      </c>
      <c r="CC144" s="4">
        <f t="shared" ca="1" si="76"/>
        <v>0</v>
      </c>
    </row>
    <row r="145" spans="2:81">
      <c r="C145" s="26" t="str">
        <f t="shared" si="77"/>
        <v>历史汇总!B</v>
      </c>
      <c r="D145" s="26">
        <v>143</v>
      </c>
      <c r="E145" s="26" t="str">
        <f t="shared" si="78"/>
        <v>历史新!C143</v>
      </c>
      <c r="F145" s="26">
        <f>ROW()</f>
        <v>145</v>
      </c>
      <c r="G145" s="694"/>
      <c r="H145" s="29" t="s">
        <v>68</v>
      </c>
      <c r="I145" s="4">
        <f t="shared" ca="1" si="83"/>
        <v>0</v>
      </c>
      <c r="J145" s="4">
        <f t="shared" ca="1" si="83"/>
        <v>0</v>
      </c>
      <c r="K145" s="4">
        <f t="shared" ca="1" si="83"/>
        <v>0</v>
      </c>
      <c r="L145" s="4">
        <f t="shared" ca="1" si="83"/>
        <v>0</v>
      </c>
      <c r="M145" s="4">
        <f t="shared" ca="1" si="83"/>
        <v>0</v>
      </c>
      <c r="N145" s="4">
        <f t="shared" ca="1" si="83"/>
        <v>0</v>
      </c>
      <c r="O145" s="4">
        <f t="shared" ca="1" si="83"/>
        <v>0</v>
      </c>
      <c r="P145" s="4">
        <f t="shared" ca="1" si="83"/>
        <v>0</v>
      </c>
      <c r="Q145" s="4">
        <f t="shared" ca="1" si="83"/>
        <v>0</v>
      </c>
      <c r="R145" s="4">
        <f t="shared" ca="1" si="83"/>
        <v>0</v>
      </c>
      <c r="S145" s="4">
        <f t="shared" ca="1" si="83"/>
        <v>19.32</v>
      </c>
      <c r="T145" s="4">
        <f t="shared" ca="1" si="83"/>
        <v>23.71</v>
      </c>
      <c r="U145" s="4">
        <f t="shared" ca="1" si="83"/>
        <v>21.28</v>
      </c>
      <c r="V145" s="4">
        <f t="shared" ca="1" si="83"/>
        <v>19.53</v>
      </c>
      <c r="W145" s="4">
        <f t="shared" ca="1" si="83"/>
        <v>19.39</v>
      </c>
      <c r="X145" s="4">
        <f t="shared" ca="1" si="83"/>
        <v>18.079999999999998</v>
      </c>
      <c r="Y145" s="4">
        <f t="shared" ca="1" si="80"/>
        <v>21.57</v>
      </c>
      <c r="Z145" s="4">
        <f t="shared" ca="1" si="80"/>
        <v>18.7</v>
      </c>
      <c r="AA145" s="4">
        <f t="shared" ca="1" si="80"/>
        <v>18.54</v>
      </c>
      <c r="AB145" s="4">
        <f t="shared" ca="1" si="80"/>
        <v>18.829999999999998</v>
      </c>
      <c r="AC145" s="4">
        <f t="shared" ca="1" si="80"/>
        <v>20.149999999999999</v>
      </c>
      <c r="AD145" s="4">
        <f t="shared" ca="1" si="80"/>
        <v>17.05</v>
      </c>
      <c r="AE145" s="4">
        <f t="shared" ca="1" si="80"/>
        <v>19.64</v>
      </c>
      <c r="AF145" s="4">
        <f t="shared" ca="1" si="80"/>
        <v>23.16</v>
      </c>
      <c r="AG145" s="4">
        <f t="shared" ca="1" si="80"/>
        <v>26.17</v>
      </c>
      <c r="AH145" s="4">
        <f t="shared" ca="1" si="80"/>
        <v>28.78</v>
      </c>
      <c r="AI145" s="4">
        <f t="shared" ca="1" si="80"/>
        <v>24.63</v>
      </c>
      <c r="AJ145" s="4">
        <f t="shared" ca="1" si="80"/>
        <v>26.21</v>
      </c>
      <c r="AK145" s="4">
        <f t="shared" ca="1" si="80"/>
        <v>27.02</v>
      </c>
      <c r="AL145" s="4">
        <f t="shared" ca="1" si="80"/>
        <v>32.590000000000003</v>
      </c>
      <c r="AM145" s="4">
        <f t="shared" ca="1" si="80"/>
        <v>37</v>
      </c>
      <c r="AN145" s="4">
        <f t="shared" ca="1" si="81"/>
        <v>36.82</v>
      </c>
      <c r="AO145" s="4">
        <f t="shared" ca="1" si="81"/>
        <v>36.21</v>
      </c>
      <c r="AP145" s="4">
        <f t="shared" ca="1" si="81"/>
        <v>32.44</v>
      </c>
      <c r="AQ145" s="4">
        <f t="shared" ca="1" si="81"/>
        <v>36.72</v>
      </c>
      <c r="AR145" s="4">
        <f t="shared" ca="1" si="81"/>
        <v>36.85</v>
      </c>
      <c r="AS145" s="4">
        <f t="shared" ca="1" si="81"/>
        <v>41.45</v>
      </c>
      <c r="AT145" s="4">
        <f t="shared" ca="1" si="81"/>
        <v>49.03</v>
      </c>
      <c r="AU145" s="4">
        <f t="shared" ca="1" si="81"/>
        <v>49.1</v>
      </c>
      <c r="AV145" s="4">
        <f t="shared" ca="1" si="81"/>
        <v>43.01</v>
      </c>
      <c r="AW145" s="4">
        <f t="shared" ca="1" si="81"/>
        <v>45.55</v>
      </c>
      <c r="AX145" s="4">
        <f t="shared" ca="1" si="81"/>
        <v>48.39</v>
      </c>
      <c r="AY145" s="4">
        <f t="shared" ca="1" si="81"/>
        <v>41.22</v>
      </c>
      <c r="AZ145" s="4">
        <f t="shared" ca="1" si="81"/>
        <v>46</v>
      </c>
      <c r="BA145" s="4">
        <f t="shared" ca="1" si="81"/>
        <v>43.09</v>
      </c>
      <c r="BB145" s="4">
        <f t="shared" ca="1" si="81"/>
        <v>36.409999999999997</v>
      </c>
      <c r="BC145" s="4">
        <f t="shared" ca="1" si="81"/>
        <v>41.22</v>
      </c>
      <c r="BD145" s="4">
        <f t="shared" ca="1" si="82"/>
        <v>38.729999999999997</v>
      </c>
      <c r="BE145" s="4">
        <f t="shared" ca="1" si="82"/>
        <v>39.29</v>
      </c>
      <c r="BF145" s="4">
        <f t="shared" ca="1" si="82"/>
        <v>49.65</v>
      </c>
      <c r="BG145" s="4">
        <f t="shared" ca="1" si="82"/>
        <v>54.54</v>
      </c>
      <c r="BH145" s="4">
        <f t="shared" ca="1" si="74"/>
        <v>48.43</v>
      </c>
      <c r="BI145" s="4">
        <f t="shared" ca="1" si="74"/>
        <v>41.5</v>
      </c>
      <c r="BJ145" s="4">
        <f t="shared" ca="1" si="74"/>
        <v>47.78</v>
      </c>
      <c r="BK145" s="4">
        <f t="shared" ca="1" si="74"/>
        <v>37.42</v>
      </c>
      <c r="BL145" s="4">
        <f t="shared" ca="1" si="74"/>
        <v>44.36</v>
      </c>
      <c r="BM145" s="4">
        <f t="shared" ca="1" si="74"/>
        <v>43.51</v>
      </c>
      <c r="BN145" s="4">
        <f t="shared" ca="1" si="74"/>
        <v>35.39</v>
      </c>
      <c r="BO145" s="4">
        <f t="shared" ca="1" si="74"/>
        <v>40.61</v>
      </c>
      <c r="BP145" s="4">
        <f t="shared" ca="1" si="74"/>
        <v>43.63</v>
      </c>
      <c r="BQ145" s="4">
        <f t="shared" ca="1" si="74"/>
        <v>43.79</v>
      </c>
      <c r="BR145" s="4">
        <f t="shared" ca="1" si="75"/>
        <v>45</v>
      </c>
      <c r="BS145" s="4">
        <f t="shared" ca="1" si="75"/>
        <v>55.65</v>
      </c>
      <c r="BT145" s="4">
        <f t="shared" ca="1" si="75"/>
        <v>40.81</v>
      </c>
      <c r="BU145" s="4">
        <f t="shared" ca="1" si="75"/>
        <v>42.84</v>
      </c>
      <c r="BV145" s="4">
        <f t="shared" ca="1" si="75"/>
        <v>44.77</v>
      </c>
      <c r="BW145" s="4">
        <f t="shared" ca="1" si="75"/>
        <v>44.75</v>
      </c>
      <c r="BX145" s="4">
        <f t="shared" ca="1" si="75"/>
        <v>45.76</v>
      </c>
      <c r="BY145" s="4">
        <f t="shared" ca="1" si="76"/>
        <v>0</v>
      </c>
      <c r="BZ145" s="4">
        <f t="shared" ca="1" si="76"/>
        <v>0</v>
      </c>
      <c r="CA145" s="4">
        <f t="shared" ca="1" si="76"/>
        <v>0</v>
      </c>
      <c r="CB145" s="4">
        <f t="shared" ca="1" si="76"/>
        <v>0</v>
      </c>
      <c r="CC145" s="4">
        <f t="shared" ca="1" si="76"/>
        <v>0</v>
      </c>
    </row>
    <row r="146" spans="2:81">
      <c r="C146" s="26" t="str">
        <f t="shared" si="77"/>
        <v>历史汇总!B</v>
      </c>
      <c r="D146" s="26">
        <v>144</v>
      </c>
      <c r="E146" s="26" t="str">
        <f t="shared" si="78"/>
        <v>历史新!C144</v>
      </c>
      <c r="F146" s="26">
        <f>ROW()</f>
        <v>146</v>
      </c>
      <c r="G146" s="35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205"/>
      <c r="AY146" s="47"/>
      <c r="AZ146" s="47"/>
      <c r="BA146" s="47"/>
      <c r="BB146" s="47"/>
      <c r="BC146" s="47"/>
      <c r="BD146" s="47"/>
      <c r="BE146" s="47"/>
      <c r="BF146" s="47"/>
    </row>
    <row r="147" spans="2:81">
      <c r="C147" s="26" t="str">
        <f t="shared" si="77"/>
        <v>历史汇总!B</v>
      </c>
      <c r="D147" s="26">
        <v>145</v>
      </c>
      <c r="E147" s="26" t="str">
        <f t="shared" si="78"/>
        <v>历史新!C145</v>
      </c>
      <c r="F147" s="26">
        <f>ROW()</f>
        <v>147</v>
      </c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203"/>
      <c r="AY147" s="35"/>
      <c r="AZ147" s="35"/>
      <c r="BA147" s="35"/>
      <c r="BB147" s="35"/>
      <c r="BC147" s="35"/>
      <c r="BD147" s="35"/>
      <c r="BE147" s="35"/>
      <c r="BF147" s="35"/>
    </row>
    <row r="148" spans="2:81" ht="21">
      <c r="C148" s="26" t="str">
        <f t="shared" si="77"/>
        <v>历史汇总!B</v>
      </c>
      <c r="D148" s="26">
        <v>146</v>
      </c>
      <c r="E148" s="26" t="str">
        <f t="shared" si="78"/>
        <v>历史新!C146</v>
      </c>
      <c r="F148" s="26">
        <f>ROW()</f>
        <v>148</v>
      </c>
      <c r="G148" s="696" t="s">
        <v>111</v>
      </c>
      <c r="H148" s="696"/>
      <c r="I148" s="42" t="str">
        <f>I3</f>
        <v>201101</v>
      </c>
      <c r="J148" s="42" t="str">
        <f t="shared" ref="J148:BG148" si="84">J3</f>
        <v>201102</v>
      </c>
      <c r="K148" s="42" t="str">
        <f t="shared" si="84"/>
        <v>201103</v>
      </c>
      <c r="L148" s="42" t="str">
        <f t="shared" si="84"/>
        <v>201104</v>
      </c>
      <c r="M148" s="42" t="str">
        <f t="shared" si="84"/>
        <v>201105</v>
      </c>
      <c r="N148" s="42" t="str">
        <f t="shared" si="84"/>
        <v>201106</v>
      </c>
      <c r="O148" s="42" t="str">
        <f t="shared" si="84"/>
        <v>201107</v>
      </c>
      <c r="P148" s="42" t="str">
        <f t="shared" si="84"/>
        <v>201108</v>
      </c>
      <c r="Q148" s="42" t="str">
        <f t="shared" si="84"/>
        <v>201109</v>
      </c>
      <c r="R148" s="42" t="str">
        <f t="shared" si="84"/>
        <v>201110</v>
      </c>
      <c r="S148" s="42" t="str">
        <f t="shared" si="84"/>
        <v>201111</v>
      </c>
      <c r="T148" s="42" t="str">
        <f t="shared" si="84"/>
        <v>201112</v>
      </c>
      <c r="U148" s="42" t="str">
        <f t="shared" si="84"/>
        <v>201201</v>
      </c>
      <c r="V148" s="42" t="str">
        <f t="shared" si="84"/>
        <v>201202</v>
      </c>
      <c r="W148" s="42" t="str">
        <f t="shared" si="84"/>
        <v>201203</v>
      </c>
      <c r="X148" s="42" t="str">
        <f t="shared" si="84"/>
        <v>201204</v>
      </c>
      <c r="Y148" s="42" t="str">
        <f t="shared" si="84"/>
        <v>201205</v>
      </c>
      <c r="Z148" s="42" t="str">
        <f t="shared" si="84"/>
        <v>201206</v>
      </c>
      <c r="AA148" s="42" t="str">
        <f t="shared" si="84"/>
        <v>201207</v>
      </c>
      <c r="AB148" s="42" t="str">
        <f t="shared" si="84"/>
        <v>201208</v>
      </c>
      <c r="AC148" s="42" t="str">
        <f t="shared" si="84"/>
        <v>201209</v>
      </c>
      <c r="AD148" s="42" t="str">
        <f t="shared" si="84"/>
        <v>201210</v>
      </c>
      <c r="AE148" s="42" t="str">
        <f t="shared" si="84"/>
        <v>201211</v>
      </c>
      <c r="AF148" s="42" t="str">
        <f t="shared" si="84"/>
        <v>201212</v>
      </c>
      <c r="AG148" s="42" t="str">
        <f t="shared" si="84"/>
        <v>201301</v>
      </c>
      <c r="AH148" s="42" t="str">
        <f t="shared" si="84"/>
        <v>201302</v>
      </c>
      <c r="AI148" s="42" t="str">
        <f t="shared" si="84"/>
        <v>201303</v>
      </c>
      <c r="AJ148" s="42" t="str">
        <f t="shared" si="84"/>
        <v>201304</v>
      </c>
      <c r="AK148" s="42" t="str">
        <f t="shared" si="84"/>
        <v>201305</v>
      </c>
      <c r="AL148" s="42" t="str">
        <f t="shared" si="84"/>
        <v>201306</v>
      </c>
      <c r="AM148" s="42" t="str">
        <f t="shared" si="84"/>
        <v>201307</v>
      </c>
      <c r="AN148" s="42" t="str">
        <f t="shared" si="84"/>
        <v>201308</v>
      </c>
      <c r="AO148" s="42" t="str">
        <f t="shared" si="84"/>
        <v>201309</v>
      </c>
      <c r="AP148" s="42" t="str">
        <f t="shared" si="84"/>
        <v>201310</v>
      </c>
      <c r="AQ148" s="42" t="str">
        <f t="shared" si="84"/>
        <v>201311</v>
      </c>
      <c r="AR148" s="42" t="str">
        <f t="shared" si="84"/>
        <v>201312</v>
      </c>
      <c r="AS148" s="42" t="str">
        <f t="shared" si="84"/>
        <v>201401</v>
      </c>
      <c r="AT148" s="42" t="str">
        <f t="shared" si="84"/>
        <v>201402</v>
      </c>
      <c r="AU148" s="42" t="str">
        <f t="shared" si="84"/>
        <v>201403</v>
      </c>
      <c r="AV148" s="42" t="str">
        <f t="shared" si="84"/>
        <v>201404</v>
      </c>
      <c r="AW148" s="42" t="str">
        <f t="shared" si="84"/>
        <v>201405</v>
      </c>
      <c r="AX148" s="42" t="str">
        <f t="shared" si="84"/>
        <v>201406</v>
      </c>
      <c r="AY148" s="42" t="str">
        <f t="shared" si="84"/>
        <v>201407</v>
      </c>
      <c r="AZ148" s="42" t="str">
        <f t="shared" si="84"/>
        <v>201408</v>
      </c>
      <c r="BA148" s="42" t="str">
        <f t="shared" si="84"/>
        <v>201409</v>
      </c>
      <c r="BB148" s="42" t="str">
        <f t="shared" si="84"/>
        <v>201410</v>
      </c>
      <c r="BC148" s="42" t="str">
        <f t="shared" si="84"/>
        <v>201411</v>
      </c>
      <c r="BD148" s="42" t="str">
        <f t="shared" si="84"/>
        <v>201412</v>
      </c>
      <c r="BE148" s="42" t="str">
        <f t="shared" si="84"/>
        <v>201501</v>
      </c>
      <c r="BF148" s="42" t="str">
        <f t="shared" si="84"/>
        <v>201502</v>
      </c>
      <c r="BG148" s="42" t="str">
        <f t="shared" si="84"/>
        <v>201503</v>
      </c>
      <c r="BH148" s="42" t="str">
        <f t="shared" ref="BH148:BP148" si="85">BH3</f>
        <v>201504</v>
      </c>
      <c r="BI148" s="42" t="str">
        <f t="shared" si="85"/>
        <v>201505</v>
      </c>
      <c r="BJ148" s="42" t="str">
        <f t="shared" si="85"/>
        <v>201506</v>
      </c>
      <c r="BK148" s="42" t="str">
        <f t="shared" si="85"/>
        <v>201507</v>
      </c>
      <c r="BL148" s="42" t="str">
        <f t="shared" si="85"/>
        <v>201508</v>
      </c>
      <c r="BM148" s="42" t="str">
        <f t="shared" si="85"/>
        <v>201509</v>
      </c>
      <c r="BN148" s="42" t="str">
        <f t="shared" si="85"/>
        <v>201510</v>
      </c>
      <c r="BO148" s="42" t="str">
        <f t="shared" si="85"/>
        <v>201511</v>
      </c>
      <c r="BP148" s="42" t="str">
        <f t="shared" si="85"/>
        <v>201512</v>
      </c>
      <c r="BQ148" s="42" t="str">
        <f t="shared" ref="BQ148:BT148" si="86">BQ3</f>
        <v>201601</v>
      </c>
      <c r="BR148" s="42" t="str">
        <f t="shared" si="86"/>
        <v>201602</v>
      </c>
      <c r="BS148" s="42" t="str">
        <f t="shared" si="86"/>
        <v>201603</v>
      </c>
      <c r="BT148" s="42" t="str">
        <f t="shared" si="86"/>
        <v>201604</v>
      </c>
      <c r="BU148" s="42" t="str">
        <f t="shared" ref="BU148:CC148" si="87">BU3</f>
        <v>201605</v>
      </c>
      <c r="BV148" s="42" t="str">
        <f t="shared" si="87"/>
        <v>201606</v>
      </c>
      <c r="BW148" s="42" t="str">
        <f t="shared" si="87"/>
        <v>201607</v>
      </c>
      <c r="BX148" s="42" t="str">
        <f t="shared" si="87"/>
        <v>201608</v>
      </c>
      <c r="BY148" s="42" t="str">
        <f t="shared" si="87"/>
        <v>201609</v>
      </c>
      <c r="BZ148" s="42" t="str">
        <f t="shared" si="87"/>
        <v>201610</v>
      </c>
      <c r="CA148" s="42" t="str">
        <f t="shared" si="87"/>
        <v>201611</v>
      </c>
      <c r="CB148" s="42" t="str">
        <f t="shared" si="87"/>
        <v>201612</v>
      </c>
      <c r="CC148" s="42" t="str">
        <f t="shared" si="87"/>
        <v>201701</v>
      </c>
    </row>
    <row r="149" spans="2:81">
      <c r="B149" s="26">
        <v>76</v>
      </c>
      <c r="C149" s="26" t="str">
        <f t="shared" si="77"/>
        <v>历史汇总!B76</v>
      </c>
      <c r="D149" s="26">
        <v>147</v>
      </c>
      <c r="E149" s="26" t="str">
        <f t="shared" si="78"/>
        <v>历史新!C147</v>
      </c>
      <c r="F149" s="26">
        <f>ROW()</f>
        <v>149</v>
      </c>
      <c r="G149" s="694" t="s">
        <v>14</v>
      </c>
      <c r="H149" s="28" t="s">
        <v>70</v>
      </c>
      <c r="I149" s="43">
        <f ca="1">OFFSET(INDIRECT($C149),0,I$1)</f>
        <v>0</v>
      </c>
      <c r="J149" s="43">
        <f t="shared" ref="J149:AW155" ca="1" si="88">OFFSET(INDIRECT($C149),0,J$1)</f>
        <v>0</v>
      </c>
      <c r="K149" s="43">
        <f t="shared" ca="1" si="88"/>
        <v>0</v>
      </c>
      <c r="L149" s="43">
        <f t="shared" ca="1" si="88"/>
        <v>0</v>
      </c>
      <c r="M149" s="43">
        <f t="shared" ca="1" si="88"/>
        <v>0</v>
      </c>
      <c r="N149" s="43">
        <f t="shared" ca="1" si="88"/>
        <v>0</v>
      </c>
      <c r="O149" s="43">
        <f t="shared" ca="1" si="88"/>
        <v>4243041</v>
      </c>
      <c r="P149" s="43">
        <f t="shared" ca="1" si="88"/>
        <v>4605577</v>
      </c>
      <c r="Q149" s="43">
        <f t="shared" ca="1" si="88"/>
        <v>2423211</v>
      </c>
      <c r="R149" s="43">
        <f t="shared" ca="1" si="88"/>
        <v>2534908</v>
      </c>
      <c r="S149" s="43">
        <f t="shared" ca="1" si="88"/>
        <v>1794138</v>
      </c>
      <c r="T149" s="43">
        <f t="shared" ca="1" si="88"/>
        <v>1665484</v>
      </c>
      <c r="U149" s="43">
        <f t="shared" ca="1" si="88"/>
        <v>3006820</v>
      </c>
      <c r="V149" s="43">
        <f t="shared" ca="1" si="88"/>
        <v>2541497</v>
      </c>
      <c r="W149" s="43">
        <f t="shared" ca="1" si="88"/>
        <v>2348413</v>
      </c>
      <c r="X149" s="43">
        <f t="shared" ca="1" si="88"/>
        <v>3535012</v>
      </c>
      <c r="Y149" s="43">
        <f t="shared" ca="1" si="88"/>
        <v>3115068</v>
      </c>
      <c r="Z149" s="43">
        <f t="shared" ca="1" si="88"/>
        <v>3374948</v>
      </c>
      <c r="AA149" s="43">
        <f t="shared" ca="1" si="88"/>
        <v>3895428</v>
      </c>
      <c r="AB149" s="43">
        <f t="shared" ca="1" si="88"/>
        <v>4008431</v>
      </c>
      <c r="AC149" s="43">
        <f t="shared" ca="1" si="88"/>
        <v>2435229</v>
      </c>
      <c r="AD149" s="43">
        <f t="shared" ca="1" si="88"/>
        <v>2444548</v>
      </c>
      <c r="AE149" s="43">
        <f t="shared" ca="1" si="88"/>
        <v>1730399</v>
      </c>
      <c r="AF149" s="43">
        <f t="shared" ca="1" si="88"/>
        <v>1897657</v>
      </c>
      <c r="AG149" s="43">
        <f t="shared" ca="1" si="88"/>
        <v>2947368</v>
      </c>
      <c r="AH149" s="43">
        <f t="shared" ca="1" si="88"/>
        <v>3079738</v>
      </c>
      <c r="AI149" s="43">
        <f t="shared" ca="1" si="88"/>
        <v>2308778</v>
      </c>
      <c r="AJ149" s="43">
        <f t="shared" ca="1" si="88"/>
        <v>2268731</v>
      </c>
      <c r="AK149" s="43">
        <f t="shared" ca="1" si="88"/>
        <v>2089460</v>
      </c>
      <c r="AL149" s="43">
        <f t="shared" ca="1" si="88"/>
        <v>2387729</v>
      </c>
      <c r="AM149" s="43">
        <f t="shared" ca="1" si="88"/>
        <v>3979432</v>
      </c>
      <c r="AN149" s="43">
        <f t="shared" ca="1" si="88"/>
        <v>3531009</v>
      </c>
      <c r="AO149" s="43">
        <f t="shared" ca="1" si="88"/>
        <v>2056121</v>
      </c>
      <c r="AP149" s="43">
        <f t="shared" ca="1" si="88"/>
        <v>2132995</v>
      </c>
      <c r="AQ149" s="43">
        <f t="shared" ca="1" si="88"/>
        <v>1664045</v>
      </c>
      <c r="AR149" s="43">
        <f t="shared" ca="1" si="88"/>
        <v>1336817</v>
      </c>
      <c r="AS149" s="43">
        <f t="shared" ca="1" si="88"/>
        <v>2061577</v>
      </c>
      <c r="AT149" s="43">
        <f t="shared" ca="1" si="88"/>
        <v>2060237</v>
      </c>
      <c r="AU149" s="43">
        <f t="shared" ca="1" si="88"/>
        <v>1936115</v>
      </c>
      <c r="AV149" s="43">
        <f t="shared" ca="1" si="88"/>
        <v>1932187</v>
      </c>
      <c r="AW149" s="43">
        <f t="shared" ca="1" si="88"/>
        <v>2155426</v>
      </c>
      <c r="AX149" s="2">
        <f t="shared" ref="AX149:AX184" ca="1" si="89">OFFSET(INDIRECT($E149),0,AX$1)</f>
        <v>2505451</v>
      </c>
      <c r="AY149" s="2">
        <f t="shared" ref="AY149:BN164" ca="1" si="90">OFFSET(INDIRECT($E149),0,AY$1)</f>
        <v>3473205</v>
      </c>
      <c r="AZ149" s="2">
        <f t="shared" ca="1" si="90"/>
        <v>3151666</v>
      </c>
      <c r="BA149" s="2">
        <f t="shared" ca="1" si="90"/>
        <v>1528100</v>
      </c>
      <c r="BB149" s="2">
        <f t="shared" ca="1" si="90"/>
        <v>1856269</v>
      </c>
      <c r="BC149" s="2">
        <f t="shared" ca="1" si="90"/>
        <v>1646602</v>
      </c>
      <c r="BD149" s="2">
        <f t="shared" ca="1" si="90"/>
        <v>1392639</v>
      </c>
      <c r="BE149" s="2">
        <f t="shared" ca="1" si="90"/>
        <v>1589173</v>
      </c>
      <c r="BF149" s="2">
        <f t="shared" ca="1" si="90"/>
        <v>2131972</v>
      </c>
      <c r="BG149" s="2">
        <f t="shared" ca="1" si="90"/>
        <v>1426267</v>
      </c>
      <c r="BH149" s="2">
        <f t="shared" ca="1" si="90"/>
        <v>1536638</v>
      </c>
      <c r="BI149" s="2">
        <f t="shared" ca="1" si="90"/>
        <v>1458871</v>
      </c>
      <c r="BJ149" s="2">
        <f t="shared" ca="1" si="90"/>
        <v>1442393</v>
      </c>
      <c r="BK149" s="2">
        <f t="shared" ca="1" si="90"/>
        <v>2414126</v>
      </c>
      <c r="BL149" s="2">
        <f t="shared" ca="1" si="90"/>
        <v>2131326</v>
      </c>
      <c r="BM149" s="2">
        <f t="shared" ca="1" si="90"/>
        <v>1087421</v>
      </c>
      <c r="BN149" s="2">
        <f t="shared" ca="1" si="90"/>
        <v>1267803</v>
      </c>
      <c r="BO149" s="2">
        <f t="shared" ref="BH149:BW164" ca="1" si="91">OFFSET(INDIRECT($E149),0,BO$1)</f>
        <v>939902</v>
      </c>
      <c r="BP149" s="2">
        <f t="shared" ca="1" si="91"/>
        <v>847405</v>
      </c>
      <c r="BQ149" s="2">
        <f t="shared" ca="1" si="91"/>
        <v>633516</v>
      </c>
      <c r="BR149" s="2">
        <f t="shared" ca="1" si="91"/>
        <v>463592</v>
      </c>
      <c r="BS149" s="2">
        <f t="shared" ca="1" si="91"/>
        <v>324575</v>
      </c>
      <c r="BT149" s="2">
        <f t="shared" ca="1" si="91"/>
        <v>344697</v>
      </c>
      <c r="BU149" s="2">
        <f t="shared" ca="1" si="91"/>
        <v>314282</v>
      </c>
      <c r="BV149" s="2">
        <f t="shared" ca="1" si="91"/>
        <v>350880</v>
      </c>
      <c r="BW149" s="2">
        <f t="shared" ca="1" si="91"/>
        <v>504618</v>
      </c>
      <c r="BX149" s="2">
        <f t="shared" ref="BR149:CC164" ca="1" si="92">OFFSET(INDIRECT($E149),0,BX$1)</f>
        <v>453971</v>
      </c>
      <c r="BY149" s="2">
        <f t="shared" ca="1" si="92"/>
        <v>0</v>
      </c>
      <c r="BZ149" s="2">
        <f t="shared" ca="1" si="92"/>
        <v>0</v>
      </c>
      <c r="CA149" s="2">
        <f t="shared" ca="1" si="92"/>
        <v>0</v>
      </c>
      <c r="CB149" s="2">
        <f t="shared" ca="1" si="92"/>
        <v>0</v>
      </c>
      <c r="CC149" s="2">
        <f t="shared" ca="1" si="92"/>
        <v>0</v>
      </c>
    </row>
    <row r="150" spans="2:81">
      <c r="B150" s="26">
        <v>77</v>
      </c>
      <c r="C150" s="26" t="str">
        <f t="shared" si="77"/>
        <v>历史汇总!B77</v>
      </c>
      <c r="D150" s="26">
        <v>148</v>
      </c>
      <c r="E150" s="26" t="str">
        <f t="shared" si="78"/>
        <v>历史新!C148</v>
      </c>
      <c r="F150" s="26">
        <f>ROW()</f>
        <v>150</v>
      </c>
      <c r="G150" s="694"/>
      <c r="H150" s="29" t="s">
        <v>71</v>
      </c>
      <c r="I150" s="49">
        <f ca="1">OFFSET(INDIRECT($C150),0,I$1)</f>
        <v>0</v>
      </c>
      <c r="J150" s="49">
        <f t="shared" ca="1" si="88"/>
        <v>0</v>
      </c>
      <c r="K150" s="49">
        <f t="shared" ca="1" si="88"/>
        <v>0</v>
      </c>
      <c r="L150" s="49">
        <f t="shared" ca="1" si="88"/>
        <v>0</v>
      </c>
      <c r="M150" s="49">
        <f t="shared" ca="1" si="88"/>
        <v>0</v>
      </c>
      <c r="N150" s="49">
        <f t="shared" ca="1" si="88"/>
        <v>0</v>
      </c>
      <c r="O150" s="49">
        <f t="shared" ca="1" si="88"/>
        <v>0</v>
      </c>
      <c r="P150" s="49">
        <f t="shared" ca="1" si="88"/>
        <v>8.5400000000000004E-2</v>
      </c>
      <c r="Q150" s="49">
        <f t="shared" ca="1" si="88"/>
        <v>-0.47389999999999999</v>
      </c>
      <c r="R150" s="49">
        <f t="shared" ca="1" si="88"/>
        <v>4.6100000000000002E-2</v>
      </c>
      <c r="S150" s="49">
        <f t="shared" ca="1" si="88"/>
        <v>-0.29220000000000002</v>
      </c>
      <c r="T150" s="49">
        <f t="shared" ca="1" si="88"/>
        <v>-7.17E-2</v>
      </c>
      <c r="U150" s="49">
        <f t="shared" ca="1" si="88"/>
        <v>0.80537309274661295</v>
      </c>
      <c r="V150" s="49">
        <f t="shared" ca="1" si="88"/>
        <v>-0.15479999999999999</v>
      </c>
      <c r="W150" s="49">
        <f t="shared" ca="1" si="88"/>
        <v>-7.5999999999999998E-2</v>
      </c>
      <c r="X150" s="49">
        <f t="shared" ca="1" si="88"/>
        <v>0.50529999999999997</v>
      </c>
      <c r="Y150" s="49">
        <f t="shared" ca="1" si="88"/>
        <v>-0.1188</v>
      </c>
      <c r="Z150" s="49">
        <f t="shared" ca="1" si="88"/>
        <v>8.3400000000000002E-2</v>
      </c>
      <c r="AA150" s="49">
        <f t="shared" ca="1" si="88"/>
        <v>0.1542</v>
      </c>
      <c r="AB150" s="49">
        <f t="shared" ca="1" si="88"/>
        <v>2.9000000000000001E-2</v>
      </c>
      <c r="AC150" s="49">
        <f t="shared" ca="1" si="88"/>
        <v>-0.39250000000000002</v>
      </c>
      <c r="AD150" s="49">
        <f t="shared" ca="1" si="88"/>
        <v>3.8E-3</v>
      </c>
      <c r="AE150" s="49">
        <f t="shared" ca="1" si="88"/>
        <v>-0.29210000000000003</v>
      </c>
      <c r="AF150" s="49">
        <f t="shared" ca="1" si="88"/>
        <v>9.6699999999999994E-2</v>
      </c>
      <c r="AG150" s="49">
        <f t="shared" ca="1" si="88"/>
        <v>0.55320000000000003</v>
      </c>
      <c r="AH150" s="49">
        <f t="shared" ca="1" si="88"/>
        <v>4.4900000000000002E-2</v>
      </c>
      <c r="AI150" s="49">
        <f t="shared" ca="1" si="88"/>
        <v>-0.25030000000000002</v>
      </c>
      <c r="AJ150" s="49">
        <f t="shared" ca="1" si="88"/>
        <v>-1.7299999999999999E-2</v>
      </c>
      <c r="AK150" s="49">
        <f t="shared" ca="1" si="88"/>
        <v>-7.9000000000000001E-2</v>
      </c>
      <c r="AL150" s="49">
        <f t="shared" ca="1" si="88"/>
        <v>0.14269999999999999</v>
      </c>
      <c r="AM150" s="49">
        <f t="shared" ca="1" si="88"/>
        <v>0.66659999999999997</v>
      </c>
      <c r="AN150" s="49">
        <f t="shared" ca="1" si="88"/>
        <v>-0.11269999999999999</v>
      </c>
      <c r="AO150" s="49">
        <f t="shared" ca="1" si="88"/>
        <v>-0.41770000000000002</v>
      </c>
      <c r="AP150" s="49">
        <f t="shared" ca="1" si="88"/>
        <v>3.7400000000000003E-2</v>
      </c>
      <c r="AQ150" s="49">
        <f t="shared" ca="1" si="88"/>
        <v>-0.21990000000000001</v>
      </c>
      <c r="AR150" s="49">
        <f t="shared" ca="1" si="88"/>
        <v>-0.1966</v>
      </c>
      <c r="AS150" s="49">
        <f t="shared" ca="1" si="88"/>
        <v>0.54220000000000002</v>
      </c>
      <c r="AT150" s="49">
        <f t="shared" ca="1" si="88"/>
        <v>-5.9999999999999995E-4</v>
      </c>
      <c r="AU150" s="49">
        <f t="shared" ca="1" si="88"/>
        <v>-6.0199999999999997E-2</v>
      </c>
      <c r="AV150" s="49">
        <f t="shared" ca="1" si="88"/>
        <v>-2E-3</v>
      </c>
      <c r="AW150" s="49">
        <f t="shared" ca="1" si="88"/>
        <v>0.11550000000000001</v>
      </c>
      <c r="AX150" s="4">
        <f t="shared" ca="1" si="89"/>
        <v>0.16239999999999999</v>
      </c>
      <c r="AY150" s="4">
        <f t="shared" ca="1" si="90"/>
        <v>0.38629999999999998</v>
      </c>
      <c r="AZ150" s="4">
        <f t="shared" ca="1" si="90"/>
        <v>-9.2600000000000002E-2</v>
      </c>
      <c r="BA150" s="4">
        <f t="shared" ca="1" si="90"/>
        <v>-0.5151</v>
      </c>
      <c r="BB150" s="4">
        <f t="shared" ca="1" si="90"/>
        <v>0.21479999999999999</v>
      </c>
      <c r="BC150" s="4">
        <f t="shared" ca="1" si="90"/>
        <v>-0.113</v>
      </c>
      <c r="BD150" s="4">
        <f t="shared" ca="1" si="90"/>
        <v>-0.1542</v>
      </c>
      <c r="BE150" s="4">
        <f t="shared" ca="1" si="90"/>
        <v>0.1411</v>
      </c>
      <c r="BF150" s="4">
        <f t="shared" ca="1" si="90"/>
        <v>0.34160000000000001</v>
      </c>
      <c r="BG150" s="4">
        <f t="shared" ca="1" si="90"/>
        <v>-0.33100000000000002</v>
      </c>
      <c r="BH150" s="4">
        <f t="shared" ca="1" si="91"/>
        <v>7.7399999999999997E-2</v>
      </c>
      <c r="BI150" s="4">
        <f t="shared" ca="1" si="91"/>
        <v>-5.0599999999999999E-2</v>
      </c>
      <c r="BJ150" s="4">
        <f t="shared" ca="1" si="91"/>
        <v>-1.1299999999999999E-2</v>
      </c>
      <c r="BK150" s="4">
        <f t="shared" ca="1" si="91"/>
        <v>0.67369999999999997</v>
      </c>
      <c r="BL150" s="4">
        <f t="shared" ca="1" si="91"/>
        <v>-0.1171</v>
      </c>
      <c r="BM150" s="4">
        <f t="shared" ca="1" si="91"/>
        <v>-0.48980000000000001</v>
      </c>
      <c r="BN150" s="4">
        <f t="shared" ca="1" si="91"/>
        <v>0.16589999999999999</v>
      </c>
      <c r="BO150" s="4">
        <f t="shared" ca="1" si="91"/>
        <v>-0.2586</v>
      </c>
      <c r="BP150" s="4">
        <f t="shared" ca="1" si="91"/>
        <v>-9.8400000000000001E-2</v>
      </c>
      <c r="BQ150" s="4">
        <f t="shared" ca="1" si="91"/>
        <v>-0.25240000000000001</v>
      </c>
      <c r="BR150" s="4">
        <f t="shared" ca="1" si="92"/>
        <v>-0.26819999999999999</v>
      </c>
      <c r="BS150" s="4">
        <f t="shared" ca="1" si="92"/>
        <v>-0.2999</v>
      </c>
      <c r="BT150" s="4">
        <f t="shared" ca="1" si="92"/>
        <v>6.2E-2</v>
      </c>
      <c r="BU150" s="4">
        <f t="shared" ca="1" si="92"/>
        <v>-8.8200000000000001E-2</v>
      </c>
      <c r="BV150" s="4">
        <f t="shared" ca="1" si="92"/>
        <v>0.1164</v>
      </c>
      <c r="BW150" s="4">
        <f t="shared" ca="1" si="92"/>
        <v>0.43809999999999999</v>
      </c>
      <c r="BX150" s="4">
        <f t="shared" ca="1" si="92"/>
        <v>-0.1004</v>
      </c>
      <c r="BY150" s="4">
        <f t="shared" ca="1" si="92"/>
        <v>0</v>
      </c>
      <c r="BZ150" s="4">
        <f t="shared" ca="1" si="92"/>
        <v>0</v>
      </c>
      <c r="CA150" s="4">
        <f t="shared" ca="1" si="92"/>
        <v>0</v>
      </c>
      <c r="CB150" s="4">
        <f t="shared" ca="1" si="92"/>
        <v>0</v>
      </c>
      <c r="CC150" s="4">
        <f t="shared" ca="1" si="92"/>
        <v>0</v>
      </c>
    </row>
    <row r="151" spans="2:81">
      <c r="B151" s="26">
        <v>78</v>
      </c>
      <c r="C151" s="26" t="str">
        <f t="shared" si="77"/>
        <v>历史汇总!B78</v>
      </c>
      <c r="D151" s="26">
        <v>149</v>
      </c>
      <c r="E151" s="26" t="str">
        <f t="shared" si="78"/>
        <v>历史新!C149</v>
      </c>
      <c r="F151" s="26">
        <f>ROW()</f>
        <v>151</v>
      </c>
      <c r="G151" s="694"/>
      <c r="H151" s="28" t="s">
        <v>72</v>
      </c>
      <c r="I151" s="43">
        <f ca="1">OFFSET(INDIRECT($C151),0,I$1)</f>
        <v>0</v>
      </c>
      <c r="J151" s="43">
        <f t="shared" ca="1" si="88"/>
        <v>0</v>
      </c>
      <c r="K151" s="43">
        <f t="shared" ca="1" si="88"/>
        <v>0</v>
      </c>
      <c r="L151" s="43">
        <f t="shared" ca="1" si="88"/>
        <v>0</v>
      </c>
      <c r="M151" s="43">
        <f t="shared" ca="1" si="88"/>
        <v>0</v>
      </c>
      <c r="N151" s="43">
        <f t="shared" ca="1" si="88"/>
        <v>0</v>
      </c>
      <c r="O151" s="43">
        <f t="shared" ca="1" si="88"/>
        <v>1615584</v>
      </c>
      <c r="P151" s="43">
        <f t="shared" ca="1" si="88"/>
        <v>1901898</v>
      </c>
      <c r="Q151" s="43">
        <f t="shared" ca="1" si="88"/>
        <v>899502</v>
      </c>
      <c r="R151" s="43">
        <f t="shared" ca="1" si="88"/>
        <v>934459</v>
      </c>
      <c r="S151" s="43">
        <f t="shared" ca="1" si="88"/>
        <v>691778</v>
      </c>
      <c r="T151" s="43">
        <f t="shared" ca="1" si="88"/>
        <v>630651</v>
      </c>
      <c r="U151" s="43">
        <f t="shared" ca="1" si="88"/>
        <v>1066</v>
      </c>
      <c r="V151" s="43">
        <f t="shared" ca="1" si="88"/>
        <v>493</v>
      </c>
      <c r="W151" s="43">
        <f t="shared" ca="1" si="88"/>
        <v>592750</v>
      </c>
      <c r="X151" s="43">
        <f t="shared" ca="1" si="88"/>
        <v>1374986</v>
      </c>
      <c r="Y151" s="43">
        <f t="shared" ca="1" si="88"/>
        <v>1244311</v>
      </c>
      <c r="Z151" s="43">
        <f t="shared" ca="1" si="88"/>
        <v>1419263</v>
      </c>
      <c r="AA151" s="43">
        <f t="shared" ca="1" si="88"/>
        <v>1782889</v>
      </c>
      <c r="AB151" s="43">
        <f t="shared" ca="1" si="88"/>
        <v>1534539</v>
      </c>
      <c r="AC151" s="43">
        <f t="shared" ca="1" si="88"/>
        <v>401358</v>
      </c>
      <c r="AD151" s="43">
        <f t="shared" ca="1" si="88"/>
        <v>677435</v>
      </c>
      <c r="AE151" s="43">
        <f t="shared" ca="1" si="88"/>
        <v>668480</v>
      </c>
      <c r="AF151" s="43">
        <f t="shared" ca="1" si="88"/>
        <v>756073</v>
      </c>
      <c r="AG151" s="43">
        <f t="shared" ca="1" si="88"/>
        <v>1118565</v>
      </c>
      <c r="AH151" s="43">
        <f t="shared" ca="1" si="88"/>
        <v>1109676</v>
      </c>
      <c r="AI151" s="43">
        <f t="shared" ca="1" si="88"/>
        <v>782812</v>
      </c>
      <c r="AJ151" s="43">
        <f t="shared" ca="1" si="88"/>
        <v>747039</v>
      </c>
      <c r="AK151" s="43">
        <f t="shared" ca="1" si="88"/>
        <v>708557</v>
      </c>
      <c r="AL151" s="43">
        <f t="shared" ca="1" si="88"/>
        <v>797583</v>
      </c>
      <c r="AM151" s="43">
        <f t="shared" ca="1" si="88"/>
        <v>1353575</v>
      </c>
      <c r="AN151" s="43">
        <f t="shared" ca="1" si="88"/>
        <v>1182107</v>
      </c>
      <c r="AO151" s="43">
        <f t="shared" ca="1" si="88"/>
        <v>666239</v>
      </c>
      <c r="AP151" s="43">
        <f t="shared" ca="1" si="88"/>
        <v>711291</v>
      </c>
      <c r="AQ151" s="43">
        <f t="shared" ca="1" si="88"/>
        <v>535287</v>
      </c>
      <c r="AR151" s="43">
        <f t="shared" ca="1" si="88"/>
        <v>460885</v>
      </c>
      <c r="AS151" s="43">
        <f t="shared" ca="1" si="88"/>
        <v>737319</v>
      </c>
      <c r="AT151" s="43">
        <f t="shared" ca="1" si="88"/>
        <v>750843</v>
      </c>
      <c r="AU151" s="43">
        <f t="shared" ca="1" si="88"/>
        <v>705283</v>
      </c>
      <c r="AV151" s="43">
        <f t="shared" ca="1" si="88"/>
        <v>706584</v>
      </c>
      <c r="AW151" s="43">
        <f t="shared" ca="1" si="88"/>
        <v>754423</v>
      </c>
      <c r="AX151" s="2">
        <f t="shared" ca="1" si="89"/>
        <v>864170</v>
      </c>
      <c r="AY151" s="2">
        <f t="shared" ca="1" si="90"/>
        <v>971183</v>
      </c>
      <c r="AZ151" s="2">
        <f t="shared" ca="1" si="90"/>
        <v>827006</v>
      </c>
      <c r="BA151" s="2">
        <f t="shared" ca="1" si="90"/>
        <v>375969</v>
      </c>
      <c r="BB151" s="2">
        <f t="shared" ca="1" si="90"/>
        <v>559239</v>
      </c>
      <c r="BC151" s="2">
        <f t="shared" ca="1" si="90"/>
        <v>484470</v>
      </c>
      <c r="BD151" s="2">
        <f t="shared" ca="1" si="90"/>
        <v>414853</v>
      </c>
      <c r="BE151" s="2">
        <f t="shared" ca="1" si="90"/>
        <v>482811</v>
      </c>
      <c r="BF151" s="2">
        <f t="shared" ca="1" si="90"/>
        <v>612499</v>
      </c>
      <c r="BG151" s="2">
        <f t="shared" ca="1" si="90"/>
        <v>380021</v>
      </c>
      <c r="BH151" s="2">
        <f t="shared" ca="1" si="91"/>
        <v>391700</v>
      </c>
      <c r="BI151" s="2">
        <f t="shared" ca="1" si="91"/>
        <v>349584</v>
      </c>
      <c r="BJ151" s="2">
        <f t="shared" ca="1" si="91"/>
        <v>338332</v>
      </c>
      <c r="BK151" s="2">
        <f t="shared" ca="1" si="91"/>
        <v>601176</v>
      </c>
      <c r="BL151" s="2">
        <f t="shared" ca="1" si="91"/>
        <v>540946</v>
      </c>
      <c r="BM151" s="2">
        <f t="shared" ca="1" si="91"/>
        <v>225896</v>
      </c>
      <c r="BN151" s="2">
        <f t="shared" ca="1" si="91"/>
        <v>289689</v>
      </c>
      <c r="BO151" s="2">
        <f t="shared" ca="1" si="91"/>
        <v>242003</v>
      </c>
      <c r="BP151" s="2">
        <f t="shared" ca="1" si="91"/>
        <v>227954</v>
      </c>
      <c r="BQ151" s="2">
        <f t="shared" ca="1" si="91"/>
        <v>181309</v>
      </c>
      <c r="BR151" s="2">
        <f t="shared" ca="1" si="92"/>
        <v>130121</v>
      </c>
      <c r="BS151" s="2">
        <f t="shared" ca="1" si="92"/>
        <v>79732</v>
      </c>
      <c r="BT151" s="2">
        <f t="shared" ca="1" si="92"/>
        <v>83180</v>
      </c>
      <c r="BU151" s="2">
        <f t="shared" ca="1" si="92"/>
        <v>76674</v>
      </c>
      <c r="BV151" s="2">
        <f t="shared" ca="1" si="92"/>
        <v>85147</v>
      </c>
      <c r="BW151" s="2">
        <f t="shared" ca="1" si="92"/>
        <v>134644</v>
      </c>
      <c r="BX151" s="2">
        <f t="shared" ca="1" si="92"/>
        <v>123527</v>
      </c>
      <c r="BY151" s="2">
        <f t="shared" ca="1" si="92"/>
        <v>0</v>
      </c>
      <c r="BZ151" s="2">
        <f t="shared" ca="1" si="92"/>
        <v>0</v>
      </c>
      <c r="CA151" s="2">
        <f t="shared" ca="1" si="92"/>
        <v>0</v>
      </c>
      <c r="CB151" s="2">
        <f t="shared" ca="1" si="92"/>
        <v>0</v>
      </c>
      <c r="CC151" s="2">
        <f t="shared" ca="1" si="92"/>
        <v>0</v>
      </c>
    </row>
    <row r="152" spans="2:81">
      <c r="B152" s="26">
        <v>79</v>
      </c>
      <c r="C152" s="26" t="str">
        <f t="shared" si="77"/>
        <v>历史汇总!B79</v>
      </c>
      <c r="D152" s="26">
        <v>150</v>
      </c>
      <c r="E152" s="26" t="str">
        <f t="shared" si="78"/>
        <v>历史新!C150</v>
      </c>
      <c r="F152" s="26">
        <f>ROW()</f>
        <v>152</v>
      </c>
      <c r="G152" s="694"/>
      <c r="H152" s="29" t="s">
        <v>73</v>
      </c>
      <c r="I152" s="49">
        <f ca="1">OFFSET(INDIRECT($C152),0,I$1)</f>
        <v>0</v>
      </c>
      <c r="J152" s="49">
        <f t="shared" ca="1" si="88"/>
        <v>0</v>
      </c>
      <c r="K152" s="49">
        <f t="shared" ca="1" si="88"/>
        <v>0</v>
      </c>
      <c r="L152" s="49">
        <f t="shared" ca="1" si="88"/>
        <v>0</v>
      </c>
      <c r="M152" s="49">
        <f t="shared" ca="1" si="88"/>
        <v>0</v>
      </c>
      <c r="N152" s="49">
        <f t="shared" ca="1" si="88"/>
        <v>0</v>
      </c>
      <c r="O152" s="49">
        <f t="shared" ca="1" si="88"/>
        <v>0</v>
      </c>
      <c r="P152" s="49">
        <f t="shared" ca="1" si="88"/>
        <v>0.1772</v>
      </c>
      <c r="Q152" s="49">
        <f t="shared" ca="1" si="88"/>
        <v>-0.52710000000000001</v>
      </c>
      <c r="R152" s="49">
        <f t="shared" ca="1" si="88"/>
        <v>3.8899999999999997E-2</v>
      </c>
      <c r="S152" s="49">
        <f t="shared" ca="1" si="88"/>
        <v>-0.25969999999999999</v>
      </c>
      <c r="T152" s="49">
        <f t="shared" ca="1" si="88"/>
        <v>-8.8400000000000006E-2</v>
      </c>
      <c r="U152" s="49">
        <f t="shared" ca="1" si="88"/>
        <v>-0.9983096831686622</v>
      </c>
      <c r="V152" s="49">
        <f t="shared" ca="1" si="88"/>
        <v>-0.53749999999999998</v>
      </c>
      <c r="W152" s="49">
        <f t="shared" ca="1" si="88"/>
        <v>1201.3326999999999</v>
      </c>
      <c r="X152" s="49">
        <f t="shared" ca="1" si="88"/>
        <v>1.3197000000000001</v>
      </c>
      <c r="Y152" s="49">
        <f t="shared" ca="1" si="88"/>
        <v>-9.5000000000000001E-2</v>
      </c>
      <c r="Z152" s="49">
        <f t="shared" ca="1" si="88"/>
        <v>0.1406</v>
      </c>
      <c r="AA152" s="49">
        <f t="shared" ca="1" si="88"/>
        <v>0.25619999999999998</v>
      </c>
      <c r="AB152" s="49">
        <f t="shared" ca="1" si="88"/>
        <v>-0.13930000000000001</v>
      </c>
      <c r="AC152" s="49">
        <f t="shared" ca="1" si="88"/>
        <v>-0.73850000000000005</v>
      </c>
      <c r="AD152" s="49">
        <f t="shared" ca="1" si="88"/>
        <v>0.68789999999999996</v>
      </c>
      <c r="AE152" s="49">
        <f t="shared" ca="1" si="88"/>
        <v>-1.32E-2</v>
      </c>
      <c r="AF152" s="49">
        <f t="shared" ca="1" si="88"/>
        <v>0.13100000000000001</v>
      </c>
      <c r="AG152" s="49">
        <f t="shared" ca="1" si="88"/>
        <v>0.47939999999999999</v>
      </c>
      <c r="AH152" s="49">
        <f t="shared" ca="1" si="88"/>
        <v>-7.9000000000000008E-3</v>
      </c>
      <c r="AI152" s="49">
        <f t="shared" ca="1" si="88"/>
        <v>-0.29459999999999997</v>
      </c>
      <c r="AJ152" s="49">
        <f t="shared" ca="1" si="88"/>
        <v>-4.5699999999999998E-2</v>
      </c>
      <c r="AK152" s="49">
        <f t="shared" ca="1" si="88"/>
        <v>-5.1499999999999997E-2</v>
      </c>
      <c r="AL152" s="49">
        <f t="shared" ca="1" si="88"/>
        <v>0.12559999999999999</v>
      </c>
      <c r="AM152" s="49">
        <f t="shared" ca="1" si="88"/>
        <v>0.69710000000000005</v>
      </c>
      <c r="AN152" s="49">
        <f t="shared" ca="1" si="88"/>
        <v>-0.12670000000000001</v>
      </c>
      <c r="AO152" s="49">
        <f t="shared" ca="1" si="88"/>
        <v>-0.43640000000000001</v>
      </c>
      <c r="AP152" s="49">
        <f t="shared" ca="1" si="88"/>
        <v>6.7599999999999993E-2</v>
      </c>
      <c r="AQ152" s="49">
        <f t="shared" ca="1" si="88"/>
        <v>-0.24740000000000001</v>
      </c>
      <c r="AR152" s="49">
        <f t="shared" ca="1" si="88"/>
        <v>-0.13900000000000001</v>
      </c>
      <c r="AS152" s="49">
        <f t="shared" ca="1" si="88"/>
        <v>0.5998</v>
      </c>
      <c r="AT152" s="49">
        <f t="shared" ca="1" si="88"/>
        <v>1.83E-2</v>
      </c>
      <c r="AU152" s="49">
        <f t="shared" ca="1" si="88"/>
        <v>-6.0699999999999997E-2</v>
      </c>
      <c r="AV152" s="49">
        <f t="shared" ca="1" si="88"/>
        <v>1.8E-3</v>
      </c>
      <c r="AW152" s="49">
        <f t="shared" ca="1" si="88"/>
        <v>6.7699999999999996E-2</v>
      </c>
      <c r="AX152" s="4">
        <f t="shared" ca="1" si="89"/>
        <v>0.19819999999999999</v>
      </c>
      <c r="AY152" s="4">
        <f t="shared" ca="1" si="90"/>
        <v>0.12379999999999999</v>
      </c>
      <c r="AZ152" s="4">
        <f t="shared" ca="1" si="90"/>
        <v>-0.14849999999999999</v>
      </c>
      <c r="BA152" s="4">
        <f t="shared" ca="1" si="90"/>
        <v>-0.5454</v>
      </c>
      <c r="BB152" s="4">
        <f t="shared" ca="1" si="90"/>
        <v>0.48749999999999999</v>
      </c>
      <c r="BC152" s="4">
        <f t="shared" ca="1" si="90"/>
        <v>-0.13370000000000001</v>
      </c>
      <c r="BD152" s="4">
        <f t="shared" ca="1" si="90"/>
        <v>-0.14369999999999999</v>
      </c>
      <c r="BE152" s="4">
        <f t="shared" ca="1" si="90"/>
        <v>0.1638</v>
      </c>
      <c r="BF152" s="4">
        <f t="shared" ca="1" si="90"/>
        <v>0.26860000000000001</v>
      </c>
      <c r="BG152" s="4">
        <f t="shared" ca="1" si="90"/>
        <v>-0.37959999999999999</v>
      </c>
      <c r="BH152" s="4">
        <f t="shared" ca="1" si="91"/>
        <v>3.0700000000000002E-2</v>
      </c>
      <c r="BI152" s="4">
        <f t="shared" ca="1" si="91"/>
        <v>-0.1075</v>
      </c>
      <c r="BJ152" s="4">
        <f t="shared" ca="1" si="91"/>
        <v>-3.2199999999999999E-2</v>
      </c>
      <c r="BK152" s="4">
        <f t="shared" ca="1" si="91"/>
        <v>0.77690000000000003</v>
      </c>
      <c r="BL152" s="4">
        <f t="shared" ca="1" si="91"/>
        <v>-0.1002</v>
      </c>
      <c r="BM152" s="4">
        <f t="shared" ca="1" si="91"/>
        <v>-0.58240000000000003</v>
      </c>
      <c r="BN152" s="4">
        <f t="shared" ca="1" si="91"/>
        <v>0.28239999999999998</v>
      </c>
      <c r="BO152" s="4">
        <f t="shared" ca="1" si="91"/>
        <v>-0.1646</v>
      </c>
      <c r="BP152" s="4">
        <f t="shared" ca="1" si="91"/>
        <v>-5.8099999999999999E-2</v>
      </c>
      <c r="BQ152" s="4">
        <f t="shared" ca="1" si="91"/>
        <v>-0.2046</v>
      </c>
      <c r="BR152" s="4">
        <f t="shared" ca="1" si="92"/>
        <v>-0.2823</v>
      </c>
      <c r="BS152" s="4">
        <f t="shared" ca="1" si="92"/>
        <v>-0.38719999999999999</v>
      </c>
      <c r="BT152" s="4">
        <f t="shared" ca="1" si="92"/>
        <v>4.3200000000000002E-2</v>
      </c>
      <c r="BU152" s="4">
        <f t="shared" ca="1" si="92"/>
        <v>-7.8200000000000006E-2</v>
      </c>
      <c r="BV152" s="4">
        <f t="shared" ca="1" si="92"/>
        <v>0.1105</v>
      </c>
      <c r="BW152" s="4">
        <f t="shared" ca="1" si="92"/>
        <v>0.58130000000000004</v>
      </c>
      <c r="BX152" s="4">
        <f t="shared" ca="1" si="92"/>
        <v>-8.2600000000000007E-2</v>
      </c>
      <c r="BY152" s="4">
        <f t="shared" ca="1" si="92"/>
        <v>0</v>
      </c>
      <c r="BZ152" s="4">
        <f t="shared" ca="1" si="92"/>
        <v>0</v>
      </c>
      <c r="CA152" s="4">
        <f t="shared" ca="1" si="92"/>
        <v>0</v>
      </c>
      <c r="CB152" s="4">
        <f t="shared" ca="1" si="92"/>
        <v>0</v>
      </c>
      <c r="CC152" s="4">
        <f t="shared" ca="1" si="92"/>
        <v>0</v>
      </c>
    </row>
    <row r="153" spans="2:81">
      <c r="B153" s="26">
        <v>85</v>
      </c>
      <c r="C153" s="26" t="str">
        <f t="shared" si="77"/>
        <v>历史汇总!B85</v>
      </c>
      <c r="D153" s="26">
        <v>151</v>
      </c>
      <c r="E153" s="26" t="str">
        <f t="shared" si="78"/>
        <v>历史新!C151</v>
      </c>
      <c r="F153" s="26">
        <f>ROW()</f>
        <v>153</v>
      </c>
      <c r="G153" s="694"/>
      <c r="H153" s="28" t="s">
        <v>74</v>
      </c>
      <c r="I153" s="43">
        <f t="shared" ref="I153:X171" ca="1" si="93">OFFSET(INDIRECT($C153),0,I$1)</f>
        <v>0</v>
      </c>
      <c r="J153" s="43">
        <f t="shared" ca="1" si="88"/>
        <v>0</v>
      </c>
      <c r="K153" s="43">
        <f t="shared" ca="1" si="88"/>
        <v>0</v>
      </c>
      <c r="L153" s="43">
        <f t="shared" ca="1" si="88"/>
        <v>0</v>
      </c>
      <c r="M153" s="43">
        <f t="shared" ca="1" si="88"/>
        <v>0</v>
      </c>
      <c r="N153" s="43">
        <f t="shared" ca="1" si="88"/>
        <v>0</v>
      </c>
      <c r="O153" s="43">
        <f t="shared" ca="1" si="88"/>
        <v>4243008</v>
      </c>
      <c r="P153" s="43">
        <f t="shared" ca="1" si="88"/>
        <v>2974413</v>
      </c>
      <c r="Q153" s="43">
        <f t="shared" ca="1" si="88"/>
        <v>1128939</v>
      </c>
      <c r="R153" s="43">
        <f t="shared" ca="1" si="88"/>
        <v>1178061</v>
      </c>
      <c r="S153" s="43">
        <f t="shared" ca="1" si="88"/>
        <v>707148</v>
      </c>
      <c r="T153" s="43">
        <f t="shared" ca="1" si="88"/>
        <v>700534</v>
      </c>
      <c r="U153" s="43">
        <f t="shared" ca="1" si="88"/>
        <v>1662590</v>
      </c>
      <c r="V153" s="43">
        <f t="shared" ca="1" si="88"/>
        <v>1281365</v>
      </c>
      <c r="W153" s="43">
        <f t="shared" ca="1" si="88"/>
        <v>1193637</v>
      </c>
      <c r="X153" s="43">
        <f t="shared" ca="1" si="88"/>
        <v>2136017</v>
      </c>
      <c r="Y153" s="43">
        <f t="shared" ca="1" si="88"/>
        <v>1667149</v>
      </c>
      <c r="Z153" s="43">
        <f t="shared" ca="1" si="88"/>
        <v>1721589</v>
      </c>
      <c r="AA153" s="43">
        <f t="shared" ca="1" si="88"/>
        <v>2181331</v>
      </c>
      <c r="AB153" s="43">
        <f t="shared" ca="1" si="88"/>
        <v>2313149</v>
      </c>
      <c r="AC153" s="43">
        <f t="shared" ca="1" si="88"/>
        <v>1207944</v>
      </c>
      <c r="AD153" s="43">
        <f t="shared" ca="1" si="88"/>
        <v>1234009</v>
      </c>
      <c r="AE153" s="43">
        <f t="shared" ca="1" si="88"/>
        <v>821174</v>
      </c>
      <c r="AF153" s="43">
        <f t="shared" ca="1" si="88"/>
        <v>935392</v>
      </c>
      <c r="AG153" s="43">
        <f t="shared" ca="1" si="88"/>
        <v>1666562</v>
      </c>
      <c r="AH153" s="43">
        <f t="shared" ca="1" si="88"/>
        <v>1708248</v>
      </c>
      <c r="AI153" s="43">
        <f t="shared" ca="1" si="88"/>
        <v>1238214</v>
      </c>
      <c r="AJ153" s="43">
        <f t="shared" ca="1" si="88"/>
        <v>1187059</v>
      </c>
      <c r="AK153" s="43">
        <f t="shared" ca="1" si="88"/>
        <v>1085663</v>
      </c>
      <c r="AL153" s="43">
        <f t="shared" ca="1" si="88"/>
        <v>1319024</v>
      </c>
      <c r="AM153" s="43">
        <f t="shared" ca="1" si="88"/>
        <v>2553952</v>
      </c>
      <c r="AN153" s="43">
        <f t="shared" ca="1" si="88"/>
        <v>2173158</v>
      </c>
      <c r="AO153" s="43">
        <f t="shared" ca="1" si="88"/>
        <v>1119309</v>
      </c>
      <c r="AP153" s="43">
        <f t="shared" ca="1" si="88"/>
        <v>1174788</v>
      </c>
      <c r="AQ153" s="43">
        <f t="shared" ca="1" si="88"/>
        <v>874703</v>
      </c>
      <c r="AR153" s="43">
        <f t="shared" ca="1" si="88"/>
        <v>708476</v>
      </c>
      <c r="AS153" s="43">
        <f t="shared" ca="1" si="88"/>
        <v>1224369</v>
      </c>
      <c r="AT153" s="43">
        <f t="shared" ca="1" si="88"/>
        <v>1210181</v>
      </c>
      <c r="AU153" s="43">
        <f t="shared" ca="1" si="88"/>
        <v>1134637</v>
      </c>
      <c r="AV153" s="43">
        <f t="shared" ca="1" si="88"/>
        <v>1137241</v>
      </c>
      <c r="AW153" s="43">
        <f t="shared" ca="1" si="88"/>
        <v>1325370</v>
      </c>
      <c r="AX153" s="2">
        <f t="shared" ca="1" si="89"/>
        <v>1579716</v>
      </c>
      <c r="AY153" s="2">
        <f t="shared" ca="1" si="90"/>
        <v>2339795</v>
      </c>
      <c r="AZ153" s="2">
        <f t="shared" ca="1" si="90"/>
        <v>2140746</v>
      </c>
      <c r="BA153" s="2">
        <f t="shared" ca="1" si="90"/>
        <v>943441</v>
      </c>
      <c r="BB153" s="2">
        <f t="shared" ca="1" si="90"/>
        <v>1216379</v>
      </c>
      <c r="BC153" s="2">
        <f t="shared" ca="1" si="90"/>
        <v>1015452</v>
      </c>
      <c r="BD153" s="2">
        <f t="shared" ca="1" si="90"/>
        <v>818887</v>
      </c>
      <c r="BE153" s="2">
        <f t="shared" ca="1" si="90"/>
        <v>972262</v>
      </c>
      <c r="BF153" s="2">
        <f t="shared" ca="1" si="90"/>
        <v>1393851</v>
      </c>
      <c r="BG153" s="2">
        <f t="shared" ca="1" si="90"/>
        <v>873766</v>
      </c>
      <c r="BH153" s="2">
        <f t="shared" ca="1" si="91"/>
        <v>962678</v>
      </c>
      <c r="BI153" s="2">
        <f t="shared" ca="1" si="91"/>
        <v>866457</v>
      </c>
      <c r="BJ153" s="2">
        <f t="shared" ca="1" si="91"/>
        <v>863819</v>
      </c>
      <c r="BK153" s="2">
        <f t="shared" ca="1" si="91"/>
        <v>1657487</v>
      </c>
      <c r="BL153" s="2">
        <f t="shared" ca="1" si="91"/>
        <v>1327677</v>
      </c>
      <c r="BM153" s="2">
        <f t="shared" ca="1" si="91"/>
        <v>588833</v>
      </c>
      <c r="BN153" s="2">
        <f t="shared" ca="1" si="91"/>
        <v>755946</v>
      </c>
      <c r="BO153" s="2">
        <f t="shared" ca="1" si="91"/>
        <v>521669</v>
      </c>
      <c r="BP153" s="2">
        <f t="shared" ca="1" si="91"/>
        <v>464934</v>
      </c>
      <c r="BQ153" s="2">
        <f t="shared" ca="1" si="91"/>
        <v>315855</v>
      </c>
      <c r="BR153" s="2">
        <f t="shared" ca="1" si="92"/>
        <v>222996</v>
      </c>
      <c r="BS153" s="2">
        <f t="shared" ca="1" si="92"/>
        <v>157337</v>
      </c>
      <c r="BT153" s="2">
        <f t="shared" ca="1" si="92"/>
        <v>169510</v>
      </c>
      <c r="BU153" s="2">
        <f t="shared" ca="1" si="92"/>
        <v>152851</v>
      </c>
      <c r="BV153" s="2">
        <f t="shared" ca="1" si="92"/>
        <v>170994</v>
      </c>
      <c r="BW153" s="2">
        <f t="shared" ca="1" si="92"/>
        <v>275504</v>
      </c>
      <c r="BX153" s="2">
        <f t="shared" ca="1" si="92"/>
        <v>246838</v>
      </c>
      <c r="BY153" s="2">
        <f t="shared" ca="1" si="92"/>
        <v>0</v>
      </c>
      <c r="BZ153" s="2">
        <f t="shared" ca="1" si="92"/>
        <v>0</v>
      </c>
      <c r="CA153" s="2">
        <f t="shared" ca="1" si="92"/>
        <v>0</v>
      </c>
      <c r="CB153" s="2">
        <f t="shared" ca="1" si="92"/>
        <v>0</v>
      </c>
      <c r="CC153" s="2">
        <f t="shared" ca="1" si="92"/>
        <v>0</v>
      </c>
    </row>
    <row r="154" spans="2:81">
      <c r="B154" s="26">
        <v>86</v>
      </c>
      <c r="C154" s="26" t="str">
        <f t="shared" si="77"/>
        <v>历史汇总!B86</v>
      </c>
      <c r="D154" s="26">
        <v>152</v>
      </c>
      <c r="E154" s="26" t="str">
        <f t="shared" si="78"/>
        <v>历史新!C152</v>
      </c>
      <c r="F154" s="26">
        <f>ROW()</f>
        <v>154</v>
      </c>
      <c r="G154" s="694"/>
      <c r="H154" s="29" t="s">
        <v>75</v>
      </c>
      <c r="I154" s="49">
        <f t="shared" ca="1" si="93"/>
        <v>0</v>
      </c>
      <c r="J154" s="49">
        <f t="shared" ca="1" si="88"/>
        <v>0</v>
      </c>
      <c r="K154" s="49">
        <f t="shared" ca="1" si="88"/>
        <v>0</v>
      </c>
      <c r="L154" s="49">
        <f t="shared" ca="1" si="88"/>
        <v>0</v>
      </c>
      <c r="M154" s="49">
        <f t="shared" ca="1" si="88"/>
        <v>0</v>
      </c>
      <c r="N154" s="49">
        <f t="shared" ca="1" si="88"/>
        <v>0</v>
      </c>
      <c r="O154" s="49">
        <f t="shared" ca="1" si="88"/>
        <v>0</v>
      </c>
      <c r="P154" s="49">
        <f t="shared" ca="1" si="88"/>
        <v>-0.29899999999999999</v>
      </c>
      <c r="Q154" s="49">
        <f t="shared" ca="1" si="88"/>
        <v>-0.62039999999999995</v>
      </c>
      <c r="R154" s="49">
        <f t="shared" ca="1" si="88"/>
        <v>4.3499999999999997E-2</v>
      </c>
      <c r="S154" s="49">
        <f t="shared" ca="1" si="88"/>
        <v>-0.3997</v>
      </c>
      <c r="T154" s="49">
        <f t="shared" ca="1" si="88"/>
        <v>-9.4000000000000004E-3</v>
      </c>
      <c r="U154" s="49">
        <f t="shared" ca="1" si="88"/>
        <v>0</v>
      </c>
      <c r="V154" s="49">
        <f t="shared" ca="1" si="88"/>
        <v>-0.2293</v>
      </c>
      <c r="W154" s="49">
        <f t="shared" ca="1" si="88"/>
        <v>-6.8500000000000005E-2</v>
      </c>
      <c r="X154" s="49">
        <f t="shared" ca="1" si="88"/>
        <v>0.78949999999999998</v>
      </c>
      <c r="Y154" s="49">
        <f t="shared" ca="1" si="88"/>
        <v>-0.2195</v>
      </c>
      <c r="Z154" s="49">
        <f t="shared" ca="1" si="88"/>
        <v>3.27E-2</v>
      </c>
      <c r="AA154" s="49">
        <f t="shared" ca="1" si="88"/>
        <v>0.26700000000000002</v>
      </c>
      <c r="AB154" s="49">
        <f t="shared" ca="1" si="88"/>
        <v>6.0400000000000002E-2</v>
      </c>
      <c r="AC154" s="49">
        <f t="shared" ca="1" si="88"/>
        <v>-0.4778</v>
      </c>
      <c r="AD154" s="49">
        <f t="shared" ca="1" si="88"/>
        <v>2.1600000000000001E-2</v>
      </c>
      <c r="AE154" s="49">
        <f t="shared" ca="1" si="88"/>
        <v>-0.33450000000000002</v>
      </c>
      <c r="AF154" s="49">
        <f t="shared" ca="1" si="88"/>
        <v>0.1391</v>
      </c>
      <c r="AG154" s="49">
        <f t="shared" ca="1" si="88"/>
        <v>0.78169999999999995</v>
      </c>
      <c r="AH154" s="49">
        <f t="shared" ca="1" si="88"/>
        <v>2.5000000000000001E-2</v>
      </c>
      <c r="AI154" s="49">
        <f t="shared" ca="1" si="88"/>
        <v>-0.2752</v>
      </c>
      <c r="AJ154" s="49">
        <f t="shared" ca="1" si="88"/>
        <v>-4.1300000000000003E-2</v>
      </c>
      <c r="AK154" s="49">
        <f t="shared" ca="1" si="88"/>
        <v>-8.5400000000000004E-2</v>
      </c>
      <c r="AL154" s="49">
        <f t="shared" ca="1" si="88"/>
        <v>0.21490000000000001</v>
      </c>
      <c r="AM154" s="49">
        <f t="shared" ca="1" si="88"/>
        <v>0.93620000000000003</v>
      </c>
      <c r="AN154" s="49">
        <f t="shared" ca="1" si="88"/>
        <v>-0.14910000000000001</v>
      </c>
      <c r="AO154" s="49">
        <f t="shared" ca="1" si="88"/>
        <v>-0.4849</v>
      </c>
      <c r="AP154" s="49">
        <f t="shared" ca="1" si="88"/>
        <v>4.9599999999999998E-2</v>
      </c>
      <c r="AQ154" s="49">
        <f t="shared" ca="1" si="88"/>
        <v>-0.25540000000000002</v>
      </c>
      <c r="AR154" s="49">
        <f t="shared" ca="1" si="88"/>
        <v>-0.19</v>
      </c>
      <c r="AS154" s="49">
        <f t="shared" ca="1" si="88"/>
        <v>0.72819999999999996</v>
      </c>
      <c r="AT154" s="49">
        <f t="shared" ca="1" si="88"/>
        <v>-1.1599999999999999E-2</v>
      </c>
      <c r="AU154" s="49">
        <f t="shared" ca="1" si="88"/>
        <v>-6.2399999999999997E-2</v>
      </c>
      <c r="AV154" s="49">
        <f t="shared" ca="1" si="88"/>
        <v>2.3E-3</v>
      </c>
      <c r="AW154" s="49">
        <f t="shared" ca="1" si="88"/>
        <v>0.16539999999999999</v>
      </c>
      <c r="AX154" s="4">
        <f t="shared" ca="1" si="89"/>
        <v>0.191</v>
      </c>
      <c r="AY154" s="4">
        <f t="shared" ca="1" si="90"/>
        <v>0.48110000000000003</v>
      </c>
      <c r="AZ154" s="4">
        <f t="shared" ca="1" si="90"/>
        <v>-8.5099999999999995E-2</v>
      </c>
      <c r="BA154" s="4">
        <f t="shared" ca="1" si="90"/>
        <v>-0.55930000000000002</v>
      </c>
      <c r="BB154" s="4">
        <f t="shared" ca="1" si="90"/>
        <v>0.2893</v>
      </c>
      <c r="BC154" s="4">
        <f t="shared" ca="1" si="90"/>
        <v>-0.16520000000000001</v>
      </c>
      <c r="BD154" s="4">
        <f t="shared" ca="1" si="90"/>
        <v>-0.19359999999999999</v>
      </c>
      <c r="BE154" s="4">
        <f t="shared" ca="1" si="90"/>
        <v>0.18729999999999999</v>
      </c>
      <c r="BF154" s="4">
        <f t="shared" ca="1" si="90"/>
        <v>0.43359999999999999</v>
      </c>
      <c r="BG154" s="4">
        <f t="shared" ca="1" si="90"/>
        <v>-0.37309999999999999</v>
      </c>
      <c r="BH154" s="4">
        <f t="shared" ca="1" si="91"/>
        <v>0.1018</v>
      </c>
      <c r="BI154" s="4">
        <f t="shared" ca="1" si="91"/>
        <v>-0.1</v>
      </c>
      <c r="BJ154" s="4">
        <f t="shared" ca="1" si="91"/>
        <v>-3.0000000000000001E-3</v>
      </c>
      <c r="BK154" s="4">
        <f t="shared" ca="1" si="91"/>
        <v>0.91879999999999995</v>
      </c>
      <c r="BL154" s="4">
        <f t="shared" ca="1" si="91"/>
        <v>-0.19900000000000001</v>
      </c>
      <c r="BM154" s="4">
        <f t="shared" ca="1" si="91"/>
        <v>-0.55649999999999999</v>
      </c>
      <c r="BN154" s="4">
        <f t="shared" ca="1" si="91"/>
        <v>0.2838</v>
      </c>
      <c r="BO154" s="4">
        <f t="shared" ca="1" si="91"/>
        <v>-0.30990000000000001</v>
      </c>
      <c r="BP154" s="4">
        <f t="shared" ca="1" si="91"/>
        <v>-0.10879999999999999</v>
      </c>
      <c r="BQ154" s="4">
        <f t="shared" ca="1" si="91"/>
        <v>-0.3206</v>
      </c>
      <c r="BR154" s="4">
        <f t="shared" ca="1" si="92"/>
        <v>-0.29399999999999998</v>
      </c>
      <c r="BS154" s="4">
        <f t="shared" ca="1" si="92"/>
        <v>-0.2944</v>
      </c>
      <c r="BT154" s="4">
        <f t="shared" ca="1" si="92"/>
        <v>7.7399999999999997E-2</v>
      </c>
      <c r="BU154" s="4">
        <f t="shared" ca="1" si="92"/>
        <v>-9.8299999999999998E-2</v>
      </c>
      <c r="BV154" s="4">
        <f t="shared" ca="1" si="92"/>
        <v>0.1187</v>
      </c>
      <c r="BW154" s="4">
        <f t="shared" ca="1" si="92"/>
        <v>0.61119999999999997</v>
      </c>
      <c r="BX154" s="4">
        <f t="shared" ca="1" si="92"/>
        <v>-0.104</v>
      </c>
      <c r="BY154" s="4">
        <f t="shared" ca="1" si="92"/>
        <v>0</v>
      </c>
      <c r="BZ154" s="4">
        <f t="shared" ca="1" si="92"/>
        <v>0</v>
      </c>
      <c r="CA154" s="4">
        <f t="shared" ca="1" si="92"/>
        <v>0</v>
      </c>
      <c r="CB154" s="4">
        <f t="shared" ca="1" si="92"/>
        <v>0</v>
      </c>
      <c r="CC154" s="4">
        <f t="shared" ca="1" si="92"/>
        <v>0</v>
      </c>
    </row>
    <row r="155" spans="2:81">
      <c r="B155" s="26">
        <v>87</v>
      </c>
      <c r="C155" s="26" t="str">
        <f t="shared" si="77"/>
        <v>历史汇总!B87</v>
      </c>
      <c r="D155" s="26">
        <v>153</v>
      </c>
      <c r="E155" s="26" t="str">
        <f t="shared" si="78"/>
        <v>历史新!C153</v>
      </c>
      <c r="F155" s="26">
        <f>ROW()</f>
        <v>155</v>
      </c>
      <c r="G155" s="694"/>
      <c r="H155" s="28" t="s">
        <v>76</v>
      </c>
      <c r="I155" s="43">
        <f t="shared" ca="1" si="93"/>
        <v>0</v>
      </c>
      <c r="J155" s="43">
        <f t="shared" ca="1" si="88"/>
        <v>0</v>
      </c>
      <c r="K155" s="43">
        <f t="shared" ca="1" si="88"/>
        <v>0</v>
      </c>
      <c r="L155" s="43">
        <f t="shared" ca="1" si="88"/>
        <v>0</v>
      </c>
      <c r="M155" s="43">
        <f t="shared" ca="1" si="88"/>
        <v>0</v>
      </c>
      <c r="N155" s="43">
        <f t="shared" ca="1" si="88"/>
        <v>0</v>
      </c>
      <c r="O155" s="43">
        <f t="shared" ca="1" si="88"/>
        <v>0</v>
      </c>
      <c r="P155" s="43">
        <f t="shared" ca="1" si="88"/>
        <v>1732410</v>
      </c>
      <c r="Q155" s="43">
        <f t="shared" ca="1" si="88"/>
        <v>1182117</v>
      </c>
      <c r="R155" s="43">
        <f t="shared" ca="1" si="88"/>
        <v>975163</v>
      </c>
      <c r="S155" s="43">
        <f t="shared" ca="1" si="88"/>
        <v>861428</v>
      </c>
      <c r="T155" s="43">
        <f t="shared" ca="1" si="88"/>
        <v>701430</v>
      </c>
      <c r="U155" s="43">
        <f t="shared" ca="1" si="88"/>
        <v>727605</v>
      </c>
      <c r="V155" s="43">
        <f t="shared" ca="1" si="88"/>
        <v>910992</v>
      </c>
      <c r="W155" s="43">
        <f t="shared" ca="1" si="88"/>
        <v>800280</v>
      </c>
      <c r="X155" s="43">
        <f t="shared" ca="1" si="88"/>
        <v>901788</v>
      </c>
      <c r="Y155" s="43">
        <f t="shared" ref="Y155:AN170" ca="1" si="94">OFFSET(INDIRECT($C155),0,Y$1)</f>
        <v>1086427</v>
      </c>
      <c r="Z155" s="43">
        <f t="shared" ca="1" si="94"/>
        <v>1144818</v>
      </c>
      <c r="AA155" s="43">
        <f t="shared" ca="1" si="94"/>
        <v>1188961</v>
      </c>
      <c r="AB155" s="43">
        <f t="shared" ca="1" si="94"/>
        <v>1224824</v>
      </c>
      <c r="AC155" s="43">
        <f t="shared" ca="1" si="94"/>
        <v>919144</v>
      </c>
      <c r="AD155" s="43">
        <f t="shared" ca="1" si="94"/>
        <v>780209</v>
      </c>
      <c r="AE155" s="43">
        <f t="shared" ca="1" si="94"/>
        <v>612156</v>
      </c>
      <c r="AF155" s="43">
        <f t="shared" ca="1" si="94"/>
        <v>556042</v>
      </c>
      <c r="AG155" s="43">
        <f t="shared" ca="1" si="94"/>
        <v>661260</v>
      </c>
      <c r="AH155" s="43">
        <f t="shared" ca="1" si="94"/>
        <v>816371</v>
      </c>
      <c r="AI155" s="43">
        <f t="shared" ca="1" si="94"/>
        <v>662425</v>
      </c>
      <c r="AJ155" s="43">
        <f t="shared" ca="1" si="94"/>
        <v>627499</v>
      </c>
      <c r="AK155" s="43">
        <f t="shared" ca="1" si="94"/>
        <v>606146</v>
      </c>
      <c r="AL155" s="43">
        <f t="shared" ca="1" si="94"/>
        <v>589321</v>
      </c>
      <c r="AM155" s="43">
        <f t="shared" ca="1" si="94"/>
        <v>731518</v>
      </c>
      <c r="AN155" s="43">
        <f t="shared" ca="1" si="94"/>
        <v>908788</v>
      </c>
      <c r="AO155" s="43">
        <f t="shared" ref="AO155:AW169" ca="1" si="95">OFFSET(INDIRECT($C155),0,AO$1)</f>
        <v>645302</v>
      </c>
      <c r="AP155" s="43">
        <f t="shared" ca="1" si="95"/>
        <v>584397</v>
      </c>
      <c r="AQ155" s="43">
        <f t="shared" ca="1" si="95"/>
        <v>512337</v>
      </c>
      <c r="AR155" s="43">
        <f t="shared" ca="1" si="95"/>
        <v>390900</v>
      </c>
      <c r="AS155" s="43">
        <f t="shared" ca="1" si="95"/>
        <v>415535</v>
      </c>
      <c r="AT155" s="43">
        <f t="shared" ca="1" si="95"/>
        <v>542436</v>
      </c>
      <c r="AU155" s="43">
        <f t="shared" ca="1" si="95"/>
        <v>533882</v>
      </c>
      <c r="AV155" s="43">
        <f t="shared" ca="1" si="95"/>
        <v>521863</v>
      </c>
      <c r="AW155" s="43">
        <f t="shared" ca="1" si="95"/>
        <v>544517</v>
      </c>
      <c r="AX155" s="2">
        <f t="shared" ca="1" si="89"/>
        <v>608445</v>
      </c>
      <c r="AY155" s="2">
        <f t="shared" ca="1" si="90"/>
        <v>708265</v>
      </c>
      <c r="AZ155" s="2">
        <f t="shared" ca="1" si="90"/>
        <v>683611</v>
      </c>
      <c r="BA155" s="2">
        <f t="shared" ca="1" si="90"/>
        <v>415165</v>
      </c>
      <c r="BB155" s="2">
        <f t="shared" ca="1" si="90"/>
        <v>370700</v>
      </c>
      <c r="BC155" s="2">
        <f t="shared" ca="1" si="90"/>
        <v>415070</v>
      </c>
      <c r="BD155" s="2">
        <f t="shared" ca="1" si="90"/>
        <v>383506</v>
      </c>
      <c r="BE155" s="2">
        <f t="shared" ca="1" si="90"/>
        <v>379028</v>
      </c>
      <c r="BF155" s="2">
        <f t="shared" ca="1" si="90"/>
        <v>423728</v>
      </c>
      <c r="BG155" s="2">
        <f t="shared" ca="1" si="90"/>
        <v>382521</v>
      </c>
      <c r="BH155" s="2">
        <f t="shared" ca="1" si="91"/>
        <v>353730</v>
      </c>
      <c r="BI155" s="2">
        <f t="shared" ca="1" si="91"/>
        <v>376198</v>
      </c>
      <c r="BJ155" s="2">
        <f t="shared" ca="1" si="91"/>
        <v>349475</v>
      </c>
      <c r="BK155" s="2">
        <f t="shared" ca="1" si="91"/>
        <v>393361</v>
      </c>
      <c r="BL155" s="2">
        <f t="shared" ca="1" si="91"/>
        <v>523059</v>
      </c>
      <c r="BM155" s="2">
        <f t="shared" ca="1" si="91"/>
        <v>326902</v>
      </c>
      <c r="BN155" s="2">
        <f t="shared" ca="1" si="91"/>
        <v>265966</v>
      </c>
      <c r="BO155" s="2">
        <f t="shared" ca="1" si="91"/>
        <v>256883</v>
      </c>
      <c r="BP155" s="2">
        <f t="shared" ca="1" si="91"/>
        <v>225872</v>
      </c>
      <c r="BQ155" s="2">
        <f t="shared" ca="1" si="91"/>
        <v>183688</v>
      </c>
      <c r="BR155" s="2">
        <f t="shared" ca="1" si="92"/>
        <v>132787</v>
      </c>
      <c r="BS155" s="2">
        <f t="shared" ca="1" si="92"/>
        <v>92489</v>
      </c>
      <c r="BT155" s="2">
        <f t="shared" ca="1" si="92"/>
        <v>86716</v>
      </c>
      <c r="BU155" s="2">
        <f t="shared" ca="1" si="92"/>
        <v>82633</v>
      </c>
      <c r="BV155" s="2">
        <f t="shared" ca="1" si="92"/>
        <v>81622</v>
      </c>
      <c r="BW155" s="2">
        <f t="shared" ca="1" si="92"/>
        <v>97592</v>
      </c>
      <c r="BX155" s="2">
        <f t="shared" ca="1" si="92"/>
        <v>107935</v>
      </c>
      <c r="BY155" s="2">
        <f t="shared" ca="1" si="92"/>
        <v>0</v>
      </c>
      <c r="BZ155" s="2">
        <f t="shared" ca="1" si="92"/>
        <v>0</v>
      </c>
      <c r="CA155" s="2">
        <f t="shared" ca="1" si="92"/>
        <v>0</v>
      </c>
      <c r="CB155" s="2">
        <f t="shared" ca="1" si="92"/>
        <v>0</v>
      </c>
      <c r="CC155" s="2">
        <f t="shared" ca="1" si="92"/>
        <v>0</v>
      </c>
    </row>
    <row r="156" spans="2:81">
      <c r="B156" s="26">
        <v>88</v>
      </c>
      <c r="C156" s="26" t="str">
        <f t="shared" si="77"/>
        <v>历史汇总!B88</v>
      </c>
      <c r="D156" s="26">
        <v>154</v>
      </c>
      <c r="E156" s="26" t="str">
        <f t="shared" si="78"/>
        <v>历史新!C154</v>
      </c>
      <c r="F156" s="26">
        <f>ROW()</f>
        <v>156</v>
      </c>
      <c r="G156" s="694"/>
      <c r="H156" s="29" t="s">
        <v>77</v>
      </c>
      <c r="I156" s="49">
        <f t="shared" ca="1" si="93"/>
        <v>0</v>
      </c>
      <c r="J156" s="49">
        <f t="shared" ca="1" si="93"/>
        <v>0</v>
      </c>
      <c r="K156" s="49">
        <f t="shared" ca="1" si="93"/>
        <v>0</v>
      </c>
      <c r="L156" s="49">
        <f t="shared" ca="1" si="93"/>
        <v>0</v>
      </c>
      <c r="M156" s="49">
        <f t="shared" ca="1" si="93"/>
        <v>0</v>
      </c>
      <c r="N156" s="49">
        <f t="shared" ca="1" si="93"/>
        <v>0</v>
      </c>
      <c r="O156" s="49">
        <f t="shared" ca="1" si="93"/>
        <v>0</v>
      </c>
      <c r="P156" s="49">
        <f t="shared" ca="1" si="93"/>
        <v>0</v>
      </c>
      <c r="Q156" s="49">
        <f t="shared" ca="1" si="93"/>
        <v>-0.31759999999999999</v>
      </c>
      <c r="R156" s="49">
        <f t="shared" ca="1" si="93"/>
        <v>-0.17510000000000001</v>
      </c>
      <c r="S156" s="49">
        <f t="shared" ca="1" si="93"/>
        <v>-0.1166</v>
      </c>
      <c r="T156" s="49">
        <f t="shared" ca="1" si="93"/>
        <v>-0.1857</v>
      </c>
      <c r="U156" s="49">
        <f t="shared" ca="1" si="93"/>
        <v>0</v>
      </c>
      <c r="V156" s="49">
        <f t="shared" ca="1" si="93"/>
        <v>0.252</v>
      </c>
      <c r="W156" s="49">
        <f t="shared" ca="1" si="93"/>
        <v>-0.1215</v>
      </c>
      <c r="X156" s="49">
        <f t="shared" ca="1" si="93"/>
        <v>0.1268</v>
      </c>
      <c r="Y156" s="49">
        <f t="shared" ca="1" si="94"/>
        <v>0.20469999999999999</v>
      </c>
      <c r="Z156" s="49">
        <f t="shared" ca="1" si="94"/>
        <v>5.3699999999999998E-2</v>
      </c>
      <c r="AA156" s="49">
        <f t="shared" ca="1" si="94"/>
        <v>3.8600000000000002E-2</v>
      </c>
      <c r="AB156" s="49">
        <f t="shared" ca="1" si="94"/>
        <v>3.0200000000000001E-2</v>
      </c>
      <c r="AC156" s="49">
        <f t="shared" ca="1" si="94"/>
        <v>-0.24959999999999999</v>
      </c>
      <c r="AD156" s="49">
        <f t="shared" ca="1" si="94"/>
        <v>-0.1512</v>
      </c>
      <c r="AE156" s="49">
        <f t="shared" ca="1" si="94"/>
        <v>-0.21540000000000001</v>
      </c>
      <c r="AF156" s="49">
        <f t="shared" ca="1" si="94"/>
        <v>-9.1700000000000004E-2</v>
      </c>
      <c r="AG156" s="49">
        <f t="shared" ca="1" si="94"/>
        <v>0.18920000000000001</v>
      </c>
      <c r="AH156" s="49">
        <f t="shared" ca="1" si="94"/>
        <v>0.2346</v>
      </c>
      <c r="AI156" s="49">
        <f t="shared" ca="1" si="94"/>
        <v>-0.18859999999999999</v>
      </c>
      <c r="AJ156" s="49">
        <f t="shared" ca="1" si="94"/>
        <v>-5.2699999999999997E-2</v>
      </c>
      <c r="AK156" s="49">
        <f t="shared" ca="1" si="94"/>
        <v>-3.4000000000000002E-2</v>
      </c>
      <c r="AL156" s="49">
        <f t="shared" ca="1" si="94"/>
        <v>-2.7799999999999998E-2</v>
      </c>
      <c r="AM156" s="49">
        <f t="shared" ca="1" si="94"/>
        <v>0.24129999999999999</v>
      </c>
      <c r="AN156" s="49">
        <f t="shared" ca="1" si="94"/>
        <v>0.24229999999999999</v>
      </c>
      <c r="AO156" s="49">
        <f t="shared" ca="1" si="95"/>
        <v>-0.28989999999999999</v>
      </c>
      <c r="AP156" s="49">
        <f t="shared" ca="1" si="95"/>
        <v>-9.4399999999999998E-2</v>
      </c>
      <c r="AQ156" s="49">
        <f t="shared" ca="1" si="95"/>
        <v>-0.12330000000000001</v>
      </c>
      <c r="AR156" s="49">
        <f t="shared" ca="1" si="95"/>
        <v>-0.23699999999999999</v>
      </c>
      <c r="AS156" s="49">
        <f t="shared" ca="1" si="95"/>
        <v>6.3E-2</v>
      </c>
      <c r="AT156" s="49">
        <f t="shared" ca="1" si="95"/>
        <v>0.3054</v>
      </c>
      <c r="AU156" s="49">
        <f t="shared" ca="1" si="95"/>
        <v>-1.5800000000000002E-2</v>
      </c>
      <c r="AV156" s="49">
        <f t="shared" ca="1" si="95"/>
        <v>-2.2499999999999999E-2</v>
      </c>
      <c r="AW156" s="49">
        <f t="shared" ca="1" si="95"/>
        <v>4.3400000000000001E-2</v>
      </c>
      <c r="AX156" s="4">
        <f t="shared" ca="1" si="89"/>
        <v>0.1176</v>
      </c>
      <c r="AY156" s="4">
        <f t="shared" ca="1" si="90"/>
        <v>0.1641</v>
      </c>
      <c r="AZ156" s="4">
        <f t="shared" ca="1" si="90"/>
        <v>-3.4799999999999998E-2</v>
      </c>
      <c r="BA156" s="4">
        <f t="shared" ca="1" si="90"/>
        <v>-0.39269999999999999</v>
      </c>
      <c r="BB156" s="4">
        <f t="shared" ca="1" si="90"/>
        <v>-0.1071</v>
      </c>
      <c r="BC156" s="4">
        <f t="shared" ca="1" si="90"/>
        <v>0.1197</v>
      </c>
      <c r="BD156" s="4">
        <f t="shared" ca="1" si="90"/>
        <v>-7.5999999999999998E-2</v>
      </c>
      <c r="BE156" s="4">
        <f t="shared" ca="1" si="90"/>
        <v>-1.17E-2</v>
      </c>
      <c r="BF156" s="4">
        <f t="shared" ca="1" si="90"/>
        <v>0.1179</v>
      </c>
      <c r="BG156" s="4">
        <f t="shared" ca="1" si="90"/>
        <v>-9.7199999999999995E-2</v>
      </c>
      <c r="BH156" s="4">
        <f t="shared" ca="1" si="91"/>
        <v>-7.5300000000000006E-2</v>
      </c>
      <c r="BI156" s="4">
        <f t="shared" ca="1" si="91"/>
        <v>6.3500000000000001E-2</v>
      </c>
      <c r="BJ156" s="4">
        <f t="shared" ca="1" si="91"/>
        <v>-7.0999999999999994E-2</v>
      </c>
      <c r="BK156" s="4">
        <f t="shared" ca="1" si="91"/>
        <v>0.12559999999999999</v>
      </c>
      <c r="BL156" s="4">
        <f t="shared" ca="1" si="91"/>
        <v>0.32969999999999999</v>
      </c>
      <c r="BM156" s="4">
        <f t="shared" ca="1" si="91"/>
        <v>-0.375</v>
      </c>
      <c r="BN156" s="4">
        <f t="shared" ca="1" si="91"/>
        <v>-0.18640000000000001</v>
      </c>
      <c r="BO156" s="4">
        <f t="shared" ca="1" si="91"/>
        <v>-3.4200000000000001E-2</v>
      </c>
      <c r="BP156" s="4">
        <f t="shared" ca="1" si="91"/>
        <v>-0.1207</v>
      </c>
      <c r="BQ156" s="4">
        <f t="shared" ca="1" si="91"/>
        <v>-0.18679999999999999</v>
      </c>
      <c r="BR156" s="4">
        <f t="shared" ca="1" si="92"/>
        <v>-0.27710000000000001</v>
      </c>
      <c r="BS156" s="4">
        <f t="shared" ca="1" si="92"/>
        <v>-0.30349999999999999</v>
      </c>
      <c r="BT156" s="4">
        <f t="shared" ca="1" si="92"/>
        <v>-6.2399999999999997E-2</v>
      </c>
      <c r="BU156" s="4">
        <f t="shared" ca="1" si="92"/>
        <v>-4.7100000000000003E-2</v>
      </c>
      <c r="BV156" s="4">
        <f t="shared" ca="1" si="92"/>
        <v>-1.2200000000000001E-2</v>
      </c>
      <c r="BW156" s="4">
        <f t="shared" ca="1" si="92"/>
        <v>0.19570000000000001</v>
      </c>
      <c r="BX156" s="4">
        <f t="shared" ca="1" si="92"/>
        <v>0.106</v>
      </c>
      <c r="BY156" s="4">
        <f t="shared" ca="1" si="92"/>
        <v>0</v>
      </c>
      <c r="BZ156" s="4">
        <f t="shared" ca="1" si="92"/>
        <v>0</v>
      </c>
      <c r="CA156" s="4">
        <f t="shared" ca="1" si="92"/>
        <v>0</v>
      </c>
      <c r="CB156" s="4">
        <f t="shared" ca="1" si="92"/>
        <v>0</v>
      </c>
      <c r="CC156" s="4">
        <f t="shared" ca="1" si="92"/>
        <v>0</v>
      </c>
    </row>
    <row r="157" spans="2:81">
      <c r="B157" s="26">
        <v>89</v>
      </c>
      <c r="C157" s="26" t="str">
        <f t="shared" si="77"/>
        <v>历史汇总!B89</v>
      </c>
      <c r="D157" s="26">
        <v>155</v>
      </c>
      <c r="E157" s="26" t="str">
        <f t="shared" si="78"/>
        <v>历史新!C155</v>
      </c>
      <c r="F157" s="26">
        <f>ROW()</f>
        <v>157</v>
      </c>
      <c r="G157" s="694"/>
      <c r="H157" s="28" t="s">
        <v>78</v>
      </c>
      <c r="I157" s="43">
        <f t="shared" ca="1" si="93"/>
        <v>0</v>
      </c>
      <c r="J157" s="43">
        <f t="shared" ca="1" si="93"/>
        <v>0</v>
      </c>
      <c r="K157" s="43">
        <f t="shared" ca="1" si="93"/>
        <v>0</v>
      </c>
      <c r="L157" s="43">
        <f t="shared" ca="1" si="93"/>
        <v>0</v>
      </c>
      <c r="M157" s="43">
        <f t="shared" ca="1" si="93"/>
        <v>0</v>
      </c>
      <c r="N157" s="43">
        <f t="shared" ca="1" si="93"/>
        <v>0</v>
      </c>
      <c r="O157" s="43">
        <f t="shared" ca="1" si="93"/>
        <v>33</v>
      </c>
      <c r="P157" s="43">
        <f t="shared" ca="1" si="93"/>
        <v>43992</v>
      </c>
      <c r="Q157" s="43">
        <f t="shared" ca="1" si="93"/>
        <v>175394</v>
      </c>
      <c r="R157" s="43">
        <f t="shared" ca="1" si="93"/>
        <v>428076</v>
      </c>
      <c r="S157" s="43">
        <f t="shared" ca="1" si="93"/>
        <v>261399</v>
      </c>
      <c r="T157" s="43">
        <f t="shared" ca="1" si="93"/>
        <v>288179</v>
      </c>
      <c r="U157" s="43">
        <f t="shared" ca="1" si="93"/>
        <v>616625</v>
      </c>
      <c r="V157" s="43">
        <f t="shared" ca="1" si="93"/>
        <v>349140</v>
      </c>
      <c r="W157" s="43">
        <f t="shared" ca="1" si="93"/>
        <v>354496</v>
      </c>
      <c r="X157" s="43">
        <f t="shared" ca="1" si="93"/>
        <v>497207</v>
      </c>
      <c r="Y157" s="43">
        <f t="shared" ca="1" si="94"/>
        <v>361492</v>
      </c>
      <c r="Z157" s="43">
        <f t="shared" ca="1" si="94"/>
        <v>508541</v>
      </c>
      <c r="AA157" s="43">
        <f t="shared" ca="1" si="94"/>
        <v>525136</v>
      </c>
      <c r="AB157" s="43">
        <f t="shared" ca="1" si="94"/>
        <v>470458</v>
      </c>
      <c r="AC157" s="43">
        <f t="shared" ca="1" si="94"/>
        <v>308141</v>
      </c>
      <c r="AD157" s="43">
        <f t="shared" ca="1" si="94"/>
        <v>430330</v>
      </c>
      <c r="AE157" s="43">
        <f t="shared" ca="1" si="94"/>
        <v>297069</v>
      </c>
      <c r="AF157" s="43">
        <f t="shared" ca="1" si="94"/>
        <v>406223</v>
      </c>
      <c r="AG157" s="43">
        <f t="shared" ca="1" si="94"/>
        <v>619546</v>
      </c>
      <c r="AH157" s="43">
        <f t="shared" ca="1" si="94"/>
        <v>555119</v>
      </c>
      <c r="AI157" s="43">
        <f t="shared" ca="1" si="94"/>
        <v>408139</v>
      </c>
      <c r="AJ157" s="43">
        <f t="shared" ca="1" si="94"/>
        <v>454173</v>
      </c>
      <c r="AK157" s="43">
        <f t="shared" ca="1" si="94"/>
        <v>397651</v>
      </c>
      <c r="AL157" s="43">
        <f t="shared" ca="1" si="94"/>
        <v>479384</v>
      </c>
      <c r="AM157" s="43">
        <f t="shared" ca="1" si="94"/>
        <v>693962</v>
      </c>
      <c r="AN157" s="43">
        <f t="shared" ca="1" si="94"/>
        <v>449063</v>
      </c>
      <c r="AO157" s="43">
        <f t="shared" ca="1" si="95"/>
        <v>291510</v>
      </c>
      <c r="AP157" s="43">
        <f t="shared" ca="1" si="95"/>
        <v>373810</v>
      </c>
      <c r="AQ157" s="43">
        <f t="shared" ca="1" si="95"/>
        <v>277005</v>
      </c>
      <c r="AR157" s="43">
        <f t="shared" ca="1" si="95"/>
        <v>237441</v>
      </c>
      <c r="AS157" s="43">
        <f t="shared" ca="1" si="95"/>
        <v>421673</v>
      </c>
      <c r="AT157" s="43">
        <f t="shared" ca="1" si="95"/>
        <v>307620</v>
      </c>
      <c r="AU157" s="43">
        <f t="shared" ca="1" si="95"/>
        <v>267596</v>
      </c>
      <c r="AV157" s="43">
        <f t="shared" ca="1" si="95"/>
        <v>273083</v>
      </c>
      <c r="AW157" s="43">
        <f t="shared" ca="1" si="95"/>
        <v>285539</v>
      </c>
      <c r="AX157" s="2">
        <f t="shared" ca="1" si="89"/>
        <v>317302</v>
      </c>
      <c r="AY157" s="2">
        <f t="shared" ca="1" si="90"/>
        <v>425145</v>
      </c>
      <c r="AZ157" s="2">
        <f t="shared" ca="1" si="90"/>
        <v>327309</v>
      </c>
      <c r="BA157" s="2">
        <f t="shared" ca="1" si="90"/>
        <v>169494</v>
      </c>
      <c r="BB157" s="2">
        <f t="shared" ca="1" si="90"/>
        <v>269190</v>
      </c>
      <c r="BC157" s="2">
        <f t="shared" ca="1" si="90"/>
        <v>216107</v>
      </c>
      <c r="BD157" s="2">
        <f t="shared" ca="1" si="90"/>
        <v>190247</v>
      </c>
      <c r="BE157" s="2">
        <f t="shared" ca="1" si="90"/>
        <v>237883</v>
      </c>
      <c r="BF157" s="2">
        <f t="shared" ca="1" si="90"/>
        <v>314393</v>
      </c>
      <c r="BG157" s="2">
        <f t="shared" ca="1" si="90"/>
        <v>169980</v>
      </c>
      <c r="BH157" s="2">
        <f t="shared" ca="1" si="91"/>
        <v>220230</v>
      </c>
      <c r="BI157" s="2">
        <f t="shared" ca="1" si="91"/>
        <v>216216</v>
      </c>
      <c r="BJ157" s="2">
        <f t="shared" ca="1" si="91"/>
        <v>229099</v>
      </c>
      <c r="BK157" s="2">
        <f t="shared" ca="1" si="91"/>
        <v>363278</v>
      </c>
      <c r="BL157" s="2">
        <f t="shared" ca="1" si="91"/>
        <v>280590</v>
      </c>
      <c r="BM157" s="2">
        <f t="shared" ca="1" si="91"/>
        <v>171686</v>
      </c>
      <c r="BN157" s="2">
        <f t="shared" ca="1" si="91"/>
        <v>245891</v>
      </c>
      <c r="BO157" s="2">
        <f t="shared" ca="1" si="91"/>
        <v>161350</v>
      </c>
      <c r="BP157" s="2">
        <f t="shared" ca="1" si="91"/>
        <v>156599</v>
      </c>
      <c r="BQ157" s="2">
        <f t="shared" ca="1" si="91"/>
        <v>133973</v>
      </c>
      <c r="BR157" s="2">
        <f t="shared" ca="1" si="92"/>
        <v>107809</v>
      </c>
      <c r="BS157" s="2">
        <f t="shared" ca="1" si="92"/>
        <v>74749</v>
      </c>
      <c r="BT157" s="2">
        <f t="shared" ca="1" si="92"/>
        <v>88471</v>
      </c>
      <c r="BU157" s="2">
        <f t="shared" ca="1" si="92"/>
        <v>78798</v>
      </c>
      <c r="BV157" s="2">
        <f t="shared" ca="1" si="92"/>
        <v>98264</v>
      </c>
      <c r="BW157" s="2">
        <f t="shared" ca="1" si="92"/>
        <v>131522</v>
      </c>
      <c r="BX157" s="2">
        <f t="shared" ca="1" si="92"/>
        <v>99198</v>
      </c>
      <c r="BY157" s="2">
        <f t="shared" ca="1" si="92"/>
        <v>0</v>
      </c>
      <c r="BZ157" s="2">
        <f t="shared" ca="1" si="92"/>
        <v>0</v>
      </c>
      <c r="CA157" s="2">
        <f t="shared" ca="1" si="92"/>
        <v>0</v>
      </c>
      <c r="CB157" s="2">
        <f t="shared" ca="1" si="92"/>
        <v>0</v>
      </c>
      <c r="CC157" s="2">
        <f t="shared" ca="1" si="92"/>
        <v>0</v>
      </c>
    </row>
    <row r="158" spans="2:81">
      <c r="B158" s="26">
        <v>90</v>
      </c>
      <c r="C158" s="26" t="str">
        <f t="shared" si="77"/>
        <v>历史汇总!B90</v>
      </c>
      <c r="D158" s="26">
        <v>156</v>
      </c>
      <c r="E158" s="26" t="str">
        <f t="shared" si="78"/>
        <v>历史新!C156</v>
      </c>
      <c r="F158" s="26">
        <f>ROW()</f>
        <v>158</v>
      </c>
      <c r="G158" s="694"/>
      <c r="H158" s="29" t="s">
        <v>79</v>
      </c>
      <c r="I158" s="44">
        <f t="shared" ca="1" si="93"/>
        <v>0</v>
      </c>
      <c r="J158" s="44">
        <f t="shared" ca="1" si="93"/>
        <v>0</v>
      </c>
      <c r="K158" s="44">
        <f t="shared" ca="1" si="93"/>
        <v>0</v>
      </c>
      <c r="L158" s="44">
        <f t="shared" ca="1" si="93"/>
        <v>0</v>
      </c>
      <c r="M158" s="44">
        <f t="shared" ca="1" si="93"/>
        <v>0</v>
      </c>
      <c r="N158" s="44">
        <f t="shared" ca="1" si="93"/>
        <v>0</v>
      </c>
      <c r="O158" s="44">
        <f t="shared" ca="1" si="93"/>
        <v>0</v>
      </c>
      <c r="P158" s="44">
        <f t="shared" ca="1" si="93"/>
        <v>1332.0908999999999</v>
      </c>
      <c r="Q158" s="44">
        <f t="shared" ca="1" si="93"/>
        <v>2.9870000000000001</v>
      </c>
      <c r="R158" s="44">
        <f t="shared" ca="1" si="93"/>
        <v>1.4407000000000001</v>
      </c>
      <c r="S158" s="44">
        <f t="shared" ca="1" si="93"/>
        <v>-0.38940000000000002</v>
      </c>
      <c r="T158" s="44">
        <f t="shared" ca="1" si="93"/>
        <v>0.1024</v>
      </c>
      <c r="U158" s="44">
        <f t="shared" ca="1" si="93"/>
        <v>0</v>
      </c>
      <c r="V158" s="44">
        <f t="shared" ca="1" si="93"/>
        <v>-0.43380000000000002</v>
      </c>
      <c r="W158" s="44">
        <f t="shared" ca="1" si="93"/>
        <v>1.5299999999999999E-2</v>
      </c>
      <c r="X158" s="44">
        <f t="shared" ca="1" si="93"/>
        <v>0.40260000000000001</v>
      </c>
      <c r="Y158" s="44">
        <f t="shared" ca="1" si="94"/>
        <v>-0.27300000000000002</v>
      </c>
      <c r="Z158" s="44">
        <f t="shared" ca="1" si="94"/>
        <v>0.40679999999999999</v>
      </c>
      <c r="AA158" s="44">
        <f t="shared" ca="1" si="94"/>
        <v>3.2599999999999997E-2</v>
      </c>
      <c r="AB158" s="44">
        <f t="shared" ca="1" si="94"/>
        <v>-0.1041</v>
      </c>
      <c r="AC158" s="44">
        <f t="shared" ca="1" si="94"/>
        <v>-0.34499999999999997</v>
      </c>
      <c r="AD158" s="44">
        <f t="shared" ca="1" si="94"/>
        <v>0.39650000000000002</v>
      </c>
      <c r="AE158" s="44">
        <f t="shared" ca="1" si="94"/>
        <v>-0.30969999999999998</v>
      </c>
      <c r="AF158" s="44">
        <f t="shared" ca="1" si="94"/>
        <v>0.3674</v>
      </c>
      <c r="AG158" s="44">
        <f t="shared" ca="1" si="94"/>
        <v>0.52510000000000001</v>
      </c>
      <c r="AH158" s="44">
        <f t="shared" ca="1" si="94"/>
        <v>-0.104</v>
      </c>
      <c r="AI158" s="44">
        <f t="shared" ca="1" si="94"/>
        <v>-0.26479999999999998</v>
      </c>
      <c r="AJ158" s="44">
        <f t="shared" ca="1" si="94"/>
        <v>0.1128</v>
      </c>
      <c r="AK158" s="44">
        <f t="shared" ca="1" si="94"/>
        <v>-0.1245</v>
      </c>
      <c r="AL158" s="44">
        <f t="shared" ca="1" si="94"/>
        <v>0.20549999999999999</v>
      </c>
      <c r="AM158" s="44">
        <f t="shared" ca="1" si="94"/>
        <v>0.4476</v>
      </c>
      <c r="AN158" s="44">
        <f t="shared" ca="1" si="94"/>
        <v>-0.35289999999999999</v>
      </c>
      <c r="AO158" s="44">
        <f t="shared" ca="1" si="95"/>
        <v>-0.3508</v>
      </c>
      <c r="AP158" s="44">
        <f t="shared" ca="1" si="95"/>
        <v>0.2823</v>
      </c>
      <c r="AQ158" s="44">
        <f t="shared" ca="1" si="95"/>
        <v>-0.25900000000000001</v>
      </c>
      <c r="AR158" s="44">
        <f t="shared" ca="1" si="95"/>
        <v>-0.14280000000000001</v>
      </c>
      <c r="AS158" s="44">
        <f t="shared" ca="1" si="95"/>
        <v>0.77590000000000003</v>
      </c>
      <c r="AT158" s="44">
        <f t="shared" ca="1" si="95"/>
        <v>-0.27050000000000002</v>
      </c>
      <c r="AU158" s="44">
        <f t="shared" ca="1" si="95"/>
        <v>-0.13009999999999999</v>
      </c>
      <c r="AV158" s="44">
        <f t="shared" ca="1" si="95"/>
        <v>2.0500000000000001E-2</v>
      </c>
      <c r="AW158" s="44">
        <f t="shared" ca="1" si="95"/>
        <v>4.5600000000000002E-2</v>
      </c>
      <c r="AX158" s="4">
        <f t="shared" ca="1" si="89"/>
        <v>0.1149</v>
      </c>
      <c r="AY158" s="4">
        <f t="shared" ca="1" si="90"/>
        <v>0.33989999999999998</v>
      </c>
      <c r="AZ158" s="4">
        <f t="shared" ca="1" si="90"/>
        <v>-0.2301</v>
      </c>
      <c r="BA158" s="4">
        <f t="shared" ca="1" si="90"/>
        <v>-0.48220000000000002</v>
      </c>
      <c r="BB158" s="4">
        <f t="shared" ca="1" si="90"/>
        <v>0.58819999999999995</v>
      </c>
      <c r="BC158" s="4">
        <f t="shared" ca="1" si="90"/>
        <v>-0.19719999999999999</v>
      </c>
      <c r="BD158" s="4">
        <f t="shared" ca="1" si="90"/>
        <v>-0.1197</v>
      </c>
      <c r="BE158" s="4">
        <f t="shared" ca="1" si="90"/>
        <v>0.25040000000000001</v>
      </c>
      <c r="BF158" s="4">
        <f t="shared" ca="1" si="90"/>
        <v>0.3216</v>
      </c>
      <c r="BG158" s="4">
        <f t="shared" ca="1" si="90"/>
        <v>-0.45929999999999999</v>
      </c>
      <c r="BH158" s="4">
        <f t="shared" ca="1" si="91"/>
        <v>0.29559999999999997</v>
      </c>
      <c r="BI158" s="4">
        <f t="shared" ca="1" si="91"/>
        <v>-1.8200000000000001E-2</v>
      </c>
      <c r="BJ158" s="4">
        <f t="shared" ca="1" si="91"/>
        <v>5.96E-2</v>
      </c>
      <c r="BK158" s="4">
        <f t="shared" ca="1" si="91"/>
        <v>0.5857</v>
      </c>
      <c r="BL158" s="4">
        <f t="shared" ca="1" si="91"/>
        <v>-0.2276</v>
      </c>
      <c r="BM158" s="4">
        <f t="shared" ca="1" si="91"/>
        <v>-0.3881</v>
      </c>
      <c r="BN158" s="4">
        <f t="shared" ca="1" si="91"/>
        <v>0.43219999999999997</v>
      </c>
      <c r="BO158" s="4">
        <f t="shared" ca="1" si="91"/>
        <v>-0.34379999999999999</v>
      </c>
      <c r="BP158" s="4">
        <f t="shared" ca="1" si="91"/>
        <v>-2.9399999999999999E-2</v>
      </c>
      <c r="BQ158" s="4">
        <f t="shared" ca="1" si="91"/>
        <v>-0.14449999999999999</v>
      </c>
      <c r="BR158" s="4">
        <f t="shared" ca="1" si="92"/>
        <v>-0.1953</v>
      </c>
      <c r="BS158" s="4">
        <f t="shared" ca="1" si="92"/>
        <v>-0.30669999999999997</v>
      </c>
      <c r="BT158" s="4">
        <f t="shared" ca="1" si="92"/>
        <v>0.18360000000000001</v>
      </c>
      <c r="BU158" s="4">
        <f t="shared" ca="1" si="92"/>
        <v>-0.10929999999999999</v>
      </c>
      <c r="BV158" s="4">
        <f t="shared" ca="1" si="92"/>
        <v>0.247</v>
      </c>
      <c r="BW158" s="4">
        <f t="shared" ca="1" si="92"/>
        <v>0.33850000000000002</v>
      </c>
      <c r="BX158" s="4">
        <f t="shared" ca="1" si="92"/>
        <v>-0.24579999999999999</v>
      </c>
      <c r="BY158" s="4">
        <f t="shared" ca="1" si="92"/>
        <v>0</v>
      </c>
      <c r="BZ158" s="4">
        <f t="shared" ca="1" si="92"/>
        <v>0</v>
      </c>
      <c r="CA158" s="4">
        <f t="shared" ca="1" si="92"/>
        <v>0</v>
      </c>
      <c r="CB158" s="4">
        <f t="shared" ca="1" si="92"/>
        <v>0</v>
      </c>
      <c r="CC158" s="4">
        <f t="shared" ca="1" si="92"/>
        <v>0</v>
      </c>
    </row>
    <row r="159" spans="2:81">
      <c r="B159" s="26">
        <v>80</v>
      </c>
      <c r="C159" s="26" t="str">
        <f t="shared" si="77"/>
        <v>历史汇总!B80</v>
      </c>
      <c r="D159" s="26">
        <v>157</v>
      </c>
      <c r="E159" s="26" t="str">
        <f t="shared" si="78"/>
        <v>历史新!C157</v>
      </c>
      <c r="F159" s="26">
        <f>ROW()</f>
        <v>159</v>
      </c>
      <c r="G159" s="694" t="s">
        <v>80</v>
      </c>
      <c r="H159" s="29" t="s">
        <v>81</v>
      </c>
      <c r="I159" s="44">
        <f t="shared" ca="1" si="93"/>
        <v>0</v>
      </c>
      <c r="J159" s="44">
        <f t="shared" ca="1" si="93"/>
        <v>0</v>
      </c>
      <c r="K159" s="44">
        <f t="shared" ca="1" si="93"/>
        <v>0</v>
      </c>
      <c r="L159" s="44">
        <f t="shared" ca="1" si="93"/>
        <v>0</v>
      </c>
      <c r="M159" s="44">
        <f t="shared" ca="1" si="93"/>
        <v>0</v>
      </c>
      <c r="N159" s="44">
        <f t="shared" ca="1" si="93"/>
        <v>0</v>
      </c>
      <c r="O159" s="44">
        <f t="shared" ca="1" si="93"/>
        <v>1</v>
      </c>
      <c r="P159" s="44">
        <f t="shared" ca="1" si="93"/>
        <v>0.64580000000000004</v>
      </c>
      <c r="Q159" s="44">
        <f t="shared" ca="1" si="93"/>
        <v>0.46589999999999998</v>
      </c>
      <c r="R159" s="44">
        <f t="shared" ca="1" si="93"/>
        <v>0.4647</v>
      </c>
      <c r="S159" s="44">
        <f t="shared" ca="1" si="93"/>
        <v>0.39410000000000001</v>
      </c>
      <c r="T159" s="44">
        <f t="shared" ca="1" si="93"/>
        <v>0.42059999999999997</v>
      </c>
      <c r="U159" s="44">
        <f t="shared" ca="1" si="93"/>
        <v>0.55289999999999995</v>
      </c>
      <c r="V159" s="44">
        <f t="shared" ca="1" si="93"/>
        <v>0.50419999999999998</v>
      </c>
      <c r="W159" s="44">
        <f t="shared" ca="1" si="93"/>
        <v>0.50829999999999997</v>
      </c>
      <c r="X159" s="44">
        <f t="shared" ca="1" si="93"/>
        <v>0.60419999999999996</v>
      </c>
      <c r="Y159" s="44">
        <f t="shared" ca="1" si="94"/>
        <v>0.53520000000000001</v>
      </c>
      <c r="Z159" s="44">
        <f t="shared" ca="1" si="94"/>
        <v>0.5101</v>
      </c>
      <c r="AA159" s="44">
        <f t="shared" ca="1" si="94"/>
        <v>0.56000000000000005</v>
      </c>
      <c r="AB159" s="44">
        <f t="shared" ca="1" si="94"/>
        <v>0.57709999999999995</v>
      </c>
      <c r="AC159" s="44">
        <f t="shared" ca="1" si="94"/>
        <v>0.496</v>
      </c>
      <c r="AD159" s="44">
        <f t="shared" ca="1" si="94"/>
        <v>0.50480000000000003</v>
      </c>
      <c r="AE159" s="44">
        <f t="shared" ca="1" si="94"/>
        <v>0.47460000000000002</v>
      </c>
      <c r="AF159" s="44">
        <f t="shared" ca="1" si="94"/>
        <v>0.4929</v>
      </c>
      <c r="AG159" s="44">
        <f t="shared" ca="1" si="94"/>
        <v>0.56540000000000001</v>
      </c>
      <c r="AH159" s="44">
        <f t="shared" ca="1" si="94"/>
        <v>0.55469999999999997</v>
      </c>
      <c r="AI159" s="44">
        <f t="shared" ca="1" si="94"/>
        <v>0.5363</v>
      </c>
      <c r="AJ159" s="44">
        <f t="shared" ca="1" si="94"/>
        <v>0.5232</v>
      </c>
      <c r="AK159" s="44">
        <f t="shared" ca="1" si="94"/>
        <v>0.51959999999999995</v>
      </c>
      <c r="AL159" s="44">
        <f t="shared" ca="1" si="94"/>
        <v>0.5524</v>
      </c>
      <c r="AM159" s="44">
        <f t="shared" ca="1" si="94"/>
        <v>0.64180000000000004</v>
      </c>
      <c r="AN159" s="44">
        <f t="shared" ca="1" si="94"/>
        <v>0.61539999999999995</v>
      </c>
      <c r="AO159" s="44">
        <f t="shared" ca="1" si="95"/>
        <v>0.5444</v>
      </c>
      <c r="AP159" s="44">
        <f t="shared" ca="1" si="95"/>
        <v>0.55079999999999996</v>
      </c>
      <c r="AQ159" s="44">
        <f t="shared" ca="1" si="95"/>
        <v>0.52559999999999996</v>
      </c>
      <c r="AR159" s="44">
        <f t="shared" ca="1" si="95"/>
        <v>0.53</v>
      </c>
      <c r="AS159" s="44">
        <f t="shared" ca="1" si="95"/>
        <v>0.59389999999999998</v>
      </c>
      <c r="AT159" s="44">
        <f t="shared" ca="1" si="95"/>
        <v>0.58740000000000003</v>
      </c>
      <c r="AU159" s="44">
        <f t="shared" ca="1" si="95"/>
        <v>0.58599999999999997</v>
      </c>
      <c r="AV159" s="44">
        <f t="shared" ca="1" si="95"/>
        <v>0.58860000000000001</v>
      </c>
      <c r="AW159" s="44">
        <f t="shared" ca="1" si="95"/>
        <v>0.6149</v>
      </c>
      <c r="AX159" s="4">
        <f t="shared" ca="1" si="89"/>
        <v>0.63049999999999995</v>
      </c>
      <c r="AY159" s="4">
        <f t="shared" ca="1" si="90"/>
        <v>0.67369999999999997</v>
      </c>
      <c r="AZ159" s="4">
        <f t="shared" ca="1" si="90"/>
        <v>0.67920000000000003</v>
      </c>
      <c r="BA159" s="4">
        <f t="shared" ca="1" si="90"/>
        <v>0.61739999999999995</v>
      </c>
      <c r="BB159" s="4">
        <f t="shared" ca="1" si="90"/>
        <v>0.65529999999999999</v>
      </c>
      <c r="BC159" s="4">
        <f t="shared" ca="1" si="90"/>
        <v>0.61670000000000003</v>
      </c>
      <c r="BD159" s="4">
        <f t="shared" ca="1" si="90"/>
        <v>0.58799999999999997</v>
      </c>
      <c r="BE159" s="4">
        <f t="shared" ca="1" si="90"/>
        <v>0.61180000000000001</v>
      </c>
      <c r="BF159" s="4">
        <f t="shared" ca="1" si="90"/>
        <v>0.65380000000000005</v>
      </c>
      <c r="BG159" s="4">
        <f t="shared" ca="1" si="90"/>
        <v>0.61260000000000003</v>
      </c>
      <c r="BH159" s="4">
        <f t="shared" ca="1" si="91"/>
        <v>0.62649999999999995</v>
      </c>
      <c r="BI159" s="4">
        <f t="shared" ca="1" si="91"/>
        <v>0.59389999999999998</v>
      </c>
      <c r="BJ159" s="4">
        <f t="shared" ca="1" si="91"/>
        <v>0.59889999999999999</v>
      </c>
      <c r="BK159" s="4">
        <f t="shared" ca="1" si="91"/>
        <v>0.68659999999999999</v>
      </c>
      <c r="BL159" s="4">
        <f t="shared" ca="1" si="91"/>
        <v>0.62290000000000001</v>
      </c>
      <c r="BM159" s="4">
        <f t="shared" ca="1" si="91"/>
        <v>0.54149999999999998</v>
      </c>
      <c r="BN159" s="4">
        <f t="shared" ca="1" si="91"/>
        <v>0.59630000000000005</v>
      </c>
      <c r="BO159" s="4">
        <f t="shared" ca="1" si="91"/>
        <v>0.55500000000000005</v>
      </c>
      <c r="BP159" s="4">
        <f t="shared" ca="1" si="91"/>
        <v>0.54869999999999997</v>
      </c>
      <c r="BQ159" s="4">
        <f t="shared" ca="1" si="91"/>
        <v>0.49859999999999999</v>
      </c>
      <c r="BR159" s="4">
        <f t="shared" ca="1" si="92"/>
        <v>0.48099999999999998</v>
      </c>
      <c r="BS159" s="4">
        <f t="shared" ca="1" si="92"/>
        <v>0.48470000000000002</v>
      </c>
      <c r="BT159" s="4">
        <f t="shared" ca="1" si="92"/>
        <v>0.49180000000000001</v>
      </c>
      <c r="BU159" s="4">
        <f t="shared" ca="1" si="92"/>
        <v>0.48630000000000001</v>
      </c>
      <c r="BV159" s="4">
        <f t="shared" ca="1" si="92"/>
        <v>0.48730000000000001</v>
      </c>
      <c r="BW159" s="4">
        <f t="shared" ca="1" si="92"/>
        <v>0.54600000000000004</v>
      </c>
      <c r="BX159" s="4">
        <f t="shared" ca="1" si="92"/>
        <v>0.54369999999999996</v>
      </c>
      <c r="BY159" s="4">
        <f t="shared" ca="1" si="92"/>
        <v>0</v>
      </c>
      <c r="BZ159" s="4">
        <f t="shared" ca="1" si="92"/>
        <v>0</v>
      </c>
      <c r="CA159" s="4">
        <f t="shared" ca="1" si="92"/>
        <v>0</v>
      </c>
      <c r="CB159" s="4">
        <f t="shared" ca="1" si="92"/>
        <v>0</v>
      </c>
      <c r="CC159" s="4">
        <f t="shared" ca="1" si="92"/>
        <v>0</v>
      </c>
    </row>
    <row r="160" spans="2:81">
      <c r="B160" s="26">
        <v>81</v>
      </c>
      <c r="C160" s="26" t="str">
        <f t="shared" si="77"/>
        <v>历史汇总!B81</v>
      </c>
      <c r="D160" s="26">
        <v>158</v>
      </c>
      <c r="E160" s="26" t="str">
        <f t="shared" si="78"/>
        <v>历史新!C158</v>
      </c>
      <c r="F160" s="26">
        <f>ROW()</f>
        <v>160</v>
      </c>
      <c r="G160" s="694"/>
      <c r="H160" s="29" t="s">
        <v>82</v>
      </c>
      <c r="I160" s="44">
        <f t="shared" ca="1" si="93"/>
        <v>0</v>
      </c>
      <c r="J160" s="44">
        <f t="shared" ca="1" si="93"/>
        <v>0</v>
      </c>
      <c r="K160" s="44">
        <f t="shared" ca="1" si="93"/>
        <v>0</v>
      </c>
      <c r="L160" s="44">
        <f t="shared" ca="1" si="93"/>
        <v>0</v>
      </c>
      <c r="M160" s="44">
        <f t="shared" ca="1" si="93"/>
        <v>0</v>
      </c>
      <c r="N160" s="44">
        <f t="shared" ca="1" si="93"/>
        <v>0</v>
      </c>
      <c r="O160" s="44">
        <f t="shared" ca="1" si="93"/>
        <v>0</v>
      </c>
      <c r="P160" s="44">
        <f t="shared" ca="1" si="93"/>
        <v>0.37619999999999998</v>
      </c>
      <c r="Q160" s="44">
        <f t="shared" ca="1" si="93"/>
        <v>0.48780000000000001</v>
      </c>
      <c r="R160" s="44">
        <f t="shared" ca="1" si="93"/>
        <v>0.38469999999999999</v>
      </c>
      <c r="S160" s="44">
        <f t="shared" ca="1" si="93"/>
        <v>0.48010000000000003</v>
      </c>
      <c r="T160" s="44">
        <f t="shared" ca="1" si="93"/>
        <v>0.42120000000000002</v>
      </c>
      <c r="U160" s="44">
        <f t="shared" ca="1" si="93"/>
        <v>0.24199999999999999</v>
      </c>
      <c r="V160" s="44">
        <f t="shared" ca="1" si="93"/>
        <v>0.3584</v>
      </c>
      <c r="W160" s="44">
        <f t="shared" ca="1" si="93"/>
        <v>0.34079999999999999</v>
      </c>
      <c r="X160" s="44">
        <f t="shared" ca="1" si="93"/>
        <v>0.25509999999999999</v>
      </c>
      <c r="Y160" s="44">
        <f t="shared" ca="1" si="94"/>
        <v>0.3488</v>
      </c>
      <c r="Z160" s="44">
        <f t="shared" ca="1" si="94"/>
        <v>0.3392</v>
      </c>
      <c r="AA160" s="44">
        <f t="shared" ca="1" si="94"/>
        <v>0.30520000000000003</v>
      </c>
      <c r="AB160" s="44">
        <f t="shared" ca="1" si="94"/>
        <v>0.30559999999999998</v>
      </c>
      <c r="AC160" s="44">
        <f t="shared" ca="1" si="94"/>
        <v>0.37740000000000001</v>
      </c>
      <c r="AD160" s="44">
        <f t="shared" ca="1" si="94"/>
        <v>0.31919999999999998</v>
      </c>
      <c r="AE160" s="44">
        <f t="shared" ca="1" si="94"/>
        <v>0.3538</v>
      </c>
      <c r="AF160" s="44">
        <f t="shared" ca="1" si="94"/>
        <v>0.29299999999999998</v>
      </c>
      <c r="AG160" s="44">
        <f t="shared" ca="1" si="94"/>
        <v>0.22439999999999999</v>
      </c>
      <c r="AH160" s="44">
        <f t="shared" ca="1" si="94"/>
        <v>0.2651</v>
      </c>
      <c r="AI160" s="44">
        <f t="shared" ca="1" si="94"/>
        <v>0.28689999999999999</v>
      </c>
      <c r="AJ160" s="44">
        <f t="shared" ca="1" si="94"/>
        <v>0.27660000000000001</v>
      </c>
      <c r="AK160" s="44">
        <f t="shared" ca="1" si="94"/>
        <v>0.29010000000000002</v>
      </c>
      <c r="AL160" s="44">
        <f t="shared" ca="1" si="94"/>
        <v>0.24679999999999999</v>
      </c>
      <c r="AM160" s="44">
        <f t="shared" ca="1" si="94"/>
        <v>0.18379999999999999</v>
      </c>
      <c r="AN160" s="44">
        <f t="shared" ca="1" si="94"/>
        <v>0.25740000000000002</v>
      </c>
      <c r="AO160" s="44">
        <f t="shared" ca="1" si="95"/>
        <v>0.31380000000000002</v>
      </c>
      <c r="AP160" s="44">
        <f t="shared" ca="1" si="95"/>
        <v>0.27400000000000002</v>
      </c>
      <c r="AQ160" s="44">
        <f t="shared" ca="1" si="95"/>
        <v>0.30790000000000001</v>
      </c>
      <c r="AR160" s="44">
        <f t="shared" ca="1" si="95"/>
        <v>0.29239999999999999</v>
      </c>
      <c r="AS160" s="44">
        <f t="shared" ca="1" si="95"/>
        <v>0.2016</v>
      </c>
      <c r="AT160" s="44">
        <f t="shared" ca="1" si="95"/>
        <v>0.26329999999999998</v>
      </c>
      <c r="AU160" s="44">
        <f t="shared" ca="1" si="95"/>
        <v>0.2757</v>
      </c>
      <c r="AV160" s="44">
        <f t="shared" ca="1" si="95"/>
        <v>0.27010000000000001</v>
      </c>
      <c r="AW160" s="44">
        <f t="shared" ca="1" si="95"/>
        <v>0.25259999999999999</v>
      </c>
      <c r="AX160" s="4">
        <f t="shared" ca="1" si="89"/>
        <v>0.24279999999999999</v>
      </c>
      <c r="AY160" s="4">
        <f t="shared" ca="1" si="90"/>
        <v>0.2039</v>
      </c>
      <c r="AZ160" s="4">
        <f t="shared" ca="1" si="90"/>
        <v>0.21690000000000001</v>
      </c>
      <c r="BA160" s="4">
        <f t="shared" ca="1" si="90"/>
        <v>0.2717</v>
      </c>
      <c r="BB160" s="4">
        <f t="shared" ca="1" si="90"/>
        <v>0.19969999999999999</v>
      </c>
      <c r="BC160" s="4">
        <f t="shared" ca="1" si="90"/>
        <v>0.25209999999999999</v>
      </c>
      <c r="BD160" s="4">
        <f t="shared" ca="1" si="90"/>
        <v>0.27539999999999998</v>
      </c>
      <c r="BE160" s="4">
        <f t="shared" ca="1" si="90"/>
        <v>0.23849999999999999</v>
      </c>
      <c r="BF160" s="4">
        <f t="shared" ca="1" si="90"/>
        <v>0.19869999999999999</v>
      </c>
      <c r="BG160" s="4">
        <f t="shared" ca="1" si="90"/>
        <v>0.26819999999999999</v>
      </c>
      <c r="BH160" s="4">
        <f t="shared" ca="1" si="91"/>
        <v>0.23019999999999999</v>
      </c>
      <c r="BI160" s="4">
        <f t="shared" ca="1" si="91"/>
        <v>0.25790000000000002</v>
      </c>
      <c r="BJ160" s="4">
        <f t="shared" ca="1" si="91"/>
        <v>0.24229999999999999</v>
      </c>
      <c r="BK160" s="4">
        <f t="shared" ca="1" si="91"/>
        <v>0.16289999999999999</v>
      </c>
      <c r="BL160" s="4">
        <f t="shared" ca="1" si="91"/>
        <v>0.24540000000000001</v>
      </c>
      <c r="BM160" s="4">
        <f t="shared" ca="1" si="91"/>
        <v>0.30059999999999998</v>
      </c>
      <c r="BN160" s="4">
        <f t="shared" ca="1" si="91"/>
        <v>0.20979999999999999</v>
      </c>
      <c r="BO160" s="4">
        <f t="shared" ca="1" si="91"/>
        <v>0.27329999999999999</v>
      </c>
      <c r="BP160" s="4">
        <f t="shared" ca="1" si="91"/>
        <v>0.26650000000000001</v>
      </c>
      <c r="BQ160" s="4">
        <f t="shared" ca="1" si="91"/>
        <v>0.28999999999999998</v>
      </c>
      <c r="BR160" s="4">
        <f t="shared" ca="1" si="92"/>
        <v>0.28639999999999999</v>
      </c>
      <c r="BS160" s="4">
        <f t="shared" ca="1" si="92"/>
        <v>0.28499999999999998</v>
      </c>
      <c r="BT160" s="4">
        <f t="shared" ca="1" si="92"/>
        <v>0.25159999999999999</v>
      </c>
      <c r="BU160" s="4">
        <f t="shared" ca="1" si="92"/>
        <v>0.26290000000000002</v>
      </c>
      <c r="BV160" s="4">
        <f t="shared" ca="1" si="92"/>
        <v>0.2326</v>
      </c>
      <c r="BW160" s="4">
        <f t="shared" ca="1" si="92"/>
        <v>0.19339999999999999</v>
      </c>
      <c r="BX160" s="4">
        <f t="shared" ca="1" si="92"/>
        <v>0.23780000000000001</v>
      </c>
      <c r="BY160" s="4">
        <f t="shared" ca="1" si="92"/>
        <v>0</v>
      </c>
      <c r="BZ160" s="4">
        <f t="shared" ca="1" si="92"/>
        <v>0</v>
      </c>
      <c r="CA160" s="4">
        <f t="shared" ca="1" si="92"/>
        <v>0</v>
      </c>
      <c r="CB160" s="4">
        <f t="shared" ca="1" si="92"/>
        <v>0</v>
      </c>
      <c r="CC160" s="4">
        <f t="shared" ca="1" si="92"/>
        <v>0</v>
      </c>
    </row>
    <row r="161" spans="2:81">
      <c r="B161" s="26">
        <v>82</v>
      </c>
      <c r="C161" s="26" t="str">
        <f t="shared" si="77"/>
        <v>历史汇总!B82</v>
      </c>
      <c r="D161" s="26">
        <v>159</v>
      </c>
      <c r="E161" s="26" t="str">
        <f t="shared" si="78"/>
        <v>历史新!C159</v>
      </c>
      <c r="F161" s="26">
        <f>ROW()</f>
        <v>161</v>
      </c>
      <c r="G161" s="694"/>
      <c r="H161" s="29" t="s">
        <v>83</v>
      </c>
      <c r="I161" s="44">
        <f t="shared" ca="1" si="93"/>
        <v>0</v>
      </c>
      <c r="J161" s="44">
        <f t="shared" ca="1" si="93"/>
        <v>0</v>
      </c>
      <c r="K161" s="44">
        <f t="shared" ca="1" si="93"/>
        <v>0</v>
      </c>
      <c r="L161" s="44">
        <f t="shared" ca="1" si="93"/>
        <v>0</v>
      </c>
      <c r="M161" s="44">
        <f t="shared" ca="1" si="93"/>
        <v>0</v>
      </c>
      <c r="N161" s="44">
        <f t="shared" ca="1" si="93"/>
        <v>0</v>
      </c>
      <c r="O161" s="44">
        <f t="shared" ca="1" si="93"/>
        <v>0</v>
      </c>
      <c r="P161" s="44">
        <f t="shared" ca="1" si="93"/>
        <v>9.5999999999999992E-3</v>
      </c>
      <c r="Q161" s="44">
        <f t="shared" ca="1" si="93"/>
        <v>7.2400000000000006E-2</v>
      </c>
      <c r="R161" s="44">
        <f t="shared" ca="1" si="93"/>
        <v>0.16889999999999999</v>
      </c>
      <c r="S161" s="44">
        <f t="shared" ca="1" si="93"/>
        <v>0.1457</v>
      </c>
      <c r="T161" s="44">
        <f t="shared" ca="1" si="93"/>
        <v>0.17299999999999999</v>
      </c>
      <c r="U161" s="44">
        <f t="shared" ca="1" si="93"/>
        <v>0.2051</v>
      </c>
      <c r="V161" s="44">
        <f t="shared" ca="1" si="93"/>
        <v>0.13739999999999999</v>
      </c>
      <c r="W161" s="44">
        <f t="shared" ca="1" si="93"/>
        <v>0.151</v>
      </c>
      <c r="X161" s="44">
        <f t="shared" ca="1" si="93"/>
        <v>0.14069999999999999</v>
      </c>
      <c r="Y161" s="44">
        <f t="shared" ca="1" si="94"/>
        <v>0.11600000000000001</v>
      </c>
      <c r="Z161" s="44">
        <f t="shared" ca="1" si="94"/>
        <v>0.1507</v>
      </c>
      <c r="AA161" s="44">
        <f t="shared" ca="1" si="94"/>
        <v>0.1348</v>
      </c>
      <c r="AB161" s="44">
        <f t="shared" ca="1" si="94"/>
        <v>0.1174</v>
      </c>
      <c r="AC161" s="44">
        <f t="shared" ca="1" si="94"/>
        <v>0.1265</v>
      </c>
      <c r="AD161" s="44">
        <f t="shared" ca="1" si="94"/>
        <v>0.17599999999999999</v>
      </c>
      <c r="AE161" s="44">
        <f t="shared" ca="1" si="94"/>
        <v>0.17169999999999999</v>
      </c>
      <c r="AF161" s="44">
        <f t="shared" ca="1" si="94"/>
        <v>0.21410000000000001</v>
      </c>
      <c r="AG161" s="44">
        <f t="shared" ca="1" si="94"/>
        <v>0.2102</v>
      </c>
      <c r="AH161" s="44">
        <f t="shared" ca="1" si="94"/>
        <v>0.1802</v>
      </c>
      <c r="AI161" s="44">
        <f t="shared" ca="1" si="94"/>
        <v>0.17680000000000001</v>
      </c>
      <c r="AJ161" s="44">
        <f t="shared" ca="1" si="94"/>
        <v>0.20019999999999999</v>
      </c>
      <c r="AK161" s="44">
        <f t="shared" ca="1" si="94"/>
        <v>0.1903</v>
      </c>
      <c r="AL161" s="44">
        <f t="shared" ca="1" si="94"/>
        <v>0.20080000000000001</v>
      </c>
      <c r="AM161" s="44">
        <f t="shared" ca="1" si="94"/>
        <v>0.1744</v>
      </c>
      <c r="AN161" s="44">
        <f t="shared" ca="1" si="94"/>
        <v>0.12720000000000001</v>
      </c>
      <c r="AO161" s="44">
        <f t="shared" ca="1" si="95"/>
        <v>0.14180000000000001</v>
      </c>
      <c r="AP161" s="44">
        <f t="shared" ca="1" si="95"/>
        <v>0.17530000000000001</v>
      </c>
      <c r="AQ161" s="44">
        <f t="shared" ca="1" si="95"/>
        <v>0.16650000000000001</v>
      </c>
      <c r="AR161" s="44">
        <f t="shared" ca="1" si="95"/>
        <v>0.17760000000000001</v>
      </c>
      <c r="AS161" s="44">
        <f t="shared" ca="1" si="95"/>
        <v>0.20449999999999999</v>
      </c>
      <c r="AT161" s="44">
        <f t="shared" ca="1" si="95"/>
        <v>0.14929999999999999</v>
      </c>
      <c r="AU161" s="44">
        <f t="shared" ca="1" si="95"/>
        <v>0.13819999999999999</v>
      </c>
      <c r="AV161" s="44">
        <f t="shared" ca="1" si="95"/>
        <v>0.14130000000000001</v>
      </c>
      <c r="AW161" s="44">
        <f t="shared" ca="1" si="95"/>
        <v>0.13250000000000001</v>
      </c>
      <c r="AX161" s="4">
        <f t="shared" ca="1" si="89"/>
        <v>0.12659999999999999</v>
      </c>
      <c r="AY161" s="4">
        <f t="shared" ca="1" si="90"/>
        <v>0.12239999999999999</v>
      </c>
      <c r="AZ161" s="4">
        <f t="shared" ca="1" si="90"/>
        <v>0.10390000000000001</v>
      </c>
      <c r="BA161" s="4">
        <f t="shared" ca="1" si="90"/>
        <v>0.1109</v>
      </c>
      <c r="BB161" s="4">
        <f t="shared" ca="1" si="90"/>
        <v>0.14499999999999999</v>
      </c>
      <c r="BC161" s="4">
        <f t="shared" ca="1" si="90"/>
        <v>0.13120000000000001</v>
      </c>
      <c r="BD161" s="4">
        <f t="shared" ca="1" si="90"/>
        <v>0.1366</v>
      </c>
      <c r="BE161" s="4">
        <f t="shared" ca="1" si="90"/>
        <v>0.1497</v>
      </c>
      <c r="BF161" s="4">
        <f t="shared" ca="1" si="90"/>
        <v>0.14749999999999999</v>
      </c>
      <c r="BG161" s="4">
        <f t="shared" ca="1" si="90"/>
        <v>0.1192</v>
      </c>
      <c r="BH161" s="4">
        <f t="shared" ca="1" si="91"/>
        <v>0.14330000000000001</v>
      </c>
      <c r="BI161" s="4">
        <f t="shared" ca="1" si="91"/>
        <v>0.1482</v>
      </c>
      <c r="BJ161" s="4">
        <f t="shared" ca="1" si="91"/>
        <v>0.1588</v>
      </c>
      <c r="BK161" s="4">
        <f t="shared" ca="1" si="91"/>
        <v>0.15049999999999999</v>
      </c>
      <c r="BL161" s="4">
        <f t="shared" ca="1" si="91"/>
        <v>0.13170000000000001</v>
      </c>
      <c r="BM161" s="4">
        <f t="shared" ca="1" si="91"/>
        <v>0.15790000000000001</v>
      </c>
      <c r="BN161" s="4">
        <f t="shared" ca="1" si="91"/>
        <v>0.19400000000000001</v>
      </c>
      <c r="BO161" s="4">
        <f t="shared" ca="1" si="91"/>
        <v>0.17169999999999999</v>
      </c>
      <c r="BP161" s="4">
        <f t="shared" ca="1" si="91"/>
        <v>0.18479999999999999</v>
      </c>
      <c r="BQ161" s="4">
        <f t="shared" ca="1" si="91"/>
        <v>0.21149999999999999</v>
      </c>
      <c r="BR161" s="4">
        <f t="shared" ca="1" si="92"/>
        <v>0.2326</v>
      </c>
      <c r="BS161" s="4">
        <f t="shared" ca="1" si="92"/>
        <v>0.2303</v>
      </c>
      <c r="BT161" s="4">
        <f t="shared" ca="1" si="92"/>
        <v>0.25669999999999998</v>
      </c>
      <c r="BU161" s="4">
        <f t="shared" ca="1" si="92"/>
        <v>0.25069999999999998</v>
      </c>
      <c r="BV161" s="4">
        <f t="shared" ca="1" si="92"/>
        <v>0.28010000000000002</v>
      </c>
      <c r="BW161" s="4">
        <f t="shared" ca="1" si="92"/>
        <v>0.2606</v>
      </c>
      <c r="BX161" s="4">
        <f t="shared" ca="1" si="92"/>
        <v>0.2185</v>
      </c>
      <c r="BY161" s="4">
        <f t="shared" ca="1" si="92"/>
        <v>0</v>
      </c>
      <c r="BZ161" s="4">
        <f t="shared" ca="1" si="92"/>
        <v>0</v>
      </c>
      <c r="CA161" s="4">
        <f t="shared" ca="1" si="92"/>
        <v>0</v>
      </c>
      <c r="CB161" s="4">
        <f t="shared" ca="1" si="92"/>
        <v>0</v>
      </c>
      <c r="CC161" s="4">
        <f t="shared" ca="1" si="92"/>
        <v>0</v>
      </c>
    </row>
    <row r="162" spans="2:81">
      <c r="B162" s="26">
        <v>91</v>
      </c>
      <c r="C162" s="26" t="str">
        <f t="shared" si="77"/>
        <v>历史汇总!B91</v>
      </c>
      <c r="D162" s="26">
        <v>160</v>
      </c>
      <c r="E162" s="26" t="str">
        <f t="shared" si="78"/>
        <v>历史新!C160</v>
      </c>
      <c r="F162" s="26">
        <f>ROW()</f>
        <v>162</v>
      </c>
      <c r="G162" s="694" t="s">
        <v>84</v>
      </c>
      <c r="H162" s="28" t="s">
        <v>84</v>
      </c>
      <c r="I162" s="43">
        <f t="shared" ca="1" si="93"/>
        <v>0</v>
      </c>
      <c r="J162" s="43">
        <f t="shared" ca="1" si="93"/>
        <v>0</v>
      </c>
      <c r="K162" s="43">
        <f t="shared" ca="1" si="93"/>
        <v>0</v>
      </c>
      <c r="L162" s="43">
        <f t="shared" ca="1" si="93"/>
        <v>0</v>
      </c>
      <c r="M162" s="43">
        <f t="shared" ca="1" si="93"/>
        <v>0</v>
      </c>
      <c r="N162" s="43">
        <f t="shared" ca="1" si="93"/>
        <v>0</v>
      </c>
      <c r="O162" s="43">
        <f t="shared" ca="1" si="93"/>
        <v>0</v>
      </c>
      <c r="P162" s="43">
        <f t="shared" ca="1" si="93"/>
        <v>2510631</v>
      </c>
      <c r="Q162" s="43">
        <f t="shared" ca="1" si="93"/>
        <v>3423460</v>
      </c>
      <c r="R162" s="43">
        <f t="shared" ca="1" si="93"/>
        <v>1448048</v>
      </c>
      <c r="S162" s="43">
        <f t="shared" ca="1" si="93"/>
        <v>1673480</v>
      </c>
      <c r="T162" s="43">
        <f t="shared" ca="1" si="93"/>
        <v>1092708</v>
      </c>
      <c r="U162" s="43">
        <f t="shared" ca="1" si="93"/>
        <v>937879</v>
      </c>
      <c r="V162" s="43">
        <f t="shared" ca="1" si="93"/>
        <v>2095828</v>
      </c>
      <c r="W162" s="43">
        <f t="shared" ca="1" si="93"/>
        <v>1741217</v>
      </c>
      <c r="X162" s="43">
        <f t="shared" ca="1" si="93"/>
        <v>1446625</v>
      </c>
      <c r="Y162" s="43">
        <f t="shared" ca="1" si="94"/>
        <v>2448585</v>
      </c>
      <c r="Z162" s="43">
        <f t="shared" ca="1" si="94"/>
        <v>1970250</v>
      </c>
      <c r="AA162" s="43">
        <f t="shared" ca="1" si="94"/>
        <v>2185987</v>
      </c>
      <c r="AB162" s="43">
        <f t="shared" ca="1" si="94"/>
        <v>2670604</v>
      </c>
      <c r="AC162" s="43">
        <f t="shared" ca="1" si="94"/>
        <v>3089287</v>
      </c>
      <c r="AD162" s="43">
        <f t="shared" ca="1" si="94"/>
        <v>1655020</v>
      </c>
      <c r="AE162" s="43">
        <f t="shared" ca="1" si="94"/>
        <v>1832392</v>
      </c>
      <c r="AF162" s="43">
        <f t="shared" ca="1" si="94"/>
        <v>1174357</v>
      </c>
      <c r="AG162" s="43">
        <f t="shared" ca="1" si="94"/>
        <v>1236397</v>
      </c>
      <c r="AH162" s="43">
        <f t="shared" ca="1" si="94"/>
        <v>2130997</v>
      </c>
      <c r="AI162" s="43">
        <f t="shared" ca="1" si="94"/>
        <v>2417313</v>
      </c>
      <c r="AJ162" s="43">
        <f t="shared" ca="1" si="94"/>
        <v>1681279</v>
      </c>
      <c r="AK162" s="43">
        <f t="shared" ca="1" si="94"/>
        <v>1662585</v>
      </c>
      <c r="AL162" s="43">
        <f t="shared" ca="1" si="94"/>
        <v>1500139</v>
      </c>
      <c r="AM162" s="43">
        <f t="shared" ca="1" si="94"/>
        <v>1656211</v>
      </c>
      <c r="AN162" s="43">
        <f t="shared" ca="1" si="94"/>
        <v>3070644</v>
      </c>
      <c r="AO162" s="43">
        <f t="shared" ca="1" si="95"/>
        <v>2885707</v>
      </c>
      <c r="AP162" s="43">
        <f t="shared" ca="1" si="95"/>
        <v>1485116</v>
      </c>
      <c r="AQ162" s="43">
        <f t="shared" ca="1" si="95"/>
        <v>1620658</v>
      </c>
      <c r="AR162" s="43">
        <f t="shared" ca="1" si="95"/>
        <v>1273145</v>
      </c>
      <c r="AS162" s="43">
        <f t="shared" ca="1" si="95"/>
        <v>921282</v>
      </c>
      <c r="AT162" s="43">
        <f t="shared" ca="1" si="95"/>
        <v>1519141</v>
      </c>
      <c r="AU162" s="43">
        <f t="shared" ca="1" si="95"/>
        <v>1526355</v>
      </c>
      <c r="AV162" s="43">
        <f t="shared" ca="1" si="95"/>
        <v>1414252</v>
      </c>
      <c r="AW162" s="43">
        <f t="shared" ca="1" si="95"/>
        <v>1387670</v>
      </c>
      <c r="AX162" s="2">
        <f t="shared" ca="1" si="89"/>
        <v>1546981</v>
      </c>
      <c r="AY162" s="2">
        <f t="shared" ca="1" si="90"/>
        <v>1797186</v>
      </c>
      <c r="AZ162" s="2">
        <f t="shared" ca="1" si="90"/>
        <v>2789594</v>
      </c>
      <c r="BA162" s="2">
        <f t="shared" ca="1" si="90"/>
        <v>2736501</v>
      </c>
      <c r="BB162" s="2">
        <f t="shared" ca="1" si="90"/>
        <v>1157400</v>
      </c>
      <c r="BC162" s="2">
        <f t="shared" ca="1" si="90"/>
        <v>1441199</v>
      </c>
      <c r="BD162" s="2">
        <f t="shared" ca="1" si="90"/>
        <v>1263096</v>
      </c>
      <c r="BE162" s="2">
        <f t="shared" ca="1" si="90"/>
        <v>1013611</v>
      </c>
      <c r="BF162" s="2">
        <f t="shared" ca="1" si="90"/>
        <v>1165445</v>
      </c>
      <c r="BG162" s="2">
        <f t="shared" ca="1" si="90"/>
        <v>1749451</v>
      </c>
      <c r="BH162" s="2">
        <f t="shared" ca="1" si="91"/>
        <v>1072537</v>
      </c>
      <c r="BI162" s="2">
        <f t="shared" ca="1" si="91"/>
        <v>1160440</v>
      </c>
      <c r="BJ162" s="2">
        <f t="shared" ca="1" si="91"/>
        <v>1109396</v>
      </c>
      <c r="BK162" s="2">
        <f t="shared" ca="1" si="91"/>
        <v>1049032</v>
      </c>
      <c r="BL162" s="2">
        <f t="shared" ca="1" si="91"/>
        <v>1891067</v>
      </c>
      <c r="BM162" s="2">
        <f t="shared" ca="1" si="91"/>
        <v>1804424</v>
      </c>
      <c r="BN162" s="2">
        <f t="shared" ca="1" si="91"/>
        <v>821455</v>
      </c>
      <c r="BO162" s="2">
        <f t="shared" ca="1" si="91"/>
        <v>1010920</v>
      </c>
      <c r="BP162" s="2">
        <f t="shared" ca="1" si="91"/>
        <v>714030</v>
      </c>
      <c r="BQ162" s="2">
        <f t="shared" ca="1" si="91"/>
        <v>663717</v>
      </c>
      <c r="BR162" s="2">
        <f t="shared" ca="1" si="92"/>
        <v>500729</v>
      </c>
      <c r="BS162" s="2">
        <f t="shared" ca="1" si="92"/>
        <v>371103</v>
      </c>
      <c r="BT162" s="2">
        <f t="shared" ca="1" si="92"/>
        <v>237859</v>
      </c>
      <c r="BU162" s="2">
        <f t="shared" ca="1" si="92"/>
        <v>262064</v>
      </c>
      <c r="BV162" s="2">
        <f t="shared" ca="1" si="92"/>
        <v>232660</v>
      </c>
      <c r="BW162" s="2">
        <f t="shared" ca="1" si="92"/>
        <v>253288</v>
      </c>
      <c r="BX162" s="2">
        <f t="shared" ca="1" si="92"/>
        <v>396683</v>
      </c>
      <c r="BY162" s="2">
        <f t="shared" ca="1" si="92"/>
        <v>0</v>
      </c>
      <c r="BZ162" s="2">
        <f t="shared" ca="1" si="92"/>
        <v>0</v>
      </c>
      <c r="CA162" s="2">
        <f t="shared" ca="1" si="92"/>
        <v>0</v>
      </c>
      <c r="CB162" s="2">
        <f t="shared" ca="1" si="92"/>
        <v>0</v>
      </c>
      <c r="CC162" s="2">
        <f t="shared" ca="1" si="92"/>
        <v>0</v>
      </c>
    </row>
    <row r="163" spans="2:81">
      <c r="B163" s="26">
        <v>92</v>
      </c>
      <c r="C163" s="26" t="str">
        <f t="shared" si="77"/>
        <v>历史汇总!B92</v>
      </c>
      <c r="D163" s="26">
        <v>161</v>
      </c>
      <c r="E163" s="26" t="str">
        <f t="shared" si="78"/>
        <v>历史新!C161</v>
      </c>
      <c r="F163" s="26">
        <f>ROW()</f>
        <v>163</v>
      </c>
      <c r="G163" s="694"/>
      <c r="H163" s="29" t="s">
        <v>85</v>
      </c>
      <c r="I163" s="49">
        <f t="shared" ca="1" si="93"/>
        <v>0</v>
      </c>
      <c r="J163" s="49">
        <f t="shared" ca="1" si="93"/>
        <v>0</v>
      </c>
      <c r="K163" s="49">
        <f t="shared" ca="1" si="93"/>
        <v>0</v>
      </c>
      <c r="L163" s="49">
        <f t="shared" ca="1" si="93"/>
        <v>0</v>
      </c>
      <c r="M163" s="49">
        <f t="shared" ca="1" si="93"/>
        <v>0</v>
      </c>
      <c r="N163" s="49">
        <f t="shared" ca="1" si="93"/>
        <v>0</v>
      </c>
      <c r="O163" s="49">
        <f t="shared" ca="1" si="93"/>
        <v>0</v>
      </c>
      <c r="P163" s="49">
        <f t="shared" ca="1" si="93"/>
        <v>0</v>
      </c>
      <c r="Q163" s="49">
        <f t="shared" ca="1" si="93"/>
        <v>0.36359999999999998</v>
      </c>
      <c r="R163" s="49">
        <f t="shared" ca="1" si="93"/>
        <v>-0.57699999999999996</v>
      </c>
      <c r="S163" s="49">
        <f t="shared" ca="1" si="93"/>
        <v>0.15570000000000001</v>
      </c>
      <c r="T163" s="49">
        <f t="shared" ca="1" si="93"/>
        <v>-0.34699999999999998</v>
      </c>
      <c r="U163" s="49">
        <f t="shared" ca="1" si="93"/>
        <v>0</v>
      </c>
      <c r="V163" s="49">
        <f t="shared" ca="1" si="93"/>
        <v>1.2345999999999999</v>
      </c>
      <c r="W163" s="49">
        <f t="shared" ca="1" si="93"/>
        <v>-0.16919999999999999</v>
      </c>
      <c r="X163" s="49">
        <f t="shared" ca="1" si="93"/>
        <v>-0.16919999999999999</v>
      </c>
      <c r="Y163" s="49">
        <f t="shared" ca="1" si="94"/>
        <v>0.69259999999999999</v>
      </c>
      <c r="Z163" s="49">
        <f t="shared" ca="1" si="94"/>
        <v>-0.19539999999999999</v>
      </c>
      <c r="AA163" s="49">
        <f t="shared" ca="1" si="94"/>
        <v>0.1095</v>
      </c>
      <c r="AB163" s="49">
        <f t="shared" ca="1" si="94"/>
        <v>0.22170000000000001</v>
      </c>
      <c r="AC163" s="49">
        <f t="shared" ca="1" si="94"/>
        <v>0.15679999999999999</v>
      </c>
      <c r="AD163" s="49">
        <f t="shared" ca="1" si="94"/>
        <v>-0.46429999999999999</v>
      </c>
      <c r="AE163" s="49">
        <f t="shared" ca="1" si="94"/>
        <v>0.1072</v>
      </c>
      <c r="AF163" s="49">
        <f t="shared" ca="1" si="94"/>
        <v>-0.35909999999999997</v>
      </c>
      <c r="AG163" s="49">
        <f t="shared" ca="1" si="94"/>
        <v>5.28E-2</v>
      </c>
      <c r="AH163" s="49">
        <f t="shared" ca="1" si="94"/>
        <v>0.72360000000000002</v>
      </c>
      <c r="AI163" s="49">
        <f t="shared" ca="1" si="94"/>
        <v>0.13439999999999999</v>
      </c>
      <c r="AJ163" s="49">
        <f t="shared" ca="1" si="94"/>
        <v>-0.30449999999999999</v>
      </c>
      <c r="AK163" s="49">
        <f t="shared" ca="1" si="94"/>
        <v>-1.11E-2</v>
      </c>
      <c r="AL163" s="49">
        <f t="shared" ca="1" si="94"/>
        <v>-9.7699999999999995E-2</v>
      </c>
      <c r="AM163" s="49">
        <f t="shared" ca="1" si="94"/>
        <v>0.104</v>
      </c>
      <c r="AN163" s="49">
        <f t="shared" ca="1" si="94"/>
        <v>0.85399999999999998</v>
      </c>
      <c r="AO163" s="49">
        <f t="shared" ca="1" si="95"/>
        <v>-6.0199999999999997E-2</v>
      </c>
      <c r="AP163" s="49">
        <f t="shared" ca="1" si="95"/>
        <v>-0.4854</v>
      </c>
      <c r="AQ163" s="49">
        <f t="shared" ca="1" si="95"/>
        <v>9.1300000000000006E-2</v>
      </c>
      <c r="AR163" s="49">
        <f t="shared" ca="1" si="95"/>
        <v>-0.21440000000000001</v>
      </c>
      <c r="AS163" s="49">
        <f t="shared" ca="1" si="95"/>
        <v>-0.27639999999999998</v>
      </c>
      <c r="AT163" s="49">
        <f t="shared" ca="1" si="95"/>
        <v>0.64890000000000003</v>
      </c>
      <c r="AU163" s="49">
        <f t="shared" ca="1" si="95"/>
        <v>4.7000000000000002E-3</v>
      </c>
      <c r="AV163" s="49">
        <f t="shared" ca="1" si="95"/>
        <v>-7.3400000000000007E-2</v>
      </c>
      <c r="AW163" s="49">
        <f t="shared" ca="1" si="95"/>
        <v>-1.8800000000000001E-2</v>
      </c>
      <c r="AX163" s="4">
        <f t="shared" ca="1" si="89"/>
        <v>0.11509999999999999</v>
      </c>
      <c r="AY163" s="4">
        <f t="shared" ca="1" si="90"/>
        <v>0.16170000000000001</v>
      </c>
      <c r="AZ163" s="4">
        <f t="shared" ca="1" si="90"/>
        <v>0.55220000000000002</v>
      </c>
      <c r="BA163" s="4">
        <f t="shared" ca="1" si="90"/>
        <v>-1.9E-2</v>
      </c>
      <c r="BB163" s="4">
        <f t="shared" ca="1" si="90"/>
        <v>-0.57709999999999995</v>
      </c>
      <c r="BC163" s="4">
        <f t="shared" ca="1" si="90"/>
        <v>0.2452</v>
      </c>
      <c r="BD163" s="4">
        <f t="shared" ca="1" si="90"/>
        <v>-0.1236</v>
      </c>
      <c r="BE163" s="4">
        <f t="shared" ca="1" si="90"/>
        <v>-0.19750000000000001</v>
      </c>
      <c r="BF163" s="4">
        <f t="shared" ca="1" si="90"/>
        <v>0.14979999999999999</v>
      </c>
      <c r="BG163" s="4">
        <f t="shared" ca="1" si="90"/>
        <v>0.50109999999999999</v>
      </c>
      <c r="BH163" s="4">
        <f t="shared" ca="1" si="91"/>
        <v>-0.38690000000000002</v>
      </c>
      <c r="BI163" s="4">
        <f t="shared" ca="1" si="91"/>
        <v>8.2000000000000003E-2</v>
      </c>
      <c r="BJ163" s="4">
        <f t="shared" ca="1" si="91"/>
        <v>-4.3999999999999997E-2</v>
      </c>
      <c r="BK163" s="4">
        <f t="shared" ca="1" si="91"/>
        <v>-5.4399999999999997E-2</v>
      </c>
      <c r="BL163" s="4">
        <f t="shared" ca="1" si="91"/>
        <v>0.80269999999999997</v>
      </c>
      <c r="BM163" s="4">
        <f t="shared" ca="1" si="91"/>
        <v>-4.58E-2</v>
      </c>
      <c r="BN163" s="4">
        <f t="shared" ca="1" si="91"/>
        <v>-0.54479999999999995</v>
      </c>
      <c r="BO163" s="4">
        <f t="shared" ca="1" si="91"/>
        <v>0.2306</v>
      </c>
      <c r="BP163" s="4">
        <f t="shared" ca="1" si="91"/>
        <v>-0.29370000000000002</v>
      </c>
      <c r="BQ163" s="4">
        <f t="shared" ca="1" si="91"/>
        <v>-7.0499999999999993E-2</v>
      </c>
      <c r="BR163" s="4">
        <f t="shared" ca="1" si="92"/>
        <v>-0.24560000000000001</v>
      </c>
      <c r="BS163" s="4">
        <f t="shared" ca="1" si="92"/>
        <v>-0.25890000000000002</v>
      </c>
      <c r="BT163" s="4">
        <f t="shared" ca="1" si="92"/>
        <v>-0.35899999999999999</v>
      </c>
      <c r="BU163" s="4">
        <f t="shared" ca="1" si="92"/>
        <v>0.1018</v>
      </c>
      <c r="BV163" s="4">
        <f t="shared" ca="1" si="92"/>
        <v>-0.11219999999999999</v>
      </c>
      <c r="BW163" s="4">
        <f t="shared" ca="1" si="92"/>
        <v>8.8700000000000001E-2</v>
      </c>
      <c r="BX163" s="4">
        <f t="shared" ca="1" si="92"/>
        <v>0.56610000000000005</v>
      </c>
      <c r="BY163" s="4">
        <f t="shared" ca="1" si="92"/>
        <v>0</v>
      </c>
      <c r="BZ163" s="4">
        <f t="shared" ca="1" si="92"/>
        <v>0</v>
      </c>
      <c r="CA163" s="4">
        <f t="shared" ca="1" si="92"/>
        <v>0</v>
      </c>
      <c r="CB163" s="4">
        <f t="shared" ca="1" si="92"/>
        <v>0</v>
      </c>
      <c r="CC163" s="4">
        <f t="shared" ca="1" si="92"/>
        <v>0</v>
      </c>
    </row>
    <row r="164" spans="2:81">
      <c r="B164" s="26">
        <v>94</v>
      </c>
      <c r="C164" s="26" t="str">
        <f t="shared" si="77"/>
        <v>历史汇总!B94</v>
      </c>
      <c r="D164" s="26">
        <v>162</v>
      </c>
      <c r="E164" s="26" t="str">
        <f t="shared" si="78"/>
        <v>历史新!C162</v>
      </c>
      <c r="F164" s="26">
        <f>ROW()</f>
        <v>164</v>
      </c>
      <c r="G164" s="694"/>
      <c r="H164" s="28" t="s">
        <v>86</v>
      </c>
      <c r="I164" s="43">
        <f t="shared" ca="1" si="93"/>
        <v>0</v>
      </c>
      <c r="J164" s="43">
        <f t="shared" ca="1" si="93"/>
        <v>0</v>
      </c>
      <c r="K164" s="43">
        <f t="shared" ca="1" si="93"/>
        <v>0</v>
      </c>
      <c r="L164" s="43">
        <f t="shared" ca="1" si="93"/>
        <v>0</v>
      </c>
      <c r="M164" s="43">
        <f t="shared" ca="1" si="93"/>
        <v>0</v>
      </c>
      <c r="N164" s="43">
        <f t="shared" ca="1" si="93"/>
        <v>0</v>
      </c>
      <c r="O164" s="43">
        <f t="shared" ca="1" si="93"/>
        <v>0</v>
      </c>
      <c r="P164" s="43">
        <f t="shared" ca="1" si="93"/>
        <v>2510607</v>
      </c>
      <c r="Q164" s="43">
        <f t="shared" ca="1" si="93"/>
        <v>2405664</v>
      </c>
      <c r="R164" s="43">
        <f t="shared" ca="1" si="93"/>
        <v>828634</v>
      </c>
      <c r="S164" s="43">
        <f t="shared" ca="1" si="93"/>
        <v>920667</v>
      </c>
      <c r="T164" s="43">
        <f t="shared" ca="1" si="93"/>
        <v>545989</v>
      </c>
      <c r="U164" s="43">
        <f t="shared" ca="1" si="93"/>
        <v>0</v>
      </c>
      <c r="V164" s="43">
        <f t="shared" ca="1" si="93"/>
        <v>1332822</v>
      </c>
      <c r="W164" s="43">
        <f t="shared" ca="1" si="93"/>
        <v>1037578</v>
      </c>
      <c r="X164" s="43">
        <f t="shared" ca="1" si="93"/>
        <v>914810</v>
      </c>
      <c r="Y164" s="43">
        <f t="shared" ca="1" si="94"/>
        <v>1723846</v>
      </c>
      <c r="Z164" s="43">
        <f t="shared" ca="1" si="94"/>
        <v>1296637</v>
      </c>
      <c r="AA164" s="43">
        <f t="shared" ca="1" si="94"/>
        <v>1358915</v>
      </c>
      <c r="AB164" s="43">
        <f t="shared" ca="1" si="94"/>
        <v>1765136</v>
      </c>
      <c r="AC164" s="43">
        <f t="shared" ca="1" si="94"/>
        <v>2012608</v>
      </c>
      <c r="AD164" s="43">
        <f t="shared" ca="1" si="94"/>
        <v>989094</v>
      </c>
      <c r="AE164" s="43">
        <f t="shared" ca="1" si="94"/>
        <v>1065796</v>
      </c>
      <c r="AF164" s="43">
        <f t="shared" ca="1" si="94"/>
        <v>675303</v>
      </c>
      <c r="AG164" s="43">
        <f t="shared" ca="1" si="94"/>
        <v>745294</v>
      </c>
      <c r="AH164" s="43">
        <f t="shared" ca="1" si="94"/>
        <v>1381071</v>
      </c>
      <c r="AI164" s="43">
        <f t="shared" ca="1" si="94"/>
        <v>1495966</v>
      </c>
      <c r="AJ164" s="43">
        <f t="shared" ca="1" si="94"/>
        <v>1031373</v>
      </c>
      <c r="AK164" s="43">
        <f t="shared" ca="1" si="94"/>
        <v>989616</v>
      </c>
      <c r="AL164" s="43">
        <f t="shared" ca="1" si="94"/>
        <v>902231</v>
      </c>
      <c r="AM164" s="43">
        <f t="shared" ca="1" si="94"/>
        <v>1071454</v>
      </c>
      <c r="AN164" s="43">
        <f t="shared" ca="1" si="94"/>
        <v>2158065</v>
      </c>
      <c r="AO164" s="43">
        <f t="shared" ca="1" si="95"/>
        <v>1917890</v>
      </c>
      <c r="AP164" s="43">
        <f t="shared" ca="1" si="95"/>
        <v>917480</v>
      </c>
      <c r="AQ164" s="43">
        <f t="shared" ca="1" si="95"/>
        <v>995715</v>
      </c>
      <c r="AR164" s="43">
        <f t="shared" ca="1" si="95"/>
        <v>744184</v>
      </c>
      <c r="AS164" s="43">
        <f t="shared" ca="1" si="95"/>
        <v>572080</v>
      </c>
      <c r="AT164" s="43">
        <f t="shared" ca="1" si="95"/>
        <v>1011317</v>
      </c>
      <c r="AU164" s="43">
        <f t="shared" ca="1" si="95"/>
        <v>986826</v>
      </c>
      <c r="AV164" s="43">
        <f t="shared" ca="1" si="95"/>
        <v>911374</v>
      </c>
      <c r="AW164" s="43">
        <f t="shared" ca="1" si="95"/>
        <v>900807</v>
      </c>
      <c r="AX164" s="2">
        <f t="shared" ca="1" si="89"/>
        <v>1047488</v>
      </c>
      <c r="AY164" s="2">
        <f t="shared" ca="1" si="90"/>
        <v>1257888</v>
      </c>
      <c r="AZ164" s="2">
        <f t="shared" ca="1" si="90"/>
        <v>2031494</v>
      </c>
      <c r="BA164" s="2">
        <f t="shared" ca="1" si="90"/>
        <v>1962649</v>
      </c>
      <c r="BB164" s="2">
        <f t="shared" ca="1" si="90"/>
        <v>793793</v>
      </c>
      <c r="BC164" s="2">
        <f t="shared" ca="1" si="90"/>
        <v>1018776</v>
      </c>
      <c r="BD164" s="2">
        <f t="shared" ca="1" si="90"/>
        <v>852677</v>
      </c>
      <c r="BE164" s="2">
        <f t="shared" ca="1" si="90"/>
        <v>672696</v>
      </c>
      <c r="BF164" s="2">
        <f t="shared" ca="1" si="90"/>
        <v>805786</v>
      </c>
      <c r="BG164" s="2">
        <f t="shared" ca="1" si="90"/>
        <v>1237037</v>
      </c>
      <c r="BH164" s="2">
        <f t="shared" ca="1" si="91"/>
        <v>736867</v>
      </c>
      <c r="BI164" s="2">
        <f t="shared" ca="1" si="91"/>
        <v>808846</v>
      </c>
      <c r="BJ164" s="2">
        <f t="shared" ca="1" si="91"/>
        <v>732547</v>
      </c>
      <c r="BK164" s="2">
        <f t="shared" ca="1" si="91"/>
        <v>711267</v>
      </c>
      <c r="BL164" s="2">
        <f t="shared" ca="1" si="91"/>
        <v>1399958</v>
      </c>
      <c r="BM164" s="2">
        <f t="shared" ca="1" si="91"/>
        <v>1201354</v>
      </c>
      <c r="BN164" s="2">
        <f t="shared" ca="1" si="91"/>
        <v>503208</v>
      </c>
      <c r="BO164" s="2">
        <f t="shared" ca="1" si="91"/>
        <v>646304</v>
      </c>
      <c r="BP164" s="2">
        <f t="shared" ca="1" si="91"/>
        <v>428560</v>
      </c>
      <c r="BQ164" s="2">
        <f t="shared" ca="1" si="91"/>
        <v>390031</v>
      </c>
      <c r="BR164" s="2">
        <f t="shared" ca="1" si="92"/>
        <v>268815</v>
      </c>
      <c r="BS164" s="2">
        <f t="shared" ca="1" si="92"/>
        <v>191017</v>
      </c>
      <c r="BT164" s="2">
        <f t="shared" ca="1" si="92"/>
        <v>126609</v>
      </c>
      <c r="BU164" s="2">
        <f t="shared" ca="1" si="92"/>
        <v>139012</v>
      </c>
      <c r="BV164" s="2">
        <f t="shared" ca="1" si="92"/>
        <v>123174</v>
      </c>
      <c r="BW164" s="2">
        <f t="shared" ca="1" si="92"/>
        <v>135613</v>
      </c>
      <c r="BX164" s="2">
        <f t="shared" ca="1" si="92"/>
        <v>233587</v>
      </c>
      <c r="BY164" s="2">
        <f t="shared" ca="1" si="92"/>
        <v>0</v>
      </c>
      <c r="BZ164" s="2">
        <f t="shared" ca="1" si="92"/>
        <v>0</v>
      </c>
      <c r="CA164" s="2">
        <f t="shared" ca="1" si="92"/>
        <v>0</v>
      </c>
      <c r="CB164" s="2">
        <f t="shared" ca="1" si="92"/>
        <v>0</v>
      </c>
      <c r="CC164" s="2">
        <f t="shared" ca="1" si="92"/>
        <v>0</v>
      </c>
    </row>
    <row r="165" spans="2:81">
      <c r="B165" s="26">
        <v>95</v>
      </c>
      <c r="C165" s="26" t="str">
        <f t="shared" si="77"/>
        <v>历史汇总!B95</v>
      </c>
      <c r="D165" s="26">
        <v>163</v>
      </c>
      <c r="E165" s="26" t="str">
        <f t="shared" si="78"/>
        <v>历史新!C163</v>
      </c>
      <c r="F165" s="26">
        <f>ROW()</f>
        <v>165</v>
      </c>
      <c r="G165" s="694"/>
      <c r="H165" s="29" t="s">
        <v>87</v>
      </c>
      <c r="I165" s="45">
        <f t="shared" ca="1" si="93"/>
        <v>0</v>
      </c>
      <c r="J165" s="45">
        <f t="shared" ca="1" si="93"/>
        <v>0</v>
      </c>
      <c r="K165" s="45">
        <f t="shared" ca="1" si="93"/>
        <v>0</v>
      </c>
      <c r="L165" s="45">
        <f t="shared" ca="1" si="93"/>
        <v>0</v>
      </c>
      <c r="M165" s="45">
        <f t="shared" ca="1" si="93"/>
        <v>0</v>
      </c>
      <c r="N165" s="45">
        <f t="shared" ca="1" si="93"/>
        <v>0</v>
      </c>
      <c r="O165" s="45">
        <f t="shared" ca="1" si="93"/>
        <v>0</v>
      </c>
      <c r="P165" s="45">
        <f t="shared" ca="1" si="93"/>
        <v>0</v>
      </c>
      <c r="Q165" s="45">
        <f t="shared" ca="1" si="93"/>
        <v>1066272</v>
      </c>
      <c r="R165" s="45">
        <f t="shared" ca="1" si="93"/>
        <v>522526</v>
      </c>
      <c r="S165" s="45">
        <f t="shared" ca="1" si="93"/>
        <v>451945</v>
      </c>
      <c r="T165" s="45">
        <f t="shared" ca="1" si="93"/>
        <v>364813</v>
      </c>
      <c r="U165" s="45">
        <f t="shared" ca="1" si="93"/>
        <v>0</v>
      </c>
      <c r="V165" s="45">
        <f t="shared" ca="1" si="93"/>
        <v>313305</v>
      </c>
      <c r="W165" s="45">
        <f t="shared" ca="1" si="93"/>
        <v>441695</v>
      </c>
      <c r="X165" s="45">
        <f t="shared" ca="1" si="93"/>
        <v>306605</v>
      </c>
      <c r="Y165" s="45">
        <f t="shared" ca="1" si="94"/>
        <v>391435</v>
      </c>
      <c r="Z165" s="45">
        <f t="shared" ca="1" si="94"/>
        <v>448220</v>
      </c>
      <c r="AA165" s="45">
        <f t="shared" ca="1" si="94"/>
        <v>508463</v>
      </c>
      <c r="AB165" s="45">
        <f t="shared" ca="1" si="94"/>
        <v>550185</v>
      </c>
      <c r="AC165" s="45">
        <f t="shared" ca="1" si="94"/>
        <v>716309</v>
      </c>
      <c r="AD165" s="45">
        <f t="shared" ca="1" si="94"/>
        <v>448538</v>
      </c>
      <c r="AE165" s="45">
        <f t="shared" ca="1" si="94"/>
        <v>433753</v>
      </c>
      <c r="AF165" s="45">
        <f t="shared" ca="1" si="94"/>
        <v>291384</v>
      </c>
      <c r="AG165" s="45">
        <f t="shared" ca="1" si="94"/>
        <v>237210</v>
      </c>
      <c r="AH165" s="45">
        <f t="shared" ca="1" si="94"/>
        <v>321414</v>
      </c>
      <c r="AI165" s="45">
        <f t="shared" ca="1" si="94"/>
        <v>476999</v>
      </c>
      <c r="AJ165" s="45">
        <f t="shared" ca="1" si="94"/>
        <v>347868</v>
      </c>
      <c r="AK165" s="45">
        <f t="shared" ca="1" si="94"/>
        <v>334696</v>
      </c>
      <c r="AL165" s="45">
        <f t="shared" ca="1" si="94"/>
        <v>310288</v>
      </c>
      <c r="AM165" s="45">
        <f t="shared" ca="1" si="94"/>
        <v>271810</v>
      </c>
      <c r="AN165" s="45">
        <f t="shared" ca="1" si="94"/>
        <v>398446</v>
      </c>
      <c r="AO165" s="45">
        <f t="shared" ca="1" si="95"/>
        <v>595703</v>
      </c>
      <c r="AP165" s="45">
        <f t="shared" ca="1" si="95"/>
        <v>347596</v>
      </c>
      <c r="AQ165" s="45">
        <f t="shared" ca="1" si="95"/>
        <v>332559</v>
      </c>
      <c r="AR165" s="45">
        <f t="shared" ca="1" si="95"/>
        <v>307890</v>
      </c>
      <c r="AS165" s="45">
        <f t="shared" ca="1" si="95"/>
        <v>188326</v>
      </c>
      <c r="AT165" s="45">
        <f t="shared" ca="1" si="95"/>
        <v>215056</v>
      </c>
      <c r="AU165" s="45">
        <f t="shared" ca="1" si="95"/>
        <v>305756</v>
      </c>
      <c r="AV165" s="45">
        <f t="shared" ca="1" si="95"/>
        <v>302643</v>
      </c>
      <c r="AW165" s="45">
        <f t="shared" ca="1" si="95"/>
        <v>286135</v>
      </c>
      <c r="AX165" s="4">
        <f t="shared" ca="1" si="89"/>
        <v>299284</v>
      </c>
      <c r="AY165" s="4">
        <f t="shared" ref="AY165:BM165" ca="1" si="96">OFFSET(INDIRECT($E165),0,AY$1)</f>
        <v>327708</v>
      </c>
      <c r="AZ165" s="4">
        <f t="shared" ca="1" si="96"/>
        <v>437337</v>
      </c>
      <c r="BA165" s="4">
        <f t="shared" ca="1" si="96"/>
        <v>492800</v>
      </c>
      <c r="BB165" s="4">
        <f t="shared" ca="1" si="96"/>
        <v>234394</v>
      </c>
      <c r="BC165" s="4">
        <f t="shared" ca="1" si="96"/>
        <v>216825</v>
      </c>
      <c r="BD165" s="4">
        <f t="shared" ca="1" si="96"/>
        <v>242982</v>
      </c>
      <c r="BE165" s="4">
        <f t="shared" ca="1" si="96"/>
        <v>201784</v>
      </c>
      <c r="BF165" s="4">
        <f t="shared" ca="1" si="96"/>
        <v>194889</v>
      </c>
      <c r="BG165" s="4">
        <f t="shared" ca="1" si="96"/>
        <v>258144</v>
      </c>
      <c r="BH165" s="4">
        <f t="shared" ca="1" si="96"/>
        <v>863817</v>
      </c>
      <c r="BI165" s="4">
        <f t="shared" ca="1" si="96"/>
        <v>187232</v>
      </c>
      <c r="BJ165" s="4">
        <f t="shared" ca="1" si="96"/>
        <v>212793</v>
      </c>
      <c r="BK165" s="4">
        <f t="shared" ca="1" si="96"/>
        <v>177194</v>
      </c>
      <c r="BL165" s="4">
        <f t="shared" ca="1" si="96"/>
        <v>223234</v>
      </c>
      <c r="BM165" s="4">
        <f t="shared" ca="1" si="96"/>
        <v>366603</v>
      </c>
      <c r="BN165" s="4">
        <f t="shared" ref="BH165:BY180" ca="1" si="97">OFFSET(INDIRECT($E165),0,BN$1)</f>
        <v>184777</v>
      </c>
      <c r="BO165" s="4">
        <f t="shared" ca="1" si="97"/>
        <v>164723</v>
      </c>
      <c r="BP165" s="4">
        <f t="shared" ca="1" si="97"/>
        <v>159133</v>
      </c>
      <c r="BQ165" s="4">
        <f t="shared" ca="1" si="97"/>
        <v>148128</v>
      </c>
      <c r="BR165" s="4">
        <f t="shared" ca="1" si="97"/>
        <v>125783</v>
      </c>
      <c r="BS165" s="4">
        <f t="shared" ca="1" si="97"/>
        <v>89803</v>
      </c>
      <c r="BT165" s="4">
        <f t="shared" ca="1" si="97"/>
        <v>53647</v>
      </c>
      <c r="BU165" s="4">
        <f t="shared" ca="1" si="97"/>
        <v>54007</v>
      </c>
      <c r="BV165" s="4">
        <f t="shared" ca="1" si="97"/>
        <v>49299</v>
      </c>
      <c r="BW165" s="4">
        <f t="shared" ca="1" si="97"/>
        <v>46361</v>
      </c>
      <c r="BX165" s="4">
        <f t="shared" ref="BR165:BX180" ca="1" si="98">OFFSET(INDIRECT($E165),0,BX$1)</f>
        <v>61266</v>
      </c>
      <c r="BY165" s="4">
        <f t="shared" ca="1" si="97"/>
        <v>0</v>
      </c>
      <c r="BZ165" s="4">
        <f t="shared" ref="BY165:CC180" ca="1" si="99">OFFSET(INDIRECT($E165),0,BZ$1)</f>
        <v>0</v>
      </c>
      <c r="CA165" s="4">
        <f t="shared" ca="1" si="99"/>
        <v>0</v>
      </c>
      <c r="CB165" s="4">
        <f t="shared" ca="1" si="99"/>
        <v>0</v>
      </c>
      <c r="CC165" s="4">
        <f t="shared" ca="1" si="99"/>
        <v>0</v>
      </c>
    </row>
    <row r="166" spans="2:81">
      <c r="B166" s="26">
        <v>96</v>
      </c>
      <c r="C166" s="26" t="str">
        <f t="shared" si="77"/>
        <v>历史汇总!B96</v>
      </c>
      <c r="D166" s="26">
        <v>164</v>
      </c>
      <c r="E166" s="26" t="str">
        <f t="shared" si="78"/>
        <v>历史新!C164</v>
      </c>
      <c r="F166" s="26">
        <f>ROW()</f>
        <v>166</v>
      </c>
      <c r="G166" s="694"/>
      <c r="H166" s="29" t="s">
        <v>88</v>
      </c>
      <c r="I166" s="45">
        <f t="shared" ca="1" si="93"/>
        <v>0</v>
      </c>
      <c r="J166" s="45">
        <f t="shared" ca="1" si="93"/>
        <v>0</v>
      </c>
      <c r="K166" s="45">
        <f t="shared" ca="1" si="93"/>
        <v>0</v>
      </c>
      <c r="L166" s="45">
        <f t="shared" ca="1" si="93"/>
        <v>0</v>
      </c>
      <c r="M166" s="45">
        <f t="shared" ca="1" si="93"/>
        <v>0</v>
      </c>
      <c r="N166" s="45">
        <f t="shared" ca="1" si="93"/>
        <v>0</v>
      </c>
      <c r="O166" s="45">
        <f t="shared" ca="1" si="93"/>
        <v>0</v>
      </c>
      <c r="P166" s="45">
        <f t="shared" ca="1" si="93"/>
        <v>24</v>
      </c>
      <c r="Q166" s="45">
        <f t="shared" ca="1" si="93"/>
        <v>34049</v>
      </c>
      <c r="R166" s="45">
        <f t="shared" ca="1" si="93"/>
        <v>126099</v>
      </c>
      <c r="S166" s="45">
        <f t="shared" ca="1" si="93"/>
        <v>323754</v>
      </c>
      <c r="T166" s="45">
        <f t="shared" ca="1" si="93"/>
        <v>198055</v>
      </c>
      <c r="U166" s="45">
        <f t="shared" ca="1" si="93"/>
        <v>0</v>
      </c>
      <c r="V166" s="45">
        <f t="shared" ca="1" si="93"/>
        <v>449701</v>
      </c>
      <c r="W166" s="45">
        <f t="shared" ca="1" si="93"/>
        <v>261944</v>
      </c>
      <c r="X166" s="45">
        <f t="shared" ca="1" si="93"/>
        <v>225210</v>
      </c>
      <c r="Y166" s="45">
        <f t="shared" ca="1" si="94"/>
        <v>333304</v>
      </c>
      <c r="Z166" s="45">
        <f t="shared" ca="1" si="94"/>
        <v>225393</v>
      </c>
      <c r="AA166" s="45">
        <f t="shared" ca="1" si="94"/>
        <v>318609</v>
      </c>
      <c r="AB166" s="45">
        <f t="shared" ca="1" si="94"/>
        <v>355283</v>
      </c>
      <c r="AC166" s="45">
        <f t="shared" ca="1" si="94"/>
        <v>360370</v>
      </c>
      <c r="AD166" s="45">
        <f t="shared" ca="1" si="94"/>
        <v>217388</v>
      </c>
      <c r="AE166" s="45">
        <f t="shared" ca="1" si="94"/>
        <v>332843</v>
      </c>
      <c r="AF166" s="45">
        <f t="shared" ca="1" si="94"/>
        <v>207670</v>
      </c>
      <c r="AG166" s="45">
        <f t="shared" ca="1" si="94"/>
        <v>253893</v>
      </c>
      <c r="AH166" s="45">
        <f t="shared" ca="1" si="94"/>
        <v>428512</v>
      </c>
      <c r="AI166" s="45">
        <f t="shared" ca="1" si="94"/>
        <v>444348</v>
      </c>
      <c r="AJ166" s="45">
        <f t="shared" ca="1" si="94"/>
        <v>302038</v>
      </c>
      <c r="AK166" s="45">
        <f t="shared" ca="1" si="94"/>
        <v>338273</v>
      </c>
      <c r="AL166" s="45">
        <f t="shared" ca="1" si="94"/>
        <v>287620</v>
      </c>
      <c r="AM166" s="45">
        <f t="shared" ca="1" si="94"/>
        <v>312947</v>
      </c>
      <c r="AN166" s="45">
        <f t="shared" ca="1" si="94"/>
        <v>514133</v>
      </c>
      <c r="AO166" s="45">
        <f t="shared" ca="1" si="95"/>
        <v>372114</v>
      </c>
      <c r="AP166" s="45">
        <f t="shared" ca="1" si="95"/>
        <v>220040</v>
      </c>
      <c r="AQ166" s="45">
        <f t="shared" ca="1" si="95"/>
        <v>292384</v>
      </c>
      <c r="AR166" s="45">
        <f t="shared" ca="1" si="95"/>
        <v>221071</v>
      </c>
      <c r="AS166" s="45">
        <f t="shared" ca="1" si="95"/>
        <v>160876</v>
      </c>
      <c r="AT166" s="45">
        <f t="shared" ca="1" si="95"/>
        <v>292768</v>
      </c>
      <c r="AU166" s="45">
        <f t="shared" ca="1" si="95"/>
        <v>233773</v>
      </c>
      <c r="AV166" s="45">
        <f t="shared" ca="1" si="95"/>
        <v>200235</v>
      </c>
      <c r="AW166" s="45">
        <f t="shared" ca="1" si="95"/>
        <v>200728</v>
      </c>
      <c r="AX166" s="4">
        <f t="shared" ca="1" si="89"/>
        <v>200209</v>
      </c>
      <c r="AY166" s="4">
        <f t="shared" ref="AY166:BG175" ca="1" si="100">OFFSET(INDIRECT($E166),0,AY$1)</f>
        <v>211597</v>
      </c>
      <c r="AZ166" s="4">
        <f t="shared" ca="1" si="100"/>
        <v>320763</v>
      </c>
      <c r="BA166" s="4">
        <f t="shared" ca="1" si="100"/>
        <v>281052</v>
      </c>
      <c r="BB166" s="4">
        <f t="shared" ca="1" si="100"/>
        <v>129213</v>
      </c>
      <c r="BC166" s="4">
        <f t="shared" ca="1" si="100"/>
        <v>205598</v>
      </c>
      <c r="BD166" s="4">
        <f t="shared" ca="1" si="100"/>
        <v>167456</v>
      </c>
      <c r="BE166" s="4">
        <f t="shared" ca="1" si="100"/>
        <v>139132</v>
      </c>
      <c r="BF166" s="4">
        <f t="shared" ca="1" si="100"/>
        <v>164770</v>
      </c>
      <c r="BG166" s="4">
        <f t="shared" ca="1" si="100"/>
        <v>254270</v>
      </c>
      <c r="BH166" s="4">
        <f t="shared" ca="1" si="97"/>
        <v>126950</v>
      </c>
      <c r="BI166" s="4">
        <f t="shared" ca="1" si="97"/>
        <v>164362</v>
      </c>
      <c r="BJ166" s="4">
        <f t="shared" ca="1" si="97"/>
        <v>164056</v>
      </c>
      <c r="BK166" s="4">
        <f t="shared" ca="1" si="97"/>
        <v>160571</v>
      </c>
      <c r="BL166" s="4">
        <f t="shared" ca="1" si="97"/>
        <v>267875</v>
      </c>
      <c r="BM166" s="4">
        <f t="shared" ca="1" si="97"/>
        <v>236467</v>
      </c>
      <c r="BN166" s="4">
        <f t="shared" ca="1" si="97"/>
        <v>133470</v>
      </c>
      <c r="BO166" s="4">
        <f t="shared" ca="1" si="97"/>
        <v>199893</v>
      </c>
      <c r="BP166" s="4">
        <f t="shared" ca="1" si="97"/>
        <v>126337</v>
      </c>
      <c r="BQ166" s="4">
        <f t="shared" ca="1" si="97"/>
        <v>125558</v>
      </c>
      <c r="BR166" s="4">
        <f t="shared" ca="1" si="98"/>
        <v>106131</v>
      </c>
      <c r="BS166" s="4">
        <f t="shared" ca="1" si="98"/>
        <v>90283</v>
      </c>
      <c r="BT166" s="4">
        <f t="shared" ca="1" si="98"/>
        <v>57603</v>
      </c>
      <c r="BU166" s="4">
        <f t="shared" ca="1" si="98"/>
        <v>69045</v>
      </c>
      <c r="BV166" s="4">
        <f t="shared" ca="1" si="98"/>
        <v>60187</v>
      </c>
      <c r="BW166" s="4">
        <f t="shared" ca="1" si="98"/>
        <v>71314</v>
      </c>
      <c r="BX166" s="4">
        <f t="shared" ca="1" si="98"/>
        <v>101830</v>
      </c>
      <c r="BY166" s="4">
        <f t="shared" ca="1" si="99"/>
        <v>0</v>
      </c>
      <c r="BZ166" s="4">
        <f t="shared" ca="1" si="99"/>
        <v>0</v>
      </c>
      <c r="CA166" s="4">
        <f t="shared" ca="1" si="99"/>
        <v>0</v>
      </c>
      <c r="CB166" s="4">
        <f t="shared" ca="1" si="99"/>
        <v>0</v>
      </c>
      <c r="CC166" s="4">
        <f t="shared" ca="1" si="99"/>
        <v>0</v>
      </c>
    </row>
    <row r="167" spans="2:81">
      <c r="B167" s="26">
        <v>93</v>
      </c>
      <c r="C167" s="26" t="str">
        <f t="shared" si="77"/>
        <v>历史汇总!B93</v>
      </c>
      <c r="D167" s="26">
        <v>165</v>
      </c>
      <c r="E167" s="26" t="str">
        <f t="shared" si="78"/>
        <v>历史新!C165</v>
      </c>
      <c r="F167" s="26">
        <f>ROW()</f>
        <v>167</v>
      </c>
      <c r="G167" s="694" t="s">
        <v>89</v>
      </c>
      <c r="H167" s="28" t="s">
        <v>89</v>
      </c>
      <c r="I167" s="46">
        <f t="shared" ca="1" si="93"/>
        <v>0</v>
      </c>
      <c r="J167" s="46">
        <f t="shared" ca="1" si="93"/>
        <v>0</v>
      </c>
      <c r="K167" s="46">
        <f t="shared" ca="1" si="93"/>
        <v>0</v>
      </c>
      <c r="L167" s="46">
        <f t="shared" ca="1" si="93"/>
        <v>0</v>
      </c>
      <c r="M167" s="46">
        <f t="shared" ca="1" si="93"/>
        <v>0</v>
      </c>
      <c r="N167" s="46">
        <f t="shared" ca="1" si="93"/>
        <v>0</v>
      </c>
      <c r="O167" s="46">
        <f t="shared" ca="1" si="93"/>
        <v>0</v>
      </c>
      <c r="P167" s="46">
        <f t="shared" ca="1" si="93"/>
        <v>0.5917</v>
      </c>
      <c r="Q167" s="46">
        <f t="shared" ca="1" si="93"/>
        <v>0.74329999999999996</v>
      </c>
      <c r="R167" s="46">
        <f t="shared" ca="1" si="93"/>
        <v>0.59760000000000002</v>
      </c>
      <c r="S167" s="46">
        <f t="shared" ca="1" si="93"/>
        <v>0.66020000000000001</v>
      </c>
      <c r="T167" s="46">
        <f t="shared" ca="1" si="93"/>
        <v>0.60899999999999999</v>
      </c>
      <c r="U167" s="46">
        <f t="shared" ca="1" si="93"/>
        <v>0</v>
      </c>
      <c r="V167" s="46">
        <f t="shared" ca="1" si="93"/>
        <v>0.69699999999999995</v>
      </c>
      <c r="W167" s="46">
        <f t="shared" ca="1" si="93"/>
        <v>0.68510000000000004</v>
      </c>
      <c r="X167" s="46">
        <f t="shared" ca="1" si="93"/>
        <v>0.61599999999999999</v>
      </c>
      <c r="Y167" s="46">
        <f t="shared" ca="1" si="94"/>
        <v>0.69269999999999998</v>
      </c>
      <c r="Z167" s="46">
        <f t="shared" ca="1" si="94"/>
        <v>0.63249999999999995</v>
      </c>
      <c r="AA167" s="46">
        <f t="shared" ca="1" si="94"/>
        <v>0.64770000000000005</v>
      </c>
      <c r="AB167" s="46">
        <f t="shared" ca="1" si="94"/>
        <v>0.68559999999999999</v>
      </c>
      <c r="AC167" s="46">
        <f t="shared" ca="1" si="94"/>
        <v>0.77070000000000005</v>
      </c>
      <c r="AD167" s="46">
        <f t="shared" ca="1" si="94"/>
        <v>0.67959999999999998</v>
      </c>
      <c r="AE167" s="46">
        <f t="shared" ca="1" si="94"/>
        <v>0.74960000000000004</v>
      </c>
      <c r="AF167" s="46">
        <f t="shared" ca="1" si="94"/>
        <v>0.67869999999999997</v>
      </c>
      <c r="AG167" s="46">
        <f t="shared" ca="1" si="94"/>
        <v>0.65149999999999997</v>
      </c>
      <c r="AH167" s="46">
        <f t="shared" ca="1" si="94"/>
        <v>0.72299999999999998</v>
      </c>
      <c r="AI167" s="46">
        <f t="shared" ca="1" si="94"/>
        <v>0.78490000000000004</v>
      </c>
      <c r="AJ167" s="46">
        <f t="shared" ca="1" si="94"/>
        <v>0.72819999999999996</v>
      </c>
      <c r="AK167" s="46">
        <f t="shared" ca="1" si="94"/>
        <v>0.73280000000000001</v>
      </c>
      <c r="AL167" s="46">
        <f t="shared" ca="1" si="94"/>
        <v>0.71799999999999997</v>
      </c>
      <c r="AM167" s="46">
        <f t="shared" ca="1" si="94"/>
        <v>0.69359999999999999</v>
      </c>
      <c r="AN167" s="46">
        <f t="shared" ca="1" si="94"/>
        <v>0.77159999999999995</v>
      </c>
      <c r="AO167" s="46">
        <f t="shared" ca="1" si="95"/>
        <v>0.81720000000000004</v>
      </c>
      <c r="AP167" s="46">
        <f t="shared" ca="1" si="95"/>
        <v>0.72230000000000005</v>
      </c>
      <c r="AQ167" s="46">
        <f t="shared" ca="1" si="95"/>
        <v>0.75980000000000003</v>
      </c>
      <c r="AR167" s="46">
        <f t="shared" ca="1" si="95"/>
        <v>0.7651</v>
      </c>
      <c r="AS167" s="46">
        <f t="shared" ca="1" si="95"/>
        <v>0.68920000000000003</v>
      </c>
      <c r="AT167" s="46">
        <f t="shared" ca="1" si="95"/>
        <v>0.7369</v>
      </c>
      <c r="AU167" s="46">
        <f t="shared" ca="1" si="95"/>
        <v>0.7409</v>
      </c>
      <c r="AV167" s="46">
        <f t="shared" ca="1" si="95"/>
        <v>0.73050000000000004</v>
      </c>
      <c r="AW167" s="46">
        <f t="shared" ca="1" si="95"/>
        <v>0.71819999999999995</v>
      </c>
      <c r="AX167" s="2">
        <f t="shared" ca="1" si="89"/>
        <v>0.7177</v>
      </c>
      <c r="AY167" s="2">
        <f t="shared" ca="1" si="100"/>
        <v>0.71730000000000005</v>
      </c>
      <c r="AZ167" s="2">
        <f t="shared" ca="1" si="100"/>
        <v>0.80320000000000003</v>
      </c>
      <c r="BA167" s="2">
        <f t="shared" ca="1" si="100"/>
        <v>0.86829999999999996</v>
      </c>
      <c r="BB167" s="2">
        <f t="shared" ca="1" si="100"/>
        <v>0.75739999999999996</v>
      </c>
      <c r="BC167" s="2">
        <f t="shared" ca="1" si="100"/>
        <v>0.77639999999999998</v>
      </c>
      <c r="BD167" s="2">
        <f t="shared" ca="1" si="100"/>
        <v>0.7671</v>
      </c>
      <c r="BE167" s="2">
        <f t="shared" ca="1" si="100"/>
        <v>0.7278</v>
      </c>
      <c r="BF167" s="2">
        <f t="shared" ca="1" si="100"/>
        <v>0.73340000000000005</v>
      </c>
      <c r="BG167" s="2">
        <f t="shared" ca="1" si="100"/>
        <v>0.8206</v>
      </c>
      <c r="BH167" s="2">
        <f t="shared" ca="1" si="97"/>
        <v>0.752</v>
      </c>
      <c r="BI167" s="2">
        <f t="shared" ca="1" si="97"/>
        <v>0.75519999999999998</v>
      </c>
      <c r="BJ167" s="2">
        <f t="shared" ca="1" si="97"/>
        <v>0.76039999999999996</v>
      </c>
      <c r="BK167" s="2">
        <f t="shared" ca="1" si="97"/>
        <v>0.72729999999999995</v>
      </c>
      <c r="BL167" s="2">
        <f t="shared" ca="1" si="97"/>
        <v>0.7833</v>
      </c>
      <c r="BM167" s="2">
        <f t="shared" ca="1" si="97"/>
        <v>0.84660000000000002</v>
      </c>
      <c r="BN167" s="2">
        <f t="shared" ca="1" si="97"/>
        <v>0.75539999999999996</v>
      </c>
      <c r="BO167" s="2">
        <f t="shared" ca="1" si="97"/>
        <v>0.7974</v>
      </c>
      <c r="BP167" s="2">
        <f t="shared" ca="1" si="97"/>
        <v>0.75970000000000004</v>
      </c>
      <c r="BQ167" s="2">
        <f t="shared" ca="1" si="97"/>
        <v>0.78320000000000001</v>
      </c>
      <c r="BR167" s="2">
        <f t="shared" ca="1" si="98"/>
        <v>0.79039999999999999</v>
      </c>
      <c r="BS167" s="2">
        <f t="shared" ca="1" si="98"/>
        <v>0.80049999999999999</v>
      </c>
      <c r="BT167" s="2">
        <f t="shared" ca="1" si="98"/>
        <v>0.73280000000000001</v>
      </c>
      <c r="BU167" s="2">
        <f t="shared" ca="1" si="98"/>
        <v>0.76029999999999998</v>
      </c>
      <c r="BV167" s="2">
        <f t="shared" ca="1" si="98"/>
        <v>0.74029999999999996</v>
      </c>
      <c r="BW167" s="2">
        <f t="shared" ca="1" si="98"/>
        <v>0.72189999999999999</v>
      </c>
      <c r="BX167" s="2">
        <f t="shared" ca="1" si="98"/>
        <v>0.78610000000000002</v>
      </c>
      <c r="BY167" s="2">
        <f t="shared" ca="1" si="99"/>
        <v>0</v>
      </c>
      <c r="BZ167" s="2">
        <f t="shared" ca="1" si="99"/>
        <v>0</v>
      </c>
      <c r="CA167" s="2">
        <f t="shared" ca="1" si="99"/>
        <v>0</v>
      </c>
      <c r="CB167" s="2">
        <f t="shared" ca="1" si="99"/>
        <v>0</v>
      </c>
      <c r="CC167" s="2">
        <f t="shared" ca="1" si="99"/>
        <v>0</v>
      </c>
    </row>
    <row r="168" spans="2:81">
      <c r="C168" s="26" t="str">
        <f t="shared" si="77"/>
        <v>历史汇总!B</v>
      </c>
      <c r="D168" s="26">
        <v>166</v>
      </c>
      <c r="E168" s="26" t="str">
        <f t="shared" si="78"/>
        <v>历史新!C166</v>
      </c>
      <c r="F168" s="26">
        <f>ROW()</f>
        <v>168</v>
      </c>
      <c r="G168" s="694"/>
      <c r="H168" s="29" t="s">
        <v>90</v>
      </c>
      <c r="I168" s="44" t="e">
        <f t="shared" ca="1" si="93"/>
        <v>#REF!</v>
      </c>
      <c r="J168" s="44" t="e">
        <f t="shared" ca="1" si="93"/>
        <v>#REF!</v>
      </c>
      <c r="K168" s="44" t="e">
        <f t="shared" ca="1" si="93"/>
        <v>#REF!</v>
      </c>
      <c r="L168" s="44" t="e">
        <f t="shared" ca="1" si="93"/>
        <v>#REF!</v>
      </c>
      <c r="M168" s="44" t="e">
        <f t="shared" ca="1" si="93"/>
        <v>#REF!</v>
      </c>
      <c r="N168" s="44" t="e">
        <f t="shared" ca="1" si="93"/>
        <v>#REF!</v>
      </c>
      <c r="O168" s="44" t="e">
        <f t="shared" ca="1" si="93"/>
        <v>#REF!</v>
      </c>
      <c r="P168" s="44" t="e">
        <f t="shared" ca="1" si="93"/>
        <v>#REF!</v>
      </c>
      <c r="Q168" s="44" t="e">
        <f t="shared" ca="1" si="93"/>
        <v>#REF!</v>
      </c>
      <c r="R168" s="44" t="e">
        <f t="shared" ca="1" si="93"/>
        <v>#REF!</v>
      </c>
      <c r="S168" s="44" t="e">
        <f t="shared" ca="1" si="93"/>
        <v>#REF!</v>
      </c>
      <c r="T168" s="44" t="e">
        <f t="shared" ca="1" si="93"/>
        <v>#REF!</v>
      </c>
      <c r="U168" s="44" t="e">
        <f t="shared" ca="1" si="93"/>
        <v>#REF!</v>
      </c>
      <c r="V168" s="44" t="e">
        <f t="shared" ca="1" si="93"/>
        <v>#REF!</v>
      </c>
      <c r="W168" s="44" t="e">
        <f t="shared" ca="1" si="93"/>
        <v>#REF!</v>
      </c>
      <c r="X168" s="44" t="e">
        <f t="shared" ca="1" si="93"/>
        <v>#REF!</v>
      </c>
      <c r="Y168" s="44" t="e">
        <f t="shared" ca="1" si="94"/>
        <v>#REF!</v>
      </c>
      <c r="Z168" s="44" t="e">
        <f t="shared" ca="1" si="94"/>
        <v>#REF!</v>
      </c>
      <c r="AA168" s="44" t="e">
        <f t="shared" ca="1" si="94"/>
        <v>#REF!</v>
      </c>
      <c r="AB168" s="44" t="e">
        <f t="shared" ca="1" si="94"/>
        <v>#REF!</v>
      </c>
      <c r="AC168" s="44" t="e">
        <f t="shared" ca="1" si="94"/>
        <v>#REF!</v>
      </c>
      <c r="AD168" s="44" t="e">
        <f t="shared" ca="1" si="94"/>
        <v>#REF!</v>
      </c>
      <c r="AE168" s="44" t="e">
        <f t="shared" ca="1" si="94"/>
        <v>#REF!</v>
      </c>
      <c r="AF168" s="44" t="e">
        <f t="shared" ca="1" si="94"/>
        <v>#REF!</v>
      </c>
      <c r="AG168" s="44" t="e">
        <f t="shared" ca="1" si="94"/>
        <v>#REF!</v>
      </c>
      <c r="AH168" s="44" t="e">
        <f t="shared" ca="1" si="94"/>
        <v>#REF!</v>
      </c>
      <c r="AI168" s="44" t="e">
        <f t="shared" ca="1" si="94"/>
        <v>#REF!</v>
      </c>
      <c r="AJ168" s="44" t="e">
        <f t="shared" ca="1" si="94"/>
        <v>#REF!</v>
      </c>
      <c r="AK168" s="44" t="e">
        <f t="shared" ca="1" si="94"/>
        <v>#REF!</v>
      </c>
      <c r="AL168" s="44" t="e">
        <f t="shared" ca="1" si="94"/>
        <v>#REF!</v>
      </c>
      <c r="AM168" s="44" t="e">
        <f t="shared" ca="1" si="94"/>
        <v>#REF!</v>
      </c>
      <c r="AN168" s="44" t="e">
        <f t="shared" ca="1" si="94"/>
        <v>#REF!</v>
      </c>
      <c r="AO168" s="44" t="e">
        <f t="shared" ca="1" si="95"/>
        <v>#REF!</v>
      </c>
      <c r="AP168" s="44" t="e">
        <f t="shared" ca="1" si="95"/>
        <v>#REF!</v>
      </c>
      <c r="AQ168" s="44" t="e">
        <f t="shared" ca="1" si="95"/>
        <v>#REF!</v>
      </c>
      <c r="AR168" s="44" t="e">
        <f t="shared" ca="1" si="95"/>
        <v>#REF!</v>
      </c>
      <c r="AS168" s="44" t="e">
        <f t="shared" ca="1" si="95"/>
        <v>#REF!</v>
      </c>
      <c r="AT168" s="44" t="e">
        <f t="shared" ca="1" si="95"/>
        <v>#REF!</v>
      </c>
      <c r="AU168" s="44" t="e">
        <f t="shared" ca="1" si="95"/>
        <v>#REF!</v>
      </c>
      <c r="AV168" s="44" t="e">
        <f t="shared" ca="1" si="95"/>
        <v>#REF!</v>
      </c>
      <c r="AW168" s="44" t="e">
        <f t="shared" ca="1" si="95"/>
        <v>#REF!</v>
      </c>
      <c r="AX168" s="4">
        <f t="shared" ca="1" si="89"/>
        <v>0.78969999999999996</v>
      </c>
      <c r="AY168" s="4">
        <f t="shared" ca="1" si="100"/>
        <v>0.79630000000000001</v>
      </c>
      <c r="AZ168" s="4">
        <f t="shared" ca="1" si="100"/>
        <v>0.86819999999999997</v>
      </c>
      <c r="BA168" s="4">
        <f t="shared" ca="1" si="100"/>
        <v>0.91679999999999995</v>
      </c>
      <c r="BB168" s="4">
        <f t="shared" ca="1" si="100"/>
        <v>0.84140000000000004</v>
      </c>
      <c r="BC168" s="4">
        <f t="shared" ca="1" si="100"/>
        <v>0.83750000000000002</v>
      </c>
      <c r="BD168" s="4">
        <f t="shared" ca="1" si="100"/>
        <v>0.8397</v>
      </c>
      <c r="BE168" s="4">
        <f t="shared" ca="1" si="100"/>
        <v>0.82150000000000001</v>
      </c>
      <c r="BF168" s="4">
        <f t="shared" ca="1" si="100"/>
        <v>0.82879999999999998</v>
      </c>
      <c r="BG168" s="4">
        <f t="shared" ca="1" si="100"/>
        <v>0.88749999999999996</v>
      </c>
      <c r="BH168" s="4">
        <f t="shared" ca="1" si="97"/>
        <v>0.84330000000000005</v>
      </c>
      <c r="BI168" s="4">
        <f t="shared" ca="1" si="97"/>
        <v>0.84019999999999995</v>
      </c>
      <c r="BJ168" s="4">
        <f t="shared" ca="1" si="97"/>
        <v>0.84550000000000003</v>
      </c>
      <c r="BK168" s="4">
        <f t="shared" ca="1" si="97"/>
        <v>0.82340000000000002</v>
      </c>
      <c r="BL168" s="4">
        <f t="shared" ca="1" si="97"/>
        <v>0.84460000000000002</v>
      </c>
      <c r="BM168" s="4">
        <f t="shared" ca="1" si="97"/>
        <v>0.90490000000000004</v>
      </c>
      <c r="BN168" s="4">
        <f t="shared" ca="1" si="97"/>
        <v>0.85460000000000003</v>
      </c>
      <c r="BO168" s="4">
        <f t="shared" ca="1" si="97"/>
        <v>0.85499999999999998</v>
      </c>
      <c r="BP168" s="4">
        <f t="shared" ca="1" si="97"/>
        <v>0.82150000000000001</v>
      </c>
      <c r="BQ168" s="4">
        <f t="shared" ca="1" si="97"/>
        <v>0.83889999999999998</v>
      </c>
      <c r="BR168" s="4">
        <f t="shared" ca="1" si="98"/>
        <v>0.85109999999999997</v>
      </c>
      <c r="BS168" s="4">
        <f t="shared" ca="1" si="98"/>
        <v>0.85660000000000003</v>
      </c>
      <c r="BT168" s="4">
        <f t="shared" ca="1" si="98"/>
        <v>0.80469999999999997</v>
      </c>
      <c r="BU168" s="4">
        <f t="shared" ca="1" si="98"/>
        <v>0.82010000000000005</v>
      </c>
      <c r="BV168" s="4">
        <f t="shared" ca="1" si="98"/>
        <v>0.80579999999999996</v>
      </c>
      <c r="BW168" s="4">
        <f t="shared" ca="1" si="98"/>
        <v>0.79310000000000003</v>
      </c>
      <c r="BX168" s="4">
        <f t="shared" ca="1" si="98"/>
        <v>0.84789999999999999</v>
      </c>
      <c r="BY168" s="4">
        <f t="shared" ca="1" si="99"/>
        <v>0</v>
      </c>
      <c r="BZ168" s="4">
        <f t="shared" ca="1" si="99"/>
        <v>0</v>
      </c>
      <c r="CA168" s="4">
        <f t="shared" ca="1" si="99"/>
        <v>0</v>
      </c>
      <c r="CB168" s="4">
        <f t="shared" ca="1" si="99"/>
        <v>0</v>
      </c>
      <c r="CC168" s="4">
        <f t="shared" ca="1" si="99"/>
        <v>0</v>
      </c>
    </row>
    <row r="169" spans="2:81">
      <c r="C169" s="26" t="str">
        <f t="shared" si="77"/>
        <v>历史汇总!B</v>
      </c>
      <c r="D169" s="26">
        <v>167</v>
      </c>
      <c r="E169" s="26" t="str">
        <f t="shared" si="78"/>
        <v>历史新!C167</v>
      </c>
      <c r="F169" s="26">
        <f>ROW()</f>
        <v>169</v>
      </c>
      <c r="G169" s="694"/>
      <c r="H169" s="29" t="s">
        <v>91</v>
      </c>
      <c r="I169" s="44" t="e">
        <f t="shared" ca="1" si="93"/>
        <v>#REF!</v>
      </c>
      <c r="J169" s="44" t="e">
        <f t="shared" ca="1" si="93"/>
        <v>#REF!</v>
      </c>
      <c r="K169" s="44" t="e">
        <f t="shared" ca="1" si="93"/>
        <v>#REF!</v>
      </c>
      <c r="L169" s="44" t="e">
        <f t="shared" ca="1" si="93"/>
        <v>#REF!</v>
      </c>
      <c r="M169" s="44" t="e">
        <f t="shared" ca="1" si="93"/>
        <v>#REF!</v>
      </c>
      <c r="N169" s="44" t="e">
        <f t="shared" ca="1" si="93"/>
        <v>#REF!</v>
      </c>
      <c r="O169" s="44" t="e">
        <f t="shared" ca="1" si="93"/>
        <v>#REF!</v>
      </c>
      <c r="P169" s="44" t="e">
        <f t="shared" ca="1" si="93"/>
        <v>#REF!</v>
      </c>
      <c r="Q169" s="44" t="e">
        <f t="shared" ca="1" si="93"/>
        <v>#REF!</v>
      </c>
      <c r="R169" s="44" t="e">
        <f t="shared" ca="1" si="93"/>
        <v>#REF!</v>
      </c>
      <c r="S169" s="44" t="e">
        <f t="shared" ca="1" si="93"/>
        <v>#REF!</v>
      </c>
      <c r="T169" s="44" t="e">
        <f t="shared" ca="1" si="93"/>
        <v>#REF!</v>
      </c>
      <c r="U169" s="44" t="e">
        <f t="shared" ca="1" si="93"/>
        <v>#REF!</v>
      </c>
      <c r="V169" s="44" t="e">
        <f t="shared" ca="1" si="93"/>
        <v>#REF!</v>
      </c>
      <c r="W169" s="44" t="e">
        <f t="shared" ca="1" si="93"/>
        <v>#REF!</v>
      </c>
      <c r="X169" s="44" t="e">
        <f t="shared" ca="1" si="93"/>
        <v>#REF!</v>
      </c>
      <c r="Y169" s="44" t="e">
        <f t="shared" ca="1" si="94"/>
        <v>#REF!</v>
      </c>
      <c r="Z169" s="44" t="e">
        <f t="shared" ca="1" si="94"/>
        <v>#REF!</v>
      </c>
      <c r="AA169" s="44" t="e">
        <f t="shared" ca="1" si="94"/>
        <v>#REF!</v>
      </c>
      <c r="AB169" s="44" t="e">
        <f t="shared" ca="1" si="94"/>
        <v>#REF!</v>
      </c>
      <c r="AC169" s="44" t="e">
        <f t="shared" ca="1" si="94"/>
        <v>#REF!</v>
      </c>
      <c r="AD169" s="44" t="e">
        <f t="shared" ca="1" si="94"/>
        <v>#REF!</v>
      </c>
      <c r="AE169" s="44" t="e">
        <f t="shared" ca="1" si="94"/>
        <v>#REF!</v>
      </c>
      <c r="AF169" s="44" t="e">
        <f t="shared" ca="1" si="94"/>
        <v>#REF!</v>
      </c>
      <c r="AG169" s="44" t="e">
        <f t="shared" ca="1" si="94"/>
        <v>#REF!</v>
      </c>
      <c r="AH169" s="44" t="e">
        <f t="shared" ca="1" si="94"/>
        <v>#REF!</v>
      </c>
      <c r="AI169" s="44" t="e">
        <f t="shared" ca="1" si="94"/>
        <v>#REF!</v>
      </c>
      <c r="AJ169" s="44" t="e">
        <f t="shared" ca="1" si="94"/>
        <v>#REF!</v>
      </c>
      <c r="AK169" s="44" t="e">
        <f t="shared" ca="1" si="94"/>
        <v>#REF!</v>
      </c>
      <c r="AL169" s="44" t="e">
        <f t="shared" ca="1" si="94"/>
        <v>#REF!</v>
      </c>
      <c r="AM169" s="44" t="e">
        <f t="shared" ca="1" si="94"/>
        <v>#REF!</v>
      </c>
      <c r="AN169" s="44" t="e">
        <f t="shared" ca="1" si="94"/>
        <v>#REF!</v>
      </c>
      <c r="AO169" s="44" t="e">
        <f t="shared" ca="1" si="95"/>
        <v>#REF!</v>
      </c>
      <c r="AP169" s="44" t="e">
        <f t="shared" ca="1" si="95"/>
        <v>#REF!</v>
      </c>
      <c r="AQ169" s="44" t="e">
        <f t="shared" ca="1" si="95"/>
        <v>#REF!</v>
      </c>
      <c r="AR169" s="44" t="e">
        <f t="shared" ca="1" si="95"/>
        <v>#REF!</v>
      </c>
      <c r="AS169" s="44" t="e">
        <f t="shared" ca="1" si="95"/>
        <v>#REF!</v>
      </c>
      <c r="AT169" s="44" t="e">
        <f t="shared" ca="1" si="95"/>
        <v>#REF!</v>
      </c>
      <c r="AU169" s="44" t="e">
        <f t="shared" ca="1" si="95"/>
        <v>#REF!</v>
      </c>
      <c r="AV169" s="44" t="e">
        <f t="shared" ca="1" si="95"/>
        <v>#REF!</v>
      </c>
      <c r="AW169" s="44" t="e">
        <f t="shared" ca="1" si="95"/>
        <v>#REF!</v>
      </c>
      <c r="AX169" s="4">
        <f t="shared" ca="1" si="89"/>
        <v>0.54969999999999997</v>
      </c>
      <c r="AY169" s="4">
        <f t="shared" ca="1" si="100"/>
        <v>0.53859999999999997</v>
      </c>
      <c r="AZ169" s="4">
        <f t="shared" ca="1" si="100"/>
        <v>0.61750000000000005</v>
      </c>
      <c r="BA169" s="4">
        <f t="shared" ca="1" si="100"/>
        <v>0.72089999999999999</v>
      </c>
      <c r="BB169" s="4">
        <f t="shared" ca="1" si="100"/>
        <v>0.56459999999999999</v>
      </c>
      <c r="BC169" s="4">
        <f t="shared" ca="1" si="100"/>
        <v>0.58489999999999998</v>
      </c>
      <c r="BD169" s="4">
        <f t="shared" ca="1" si="100"/>
        <v>0.58540000000000003</v>
      </c>
      <c r="BE169" s="4">
        <f t="shared" ca="1" si="100"/>
        <v>0.5262</v>
      </c>
      <c r="BF169" s="4">
        <f t="shared" ca="1" si="100"/>
        <v>0.51419999999999999</v>
      </c>
      <c r="BG169" s="4">
        <f t="shared" ca="1" si="100"/>
        <v>0.60919999999999996</v>
      </c>
      <c r="BH169" s="4">
        <f t="shared" ca="1" si="97"/>
        <v>0.54559999999999997</v>
      </c>
      <c r="BI169" s="4">
        <f t="shared" ca="1" si="97"/>
        <v>0.52929999999999999</v>
      </c>
      <c r="BJ169" s="4">
        <f t="shared" ca="1" si="97"/>
        <v>0.56559999999999999</v>
      </c>
      <c r="BK169" s="4">
        <f t="shared" ca="1" si="97"/>
        <v>0.50700000000000001</v>
      </c>
      <c r="BL169" s="4">
        <f t="shared" ca="1" si="97"/>
        <v>0.5675</v>
      </c>
      <c r="BM169" s="4">
        <f t="shared" ca="1" si="97"/>
        <v>0.70089999999999997</v>
      </c>
      <c r="BN169" s="4">
        <f t="shared" ca="1" si="97"/>
        <v>0.56520000000000004</v>
      </c>
      <c r="BO169" s="4">
        <f t="shared" ca="1" si="97"/>
        <v>0.61929999999999996</v>
      </c>
      <c r="BP169" s="4">
        <f t="shared" ca="1" si="97"/>
        <v>0.61950000000000005</v>
      </c>
      <c r="BQ169" s="4">
        <f t="shared" ca="1" si="97"/>
        <v>0.65580000000000005</v>
      </c>
      <c r="BR169" s="4">
        <f t="shared" ca="1" si="98"/>
        <v>0.68479999999999996</v>
      </c>
      <c r="BS169" s="4">
        <f t="shared" ca="1" si="98"/>
        <v>0.67630000000000001</v>
      </c>
      <c r="BT169" s="4">
        <f t="shared" ca="1" si="98"/>
        <v>0.57999999999999996</v>
      </c>
      <c r="BU169" s="4">
        <f t="shared" ca="1" si="98"/>
        <v>0.62280000000000002</v>
      </c>
      <c r="BV169" s="4">
        <f t="shared" ca="1" si="98"/>
        <v>0.59660000000000002</v>
      </c>
      <c r="BW169" s="4">
        <f t="shared" ca="1" si="98"/>
        <v>0.56799999999999995</v>
      </c>
      <c r="BX169" s="4">
        <f t="shared" ca="1" si="98"/>
        <v>0.62780000000000002</v>
      </c>
      <c r="BY169" s="4">
        <f t="shared" ca="1" si="99"/>
        <v>0</v>
      </c>
      <c r="BZ169" s="4">
        <f t="shared" ca="1" si="99"/>
        <v>0</v>
      </c>
      <c r="CA169" s="4">
        <f t="shared" ca="1" si="99"/>
        <v>0</v>
      </c>
      <c r="CB169" s="4">
        <f t="shared" ca="1" si="99"/>
        <v>0</v>
      </c>
      <c r="CC169" s="4">
        <f t="shared" ca="1" si="99"/>
        <v>0</v>
      </c>
    </row>
    <row r="170" spans="2:81">
      <c r="C170" s="26" t="str">
        <f t="shared" si="77"/>
        <v>历史汇总!B</v>
      </c>
      <c r="D170" s="26">
        <v>168</v>
      </c>
      <c r="E170" s="26" t="str">
        <f t="shared" si="78"/>
        <v>历史新!C168</v>
      </c>
      <c r="F170" s="26">
        <f>ROW()</f>
        <v>170</v>
      </c>
      <c r="G170" s="694"/>
      <c r="H170" s="29" t="s">
        <v>92</v>
      </c>
      <c r="I170" s="44" t="e">
        <f t="shared" ca="1" si="93"/>
        <v>#REF!</v>
      </c>
      <c r="J170" s="44" t="e">
        <f t="shared" ca="1" si="93"/>
        <v>#REF!</v>
      </c>
      <c r="K170" s="44" t="e">
        <f t="shared" ca="1" si="93"/>
        <v>#REF!</v>
      </c>
      <c r="L170" s="44" t="e">
        <f t="shared" ca="1" si="93"/>
        <v>#REF!</v>
      </c>
      <c r="M170" s="44" t="e">
        <f t="shared" ca="1" si="93"/>
        <v>#REF!</v>
      </c>
      <c r="N170" s="44" t="e">
        <f t="shared" ca="1" si="93"/>
        <v>#REF!</v>
      </c>
      <c r="O170" s="44" t="e">
        <f t="shared" ca="1" si="93"/>
        <v>#REF!</v>
      </c>
      <c r="P170" s="44" t="e">
        <f t="shared" ca="1" si="93"/>
        <v>#REF!</v>
      </c>
      <c r="Q170" s="44" t="e">
        <f t="shared" ca="1" si="93"/>
        <v>#REF!</v>
      </c>
      <c r="R170" s="44" t="e">
        <f t="shared" ca="1" si="93"/>
        <v>#REF!</v>
      </c>
      <c r="S170" s="44" t="e">
        <f t="shared" ca="1" si="93"/>
        <v>#REF!</v>
      </c>
      <c r="T170" s="44" t="e">
        <f t="shared" ca="1" si="93"/>
        <v>#REF!</v>
      </c>
      <c r="U170" s="44" t="e">
        <f t="shared" ca="1" si="93"/>
        <v>#REF!</v>
      </c>
      <c r="V170" s="44" t="e">
        <f t="shared" ca="1" si="93"/>
        <v>#REF!</v>
      </c>
      <c r="W170" s="44" t="e">
        <f t="shared" ca="1" si="93"/>
        <v>#REF!</v>
      </c>
      <c r="X170" s="44" t="e">
        <f t="shared" ca="1" si="93"/>
        <v>#REF!</v>
      </c>
      <c r="Y170" s="44" t="e">
        <f t="shared" ca="1" si="94"/>
        <v>#REF!</v>
      </c>
      <c r="Z170" s="44" t="e">
        <f t="shared" ca="1" si="94"/>
        <v>#REF!</v>
      </c>
      <c r="AA170" s="44" t="e">
        <f t="shared" ca="1" si="94"/>
        <v>#REF!</v>
      </c>
      <c r="AB170" s="44" t="e">
        <f t="shared" ca="1" si="94"/>
        <v>#REF!</v>
      </c>
      <c r="AC170" s="44" t="e">
        <f t="shared" ca="1" si="94"/>
        <v>#REF!</v>
      </c>
      <c r="AD170" s="44" t="e">
        <f t="shared" ca="1" si="94"/>
        <v>#REF!</v>
      </c>
      <c r="AE170" s="44" t="e">
        <f t="shared" ca="1" si="94"/>
        <v>#REF!</v>
      </c>
      <c r="AF170" s="44" t="e">
        <f t="shared" ca="1" si="94"/>
        <v>#REF!</v>
      </c>
      <c r="AG170" s="44" t="e">
        <f t="shared" ca="1" si="94"/>
        <v>#REF!</v>
      </c>
      <c r="AH170" s="44" t="e">
        <f t="shared" ca="1" si="94"/>
        <v>#REF!</v>
      </c>
      <c r="AI170" s="44" t="e">
        <f t="shared" ca="1" si="94"/>
        <v>#REF!</v>
      </c>
      <c r="AJ170" s="44" t="e">
        <f t="shared" ca="1" si="94"/>
        <v>#REF!</v>
      </c>
      <c r="AK170" s="44" t="e">
        <f t="shared" ca="1" si="94"/>
        <v>#REF!</v>
      </c>
      <c r="AL170" s="44" t="e">
        <f t="shared" ca="1" si="94"/>
        <v>#REF!</v>
      </c>
      <c r="AM170" s="44" t="e">
        <f t="shared" ca="1" si="94"/>
        <v>#REF!</v>
      </c>
      <c r="AN170" s="44" t="e">
        <f t="shared" ref="AN170:AW170" ca="1" si="101">OFFSET(INDIRECT($C170),0,AN$1)</f>
        <v>#REF!</v>
      </c>
      <c r="AO170" s="44" t="e">
        <f t="shared" ca="1" si="101"/>
        <v>#REF!</v>
      </c>
      <c r="AP170" s="44" t="e">
        <f t="shared" ca="1" si="101"/>
        <v>#REF!</v>
      </c>
      <c r="AQ170" s="44" t="e">
        <f t="shared" ca="1" si="101"/>
        <v>#REF!</v>
      </c>
      <c r="AR170" s="44" t="e">
        <f t="shared" ca="1" si="101"/>
        <v>#REF!</v>
      </c>
      <c r="AS170" s="44" t="e">
        <f t="shared" ca="1" si="101"/>
        <v>#REF!</v>
      </c>
      <c r="AT170" s="44" t="e">
        <f t="shared" ca="1" si="101"/>
        <v>#REF!</v>
      </c>
      <c r="AU170" s="44" t="e">
        <f t="shared" ca="1" si="101"/>
        <v>#REF!</v>
      </c>
      <c r="AV170" s="44" t="e">
        <f t="shared" ca="1" si="101"/>
        <v>#REF!</v>
      </c>
      <c r="AW170" s="44" t="e">
        <f t="shared" ca="1" si="101"/>
        <v>#REF!</v>
      </c>
      <c r="AX170" s="4">
        <f t="shared" ca="1" si="89"/>
        <v>0.70350000000000001</v>
      </c>
      <c r="AY170" s="4">
        <f t="shared" ca="1" si="100"/>
        <v>0.66690000000000005</v>
      </c>
      <c r="AZ170" s="4">
        <f t="shared" ca="1" si="100"/>
        <v>0.75449999999999995</v>
      </c>
      <c r="BA170" s="4">
        <f t="shared" ca="1" si="100"/>
        <v>0.85870000000000002</v>
      </c>
      <c r="BB170" s="4">
        <f t="shared" ca="1" si="100"/>
        <v>0.76229999999999998</v>
      </c>
      <c r="BC170" s="4">
        <f t="shared" ca="1" si="100"/>
        <v>0.76380000000000003</v>
      </c>
      <c r="BD170" s="4">
        <f t="shared" ca="1" si="100"/>
        <v>0.77490000000000003</v>
      </c>
      <c r="BE170" s="4">
        <f t="shared" ca="1" si="100"/>
        <v>0.73129999999999995</v>
      </c>
      <c r="BF170" s="4">
        <f t="shared" ca="1" si="100"/>
        <v>0.69269999999999998</v>
      </c>
      <c r="BG170" s="4">
        <f t="shared" ca="1" si="100"/>
        <v>0.80879999999999996</v>
      </c>
      <c r="BH170" s="4">
        <f t="shared" ca="1" si="97"/>
        <v>0.74690000000000001</v>
      </c>
      <c r="BI170" s="4">
        <f t="shared" ca="1" si="97"/>
        <v>0.74629999999999996</v>
      </c>
      <c r="BJ170" s="4">
        <f t="shared" ca="1" si="97"/>
        <v>0.75880000000000003</v>
      </c>
      <c r="BK170" s="4">
        <f t="shared" ca="1" si="97"/>
        <v>0.70089999999999997</v>
      </c>
      <c r="BL170" s="4">
        <f t="shared" ca="1" si="97"/>
        <v>0.73740000000000006</v>
      </c>
      <c r="BM170" s="4">
        <f t="shared" ca="1" si="97"/>
        <v>0.8427</v>
      </c>
      <c r="BN170" s="4">
        <f t="shared" ca="1" si="97"/>
        <v>0.77739999999999998</v>
      </c>
      <c r="BO170" s="4">
        <f t="shared" ca="1" si="97"/>
        <v>0.81289999999999996</v>
      </c>
      <c r="BP170" s="4">
        <f t="shared" ca="1" si="97"/>
        <v>0.78300000000000003</v>
      </c>
      <c r="BQ170" s="4">
        <f t="shared" ca="1" si="97"/>
        <v>0.80179999999999996</v>
      </c>
      <c r="BR170" s="4">
        <f t="shared" ca="1" si="98"/>
        <v>0.79220000000000002</v>
      </c>
      <c r="BS170" s="4">
        <f t="shared" ca="1" si="98"/>
        <v>0.83740000000000003</v>
      </c>
      <c r="BT170" s="4">
        <f t="shared" ca="1" si="98"/>
        <v>0.77059999999999995</v>
      </c>
      <c r="BU170" s="4">
        <f t="shared" ca="1" si="98"/>
        <v>0.78039999999999998</v>
      </c>
      <c r="BV170" s="4">
        <f t="shared" ca="1" si="98"/>
        <v>0.76380000000000003</v>
      </c>
      <c r="BW170" s="4">
        <f t="shared" ca="1" si="98"/>
        <v>0.72570000000000001</v>
      </c>
      <c r="BX170" s="4">
        <f t="shared" ca="1" si="98"/>
        <v>0.7742</v>
      </c>
      <c r="BY170" s="4">
        <f t="shared" ca="1" si="99"/>
        <v>0</v>
      </c>
      <c r="BZ170" s="4">
        <f t="shared" ca="1" si="99"/>
        <v>0</v>
      </c>
      <c r="CA170" s="4">
        <f t="shared" ca="1" si="99"/>
        <v>0</v>
      </c>
      <c r="CB170" s="4">
        <f t="shared" ca="1" si="99"/>
        <v>0</v>
      </c>
      <c r="CC170" s="4">
        <f t="shared" ca="1" si="99"/>
        <v>0</v>
      </c>
    </row>
    <row r="171" spans="2:81">
      <c r="B171" s="26">
        <v>101</v>
      </c>
      <c r="C171" s="26" t="str">
        <f t="shared" si="77"/>
        <v>历史汇总!B101</v>
      </c>
      <c r="D171" s="26">
        <v>169</v>
      </c>
      <c r="E171" s="26" t="str">
        <f t="shared" si="78"/>
        <v>历史新!C169</v>
      </c>
      <c r="F171" s="26">
        <f>ROW()</f>
        <v>171</v>
      </c>
      <c r="G171" s="694" t="s">
        <v>93</v>
      </c>
      <c r="H171" s="28" t="s">
        <v>94</v>
      </c>
      <c r="I171" s="43">
        <f t="shared" ca="1" si="93"/>
        <v>0</v>
      </c>
      <c r="J171" s="43">
        <f t="shared" ca="1" si="93"/>
        <v>0</v>
      </c>
      <c r="K171" s="43">
        <f t="shared" ca="1" si="93"/>
        <v>0</v>
      </c>
      <c r="L171" s="43">
        <f t="shared" ca="1" si="93"/>
        <v>0</v>
      </c>
      <c r="M171" s="43">
        <f t="shared" ca="1" si="93"/>
        <v>0</v>
      </c>
      <c r="N171" s="43">
        <f t="shared" ca="1" si="93"/>
        <v>0</v>
      </c>
      <c r="O171" s="43">
        <f t="shared" ca="1" si="93"/>
        <v>54116</v>
      </c>
      <c r="P171" s="43">
        <f t="shared" ca="1" si="93"/>
        <v>48024</v>
      </c>
      <c r="Q171" s="43">
        <f t="shared" ca="1" si="93"/>
        <v>45912</v>
      </c>
      <c r="R171" s="43">
        <f t="shared" ca="1" si="93"/>
        <v>44463</v>
      </c>
      <c r="S171" s="43">
        <f t="shared" ca="1" si="93"/>
        <v>42514</v>
      </c>
      <c r="T171" s="43">
        <f t="shared" ca="1" si="93"/>
        <v>51768</v>
      </c>
      <c r="U171" s="43">
        <f t="shared" ref="U171:AJ184" ca="1" si="102">OFFSET(INDIRECT($C171),0,U$1)</f>
        <v>58715</v>
      </c>
      <c r="V171" s="43">
        <f t="shared" ca="1" si="102"/>
        <v>41774</v>
      </c>
      <c r="W171" s="43">
        <f t="shared" ca="1" si="102"/>
        <v>59186</v>
      </c>
      <c r="X171" s="43">
        <f t="shared" ca="1" si="102"/>
        <v>112833</v>
      </c>
      <c r="Y171" s="43">
        <f t="shared" ca="1" si="102"/>
        <v>76355</v>
      </c>
      <c r="Z171" s="43">
        <f t="shared" ca="1" si="102"/>
        <v>119487</v>
      </c>
      <c r="AA171" s="43">
        <f t="shared" ca="1" si="102"/>
        <v>85996</v>
      </c>
      <c r="AB171" s="43">
        <f t="shared" ca="1" si="102"/>
        <v>79453</v>
      </c>
      <c r="AC171" s="43">
        <f t="shared" ca="1" si="102"/>
        <v>81718</v>
      </c>
      <c r="AD171" s="43">
        <f t="shared" ca="1" si="102"/>
        <v>60092</v>
      </c>
      <c r="AE171" s="43">
        <f t="shared" ca="1" si="102"/>
        <v>31040</v>
      </c>
      <c r="AF171" s="43">
        <f t="shared" ca="1" si="102"/>
        <v>31977</v>
      </c>
      <c r="AG171" s="43">
        <f t="shared" ca="1" si="102"/>
        <v>47215</v>
      </c>
      <c r="AH171" s="43">
        <f t="shared" ca="1" si="102"/>
        <v>33431</v>
      </c>
      <c r="AI171" s="43">
        <f t="shared" ca="1" si="102"/>
        <v>27360</v>
      </c>
      <c r="AJ171" s="43">
        <f t="shared" ca="1" si="102"/>
        <v>39234</v>
      </c>
      <c r="AK171" s="43">
        <f t="shared" ref="AK171:AW184" ca="1" si="103">OFFSET(INDIRECT($C171),0,AK$1)</f>
        <v>26606</v>
      </c>
      <c r="AL171" s="43">
        <f t="shared" ca="1" si="103"/>
        <v>30236</v>
      </c>
      <c r="AM171" s="43">
        <f t="shared" ca="1" si="103"/>
        <v>33928</v>
      </c>
      <c r="AN171" s="43">
        <f t="shared" ca="1" si="103"/>
        <v>41407</v>
      </c>
      <c r="AO171" s="43">
        <f t="shared" ca="1" si="103"/>
        <v>32879</v>
      </c>
      <c r="AP171" s="43">
        <f t="shared" ca="1" si="103"/>
        <v>31993</v>
      </c>
      <c r="AQ171" s="43">
        <f t="shared" ca="1" si="103"/>
        <v>22938</v>
      </c>
      <c r="AR171" s="43">
        <f t="shared" ca="1" si="103"/>
        <v>21739</v>
      </c>
      <c r="AS171" s="43">
        <f t="shared" ca="1" si="103"/>
        <v>24297</v>
      </c>
      <c r="AT171" s="43">
        <f t="shared" ca="1" si="103"/>
        <v>27783</v>
      </c>
      <c r="AU171" s="43">
        <f t="shared" ca="1" si="103"/>
        <v>30538</v>
      </c>
      <c r="AV171" s="43">
        <f t="shared" ca="1" si="103"/>
        <v>26958</v>
      </c>
      <c r="AW171" s="43">
        <f t="shared" ca="1" si="103"/>
        <v>25404</v>
      </c>
      <c r="AX171" s="2">
        <f t="shared" ca="1" si="89"/>
        <v>25678</v>
      </c>
      <c r="AY171" s="2">
        <f t="shared" ca="1" si="100"/>
        <v>20968</v>
      </c>
      <c r="AZ171" s="2">
        <f t="shared" ca="1" si="100"/>
        <v>29517</v>
      </c>
      <c r="BA171" s="2">
        <f t="shared" ca="1" si="100"/>
        <v>13004</v>
      </c>
      <c r="BB171" s="2">
        <f t="shared" ca="1" si="100"/>
        <v>21354</v>
      </c>
      <c r="BC171" s="2">
        <f t="shared" ca="1" si="100"/>
        <v>16855</v>
      </c>
      <c r="BD171" s="2">
        <f t="shared" ca="1" si="100"/>
        <v>15281</v>
      </c>
      <c r="BE171" s="2">
        <f t="shared" ca="1" si="100"/>
        <v>13343</v>
      </c>
      <c r="BF171" s="2">
        <f t="shared" ca="1" si="100"/>
        <v>17198</v>
      </c>
      <c r="BG171" s="2">
        <f t="shared" ca="1" si="100"/>
        <v>13437</v>
      </c>
      <c r="BH171" s="2">
        <f t="shared" ca="1" si="97"/>
        <v>13304</v>
      </c>
      <c r="BI171" s="2">
        <f t="shared" ca="1" si="97"/>
        <v>10455</v>
      </c>
      <c r="BJ171" s="2">
        <f t="shared" ca="1" si="97"/>
        <v>9140</v>
      </c>
      <c r="BK171" s="2">
        <f t="shared" ca="1" si="97"/>
        <v>13710</v>
      </c>
      <c r="BL171" s="2">
        <f t="shared" ca="1" si="97"/>
        <v>12246</v>
      </c>
      <c r="BM171" s="2">
        <f t="shared" ca="1" si="97"/>
        <v>7466</v>
      </c>
      <c r="BN171" s="2">
        <f t="shared" ca="1" si="97"/>
        <v>8596</v>
      </c>
      <c r="BO171" s="2">
        <f t="shared" ca="1" si="97"/>
        <v>8049</v>
      </c>
      <c r="BP171" s="2">
        <f t="shared" ca="1" si="97"/>
        <v>7527</v>
      </c>
      <c r="BQ171" s="2">
        <f t="shared" ca="1" si="97"/>
        <v>4630</v>
      </c>
      <c r="BR171" s="2">
        <f t="shared" ca="1" si="98"/>
        <v>3176</v>
      </c>
      <c r="BS171" s="2">
        <f t="shared" ca="1" si="98"/>
        <v>2640</v>
      </c>
      <c r="BT171" s="2">
        <f t="shared" ca="1" si="98"/>
        <v>2360</v>
      </c>
      <c r="BU171" s="2">
        <f t="shared" ca="1" si="98"/>
        <v>2147</v>
      </c>
      <c r="BV171" s="2">
        <f t="shared" ca="1" si="98"/>
        <v>2226</v>
      </c>
      <c r="BW171" s="2">
        <f t="shared" ca="1" si="98"/>
        <v>2406</v>
      </c>
      <c r="BX171" s="2">
        <f t="shared" ca="1" si="98"/>
        <v>2357</v>
      </c>
      <c r="BY171" s="2">
        <f t="shared" ca="1" si="99"/>
        <v>0</v>
      </c>
      <c r="BZ171" s="2">
        <f t="shared" ca="1" si="99"/>
        <v>0</v>
      </c>
      <c r="CA171" s="2">
        <f t="shared" ca="1" si="99"/>
        <v>0</v>
      </c>
      <c r="CB171" s="2">
        <f t="shared" ca="1" si="99"/>
        <v>0</v>
      </c>
      <c r="CC171" s="2">
        <f t="shared" ca="1" si="99"/>
        <v>0</v>
      </c>
    </row>
    <row r="172" spans="2:81">
      <c r="B172" s="26">
        <v>102</v>
      </c>
      <c r="C172" s="26" t="str">
        <f t="shared" si="77"/>
        <v>历史汇总!B102</v>
      </c>
      <c r="D172" s="26">
        <v>170</v>
      </c>
      <c r="E172" s="26" t="str">
        <f t="shared" si="78"/>
        <v>历史新!C170</v>
      </c>
      <c r="F172" s="26">
        <f>ROW()</f>
        <v>172</v>
      </c>
      <c r="G172" s="694"/>
      <c r="H172" s="29" t="s">
        <v>95</v>
      </c>
      <c r="I172" s="49">
        <f t="shared" ref="I172:X184" ca="1" si="104">OFFSET(INDIRECT($C172),0,I$1)</f>
        <v>0</v>
      </c>
      <c r="J172" s="49">
        <f t="shared" ca="1" si="104"/>
        <v>0</v>
      </c>
      <c r="K172" s="49">
        <f t="shared" ca="1" si="104"/>
        <v>0</v>
      </c>
      <c r="L172" s="49">
        <f t="shared" ca="1" si="104"/>
        <v>0</v>
      </c>
      <c r="M172" s="49">
        <f t="shared" ca="1" si="104"/>
        <v>0</v>
      </c>
      <c r="N172" s="49">
        <f t="shared" ca="1" si="104"/>
        <v>0</v>
      </c>
      <c r="O172" s="49">
        <f t="shared" ca="1" si="104"/>
        <v>0</v>
      </c>
      <c r="P172" s="49">
        <f t="shared" ca="1" si="104"/>
        <v>-0.11260000000000001</v>
      </c>
      <c r="Q172" s="49">
        <f t="shared" ca="1" si="104"/>
        <v>-4.3999999999999997E-2</v>
      </c>
      <c r="R172" s="49">
        <f t="shared" ca="1" si="104"/>
        <v>-3.1600000000000003E-2</v>
      </c>
      <c r="S172" s="49">
        <f t="shared" ca="1" si="104"/>
        <v>-4.3799999999999999E-2</v>
      </c>
      <c r="T172" s="49">
        <f t="shared" ca="1" si="104"/>
        <v>0.2177</v>
      </c>
      <c r="U172" s="49">
        <f t="shared" ca="1" si="104"/>
        <v>0.13420000000000001</v>
      </c>
      <c r="V172" s="49">
        <f t="shared" ca="1" si="104"/>
        <v>-0.28849999999999998</v>
      </c>
      <c r="W172" s="49">
        <f t="shared" ca="1" si="104"/>
        <v>0.4168</v>
      </c>
      <c r="X172" s="49">
        <f t="shared" ca="1" si="104"/>
        <v>0.90639999999999998</v>
      </c>
      <c r="Y172" s="49">
        <f t="shared" ca="1" si="102"/>
        <v>-0.32329999999999998</v>
      </c>
      <c r="Z172" s="49">
        <f t="shared" ca="1" si="102"/>
        <v>0.56489999999999996</v>
      </c>
      <c r="AA172" s="49">
        <f t="shared" ca="1" si="102"/>
        <v>-0.28029999999999999</v>
      </c>
      <c r="AB172" s="49">
        <f t="shared" ca="1" si="102"/>
        <v>-7.6100000000000001E-2</v>
      </c>
      <c r="AC172" s="49">
        <f t="shared" ca="1" si="102"/>
        <v>2.8500000000000001E-2</v>
      </c>
      <c r="AD172" s="49">
        <f t="shared" ca="1" si="102"/>
        <v>-0.2646</v>
      </c>
      <c r="AE172" s="49">
        <f t="shared" ca="1" si="102"/>
        <v>-0.48349999999999999</v>
      </c>
      <c r="AF172" s="49">
        <f t="shared" ca="1" si="102"/>
        <v>3.0200000000000001E-2</v>
      </c>
      <c r="AG172" s="49">
        <f t="shared" ca="1" si="102"/>
        <v>0.47649999999999998</v>
      </c>
      <c r="AH172" s="49">
        <f t="shared" ca="1" si="102"/>
        <v>-0.29189999999999999</v>
      </c>
      <c r="AI172" s="49">
        <f t="shared" ca="1" si="102"/>
        <v>-0.18160000000000001</v>
      </c>
      <c r="AJ172" s="49">
        <f t="shared" ca="1" si="102"/>
        <v>0.434</v>
      </c>
      <c r="AK172" s="49">
        <f t="shared" ca="1" si="103"/>
        <v>-0.32190000000000002</v>
      </c>
      <c r="AL172" s="49">
        <f t="shared" ca="1" si="103"/>
        <v>0.13639999999999999</v>
      </c>
      <c r="AM172" s="49">
        <f t="shared" ca="1" si="103"/>
        <v>0.1221</v>
      </c>
      <c r="AN172" s="49">
        <f t="shared" ca="1" si="103"/>
        <v>0.22040000000000001</v>
      </c>
      <c r="AO172" s="49">
        <f t="shared" ca="1" si="103"/>
        <v>-0.20599999999999999</v>
      </c>
      <c r="AP172" s="49">
        <f t="shared" ca="1" si="103"/>
        <v>-2.69E-2</v>
      </c>
      <c r="AQ172" s="49">
        <f t="shared" ca="1" si="103"/>
        <v>-0.28299999999999997</v>
      </c>
      <c r="AR172" s="49">
        <f t="shared" ca="1" si="103"/>
        <v>-5.2299999999999999E-2</v>
      </c>
      <c r="AS172" s="49">
        <f t="shared" ca="1" si="103"/>
        <v>0.1177</v>
      </c>
      <c r="AT172" s="49">
        <f t="shared" ca="1" si="103"/>
        <v>0.14349999999999999</v>
      </c>
      <c r="AU172" s="49">
        <f t="shared" ca="1" si="103"/>
        <v>9.9199999999999997E-2</v>
      </c>
      <c r="AV172" s="49">
        <f t="shared" ca="1" si="103"/>
        <v>-0.1172</v>
      </c>
      <c r="AW172" s="49">
        <f t="shared" ca="1" si="103"/>
        <v>-5.7599999999999998E-2</v>
      </c>
      <c r="AX172" s="4">
        <f t="shared" ca="1" si="89"/>
        <v>0.11409999999999999</v>
      </c>
      <c r="AY172" s="4">
        <f t="shared" ca="1" si="100"/>
        <v>-0.18340000000000001</v>
      </c>
      <c r="AZ172" s="4">
        <f t="shared" ca="1" si="100"/>
        <v>0.40770000000000001</v>
      </c>
      <c r="BA172" s="4">
        <f t="shared" ca="1" si="100"/>
        <v>-0.55940000000000001</v>
      </c>
      <c r="BB172" s="4">
        <f t="shared" ca="1" si="100"/>
        <v>0.6421</v>
      </c>
      <c r="BC172" s="4">
        <f t="shared" ca="1" si="100"/>
        <v>-0.2107</v>
      </c>
      <c r="BD172" s="4">
        <f t="shared" ca="1" si="100"/>
        <v>-9.3399999999999997E-2</v>
      </c>
      <c r="BE172" s="4">
        <f t="shared" ca="1" si="100"/>
        <v>-0.1268</v>
      </c>
      <c r="BF172" s="4">
        <f t="shared" ca="1" si="100"/>
        <v>0.28889999999999999</v>
      </c>
      <c r="BG172" s="4">
        <f t="shared" ca="1" si="100"/>
        <v>-0.21870000000000001</v>
      </c>
      <c r="BH172" s="4">
        <f t="shared" ca="1" si="97"/>
        <v>-9.9000000000000008E-3</v>
      </c>
      <c r="BI172" s="4">
        <f t="shared" ca="1" si="97"/>
        <v>-0.21410000000000001</v>
      </c>
      <c r="BJ172" s="4">
        <f t="shared" ca="1" si="97"/>
        <v>-0.1258</v>
      </c>
      <c r="BK172" s="4">
        <f t="shared" ca="1" si="97"/>
        <v>0.5</v>
      </c>
      <c r="BL172" s="4">
        <f t="shared" ca="1" si="97"/>
        <v>-0.10680000000000001</v>
      </c>
      <c r="BM172" s="4">
        <f t="shared" ca="1" si="97"/>
        <v>-0.39029999999999998</v>
      </c>
      <c r="BN172" s="4">
        <f t="shared" ca="1" si="97"/>
        <v>0.15140000000000001</v>
      </c>
      <c r="BO172" s="4">
        <f t="shared" ca="1" si="97"/>
        <v>-6.3600000000000004E-2</v>
      </c>
      <c r="BP172" s="4">
        <f t="shared" ca="1" si="97"/>
        <v>-6.4899999999999999E-2</v>
      </c>
      <c r="BQ172" s="4">
        <f t="shared" ca="1" si="97"/>
        <v>-0.38490000000000002</v>
      </c>
      <c r="BR172" s="4">
        <f t="shared" ca="1" si="98"/>
        <v>-0.314</v>
      </c>
      <c r="BS172" s="4">
        <f t="shared" ca="1" si="98"/>
        <v>-0.16880000000000001</v>
      </c>
      <c r="BT172" s="4">
        <f t="shared" ca="1" si="98"/>
        <v>-0.1061</v>
      </c>
      <c r="BU172" s="4">
        <f t="shared" ca="1" si="98"/>
        <v>-9.0300000000000005E-2</v>
      </c>
      <c r="BV172" s="4">
        <f t="shared" ca="1" si="98"/>
        <v>3.6799999999999999E-2</v>
      </c>
      <c r="BW172" s="4">
        <f t="shared" ca="1" si="98"/>
        <v>8.09E-2</v>
      </c>
      <c r="BX172" s="4">
        <f t="shared" ca="1" si="98"/>
        <v>-2.0400000000000001E-2</v>
      </c>
      <c r="BY172" s="4">
        <f t="shared" ca="1" si="99"/>
        <v>0</v>
      </c>
      <c r="BZ172" s="4">
        <f t="shared" ca="1" si="99"/>
        <v>0</v>
      </c>
      <c r="CA172" s="4">
        <f t="shared" ca="1" si="99"/>
        <v>0</v>
      </c>
      <c r="CB172" s="4">
        <f t="shared" ca="1" si="99"/>
        <v>0</v>
      </c>
      <c r="CC172" s="4">
        <f t="shared" ca="1" si="99"/>
        <v>0</v>
      </c>
    </row>
    <row r="173" spans="2:81">
      <c r="B173" s="26">
        <v>103</v>
      </c>
      <c r="C173" s="26" t="str">
        <f t="shared" si="77"/>
        <v>历史汇总!B103</v>
      </c>
      <c r="D173" s="26">
        <v>171</v>
      </c>
      <c r="E173" s="26" t="str">
        <f t="shared" si="78"/>
        <v>历史新!C171</v>
      </c>
      <c r="F173" s="26">
        <f>ROW()</f>
        <v>173</v>
      </c>
      <c r="G173" s="694"/>
      <c r="H173" s="28" t="s">
        <v>96</v>
      </c>
      <c r="I173" s="43">
        <f t="shared" ca="1" si="104"/>
        <v>0</v>
      </c>
      <c r="J173" s="43">
        <f t="shared" ca="1" si="104"/>
        <v>0</v>
      </c>
      <c r="K173" s="43">
        <f t="shared" ca="1" si="104"/>
        <v>0</v>
      </c>
      <c r="L173" s="43">
        <f t="shared" ca="1" si="104"/>
        <v>0</v>
      </c>
      <c r="M173" s="43">
        <f t="shared" ca="1" si="104"/>
        <v>0</v>
      </c>
      <c r="N173" s="43">
        <f t="shared" ca="1" si="104"/>
        <v>0</v>
      </c>
      <c r="O173" s="43">
        <f t="shared" ca="1" si="104"/>
        <v>19547</v>
      </c>
      <c r="P173" s="43">
        <f t="shared" ca="1" si="104"/>
        <v>22854</v>
      </c>
      <c r="Q173" s="43">
        <f t="shared" ca="1" si="104"/>
        <v>10062</v>
      </c>
      <c r="R173" s="43">
        <f t="shared" ca="1" si="104"/>
        <v>11875</v>
      </c>
      <c r="S173" s="43">
        <f t="shared" ca="1" si="104"/>
        <v>9280</v>
      </c>
      <c r="T173" s="43">
        <f t="shared" ca="1" si="104"/>
        <v>8420</v>
      </c>
      <c r="U173" s="43">
        <f t="shared" ca="1" si="104"/>
        <v>17243</v>
      </c>
      <c r="V173" s="43">
        <f t="shared" ca="1" si="104"/>
        <v>13008</v>
      </c>
      <c r="W173" s="43">
        <f t="shared" ca="1" si="104"/>
        <v>10583</v>
      </c>
      <c r="X173" s="43">
        <f t="shared" ca="1" si="104"/>
        <v>17069</v>
      </c>
      <c r="Y173" s="43">
        <f t="shared" ca="1" si="102"/>
        <v>14503</v>
      </c>
      <c r="Z173" s="43">
        <f t="shared" ca="1" si="102"/>
        <v>18486</v>
      </c>
      <c r="AA173" s="43">
        <f t="shared" ca="1" si="102"/>
        <v>25554</v>
      </c>
      <c r="AB173" s="43">
        <f t="shared" ca="1" si="102"/>
        <v>22214</v>
      </c>
      <c r="AC173" s="43">
        <f t="shared" ca="1" si="102"/>
        <v>10508</v>
      </c>
      <c r="AD173" s="43">
        <f t="shared" ca="1" si="102"/>
        <v>9811</v>
      </c>
      <c r="AE173" s="43">
        <f t="shared" ca="1" si="102"/>
        <v>7097</v>
      </c>
      <c r="AF173" s="43">
        <f t="shared" ca="1" si="102"/>
        <v>7659</v>
      </c>
      <c r="AG173" s="43">
        <f t="shared" ca="1" si="102"/>
        <v>11462</v>
      </c>
      <c r="AH173" s="43">
        <f t="shared" ca="1" si="102"/>
        <v>13527</v>
      </c>
      <c r="AI173" s="43">
        <f t="shared" ca="1" si="102"/>
        <v>7527</v>
      </c>
      <c r="AJ173" s="43">
        <f t="shared" ca="1" si="102"/>
        <v>7353</v>
      </c>
      <c r="AK173" s="43">
        <f t="shared" ca="1" si="103"/>
        <v>7004</v>
      </c>
      <c r="AL173" s="43">
        <f t="shared" ca="1" si="103"/>
        <v>9583</v>
      </c>
      <c r="AM173" s="43">
        <f t="shared" ca="1" si="103"/>
        <v>16204</v>
      </c>
      <c r="AN173" s="43">
        <f t="shared" ca="1" si="103"/>
        <v>15097</v>
      </c>
      <c r="AO173" s="43">
        <f t="shared" ca="1" si="103"/>
        <v>6927</v>
      </c>
      <c r="AP173" s="43">
        <f t="shared" ca="1" si="103"/>
        <v>7294</v>
      </c>
      <c r="AQ173" s="43">
        <f t="shared" ca="1" si="103"/>
        <v>5704</v>
      </c>
      <c r="AR173" s="43">
        <f t="shared" ca="1" si="103"/>
        <v>5266</v>
      </c>
      <c r="AS173" s="43">
        <f t="shared" ca="1" si="103"/>
        <v>9167</v>
      </c>
      <c r="AT173" s="43">
        <f t="shared" ca="1" si="103"/>
        <v>9303</v>
      </c>
      <c r="AU173" s="43">
        <f t="shared" ca="1" si="103"/>
        <v>7082</v>
      </c>
      <c r="AV173" s="43">
        <f t="shared" ca="1" si="103"/>
        <v>7363</v>
      </c>
      <c r="AW173" s="43">
        <f t="shared" ca="1" si="103"/>
        <v>7362</v>
      </c>
      <c r="AX173" s="2">
        <f t="shared" ca="1" si="89"/>
        <v>9123.73</v>
      </c>
      <c r="AY173" s="199">
        <f t="shared" ca="1" si="100"/>
        <v>10358.19</v>
      </c>
      <c r="AZ173" s="199">
        <f t="shared" ca="1" si="100"/>
        <v>8708.9699999999993</v>
      </c>
      <c r="BA173" s="2">
        <f t="shared" ca="1" si="100"/>
        <v>3506.71</v>
      </c>
      <c r="BB173" s="2">
        <f t="shared" ca="1" si="100"/>
        <v>5955.01</v>
      </c>
      <c r="BC173" s="2">
        <f t="shared" ca="1" si="100"/>
        <v>4928.7299999999996</v>
      </c>
      <c r="BD173" s="2">
        <f t="shared" ca="1" si="100"/>
        <v>4059.18</v>
      </c>
      <c r="BE173" s="2">
        <f t="shared" ca="1" si="100"/>
        <v>4798.24</v>
      </c>
      <c r="BF173" s="2">
        <f t="shared" ca="1" si="100"/>
        <v>8186.39</v>
      </c>
      <c r="BG173" s="2">
        <f t="shared" ca="1" si="100"/>
        <v>4036.15</v>
      </c>
      <c r="BH173" s="2">
        <f t="shared" ca="1" si="97"/>
        <v>3938.4</v>
      </c>
      <c r="BI173" s="2">
        <f t="shared" ca="1" si="97"/>
        <v>3294.77</v>
      </c>
      <c r="BJ173" s="2">
        <f t="shared" ca="1" si="97"/>
        <v>3333.86</v>
      </c>
      <c r="BK173" s="2">
        <f t="shared" ca="1" si="97"/>
        <v>6479.56</v>
      </c>
      <c r="BL173" s="2">
        <f t="shared" ca="1" si="97"/>
        <v>6258.58</v>
      </c>
      <c r="BM173" s="2">
        <f t="shared" ca="1" si="97"/>
        <v>2209.79</v>
      </c>
      <c r="BN173" s="2">
        <f t="shared" ca="1" si="97"/>
        <v>2881.44</v>
      </c>
      <c r="BO173" s="2">
        <f t="shared" ca="1" si="97"/>
        <v>2335.4899999999998</v>
      </c>
      <c r="BP173" s="2">
        <f t="shared" ca="1" si="97"/>
        <v>2136.2399999999998</v>
      </c>
      <c r="BQ173" s="2">
        <f t="shared" ca="1" si="97"/>
        <v>1683.23</v>
      </c>
      <c r="BR173" s="2">
        <f t="shared" ca="1" si="98"/>
        <v>1532.42</v>
      </c>
      <c r="BS173" s="2">
        <f t="shared" ca="1" si="98"/>
        <v>742.17</v>
      </c>
      <c r="BT173" s="2">
        <f t="shared" ca="1" si="98"/>
        <v>807.33</v>
      </c>
      <c r="BU173" s="2">
        <f t="shared" ca="1" si="98"/>
        <v>717.3</v>
      </c>
      <c r="BV173" s="2">
        <f t="shared" ca="1" si="98"/>
        <v>855.24</v>
      </c>
      <c r="BW173" s="2">
        <f t="shared" ca="1" si="98"/>
        <v>1451.68</v>
      </c>
      <c r="BX173" s="2">
        <f t="shared" ca="1" si="98"/>
        <v>1366.41</v>
      </c>
      <c r="BY173" s="2">
        <f t="shared" ca="1" si="99"/>
        <v>0</v>
      </c>
      <c r="BZ173" s="2">
        <f t="shared" ca="1" si="99"/>
        <v>0</v>
      </c>
      <c r="CA173" s="2">
        <f t="shared" ca="1" si="99"/>
        <v>0</v>
      </c>
      <c r="CB173" s="2">
        <f t="shared" ca="1" si="99"/>
        <v>0</v>
      </c>
      <c r="CC173" s="2">
        <f t="shared" ca="1" si="99"/>
        <v>0</v>
      </c>
    </row>
    <row r="174" spans="2:81">
      <c r="B174" s="26">
        <v>104</v>
      </c>
      <c r="C174" s="26" t="str">
        <f t="shared" si="77"/>
        <v>历史汇总!B104</v>
      </c>
      <c r="D174" s="26">
        <v>172</v>
      </c>
      <c r="E174" s="26" t="str">
        <f t="shared" si="78"/>
        <v>历史新!C172</v>
      </c>
      <c r="F174" s="26">
        <f>ROW()</f>
        <v>174</v>
      </c>
      <c r="G174" s="694"/>
      <c r="H174" s="29" t="s">
        <v>97</v>
      </c>
      <c r="I174" s="49">
        <f t="shared" ca="1" si="104"/>
        <v>0</v>
      </c>
      <c r="J174" s="49">
        <f t="shared" ca="1" si="104"/>
        <v>0</v>
      </c>
      <c r="K174" s="49">
        <f t="shared" ca="1" si="104"/>
        <v>0</v>
      </c>
      <c r="L174" s="49">
        <f t="shared" ca="1" si="104"/>
        <v>0</v>
      </c>
      <c r="M174" s="49">
        <f t="shared" ca="1" si="104"/>
        <v>0</v>
      </c>
      <c r="N174" s="49">
        <f t="shared" ca="1" si="104"/>
        <v>0</v>
      </c>
      <c r="O174" s="49">
        <f t="shared" ca="1" si="104"/>
        <v>0</v>
      </c>
      <c r="P174" s="49">
        <f t="shared" ca="1" si="104"/>
        <v>0.16919999999999999</v>
      </c>
      <c r="Q174" s="49">
        <f t="shared" ca="1" si="104"/>
        <v>-0.55969999999999998</v>
      </c>
      <c r="R174" s="49">
        <f t="shared" ca="1" si="104"/>
        <v>0.1802</v>
      </c>
      <c r="S174" s="49">
        <f t="shared" ca="1" si="104"/>
        <v>-0.2185</v>
      </c>
      <c r="T174" s="49">
        <f t="shared" ca="1" si="104"/>
        <v>-9.2700000000000005E-2</v>
      </c>
      <c r="U174" s="49">
        <f t="shared" ca="1" si="104"/>
        <v>1.0479000000000001</v>
      </c>
      <c r="V174" s="49">
        <f t="shared" ca="1" si="104"/>
        <v>-0.24560000000000001</v>
      </c>
      <c r="W174" s="49">
        <f t="shared" ca="1" si="104"/>
        <v>-0.18640000000000001</v>
      </c>
      <c r="X174" s="49">
        <f t="shared" ca="1" si="104"/>
        <v>0.6129</v>
      </c>
      <c r="Y174" s="49">
        <f t="shared" ca="1" si="102"/>
        <v>-0.15029999999999999</v>
      </c>
      <c r="Z174" s="49">
        <f t="shared" ca="1" si="102"/>
        <v>0.27460000000000001</v>
      </c>
      <c r="AA174" s="49">
        <f t="shared" ca="1" si="102"/>
        <v>0.38229999999999997</v>
      </c>
      <c r="AB174" s="49">
        <f t="shared" ca="1" si="102"/>
        <v>-0.13070000000000001</v>
      </c>
      <c r="AC174" s="49">
        <f t="shared" ca="1" si="102"/>
        <v>-0.52700000000000002</v>
      </c>
      <c r="AD174" s="49">
        <f t="shared" ca="1" si="102"/>
        <v>-6.6299999999999998E-2</v>
      </c>
      <c r="AE174" s="49">
        <f t="shared" ca="1" si="102"/>
        <v>-0.27660000000000001</v>
      </c>
      <c r="AF174" s="49">
        <f t="shared" ca="1" si="102"/>
        <v>7.9200000000000007E-2</v>
      </c>
      <c r="AG174" s="49">
        <f t="shared" ca="1" si="102"/>
        <v>0.4965</v>
      </c>
      <c r="AH174" s="49">
        <f t="shared" ca="1" si="102"/>
        <v>0.1802</v>
      </c>
      <c r="AI174" s="49">
        <f t="shared" ca="1" si="102"/>
        <v>-0.44359999999999999</v>
      </c>
      <c r="AJ174" s="49">
        <f t="shared" ca="1" si="102"/>
        <v>-2.3099999999999999E-2</v>
      </c>
      <c r="AK174" s="49">
        <f t="shared" ca="1" si="103"/>
        <v>-4.7500000000000001E-2</v>
      </c>
      <c r="AL174" s="49">
        <f t="shared" ca="1" si="103"/>
        <v>0.36820000000000003</v>
      </c>
      <c r="AM174" s="49">
        <f t="shared" ca="1" si="103"/>
        <v>0.69089999999999996</v>
      </c>
      <c r="AN174" s="49">
        <f t="shared" ca="1" si="103"/>
        <v>-6.83E-2</v>
      </c>
      <c r="AO174" s="49">
        <f t="shared" ca="1" si="103"/>
        <v>-0.54120000000000001</v>
      </c>
      <c r="AP174" s="49">
        <f t="shared" ca="1" si="103"/>
        <v>5.2999999999999999E-2</v>
      </c>
      <c r="AQ174" s="49">
        <f t="shared" ca="1" si="103"/>
        <v>-0.218</v>
      </c>
      <c r="AR174" s="49">
        <f t="shared" ca="1" si="103"/>
        <v>-7.6799999999999993E-2</v>
      </c>
      <c r="AS174" s="49">
        <f t="shared" ca="1" si="103"/>
        <v>0.74080000000000001</v>
      </c>
      <c r="AT174" s="49">
        <f t="shared" ca="1" si="103"/>
        <v>1.4800000000000001E-2</v>
      </c>
      <c r="AU174" s="49">
        <f t="shared" ca="1" si="103"/>
        <v>-0.2387</v>
      </c>
      <c r="AV174" s="49">
        <f t="shared" ca="1" si="103"/>
        <v>3.9699999999999999E-2</v>
      </c>
      <c r="AW174" s="49">
        <f t="shared" ca="1" si="103"/>
        <v>-1E-4</v>
      </c>
      <c r="AX174" s="4">
        <f t="shared" ca="1" si="89"/>
        <v>0.2394</v>
      </c>
      <c r="AY174" s="4">
        <f t="shared" ca="1" si="100"/>
        <v>0.1353</v>
      </c>
      <c r="AZ174" s="4">
        <f t="shared" ca="1" si="100"/>
        <v>-0.15920000000000001</v>
      </c>
      <c r="BA174" s="4">
        <f t="shared" ca="1" si="100"/>
        <v>-0.59730000000000005</v>
      </c>
      <c r="BB174" s="4">
        <f t="shared" ca="1" si="100"/>
        <v>0.69820000000000004</v>
      </c>
      <c r="BC174" s="4">
        <f t="shared" ca="1" si="100"/>
        <v>-0.17230000000000001</v>
      </c>
      <c r="BD174" s="4">
        <f t="shared" ca="1" si="100"/>
        <v>-0.1764</v>
      </c>
      <c r="BE174" s="4">
        <f t="shared" ca="1" si="100"/>
        <v>0.18210000000000001</v>
      </c>
      <c r="BF174" s="4">
        <f t="shared" ca="1" si="100"/>
        <v>0.70609999999999995</v>
      </c>
      <c r="BG174" s="4">
        <f t="shared" ca="1" si="100"/>
        <v>-0.50700000000000001</v>
      </c>
      <c r="BH174" s="4">
        <f t="shared" ca="1" si="97"/>
        <v>-2.4199999999999999E-2</v>
      </c>
      <c r="BI174" s="4">
        <f t="shared" ca="1" si="97"/>
        <v>-0.16339999999999999</v>
      </c>
      <c r="BJ174" s="4">
        <f t="shared" ca="1" si="97"/>
        <v>1.1900000000000001E-2</v>
      </c>
      <c r="BK174" s="4">
        <f t="shared" ca="1" si="97"/>
        <v>0.94359999999999999</v>
      </c>
      <c r="BL174" s="4">
        <f t="shared" ca="1" si="97"/>
        <v>-3.4099999999999998E-2</v>
      </c>
      <c r="BM174" s="4">
        <f t="shared" ca="1" si="97"/>
        <v>-0.64690000000000003</v>
      </c>
      <c r="BN174" s="4">
        <f t="shared" ca="1" si="97"/>
        <v>0.3039</v>
      </c>
      <c r="BO174" s="4">
        <f t="shared" ca="1" si="97"/>
        <v>-0.1895</v>
      </c>
      <c r="BP174" s="4">
        <f t="shared" ca="1" si="97"/>
        <v>-8.5300000000000001E-2</v>
      </c>
      <c r="BQ174" s="4">
        <f t="shared" ca="1" si="97"/>
        <v>-0.21210000000000001</v>
      </c>
      <c r="BR174" s="4">
        <f t="shared" ca="1" si="98"/>
        <v>-8.9599999999999999E-2</v>
      </c>
      <c r="BS174" s="4">
        <f t="shared" ca="1" si="98"/>
        <v>-0.51570000000000005</v>
      </c>
      <c r="BT174" s="4">
        <f t="shared" ca="1" si="98"/>
        <v>8.7800000000000003E-2</v>
      </c>
      <c r="BU174" s="4">
        <f t="shared" ca="1" si="98"/>
        <v>-0.1115</v>
      </c>
      <c r="BV174" s="4">
        <f t="shared" ca="1" si="98"/>
        <v>0.1923</v>
      </c>
      <c r="BW174" s="4">
        <f t="shared" ca="1" si="98"/>
        <v>0.69740000000000002</v>
      </c>
      <c r="BX174" s="4">
        <f t="shared" ca="1" si="98"/>
        <v>-5.8700000000000002E-2</v>
      </c>
      <c r="BY174" s="4">
        <f t="shared" ca="1" si="99"/>
        <v>0</v>
      </c>
      <c r="BZ174" s="4">
        <f t="shared" ca="1" si="99"/>
        <v>0</v>
      </c>
      <c r="CA174" s="4">
        <f t="shared" ca="1" si="99"/>
        <v>0</v>
      </c>
      <c r="CB174" s="4">
        <f t="shared" ca="1" si="99"/>
        <v>0</v>
      </c>
      <c r="CC174" s="4">
        <f t="shared" ca="1" si="99"/>
        <v>0</v>
      </c>
    </row>
    <row r="175" spans="2:81">
      <c r="B175" s="26">
        <v>105</v>
      </c>
      <c r="C175" s="26" t="str">
        <f t="shared" si="77"/>
        <v>历史汇总!B105</v>
      </c>
      <c r="D175" s="26">
        <v>173</v>
      </c>
      <c r="E175" s="26" t="str">
        <f t="shared" si="78"/>
        <v>历史新!C173</v>
      </c>
      <c r="F175" s="26">
        <f>ROW()</f>
        <v>175</v>
      </c>
      <c r="G175" s="694" t="s">
        <v>98</v>
      </c>
      <c r="H175" s="28" t="s">
        <v>99</v>
      </c>
      <c r="I175" s="43">
        <f t="shared" ca="1" si="104"/>
        <v>0</v>
      </c>
      <c r="J175" s="43">
        <f t="shared" ca="1" si="104"/>
        <v>0</v>
      </c>
      <c r="K175" s="43">
        <f t="shared" ca="1" si="104"/>
        <v>0</v>
      </c>
      <c r="L175" s="43">
        <f t="shared" ca="1" si="104"/>
        <v>0</v>
      </c>
      <c r="M175" s="43">
        <f t="shared" ca="1" si="104"/>
        <v>0</v>
      </c>
      <c r="N175" s="43">
        <f t="shared" ca="1" si="104"/>
        <v>0</v>
      </c>
      <c r="O175" s="43">
        <f t="shared" ca="1" si="104"/>
        <v>0</v>
      </c>
      <c r="P175" s="43">
        <f t="shared" ca="1" si="104"/>
        <v>0</v>
      </c>
      <c r="Q175" s="43">
        <f t="shared" ca="1" si="104"/>
        <v>0</v>
      </c>
      <c r="R175" s="43">
        <f t="shared" ca="1" si="104"/>
        <v>0</v>
      </c>
      <c r="S175" s="43">
        <f t="shared" ca="1" si="104"/>
        <v>0</v>
      </c>
      <c r="T175" s="43">
        <f t="shared" ca="1" si="104"/>
        <v>0</v>
      </c>
      <c r="U175" s="57">
        <f t="shared" ca="1" si="104"/>
        <v>71.052999999999997</v>
      </c>
      <c r="V175" s="43">
        <f t="shared" ca="1" si="104"/>
        <v>69</v>
      </c>
      <c r="W175" s="43">
        <f t="shared" ca="1" si="104"/>
        <v>1525</v>
      </c>
      <c r="X175" s="43">
        <f t="shared" ca="1" si="104"/>
        <v>3131</v>
      </c>
      <c r="Y175" s="43">
        <f t="shared" ca="1" si="102"/>
        <v>2993</v>
      </c>
      <c r="Z175" s="43">
        <f t="shared" ca="1" si="102"/>
        <v>3210</v>
      </c>
      <c r="AA175" s="43">
        <f t="shared" ca="1" si="102"/>
        <v>3645</v>
      </c>
      <c r="AB175" s="43">
        <f t="shared" ca="1" si="102"/>
        <v>3234</v>
      </c>
      <c r="AC175" s="43">
        <f t="shared" ca="1" si="102"/>
        <v>1347</v>
      </c>
      <c r="AD175" s="43">
        <f t="shared" ca="1" si="102"/>
        <v>2182</v>
      </c>
      <c r="AE175" s="43">
        <f t="shared" ca="1" si="102"/>
        <v>3170</v>
      </c>
      <c r="AF175" s="43">
        <f t="shared" ca="1" si="102"/>
        <v>3214</v>
      </c>
      <c r="AG175" s="43">
        <f t="shared" ca="1" si="102"/>
        <v>3300</v>
      </c>
      <c r="AH175" s="43">
        <f t="shared" ca="1" si="102"/>
        <v>3218</v>
      </c>
      <c r="AI175" s="43">
        <f t="shared" ca="1" si="102"/>
        <v>2856</v>
      </c>
      <c r="AJ175" s="43">
        <f t="shared" ca="1" si="102"/>
        <v>2828</v>
      </c>
      <c r="AK175" s="43">
        <f t="shared" ca="1" si="103"/>
        <v>2913</v>
      </c>
      <c r="AL175" s="43">
        <f t="shared" ca="1" si="103"/>
        <v>3322</v>
      </c>
      <c r="AM175" s="43">
        <f t="shared" ca="1" si="103"/>
        <v>3297</v>
      </c>
      <c r="AN175" s="43">
        <f t="shared" ca="1" si="103"/>
        <v>3229</v>
      </c>
      <c r="AO175" s="43">
        <f t="shared" ca="1" si="103"/>
        <v>2642</v>
      </c>
      <c r="AP175" s="43">
        <f t="shared" ca="1" si="103"/>
        <v>2768</v>
      </c>
      <c r="AQ175" s="43">
        <f t="shared" ca="1" si="103"/>
        <v>2740</v>
      </c>
      <c r="AR175" s="43">
        <f t="shared" ca="1" si="103"/>
        <v>3085</v>
      </c>
      <c r="AS175" s="43">
        <f t="shared" ca="1" si="103"/>
        <v>3245</v>
      </c>
      <c r="AT175" s="43">
        <f t="shared" ca="1" si="103"/>
        <v>3134</v>
      </c>
      <c r="AU175" s="43">
        <f t="shared" ca="1" si="103"/>
        <v>2659</v>
      </c>
      <c r="AV175" s="43">
        <f t="shared" ca="1" si="103"/>
        <v>2734</v>
      </c>
      <c r="AW175" s="43">
        <f t="shared" ca="1" si="103"/>
        <v>2606</v>
      </c>
      <c r="AX175" s="2">
        <f t="shared" ca="1" si="89"/>
        <v>2738.98</v>
      </c>
      <c r="AY175" s="2">
        <f t="shared" ca="1" si="100"/>
        <v>2468.98</v>
      </c>
      <c r="AZ175" s="2">
        <f t="shared" ca="1" si="100"/>
        <v>2427.41</v>
      </c>
      <c r="BA175" s="2">
        <f t="shared" ca="1" si="100"/>
        <v>2102.87</v>
      </c>
      <c r="BB175" s="2">
        <f t="shared" ca="1" si="100"/>
        <v>2714.86</v>
      </c>
      <c r="BC175" s="2">
        <f t="shared" ca="1" si="100"/>
        <v>2336.44</v>
      </c>
      <c r="BD175" s="2">
        <f t="shared" ca="1" si="100"/>
        <v>2234.27</v>
      </c>
      <c r="BE175" s="2">
        <f t="shared" ca="1" si="100"/>
        <v>2356.25</v>
      </c>
      <c r="BF175" s="2">
        <f t="shared" ca="1" si="100"/>
        <v>2799.43</v>
      </c>
      <c r="BG175" s="2">
        <f t="shared" ca="1" si="100"/>
        <v>2344.23</v>
      </c>
      <c r="BH175" s="2">
        <f t="shared" ca="1" si="97"/>
        <v>2148.21</v>
      </c>
      <c r="BI175" s="2">
        <f t="shared" ca="1" si="97"/>
        <v>2027.06</v>
      </c>
      <c r="BJ175" s="2">
        <f t="shared" ca="1" si="97"/>
        <v>2060.3200000000002</v>
      </c>
      <c r="BK175" s="2">
        <f t="shared" ca="1" si="97"/>
        <v>2378.69</v>
      </c>
      <c r="BL175" s="2">
        <f t="shared" ca="1" si="97"/>
        <v>2383.4699999999998</v>
      </c>
      <c r="BM175" s="2">
        <f t="shared" ca="1" si="97"/>
        <v>1876.17</v>
      </c>
      <c r="BN175" s="2">
        <f t="shared" ca="1" si="97"/>
        <v>2187.2399999999998</v>
      </c>
      <c r="BO175" s="2">
        <f t="shared" ca="1" si="97"/>
        <v>2093.33</v>
      </c>
      <c r="BP175" s="2">
        <f t="shared" ca="1" si="97"/>
        <v>2133.33</v>
      </c>
      <c r="BQ175" s="2">
        <f t="shared" ca="1" si="97"/>
        <v>2266.84</v>
      </c>
      <c r="BR175" s="2">
        <f t="shared" ca="1" si="98"/>
        <v>2536.6</v>
      </c>
      <c r="BS175" s="2">
        <f t="shared" ca="1" si="98"/>
        <v>1936.26</v>
      </c>
      <c r="BT175" s="2">
        <f t="shared" ca="1" si="98"/>
        <v>1986.03</v>
      </c>
      <c r="BU175" s="2">
        <f t="shared" ca="1" si="98"/>
        <v>1991.69</v>
      </c>
      <c r="BV175" s="2">
        <f t="shared" ca="1" si="98"/>
        <v>2159.0300000000002</v>
      </c>
      <c r="BW175" s="2">
        <f t="shared" ca="1" si="98"/>
        <v>2426.2399999999998</v>
      </c>
      <c r="BX175" s="2">
        <f t="shared" ca="1" si="98"/>
        <v>2517.65</v>
      </c>
      <c r="BY175" s="2">
        <f t="shared" ca="1" si="99"/>
        <v>0</v>
      </c>
      <c r="BZ175" s="2">
        <f t="shared" ca="1" si="99"/>
        <v>0</v>
      </c>
      <c r="CA175" s="2">
        <f t="shared" ca="1" si="99"/>
        <v>0</v>
      </c>
      <c r="CB175" s="2">
        <f t="shared" ca="1" si="99"/>
        <v>0</v>
      </c>
      <c r="CC175" s="2">
        <f t="shared" ca="1" si="99"/>
        <v>0</v>
      </c>
    </row>
    <row r="176" spans="2:81">
      <c r="C176" s="26" t="str">
        <f t="shared" si="77"/>
        <v>历史汇总!B</v>
      </c>
      <c r="D176" s="26">
        <v>174</v>
      </c>
      <c r="E176" s="26" t="str">
        <f t="shared" si="78"/>
        <v>历史新!C174</v>
      </c>
      <c r="F176" s="26">
        <f>ROW()</f>
        <v>176</v>
      </c>
      <c r="G176" s="694"/>
      <c r="H176" s="29" t="s">
        <v>100</v>
      </c>
      <c r="I176" s="45" t="e">
        <f t="shared" ca="1" si="104"/>
        <v>#REF!</v>
      </c>
      <c r="J176" s="45" t="e">
        <f t="shared" ca="1" si="104"/>
        <v>#REF!</v>
      </c>
      <c r="K176" s="45" t="e">
        <f t="shared" ca="1" si="104"/>
        <v>#REF!</v>
      </c>
      <c r="L176" s="45" t="e">
        <f t="shared" ca="1" si="104"/>
        <v>#REF!</v>
      </c>
      <c r="M176" s="45" t="e">
        <f t="shared" ca="1" si="104"/>
        <v>#REF!</v>
      </c>
      <c r="N176" s="45" t="e">
        <f t="shared" ca="1" si="104"/>
        <v>#REF!</v>
      </c>
      <c r="O176" s="45" t="e">
        <f t="shared" ca="1" si="104"/>
        <v>#REF!</v>
      </c>
      <c r="P176" s="45" t="e">
        <f t="shared" ca="1" si="104"/>
        <v>#REF!</v>
      </c>
      <c r="Q176" s="45" t="e">
        <f t="shared" ca="1" si="104"/>
        <v>#REF!</v>
      </c>
      <c r="R176" s="45" t="e">
        <f t="shared" ca="1" si="104"/>
        <v>#REF!</v>
      </c>
      <c r="S176" s="45" t="e">
        <f t="shared" ca="1" si="104"/>
        <v>#REF!</v>
      </c>
      <c r="T176" s="45" t="e">
        <f t="shared" ca="1" si="104"/>
        <v>#REF!</v>
      </c>
      <c r="U176" s="45" t="e">
        <f t="shared" ca="1" si="104"/>
        <v>#REF!</v>
      </c>
      <c r="V176" s="45" t="e">
        <f t="shared" ca="1" si="104"/>
        <v>#REF!</v>
      </c>
      <c r="W176" s="45" t="e">
        <f t="shared" ca="1" si="104"/>
        <v>#REF!</v>
      </c>
      <c r="X176" s="45" t="e">
        <f t="shared" ca="1" si="104"/>
        <v>#REF!</v>
      </c>
      <c r="Y176" s="45" t="e">
        <f t="shared" ca="1" si="102"/>
        <v>#REF!</v>
      </c>
      <c r="Z176" s="45" t="e">
        <f t="shared" ca="1" si="102"/>
        <v>#REF!</v>
      </c>
      <c r="AA176" s="45" t="e">
        <f t="shared" ca="1" si="102"/>
        <v>#REF!</v>
      </c>
      <c r="AB176" s="45" t="e">
        <f t="shared" ca="1" si="102"/>
        <v>#REF!</v>
      </c>
      <c r="AC176" s="45" t="e">
        <f t="shared" ca="1" si="102"/>
        <v>#REF!</v>
      </c>
      <c r="AD176" s="45" t="e">
        <f t="shared" ca="1" si="102"/>
        <v>#REF!</v>
      </c>
      <c r="AE176" s="45" t="e">
        <f t="shared" ca="1" si="102"/>
        <v>#REF!</v>
      </c>
      <c r="AF176" s="45" t="e">
        <f t="shared" ca="1" si="102"/>
        <v>#REF!</v>
      </c>
      <c r="AG176" s="45" t="e">
        <f t="shared" ca="1" si="102"/>
        <v>#REF!</v>
      </c>
      <c r="AH176" s="45" t="e">
        <f t="shared" ca="1" si="102"/>
        <v>#REF!</v>
      </c>
      <c r="AI176" s="45" t="e">
        <f t="shared" ca="1" si="102"/>
        <v>#REF!</v>
      </c>
      <c r="AJ176" s="45" t="e">
        <f t="shared" ca="1" si="102"/>
        <v>#REF!</v>
      </c>
      <c r="AK176" s="45" t="e">
        <f t="shared" ca="1" si="103"/>
        <v>#REF!</v>
      </c>
      <c r="AL176" s="45" t="e">
        <f t="shared" ca="1" si="103"/>
        <v>#REF!</v>
      </c>
      <c r="AM176" s="45" t="e">
        <f t="shared" ca="1" si="103"/>
        <v>#REF!</v>
      </c>
      <c r="AN176" s="45" t="e">
        <f t="shared" ca="1" si="103"/>
        <v>#REF!</v>
      </c>
      <c r="AO176" s="45" t="e">
        <f t="shared" ca="1" si="103"/>
        <v>#REF!</v>
      </c>
      <c r="AP176" s="45" t="e">
        <f t="shared" ca="1" si="103"/>
        <v>#REF!</v>
      </c>
      <c r="AQ176" s="45" t="e">
        <f t="shared" ca="1" si="103"/>
        <v>#REF!</v>
      </c>
      <c r="AR176" s="45" t="e">
        <f t="shared" ca="1" si="103"/>
        <v>#REF!</v>
      </c>
      <c r="AS176" s="45" t="e">
        <f t="shared" ca="1" si="103"/>
        <v>#REF!</v>
      </c>
      <c r="AT176" s="45" t="e">
        <f t="shared" ca="1" si="103"/>
        <v>#REF!</v>
      </c>
      <c r="AU176" s="45" t="e">
        <f t="shared" ca="1" si="103"/>
        <v>#REF!</v>
      </c>
      <c r="AV176" s="45" t="e">
        <f t="shared" ca="1" si="103"/>
        <v>#REF!</v>
      </c>
      <c r="AW176" s="45" t="e">
        <f t="shared" ca="1" si="103"/>
        <v>#REF!</v>
      </c>
      <c r="AX176" s="4">
        <f t="shared" ca="1" si="89"/>
        <v>5015.75</v>
      </c>
      <c r="AY176" s="4">
        <f t="shared" ref="AY176:BG184" ca="1" si="105">OFFSET(INDIRECT($E176),0,AY$1)</f>
        <v>5138.1000000000004</v>
      </c>
      <c r="AZ176" s="4">
        <f t="shared" ca="1" si="105"/>
        <v>5501.26</v>
      </c>
      <c r="BA176" s="4">
        <f t="shared" ca="1" si="105"/>
        <v>4233.78</v>
      </c>
      <c r="BB176" s="4">
        <f t="shared" ca="1" si="105"/>
        <v>5729.8</v>
      </c>
      <c r="BC176" s="4">
        <f t="shared" ca="1" si="105"/>
        <v>4485.87</v>
      </c>
      <c r="BD176" s="4">
        <f t="shared" ca="1" si="105"/>
        <v>4033.88</v>
      </c>
      <c r="BE176" s="4">
        <f t="shared" ca="1" si="105"/>
        <v>4383.37</v>
      </c>
      <c r="BF176" s="4">
        <f t="shared" ca="1" si="105"/>
        <v>6134.17</v>
      </c>
      <c r="BG176" s="4">
        <f t="shared" ca="1" si="105"/>
        <v>4593.29</v>
      </c>
      <c r="BH176" s="4">
        <f t="shared" ca="1" si="97"/>
        <v>4458.33</v>
      </c>
      <c r="BI176" s="4">
        <f t="shared" ca="1" si="97"/>
        <v>4209.8500000000004</v>
      </c>
      <c r="BJ176" s="4">
        <f t="shared" ca="1" si="97"/>
        <v>4594.8999999999996</v>
      </c>
      <c r="BK176" s="4">
        <f t="shared" ca="1" si="97"/>
        <v>5319.57</v>
      </c>
      <c r="BL176" s="4">
        <f t="shared" ca="1" si="97"/>
        <v>5401.7</v>
      </c>
      <c r="BM176" s="4">
        <f t="shared" ca="1" si="97"/>
        <v>4359.2299999999996</v>
      </c>
      <c r="BN176" s="4">
        <f t="shared" ca="1" si="97"/>
        <v>5091.6899999999996</v>
      </c>
      <c r="BO176" s="4">
        <f t="shared" ca="1" si="97"/>
        <v>4522.5</v>
      </c>
      <c r="BP176" s="4">
        <f t="shared" ca="1" si="97"/>
        <v>4340.99</v>
      </c>
      <c r="BQ176" s="4">
        <f t="shared" ca="1" si="97"/>
        <v>5145.68</v>
      </c>
      <c r="BR176" s="4">
        <f t="shared" ca="1" si="98"/>
        <v>5993.91</v>
      </c>
      <c r="BS176" s="4">
        <f t="shared" ca="1" si="98"/>
        <v>4266.87</v>
      </c>
      <c r="BT176" s="4">
        <f t="shared" ca="1" si="98"/>
        <v>4433.8500000000004</v>
      </c>
      <c r="BU176" s="4">
        <f t="shared" ca="1" si="98"/>
        <v>4313.18</v>
      </c>
      <c r="BV176" s="4">
        <f t="shared" ca="1" si="98"/>
        <v>5030.92</v>
      </c>
      <c r="BW176" s="4">
        <f t="shared" ca="1" si="98"/>
        <v>6110.81</v>
      </c>
      <c r="BX176" s="4">
        <f t="shared" ca="1" si="98"/>
        <v>6661.27</v>
      </c>
      <c r="BY176" s="4">
        <f t="shared" ca="1" si="99"/>
        <v>0</v>
      </c>
      <c r="BZ176" s="4">
        <f t="shared" ca="1" si="99"/>
        <v>0</v>
      </c>
      <c r="CA176" s="4">
        <f t="shared" ca="1" si="99"/>
        <v>0</v>
      </c>
      <c r="CB176" s="4">
        <f t="shared" ca="1" si="99"/>
        <v>0</v>
      </c>
      <c r="CC176" s="4">
        <f t="shared" ca="1" si="99"/>
        <v>0</v>
      </c>
    </row>
    <row r="177" spans="2:81">
      <c r="B177" s="26">
        <v>106</v>
      </c>
      <c r="C177" s="26" t="str">
        <f t="shared" si="77"/>
        <v>历史汇总!B106</v>
      </c>
      <c r="D177" s="26">
        <v>175</v>
      </c>
      <c r="E177" s="26" t="str">
        <f t="shared" si="78"/>
        <v>历史新!C175</v>
      </c>
      <c r="F177" s="26">
        <f>ROW()</f>
        <v>177</v>
      </c>
      <c r="G177" s="694"/>
      <c r="H177" s="29" t="s">
        <v>101</v>
      </c>
      <c r="I177" s="45">
        <f t="shared" ca="1" si="104"/>
        <v>0</v>
      </c>
      <c r="J177" s="45">
        <f t="shared" ca="1" si="104"/>
        <v>0</v>
      </c>
      <c r="K177" s="45">
        <f t="shared" ca="1" si="104"/>
        <v>0</v>
      </c>
      <c r="L177" s="45">
        <f t="shared" ca="1" si="104"/>
        <v>0</v>
      </c>
      <c r="M177" s="45">
        <f t="shared" ca="1" si="104"/>
        <v>0</v>
      </c>
      <c r="N177" s="45">
        <f t="shared" ca="1" si="104"/>
        <v>0</v>
      </c>
      <c r="O177" s="45">
        <f t="shared" ca="1" si="104"/>
        <v>0</v>
      </c>
      <c r="P177" s="45">
        <f t="shared" ca="1" si="104"/>
        <v>0</v>
      </c>
      <c r="Q177" s="45">
        <f t="shared" ca="1" si="104"/>
        <v>0</v>
      </c>
      <c r="R177" s="45">
        <f t="shared" ca="1" si="104"/>
        <v>0</v>
      </c>
      <c r="S177" s="45">
        <f t="shared" ca="1" si="104"/>
        <v>0</v>
      </c>
      <c r="T177" s="45">
        <f t="shared" ca="1" si="104"/>
        <v>0</v>
      </c>
      <c r="U177" s="56">
        <f t="shared" ca="1" si="104"/>
        <v>67.97</v>
      </c>
      <c r="V177" s="45">
        <f t="shared" ca="1" si="104"/>
        <v>67</v>
      </c>
      <c r="W177" s="45">
        <f t="shared" ca="1" si="104"/>
        <v>1768</v>
      </c>
      <c r="X177" s="45">
        <f t="shared" ca="1" si="104"/>
        <v>2967</v>
      </c>
      <c r="Y177" s="45">
        <f t="shared" ca="1" si="102"/>
        <v>2878</v>
      </c>
      <c r="Z177" s="45">
        <f t="shared" ca="1" si="102"/>
        <v>3173</v>
      </c>
      <c r="AA177" s="45">
        <f t="shared" ca="1" si="102"/>
        <v>3595</v>
      </c>
      <c r="AB177" s="45">
        <f t="shared" ca="1" si="102"/>
        <v>3069</v>
      </c>
      <c r="AC177" s="45">
        <f t="shared" ca="1" si="102"/>
        <v>1225</v>
      </c>
      <c r="AD177" s="45">
        <f t="shared" ca="1" si="102"/>
        <v>2181</v>
      </c>
      <c r="AE177" s="45">
        <f t="shared" ca="1" si="102"/>
        <v>3046</v>
      </c>
      <c r="AF177" s="45">
        <f t="shared" ca="1" si="102"/>
        <v>3177</v>
      </c>
      <c r="AG177" s="45">
        <f t="shared" ca="1" si="102"/>
        <v>3247</v>
      </c>
      <c r="AH177" s="45">
        <f t="shared" ca="1" si="102"/>
        <v>3202</v>
      </c>
      <c r="AI177" s="45">
        <f t="shared" ca="1" si="102"/>
        <v>2801</v>
      </c>
      <c r="AJ177" s="45">
        <f t="shared" ca="1" si="102"/>
        <v>2725</v>
      </c>
      <c r="AK177" s="45">
        <f t="shared" ca="1" si="103"/>
        <v>2736</v>
      </c>
      <c r="AL177" s="45">
        <f t="shared" ca="1" si="103"/>
        <v>2912</v>
      </c>
      <c r="AM177" s="45">
        <f t="shared" ca="1" si="103"/>
        <v>2921</v>
      </c>
      <c r="AN177" s="45">
        <f t="shared" ca="1" si="103"/>
        <v>2858</v>
      </c>
      <c r="AO177" s="45">
        <f t="shared" ca="1" si="103"/>
        <v>2422</v>
      </c>
      <c r="AP177" s="45">
        <f t="shared" ca="1" si="103"/>
        <v>2511</v>
      </c>
      <c r="AQ177" s="45">
        <f t="shared" ca="1" si="103"/>
        <v>2465</v>
      </c>
      <c r="AR177" s="45">
        <f t="shared" ca="1" si="103"/>
        <v>2733</v>
      </c>
      <c r="AS177" s="45">
        <f t="shared" ca="1" si="103"/>
        <v>2930</v>
      </c>
      <c r="AT177" s="45">
        <f t="shared" ca="1" si="103"/>
        <v>2845</v>
      </c>
      <c r="AU177" s="45">
        <f t="shared" ca="1" si="103"/>
        <v>2496</v>
      </c>
      <c r="AV177" s="45">
        <f t="shared" ca="1" si="103"/>
        <v>2639</v>
      </c>
      <c r="AW177" s="45">
        <f t="shared" ca="1" si="103"/>
        <v>2473</v>
      </c>
      <c r="AX177" s="4">
        <f t="shared" ca="1" si="89"/>
        <v>2562.69</v>
      </c>
      <c r="AY177" s="4">
        <f t="shared" ca="1" si="105"/>
        <v>2246.5300000000002</v>
      </c>
      <c r="AZ177" s="4">
        <f t="shared" ca="1" si="105"/>
        <v>2236.88</v>
      </c>
      <c r="BA177" s="4">
        <f t="shared" ca="1" si="105"/>
        <v>1988.42</v>
      </c>
      <c r="BB177" s="4">
        <f t="shared" ca="1" si="105"/>
        <v>2448.89</v>
      </c>
      <c r="BC177" s="4">
        <f t="shared" ca="1" si="105"/>
        <v>2300.59</v>
      </c>
      <c r="BD177" s="4">
        <f t="shared" ca="1" si="105"/>
        <v>2250.69</v>
      </c>
      <c r="BE177" s="4">
        <f t="shared" ca="1" si="105"/>
        <v>2384.06</v>
      </c>
      <c r="BF177" s="4">
        <f t="shared" ca="1" si="105"/>
        <v>2601.46</v>
      </c>
      <c r="BG177" s="4">
        <f t="shared" ca="1" si="105"/>
        <v>2143.33</v>
      </c>
      <c r="BH177" s="4">
        <f t="shared" ca="1" si="97"/>
        <v>2057.8200000000002</v>
      </c>
      <c r="BI177" s="4">
        <f t="shared" ca="1" si="97"/>
        <v>1975.71</v>
      </c>
      <c r="BJ177" s="4">
        <f t="shared" ca="1" si="97"/>
        <v>1997.25</v>
      </c>
      <c r="BK177" s="4">
        <f t="shared" ca="1" si="97"/>
        <v>2319.5300000000002</v>
      </c>
      <c r="BL177" s="4">
        <f t="shared" ca="1" si="97"/>
        <v>2273.56</v>
      </c>
      <c r="BM177" s="4">
        <f t="shared" ca="1" si="97"/>
        <v>1781.31</v>
      </c>
      <c r="BN177" s="4">
        <f t="shared" ca="1" si="97"/>
        <v>2082.21</v>
      </c>
      <c r="BO177" s="4">
        <f t="shared" ca="1" si="97"/>
        <v>1981.13</v>
      </c>
      <c r="BP177" s="4">
        <f t="shared" ca="1" si="97"/>
        <v>2140.3000000000002</v>
      </c>
      <c r="BQ177" s="4">
        <f t="shared" ca="1" si="97"/>
        <v>2252.3200000000002</v>
      </c>
      <c r="BR177" s="4">
        <f t="shared" ca="1" si="98"/>
        <v>2268.17</v>
      </c>
      <c r="BS177" s="4">
        <f t="shared" ca="1" si="98"/>
        <v>1882.64</v>
      </c>
      <c r="BT177" s="4">
        <f t="shared" ca="1" si="98"/>
        <v>1953.48</v>
      </c>
      <c r="BU177" s="4">
        <f t="shared" ca="1" si="98"/>
        <v>1988.49</v>
      </c>
      <c r="BV177" s="4">
        <f t="shared" ca="1" si="98"/>
        <v>2121.33</v>
      </c>
      <c r="BW177" s="4">
        <f t="shared" ca="1" si="98"/>
        <v>2227.98</v>
      </c>
      <c r="BX177" s="4">
        <f t="shared" ca="1" si="98"/>
        <v>2257.88</v>
      </c>
      <c r="BY177" s="4">
        <f t="shared" ca="1" si="99"/>
        <v>0</v>
      </c>
      <c r="BZ177" s="4">
        <f t="shared" ca="1" si="99"/>
        <v>0</v>
      </c>
      <c r="CA177" s="4">
        <f t="shared" ca="1" si="99"/>
        <v>0</v>
      </c>
      <c r="CB177" s="4">
        <f t="shared" ca="1" si="99"/>
        <v>0</v>
      </c>
      <c r="CC177" s="4">
        <f t="shared" ca="1" si="99"/>
        <v>0</v>
      </c>
    </row>
    <row r="178" spans="2:81">
      <c r="B178" s="26">
        <v>107</v>
      </c>
      <c r="C178" s="26" t="str">
        <f t="shared" si="77"/>
        <v>历史汇总!B107</v>
      </c>
      <c r="D178" s="26">
        <v>176</v>
      </c>
      <c r="E178" s="26" t="str">
        <f t="shared" si="78"/>
        <v>历史新!C176</v>
      </c>
      <c r="F178" s="26">
        <f>ROW()</f>
        <v>178</v>
      </c>
      <c r="G178" s="694"/>
      <c r="H178" s="29" t="s">
        <v>102</v>
      </c>
      <c r="I178" s="45">
        <f t="shared" ca="1" si="104"/>
        <v>0</v>
      </c>
      <c r="J178" s="45">
        <f t="shared" ca="1" si="104"/>
        <v>0</v>
      </c>
      <c r="K178" s="45">
        <f t="shared" ca="1" si="104"/>
        <v>0</v>
      </c>
      <c r="L178" s="45">
        <f t="shared" ca="1" si="104"/>
        <v>0</v>
      </c>
      <c r="M178" s="45">
        <f t="shared" ca="1" si="104"/>
        <v>0</v>
      </c>
      <c r="N178" s="45">
        <f t="shared" ca="1" si="104"/>
        <v>0</v>
      </c>
      <c r="O178" s="45">
        <f t="shared" ca="1" si="104"/>
        <v>0</v>
      </c>
      <c r="P178" s="45">
        <f t="shared" ca="1" si="104"/>
        <v>0</v>
      </c>
      <c r="Q178" s="45">
        <f t="shared" ca="1" si="104"/>
        <v>0</v>
      </c>
      <c r="R178" s="45">
        <f t="shared" ca="1" si="104"/>
        <v>0</v>
      </c>
      <c r="S178" s="45">
        <f t="shared" ca="1" si="104"/>
        <v>0</v>
      </c>
      <c r="T178" s="45">
        <f t="shared" ca="1" si="104"/>
        <v>0</v>
      </c>
      <c r="U178" s="56">
        <f t="shared" ca="1" si="104"/>
        <v>73.7881</v>
      </c>
      <c r="V178" s="45">
        <f t="shared" ca="1" si="104"/>
        <v>71</v>
      </c>
      <c r="W178" s="45">
        <f t="shared" ca="1" si="104"/>
        <v>1377</v>
      </c>
      <c r="X178" s="45">
        <f t="shared" ca="1" si="104"/>
        <v>3320</v>
      </c>
      <c r="Y178" s="45">
        <f t="shared" ca="1" si="102"/>
        <v>3084</v>
      </c>
      <c r="Z178" s="45">
        <f t="shared" ca="1" si="102"/>
        <v>3269</v>
      </c>
      <c r="AA178" s="45">
        <f t="shared" ca="1" si="102"/>
        <v>3711</v>
      </c>
      <c r="AB178" s="45">
        <f t="shared" ca="1" si="102"/>
        <v>3368</v>
      </c>
      <c r="AC178" s="45">
        <f t="shared" ca="1" si="102"/>
        <v>1444</v>
      </c>
      <c r="AD178" s="45">
        <f t="shared" ca="1" si="102"/>
        <v>2263</v>
      </c>
      <c r="AE178" s="45">
        <f t="shared" ca="1" si="102"/>
        <v>3377</v>
      </c>
      <c r="AF178" s="45">
        <f t="shared" ca="1" si="102"/>
        <v>3376</v>
      </c>
      <c r="AG178" s="45">
        <f t="shared" ca="1" si="102"/>
        <v>3563</v>
      </c>
      <c r="AH178" s="45">
        <f t="shared" ca="1" si="102"/>
        <v>3328</v>
      </c>
      <c r="AI178" s="45">
        <f t="shared" ca="1" si="102"/>
        <v>3019</v>
      </c>
      <c r="AJ178" s="45">
        <f t="shared" ca="1" si="102"/>
        <v>3042</v>
      </c>
      <c r="AK178" s="45">
        <f t="shared" ca="1" si="103"/>
        <v>3192</v>
      </c>
      <c r="AL178" s="45">
        <f t="shared" ca="1" si="103"/>
        <v>3893</v>
      </c>
      <c r="AM178" s="45">
        <f t="shared" ca="1" si="103"/>
        <v>3992</v>
      </c>
      <c r="AN178" s="45">
        <f t="shared" ca="1" si="103"/>
        <v>3708</v>
      </c>
      <c r="AO178" s="45">
        <f t="shared" ca="1" si="103"/>
        <v>2894</v>
      </c>
      <c r="AP178" s="45">
        <f t="shared" ca="1" si="103"/>
        <v>3142</v>
      </c>
      <c r="AQ178" s="45">
        <f t="shared" ca="1" si="103"/>
        <v>3071</v>
      </c>
      <c r="AR178" s="45">
        <f t="shared" ca="1" si="103"/>
        <v>3513</v>
      </c>
      <c r="AS178" s="45">
        <f t="shared" ca="1" si="103"/>
        <v>3776</v>
      </c>
      <c r="AT178" s="45">
        <f t="shared" ca="1" si="103"/>
        <v>3528</v>
      </c>
      <c r="AU178" s="45">
        <f t="shared" ca="1" si="103"/>
        <v>2942</v>
      </c>
      <c r="AV178" s="45">
        <f t="shared" ca="1" si="103"/>
        <v>2963</v>
      </c>
      <c r="AW178" s="45">
        <f t="shared" ca="1" si="103"/>
        <v>2867</v>
      </c>
      <c r="AX178" s="4">
        <f t="shared" ca="1" si="89"/>
        <v>3030.95</v>
      </c>
      <c r="AY178" s="4">
        <f t="shared" ca="1" si="105"/>
        <v>2866.21</v>
      </c>
      <c r="AZ178" s="4">
        <f t="shared" ca="1" si="105"/>
        <v>2784.54</v>
      </c>
      <c r="BA178" s="4">
        <f t="shared" ca="1" si="105"/>
        <v>2297</v>
      </c>
      <c r="BB178" s="4">
        <f t="shared" ca="1" si="105"/>
        <v>3338.65</v>
      </c>
      <c r="BC178" s="4">
        <f t="shared" ca="1" si="105"/>
        <v>2484.4299999999998</v>
      </c>
      <c r="BD178" s="4">
        <f t="shared" ca="1" si="105"/>
        <v>2290.92</v>
      </c>
      <c r="BE178" s="4">
        <f t="shared" ca="1" si="105"/>
        <v>2400.35</v>
      </c>
      <c r="BF178" s="4">
        <f t="shared" ca="1" si="105"/>
        <v>3164.08</v>
      </c>
      <c r="BG178" s="4">
        <f t="shared" ca="1" si="105"/>
        <v>2652.37</v>
      </c>
      <c r="BH178" s="4">
        <f t="shared" ca="1" si="97"/>
        <v>2369.52</v>
      </c>
      <c r="BI178" s="4">
        <f t="shared" ca="1" si="97"/>
        <v>2177.9899999999998</v>
      </c>
      <c r="BJ178" s="4">
        <f t="shared" ca="1" si="97"/>
        <v>2215.75</v>
      </c>
      <c r="BK178" s="4">
        <f t="shared" ca="1" si="97"/>
        <v>2605.9699999999998</v>
      </c>
      <c r="BL178" s="4">
        <f t="shared" ca="1" si="97"/>
        <v>2602.66</v>
      </c>
      <c r="BM178" s="4">
        <f t="shared" ca="1" si="97"/>
        <v>2045.95</v>
      </c>
      <c r="BN178" s="4">
        <f t="shared" ca="1" si="97"/>
        <v>2504.6799999999998</v>
      </c>
      <c r="BO178" s="4">
        <f t="shared" ca="1" si="97"/>
        <v>2370.4299999999998</v>
      </c>
      <c r="BP178" s="4">
        <f t="shared" ca="1" si="97"/>
        <v>2265.4499999999998</v>
      </c>
      <c r="BQ178" s="4">
        <f t="shared" ca="1" si="97"/>
        <v>2416.17</v>
      </c>
      <c r="BR178" s="4">
        <f t="shared" ca="1" si="98"/>
        <v>2985.77</v>
      </c>
      <c r="BS178" s="4">
        <f t="shared" ca="1" si="98"/>
        <v>2114.8000000000002</v>
      </c>
      <c r="BT178" s="4">
        <f t="shared" ca="1" si="98"/>
        <v>2195.37</v>
      </c>
      <c r="BU178" s="4">
        <f t="shared" ca="1" si="98"/>
        <v>2145.63</v>
      </c>
      <c r="BV178" s="4">
        <f t="shared" ca="1" si="98"/>
        <v>2390.75</v>
      </c>
      <c r="BW178" s="4">
        <f t="shared" ca="1" si="98"/>
        <v>2877.98</v>
      </c>
      <c r="BX178" s="4">
        <f t="shared" ca="1" si="98"/>
        <v>2973.09</v>
      </c>
      <c r="BY178" s="4">
        <f t="shared" ca="1" si="99"/>
        <v>0</v>
      </c>
      <c r="BZ178" s="4">
        <f t="shared" ca="1" si="99"/>
        <v>0</v>
      </c>
      <c r="CA178" s="4">
        <f t="shared" ca="1" si="99"/>
        <v>0</v>
      </c>
      <c r="CB178" s="4">
        <f t="shared" ca="1" si="99"/>
        <v>0</v>
      </c>
      <c r="CC178" s="4">
        <f t="shared" ca="1" si="99"/>
        <v>0</v>
      </c>
    </row>
    <row r="179" spans="2:81">
      <c r="B179" s="26">
        <v>108</v>
      </c>
      <c r="C179" s="26" t="str">
        <f t="shared" si="77"/>
        <v>历史汇总!B108</v>
      </c>
      <c r="D179" s="26">
        <v>177</v>
      </c>
      <c r="E179" s="26" t="str">
        <f t="shared" si="78"/>
        <v>历史新!C177</v>
      </c>
      <c r="F179" s="26">
        <f>ROW()</f>
        <v>179</v>
      </c>
      <c r="G179" s="694"/>
      <c r="H179" s="29" t="s">
        <v>103</v>
      </c>
      <c r="I179" s="45">
        <f t="shared" ca="1" si="104"/>
        <v>0</v>
      </c>
      <c r="J179" s="45">
        <f t="shared" ca="1" si="104"/>
        <v>0</v>
      </c>
      <c r="K179" s="45">
        <f t="shared" ca="1" si="104"/>
        <v>0</v>
      </c>
      <c r="L179" s="45">
        <f t="shared" ca="1" si="104"/>
        <v>0</v>
      </c>
      <c r="M179" s="45">
        <f t="shared" ca="1" si="104"/>
        <v>0</v>
      </c>
      <c r="N179" s="45">
        <f t="shared" ca="1" si="104"/>
        <v>0</v>
      </c>
      <c r="O179" s="45">
        <f t="shared" ca="1" si="104"/>
        <v>0</v>
      </c>
      <c r="P179" s="45">
        <f t="shared" ca="1" si="104"/>
        <v>0</v>
      </c>
      <c r="Q179" s="45">
        <f t="shared" ca="1" si="104"/>
        <v>0</v>
      </c>
      <c r="R179" s="45">
        <f t="shared" ca="1" si="104"/>
        <v>0</v>
      </c>
      <c r="S179" s="45">
        <f t="shared" ca="1" si="104"/>
        <v>0</v>
      </c>
      <c r="T179" s="45">
        <f t="shared" ca="1" si="104"/>
        <v>0</v>
      </c>
      <c r="U179" s="56">
        <f t="shared" ca="1" si="104"/>
        <v>67.472200000000001</v>
      </c>
      <c r="V179" s="45">
        <f t="shared" ca="1" si="104"/>
        <v>66</v>
      </c>
      <c r="W179" s="45">
        <f t="shared" ca="1" si="104"/>
        <v>1572</v>
      </c>
      <c r="X179" s="45">
        <f t="shared" ca="1" si="104"/>
        <v>2897</v>
      </c>
      <c r="Y179" s="45">
        <f t="shared" ca="1" si="102"/>
        <v>2842</v>
      </c>
      <c r="Z179" s="45">
        <f t="shared" ca="1" si="102"/>
        <v>3027</v>
      </c>
      <c r="AA179" s="45">
        <f t="shared" ca="1" si="102"/>
        <v>3481</v>
      </c>
      <c r="AB179" s="45">
        <f t="shared" ca="1" si="102"/>
        <v>3023</v>
      </c>
      <c r="AC179" s="45">
        <f t="shared" ca="1" si="102"/>
        <v>1200</v>
      </c>
      <c r="AD179" s="45">
        <f t="shared" ca="1" si="102"/>
        <v>1865</v>
      </c>
      <c r="AE179" s="45">
        <f t="shared" ca="1" si="102"/>
        <v>2611</v>
      </c>
      <c r="AF179" s="45">
        <f t="shared" ca="1" si="102"/>
        <v>2736</v>
      </c>
      <c r="AG179" s="45">
        <f t="shared" ca="1" si="102"/>
        <v>2782</v>
      </c>
      <c r="AH179" s="45">
        <f t="shared" ca="1" si="102"/>
        <v>2846</v>
      </c>
      <c r="AI179" s="45">
        <f t="shared" ca="1" si="102"/>
        <v>2478</v>
      </c>
      <c r="AJ179" s="45">
        <f t="shared" ca="1" si="102"/>
        <v>2419</v>
      </c>
      <c r="AK179" s="45">
        <f t="shared" ca="1" si="103"/>
        <v>2422</v>
      </c>
      <c r="AL179" s="45">
        <f t="shared" ca="1" si="103"/>
        <v>2693</v>
      </c>
      <c r="AM179" s="45">
        <f t="shared" ca="1" si="103"/>
        <v>2784</v>
      </c>
      <c r="AN179" s="45">
        <f t="shared" ca="1" si="103"/>
        <v>2728</v>
      </c>
      <c r="AO179" s="45">
        <f t="shared" ca="1" si="103"/>
        <v>2226</v>
      </c>
      <c r="AP179" s="45">
        <f t="shared" ca="1" si="103"/>
        <v>2243</v>
      </c>
      <c r="AQ179" s="45">
        <f t="shared" ca="1" si="103"/>
        <v>2194</v>
      </c>
      <c r="AR179" s="45">
        <f t="shared" ca="1" si="103"/>
        <v>2450</v>
      </c>
      <c r="AS179" s="45">
        <f t="shared" ca="1" si="103"/>
        <v>2780</v>
      </c>
      <c r="AT179" s="45">
        <f t="shared" ca="1" si="103"/>
        <v>2678</v>
      </c>
      <c r="AU179" s="45">
        <f t="shared" ca="1" si="103"/>
        <v>2203</v>
      </c>
      <c r="AV179" s="45">
        <f t="shared" ca="1" si="103"/>
        <v>2268</v>
      </c>
      <c r="AW179" s="45">
        <f t="shared" ca="1" si="103"/>
        <v>2216</v>
      </c>
      <c r="AX179" s="4">
        <f t="shared" ca="1" si="89"/>
        <v>2479.0100000000002</v>
      </c>
      <c r="AY179" s="4">
        <f t="shared" ca="1" si="105"/>
        <v>2187.3000000000002</v>
      </c>
      <c r="AZ179" s="4">
        <f t="shared" ca="1" si="105"/>
        <v>2114</v>
      </c>
      <c r="BA179" s="4">
        <f t="shared" ca="1" si="105"/>
        <v>1786.75</v>
      </c>
      <c r="BB179" s="4">
        <f t="shared" ca="1" si="105"/>
        <v>2140.62</v>
      </c>
      <c r="BC179" s="4">
        <f t="shared" ca="1" si="105"/>
        <v>1785.84</v>
      </c>
      <c r="BD179" s="4">
        <f t="shared" ca="1" si="105"/>
        <v>1809.73</v>
      </c>
      <c r="BE179" s="4">
        <f t="shared" ca="1" si="105"/>
        <v>2021.6</v>
      </c>
      <c r="BF179" s="4">
        <f t="shared" ca="1" si="105"/>
        <v>2493.17</v>
      </c>
      <c r="BG179" s="4">
        <f t="shared" ca="1" si="105"/>
        <v>1897.25</v>
      </c>
      <c r="BH179" s="4">
        <f t="shared" ca="1" si="97"/>
        <v>1715.74</v>
      </c>
      <c r="BI179" s="4">
        <f t="shared" ca="1" si="97"/>
        <v>1625.59</v>
      </c>
      <c r="BJ179" s="4">
        <f t="shared" ca="1" si="97"/>
        <v>1761.36</v>
      </c>
      <c r="BK179" s="4">
        <f t="shared" ca="1" si="97"/>
        <v>2096.8200000000002</v>
      </c>
      <c r="BL179" s="4">
        <f t="shared" ca="1" si="97"/>
        <v>1991.74</v>
      </c>
      <c r="BM179" s="4">
        <f t="shared" ca="1" si="97"/>
        <v>1517.3</v>
      </c>
      <c r="BN179" s="4">
        <f t="shared" ca="1" si="97"/>
        <v>1759.39</v>
      </c>
      <c r="BO179" s="4">
        <f t="shared" ca="1" si="97"/>
        <v>1627.06</v>
      </c>
      <c r="BP179" s="4">
        <f t="shared" ca="1" si="97"/>
        <v>1683.01</v>
      </c>
      <c r="BQ179" s="4">
        <f t="shared" ca="1" si="97"/>
        <v>1916.69</v>
      </c>
      <c r="BR179" s="4">
        <f t="shared" ca="1" si="98"/>
        <v>2125.5</v>
      </c>
      <c r="BS179" s="4">
        <f t="shared" ca="1" si="98"/>
        <v>1624.18</v>
      </c>
      <c r="BT179" s="4">
        <f t="shared" ca="1" si="98"/>
        <v>1638.37</v>
      </c>
      <c r="BU179" s="4">
        <f t="shared" ca="1" si="98"/>
        <v>1638.9</v>
      </c>
      <c r="BV179" s="4">
        <f t="shared" ca="1" si="98"/>
        <v>1830.12</v>
      </c>
      <c r="BW179" s="4">
        <f t="shared" ca="1" si="98"/>
        <v>2271.1799999999998</v>
      </c>
      <c r="BX179" s="4">
        <f t="shared" ca="1" si="98"/>
        <v>2355.2399999999998</v>
      </c>
      <c r="BY179" s="4">
        <f t="shared" ca="1" si="99"/>
        <v>0</v>
      </c>
      <c r="BZ179" s="4">
        <f t="shared" ca="1" si="99"/>
        <v>0</v>
      </c>
      <c r="CA179" s="4">
        <f t="shared" ca="1" si="99"/>
        <v>0</v>
      </c>
      <c r="CB179" s="4">
        <f t="shared" ca="1" si="99"/>
        <v>0</v>
      </c>
      <c r="CC179" s="4">
        <f t="shared" ca="1" si="99"/>
        <v>0</v>
      </c>
    </row>
    <row r="180" spans="2:81">
      <c r="B180" s="26">
        <v>109</v>
      </c>
      <c r="C180" s="26" t="str">
        <f t="shared" si="77"/>
        <v>历史汇总!B109</v>
      </c>
      <c r="D180" s="26">
        <v>178</v>
      </c>
      <c r="E180" s="26" t="str">
        <f t="shared" si="78"/>
        <v>历史新!C178</v>
      </c>
      <c r="F180" s="26">
        <f>ROW()</f>
        <v>180</v>
      </c>
      <c r="G180" s="695" t="s">
        <v>104</v>
      </c>
      <c r="H180" s="58" t="s">
        <v>105</v>
      </c>
      <c r="I180" s="51">
        <f t="shared" ca="1" si="104"/>
        <v>0</v>
      </c>
      <c r="J180" s="51">
        <f t="shared" ca="1" si="104"/>
        <v>0</v>
      </c>
      <c r="K180" s="51">
        <f t="shared" ca="1" si="104"/>
        <v>0</v>
      </c>
      <c r="L180" s="51">
        <f t="shared" ca="1" si="104"/>
        <v>0</v>
      </c>
      <c r="M180" s="51">
        <f t="shared" ca="1" si="104"/>
        <v>0</v>
      </c>
      <c r="N180" s="51">
        <f t="shared" ca="1" si="104"/>
        <v>0</v>
      </c>
      <c r="O180" s="51">
        <f t="shared" ca="1" si="104"/>
        <v>0</v>
      </c>
      <c r="P180" s="51">
        <f t="shared" ca="1" si="104"/>
        <v>0</v>
      </c>
      <c r="Q180" s="51">
        <f t="shared" ca="1" si="104"/>
        <v>0</v>
      </c>
      <c r="R180" s="51">
        <f t="shared" ca="1" si="104"/>
        <v>0</v>
      </c>
      <c r="S180" s="51">
        <f t="shared" ca="1" si="104"/>
        <v>0</v>
      </c>
      <c r="T180" s="51">
        <f t="shared" ca="1" si="104"/>
        <v>0</v>
      </c>
      <c r="U180" s="51">
        <f t="shared" ca="1" si="104"/>
        <v>3.21</v>
      </c>
      <c r="V180" s="51">
        <f t="shared" ca="1" si="104"/>
        <v>3.01</v>
      </c>
      <c r="W180" s="51">
        <f t="shared" ca="1" si="104"/>
        <v>3.09</v>
      </c>
      <c r="X180" s="51">
        <f t="shared" ca="1" si="104"/>
        <v>2.94</v>
      </c>
      <c r="Y180" s="51">
        <f t="shared" ca="1" si="102"/>
        <v>3.07</v>
      </c>
      <c r="Z180" s="51">
        <f t="shared" ca="1" si="102"/>
        <v>3.08</v>
      </c>
      <c r="AA180" s="51">
        <f t="shared" ca="1" si="102"/>
        <v>3.43</v>
      </c>
      <c r="AB180" s="51">
        <f t="shared" ca="1" si="102"/>
        <v>2.97</v>
      </c>
      <c r="AC180" s="51">
        <f t="shared" ca="1" si="102"/>
        <v>2.52</v>
      </c>
      <c r="AD180" s="51">
        <f t="shared" ca="1" si="102"/>
        <v>2.4</v>
      </c>
      <c r="AE180" s="51">
        <f t="shared" ca="1" si="102"/>
        <v>2.41</v>
      </c>
      <c r="AF180" s="51">
        <f t="shared" ca="1" si="102"/>
        <v>2.41</v>
      </c>
      <c r="AG180" s="51">
        <f t="shared" ca="1" si="102"/>
        <v>2.27</v>
      </c>
      <c r="AH180" s="51">
        <f t="shared" ca="1" si="102"/>
        <v>2.37</v>
      </c>
      <c r="AI180" s="51">
        <f t="shared" ca="1" si="102"/>
        <v>2.21</v>
      </c>
      <c r="AJ180" s="51">
        <f t="shared" ca="1" si="102"/>
        <v>2.1</v>
      </c>
      <c r="AK180" s="51">
        <f t="shared" ca="1" si="103"/>
        <v>2.2400000000000002</v>
      </c>
      <c r="AL180" s="51">
        <f t="shared" ca="1" si="103"/>
        <v>2.27</v>
      </c>
      <c r="AM180" s="51">
        <f t="shared" ca="1" si="103"/>
        <v>2.4</v>
      </c>
      <c r="AN180" s="51">
        <f t="shared" ca="1" si="103"/>
        <v>2.58</v>
      </c>
      <c r="AO180" s="51">
        <f t="shared" ca="1" si="103"/>
        <v>2.41</v>
      </c>
      <c r="AP180" s="51">
        <f t="shared" ca="1" si="103"/>
        <v>2.41</v>
      </c>
      <c r="AQ180" s="51">
        <f t="shared" ca="1" si="103"/>
        <v>2.36</v>
      </c>
      <c r="AR180" s="51">
        <f t="shared" ca="1" si="103"/>
        <v>2.4900000000000002</v>
      </c>
      <c r="AS180" s="51">
        <f t="shared" ca="1" si="103"/>
        <v>2.67</v>
      </c>
      <c r="AT180" s="51">
        <f t="shared" ca="1" si="103"/>
        <v>2.54</v>
      </c>
      <c r="AU180" s="51">
        <f t="shared" ca="1" si="103"/>
        <v>2.71</v>
      </c>
      <c r="AV180" s="51">
        <f t="shared" ca="1" si="103"/>
        <v>2.64</v>
      </c>
      <c r="AW180" s="51">
        <f t="shared" ca="1" si="103"/>
        <v>2.58</v>
      </c>
      <c r="AX180" s="2">
        <f t="shared" ca="1" si="89"/>
        <v>2.62</v>
      </c>
      <c r="AY180" s="2">
        <f t="shared" ca="1" si="105"/>
        <v>2.44</v>
      </c>
      <c r="AZ180" s="2">
        <f t="shared" ca="1" si="105"/>
        <v>2.2999999999999998</v>
      </c>
      <c r="BA180" s="2">
        <f t="shared" ca="1" si="105"/>
        <v>2.14</v>
      </c>
      <c r="BB180" s="2">
        <f t="shared" ca="1" si="105"/>
        <v>2.39</v>
      </c>
      <c r="BC180" s="2">
        <f t="shared" ca="1" si="105"/>
        <v>2.5099999999999998</v>
      </c>
      <c r="BD180" s="2">
        <f t="shared" ca="1" si="105"/>
        <v>2.64</v>
      </c>
      <c r="BE180" s="2">
        <f t="shared" ca="1" si="105"/>
        <v>2.59</v>
      </c>
      <c r="BF180" s="2">
        <f t="shared" ca="1" si="105"/>
        <v>2.5099999999999998</v>
      </c>
      <c r="BG180" s="2">
        <f t="shared" ca="1" si="105"/>
        <v>2.39</v>
      </c>
      <c r="BH180" s="2">
        <f t="shared" ca="1" si="97"/>
        <v>2.34</v>
      </c>
      <c r="BI180" s="2">
        <f t="shared" ca="1" si="97"/>
        <v>2.27</v>
      </c>
      <c r="BJ180" s="2">
        <f t="shared" ca="1" si="97"/>
        <v>2.21</v>
      </c>
      <c r="BK180" s="2">
        <f t="shared" ca="1" si="97"/>
        <v>2.2799999999999998</v>
      </c>
      <c r="BL180" s="2">
        <f t="shared" ca="1" si="97"/>
        <v>2.5</v>
      </c>
      <c r="BM180" s="2">
        <f t="shared" ca="1" si="97"/>
        <v>2.13</v>
      </c>
      <c r="BN180" s="2">
        <f t="shared" ca="1" si="97"/>
        <v>2.11</v>
      </c>
      <c r="BO180" s="2">
        <f t="shared" ca="1" si="97"/>
        <v>2.33</v>
      </c>
      <c r="BP180" s="2">
        <f t="shared" ca="1" si="97"/>
        <v>2.2599999999999998</v>
      </c>
      <c r="BQ180" s="2">
        <f t="shared" ca="1" si="97"/>
        <v>2.38</v>
      </c>
      <c r="BR180" s="2">
        <f t="shared" ca="1" si="98"/>
        <v>2.4900000000000002</v>
      </c>
      <c r="BS180" s="2">
        <f t="shared" ca="1" si="98"/>
        <v>2.4</v>
      </c>
      <c r="BT180" s="2">
        <f t="shared" ca="1" si="98"/>
        <v>2.2799999999999998</v>
      </c>
      <c r="BU180" s="2">
        <f t="shared" ca="1" si="98"/>
        <v>2.34</v>
      </c>
      <c r="BV180" s="2">
        <f t="shared" ca="1" si="98"/>
        <v>2.23</v>
      </c>
      <c r="BW180" s="2">
        <f t="shared" ca="1" si="98"/>
        <v>2.42</v>
      </c>
      <c r="BX180" s="2">
        <f t="shared" ca="1" si="98"/>
        <v>2.44</v>
      </c>
      <c r="BY180" s="2">
        <f t="shared" ca="1" si="99"/>
        <v>0</v>
      </c>
      <c r="BZ180" s="2">
        <f t="shared" ca="1" si="99"/>
        <v>0</v>
      </c>
      <c r="CA180" s="2">
        <f t="shared" ca="1" si="99"/>
        <v>0</v>
      </c>
      <c r="CB180" s="2">
        <f t="shared" ca="1" si="99"/>
        <v>0</v>
      </c>
      <c r="CC180" s="2">
        <f t="shared" ca="1" si="99"/>
        <v>0</v>
      </c>
    </row>
    <row r="181" spans="2:81">
      <c r="C181" s="26" t="str">
        <f t="shared" si="77"/>
        <v>历史汇总!B</v>
      </c>
      <c r="D181" s="26">
        <v>179</v>
      </c>
      <c r="E181" s="26" t="str">
        <f t="shared" si="78"/>
        <v>历史新!C179</v>
      </c>
      <c r="F181" s="26">
        <f>ROW()</f>
        <v>181</v>
      </c>
      <c r="G181" s="695"/>
      <c r="H181" s="59" t="s">
        <v>106</v>
      </c>
      <c r="I181" s="53" t="e">
        <f t="shared" ca="1" si="104"/>
        <v>#REF!</v>
      </c>
      <c r="J181" s="53" t="e">
        <f t="shared" ca="1" si="104"/>
        <v>#REF!</v>
      </c>
      <c r="K181" s="53" t="e">
        <f t="shared" ca="1" si="104"/>
        <v>#REF!</v>
      </c>
      <c r="L181" s="53" t="e">
        <f t="shared" ca="1" si="104"/>
        <v>#REF!</v>
      </c>
      <c r="M181" s="53" t="e">
        <f t="shared" ca="1" si="104"/>
        <v>#REF!</v>
      </c>
      <c r="N181" s="53" t="e">
        <f t="shared" ca="1" si="104"/>
        <v>#REF!</v>
      </c>
      <c r="O181" s="53" t="e">
        <f t="shared" ca="1" si="104"/>
        <v>#REF!</v>
      </c>
      <c r="P181" s="53" t="e">
        <f t="shared" ca="1" si="104"/>
        <v>#REF!</v>
      </c>
      <c r="Q181" s="53" t="e">
        <f t="shared" ca="1" si="104"/>
        <v>#REF!</v>
      </c>
      <c r="R181" s="53" t="e">
        <f t="shared" ca="1" si="104"/>
        <v>#REF!</v>
      </c>
      <c r="S181" s="53" t="e">
        <f t="shared" ca="1" si="104"/>
        <v>#REF!</v>
      </c>
      <c r="T181" s="53" t="e">
        <f t="shared" ca="1" si="104"/>
        <v>#REF!</v>
      </c>
      <c r="U181" s="53" t="e">
        <f t="shared" ca="1" si="104"/>
        <v>#REF!</v>
      </c>
      <c r="V181" s="53" t="e">
        <f t="shared" ca="1" si="104"/>
        <v>#REF!</v>
      </c>
      <c r="W181" s="53" t="e">
        <f t="shared" ca="1" si="104"/>
        <v>#REF!</v>
      </c>
      <c r="X181" s="53" t="e">
        <f t="shared" ca="1" si="104"/>
        <v>#REF!</v>
      </c>
      <c r="Y181" s="53" t="e">
        <f t="shared" ca="1" si="102"/>
        <v>#REF!</v>
      </c>
      <c r="Z181" s="53" t="e">
        <f t="shared" ca="1" si="102"/>
        <v>#REF!</v>
      </c>
      <c r="AA181" s="53" t="e">
        <f t="shared" ca="1" si="102"/>
        <v>#REF!</v>
      </c>
      <c r="AB181" s="53" t="e">
        <f t="shared" ca="1" si="102"/>
        <v>#REF!</v>
      </c>
      <c r="AC181" s="53" t="e">
        <f t="shared" ca="1" si="102"/>
        <v>#REF!</v>
      </c>
      <c r="AD181" s="53" t="e">
        <f t="shared" ca="1" si="102"/>
        <v>#REF!</v>
      </c>
      <c r="AE181" s="53" t="e">
        <f t="shared" ca="1" si="102"/>
        <v>#REF!</v>
      </c>
      <c r="AF181" s="53" t="e">
        <f t="shared" ca="1" si="102"/>
        <v>#REF!</v>
      </c>
      <c r="AG181" s="53" t="e">
        <f t="shared" ca="1" si="102"/>
        <v>#REF!</v>
      </c>
      <c r="AH181" s="53" t="e">
        <f t="shared" ca="1" si="102"/>
        <v>#REF!</v>
      </c>
      <c r="AI181" s="53" t="e">
        <f t="shared" ca="1" si="102"/>
        <v>#REF!</v>
      </c>
      <c r="AJ181" s="53" t="e">
        <f t="shared" ca="1" si="102"/>
        <v>#REF!</v>
      </c>
      <c r="AK181" s="53" t="e">
        <f t="shared" ca="1" si="103"/>
        <v>#REF!</v>
      </c>
      <c r="AL181" s="53" t="e">
        <f t="shared" ca="1" si="103"/>
        <v>#REF!</v>
      </c>
      <c r="AM181" s="53" t="e">
        <f t="shared" ca="1" si="103"/>
        <v>#REF!</v>
      </c>
      <c r="AN181" s="53" t="e">
        <f t="shared" ca="1" si="103"/>
        <v>#REF!</v>
      </c>
      <c r="AO181" s="53" t="e">
        <f t="shared" ca="1" si="103"/>
        <v>#REF!</v>
      </c>
      <c r="AP181" s="53" t="e">
        <f t="shared" ca="1" si="103"/>
        <v>#REF!</v>
      </c>
      <c r="AQ181" s="53" t="e">
        <f t="shared" ca="1" si="103"/>
        <v>#REF!</v>
      </c>
      <c r="AR181" s="53" t="e">
        <f t="shared" ca="1" si="103"/>
        <v>#REF!</v>
      </c>
      <c r="AS181" s="53" t="e">
        <f t="shared" ca="1" si="103"/>
        <v>#REF!</v>
      </c>
      <c r="AT181" s="53" t="e">
        <f t="shared" ca="1" si="103"/>
        <v>#REF!</v>
      </c>
      <c r="AU181" s="53" t="e">
        <f t="shared" ca="1" si="103"/>
        <v>#REF!</v>
      </c>
      <c r="AV181" s="53" t="e">
        <f t="shared" ca="1" si="103"/>
        <v>#REF!</v>
      </c>
      <c r="AW181" s="53" t="e">
        <f t="shared" ca="1" si="103"/>
        <v>#REF!</v>
      </c>
      <c r="AX181" s="4">
        <f t="shared" ca="1" si="89"/>
        <v>12.21</v>
      </c>
      <c r="AY181" s="4">
        <f t="shared" ca="1" si="105"/>
        <v>13.71</v>
      </c>
      <c r="AZ181" s="4">
        <f t="shared" ca="1" si="105"/>
        <v>13.99</v>
      </c>
      <c r="BA181" s="4">
        <f t="shared" ca="1" si="105"/>
        <v>11.01</v>
      </c>
      <c r="BB181" s="4">
        <f t="shared" ca="1" si="105"/>
        <v>11.2</v>
      </c>
      <c r="BC181" s="4">
        <f t="shared" ca="1" si="105"/>
        <v>11.85</v>
      </c>
      <c r="BD181" s="4">
        <f t="shared" ca="1" si="105"/>
        <v>11.22</v>
      </c>
      <c r="BE181" s="4">
        <f t="shared" ca="1" si="105"/>
        <v>11.37</v>
      </c>
      <c r="BF181" s="4">
        <f t="shared" ca="1" si="105"/>
        <v>12.17</v>
      </c>
      <c r="BG181" s="4">
        <f t="shared" ca="1" si="105"/>
        <v>11.05</v>
      </c>
      <c r="BH181" s="4">
        <f t="shared" ref="BH181:BY184" ca="1" si="106">OFFSET(INDIRECT($E181),0,BH$1)</f>
        <v>10.74</v>
      </c>
      <c r="BI181" s="4">
        <f t="shared" ca="1" si="106"/>
        <v>10.31</v>
      </c>
      <c r="BJ181" s="4">
        <f t="shared" ca="1" si="106"/>
        <v>9.66</v>
      </c>
      <c r="BK181" s="4">
        <f t="shared" ca="1" si="106"/>
        <v>11.29</v>
      </c>
      <c r="BL181" s="4">
        <f t="shared" ca="1" si="106"/>
        <v>12.39</v>
      </c>
      <c r="BM181" s="4">
        <f t="shared" ca="1" si="106"/>
        <v>9.57</v>
      </c>
      <c r="BN181" s="4">
        <f t="shared" ca="1" si="106"/>
        <v>9.64</v>
      </c>
      <c r="BO181" s="4">
        <f t="shared" ca="1" si="106"/>
        <v>9.89</v>
      </c>
      <c r="BP181" s="4">
        <f t="shared" ca="1" si="106"/>
        <v>8.99</v>
      </c>
      <c r="BQ181" s="4">
        <f t="shared" ca="1" si="106"/>
        <v>8.93</v>
      </c>
      <c r="BR181" s="4">
        <f t="shared" ca="1" si="106"/>
        <v>10.3</v>
      </c>
      <c r="BS181" s="4">
        <f t="shared" ca="1" si="106"/>
        <v>9.2100000000000009</v>
      </c>
      <c r="BT181" s="4">
        <f t="shared" ca="1" si="106"/>
        <v>9.0299999999999994</v>
      </c>
      <c r="BU181" s="4">
        <f t="shared" ca="1" si="106"/>
        <v>9.7100000000000009</v>
      </c>
      <c r="BV181" s="4">
        <f t="shared" ca="1" si="106"/>
        <v>8.35</v>
      </c>
      <c r="BW181" s="4">
        <f t="shared" ca="1" si="106"/>
        <v>10.17</v>
      </c>
      <c r="BX181" s="4">
        <f t="shared" ref="BR181:BX184" ca="1" si="107">OFFSET(INDIRECT($E181),0,BX$1)</f>
        <v>11.37</v>
      </c>
      <c r="BY181" s="4">
        <f t="shared" ca="1" si="106"/>
        <v>0</v>
      </c>
      <c r="BZ181" s="4">
        <f t="shared" ref="BY181:CC184" ca="1" si="108">OFFSET(INDIRECT($E181),0,BZ$1)</f>
        <v>0</v>
      </c>
      <c r="CA181" s="4">
        <f t="shared" ca="1" si="108"/>
        <v>0</v>
      </c>
      <c r="CB181" s="4">
        <f t="shared" ca="1" si="108"/>
        <v>0</v>
      </c>
      <c r="CC181" s="4">
        <f t="shared" ca="1" si="108"/>
        <v>0</v>
      </c>
    </row>
    <row r="182" spans="2:81">
      <c r="B182" s="26">
        <v>110</v>
      </c>
      <c r="C182" s="26" t="str">
        <f t="shared" si="77"/>
        <v>历史汇总!B110</v>
      </c>
      <c r="D182" s="26">
        <v>180</v>
      </c>
      <c r="E182" s="26" t="str">
        <f t="shared" si="78"/>
        <v>历史新!C180</v>
      </c>
      <c r="F182" s="26">
        <f>ROW()</f>
        <v>182</v>
      </c>
      <c r="G182" s="695"/>
      <c r="H182" s="59" t="s">
        <v>107</v>
      </c>
      <c r="I182" s="53">
        <f t="shared" ca="1" si="104"/>
        <v>0</v>
      </c>
      <c r="J182" s="53">
        <f t="shared" ca="1" si="104"/>
        <v>0</v>
      </c>
      <c r="K182" s="53">
        <f t="shared" ca="1" si="104"/>
        <v>0</v>
      </c>
      <c r="L182" s="53">
        <f t="shared" ca="1" si="104"/>
        <v>0</v>
      </c>
      <c r="M182" s="53">
        <f t="shared" ca="1" si="104"/>
        <v>0</v>
      </c>
      <c r="N182" s="53">
        <f t="shared" ca="1" si="104"/>
        <v>0</v>
      </c>
      <c r="O182" s="53">
        <f t="shared" ca="1" si="104"/>
        <v>0</v>
      </c>
      <c r="P182" s="53">
        <f t="shared" ca="1" si="104"/>
        <v>0</v>
      </c>
      <c r="Q182" s="53">
        <f t="shared" ca="1" si="104"/>
        <v>0</v>
      </c>
      <c r="R182" s="53">
        <f t="shared" ca="1" si="104"/>
        <v>0</v>
      </c>
      <c r="S182" s="53">
        <f t="shared" ca="1" si="104"/>
        <v>0</v>
      </c>
      <c r="T182" s="53">
        <f t="shared" ca="1" si="104"/>
        <v>0</v>
      </c>
      <c r="U182" s="53">
        <f t="shared" ca="1" si="104"/>
        <v>2</v>
      </c>
      <c r="V182" s="53">
        <f t="shared" ca="1" si="104"/>
        <v>1.95</v>
      </c>
      <c r="W182" s="53">
        <f t="shared" ca="1" si="104"/>
        <v>1.97</v>
      </c>
      <c r="X182" s="53">
        <f t="shared" ca="1" si="104"/>
        <v>1.93</v>
      </c>
      <c r="Y182" s="53">
        <f t="shared" ca="1" si="102"/>
        <v>1.92</v>
      </c>
      <c r="Z182" s="53">
        <f t="shared" ca="1" si="102"/>
        <v>1.94</v>
      </c>
      <c r="AA182" s="53">
        <f t="shared" ca="1" si="102"/>
        <v>2.16</v>
      </c>
      <c r="AB182" s="53">
        <f t="shared" ca="1" si="102"/>
        <v>1.88</v>
      </c>
      <c r="AC182" s="53">
        <f t="shared" ca="1" si="102"/>
        <v>1.65</v>
      </c>
      <c r="AD182" s="53">
        <f t="shared" ca="1" si="102"/>
        <v>1.69</v>
      </c>
      <c r="AE182" s="53">
        <f t="shared" ca="1" si="102"/>
        <v>1.68</v>
      </c>
      <c r="AF182" s="53">
        <f t="shared" ca="1" si="102"/>
        <v>1.67</v>
      </c>
      <c r="AG182" s="53">
        <f t="shared" ca="1" si="102"/>
        <v>1.69</v>
      </c>
      <c r="AH182" s="53">
        <f t="shared" ca="1" si="102"/>
        <v>1.65</v>
      </c>
      <c r="AI182" s="53">
        <f t="shared" ca="1" si="102"/>
        <v>1.65</v>
      </c>
      <c r="AJ182" s="53">
        <f t="shared" ca="1" si="102"/>
        <v>1.56</v>
      </c>
      <c r="AK182" s="53">
        <f t="shared" ca="1" si="103"/>
        <v>1.61</v>
      </c>
      <c r="AL182" s="53">
        <f t="shared" ca="1" si="103"/>
        <v>1.6</v>
      </c>
      <c r="AM182" s="53">
        <f t="shared" ca="1" si="103"/>
        <v>1.79</v>
      </c>
      <c r="AN182" s="53">
        <f t="shared" ca="1" si="103"/>
        <v>1.91</v>
      </c>
      <c r="AO182" s="53">
        <f t="shared" ca="1" si="103"/>
        <v>1.76</v>
      </c>
      <c r="AP182" s="53">
        <f t="shared" ca="1" si="103"/>
        <v>1.78</v>
      </c>
      <c r="AQ182" s="53">
        <f t="shared" ca="1" si="103"/>
        <v>1.72</v>
      </c>
      <c r="AR182" s="53">
        <f t="shared" ca="1" si="103"/>
        <v>1.81</v>
      </c>
      <c r="AS182" s="53">
        <f t="shared" ca="1" si="103"/>
        <v>1.94</v>
      </c>
      <c r="AT182" s="53">
        <f t="shared" ca="1" si="103"/>
        <v>1.88</v>
      </c>
      <c r="AU182" s="53">
        <f t="shared" ca="1" si="103"/>
        <v>2.19</v>
      </c>
      <c r="AV182" s="53">
        <f t="shared" ca="1" si="103"/>
        <v>2.17</v>
      </c>
      <c r="AW182" s="53">
        <f t="shared" ca="1" si="103"/>
        <v>2.1</v>
      </c>
      <c r="AX182" s="4">
        <f t="shared" ca="1" si="89"/>
        <v>2.0699999999999998</v>
      </c>
      <c r="AY182" s="4">
        <f t="shared" ca="1" si="105"/>
        <v>1.89</v>
      </c>
      <c r="AZ182" s="4">
        <f t="shared" ca="1" si="105"/>
        <v>1.83</v>
      </c>
      <c r="BA182" s="4">
        <f t="shared" ca="1" si="105"/>
        <v>1.67</v>
      </c>
      <c r="BB182" s="4">
        <f t="shared" ca="1" si="105"/>
        <v>2</v>
      </c>
      <c r="BC182" s="4">
        <f t="shared" ca="1" si="105"/>
        <v>1.96</v>
      </c>
      <c r="BD182" s="4">
        <f t="shared" ca="1" si="105"/>
        <v>1.94</v>
      </c>
      <c r="BE182" s="4">
        <f t="shared" ca="1" si="105"/>
        <v>1.97</v>
      </c>
      <c r="BF182" s="4">
        <f t="shared" ca="1" si="105"/>
        <v>1.89</v>
      </c>
      <c r="BG182" s="4">
        <f t="shared" ca="1" si="105"/>
        <v>1.8</v>
      </c>
      <c r="BH182" s="4">
        <f t="shared" ca="1" si="106"/>
        <v>1.84</v>
      </c>
      <c r="BI182" s="4">
        <f t="shared" ca="1" si="106"/>
        <v>1.75</v>
      </c>
      <c r="BJ182" s="4">
        <f t="shared" ca="1" si="106"/>
        <v>1.71</v>
      </c>
      <c r="BK182" s="4">
        <f t="shared" ca="1" si="106"/>
        <v>1.88</v>
      </c>
      <c r="BL182" s="4">
        <f t="shared" ca="1" si="106"/>
        <v>1.92</v>
      </c>
      <c r="BM182" s="4">
        <f t="shared" ca="1" si="106"/>
        <v>1.61</v>
      </c>
      <c r="BN182" s="4">
        <f t="shared" ca="1" si="106"/>
        <v>1.73</v>
      </c>
      <c r="BO182" s="4">
        <f t="shared" ca="1" si="106"/>
        <v>2.0099999999999998</v>
      </c>
      <c r="BP182" s="4">
        <f t="shared" ca="1" si="106"/>
        <v>2.02</v>
      </c>
      <c r="BQ182" s="4">
        <f t="shared" ca="1" si="106"/>
        <v>2.1800000000000002</v>
      </c>
      <c r="BR182" s="4">
        <f t="shared" ca="1" si="107"/>
        <v>2.15</v>
      </c>
      <c r="BS182" s="4">
        <f t="shared" ca="1" si="107"/>
        <v>2.13</v>
      </c>
      <c r="BT182" s="4">
        <f t="shared" ca="1" si="107"/>
        <v>2.06</v>
      </c>
      <c r="BU182" s="4">
        <f t="shared" ca="1" si="107"/>
        <v>2.1</v>
      </c>
      <c r="BV182" s="4">
        <f t="shared" ca="1" si="107"/>
        <v>2</v>
      </c>
      <c r="BW182" s="4">
        <f t="shared" ca="1" si="107"/>
        <v>2.16</v>
      </c>
      <c r="BX182" s="4">
        <f t="shared" ca="1" si="107"/>
        <v>2.13</v>
      </c>
      <c r="BY182" s="4">
        <f t="shared" ca="1" si="108"/>
        <v>0</v>
      </c>
      <c r="BZ182" s="4">
        <f t="shared" ca="1" si="108"/>
        <v>0</v>
      </c>
      <c r="CA182" s="4">
        <f t="shared" ca="1" si="108"/>
        <v>0</v>
      </c>
      <c r="CB182" s="4">
        <f t="shared" ca="1" si="108"/>
        <v>0</v>
      </c>
      <c r="CC182" s="4">
        <f t="shared" ca="1" si="108"/>
        <v>0</v>
      </c>
    </row>
    <row r="183" spans="2:81">
      <c r="B183" s="26">
        <v>111</v>
      </c>
      <c r="C183" s="26" t="str">
        <f t="shared" si="77"/>
        <v>历史汇总!B111</v>
      </c>
      <c r="D183" s="26">
        <v>181</v>
      </c>
      <c r="E183" s="26" t="str">
        <f t="shared" si="78"/>
        <v>历史新!C181</v>
      </c>
      <c r="F183" s="26">
        <f>ROW()</f>
        <v>183</v>
      </c>
      <c r="G183" s="695"/>
      <c r="H183" s="59" t="s">
        <v>108</v>
      </c>
      <c r="I183" s="53">
        <f t="shared" ca="1" si="104"/>
        <v>0</v>
      </c>
      <c r="J183" s="53">
        <f t="shared" ca="1" si="104"/>
        <v>0</v>
      </c>
      <c r="K183" s="53">
        <f t="shared" ca="1" si="104"/>
        <v>0</v>
      </c>
      <c r="L183" s="53">
        <f t="shared" ca="1" si="104"/>
        <v>0</v>
      </c>
      <c r="M183" s="53">
        <f t="shared" ca="1" si="104"/>
        <v>0</v>
      </c>
      <c r="N183" s="53">
        <f t="shared" ca="1" si="104"/>
        <v>0</v>
      </c>
      <c r="O183" s="53">
        <f t="shared" ca="1" si="104"/>
        <v>0</v>
      </c>
      <c r="P183" s="53">
        <f t="shared" ca="1" si="104"/>
        <v>0</v>
      </c>
      <c r="Q183" s="53">
        <f t="shared" ca="1" si="104"/>
        <v>0</v>
      </c>
      <c r="R183" s="53">
        <f t="shared" ca="1" si="104"/>
        <v>0</v>
      </c>
      <c r="S183" s="53">
        <f t="shared" ca="1" si="104"/>
        <v>0</v>
      </c>
      <c r="T183" s="53">
        <f t="shared" ca="1" si="104"/>
        <v>0</v>
      </c>
      <c r="U183" s="53">
        <f t="shared" ca="1" si="104"/>
        <v>6.89</v>
      </c>
      <c r="V183" s="53">
        <f t="shared" ca="1" si="104"/>
        <v>4.92</v>
      </c>
      <c r="W183" s="53">
        <f t="shared" ca="1" si="104"/>
        <v>5.23</v>
      </c>
      <c r="X183" s="53">
        <f t="shared" ca="1" si="104"/>
        <v>5.68</v>
      </c>
      <c r="Y183" s="53">
        <f t="shared" ca="1" si="102"/>
        <v>5.0999999999999996</v>
      </c>
      <c r="Z183" s="53">
        <f t="shared" ca="1" si="102"/>
        <v>5.13</v>
      </c>
      <c r="AA183" s="53">
        <f t="shared" ca="1" si="102"/>
        <v>6.05</v>
      </c>
      <c r="AB183" s="53">
        <f t="shared" ca="1" si="102"/>
        <v>5.3</v>
      </c>
      <c r="AC183" s="53">
        <f t="shared" ca="1" si="102"/>
        <v>3.87</v>
      </c>
      <c r="AD183" s="53">
        <f t="shared" ca="1" si="102"/>
        <v>3.87</v>
      </c>
      <c r="AE183" s="53">
        <f t="shared" ca="1" si="102"/>
        <v>3.71</v>
      </c>
      <c r="AF183" s="53">
        <f t="shared" ca="1" si="102"/>
        <v>4.1500000000000004</v>
      </c>
      <c r="AG183" s="53">
        <f t="shared" ca="1" si="102"/>
        <v>4.1500000000000004</v>
      </c>
      <c r="AH183" s="53">
        <f t="shared" ca="1" si="102"/>
        <v>4.2699999999999996</v>
      </c>
      <c r="AI183" s="53">
        <f t="shared" ca="1" si="102"/>
        <v>3.55</v>
      </c>
      <c r="AJ183" s="53">
        <f t="shared" ca="1" si="102"/>
        <v>3.47</v>
      </c>
      <c r="AK183" s="53">
        <f t="shared" ca="1" si="103"/>
        <v>3.73</v>
      </c>
      <c r="AL183" s="53">
        <f t="shared" ca="1" si="103"/>
        <v>4.18</v>
      </c>
      <c r="AM183" s="53">
        <f t="shared" ca="1" si="103"/>
        <v>4.8600000000000003</v>
      </c>
      <c r="AN183" s="53">
        <f t="shared" ca="1" si="103"/>
        <v>4.5</v>
      </c>
      <c r="AO183" s="53">
        <f t="shared" ca="1" si="103"/>
        <v>3.84</v>
      </c>
      <c r="AP183" s="53">
        <f t="shared" ca="1" si="103"/>
        <v>4.0999999999999996</v>
      </c>
      <c r="AQ183" s="53">
        <f t="shared" ca="1" si="103"/>
        <v>3.84</v>
      </c>
      <c r="AR183" s="53">
        <f t="shared" ca="1" si="103"/>
        <v>4.18</v>
      </c>
      <c r="AS183" s="53">
        <f t="shared" ca="1" si="103"/>
        <v>5.29</v>
      </c>
      <c r="AT183" s="53">
        <f t="shared" ca="1" si="103"/>
        <v>4.34</v>
      </c>
      <c r="AU183" s="53">
        <f t="shared" ca="1" si="103"/>
        <v>4.22</v>
      </c>
      <c r="AV183" s="53">
        <f t="shared" ca="1" si="103"/>
        <v>4.07</v>
      </c>
      <c r="AW183" s="53">
        <f t="shared" ca="1" si="103"/>
        <v>4.0999999999999996</v>
      </c>
      <c r="AX183" s="4">
        <f t="shared" ca="1" si="89"/>
        <v>4.4800000000000004</v>
      </c>
      <c r="AY183" s="4">
        <f t="shared" ca="1" si="105"/>
        <v>4.71</v>
      </c>
      <c r="AZ183" s="4">
        <f t="shared" ca="1" si="105"/>
        <v>4.1399999999999997</v>
      </c>
      <c r="BA183" s="4">
        <f t="shared" ca="1" si="105"/>
        <v>3.52</v>
      </c>
      <c r="BB183" s="4">
        <f t="shared" ca="1" si="105"/>
        <v>4.25</v>
      </c>
      <c r="BC183" s="4">
        <f t="shared" ca="1" si="105"/>
        <v>4.42</v>
      </c>
      <c r="BD183" s="4">
        <f t="shared" ca="1" si="105"/>
        <v>4.74</v>
      </c>
      <c r="BE183" s="4">
        <f t="shared" ca="1" si="105"/>
        <v>4.8</v>
      </c>
      <c r="BF183" s="4">
        <f t="shared" ca="1" si="105"/>
        <v>5</v>
      </c>
      <c r="BG183" s="4">
        <f t="shared" ca="1" si="105"/>
        <v>4.0999999999999996</v>
      </c>
      <c r="BH183" s="4">
        <f t="shared" ca="1" si="106"/>
        <v>4.25</v>
      </c>
      <c r="BI183" s="4">
        <f t="shared" ca="1" si="106"/>
        <v>3.95</v>
      </c>
      <c r="BJ183" s="4">
        <f t="shared" ca="1" si="106"/>
        <v>3.93</v>
      </c>
      <c r="BK183" s="4">
        <f t="shared" ca="1" si="106"/>
        <v>4.4400000000000004</v>
      </c>
      <c r="BL183" s="4">
        <f t="shared" ca="1" si="106"/>
        <v>4.4800000000000004</v>
      </c>
      <c r="BM183" s="4">
        <f t="shared" ca="1" si="106"/>
        <v>3.45</v>
      </c>
      <c r="BN183" s="4">
        <f t="shared" ca="1" si="106"/>
        <v>3.74</v>
      </c>
      <c r="BO183" s="4">
        <f t="shared" ca="1" si="106"/>
        <v>3.51</v>
      </c>
      <c r="BP183" s="4">
        <f t="shared" ca="1" si="106"/>
        <v>3.2</v>
      </c>
      <c r="BQ183" s="4">
        <f t="shared" ca="1" si="106"/>
        <v>3.24</v>
      </c>
      <c r="BR183" s="4">
        <f t="shared" ca="1" si="107"/>
        <v>3.68</v>
      </c>
      <c r="BS183" s="4">
        <f t="shared" ca="1" si="107"/>
        <v>3.47</v>
      </c>
      <c r="BT183" s="4">
        <f t="shared" ca="1" si="107"/>
        <v>3.38</v>
      </c>
      <c r="BU183" s="4">
        <f t="shared" ca="1" si="107"/>
        <v>3.52</v>
      </c>
      <c r="BV183" s="4">
        <f t="shared" ca="1" si="107"/>
        <v>3.47</v>
      </c>
      <c r="BW183" s="4">
        <f t="shared" ca="1" si="107"/>
        <v>3.84</v>
      </c>
      <c r="BX183" s="4">
        <f t="shared" ca="1" si="107"/>
        <v>3.7</v>
      </c>
      <c r="BY183" s="4">
        <f t="shared" ca="1" si="108"/>
        <v>0</v>
      </c>
      <c r="BZ183" s="4">
        <f t="shared" ca="1" si="108"/>
        <v>0</v>
      </c>
      <c r="CA183" s="4">
        <f t="shared" ca="1" si="108"/>
        <v>0</v>
      </c>
      <c r="CB183" s="4">
        <f t="shared" ca="1" si="108"/>
        <v>0</v>
      </c>
      <c r="CC183" s="4">
        <f t="shared" ca="1" si="108"/>
        <v>0</v>
      </c>
    </row>
    <row r="184" spans="2:81">
      <c r="B184" s="26">
        <v>112</v>
      </c>
      <c r="C184" s="26" t="str">
        <f t="shared" si="77"/>
        <v>历史汇总!B112</v>
      </c>
      <c r="D184" s="26">
        <v>182</v>
      </c>
      <c r="E184" s="26" t="str">
        <f t="shared" si="78"/>
        <v>历史新!C182</v>
      </c>
      <c r="F184" s="26">
        <f>ROW()</f>
        <v>184</v>
      </c>
      <c r="G184" s="695"/>
      <c r="H184" s="60" t="s">
        <v>109</v>
      </c>
      <c r="I184" s="55">
        <f t="shared" ca="1" si="104"/>
        <v>0</v>
      </c>
      <c r="J184" s="55">
        <f t="shared" ca="1" si="104"/>
        <v>0</v>
      </c>
      <c r="K184" s="55">
        <f t="shared" ca="1" si="104"/>
        <v>0</v>
      </c>
      <c r="L184" s="55">
        <f t="shared" ca="1" si="104"/>
        <v>0</v>
      </c>
      <c r="M184" s="55">
        <f t="shared" ca="1" si="104"/>
        <v>0</v>
      </c>
      <c r="N184" s="55">
        <f t="shared" ca="1" si="104"/>
        <v>0</v>
      </c>
      <c r="O184" s="55">
        <f t="shared" ca="1" si="104"/>
        <v>0</v>
      </c>
      <c r="P184" s="55">
        <f t="shared" ca="1" si="104"/>
        <v>0</v>
      </c>
      <c r="Q184" s="55">
        <f t="shared" ca="1" si="104"/>
        <v>0</v>
      </c>
      <c r="R184" s="55">
        <f t="shared" ca="1" si="104"/>
        <v>0</v>
      </c>
      <c r="S184" s="55">
        <f t="shared" ca="1" si="104"/>
        <v>0</v>
      </c>
      <c r="T184" s="55">
        <f t="shared" ca="1" si="104"/>
        <v>0</v>
      </c>
      <c r="U184" s="55">
        <f t="shared" ca="1" si="104"/>
        <v>2.16</v>
      </c>
      <c r="V184" s="55">
        <f t="shared" ca="1" si="104"/>
        <v>1.93</v>
      </c>
      <c r="W184" s="55">
        <f t="shared" ca="1" si="104"/>
        <v>2.06</v>
      </c>
      <c r="X184" s="55">
        <f t="shared" ca="1" si="104"/>
        <v>2.29</v>
      </c>
      <c r="Y184" s="55">
        <f t="shared" ca="1" si="102"/>
        <v>2.2599999999999998</v>
      </c>
      <c r="Z184" s="55">
        <f t="shared" ca="1" si="102"/>
        <v>2.3199999999999998</v>
      </c>
      <c r="AA184" s="55">
        <f t="shared" ca="1" si="102"/>
        <v>2.77</v>
      </c>
      <c r="AB184" s="55">
        <f t="shared" ca="1" si="102"/>
        <v>2.3199999999999998</v>
      </c>
      <c r="AC184" s="55">
        <f t="shared" ca="1" si="102"/>
        <v>1.86</v>
      </c>
      <c r="AD184" s="55">
        <f t="shared" ca="1" si="102"/>
        <v>1.77</v>
      </c>
      <c r="AE184" s="55">
        <f t="shared" ca="1" si="102"/>
        <v>1.74</v>
      </c>
      <c r="AF184" s="55">
        <f t="shared" ca="1" si="102"/>
        <v>1.75</v>
      </c>
      <c r="AG184" s="55">
        <f t="shared" ca="1" si="102"/>
        <v>1.83</v>
      </c>
      <c r="AH184" s="55">
        <f t="shared" ca="1" si="102"/>
        <v>1.81</v>
      </c>
      <c r="AI184" s="55">
        <f t="shared" ca="1" si="102"/>
        <v>1.73</v>
      </c>
      <c r="AJ184" s="55">
        <f t="shared" ca="1" si="102"/>
        <v>1.64</v>
      </c>
      <c r="AK184" s="55">
        <f t="shared" ca="1" si="103"/>
        <v>1.7</v>
      </c>
      <c r="AL184" s="55">
        <f t="shared" ca="1" si="103"/>
        <v>1.76</v>
      </c>
      <c r="AM184" s="55">
        <f t="shared" ca="1" si="103"/>
        <v>2.04</v>
      </c>
      <c r="AN184" s="55">
        <f t="shared" ca="1" si="103"/>
        <v>1.95</v>
      </c>
      <c r="AO184" s="55">
        <f t="shared" ca="1" si="103"/>
        <v>1.77</v>
      </c>
      <c r="AP184" s="55">
        <f t="shared" ca="1" si="103"/>
        <v>1.73</v>
      </c>
      <c r="AQ184" s="55">
        <f t="shared" ca="1" si="103"/>
        <v>1.66</v>
      </c>
      <c r="AR184" s="55">
        <f t="shared" ca="1" si="103"/>
        <v>1.76</v>
      </c>
      <c r="AS184" s="55">
        <f t="shared" ca="1" si="103"/>
        <v>2.2200000000000002</v>
      </c>
      <c r="AT184" s="55">
        <f t="shared" ca="1" si="103"/>
        <v>1.97</v>
      </c>
      <c r="AU184" s="55">
        <f t="shared" ca="1" si="103"/>
        <v>1.9</v>
      </c>
      <c r="AV184" s="55">
        <f t="shared" ca="1" si="103"/>
        <v>1.84</v>
      </c>
      <c r="AW184" s="55">
        <f t="shared" ca="1" si="103"/>
        <v>1.91</v>
      </c>
      <c r="AX184" s="4">
        <f t="shared" ca="1" si="89"/>
        <v>2.04</v>
      </c>
      <c r="AY184" s="4">
        <f t="shared" ca="1" si="105"/>
        <v>1.99</v>
      </c>
      <c r="AZ184" s="4">
        <f t="shared" ca="1" si="105"/>
        <v>1.87</v>
      </c>
      <c r="BA184" s="4">
        <f t="shared" ca="1" si="105"/>
        <v>1.65</v>
      </c>
      <c r="BB184" s="4">
        <f t="shared" ca="1" si="105"/>
        <v>1.77</v>
      </c>
      <c r="BC184" s="4">
        <f t="shared" ca="1" si="105"/>
        <v>1.68</v>
      </c>
      <c r="BD184" s="4">
        <f t="shared" ca="1" si="105"/>
        <v>1.71</v>
      </c>
      <c r="BE184" s="4">
        <f t="shared" ca="1" si="105"/>
        <v>1.83</v>
      </c>
      <c r="BF184" s="4">
        <f t="shared" ca="1" si="105"/>
        <v>2.17</v>
      </c>
      <c r="BG184" s="4">
        <f t="shared" ca="1" si="105"/>
        <v>1.85</v>
      </c>
      <c r="BH184" s="4">
        <f t="shared" ca="1" si="106"/>
        <v>1.69</v>
      </c>
      <c r="BI184" s="4">
        <f t="shared" ca="1" si="106"/>
        <v>1.63</v>
      </c>
      <c r="BJ184" s="4">
        <f t="shared" ca="1" si="106"/>
        <v>1.66</v>
      </c>
      <c r="BK184" s="4">
        <f t="shared" ca="1" si="106"/>
        <v>1.94</v>
      </c>
      <c r="BL184" s="4">
        <f t="shared" ca="1" si="106"/>
        <v>1.85</v>
      </c>
      <c r="BM184" s="4">
        <f t="shared" ca="1" si="106"/>
        <v>1.56</v>
      </c>
      <c r="BN184" s="4">
        <f t="shared" ca="1" si="106"/>
        <v>1.62</v>
      </c>
      <c r="BO184" s="4">
        <f t="shared" ca="1" si="106"/>
        <v>1.62</v>
      </c>
      <c r="BP184" s="4">
        <f t="shared" ca="1" si="106"/>
        <v>1.63</v>
      </c>
      <c r="BQ184" s="4">
        <f t="shared" ca="1" si="106"/>
        <v>1.73</v>
      </c>
      <c r="BR184" s="4">
        <f t="shared" ca="1" si="107"/>
        <v>1.79</v>
      </c>
      <c r="BS184" s="4">
        <f t="shared" ca="1" si="107"/>
        <v>1.67</v>
      </c>
      <c r="BT184" s="4">
        <f t="shared" ca="1" si="107"/>
        <v>1.64</v>
      </c>
      <c r="BU184" s="4">
        <f t="shared" ca="1" si="107"/>
        <v>1.62</v>
      </c>
      <c r="BV184" s="4">
        <f t="shared" ca="1" si="107"/>
        <v>1.63</v>
      </c>
      <c r="BW184" s="4">
        <f t="shared" ca="1" si="107"/>
        <v>1.94</v>
      </c>
      <c r="BX184" s="4">
        <f t="shared" ca="1" si="107"/>
        <v>1.92</v>
      </c>
      <c r="BY184" s="4">
        <f t="shared" ca="1" si="108"/>
        <v>0</v>
      </c>
      <c r="BZ184" s="4">
        <f t="shared" ca="1" si="108"/>
        <v>0</v>
      </c>
      <c r="CA184" s="4">
        <f t="shared" ca="1" si="108"/>
        <v>0</v>
      </c>
      <c r="CB184" s="4">
        <f t="shared" ca="1" si="108"/>
        <v>0</v>
      </c>
      <c r="CC184" s="4">
        <f t="shared" ca="1" si="108"/>
        <v>0</v>
      </c>
    </row>
    <row r="185" spans="2:81">
      <c r="C185" s="26" t="str">
        <f t="shared" si="77"/>
        <v>历史汇总!B</v>
      </c>
      <c r="D185" s="26">
        <v>183</v>
      </c>
      <c r="E185" s="26" t="str">
        <f t="shared" si="78"/>
        <v>历史新!C183</v>
      </c>
      <c r="F185" s="26">
        <f>ROW()</f>
        <v>185</v>
      </c>
      <c r="AX185" s="203"/>
    </row>
    <row r="186" spans="2:81">
      <c r="C186" s="26" t="str">
        <f t="shared" si="77"/>
        <v>历史汇总!B</v>
      </c>
      <c r="D186" s="26">
        <v>184</v>
      </c>
      <c r="E186" s="26" t="str">
        <f t="shared" si="78"/>
        <v>历史新!C184</v>
      </c>
      <c r="F186" s="26">
        <f>ROW()</f>
        <v>186</v>
      </c>
      <c r="AX186" s="203"/>
    </row>
    <row r="187" spans="2:81">
      <c r="C187" s="26" t="str">
        <f t="shared" si="77"/>
        <v>历史汇总!B</v>
      </c>
      <c r="D187" s="26">
        <v>185</v>
      </c>
      <c r="E187" s="26" t="str">
        <f t="shared" si="78"/>
        <v>历史新!C185</v>
      </c>
      <c r="F187" s="26">
        <f>ROW()</f>
        <v>187</v>
      </c>
      <c r="AX187" s="203"/>
    </row>
    <row r="188" spans="2:81">
      <c r="C188" s="26" t="str">
        <f t="shared" si="77"/>
        <v>历史汇总!B</v>
      </c>
      <c r="D188" s="26">
        <v>186</v>
      </c>
      <c r="E188" s="26" t="str">
        <f t="shared" si="78"/>
        <v>历史新!C186</v>
      </c>
      <c r="F188" s="26">
        <f>ROW()</f>
        <v>188</v>
      </c>
      <c r="AX188" s="203"/>
    </row>
    <row r="189" spans="2:81">
      <c r="C189" s="26" t="str">
        <f t="shared" si="77"/>
        <v>历史汇总!B</v>
      </c>
      <c r="D189" s="26">
        <v>187</v>
      </c>
      <c r="E189" s="26" t="str">
        <f t="shared" si="78"/>
        <v>历史新!C187</v>
      </c>
      <c r="F189" s="26">
        <f>ROW()</f>
        <v>189</v>
      </c>
      <c r="AX189" s="203"/>
    </row>
    <row r="190" spans="2:81">
      <c r="C190" s="26" t="str">
        <f t="shared" si="77"/>
        <v>历史汇总!B</v>
      </c>
      <c r="D190" s="26">
        <v>188</v>
      </c>
      <c r="E190" s="26" t="str">
        <f t="shared" si="78"/>
        <v>历史新!C188</v>
      </c>
      <c r="F190" s="26">
        <f>ROW()</f>
        <v>190</v>
      </c>
      <c r="AT190" s="26">
        <f>190-2</f>
        <v>188</v>
      </c>
      <c r="AX190" s="203"/>
    </row>
    <row r="191" spans="2:81" ht="21">
      <c r="C191" s="26" t="str">
        <f t="shared" si="77"/>
        <v>历史汇总!B</v>
      </c>
      <c r="D191" s="26">
        <v>189</v>
      </c>
      <c r="E191" s="26" t="str">
        <f t="shared" si="78"/>
        <v>历史新!C189</v>
      </c>
      <c r="F191" s="26">
        <f>ROW()</f>
        <v>191</v>
      </c>
      <c r="G191" s="696" t="s">
        <v>112</v>
      </c>
      <c r="H191" s="696"/>
      <c r="I191" s="42" t="str">
        <f>I3</f>
        <v>201101</v>
      </c>
      <c r="J191" s="42" t="str">
        <f t="shared" ref="J191:BT191" si="109">J3</f>
        <v>201102</v>
      </c>
      <c r="K191" s="42" t="str">
        <f t="shared" si="109"/>
        <v>201103</v>
      </c>
      <c r="L191" s="42" t="str">
        <f t="shared" si="109"/>
        <v>201104</v>
      </c>
      <c r="M191" s="42" t="str">
        <f t="shared" si="109"/>
        <v>201105</v>
      </c>
      <c r="N191" s="42" t="str">
        <f t="shared" si="109"/>
        <v>201106</v>
      </c>
      <c r="O191" s="42" t="str">
        <f t="shared" si="109"/>
        <v>201107</v>
      </c>
      <c r="P191" s="42" t="str">
        <f t="shared" si="109"/>
        <v>201108</v>
      </c>
      <c r="Q191" s="42" t="str">
        <f t="shared" si="109"/>
        <v>201109</v>
      </c>
      <c r="R191" s="42" t="str">
        <f t="shared" si="109"/>
        <v>201110</v>
      </c>
      <c r="S191" s="42" t="str">
        <f t="shared" si="109"/>
        <v>201111</v>
      </c>
      <c r="T191" s="42" t="str">
        <f t="shared" si="109"/>
        <v>201112</v>
      </c>
      <c r="U191" s="42" t="str">
        <f t="shared" si="109"/>
        <v>201201</v>
      </c>
      <c r="V191" s="42" t="str">
        <f t="shared" si="109"/>
        <v>201202</v>
      </c>
      <c r="W191" s="42" t="str">
        <f t="shared" si="109"/>
        <v>201203</v>
      </c>
      <c r="X191" s="42" t="str">
        <f t="shared" si="109"/>
        <v>201204</v>
      </c>
      <c r="Y191" s="42" t="str">
        <f t="shared" si="109"/>
        <v>201205</v>
      </c>
      <c r="Z191" s="42" t="str">
        <f t="shared" si="109"/>
        <v>201206</v>
      </c>
      <c r="AA191" s="42" t="str">
        <f t="shared" si="109"/>
        <v>201207</v>
      </c>
      <c r="AB191" s="42" t="str">
        <f t="shared" si="109"/>
        <v>201208</v>
      </c>
      <c r="AC191" s="42" t="str">
        <f t="shared" si="109"/>
        <v>201209</v>
      </c>
      <c r="AD191" s="42" t="str">
        <f t="shared" si="109"/>
        <v>201210</v>
      </c>
      <c r="AE191" s="42" t="str">
        <f t="shared" si="109"/>
        <v>201211</v>
      </c>
      <c r="AF191" s="42" t="str">
        <f t="shared" si="109"/>
        <v>201212</v>
      </c>
      <c r="AG191" s="42" t="str">
        <f t="shared" si="109"/>
        <v>201301</v>
      </c>
      <c r="AH191" s="42" t="str">
        <f t="shared" si="109"/>
        <v>201302</v>
      </c>
      <c r="AI191" s="42" t="str">
        <f t="shared" si="109"/>
        <v>201303</v>
      </c>
      <c r="AJ191" s="42" t="str">
        <f t="shared" si="109"/>
        <v>201304</v>
      </c>
      <c r="AK191" s="42" t="str">
        <f t="shared" si="109"/>
        <v>201305</v>
      </c>
      <c r="AL191" s="42" t="str">
        <f t="shared" si="109"/>
        <v>201306</v>
      </c>
      <c r="AM191" s="42" t="str">
        <f t="shared" si="109"/>
        <v>201307</v>
      </c>
      <c r="AN191" s="42" t="str">
        <f t="shared" si="109"/>
        <v>201308</v>
      </c>
      <c r="AO191" s="42" t="str">
        <f t="shared" si="109"/>
        <v>201309</v>
      </c>
      <c r="AP191" s="42" t="str">
        <f t="shared" si="109"/>
        <v>201310</v>
      </c>
      <c r="AQ191" s="42" t="str">
        <f t="shared" si="109"/>
        <v>201311</v>
      </c>
      <c r="AR191" s="42" t="str">
        <f t="shared" si="109"/>
        <v>201312</v>
      </c>
      <c r="AS191" s="42" t="str">
        <f t="shared" si="109"/>
        <v>201401</v>
      </c>
      <c r="AT191" s="42" t="str">
        <f t="shared" si="109"/>
        <v>201402</v>
      </c>
      <c r="AU191" s="42" t="str">
        <f t="shared" si="109"/>
        <v>201403</v>
      </c>
      <c r="AV191" s="42" t="str">
        <f t="shared" si="109"/>
        <v>201404</v>
      </c>
      <c r="AW191" s="42" t="str">
        <f t="shared" si="109"/>
        <v>201405</v>
      </c>
      <c r="AX191" s="42" t="str">
        <f t="shared" si="109"/>
        <v>201406</v>
      </c>
      <c r="AY191" s="42" t="str">
        <f t="shared" si="109"/>
        <v>201407</v>
      </c>
      <c r="AZ191" s="42" t="str">
        <f t="shared" si="109"/>
        <v>201408</v>
      </c>
      <c r="BA191" s="42" t="str">
        <f t="shared" si="109"/>
        <v>201409</v>
      </c>
      <c r="BB191" s="42" t="str">
        <f t="shared" si="109"/>
        <v>201410</v>
      </c>
      <c r="BC191" s="42" t="str">
        <f t="shared" si="109"/>
        <v>201411</v>
      </c>
      <c r="BD191" s="42" t="str">
        <f t="shared" si="109"/>
        <v>201412</v>
      </c>
      <c r="BE191" s="42" t="str">
        <f t="shared" si="109"/>
        <v>201501</v>
      </c>
      <c r="BF191" s="42" t="str">
        <f t="shared" si="109"/>
        <v>201502</v>
      </c>
      <c r="BG191" s="42" t="str">
        <f t="shared" si="109"/>
        <v>201503</v>
      </c>
      <c r="BH191" s="42" t="str">
        <f t="shared" ref="BH191:BP191" si="110">BH3</f>
        <v>201504</v>
      </c>
      <c r="BI191" s="42" t="str">
        <f t="shared" si="110"/>
        <v>201505</v>
      </c>
      <c r="BJ191" s="42" t="str">
        <f t="shared" si="110"/>
        <v>201506</v>
      </c>
      <c r="BK191" s="42" t="str">
        <f t="shared" si="110"/>
        <v>201507</v>
      </c>
      <c r="BL191" s="42" t="str">
        <f t="shared" si="110"/>
        <v>201508</v>
      </c>
      <c r="BM191" s="42" t="str">
        <f t="shared" si="110"/>
        <v>201509</v>
      </c>
      <c r="BN191" s="42" t="str">
        <f t="shared" si="110"/>
        <v>201510</v>
      </c>
      <c r="BO191" s="42" t="str">
        <f t="shared" si="110"/>
        <v>201511</v>
      </c>
      <c r="BP191" s="42" t="str">
        <f t="shared" si="110"/>
        <v>201512</v>
      </c>
      <c r="BQ191" s="42" t="str">
        <f t="shared" si="109"/>
        <v>201601</v>
      </c>
      <c r="BR191" s="42" t="str">
        <f t="shared" si="109"/>
        <v>201602</v>
      </c>
      <c r="BS191" s="42" t="str">
        <f t="shared" si="109"/>
        <v>201603</v>
      </c>
      <c r="BT191" s="42" t="str">
        <f t="shared" si="109"/>
        <v>201604</v>
      </c>
      <c r="BU191" s="42" t="str">
        <f t="shared" ref="BU191:CC191" si="111">BU3</f>
        <v>201605</v>
      </c>
      <c r="BV191" s="42" t="str">
        <f t="shared" si="111"/>
        <v>201606</v>
      </c>
      <c r="BW191" s="42" t="str">
        <f t="shared" si="111"/>
        <v>201607</v>
      </c>
      <c r="BX191" s="42" t="str">
        <f t="shared" si="111"/>
        <v>201608</v>
      </c>
      <c r="BY191" s="42" t="str">
        <f t="shared" si="111"/>
        <v>201609</v>
      </c>
      <c r="BZ191" s="42" t="str">
        <f t="shared" si="111"/>
        <v>201610</v>
      </c>
      <c r="CA191" s="42" t="str">
        <f t="shared" si="111"/>
        <v>201611</v>
      </c>
      <c r="CB191" s="42" t="str">
        <f t="shared" si="111"/>
        <v>201612</v>
      </c>
      <c r="CC191" s="42" t="str">
        <f t="shared" si="111"/>
        <v>201701</v>
      </c>
    </row>
    <row r="192" spans="2:81">
      <c r="B192" s="26">
        <v>188</v>
      </c>
      <c r="C192" s="26" t="str">
        <f t="shared" si="77"/>
        <v>历史汇总!B188</v>
      </c>
      <c r="D192" s="26">
        <v>190</v>
      </c>
      <c r="E192" s="26" t="str">
        <f t="shared" si="78"/>
        <v>历史新!C190</v>
      </c>
      <c r="F192" s="26">
        <f>ROW()</f>
        <v>192</v>
      </c>
      <c r="G192" s="694" t="s">
        <v>14</v>
      </c>
      <c r="H192" s="28" t="s">
        <v>15</v>
      </c>
      <c r="I192" s="2">
        <f ca="1">OFFSET(INDIRECT($E192),0,I$1)</f>
        <v>4681536</v>
      </c>
      <c r="J192" s="2">
        <f t="shared" ref="J192:BG197" ca="1" si="112">OFFSET(INDIRECT($E192),0,J$1)</f>
        <v>5617335</v>
      </c>
      <c r="K192" s="2">
        <f t="shared" ca="1" si="112"/>
        <v>3871312</v>
      </c>
      <c r="L192" s="2">
        <f t="shared" ca="1" si="112"/>
        <v>3158797</v>
      </c>
      <c r="M192" s="2">
        <f t="shared" ca="1" si="112"/>
        <v>2154804</v>
      </c>
      <c r="N192" s="2">
        <f t="shared" ca="1" si="112"/>
        <v>2661106</v>
      </c>
      <c r="O192" s="2">
        <f t="shared" ca="1" si="112"/>
        <v>3396627</v>
      </c>
      <c r="P192" s="2">
        <f t="shared" ca="1" si="112"/>
        <v>2911208</v>
      </c>
      <c r="Q192" s="2">
        <f t="shared" ca="1" si="112"/>
        <v>2715589</v>
      </c>
      <c r="R192" s="2">
        <f t="shared" ca="1" si="112"/>
        <v>3041786</v>
      </c>
      <c r="S192" s="2">
        <f t="shared" ca="1" si="112"/>
        <v>2935035</v>
      </c>
      <c r="T192" s="2">
        <f t="shared" ca="1" si="112"/>
        <v>3686799</v>
      </c>
      <c r="U192" s="2">
        <f t="shared" ca="1" si="112"/>
        <v>5025203</v>
      </c>
      <c r="V192" s="2">
        <f t="shared" ca="1" si="112"/>
        <v>4225367</v>
      </c>
      <c r="W192" s="2">
        <f t="shared" ca="1" si="112"/>
        <v>4259629</v>
      </c>
      <c r="X192" s="2">
        <f t="shared" ca="1" si="112"/>
        <v>3910142</v>
      </c>
      <c r="Y192" s="2">
        <f t="shared" ca="1" si="112"/>
        <v>4100217</v>
      </c>
      <c r="Z192" s="2">
        <f t="shared" ca="1" si="112"/>
        <v>4059608</v>
      </c>
      <c r="AA192" s="2">
        <f t="shared" ca="1" si="112"/>
        <v>4059718</v>
      </c>
      <c r="AB192" s="2">
        <f t="shared" ca="1" si="112"/>
        <v>3758222</v>
      </c>
      <c r="AC192" s="2">
        <f t="shared" ca="1" si="112"/>
        <v>2739432</v>
      </c>
      <c r="AD192" s="2">
        <f t="shared" ca="1" si="112"/>
        <v>2937499</v>
      </c>
      <c r="AE192" s="2">
        <f t="shared" ca="1" si="112"/>
        <v>3044288</v>
      </c>
      <c r="AF192" s="2">
        <f t="shared" ca="1" si="112"/>
        <v>3480075</v>
      </c>
      <c r="AG192" s="2">
        <f t="shared" ca="1" si="112"/>
        <v>3838448</v>
      </c>
      <c r="AH192" s="2">
        <f t="shared" ca="1" si="112"/>
        <v>4947934</v>
      </c>
      <c r="AI192" s="2">
        <f t="shared" ca="1" si="112"/>
        <v>3439919</v>
      </c>
      <c r="AJ192" s="2">
        <f t="shared" ca="1" si="112"/>
        <v>2221798</v>
      </c>
      <c r="AK192" s="2">
        <f t="shared" ca="1" si="112"/>
        <v>2675425</v>
      </c>
      <c r="AL192" s="2">
        <f t="shared" ca="1" si="112"/>
        <v>4541822</v>
      </c>
      <c r="AM192" s="2">
        <f t="shared" ca="1" si="112"/>
        <v>5088518</v>
      </c>
      <c r="AN192" s="2">
        <f t="shared" ca="1" si="112"/>
        <v>4554750</v>
      </c>
      <c r="AO192" s="2">
        <f t="shared" ca="1" si="112"/>
        <v>3288242</v>
      </c>
      <c r="AP192" s="2">
        <f t="shared" ca="1" si="112"/>
        <v>2846907</v>
      </c>
      <c r="AQ192" s="2">
        <f t="shared" ca="1" si="112"/>
        <v>2956289</v>
      </c>
      <c r="AR192" s="2">
        <f t="shared" ca="1" si="112"/>
        <v>3371235</v>
      </c>
      <c r="AS192" s="2">
        <f t="shared" ca="1" si="112"/>
        <v>3727589</v>
      </c>
      <c r="AT192" s="2">
        <f t="shared" ca="1" si="112"/>
        <v>3184658</v>
      </c>
      <c r="AU192" s="2">
        <f t="shared" ca="1" si="112"/>
        <v>1806970</v>
      </c>
      <c r="AV192" s="2">
        <f t="shared" ca="1" si="112"/>
        <v>2123692</v>
      </c>
      <c r="AW192" s="2">
        <f t="shared" ca="1" si="112"/>
        <v>1957095</v>
      </c>
      <c r="AX192" s="2">
        <f t="shared" ca="1" si="112"/>
        <v>1763103</v>
      </c>
      <c r="AY192" s="2">
        <f t="shared" ca="1" si="112"/>
        <v>2212297</v>
      </c>
      <c r="AZ192" s="2">
        <f t="shared" ca="1" si="112"/>
        <v>2218316</v>
      </c>
      <c r="BA192" s="2">
        <f t="shared" ca="1" si="112"/>
        <v>1115303</v>
      </c>
      <c r="BB192" s="2">
        <f t="shared" ca="1" si="112"/>
        <v>1016760</v>
      </c>
      <c r="BC192" s="2">
        <f t="shared" ca="1" si="112"/>
        <v>935275</v>
      </c>
      <c r="BD192" s="2">
        <f t="shared" ca="1" si="112"/>
        <v>921531</v>
      </c>
      <c r="BE192" s="2">
        <f t="shared" ca="1" si="112"/>
        <v>971019</v>
      </c>
      <c r="BF192" s="2">
        <f t="shared" ca="1" si="112"/>
        <v>1440356</v>
      </c>
      <c r="BG192" s="2">
        <f t="shared" ca="1" si="112"/>
        <v>869257</v>
      </c>
      <c r="BH192" s="2">
        <f t="shared" ref="BH192:BY207" ca="1" si="113">OFFSET(INDIRECT($E192),0,BH$1)</f>
        <v>573608</v>
      </c>
      <c r="BI192" s="2">
        <f t="shared" ca="1" si="113"/>
        <v>567898</v>
      </c>
      <c r="BJ192" s="2">
        <f t="shared" ca="1" si="113"/>
        <v>483363</v>
      </c>
      <c r="BK192" s="2">
        <f t="shared" ca="1" si="113"/>
        <v>604141</v>
      </c>
      <c r="BL192" s="2">
        <f t="shared" ca="1" si="113"/>
        <v>867494</v>
      </c>
      <c r="BM192" s="2">
        <f t="shared" ca="1" si="113"/>
        <v>421918</v>
      </c>
      <c r="BN192" s="2">
        <f t="shared" ca="1" si="113"/>
        <v>394572</v>
      </c>
      <c r="BO192" s="2">
        <f t="shared" ca="1" si="113"/>
        <v>331641</v>
      </c>
      <c r="BP192" s="2">
        <f t="shared" ca="1" si="113"/>
        <v>370223</v>
      </c>
      <c r="BQ192" s="2">
        <f t="shared" ca="1" si="113"/>
        <v>422932</v>
      </c>
      <c r="BR192" s="2">
        <f t="shared" ca="1" si="113"/>
        <v>499700</v>
      </c>
      <c r="BS192" s="2">
        <f t="shared" ca="1" si="113"/>
        <v>313223</v>
      </c>
      <c r="BT192" s="2">
        <f t="shared" ca="1" si="113"/>
        <v>344687</v>
      </c>
      <c r="BU192" s="2">
        <f t="shared" ca="1" si="113"/>
        <v>316700</v>
      </c>
      <c r="BV192" s="2">
        <f t="shared" ca="1" si="113"/>
        <v>380177</v>
      </c>
      <c r="BW192" s="2">
        <f t="shared" ca="1" si="113"/>
        <v>488168</v>
      </c>
      <c r="BX192" s="2">
        <f t="shared" ref="BR192:BX207" ca="1" si="114">OFFSET(INDIRECT($E192),0,BX$1)</f>
        <v>350552</v>
      </c>
      <c r="BY192" s="2">
        <f t="shared" ca="1" si="113"/>
        <v>0</v>
      </c>
      <c r="BZ192" s="2">
        <f t="shared" ref="BY192:CC207" ca="1" si="115">OFFSET(INDIRECT($E192),0,BZ$1)</f>
        <v>0</v>
      </c>
      <c r="CA192" s="2">
        <f t="shared" ca="1" si="115"/>
        <v>0</v>
      </c>
      <c r="CB192" s="2">
        <f t="shared" ca="1" si="115"/>
        <v>0</v>
      </c>
      <c r="CC192" s="2">
        <f t="shared" ca="1" si="115"/>
        <v>0</v>
      </c>
    </row>
    <row r="193" spans="2:81">
      <c r="B193" s="26">
        <v>189</v>
      </c>
      <c r="C193" s="26" t="str">
        <f t="shared" si="77"/>
        <v>历史汇总!B189</v>
      </c>
      <c r="D193" s="26">
        <v>191</v>
      </c>
      <c r="E193" s="26" t="str">
        <f t="shared" si="78"/>
        <v>历史新!C191</v>
      </c>
      <c r="F193" s="26">
        <f>ROW()</f>
        <v>193</v>
      </c>
      <c r="G193" s="694"/>
      <c r="H193" s="29" t="s">
        <v>16</v>
      </c>
      <c r="I193" s="202">
        <f t="shared" ref="I193:X213" ca="1" si="116">OFFSET(INDIRECT($E193),0,I$1)</f>
        <v>0.1981</v>
      </c>
      <c r="J193" s="202">
        <f t="shared" ca="1" si="112"/>
        <v>0.19989999999999999</v>
      </c>
      <c r="K193" s="202">
        <f t="shared" ca="1" si="112"/>
        <v>-0.31080000000000002</v>
      </c>
      <c r="L193" s="202">
        <f t="shared" ca="1" si="112"/>
        <v>-0.18410000000000001</v>
      </c>
      <c r="M193" s="202">
        <f t="shared" ca="1" si="112"/>
        <v>-0.31780000000000003</v>
      </c>
      <c r="N193" s="202">
        <f t="shared" ca="1" si="112"/>
        <v>0.23499999999999999</v>
      </c>
      <c r="O193" s="202">
        <f t="shared" ca="1" si="112"/>
        <v>0.27639999999999998</v>
      </c>
      <c r="P193" s="202">
        <f t="shared" ca="1" si="112"/>
        <v>-0.1429</v>
      </c>
      <c r="Q193" s="202">
        <f t="shared" ca="1" si="112"/>
        <v>-6.7199999999999996E-2</v>
      </c>
      <c r="R193" s="202">
        <f t="shared" ca="1" si="112"/>
        <v>0.1201</v>
      </c>
      <c r="S193" s="202">
        <f t="shared" ca="1" si="112"/>
        <v>-3.5099999999999999E-2</v>
      </c>
      <c r="T193" s="202">
        <f t="shared" ca="1" si="112"/>
        <v>0.25609999999999999</v>
      </c>
      <c r="U193" s="202">
        <f t="shared" ca="1" si="112"/>
        <v>0.36299999999999999</v>
      </c>
      <c r="V193" s="202">
        <f t="shared" ca="1" si="112"/>
        <v>-0.15920000000000001</v>
      </c>
      <c r="W193" s="202">
        <f t="shared" ca="1" si="112"/>
        <v>8.0999999999999996E-3</v>
      </c>
      <c r="X193" s="202">
        <f t="shared" ca="1" si="112"/>
        <v>-8.2000000000000003E-2</v>
      </c>
      <c r="Y193" s="202">
        <f t="shared" ca="1" si="112"/>
        <v>4.8599999999999997E-2</v>
      </c>
      <c r="Z193" s="202">
        <f t="shared" ca="1" si="112"/>
        <v>-9.9000000000000008E-3</v>
      </c>
      <c r="AA193" s="202">
        <f t="shared" ca="1" si="112"/>
        <v>0</v>
      </c>
      <c r="AB193" s="202">
        <f t="shared" ca="1" si="112"/>
        <v>-7.4300000000000005E-2</v>
      </c>
      <c r="AC193" s="202">
        <f t="shared" ca="1" si="112"/>
        <v>-0.27110000000000001</v>
      </c>
      <c r="AD193" s="202">
        <f t="shared" ca="1" si="112"/>
        <v>7.2300000000000003E-2</v>
      </c>
      <c r="AE193" s="202">
        <f t="shared" ca="1" si="112"/>
        <v>3.6400000000000002E-2</v>
      </c>
      <c r="AF193" s="202">
        <f t="shared" ca="1" si="112"/>
        <v>0.1431</v>
      </c>
      <c r="AG193" s="202">
        <f t="shared" ca="1" si="112"/>
        <v>0.10299999999999999</v>
      </c>
      <c r="AH193" s="202">
        <f t="shared" ca="1" si="112"/>
        <v>0.28899999999999998</v>
      </c>
      <c r="AI193" s="202">
        <f t="shared" ca="1" si="112"/>
        <v>-0.30480000000000002</v>
      </c>
      <c r="AJ193" s="202">
        <f t="shared" ca="1" si="112"/>
        <v>-0.35410000000000003</v>
      </c>
      <c r="AK193" s="202">
        <f t="shared" ca="1" si="112"/>
        <v>0.20419999999999999</v>
      </c>
      <c r="AL193" s="202">
        <f t="shared" ca="1" si="112"/>
        <v>0.6976</v>
      </c>
      <c r="AM193" s="202">
        <f t="shared" ca="1" si="112"/>
        <v>0.12039999999999999</v>
      </c>
      <c r="AN193" s="202">
        <f t="shared" ca="1" si="112"/>
        <v>-0.10489999999999999</v>
      </c>
      <c r="AO193" s="202">
        <f t="shared" ca="1" si="112"/>
        <v>-0.27810000000000001</v>
      </c>
      <c r="AP193" s="202">
        <f t="shared" ca="1" si="112"/>
        <v>-0.13420000000000001</v>
      </c>
      <c r="AQ193" s="202">
        <f t="shared" ca="1" si="112"/>
        <v>3.8399999999999997E-2</v>
      </c>
      <c r="AR193" s="202">
        <f t="shared" ca="1" si="112"/>
        <v>0.1404</v>
      </c>
      <c r="AS193" s="202">
        <f t="shared" ca="1" si="112"/>
        <v>0.1057</v>
      </c>
      <c r="AT193" s="202">
        <f t="shared" ca="1" si="112"/>
        <v>-0.1457</v>
      </c>
      <c r="AU193" s="202">
        <f t="shared" ca="1" si="112"/>
        <v>-0.43259999999999998</v>
      </c>
      <c r="AV193" s="202">
        <f t="shared" ca="1" si="112"/>
        <v>0.17530000000000001</v>
      </c>
      <c r="AW193" s="202">
        <f t="shared" ca="1" si="112"/>
        <v>-7.8399999999999997E-2</v>
      </c>
      <c r="AX193" s="202">
        <f t="shared" ca="1" si="112"/>
        <v>-9.9099999999999994E-2</v>
      </c>
      <c r="AY193" s="202">
        <f t="shared" ca="1" si="112"/>
        <v>0.25480000000000003</v>
      </c>
      <c r="AZ193" s="202">
        <f t="shared" ca="1" si="112"/>
        <v>2.7000000000000001E-3</v>
      </c>
      <c r="BA193" s="202">
        <f t="shared" ca="1" si="112"/>
        <v>-0.49719999999999998</v>
      </c>
      <c r="BB193" s="202">
        <f t="shared" ca="1" si="112"/>
        <v>-8.8400000000000006E-2</v>
      </c>
      <c r="BC193" s="202">
        <f t="shared" ca="1" si="112"/>
        <v>-8.0100000000000005E-2</v>
      </c>
      <c r="BD193" s="202">
        <f t="shared" ca="1" si="112"/>
        <v>-1.47E-2</v>
      </c>
      <c r="BE193" s="202">
        <f t="shared" ca="1" si="112"/>
        <v>5.3699999999999998E-2</v>
      </c>
      <c r="BF193" s="202">
        <f t="shared" ca="1" si="112"/>
        <v>0.48330000000000001</v>
      </c>
      <c r="BG193" s="202">
        <f t="shared" ca="1" si="112"/>
        <v>-0.39650000000000002</v>
      </c>
      <c r="BH193" s="202">
        <f t="shared" ca="1" si="113"/>
        <v>-0.34010000000000001</v>
      </c>
      <c r="BI193" s="202">
        <f t="shared" ca="1" si="113"/>
        <v>-0.01</v>
      </c>
      <c r="BJ193" s="202">
        <f t="shared" ca="1" si="113"/>
        <v>-0.1489</v>
      </c>
      <c r="BK193" s="202">
        <f t="shared" ca="1" si="113"/>
        <v>0.24990000000000001</v>
      </c>
      <c r="BL193" s="202">
        <f t="shared" ca="1" si="113"/>
        <v>0.43590000000000001</v>
      </c>
      <c r="BM193" s="202">
        <f t="shared" ca="1" si="113"/>
        <v>-0.51359999999999995</v>
      </c>
      <c r="BN193" s="202">
        <f t="shared" ca="1" si="113"/>
        <v>-6.4799999999999996E-2</v>
      </c>
      <c r="BO193" s="202">
        <f t="shared" ca="1" si="113"/>
        <v>-0.1595</v>
      </c>
      <c r="BP193" s="202">
        <f t="shared" ca="1" si="113"/>
        <v>0.1163</v>
      </c>
      <c r="BQ193" s="202">
        <f t="shared" ca="1" si="113"/>
        <v>0.1424</v>
      </c>
      <c r="BR193" s="202">
        <f t="shared" ca="1" si="114"/>
        <v>0.18149999999999999</v>
      </c>
      <c r="BS193" s="202">
        <f t="shared" ca="1" si="114"/>
        <v>-0.37319999999999998</v>
      </c>
      <c r="BT193" s="202">
        <f t="shared" ca="1" si="114"/>
        <v>0.10050000000000001</v>
      </c>
      <c r="BU193" s="202">
        <f t="shared" ca="1" si="114"/>
        <v>-8.1199999999999994E-2</v>
      </c>
      <c r="BV193" s="202">
        <f t="shared" ca="1" si="114"/>
        <v>0.20039999999999999</v>
      </c>
      <c r="BW193" s="202">
        <f t="shared" ca="1" si="114"/>
        <v>0.28410000000000002</v>
      </c>
      <c r="BX193" s="202">
        <f t="shared" ca="1" si="114"/>
        <v>-0.28189999999999998</v>
      </c>
      <c r="BY193" s="202">
        <f t="shared" ca="1" si="115"/>
        <v>0</v>
      </c>
      <c r="BZ193" s="202">
        <f t="shared" ca="1" si="115"/>
        <v>0</v>
      </c>
      <c r="CA193" s="202">
        <f t="shared" ca="1" si="115"/>
        <v>0</v>
      </c>
      <c r="CB193" s="202">
        <f t="shared" ca="1" si="115"/>
        <v>0</v>
      </c>
      <c r="CC193" s="202">
        <f t="shared" ca="1" si="115"/>
        <v>0</v>
      </c>
    </row>
    <row r="194" spans="2:81">
      <c r="B194" s="26">
        <v>190</v>
      </c>
      <c r="C194" s="26" t="str">
        <f t="shared" si="77"/>
        <v>历史汇总!B190</v>
      </c>
      <c r="D194" s="26">
        <v>192</v>
      </c>
      <c r="E194" s="26" t="str">
        <f t="shared" si="78"/>
        <v>历史新!C192</v>
      </c>
      <c r="F194" s="26">
        <f>ROW()</f>
        <v>194</v>
      </c>
      <c r="G194" s="694"/>
      <c r="H194" s="28" t="s">
        <v>17</v>
      </c>
      <c r="I194" s="2">
        <f t="shared" ca="1" si="116"/>
        <v>151202</v>
      </c>
      <c r="J194" s="2">
        <f t="shared" ca="1" si="112"/>
        <v>149535</v>
      </c>
      <c r="K194" s="2">
        <f t="shared" ca="1" si="112"/>
        <v>120663</v>
      </c>
      <c r="L194" s="2">
        <f t="shared" ca="1" si="112"/>
        <v>106287</v>
      </c>
      <c r="M194" s="2">
        <f t="shared" ca="1" si="112"/>
        <v>77371</v>
      </c>
      <c r="N194" s="2">
        <f t="shared" ca="1" si="112"/>
        <v>93016</v>
      </c>
      <c r="O194" s="2">
        <f t="shared" ca="1" si="112"/>
        <v>114781</v>
      </c>
      <c r="P194" s="2">
        <f t="shared" ca="1" si="112"/>
        <v>102653</v>
      </c>
      <c r="Q194" s="2">
        <f t="shared" ca="1" si="112"/>
        <v>91762</v>
      </c>
      <c r="R194" s="2">
        <f t="shared" ca="1" si="112"/>
        <v>106281</v>
      </c>
      <c r="S194" s="2">
        <f t="shared" ca="1" si="112"/>
        <v>98269</v>
      </c>
      <c r="T194" s="2">
        <f t="shared" ca="1" si="112"/>
        <v>109693</v>
      </c>
      <c r="U194" s="2">
        <f t="shared" ca="1" si="112"/>
        <v>134233</v>
      </c>
      <c r="V194" s="2">
        <f t="shared" ca="1" si="112"/>
        <v>111344</v>
      </c>
      <c r="W194" s="2">
        <f t="shared" ca="1" si="112"/>
        <v>109452</v>
      </c>
      <c r="X194" s="2">
        <f t="shared" ca="1" si="112"/>
        <v>110234</v>
      </c>
      <c r="Y194" s="2">
        <f t="shared" ca="1" si="112"/>
        <v>114868</v>
      </c>
      <c r="Z194" s="2">
        <f t="shared" ca="1" si="112"/>
        <v>121409</v>
      </c>
      <c r="AA194" s="2">
        <f t="shared" ca="1" si="112"/>
        <v>116701</v>
      </c>
      <c r="AB194" s="2">
        <f t="shared" ca="1" si="112"/>
        <v>102169</v>
      </c>
      <c r="AC194" s="2">
        <f t="shared" ca="1" si="112"/>
        <v>86447</v>
      </c>
      <c r="AD194" s="2">
        <f t="shared" ca="1" si="112"/>
        <v>89572</v>
      </c>
      <c r="AE194" s="2">
        <f t="shared" ca="1" si="112"/>
        <v>82019</v>
      </c>
      <c r="AF194" s="2">
        <f t="shared" ca="1" si="112"/>
        <v>91561</v>
      </c>
      <c r="AG194" s="2">
        <f t="shared" ca="1" si="112"/>
        <v>106514</v>
      </c>
      <c r="AH194" s="2">
        <f t="shared" ca="1" si="112"/>
        <v>110184</v>
      </c>
      <c r="AI194" s="2">
        <f t="shared" ca="1" si="112"/>
        <v>90849</v>
      </c>
      <c r="AJ194" s="2">
        <f t="shared" ca="1" si="112"/>
        <v>60646</v>
      </c>
      <c r="AK194" s="2">
        <f t="shared" ca="1" si="112"/>
        <v>66546</v>
      </c>
      <c r="AL194" s="2">
        <f t="shared" ca="1" si="112"/>
        <v>103673</v>
      </c>
      <c r="AM194" s="2">
        <f t="shared" ca="1" si="112"/>
        <v>110345</v>
      </c>
      <c r="AN194" s="2">
        <f t="shared" ca="1" si="112"/>
        <v>98363</v>
      </c>
      <c r="AO194" s="2">
        <f t="shared" ca="1" si="112"/>
        <v>85965</v>
      </c>
      <c r="AP194" s="2">
        <f t="shared" ca="1" si="112"/>
        <v>74391</v>
      </c>
      <c r="AQ194" s="2">
        <f t="shared" ca="1" si="112"/>
        <v>71838</v>
      </c>
      <c r="AR194" s="2">
        <f t="shared" ca="1" si="112"/>
        <v>78722</v>
      </c>
      <c r="AS194" s="2">
        <f t="shared" ca="1" si="112"/>
        <v>81194</v>
      </c>
      <c r="AT194" s="2">
        <f t="shared" ca="1" si="112"/>
        <v>67190</v>
      </c>
      <c r="AU194" s="2">
        <f t="shared" ca="1" si="112"/>
        <v>47998</v>
      </c>
      <c r="AV194" s="2">
        <f t="shared" ca="1" si="112"/>
        <v>51431</v>
      </c>
      <c r="AW194" s="2">
        <f t="shared" ca="1" si="112"/>
        <v>48921</v>
      </c>
      <c r="AX194" s="2">
        <f t="shared" ca="1" si="112"/>
        <v>42706</v>
      </c>
      <c r="AY194" s="2">
        <f t="shared" ca="1" si="112"/>
        <v>50139</v>
      </c>
      <c r="AZ194" s="2">
        <f t="shared" ca="1" si="112"/>
        <v>50029</v>
      </c>
      <c r="BA194" s="2">
        <f t="shared" ca="1" si="112"/>
        <v>30819</v>
      </c>
      <c r="BB194" s="2">
        <f t="shared" ca="1" si="112"/>
        <v>28247</v>
      </c>
      <c r="BC194" s="2">
        <f t="shared" ca="1" si="112"/>
        <v>27051</v>
      </c>
      <c r="BD194" s="2">
        <f t="shared" ca="1" si="112"/>
        <v>25614</v>
      </c>
      <c r="BE194" s="2">
        <f t="shared" ca="1" si="112"/>
        <v>27429</v>
      </c>
      <c r="BF194" s="2">
        <f t="shared" ca="1" si="112"/>
        <v>32426</v>
      </c>
      <c r="BG194" s="2">
        <f t="shared" ca="1" si="112"/>
        <v>23789</v>
      </c>
      <c r="BH194" s="2">
        <f t="shared" ca="1" si="113"/>
        <v>18528</v>
      </c>
      <c r="BI194" s="2">
        <f t="shared" ca="1" si="113"/>
        <v>18164</v>
      </c>
      <c r="BJ194" s="2">
        <f t="shared" ca="1" si="113"/>
        <v>15878</v>
      </c>
      <c r="BK194" s="2">
        <f t="shared" ca="1" si="113"/>
        <v>18673</v>
      </c>
      <c r="BL194" s="2">
        <f t="shared" ca="1" si="113"/>
        <v>19912</v>
      </c>
      <c r="BM194" s="2">
        <f t="shared" ca="1" si="113"/>
        <v>13154</v>
      </c>
      <c r="BN194" s="2">
        <f t="shared" ca="1" si="113"/>
        <v>13046</v>
      </c>
      <c r="BO194" s="2">
        <f t="shared" ca="1" si="113"/>
        <v>11037</v>
      </c>
      <c r="BP194" s="2">
        <f t="shared" ca="1" si="113"/>
        <v>11541</v>
      </c>
      <c r="BQ194" s="2">
        <f t="shared" ca="1" si="113"/>
        <v>13169</v>
      </c>
      <c r="BR194" s="2">
        <f t="shared" ca="1" si="114"/>
        <v>14373</v>
      </c>
      <c r="BS194" s="2">
        <f t="shared" ca="1" si="114"/>
        <v>10917</v>
      </c>
      <c r="BT194" s="2">
        <f t="shared" ca="1" si="114"/>
        <v>12214</v>
      </c>
      <c r="BU194" s="2">
        <f t="shared" ca="1" si="114"/>
        <v>11096</v>
      </c>
      <c r="BV194" s="2">
        <f t="shared" ca="1" si="114"/>
        <v>11558</v>
      </c>
      <c r="BW194" s="2">
        <f t="shared" ca="1" si="114"/>
        <v>12611</v>
      </c>
      <c r="BX194" s="2">
        <f t="shared" ca="1" si="114"/>
        <v>10865</v>
      </c>
      <c r="BY194" s="2">
        <f t="shared" ca="1" si="115"/>
        <v>0</v>
      </c>
      <c r="BZ194" s="2">
        <f t="shared" ca="1" si="115"/>
        <v>0</v>
      </c>
      <c r="CA194" s="2">
        <f t="shared" ca="1" si="115"/>
        <v>0</v>
      </c>
      <c r="CB194" s="2">
        <f t="shared" ca="1" si="115"/>
        <v>0</v>
      </c>
      <c r="CC194" s="2">
        <f t="shared" ca="1" si="115"/>
        <v>0</v>
      </c>
    </row>
    <row r="195" spans="2:81">
      <c r="B195" s="26">
        <v>191</v>
      </c>
      <c r="C195" s="26" t="str">
        <f t="shared" si="77"/>
        <v>历史汇总!B191</v>
      </c>
      <c r="D195" s="26">
        <v>193</v>
      </c>
      <c r="E195" s="26" t="str">
        <f t="shared" si="78"/>
        <v>历史新!C193</v>
      </c>
      <c r="F195" s="26">
        <f>ROW()</f>
        <v>195</v>
      </c>
      <c r="G195" s="694"/>
      <c r="H195" s="29" t="s">
        <v>18</v>
      </c>
      <c r="I195" s="4">
        <f t="shared" ca="1" si="116"/>
        <v>0.1313</v>
      </c>
      <c r="J195" s="4">
        <f t="shared" ca="1" si="112"/>
        <v>-1.0999999999999999E-2</v>
      </c>
      <c r="K195" s="4">
        <f t="shared" ca="1" si="112"/>
        <v>-0.19309999999999999</v>
      </c>
      <c r="L195" s="4">
        <f t="shared" ca="1" si="112"/>
        <v>-0.1191</v>
      </c>
      <c r="M195" s="4">
        <f t="shared" ca="1" si="112"/>
        <v>-0.27210000000000001</v>
      </c>
      <c r="N195" s="4">
        <f t="shared" ca="1" si="112"/>
        <v>0.20219999999999999</v>
      </c>
      <c r="O195" s="4">
        <f t="shared" ca="1" si="112"/>
        <v>0.23400000000000001</v>
      </c>
      <c r="P195" s="4">
        <f t="shared" ca="1" si="112"/>
        <v>-0.1057</v>
      </c>
      <c r="Q195" s="4">
        <f t="shared" ca="1" si="112"/>
        <v>-0.1061</v>
      </c>
      <c r="R195" s="4">
        <f t="shared" ca="1" si="112"/>
        <v>0.15820000000000001</v>
      </c>
      <c r="S195" s="4">
        <f t="shared" ca="1" si="112"/>
        <v>-7.5399999999999995E-2</v>
      </c>
      <c r="T195" s="4">
        <f t="shared" ca="1" si="112"/>
        <v>0.1163</v>
      </c>
      <c r="U195" s="4">
        <f t="shared" ca="1" si="112"/>
        <v>0.22370000000000001</v>
      </c>
      <c r="V195" s="4">
        <f t="shared" ca="1" si="112"/>
        <v>-0.17050000000000001</v>
      </c>
      <c r="W195" s="4">
        <f t="shared" ca="1" si="112"/>
        <v>-1.7000000000000001E-2</v>
      </c>
      <c r="X195" s="4">
        <f t="shared" ca="1" si="112"/>
        <v>7.1000000000000004E-3</v>
      </c>
      <c r="Y195" s="4">
        <f t="shared" ca="1" si="112"/>
        <v>4.2000000000000003E-2</v>
      </c>
      <c r="Z195" s="4">
        <f t="shared" ca="1" si="112"/>
        <v>5.6899999999999999E-2</v>
      </c>
      <c r="AA195" s="4">
        <f t="shared" ca="1" si="112"/>
        <v>-3.8800000000000001E-2</v>
      </c>
      <c r="AB195" s="4">
        <f t="shared" ca="1" si="112"/>
        <v>-0.1245</v>
      </c>
      <c r="AC195" s="4">
        <f t="shared" ca="1" si="112"/>
        <v>-0.15390000000000001</v>
      </c>
      <c r="AD195" s="4">
        <f t="shared" ca="1" si="112"/>
        <v>3.61E-2</v>
      </c>
      <c r="AE195" s="4">
        <f t="shared" ca="1" si="112"/>
        <v>-8.43E-2</v>
      </c>
      <c r="AF195" s="4">
        <f t="shared" ca="1" si="112"/>
        <v>0.1163</v>
      </c>
      <c r="AG195" s="4">
        <f t="shared" ca="1" si="112"/>
        <v>0.1633</v>
      </c>
      <c r="AH195" s="4">
        <f t="shared" ca="1" si="112"/>
        <v>3.4500000000000003E-2</v>
      </c>
      <c r="AI195" s="4">
        <f t="shared" ca="1" si="112"/>
        <v>-0.17549999999999999</v>
      </c>
      <c r="AJ195" s="4">
        <f t="shared" ca="1" si="112"/>
        <v>-0.33250000000000002</v>
      </c>
      <c r="AK195" s="4">
        <f t="shared" ca="1" si="112"/>
        <v>9.7299999999999998E-2</v>
      </c>
      <c r="AL195" s="4">
        <f t="shared" ca="1" si="112"/>
        <v>0.55789999999999995</v>
      </c>
      <c r="AM195" s="4">
        <f t="shared" ca="1" si="112"/>
        <v>6.4399999999999999E-2</v>
      </c>
      <c r="AN195" s="4">
        <f t="shared" ca="1" si="112"/>
        <v>-0.1086</v>
      </c>
      <c r="AO195" s="4">
        <f t="shared" ca="1" si="112"/>
        <v>-0.126</v>
      </c>
      <c r="AP195" s="4">
        <f t="shared" ca="1" si="112"/>
        <v>-0.1346</v>
      </c>
      <c r="AQ195" s="4">
        <f t="shared" ca="1" si="112"/>
        <v>-3.4299999999999997E-2</v>
      </c>
      <c r="AR195" s="4">
        <f t="shared" ca="1" si="112"/>
        <v>9.5799999999999996E-2</v>
      </c>
      <c r="AS195" s="4">
        <f t="shared" ca="1" si="112"/>
        <v>3.1399999999999997E-2</v>
      </c>
      <c r="AT195" s="4">
        <f t="shared" ca="1" si="112"/>
        <v>-0.17249999999999999</v>
      </c>
      <c r="AU195" s="4">
        <f t="shared" ca="1" si="112"/>
        <v>-0.28560000000000002</v>
      </c>
      <c r="AV195" s="4">
        <f t="shared" ca="1" si="112"/>
        <v>7.1499999999999994E-2</v>
      </c>
      <c r="AW195" s="4">
        <f t="shared" ca="1" si="112"/>
        <v>-4.8800000000000003E-2</v>
      </c>
      <c r="AX195" s="4">
        <f t="shared" ca="1" si="112"/>
        <v>-0.127</v>
      </c>
      <c r="AY195" s="4">
        <f t="shared" ca="1" si="112"/>
        <v>0.1741</v>
      </c>
      <c r="AZ195" s="4">
        <f t="shared" ca="1" si="112"/>
        <v>-2.2000000000000001E-3</v>
      </c>
      <c r="BA195" s="4">
        <f t="shared" ca="1" si="112"/>
        <v>-0.38400000000000001</v>
      </c>
      <c r="BB195" s="4">
        <f t="shared" ca="1" si="112"/>
        <v>-8.3500000000000005E-2</v>
      </c>
      <c r="BC195" s="4">
        <f t="shared" ca="1" si="112"/>
        <v>-4.2299999999999997E-2</v>
      </c>
      <c r="BD195" s="4">
        <f t="shared" ca="1" si="112"/>
        <v>-5.3100000000000001E-2</v>
      </c>
      <c r="BE195" s="4">
        <f t="shared" ca="1" si="112"/>
        <v>7.0900000000000005E-2</v>
      </c>
      <c r="BF195" s="4">
        <f t="shared" ca="1" si="112"/>
        <v>0.1822</v>
      </c>
      <c r="BG195" s="4">
        <f t="shared" ca="1" si="112"/>
        <v>-0.26640000000000003</v>
      </c>
      <c r="BH195" s="4">
        <f t="shared" ca="1" si="113"/>
        <v>-0.22120000000000001</v>
      </c>
      <c r="BI195" s="4">
        <f t="shared" ca="1" si="113"/>
        <v>-1.9599999999999999E-2</v>
      </c>
      <c r="BJ195" s="4">
        <f t="shared" ca="1" si="113"/>
        <v>-0.12590000000000001</v>
      </c>
      <c r="BK195" s="4">
        <f t="shared" ca="1" si="113"/>
        <v>0.17599999999999999</v>
      </c>
      <c r="BL195" s="4">
        <f t="shared" ca="1" si="113"/>
        <v>6.6400000000000001E-2</v>
      </c>
      <c r="BM195" s="4">
        <f t="shared" ca="1" si="113"/>
        <v>-0.33939999999999998</v>
      </c>
      <c r="BN195" s="4">
        <f t="shared" ca="1" si="113"/>
        <v>-8.2000000000000007E-3</v>
      </c>
      <c r="BO195" s="4">
        <f t="shared" ca="1" si="113"/>
        <v>-0.154</v>
      </c>
      <c r="BP195" s="4">
        <f t="shared" ca="1" si="113"/>
        <v>4.5699999999999998E-2</v>
      </c>
      <c r="BQ195" s="4">
        <f t="shared" ca="1" si="113"/>
        <v>0.1411</v>
      </c>
      <c r="BR195" s="4">
        <f t="shared" ca="1" si="114"/>
        <v>9.1399999999999995E-2</v>
      </c>
      <c r="BS195" s="4">
        <f t="shared" ca="1" si="114"/>
        <v>-0.24049999999999999</v>
      </c>
      <c r="BT195" s="4">
        <f t="shared" ca="1" si="114"/>
        <v>0.1188</v>
      </c>
      <c r="BU195" s="4">
        <f t="shared" ca="1" si="114"/>
        <v>-9.1499999999999998E-2</v>
      </c>
      <c r="BV195" s="4">
        <f t="shared" ca="1" si="114"/>
        <v>4.1599999999999998E-2</v>
      </c>
      <c r="BW195" s="4">
        <f t="shared" ca="1" si="114"/>
        <v>9.11E-2</v>
      </c>
      <c r="BX195" s="4">
        <f t="shared" ca="1" si="114"/>
        <v>-0.13850000000000001</v>
      </c>
      <c r="BY195" s="4">
        <f t="shared" ca="1" si="115"/>
        <v>0</v>
      </c>
      <c r="BZ195" s="4">
        <f t="shared" ca="1" si="115"/>
        <v>0</v>
      </c>
      <c r="CA195" s="4">
        <f t="shared" ca="1" si="115"/>
        <v>0</v>
      </c>
      <c r="CB195" s="4">
        <f t="shared" ca="1" si="115"/>
        <v>0</v>
      </c>
      <c r="CC195" s="4">
        <f t="shared" ca="1" si="115"/>
        <v>0</v>
      </c>
    </row>
    <row r="196" spans="2:81">
      <c r="B196" s="26">
        <v>202</v>
      </c>
      <c r="C196" s="26" t="str">
        <f t="shared" si="77"/>
        <v>历史汇总!B202</v>
      </c>
      <c r="D196" s="26">
        <v>194</v>
      </c>
      <c r="E196" s="26" t="str">
        <f t="shared" si="78"/>
        <v>历史新!C194</v>
      </c>
      <c r="F196" s="26">
        <f>ROW()</f>
        <v>196</v>
      </c>
      <c r="G196" s="694"/>
      <c r="H196" s="28" t="s">
        <v>19</v>
      </c>
      <c r="I196" s="2">
        <f t="shared" ca="1" si="116"/>
        <v>30.96</v>
      </c>
      <c r="J196" s="2">
        <f t="shared" ca="1" si="112"/>
        <v>37.57</v>
      </c>
      <c r="K196" s="2">
        <f t="shared" ca="1" si="112"/>
        <v>32.08</v>
      </c>
      <c r="L196" s="2">
        <f t="shared" ca="1" si="112"/>
        <v>29.72</v>
      </c>
      <c r="M196" s="2">
        <f t="shared" ca="1" si="112"/>
        <v>27.85</v>
      </c>
      <c r="N196" s="2">
        <f t="shared" ca="1" si="112"/>
        <v>28.61</v>
      </c>
      <c r="O196" s="2">
        <f t="shared" ca="1" si="112"/>
        <v>29.59</v>
      </c>
      <c r="P196" s="2">
        <f t="shared" ca="1" si="112"/>
        <v>28.36</v>
      </c>
      <c r="Q196" s="2">
        <f t="shared" ca="1" si="112"/>
        <v>29.59</v>
      </c>
      <c r="R196" s="2">
        <f t="shared" ca="1" si="112"/>
        <v>28.62</v>
      </c>
      <c r="S196" s="2">
        <f t="shared" ca="1" si="112"/>
        <v>29.87</v>
      </c>
      <c r="T196" s="2">
        <f t="shared" ca="1" si="112"/>
        <v>33.61</v>
      </c>
      <c r="U196" s="2">
        <f t="shared" ca="1" si="112"/>
        <v>37.44</v>
      </c>
      <c r="V196" s="2">
        <f t="shared" ca="1" si="112"/>
        <v>37.950000000000003</v>
      </c>
      <c r="W196" s="2">
        <f t="shared" ca="1" si="112"/>
        <v>38.92</v>
      </c>
      <c r="X196" s="2">
        <f t="shared" ca="1" si="112"/>
        <v>35.47</v>
      </c>
      <c r="Y196" s="2">
        <f t="shared" ca="1" si="112"/>
        <v>35.700000000000003</v>
      </c>
      <c r="Z196" s="2">
        <f t="shared" ca="1" si="112"/>
        <v>33.44</v>
      </c>
      <c r="AA196" s="2">
        <f t="shared" ca="1" si="112"/>
        <v>34.79</v>
      </c>
      <c r="AB196" s="2">
        <f t="shared" ca="1" si="112"/>
        <v>36.78</v>
      </c>
      <c r="AC196" s="2">
        <f t="shared" ca="1" si="112"/>
        <v>31.69</v>
      </c>
      <c r="AD196" s="2">
        <f t="shared" ca="1" si="112"/>
        <v>32.79</v>
      </c>
      <c r="AE196" s="2">
        <f t="shared" ca="1" si="112"/>
        <v>37.119999999999997</v>
      </c>
      <c r="AF196" s="2">
        <f t="shared" ca="1" si="112"/>
        <v>38.01</v>
      </c>
      <c r="AG196" s="2">
        <f t="shared" ca="1" si="112"/>
        <v>36.04</v>
      </c>
      <c r="AH196" s="2">
        <f t="shared" ca="1" si="112"/>
        <v>44.91</v>
      </c>
      <c r="AI196" s="2">
        <f t="shared" ca="1" si="112"/>
        <v>37.86</v>
      </c>
      <c r="AJ196" s="2">
        <f t="shared" ca="1" si="112"/>
        <v>36.64</v>
      </c>
      <c r="AK196" s="2">
        <f t="shared" ca="1" si="112"/>
        <v>40.200000000000003</v>
      </c>
      <c r="AL196" s="2">
        <f t="shared" ca="1" si="112"/>
        <v>43.81</v>
      </c>
      <c r="AM196" s="2">
        <f t="shared" ca="1" si="112"/>
        <v>46.11</v>
      </c>
      <c r="AN196" s="2">
        <f t="shared" ca="1" si="112"/>
        <v>46.31</v>
      </c>
      <c r="AO196" s="2">
        <f t="shared" ca="1" si="112"/>
        <v>38.25</v>
      </c>
      <c r="AP196" s="2">
        <f t="shared" ca="1" si="112"/>
        <v>38.270000000000003</v>
      </c>
      <c r="AQ196" s="2">
        <f t="shared" ca="1" si="112"/>
        <v>41.15</v>
      </c>
      <c r="AR196" s="2">
        <f t="shared" ca="1" si="112"/>
        <v>42.82</v>
      </c>
      <c r="AS196" s="2">
        <f t="shared" ca="1" si="112"/>
        <v>45.91</v>
      </c>
      <c r="AT196" s="2">
        <f t="shared" ca="1" si="112"/>
        <v>47.4</v>
      </c>
      <c r="AU196" s="2">
        <f t="shared" ca="1" si="112"/>
        <v>37.65</v>
      </c>
      <c r="AV196" s="2">
        <f t="shared" ca="1" si="112"/>
        <v>41.29</v>
      </c>
      <c r="AW196" s="2">
        <f t="shared" ca="1" si="112"/>
        <v>40.01</v>
      </c>
      <c r="AX196" s="2">
        <f t="shared" ca="1" si="112"/>
        <v>41.28</v>
      </c>
      <c r="AY196" s="2">
        <f t="shared" ca="1" si="112"/>
        <v>44.12</v>
      </c>
      <c r="AZ196" s="2">
        <f t="shared" ca="1" si="112"/>
        <v>44.34</v>
      </c>
      <c r="BA196" s="2">
        <f t="shared" ca="1" si="112"/>
        <v>36.19</v>
      </c>
      <c r="BB196" s="2">
        <f t="shared" ca="1" si="112"/>
        <v>36</v>
      </c>
      <c r="BC196" s="2">
        <f t="shared" ca="1" si="112"/>
        <v>34.57</v>
      </c>
      <c r="BD196" s="2">
        <f t="shared" ca="1" si="112"/>
        <v>35.979999999999997</v>
      </c>
      <c r="BE196" s="2">
        <f t="shared" ca="1" si="112"/>
        <v>35.4</v>
      </c>
      <c r="BF196" s="2">
        <f t="shared" ca="1" si="112"/>
        <v>44.42</v>
      </c>
      <c r="BG196" s="2">
        <f t="shared" ca="1" si="112"/>
        <v>36.54</v>
      </c>
      <c r="BH196" s="2">
        <f t="shared" ca="1" si="113"/>
        <v>30.96</v>
      </c>
      <c r="BI196" s="2">
        <f t="shared" ca="1" si="113"/>
        <v>31.27</v>
      </c>
      <c r="BJ196" s="2">
        <f t="shared" ca="1" si="113"/>
        <v>30.44</v>
      </c>
      <c r="BK196" s="2">
        <f t="shared" ca="1" si="113"/>
        <v>32.35</v>
      </c>
      <c r="BL196" s="2">
        <f t="shared" ca="1" si="113"/>
        <v>43.57</v>
      </c>
      <c r="BM196" s="2">
        <f t="shared" ca="1" si="113"/>
        <v>32.08</v>
      </c>
      <c r="BN196" s="2">
        <f t="shared" ca="1" si="113"/>
        <v>30.24</v>
      </c>
      <c r="BO196" s="2">
        <f t="shared" ca="1" si="113"/>
        <v>30.05</v>
      </c>
      <c r="BP196" s="2">
        <f t="shared" ca="1" si="113"/>
        <v>32.08</v>
      </c>
      <c r="BQ196" s="2">
        <f t="shared" ca="1" si="113"/>
        <v>32.119999999999997</v>
      </c>
      <c r="BR196" s="2">
        <f t="shared" ca="1" si="114"/>
        <v>34.770000000000003</v>
      </c>
      <c r="BS196" s="2">
        <f t="shared" ca="1" si="114"/>
        <v>28.69</v>
      </c>
      <c r="BT196" s="2">
        <f t="shared" ca="1" si="114"/>
        <v>28.22</v>
      </c>
      <c r="BU196" s="2">
        <f t="shared" ca="1" si="114"/>
        <v>28.54</v>
      </c>
      <c r="BV196" s="2">
        <f t="shared" ca="1" si="114"/>
        <v>32.89</v>
      </c>
      <c r="BW196" s="2">
        <f t="shared" ca="1" si="114"/>
        <v>38.71</v>
      </c>
      <c r="BX196" s="2">
        <f t="shared" ca="1" si="114"/>
        <v>32.26</v>
      </c>
      <c r="BY196" s="2">
        <f t="shared" ca="1" si="115"/>
        <v>0</v>
      </c>
      <c r="BZ196" s="2">
        <f t="shared" ca="1" si="115"/>
        <v>0</v>
      </c>
      <c r="CA196" s="2">
        <f t="shared" ca="1" si="115"/>
        <v>0</v>
      </c>
      <c r="CB196" s="2">
        <f t="shared" ca="1" si="115"/>
        <v>0</v>
      </c>
      <c r="CC196" s="2">
        <f t="shared" ca="1" si="115"/>
        <v>0</v>
      </c>
    </row>
    <row r="197" spans="2:81">
      <c r="B197" s="26">
        <v>203</v>
      </c>
      <c r="C197" s="26" t="str">
        <f t="shared" ref="C197:C260" si="117">$A$4&amp;B197</f>
        <v>历史汇总!B203</v>
      </c>
      <c r="D197" s="26">
        <v>195</v>
      </c>
      <c r="E197" s="26" t="str">
        <f t="shared" ref="E197:E260" si="118">$A$5&amp;D197</f>
        <v>历史新!C195</v>
      </c>
      <c r="F197" s="26">
        <f>ROW()</f>
        <v>197</v>
      </c>
      <c r="G197" s="694"/>
      <c r="H197" s="29" t="s">
        <v>20</v>
      </c>
      <c r="I197" s="4">
        <f t="shared" ca="1" si="116"/>
        <v>5.8799999999999998E-2</v>
      </c>
      <c r="J197" s="4">
        <f t="shared" ca="1" si="112"/>
        <v>0.2135</v>
      </c>
      <c r="K197" s="4">
        <f t="shared" ca="1" si="112"/>
        <v>-0.14610000000000001</v>
      </c>
      <c r="L197" s="4">
        <f t="shared" ca="1" si="112"/>
        <v>-7.3599999999999999E-2</v>
      </c>
      <c r="M197" s="4">
        <f t="shared" ca="1" si="112"/>
        <v>-6.2899999999999998E-2</v>
      </c>
      <c r="N197" s="4">
        <f t="shared" ca="1" si="112"/>
        <v>2.7300000000000001E-2</v>
      </c>
      <c r="O197" s="4">
        <f t="shared" ref="O197:AD197" ca="1" si="119">OFFSET(INDIRECT($E197),0,O$1)</f>
        <v>3.4299999999999997E-2</v>
      </c>
      <c r="P197" s="4">
        <f t="shared" ca="1" si="119"/>
        <v>-4.1599999999999998E-2</v>
      </c>
      <c r="Q197" s="4">
        <f t="shared" ca="1" si="119"/>
        <v>4.3400000000000001E-2</v>
      </c>
      <c r="R197" s="4">
        <f t="shared" ca="1" si="119"/>
        <v>-3.2800000000000003E-2</v>
      </c>
      <c r="S197" s="4">
        <f t="shared" ca="1" si="119"/>
        <v>4.3700000000000003E-2</v>
      </c>
      <c r="T197" s="4">
        <f t="shared" ca="1" si="119"/>
        <v>0.12520000000000001</v>
      </c>
      <c r="U197" s="4">
        <f t="shared" ca="1" si="119"/>
        <v>0.114</v>
      </c>
      <c r="V197" s="4">
        <f t="shared" ca="1" si="119"/>
        <v>1.3599999999999999E-2</v>
      </c>
      <c r="W197" s="4">
        <f t="shared" ca="1" si="119"/>
        <v>2.5600000000000001E-2</v>
      </c>
      <c r="X197" s="4">
        <f t="shared" ca="1" si="119"/>
        <v>-8.8599999999999998E-2</v>
      </c>
      <c r="Y197" s="4">
        <f t="shared" ca="1" si="119"/>
        <v>6.4999999999999997E-3</v>
      </c>
      <c r="Z197" s="4">
        <f t="shared" ca="1" si="119"/>
        <v>-6.3299999999999995E-2</v>
      </c>
      <c r="AA197" s="4">
        <f t="shared" ca="1" si="119"/>
        <v>4.0399999999999998E-2</v>
      </c>
      <c r="AB197" s="4">
        <f t="shared" ca="1" si="119"/>
        <v>5.7200000000000001E-2</v>
      </c>
      <c r="AC197" s="4">
        <f t="shared" ca="1" si="119"/>
        <v>-0.1384</v>
      </c>
      <c r="AD197" s="4">
        <f t="shared" ca="1" si="119"/>
        <v>3.4700000000000002E-2</v>
      </c>
      <c r="AE197" s="4">
        <f t="shared" ref="AE197:AT212" ca="1" si="120">OFFSET(INDIRECT($E197),0,AE$1)</f>
        <v>0.1321</v>
      </c>
      <c r="AF197" s="4">
        <f t="shared" ca="1" si="120"/>
        <v>2.4E-2</v>
      </c>
      <c r="AG197" s="4">
        <f t="shared" ca="1" si="120"/>
        <v>-5.1799999999999999E-2</v>
      </c>
      <c r="AH197" s="4">
        <f t="shared" ca="1" si="120"/>
        <v>0.24610000000000001</v>
      </c>
      <c r="AI197" s="4">
        <f t="shared" ca="1" si="120"/>
        <v>-0.157</v>
      </c>
      <c r="AJ197" s="4">
        <f t="shared" ca="1" si="120"/>
        <v>-3.2199999999999999E-2</v>
      </c>
      <c r="AK197" s="4">
        <f t="shared" ca="1" si="120"/>
        <v>9.7199999999999995E-2</v>
      </c>
      <c r="AL197" s="4">
        <f t="shared" ca="1" si="120"/>
        <v>8.9800000000000005E-2</v>
      </c>
      <c r="AM197" s="4">
        <f t="shared" ca="1" si="120"/>
        <v>5.2499999999999998E-2</v>
      </c>
      <c r="AN197" s="4">
        <f t="shared" ca="1" si="120"/>
        <v>4.3E-3</v>
      </c>
      <c r="AO197" s="4">
        <f t="shared" ca="1" si="120"/>
        <v>-0.17399999999999999</v>
      </c>
      <c r="AP197" s="4">
        <f t="shared" ca="1" si="120"/>
        <v>5.0000000000000001E-4</v>
      </c>
      <c r="AQ197" s="4">
        <f t="shared" ca="1" si="120"/>
        <v>7.5300000000000006E-2</v>
      </c>
      <c r="AR197" s="4">
        <f t="shared" ca="1" si="120"/>
        <v>4.0599999999999997E-2</v>
      </c>
      <c r="AS197" s="4">
        <f t="shared" ca="1" si="120"/>
        <v>7.22E-2</v>
      </c>
      <c r="AT197" s="4">
        <f t="shared" ca="1" si="120"/>
        <v>3.2500000000000001E-2</v>
      </c>
      <c r="AU197" s="4">
        <f t="shared" ref="AU197:BJ211" ca="1" si="121">OFFSET(INDIRECT($E197),0,AU$1)</f>
        <v>-0.20569999999999999</v>
      </c>
      <c r="AV197" s="4">
        <f t="shared" ca="1" si="121"/>
        <v>9.6699999999999994E-2</v>
      </c>
      <c r="AW197" s="4">
        <f t="shared" ca="1" si="121"/>
        <v>-3.1E-2</v>
      </c>
      <c r="AX197" s="4">
        <f t="shared" ca="1" si="121"/>
        <v>3.1699999999999999E-2</v>
      </c>
      <c r="AY197" s="4">
        <f t="shared" ca="1" si="121"/>
        <v>6.88E-2</v>
      </c>
      <c r="AZ197" s="4">
        <f t="shared" ca="1" si="121"/>
        <v>5.0000000000000001E-3</v>
      </c>
      <c r="BA197" s="4">
        <f t="shared" ca="1" si="121"/>
        <v>-0.18379999999999999</v>
      </c>
      <c r="BB197" s="4">
        <f t="shared" ca="1" si="121"/>
        <v>-5.3E-3</v>
      </c>
      <c r="BC197" s="4">
        <f t="shared" ca="1" si="121"/>
        <v>-3.9699999999999999E-2</v>
      </c>
      <c r="BD197" s="4">
        <f t="shared" ca="1" si="121"/>
        <v>4.0800000000000003E-2</v>
      </c>
      <c r="BE197" s="4">
        <f t="shared" ca="1" si="121"/>
        <v>-1.61E-2</v>
      </c>
      <c r="BF197" s="4">
        <f t="shared" ca="1" si="121"/>
        <v>0.25480000000000003</v>
      </c>
      <c r="BG197" s="4">
        <f t="shared" ca="1" si="121"/>
        <v>-0.1774</v>
      </c>
      <c r="BH197" s="4">
        <f t="shared" ca="1" si="121"/>
        <v>-0.1527</v>
      </c>
      <c r="BI197" s="4">
        <f t="shared" ca="1" si="121"/>
        <v>0.01</v>
      </c>
      <c r="BJ197" s="4">
        <f t="shared" ca="1" si="121"/>
        <v>-2.6499999999999999E-2</v>
      </c>
      <c r="BK197" s="4">
        <f t="shared" ca="1" si="113"/>
        <v>6.2700000000000006E-2</v>
      </c>
      <c r="BL197" s="4">
        <f t="shared" ca="1" si="113"/>
        <v>0.3468</v>
      </c>
      <c r="BM197" s="4">
        <f t="shared" ca="1" si="113"/>
        <v>-0.26369999999999999</v>
      </c>
      <c r="BN197" s="4">
        <f t="shared" ca="1" si="113"/>
        <v>-5.74E-2</v>
      </c>
      <c r="BO197" s="4">
        <f t="shared" ca="1" si="113"/>
        <v>-6.3E-3</v>
      </c>
      <c r="BP197" s="4">
        <f t="shared" ca="1" si="113"/>
        <v>6.7599999999999993E-2</v>
      </c>
      <c r="BQ197" s="4">
        <f t="shared" ca="1" si="113"/>
        <v>1.1999999999999999E-3</v>
      </c>
      <c r="BR197" s="4">
        <f t="shared" ca="1" si="114"/>
        <v>8.2500000000000004E-2</v>
      </c>
      <c r="BS197" s="4">
        <f t="shared" ca="1" si="114"/>
        <v>-0.1749</v>
      </c>
      <c r="BT197" s="4">
        <f t="shared" ca="1" si="114"/>
        <v>-1.6400000000000001E-2</v>
      </c>
      <c r="BU197" s="4">
        <f t="shared" ca="1" si="114"/>
        <v>1.1299999999999999E-2</v>
      </c>
      <c r="BV197" s="4">
        <f t="shared" ca="1" si="114"/>
        <v>0.15240000000000001</v>
      </c>
      <c r="BW197" s="4">
        <f t="shared" ca="1" si="114"/>
        <v>0.17699999999999999</v>
      </c>
      <c r="BX197" s="4">
        <f t="shared" ca="1" si="114"/>
        <v>-0.1666</v>
      </c>
      <c r="BY197" s="4">
        <f t="shared" ca="1" si="115"/>
        <v>0</v>
      </c>
      <c r="BZ197" s="4">
        <f t="shared" ca="1" si="115"/>
        <v>0</v>
      </c>
      <c r="CA197" s="4">
        <f t="shared" ca="1" si="115"/>
        <v>0</v>
      </c>
      <c r="CB197" s="4">
        <f t="shared" ca="1" si="115"/>
        <v>0</v>
      </c>
      <c r="CC197" s="4">
        <f t="shared" ca="1" si="115"/>
        <v>0</v>
      </c>
    </row>
    <row r="198" spans="2:81">
      <c r="B198" s="26">
        <v>205</v>
      </c>
      <c r="C198" s="26" t="str">
        <f t="shared" si="117"/>
        <v>历史汇总!B205</v>
      </c>
      <c r="D198" s="26">
        <v>196</v>
      </c>
      <c r="E198" s="26" t="str">
        <f t="shared" si="118"/>
        <v>历史新!C196</v>
      </c>
      <c r="F198" s="26">
        <f>ROW()</f>
        <v>198</v>
      </c>
      <c r="G198" s="694" t="s">
        <v>21</v>
      </c>
      <c r="H198" s="28" t="s">
        <v>22</v>
      </c>
      <c r="I198" s="2">
        <f t="shared" ca="1" si="116"/>
        <v>0</v>
      </c>
      <c r="J198" s="2">
        <f t="shared" ca="1" si="116"/>
        <v>0</v>
      </c>
      <c r="K198" s="2">
        <f t="shared" ca="1" si="116"/>
        <v>0</v>
      </c>
      <c r="L198" s="2">
        <f t="shared" ca="1" si="116"/>
        <v>0</v>
      </c>
      <c r="M198" s="2">
        <f t="shared" ca="1" si="116"/>
        <v>0</v>
      </c>
      <c r="N198" s="2">
        <f t="shared" ca="1" si="116"/>
        <v>0</v>
      </c>
      <c r="O198" s="2">
        <f t="shared" ca="1" si="116"/>
        <v>0</v>
      </c>
      <c r="P198" s="2">
        <f t="shared" ca="1" si="116"/>
        <v>0</v>
      </c>
      <c r="Q198" s="2">
        <f t="shared" ca="1" si="116"/>
        <v>0</v>
      </c>
      <c r="R198" s="2">
        <f t="shared" ca="1" si="116"/>
        <v>0</v>
      </c>
      <c r="S198" s="2">
        <f t="shared" ca="1" si="116"/>
        <v>0</v>
      </c>
      <c r="T198" s="2">
        <f t="shared" ca="1" si="116"/>
        <v>0</v>
      </c>
      <c r="U198" s="2">
        <f t="shared" ca="1" si="116"/>
        <v>0</v>
      </c>
      <c r="V198" s="2">
        <f t="shared" ca="1" si="116"/>
        <v>0</v>
      </c>
      <c r="W198" s="2">
        <f t="shared" ca="1" si="116"/>
        <v>0</v>
      </c>
      <c r="X198" s="2">
        <f t="shared" ca="1" si="116"/>
        <v>0</v>
      </c>
      <c r="Y198" s="2">
        <f t="shared" ref="Y198:AD212" ca="1" si="122">OFFSET(INDIRECT($E198),0,Y$1)</f>
        <v>0</v>
      </c>
      <c r="Z198" s="2">
        <f t="shared" ca="1" si="122"/>
        <v>0</v>
      </c>
      <c r="AA198" s="2">
        <f t="shared" ca="1" si="122"/>
        <v>0</v>
      </c>
      <c r="AB198" s="2">
        <f t="shared" ca="1" si="122"/>
        <v>0</v>
      </c>
      <c r="AC198" s="2">
        <f t="shared" ca="1" si="122"/>
        <v>0</v>
      </c>
      <c r="AD198" s="2">
        <f t="shared" ca="1" si="122"/>
        <v>0</v>
      </c>
      <c r="AE198" s="2">
        <f t="shared" ca="1" si="120"/>
        <v>0</v>
      </c>
      <c r="AF198" s="2">
        <f t="shared" ca="1" si="120"/>
        <v>0</v>
      </c>
      <c r="AG198" s="2">
        <f t="shared" ca="1" si="120"/>
        <v>0</v>
      </c>
      <c r="AH198" s="2">
        <f t="shared" ca="1" si="120"/>
        <v>0</v>
      </c>
      <c r="AI198" s="2">
        <f t="shared" ca="1" si="120"/>
        <v>0</v>
      </c>
      <c r="AJ198" s="2">
        <f t="shared" ca="1" si="120"/>
        <v>0</v>
      </c>
      <c r="AK198" s="2">
        <f t="shared" ca="1" si="120"/>
        <v>0</v>
      </c>
      <c r="AL198" s="2">
        <f t="shared" ca="1" si="120"/>
        <v>0</v>
      </c>
      <c r="AM198" s="2">
        <f t="shared" ca="1" si="120"/>
        <v>0</v>
      </c>
      <c r="AN198" s="2">
        <f t="shared" ca="1" si="120"/>
        <v>0</v>
      </c>
      <c r="AO198" s="2">
        <f t="shared" ca="1" si="120"/>
        <v>0</v>
      </c>
      <c r="AP198" s="2">
        <f t="shared" ca="1" si="120"/>
        <v>0</v>
      </c>
      <c r="AQ198" s="2">
        <f t="shared" ca="1" si="120"/>
        <v>0</v>
      </c>
      <c r="AR198" s="2">
        <f t="shared" ca="1" si="120"/>
        <v>0</v>
      </c>
      <c r="AS198" s="2">
        <f t="shared" ca="1" si="120"/>
        <v>1312300</v>
      </c>
      <c r="AT198" s="2">
        <f t="shared" ca="1" si="120"/>
        <v>687710</v>
      </c>
      <c r="AU198" s="2">
        <f t="shared" ca="1" si="121"/>
        <v>319460</v>
      </c>
      <c r="AV198" s="2">
        <f t="shared" ca="1" si="121"/>
        <v>542020</v>
      </c>
      <c r="AW198" s="2">
        <f t="shared" ca="1" si="121"/>
        <v>389770</v>
      </c>
      <c r="AX198" s="2">
        <f t="shared" ca="1" si="121"/>
        <v>280190</v>
      </c>
      <c r="AY198" s="2">
        <f t="shared" ca="1" si="121"/>
        <v>382790</v>
      </c>
      <c r="AZ198" s="2">
        <f t="shared" ca="1" si="121"/>
        <v>369150</v>
      </c>
      <c r="BA198" s="2">
        <f t="shared" ca="1" si="121"/>
        <v>226190</v>
      </c>
      <c r="BB198" s="2">
        <f t="shared" ca="1" si="121"/>
        <v>218480</v>
      </c>
      <c r="BC198" s="2">
        <f t="shared" ca="1" si="121"/>
        <v>233380</v>
      </c>
      <c r="BD198" s="2">
        <f t="shared" ca="1" si="121"/>
        <v>216760</v>
      </c>
      <c r="BE198" s="2">
        <f t="shared" ca="1" si="121"/>
        <v>275370</v>
      </c>
      <c r="BF198" s="2">
        <f t="shared" ca="1" si="121"/>
        <v>345400</v>
      </c>
      <c r="BG198" s="2">
        <f t="shared" ca="1" si="121"/>
        <v>244140</v>
      </c>
      <c r="BH198" s="2">
        <f t="shared" ca="1" si="113"/>
        <v>132780</v>
      </c>
      <c r="BI198" s="2">
        <f t="shared" ca="1" si="113"/>
        <v>112050</v>
      </c>
      <c r="BJ198" s="2">
        <f t="shared" ca="1" si="113"/>
        <v>113130</v>
      </c>
      <c r="BK198" s="2">
        <f t="shared" ca="1" si="113"/>
        <v>149230</v>
      </c>
      <c r="BL198" s="2">
        <f t="shared" ca="1" si="113"/>
        <v>145230</v>
      </c>
      <c r="BM198" s="2">
        <f t="shared" ca="1" si="113"/>
        <v>89910</v>
      </c>
      <c r="BN198" s="2">
        <f t="shared" ca="1" si="113"/>
        <v>107490</v>
      </c>
      <c r="BO198" s="2">
        <f t="shared" ca="1" si="113"/>
        <v>80050</v>
      </c>
      <c r="BP198" s="2">
        <f t="shared" ca="1" si="113"/>
        <v>172210</v>
      </c>
      <c r="BQ198" s="2">
        <f t="shared" ca="1" si="113"/>
        <v>184260</v>
      </c>
      <c r="BR198" s="2">
        <f t="shared" ca="1" si="114"/>
        <v>206470</v>
      </c>
      <c r="BS198" s="2">
        <f t="shared" ca="1" si="114"/>
        <v>104710</v>
      </c>
      <c r="BT198" s="2">
        <f t="shared" ca="1" si="114"/>
        <v>123460</v>
      </c>
      <c r="BU198" s="2">
        <f t="shared" ca="1" si="114"/>
        <v>124050</v>
      </c>
      <c r="BV198" s="2">
        <f t="shared" ca="1" si="114"/>
        <v>161040</v>
      </c>
      <c r="BW198" s="2">
        <f t="shared" ca="1" si="114"/>
        <v>211860</v>
      </c>
      <c r="BX198" s="2">
        <f t="shared" ca="1" si="114"/>
        <v>151110</v>
      </c>
      <c r="BY198" s="2">
        <f t="shared" ca="1" si="115"/>
        <v>0</v>
      </c>
      <c r="BZ198" s="2">
        <f t="shared" ca="1" si="115"/>
        <v>0</v>
      </c>
      <c r="CA198" s="2">
        <f t="shared" ca="1" si="115"/>
        <v>0</v>
      </c>
      <c r="CB198" s="2">
        <f t="shared" ca="1" si="115"/>
        <v>0</v>
      </c>
      <c r="CC198" s="2">
        <f t="shared" ca="1" si="115"/>
        <v>0</v>
      </c>
    </row>
    <row r="199" spans="2:81">
      <c r="B199" s="26">
        <v>206</v>
      </c>
      <c r="C199" s="26" t="str">
        <f t="shared" si="117"/>
        <v>历史汇总!B206</v>
      </c>
      <c r="D199" s="26">
        <v>197</v>
      </c>
      <c r="E199" s="26" t="str">
        <f t="shared" si="118"/>
        <v>历史新!C197</v>
      </c>
      <c r="F199" s="26">
        <f>ROW()</f>
        <v>199</v>
      </c>
      <c r="G199" s="694"/>
      <c r="H199" s="29" t="s">
        <v>23</v>
      </c>
      <c r="I199" s="4">
        <f t="shared" ca="1" si="116"/>
        <v>0</v>
      </c>
      <c r="J199" s="4">
        <f t="shared" ca="1" si="116"/>
        <v>0</v>
      </c>
      <c r="K199" s="4">
        <f t="shared" ca="1" si="116"/>
        <v>0</v>
      </c>
      <c r="L199" s="4">
        <f t="shared" ca="1" si="116"/>
        <v>0</v>
      </c>
      <c r="M199" s="4">
        <f t="shared" ca="1" si="116"/>
        <v>0</v>
      </c>
      <c r="N199" s="4">
        <f t="shared" ca="1" si="116"/>
        <v>0</v>
      </c>
      <c r="O199" s="4">
        <f t="shared" ca="1" si="116"/>
        <v>0</v>
      </c>
      <c r="P199" s="4">
        <f t="shared" ca="1" si="116"/>
        <v>0</v>
      </c>
      <c r="Q199" s="4">
        <f t="shared" ca="1" si="116"/>
        <v>0</v>
      </c>
      <c r="R199" s="4">
        <f t="shared" ca="1" si="116"/>
        <v>0</v>
      </c>
      <c r="S199" s="4">
        <f t="shared" ca="1" si="116"/>
        <v>0</v>
      </c>
      <c r="T199" s="4">
        <f t="shared" ca="1" si="116"/>
        <v>0</v>
      </c>
      <c r="U199" s="4">
        <f t="shared" ca="1" si="116"/>
        <v>0</v>
      </c>
      <c r="V199" s="4">
        <f t="shared" ca="1" si="116"/>
        <v>0</v>
      </c>
      <c r="W199" s="4">
        <f t="shared" ca="1" si="116"/>
        <v>0</v>
      </c>
      <c r="X199" s="4">
        <f t="shared" ca="1" si="116"/>
        <v>0</v>
      </c>
      <c r="Y199" s="4">
        <f t="shared" ca="1" si="122"/>
        <v>0</v>
      </c>
      <c r="Z199" s="4">
        <f t="shared" ca="1" si="122"/>
        <v>0</v>
      </c>
      <c r="AA199" s="4">
        <f t="shared" ca="1" si="122"/>
        <v>0</v>
      </c>
      <c r="AB199" s="4">
        <f t="shared" ca="1" si="122"/>
        <v>0</v>
      </c>
      <c r="AC199" s="4">
        <f t="shared" ca="1" si="122"/>
        <v>0</v>
      </c>
      <c r="AD199" s="4">
        <f t="shared" ca="1" si="122"/>
        <v>0</v>
      </c>
      <c r="AE199" s="4">
        <f t="shared" ca="1" si="120"/>
        <v>0</v>
      </c>
      <c r="AF199" s="4">
        <f t="shared" ca="1" si="120"/>
        <v>0</v>
      </c>
      <c r="AG199" s="4">
        <f t="shared" ca="1" si="120"/>
        <v>0</v>
      </c>
      <c r="AH199" s="4">
        <f t="shared" ca="1" si="120"/>
        <v>0</v>
      </c>
      <c r="AI199" s="4">
        <f t="shared" ca="1" si="120"/>
        <v>0</v>
      </c>
      <c r="AJ199" s="4">
        <f t="shared" ca="1" si="120"/>
        <v>0</v>
      </c>
      <c r="AK199" s="4">
        <f t="shared" ca="1" si="120"/>
        <v>0</v>
      </c>
      <c r="AL199" s="4">
        <f t="shared" ca="1" si="120"/>
        <v>0</v>
      </c>
      <c r="AM199" s="4">
        <f t="shared" ca="1" si="120"/>
        <v>0</v>
      </c>
      <c r="AN199" s="4">
        <f t="shared" ca="1" si="120"/>
        <v>0</v>
      </c>
      <c r="AO199" s="4">
        <f t="shared" ca="1" si="120"/>
        <v>0</v>
      </c>
      <c r="AP199" s="4">
        <f t="shared" ca="1" si="120"/>
        <v>0</v>
      </c>
      <c r="AQ199" s="4">
        <f t="shared" ca="1" si="120"/>
        <v>0</v>
      </c>
      <c r="AR199" s="4">
        <f t="shared" ca="1" si="120"/>
        <v>0</v>
      </c>
      <c r="AS199" s="4">
        <f t="shared" ca="1" si="120"/>
        <v>0</v>
      </c>
      <c r="AT199" s="4">
        <f t="shared" ca="1" si="120"/>
        <v>-0.47599999999999998</v>
      </c>
      <c r="AU199" s="4">
        <f t="shared" ca="1" si="121"/>
        <v>-0.53549999999999998</v>
      </c>
      <c r="AV199" s="4">
        <f t="shared" ca="1" si="121"/>
        <v>0.69669999999999999</v>
      </c>
      <c r="AW199" s="4">
        <f t="shared" ca="1" si="121"/>
        <v>-0.28089999999999998</v>
      </c>
      <c r="AX199" s="4">
        <f t="shared" ca="1" si="121"/>
        <v>-0.28110000000000002</v>
      </c>
      <c r="AY199" s="4">
        <f t="shared" ca="1" si="121"/>
        <v>0.36620000000000003</v>
      </c>
      <c r="AZ199" s="4">
        <f t="shared" ca="1" si="121"/>
        <v>-3.56E-2</v>
      </c>
      <c r="BA199" s="4">
        <f t="shared" ca="1" si="121"/>
        <v>-0.38729999999999998</v>
      </c>
      <c r="BB199" s="4">
        <f t="shared" ca="1" si="121"/>
        <v>-3.4099999999999998E-2</v>
      </c>
      <c r="BC199" s="4">
        <f t="shared" ca="1" si="121"/>
        <v>6.8199999999999997E-2</v>
      </c>
      <c r="BD199" s="4">
        <f t="shared" ca="1" si="121"/>
        <v>-7.1199999999999999E-2</v>
      </c>
      <c r="BE199" s="4">
        <f t="shared" ca="1" si="121"/>
        <v>0.27039999999999997</v>
      </c>
      <c r="BF199" s="4">
        <f t="shared" ca="1" si="121"/>
        <v>0.25430000000000003</v>
      </c>
      <c r="BG199" s="4">
        <f t="shared" ca="1" si="121"/>
        <v>-0.29320000000000002</v>
      </c>
      <c r="BH199" s="4">
        <f t="shared" ca="1" si="113"/>
        <v>-0.45610000000000001</v>
      </c>
      <c r="BI199" s="4">
        <f t="shared" ca="1" si="113"/>
        <v>-0.15609999999999999</v>
      </c>
      <c r="BJ199" s="4">
        <f t="shared" ca="1" si="113"/>
        <v>9.5999999999999992E-3</v>
      </c>
      <c r="BK199" s="4">
        <f t="shared" ca="1" si="113"/>
        <v>0.31909999999999999</v>
      </c>
      <c r="BL199" s="4">
        <f t="shared" ca="1" si="113"/>
        <v>-2.6800000000000001E-2</v>
      </c>
      <c r="BM199" s="4">
        <f t="shared" ca="1" si="113"/>
        <v>-0.38090000000000002</v>
      </c>
      <c r="BN199" s="4">
        <f t="shared" ca="1" si="113"/>
        <v>0.19550000000000001</v>
      </c>
      <c r="BO199" s="4">
        <f t="shared" ca="1" si="113"/>
        <v>-0.25530000000000003</v>
      </c>
      <c r="BP199" s="4">
        <f t="shared" ca="1" si="113"/>
        <v>1.1513</v>
      </c>
      <c r="BQ199" s="4">
        <f t="shared" ca="1" si="113"/>
        <v>7.0000000000000007E-2</v>
      </c>
      <c r="BR199" s="4">
        <f t="shared" ca="1" si="114"/>
        <v>0.1205</v>
      </c>
      <c r="BS199" s="4">
        <f t="shared" ca="1" si="114"/>
        <v>-0.4929</v>
      </c>
      <c r="BT199" s="4">
        <f t="shared" ca="1" si="114"/>
        <v>0.17910000000000001</v>
      </c>
      <c r="BU199" s="4">
        <f t="shared" ca="1" si="114"/>
        <v>4.7999999999999996E-3</v>
      </c>
      <c r="BV199" s="4">
        <f t="shared" ca="1" si="114"/>
        <v>0.29820000000000002</v>
      </c>
      <c r="BW199" s="4">
        <f t="shared" ca="1" si="114"/>
        <v>0.31559999999999999</v>
      </c>
      <c r="BX199" s="4">
        <f t="shared" ca="1" si="114"/>
        <v>-0.28670000000000001</v>
      </c>
      <c r="BY199" s="4">
        <f t="shared" ca="1" si="115"/>
        <v>0</v>
      </c>
      <c r="BZ199" s="4">
        <f t="shared" ca="1" si="115"/>
        <v>0</v>
      </c>
      <c r="CA199" s="4">
        <f t="shared" ca="1" si="115"/>
        <v>0</v>
      </c>
      <c r="CB199" s="4">
        <f t="shared" ca="1" si="115"/>
        <v>0</v>
      </c>
      <c r="CC199" s="4">
        <f t="shared" ca="1" si="115"/>
        <v>0</v>
      </c>
    </row>
    <row r="200" spans="2:81">
      <c r="B200" s="26">
        <v>207</v>
      </c>
      <c r="C200" s="26" t="str">
        <f t="shared" si="117"/>
        <v>历史汇总!B207</v>
      </c>
      <c r="D200" s="26">
        <v>198</v>
      </c>
      <c r="E200" s="26" t="str">
        <f t="shared" si="118"/>
        <v>历史新!C198</v>
      </c>
      <c r="F200" s="26">
        <f>ROW()</f>
        <v>200</v>
      </c>
      <c r="G200" s="694"/>
      <c r="H200" s="29" t="s">
        <v>24</v>
      </c>
      <c r="I200" s="4">
        <f t="shared" ca="1" si="116"/>
        <v>0</v>
      </c>
      <c r="J200" s="4">
        <f t="shared" ca="1" si="116"/>
        <v>0</v>
      </c>
      <c r="K200" s="4">
        <f t="shared" ca="1" si="116"/>
        <v>0</v>
      </c>
      <c r="L200" s="4">
        <f t="shared" ca="1" si="116"/>
        <v>0</v>
      </c>
      <c r="M200" s="4">
        <f t="shared" ca="1" si="116"/>
        <v>0</v>
      </c>
      <c r="N200" s="4">
        <f t="shared" ca="1" si="116"/>
        <v>0</v>
      </c>
      <c r="O200" s="4">
        <f t="shared" ca="1" si="116"/>
        <v>0</v>
      </c>
      <c r="P200" s="4">
        <f t="shared" ca="1" si="116"/>
        <v>0</v>
      </c>
      <c r="Q200" s="4">
        <f t="shared" ca="1" si="116"/>
        <v>0</v>
      </c>
      <c r="R200" s="4">
        <f t="shared" ca="1" si="116"/>
        <v>0</v>
      </c>
      <c r="S200" s="4">
        <f t="shared" ca="1" si="116"/>
        <v>0</v>
      </c>
      <c r="T200" s="4">
        <f t="shared" ca="1" si="116"/>
        <v>0</v>
      </c>
      <c r="U200" s="4">
        <f t="shared" ca="1" si="116"/>
        <v>0</v>
      </c>
      <c r="V200" s="4">
        <f t="shared" ca="1" si="116"/>
        <v>0</v>
      </c>
      <c r="W200" s="4">
        <f t="shared" ca="1" si="116"/>
        <v>0</v>
      </c>
      <c r="X200" s="4">
        <f t="shared" ca="1" si="116"/>
        <v>0</v>
      </c>
      <c r="Y200" s="4">
        <f t="shared" ca="1" si="122"/>
        <v>0</v>
      </c>
      <c r="Z200" s="4">
        <f t="shared" ca="1" si="122"/>
        <v>0</v>
      </c>
      <c r="AA200" s="4">
        <f t="shared" ca="1" si="122"/>
        <v>0</v>
      </c>
      <c r="AB200" s="4">
        <f t="shared" ca="1" si="122"/>
        <v>0</v>
      </c>
      <c r="AC200" s="4">
        <f t="shared" ca="1" si="122"/>
        <v>0</v>
      </c>
      <c r="AD200" s="4">
        <f t="shared" ca="1" si="122"/>
        <v>0</v>
      </c>
      <c r="AE200" s="4">
        <f t="shared" ca="1" si="120"/>
        <v>0</v>
      </c>
      <c r="AF200" s="4">
        <f t="shared" ca="1" si="120"/>
        <v>0</v>
      </c>
      <c r="AG200" s="4">
        <f t="shared" ca="1" si="120"/>
        <v>0</v>
      </c>
      <c r="AH200" s="4">
        <f t="shared" ca="1" si="120"/>
        <v>0</v>
      </c>
      <c r="AI200" s="4">
        <f t="shared" ca="1" si="120"/>
        <v>0</v>
      </c>
      <c r="AJ200" s="4">
        <f t="shared" ca="1" si="120"/>
        <v>0</v>
      </c>
      <c r="AK200" s="4">
        <f t="shared" ca="1" si="120"/>
        <v>0</v>
      </c>
      <c r="AL200" s="4">
        <f t="shared" ca="1" si="120"/>
        <v>0</v>
      </c>
      <c r="AM200" s="4">
        <f t="shared" ca="1" si="120"/>
        <v>0</v>
      </c>
      <c r="AN200" s="4">
        <f t="shared" ca="1" si="120"/>
        <v>0</v>
      </c>
      <c r="AO200" s="4">
        <f t="shared" ca="1" si="120"/>
        <v>0</v>
      </c>
      <c r="AP200" s="4">
        <f t="shared" ca="1" si="120"/>
        <v>0</v>
      </c>
      <c r="AQ200" s="4">
        <f t="shared" ca="1" si="120"/>
        <v>0</v>
      </c>
      <c r="AR200" s="4">
        <f t="shared" ca="1" si="120"/>
        <v>0</v>
      </c>
      <c r="AS200" s="4">
        <f t="shared" ca="1" si="120"/>
        <v>42354</v>
      </c>
      <c r="AT200" s="4">
        <f t="shared" ca="1" si="120"/>
        <v>32350</v>
      </c>
      <c r="AU200" s="4">
        <f t="shared" ca="1" si="121"/>
        <v>17028</v>
      </c>
      <c r="AV200" s="4">
        <f t="shared" ca="1" si="121"/>
        <v>22677</v>
      </c>
      <c r="AW200" s="4">
        <f t="shared" ca="1" si="121"/>
        <v>19211</v>
      </c>
      <c r="AX200" s="4">
        <f t="shared" ca="1" si="121"/>
        <v>16206</v>
      </c>
      <c r="AY200" s="4">
        <f t="shared" ca="1" si="121"/>
        <v>21357</v>
      </c>
      <c r="AZ200" s="4">
        <f t="shared" ca="1" si="121"/>
        <v>22598</v>
      </c>
      <c r="BA200" s="4">
        <f t="shared" ca="1" si="121"/>
        <v>12900</v>
      </c>
      <c r="BB200" s="4">
        <f t="shared" ca="1" si="121"/>
        <v>11980</v>
      </c>
      <c r="BC200" s="4">
        <f t="shared" ca="1" si="121"/>
        <v>11641</v>
      </c>
      <c r="BD200" s="4">
        <f t="shared" ca="1" si="121"/>
        <v>10000</v>
      </c>
      <c r="BE200" s="4">
        <f t="shared" ca="1" si="121"/>
        <v>12815</v>
      </c>
      <c r="BF200" s="4">
        <f t="shared" ca="1" si="121"/>
        <v>15597</v>
      </c>
      <c r="BG200" s="4">
        <f t="shared" ca="1" si="121"/>
        <v>9530</v>
      </c>
      <c r="BH200" s="4">
        <f t="shared" ca="1" si="113"/>
        <v>5892</v>
      </c>
      <c r="BI200" s="4">
        <f t="shared" ca="1" si="113"/>
        <v>5450</v>
      </c>
      <c r="BJ200" s="4">
        <f t="shared" ca="1" si="113"/>
        <v>5431</v>
      </c>
      <c r="BK200" s="4">
        <f t="shared" ca="1" si="113"/>
        <v>7544</v>
      </c>
      <c r="BL200" s="4">
        <f t="shared" ca="1" si="113"/>
        <v>7682</v>
      </c>
      <c r="BM200" s="4">
        <f t="shared" ca="1" si="113"/>
        <v>4160</v>
      </c>
      <c r="BN200" s="4">
        <f t="shared" ca="1" si="113"/>
        <v>4387</v>
      </c>
      <c r="BO200" s="4">
        <f t="shared" ca="1" si="113"/>
        <v>3215</v>
      </c>
      <c r="BP200" s="4">
        <f t="shared" ca="1" si="113"/>
        <v>3763</v>
      </c>
      <c r="BQ200" s="4">
        <f t="shared" ca="1" si="113"/>
        <v>5020</v>
      </c>
      <c r="BR200" s="4">
        <f t="shared" ca="1" si="114"/>
        <v>4733</v>
      </c>
      <c r="BS200" s="4">
        <f t="shared" ca="1" si="114"/>
        <v>2958</v>
      </c>
      <c r="BT200" s="4">
        <f t="shared" ca="1" si="114"/>
        <v>3717</v>
      </c>
      <c r="BU200" s="4">
        <f t="shared" ca="1" si="114"/>
        <v>3783</v>
      </c>
      <c r="BV200" s="4">
        <f t="shared" ca="1" si="114"/>
        <v>4779</v>
      </c>
      <c r="BW200" s="4">
        <f t="shared" ca="1" si="114"/>
        <v>5756</v>
      </c>
      <c r="BX200" s="4">
        <f t="shared" ca="1" si="114"/>
        <v>4312</v>
      </c>
      <c r="BY200" s="4">
        <f t="shared" ca="1" si="115"/>
        <v>0</v>
      </c>
      <c r="BZ200" s="4">
        <f t="shared" ca="1" si="115"/>
        <v>0</v>
      </c>
      <c r="CA200" s="4">
        <f t="shared" ca="1" si="115"/>
        <v>0</v>
      </c>
      <c r="CB200" s="4">
        <f t="shared" ca="1" si="115"/>
        <v>0</v>
      </c>
      <c r="CC200" s="4">
        <f t="shared" ca="1" si="115"/>
        <v>0</v>
      </c>
    </row>
    <row r="201" spans="2:81">
      <c r="B201" s="26">
        <v>208</v>
      </c>
      <c r="C201" s="26" t="str">
        <f t="shared" si="117"/>
        <v>历史汇总!B208</v>
      </c>
      <c r="D201" s="26">
        <v>199</v>
      </c>
      <c r="E201" s="26" t="str">
        <f t="shared" si="118"/>
        <v>历史新!C199</v>
      </c>
      <c r="F201" s="26">
        <f>ROW()</f>
        <v>201</v>
      </c>
      <c r="G201" s="694"/>
      <c r="H201" s="29" t="s">
        <v>25</v>
      </c>
      <c r="I201" s="4">
        <f t="shared" ca="1" si="116"/>
        <v>0</v>
      </c>
      <c r="J201" s="4">
        <f t="shared" ca="1" si="116"/>
        <v>0</v>
      </c>
      <c r="K201" s="4">
        <f t="shared" ca="1" si="116"/>
        <v>0</v>
      </c>
      <c r="L201" s="4">
        <f t="shared" ca="1" si="116"/>
        <v>0</v>
      </c>
      <c r="M201" s="4">
        <f t="shared" ca="1" si="116"/>
        <v>0</v>
      </c>
      <c r="N201" s="4">
        <f t="shared" ca="1" si="116"/>
        <v>0</v>
      </c>
      <c r="O201" s="4">
        <f t="shared" ca="1" si="116"/>
        <v>0</v>
      </c>
      <c r="P201" s="4">
        <f t="shared" ca="1" si="116"/>
        <v>0</v>
      </c>
      <c r="Q201" s="4">
        <f t="shared" ca="1" si="116"/>
        <v>0</v>
      </c>
      <c r="R201" s="4">
        <f t="shared" ca="1" si="116"/>
        <v>0</v>
      </c>
      <c r="S201" s="4">
        <f t="shared" ca="1" si="116"/>
        <v>0</v>
      </c>
      <c r="T201" s="4">
        <f t="shared" ca="1" si="116"/>
        <v>0</v>
      </c>
      <c r="U201" s="4">
        <f t="shared" ca="1" si="116"/>
        <v>0</v>
      </c>
      <c r="V201" s="4">
        <f t="shared" ca="1" si="116"/>
        <v>0</v>
      </c>
      <c r="W201" s="4">
        <f t="shared" ca="1" si="116"/>
        <v>0</v>
      </c>
      <c r="X201" s="4">
        <f t="shared" ca="1" si="116"/>
        <v>0</v>
      </c>
      <c r="Y201" s="4">
        <f t="shared" ca="1" si="122"/>
        <v>0</v>
      </c>
      <c r="Z201" s="4">
        <f t="shared" ca="1" si="122"/>
        <v>0</v>
      </c>
      <c r="AA201" s="4">
        <f t="shared" ca="1" si="122"/>
        <v>0</v>
      </c>
      <c r="AB201" s="4">
        <f t="shared" ca="1" si="122"/>
        <v>0</v>
      </c>
      <c r="AC201" s="4">
        <f t="shared" ca="1" si="122"/>
        <v>0</v>
      </c>
      <c r="AD201" s="4">
        <f t="shared" ca="1" si="122"/>
        <v>0</v>
      </c>
      <c r="AE201" s="4">
        <f t="shared" ca="1" si="120"/>
        <v>0</v>
      </c>
      <c r="AF201" s="4">
        <f t="shared" ca="1" si="120"/>
        <v>0</v>
      </c>
      <c r="AG201" s="4">
        <f t="shared" ca="1" si="120"/>
        <v>0</v>
      </c>
      <c r="AH201" s="4">
        <f t="shared" ca="1" si="120"/>
        <v>0</v>
      </c>
      <c r="AI201" s="4">
        <f t="shared" ca="1" si="120"/>
        <v>0</v>
      </c>
      <c r="AJ201" s="4">
        <f t="shared" ca="1" si="120"/>
        <v>0</v>
      </c>
      <c r="AK201" s="4">
        <f t="shared" ca="1" si="120"/>
        <v>0</v>
      </c>
      <c r="AL201" s="4">
        <f t="shared" ca="1" si="120"/>
        <v>0</v>
      </c>
      <c r="AM201" s="4">
        <f t="shared" ca="1" si="120"/>
        <v>0</v>
      </c>
      <c r="AN201" s="4">
        <f t="shared" ca="1" si="120"/>
        <v>0</v>
      </c>
      <c r="AO201" s="4">
        <f t="shared" ca="1" si="120"/>
        <v>0</v>
      </c>
      <c r="AP201" s="4">
        <f t="shared" ca="1" si="120"/>
        <v>0</v>
      </c>
      <c r="AQ201" s="4">
        <f t="shared" ca="1" si="120"/>
        <v>0</v>
      </c>
      <c r="AR201" s="4">
        <f t="shared" ca="1" si="120"/>
        <v>0</v>
      </c>
      <c r="AS201" s="4">
        <f t="shared" ca="1" si="120"/>
        <v>0</v>
      </c>
      <c r="AT201" s="4">
        <f t="shared" ca="1" si="120"/>
        <v>-0.23619999999999999</v>
      </c>
      <c r="AU201" s="4">
        <f t="shared" ca="1" si="121"/>
        <v>-0.47360000000000002</v>
      </c>
      <c r="AV201" s="4">
        <f t="shared" ca="1" si="121"/>
        <v>0.33169999999999999</v>
      </c>
      <c r="AW201" s="4">
        <f t="shared" ca="1" si="121"/>
        <v>-0.15279999999999999</v>
      </c>
      <c r="AX201" s="4">
        <f t="shared" ca="1" si="121"/>
        <v>-0.15640000000000001</v>
      </c>
      <c r="AY201" s="4">
        <f t="shared" ca="1" si="121"/>
        <v>0.31780000000000003</v>
      </c>
      <c r="AZ201" s="4">
        <f t="shared" ca="1" si="121"/>
        <v>5.8099999999999999E-2</v>
      </c>
      <c r="BA201" s="4">
        <f t="shared" ca="1" si="121"/>
        <v>-0.42920000000000003</v>
      </c>
      <c r="BB201" s="4">
        <f t="shared" ca="1" si="121"/>
        <v>-7.1300000000000002E-2</v>
      </c>
      <c r="BC201" s="4">
        <f t="shared" ca="1" si="121"/>
        <v>-2.8299999999999999E-2</v>
      </c>
      <c r="BD201" s="4">
        <f t="shared" ca="1" si="121"/>
        <v>-0.14099999999999999</v>
      </c>
      <c r="BE201" s="4">
        <f t="shared" ca="1" si="121"/>
        <v>0.28149999999999997</v>
      </c>
      <c r="BF201" s="4">
        <f t="shared" ca="1" si="121"/>
        <v>0.21709999999999999</v>
      </c>
      <c r="BG201" s="4">
        <f t="shared" ca="1" si="121"/>
        <v>-0.38900000000000001</v>
      </c>
      <c r="BH201" s="4">
        <f t="shared" ca="1" si="113"/>
        <v>-0.38169999999999998</v>
      </c>
      <c r="BI201" s="4">
        <f t="shared" ca="1" si="113"/>
        <v>-7.4999999999999997E-2</v>
      </c>
      <c r="BJ201" s="4">
        <f t="shared" ca="1" si="113"/>
        <v>-3.5000000000000001E-3</v>
      </c>
      <c r="BK201" s="4">
        <f t="shared" ca="1" si="113"/>
        <v>0.3891</v>
      </c>
      <c r="BL201" s="4">
        <f t="shared" ca="1" si="113"/>
        <v>1.83E-2</v>
      </c>
      <c r="BM201" s="4">
        <f t="shared" ca="1" si="113"/>
        <v>-0.45850000000000002</v>
      </c>
      <c r="BN201" s="4">
        <f t="shared" ca="1" si="113"/>
        <v>5.4600000000000003E-2</v>
      </c>
      <c r="BO201" s="4">
        <f t="shared" ca="1" si="113"/>
        <v>-0.26719999999999999</v>
      </c>
      <c r="BP201" s="4">
        <f t="shared" ca="1" si="113"/>
        <v>0.17050000000000001</v>
      </c>
      <c r="BQ201" s="4">
        <f t="shared" ca="1" si="113"/>
        <v>0.33400000000000002</v>
      </c>
      <c r="BR201" s="4">
        <f t="shared" ca="1" si="114"/>
        <v>-5.7200000000000001E-2</v>
      </c>
      <c r="BS201" s="4">
        <f t="shared" ca="1" si="114"/>
        <v>-0.375</v>
      </c>
      <c r="BT201" s="4">
        <f t="shared" ca="1" si="114"/>
        <v>0.25659999999999999</v>
      </c>
      <c r="BU201" s="4">
        <f t="shared" ca="1" si="114"/>
        <v>1.78E-2</v>
      </c>
      <c r="BV201" s="4">
        <f t="shared" ca="1" si="114"/>
        <v>0.26329999999999998</v>
      </c>
      <c r="BW201" s="4">
        <f t="shared" ca="1" si="114"/>
        <v>0.2044</v>
      </c>
      <c r="BX201" s="4">
        <f t="shared" ca="1" si="114"/>
        <v>-0.25090000000000001</v>
      </c>
      <c r="BY201" s="4">
        <f t="shared" ca="1" si="115"/>
        <v>0</v>
      </c>
      <c r="BZ201" s="4">
        <f t="shared" ca="1" si="115"/>
        <v>0</v>
      </c>
      <c r="CA201" s="4">
        <f t="shared" ca="1" si="115"/>
        <v>0</v>
      </c>
      <c r="CB201" s="4">
        <f t="shared" ca="1" si="115"/>
        <v>0</v>
      </c>
      <c r="CC201" s="4">
        <f t="shared" ca="1" si="115"/>
        <v>0</v>
      </c>
    </row>
    <row r="202" spans="2:81">
      <c r="B202" s="26">
        <v>209</v>
      </c>
      <c r="C202" s="26" t="str">
        <f t="shared" si="117"/>
        <v>历史汇总!B209</v>
      </c>
      <c r="D202" s="26">
        <v>200</v>
      </c>
      <c r="E202" s="26" t="str">
        <f t="shared" si="118"/>
        <v>历史新!C200</v>
      </c>
      <c r="F202" s="26">
        <f>ROW()</f>
        <v>202</v>
      </c>
      <c r="G202" s="694"/>
      <c r="H202" s="29" t="s">
        <v>26</v>
      </c>
      <c r="I202" s="4">
        <f t="shared" ca="1" si="116"/>
        <v>0</v>
      </c>
      <c r="J202" s="4">
        <f t="shared" ca="1" si="116"/>
        <v>0</v>
      </c>
      <c r="K202" s="4">
        <f t="shared" ca="1" si="116"/>
        <v>0</v>
      </c>
      <c r="L202" s="4">
        <f t="shared" ca="1" si="116"/>
        <v>0</v>
      </c>
      <c r="M202" s="4">
        <f t="shared" ca="1" si="116"/>
        <v>0</v>
      </c>
      <c r="N202" s="4">
        <f t="shared" ca="1" si="116"/>
        <v>0</v>
      </c>
      <c r="O202" s="4">
        <f t="shared" ca="1" si="116"/>
        <v>0</v>
      </c>
      <c r="P202" s="4">
        <f t="shared" ca="1" si="116"/>
        <v>0</v>
      </c>
      <c r="Q202" s="4">
        <f t="shared" ca="1" si="116"/>
        <v>0</v>
      </c>
      <c r="R202" s="4">
        <f t="shared" ca="1" si="116"/>
        <v>0</v>
      </c>
      <c r="S202" s="4">
        <f t="shared" ca="1" si="116"/>
        <v>0</v>
      </c>
      <c r="T202" s="4">
        <f t="shared" ca="1" si="116"/>
        <v>0</v>
      </c>
      <c r="U202" s="4">
        <f t="shared" ca="1" si="116"/>
        <v>0</v>
      </c>
      <c r="V202" s="4">
        <f t="shared" ca="1" si="116"/>
        <v>0</v>
      </c>
      <c r="W202" s="4">
        <f t="shared" ca="1" si="116"/>
        <v>0</v>
      </c>
      <c r="X202" s="4">
        <f t="shared" ca="1" si="116"/>
        <v>0</v>
      </c>
      <c r="Y202" s="4">
        <f t="shared" ca="1" si="122"/>
        <v>0</v>
      </c>
      <c r="Z202" s="4">
        <f t="shared" ca="1" si="122"/>
        <v>0</v>
      </c>
      <c r="AA202" s="4">
        <f t="shared" ca="1" si="122"/>
        <v>0</v>
      </c>
      <c r="AB202" s="4">
        <f t="shared" ca="1" si="122"/>
        <v>0</v>
      </c>
      <c r="AC202" s="4">
        <f t="shared" ca="1" si="122"/>
        <v>0</v>
      </c>
      <c r="AD202" s="4">
        <f t="shared" ca="1" si="122"/>
        <v>0</v>
      </c>
      <c r="AE202" s="4">
        <f t="shared" ca="1" si="120"/>
        <v>0</v>
      </c>
      <c r="AF202" s="4">
        <f t="shared" ca="1" si="120"/>
        <v>0</v>
      </c>
      <c r="AG202" s="4">
        <f t="shared" ca="1" si="120"/>
        <v>0</v>
      </c>
      <c r="AH202" s="4">
        <f t="shared" ca="1" si="120"/>
        <v>0</v>
      </c>
      <c r="AI202" s="4">
        <f t="shared" ca="1" si="120"/>
        <v>0</v>
      </c>
      <c r="AJ202" s="4">
        <f t="shared" ca="1" si="120"/>
        <v>0</v>
      </c>
      <c r="AK202" s="4">
        <f t="shared" ca="1" si="120"/>
        <v>0</v>
      </c>
      <c r="AL202" s="4">
        <f t="shared" ca="1" si="120"/>
        <v>0</v>
      </c>
      <c r="AM202" s="4">
        <f t="shared" ca="1" si="120"/>
        <v>0</v>
      </c>
      <c r="AN202" s="4">
        <f t="shared" ca="1" si="120"/>
        <v>0</v>
      </c>
      <c r="AO202" s="4">
        <f t="shared" ca="1" si="120"/>
        <v>0</v>
      </c>
      <c r="AP202" s="4">
        <f t="shared" ca="1" si="120"/>
        <v>0</v>
      </c>
      <c r="AQ202" s="4">
        <f t="shared" ca="1" si="120"/>
        <v>0</v>
      </c>
      <c r="AR202" s="4">
        <f t="shared" ca="1" si="120"/>
        <v>0</v>
      </c>
      <c r="AS202" s="4">
        <f t="shared" ca="1" si="120"/>
        <v>30.98</v>
      </c>
      <c r="AT202" s="4">
        <f t="shared" ca="1" si="120"/>
        <v>21.26</v>
      </c>
      <c r="AU202" s="4">
        <f t="shared" ca="1" si="121"/>
        <v>18.760000000000002</v>
      </c>
      <c r="AV202" s="4">
        <f t="shared" ca="1" si="121"/>
        <v>23.9</v>
      </c>
      <c r="AW202" s="4">
        <f t="shared" ca="1" si="121"/>
        <v>20.29</v>
      </c>
      <c r="AX202" s="4">
        <f t="shared" ca="1" si="121"/>
        <v>17.29</v>
      </c>
      <c r="AY202" s="4">
        <f t="shared" ca="1" si="121"/>
        <v>17.920000000000002</v>
      </c>
      <c r="AZ202" s="4">
        <f t="shared" ca="1" si="121"/>
        <v>16.34</v>
      </c>
      <c r="BA202" s="4">
        <f t="shared" ca="1" si="121"/>
        <v>17.53</v>
      </c>
      <c r="BB202" s="4">
        <f t="shared" ca="1" si="121"/>
        <v>18.239999999999998</v>
      </c>
      <c r="BC202" s="4">
        <f t="shared" ca="1" si="121"/>
        <v>20.05</v>
      </c>
      <c r="BD202" s="4">
        <f t="shared" ca="1" si="121"/>
        <v>21.68</v>
      </c>
      <c r="BE202" s="4">
        <f t="shared" ca="1" si="121"/>
        <v>21.49</v>
      </c>
      <c r="BF202" s="4">
        <f t="shared" ca="1" si="121"/>
        <v>22.15</v>
      </c>
      <c r="BG202" s="4">
        <f t="shared" ca="1" si="121"/>
        <v>25.62</v>
      </c>
      <c r="BH202" s="4">
        <f t="shared" ca="1" si="113"/>
        <v>22.54</v>
      </c>
      <c r="BI202" s="4">
        <f t="shared" ca="1" si="113"/>
        <v>20.56</v>
      </c>
      <c r="BJ202" s="4">
        <f t="shared" ca="1" si="113"/>
        <v>20.83</v>
      </c>
      <c r="BK202" s="4">
        <f t="shared" ca="1" si="113"/>
        <v>19.78</v>
      </c>
      <c r="BL202" s="4">
        <f t="shared" ca="1" si="113"/>
        <v>18.91</v>
      </c>
      <c r="BM202" s="4">
        <f t="shared" ca="1" si="113"/>
        <v>21.61</v>
      </c>
      <c r="BN202" s="4">
        <f t="shared" ca="1" si="113"/>
        <v>24.5</v>
      </c>
      <c r="BO202" s="4">
        <f t="shared" ca="1" si="113"/>
        <v>24.9</v>
      </c>
      <c r="BP202" s="4">
        <f t="shared" ca="1" si="113"/>
        <v>45.76</v>
      </c>
      <c r="BQ202" s="4">
        <f t="shared" ca="1" si="113"/>
        <v>36.71</v>
      </c>
      <c r="BR202" s="4">
        <f t="shared" ca="1" si="114"/>
        <v>43.62</v>
      </c>
      <c r="BS202" s="4">
        <f t="shared" ca="1" si="114"/>
        <v>35.4</v>
      </c>
      <c r="BT202" s="4">
        <f t="shared" ca="1" si="114"/>
        <v>33.21</v>
      </c>
      <c r="BU202" s="4">
        <f t="shared" ca="1" si="114"/>
        <v>32.79</v>
      </c>
      <c r="BV202" s="4">
        <f t="shared" ca="1" si="114"/>
        <v>33.700000000000003</v>
      </c>
      <c r="BW202" s="4">
        <f t="shared" ca="1" si="114"/>
        <v>36.81</v>
      </c>
      <c r="BX202" s="4">
        <f t="shared" ca="1" si="114"/>
        <v>35.04</v>
      </c>
      <c r="BY202" s="4">
        <f t="shared" ca="1" si="115"/>
        <v>0</v>
      </c>
      <c r="BZ202" s="4">
        <f t="shared" ca="1" si="115"/>
        <v>0</v>
      </c>
      <c r="CA202" s="4">
        <f t="shared" ca="1" si="115"/>
        <v>0</v>
      </c>
      <c r="CB202" s="4">
        <f t="shared" ca="1" si="115"/>
        <v>0</v>
      </c>
      <c r="CC202" s="4">
        <f t="shared" ca="1" si="115"/>
        <v>0</v>
      </c>
    </row>
    <row r="203" spans="2:81">
      <c r="B203" s="26">
        <v>210</v>
      </c>
      <c r="C203" s="26" t="str">
        <f t="shared" si="117"/>
        <v>历史汇总!B210</v>
      </c>
      <c r="D203" s="26">
        <v>201</v>
      </c>
      <c r="E203" s="26" t="str">
        <f t="shared" si="118"/>
        <v>历史新!C201</v>
      </c>
      <c r="F203" s="26">
        <f>ROW()</f>
        <v>203</v>
      </c>
      <c r="G203" s="694"/>
      <c r="H203" s="29" t="s">
        <v>27</v>
      </c>
      <c r="I203" s="4">
        <f t="shared" ca="1" si="116"/>
        <v>0</v>
      </c>
      <c r="J203" s="4">
        <f t="shared" ca="1" si="116"/>
        <v>0</v>
      </c>
      <c r="K203" s="4">
        <f t="shared" ca="1" si="116"/>
        <v>0</v>
      </c>
      <c r="L203" s="4">
        <f t="shared" ca="1" si="116"/>
        <v>0</v>
      </c>
      <c r="M203" s="4">
        <f t="shared" ca="1" si="116"/>
        <v>0</v>
      </c>
      <c r="N203" s="4">
        <f t="shared" ca="1" si="116"/>
        <v>0</v>
      </c>
      <c r="O203" s="4">
        <f t="shared" ca="1" si="116"/>
        <v>0</v>
      </c>
      <c r="P203" s="4">
        <f t="shared" ca="1" si="116"/>
        <v>0</v>
      </c>
      <c r="Q203" s="4">
        <f t="shared" ca="1" si="116"/>
        <v>0</v>
      </c>
      <c r="R203" s="4">
        <f t="shared" ca="1" si="116"/>
        <v>0</v>
      </c>
      <c r="S203" s="4">
        <f t="shared" ca="1" si="116"/>
        <v>0</v>
      </c>
      <c r="T203" s="4">
        <f t="shared" ca="1" si="116"/>
        <v>0</v>
      </c>
      <c r="U203" s="4">
        <f t="shared" ca="1" si="116"/>
        <v>0</v>
      </c>
      <c r="V203" s="4">
        <f t="shared" ca="1" si="116"/>
        <v>0</v>
      </c>
      <c r="W203" s="4">
        <f t="shared" ca="1" si="116"/>
        <v>0</v>
      </c>
      <c r="X203" s="4">
        <f t="shared" ca="1" si="116"/>
        <v>0</v>
      </c>
      <c r="Y203" s="4">
        <f t="shared" ca="1" si="122"/>
        <v>0</v>
      </c>
      <c r="Z203" s="4">
        <f t="shared" ca="1" si="122"/>
        <v>0</v>
      </c>
      <c r="AA203" s="4">
        <f t="shared" ca="1" si="122"/>
        <v>0</v>
      </c>
      <c r="AB203" s="4">
        <f t="shared" ca="1" si="122"/>
        <v>0</v>
      </c>
      <c r="AC203" s="4">
        <f t="shared" ca="1" si="122"/>
        <v>0</v>
      </c>
      <c r="AD203" s="4">
        <f t="shared" ca="1" si="122"/>
        <v>0</v>
      </c>
      <c r="AE203" s="4">
        <f t="shared" ca="1" si="120"/>
        <v>0</v>
      </c>
      <c r="AF203" s="4">
        <f t="shared" ca="1" si="120"/>
        <v>0</v>
      </c>
      <c r="AG203" s="4">
        <f t="shared" ca="1" si="120"/>
        <v>0</v>
      </c>
      <c r="AH203" s="4">
        <f t="shared" ca="1" si="120"/>
        <v>0</v>
      </c>
      <c r="AI203" s="4">
        <f t="shared" ca="1" si="120"/>
        <v>0</v>
      </c>
      <c r="AJ203" s="4">
        <f t="shared" ca="1" si="120"/>
        <v>0</v>
      </c>
      <c r="AK203" s="4">
        <f t="shared" ca="1" si="120"/>
        <v>0</v>
      </c>
      <c r="AL203" s="4">
        <f t="shared" ca="1" si="120"/>
        <v>0</v>
      </c>
      <c r="AM203" s="4">
        <f t="shared" ca="1" si="120"/>
        <v>0</v>
      </c>
      <c r="AN203" s="4">
        <f t="shared" ca="1" si="120"/>
        <v>0</v>
      </c>
      <c r="AO203" s="4">
        <f t="shared" ca="1" si="120"/>
        <v>0</v>
      </c>
      <c r="AP203" s="4">
        <f t="shared" ca="1" si="120"/>
        <v>0</v>
      </c>
      <c r="AQ203" s="4">
        <f t="shared" ca="1" si="120"/>
        <v>0</v>
      </c>
      <c r="AR203" s="4">
        <f t="shared" ca="1" si="120"/>
        <v>0</v>
      </c>
      <c r="AS203" s="4">
        <f t="shared" ca="1" si="120"/>
        <v>0</v>
      </c>
      <c r="AT203" s="4">
        <f t="shared" ca="1" si="120"/>
        <v>-0.31380000000000002</v>
      </c>
      <c r="AU203" s="4">
        <f t="shared" ca="1" si="121"/>
        <v>-0.1176</v>
      </c>
      <c r="AV203" s="4">
        <f t="shared" ca="1" si="121"/>
        <v>0.27400000000000002</v>
      </c>
      <c r="AW203" s="4">
        <f t="shared" ca="1" si="121"/>
        <v>-0.151</v>
      </c>
      <c r="AX203" s="4">
        <f t="shared" ca="1" si="121"/>
        <v>-0.1479</v>
      </c>
      <c r="AY203" s="4">
        <f t="shared" ca="1" si="121"/>
        <v>3.6400000000000002E-2</v>
      </c>
      <c r="AZ203" s="4">
        <f t="shared" ca="1" si="121"/>
        <v>-8.8200000000000001E-2</v>
      </c>
      <c r="BA203" s="4">
        <f t="shared" ca="1" si="121"/>
        <v>7.2800000000000004E-2</v>
      </c>
      <c r="BB203" s="4">
        <f t="shared" ca="1" si="121"/>
        <v>4.0500000000000001E-2</v>
      </c>
      <c r="BC203" s="4">
        <f t="shared" ca="1" si="121"/>
        <v>9.9199999999999997E-2</v>
      </c>
      <c r="BD203" s="4">
        <f t="shared" ca="1" si="121"/>
        <v>8.1299999999999997E-2</v>
      </c>
      <c r="BE203" s="4">
        <f t="shared" ca="1" si="121"/>
        <v>-8.8000000000000005E-3</v>
      </c>
      <c r="BF203" s="4">
        <f t="shared" ca="1" si="121"/>
        <v>3.0700000000000002E-2</v>
      </c>
      <c r="BG203" s="4">
        <f t="shared" ca="1" si="121"/>
        <v>0.15670000000000001</v>
      </c>
      <c r="BH203" s="4">
        <f t="shared" ca="1" si="113"/>
        <v>-0.1202</v>
      </c>
      <c r="BI203" s="4">
        <f t="shared" ca="1" si="113"/>
        <v>-8.7800000000000003E-2</v>
      </c>
      <c r="BJ203" s="4">
        <f t="shared" ca="1" si="113"/>
        <v>1.3100000000000001E-2</v>
      </c>
      <c r="BK203" s="4">
        <f t="shared" ca="1" si="113"/>
        <v>-5.04E-2</v>
      </c>
      <c r="BL203" s="4">
        <f t="shared" ca="1" si="113"/>
        <v>-4.3999999999999997E-2</v>
      </c>
      <c r="BM203" s="4">
        <f t="shared" ca="1" si="113"/>
        <v>0.14280000000000001</v>
      </c>
      <c r="BN203" s="4">
        <f t="shared" ca="1" si="113"/>
        <v>0.13370000000000001</v>
      </c>
      <c r="BO203" s="4">
        <f t="shared" ca="1" si="113"/>
        <v>1.6299999999999999E-2</v>
      </c>
      <c r="BP203" s="4">
        <f t="shared" ca="1" si="113"/>
        <v>0.83779999999999999</v>
      </c>
      <c r="BQ203" s="4">
        <f t="shared" ca="1" si="113"/>
        <v>-0.1978</v>
      </c>
      <c r="BR203" s="4">
        <f t="shared" ca="1" si="114"/>
        <v>0.18820000000000001</v>
      </c>
      <c r="BS203" s="4">
        <f t="shared" ca="1" si="114"/>
        <v>-0.18840000000000001</v>
      </c>
      <c r="BT203" s="4">
        <f t="shared" ca="1" si="114"/>
        <v>-6.1899999999999997E-2</v>
      </c>
      <c r="BU203" s="4">
        <f t="shared" ca="1" si="114"/>
        <v>-1.26E-2</v>
      </c>
      <c r="BV203" s="4">
        <f t="shared" ca="1" si="114"/>
        <v>2.7799999999999998E-2</v>
      </c>
      <c r="BW203" s="4">
        <f t="shared" ca="1" si="114"/>
        <v>9.2299999999999993E-2</v>
      </c>
      <c r="BX203" s="4">
        <f t="shared" ca="1" si="114"/>
        <v>-4.8099999999999997E-2</v>
      </c>
      <c r="BY203" s="4">
        <f t="shared" ca="1" si="115"/>
        <v>0</v>
      </c>
      <c r="BZ203" s="4">
        <f t="shared" ca="1" si="115"/>
        <v>0</v>
      </c>
      <c r="CA203" s="4">
        <f t="shared" ca="1" si="115"/>
        <v>0</v>
      </c>
      <c r="CB203" s="4">
        <f t="shared" ca="1" si="115"/>
        <v>0</v>
      </c>
      <c r="CC203" s="4">
        <f t="shared" ca="1" si="115"/>
        <v>0</v>
      </c>
    </row>
    <row r="204" spans="2:81">
      <c r="B204" s="26">
        <v>212</v>
      </c>
      <c r="C204" s="26" t="str">
        <f t="shared" si="117"/>
        <v>历史汇总!B212</v>
      </c>
      <c r="D204" s="26">
        <v>202</v>
      </c>
      <c r="E204" s="26" t="str">
        <f t="shared" si="118"/>
        <v>历史新!C202</v>
      </c>
      <c r="F204" s="26">
        <f>ROW()</f>
        <v>204</v>
      </c>
      <c r="G204" s="694" t="s">
        <v>28</v>
      </c>
      <c r="H204" s="28" t="s">
        <v>29</v>
      </c>
      <c r="I204" s="2">
        <f t="shared" ca="1" si="116"/>
        <v>2120746</v>
      </c>
      <c r="J204" s="2">
        <f t="shared" ca="1" si="116"/>
        <v>2210595</v>
      </c>
      <c r="K204" s="2">
        <f t="shared" ca="1" si="116"/>
        <v>1627542</v>
      </c>
      <c r="L204" s="2">
        <f t="shared" ca="1" si="116"/>
        <v>1230487</v>
      </c>
      <c r="M204" s="2">
        <f t="shared" ca="1" si="116"/>
        <v>924664</v>
      </c>
      <c r="N204" s="2">
        <f t="shared" ca="1" si="116"/>
        <v>1042196</v>
      </c>
      <c r="O204" s="2">
        <f t="shared" ca="1" si="116"/>
        <v>1267477</v>
      </c>
      <c r="P204" s="2">
        <f t="shared" ca="1" si="116"/>
        <v>1285108</v>
      </c>
      <c r="Q204" s="2">
        <f t="shared" ca="1" si="116"/>
        <v>1243099</v>
      </c>
      <c r="R204" s="2">
        <f t="shared" ca="1" si="116"/>
        <v>1376026</v>
      </c>
      <c r="S204" s="2">
        <f t="shared" ca="1" si="116"/>
        <v>1243525</v>
      </c>
      <c r="T204" s="2">
        <f t="shared" ca="1" si="116"/>
        <v>1993089</v>
      </c>
      <c r="U204" s="2">
        <f t="shared" ca="1" si="116"/>
        <v>2745183</v>
      </c>
      <c r="V204" s="2">
        <f t="shared" ca="1" si="116"/>
        <v>2344477</v>
      </c>
      <c r="W204" s="2">
        <f t="shared" ca="1" si="116"/>
        <v>2496579</v>
      </c>
      <c r="X204" s="2">
        <f t="shared" ca="1" si="116"/>
        <v>2256452</v>
      </c>
      <c r="Y204" s="2">
        <f t="shared" ca="1" si="122"/>
        <v>2384047</v>
      </c>
      <c r="Z204" s="2">
        <f t="shared" ca="1" si="122"/>
        <v>2473078</v>
      </c>
      <c r="AA204" s="2">
        <f t="shared" ca="1" si="122"/>
        <v>2594728</v>
      </c>
      <c r="AB204" s="2">
        <f t="shared" ca="1" si="122"/>
        <v>2863042</v>
      </c>
      <c r="AC204" s="2">
        <f t="shared" ca="1" si="122"/>
        <v>1827032</v>
      </c>
      <c r="AD204" s="2">
        <f t="shared" ca="1" si="122"/>
        <v>1914739</v>
      </c>
      <c r="AE204" s="2">
        <f t="shared" ca="1" si="120"/>
        <v>1698108</v>
      </c>
      <c r="AF204" s="2">
        <f t="shared" ca="1" si="120"/>
        <v>1910545</v>
      </c>
      <c r="AG204" s="2">
        <f t="shared" ca="1" si="120"/>
        <v>2261518</v>
      </c>
      <c r="AH204" s="2">
        <f t="shared" ca="1" si="120"/>
        <v>3239944</v>
      </c>
      <c r="AI204" s="2">
        <f t="shared" ca="1" si="120"/>
        <v>2227069</v>
      </c>
      <c r="AJ204" s="2">
        <f t="shared" ca="1" si="120"/>
        <v>1520008</v>
      </c>
      <c r="AK204" s="2">
        <f t="shared" ca="1" si="120"/>
        <v>1960525</v>
      </c>
      <c r="AL204" s="2">
        <f t="shared" ca="1" si="120"/>
        <v>3150132</v>
      </c>
      <c r="AM204" s="2">
        <f t="shared" ca="1" si="120"/>
        <v>3655228</v>
      </c>
      <c r="AN204" s="2">
        <f t="shared" ca="1" si="120"/>
        <v>3329220</v>
      </c>
      <c r="AO204" s="2">
        <f t="shared" ca="1" si="120"/>
        <v>2257632</v>
      </c>
      <c r="AP204" s="2">
        <f t="shared" ca="1" si="120"/>
        <v>1994447</v>
      </c>
      <c r="AQ204" s="2">
        <f t="shared" ca="1" si="120"/>
        <v>2121119</v>
      </c>
      <c r="AR204" s="2">
        <f t="shared" ca="1" si="120"/>
        <v>2476425</v>
      </c>
      <c r="AS204" s="2">
        <f t="shared" ca="1" si="120"/>
        <v>2230729</v>
      </c>
      <c r="AT204" s="2">
        <f t="shared" ca="1" si="120"/>
        <v>2278708</v>
      </c>
      <c r="AU204" s="2">
        <f t="shared" ca="1" si="121"/>
        <v>1240580</v>
      </c>
      <c r="AV204" s="2">
        <f t="shared" ca="1" si="121"/>
        <v>1295512</v>
      </c>
      <c r="AW204" s="2">
        <f t="shared" ca="1" si="121"/>
        <v>1276695</v>
      </c>
      <c r="AX204" s="2">
        <f t="shared" ca="1" si="121"/>
        <v>1245183</v>
      </c>
      <c r="AY204" s="2">
        <f t="shared" ca="1" si="121"/>
        <v>1564047</v>
      </c>
      <c r="AZ204" s="2">
        <f t="shared" ca="1" si="121"/>
        <v>1691606</v>
      </c>
      <c r="BA204" s="2">
        <f t="shared" ca="1" si="121"/>
        <v>717423</v>
      </c>
      <c r="BB204" s="2">
        <f t="shared" ca="1" si="121"/>
        <v>629720</v>
      </c>
      <c r="BC204" s="2">
        <f t="shared" ca="1" si="121"/>
        <v>530445</v>
      </c>
      <c r="BD204" s="2">
        <f t="shared" ca="1" si="121"/>
        <v>539771</v>
      </c>
      <c r="BE204" s="2">
        <f t="shared" ca="1" si="121"/>
        <v>536759</v>
      </c>
      <c r="BF204" s="2">
        <f t="shared" ca="1" si="121"/>
        <v>942016</v>
      </c>
      <c r="BG204" s="2">
        <f t="shared" ca="1" si="121"/>
        <v>477787</v>
      </c>
      <c r="BH204" s="2">
        <f t="shared" ca="1" si="113"/>
        <v>302508</v>
      </c>
      <c r="BI204" s="2">
        <f t="shared" ca="1" si="113"/>
        <v>317168</v>
      </c>
      <c r="BJ204" s="2">
        <f t="shared" ca="1" si="113"/>
        <v>296113</v>
      </c>
      <c r="BK204" s="2">
        <f t="shared" ca="1" si="113"/>
        <v>381231</v>
      </c>
      <c r="BL204" s="2">
        <f t="shared" ca="1" si="113"/>
        <v>651814</v>
      </c>
      <c r="BM204" s="2">
        <f t="shared" ca="1" si="113"/>
        <v>264558</v>
      </c>
      <c r="BN204" s="2">
        <f t="shared" ca="1" si="113"/>
        <v>224012</v>
      </c>
      <c r="BO204" s="2">
        <f t="shared" ca="1" si="113"/>
        <v>190191</v>
      </c>
      <c r="BP204" s="2">
        <f t="shared" ca="1" si="113"/>
        <v>138523</v>
      </c>
      <c r="BQ204" s="2">
        <f t="shared" ca="1" si="113"/>
        <v>180772</v>
      </c>
      <c r="BR204" s="2">
        <f t="shared" ca="1" si="114"/>
        <v>236510</v>
      </c>
      <c r="BS204" s="2">
        <f t="shared" ca="1" si="114"/>
        <v>152483</v>
      </c>
      <c r="BT204" s="2">
        <f t="shared" ca="1" si="114"/>
        <v>166217</v>
      </c>
      <c r="BU204" s="2">
        <f t="shared" ca="1" si="114"/>
        <v>138700</v>
      </c>
      <c r="BV204" s="2">
        <f t="shared" ca="1" si="114"/>
        <v>166097</v>
      </c>
      <c r="BW204" s="2">
        <f t="shared" ca="1" si="114"/>
        <v>223888</v>
      </c>
      <c r="BX204" s="2">
        <f t="shared" ca="1" si="114"/>
        <v>147622</v>
      </c>
      <c r="BY204" s="2">
        <f t="shared" ca="1" si="115"/>
        <v>0</v>
      </c>
      <c r="BZ204" s="2">
        <f t="shared" ca="1" si="115"/>
        <v>0</v>
      </c>
      <c r="CA204" s="2">
        <f t="shared" ca="1" si="115"/>
        <v>0</v>
      </c>
      <c r="CB204" s="2">
        <f t="shared" ca="1" si="115"/>
        <v>0</v>
      </c>
      <c r="CC204" s="2">
        <f t="shared" ca="1" si="115"/>
        <v>0</v>
      </c>
    </row>
    <row r="205" spans="2:81">
      <c r="B205" s="26">
        <v>213</v>
      </c>
      <c r="C205" s="26" t="str">
        <f t="shared" si="117"/>
        <v>历史汇总!B213</v>
      </c>
      <c r="D205" s="26">
        <v>203</v>
      </c>
      <c r="E205" s="26" t="str">
        <f t="shared" si="118"/>
        <v>历史新!C203</v>
      </c>
      <c r="F205" s="26">
        <f>ROW()</f>
        <v>205</v>
      </c>
      <c r="G205" s="694"/>
      <c r="H205" s="29" t="s">
        <v>30</v>
      </c>
      <c r="I205" s="4">
        <f t="shared" ca="1" si="116"/>
        <v>0.22109999999999999</v>
      </c>
      <c r="J205" s="4">
        <f t="shared" ca="1" si="116"/>
        <v>4.24E-2</v>
      </c>
      <c r="K205" s="4">
        <f t="shared" ca="1" si="116"/>
        <v>-0.26379999999999998</v>
      </c>
      <c r="L205" s="4">
        <f t="shared" ca="1" si="116"/>
        <v>-0.24399999999999999</v>
      </c>
      <c r="M205" s="4">
        <f t="shared" ca="1" si="116"/>
        <v>-0.2485</v>
      </c>
      <c r="N205" s="4">
        <f t="shared" ca="1" si="116"/>
        <v>0.12709999999999999</v>
      </c>
      <c r="O205" s="4">
        <f t="shared" ca="1" si="116"/>
        <v>0.2162</v>
      </c>
      <c r="P205" s="4">
        <f t="shared" ca="1" si="116"/>
        <v>1.3899999999999999E-2</v>
      </c>
      <c r="Q205" s="4">
        <f t="shared" ca="1" si="116"/>
        <v>-3.27E-2</v>
      </c>
      <c r="R205" s="4">
        <f t="shared" ca="1" si="116"/>
        <v>0.1069</v>
      </c>
      <c r="S205" s="4">
        <f t="shared" ca="1" si="116"/>
        <v>-9.6299999999999997E-2</v>
      </c>
      <c r="T205" s="4">
        <f t="shared" ca="1" si="116"/>
        <v>0.6028</v>
      </c>
      <c r="U205" s="4">
        <f t="shared" ca="1" si="116"/>
        <v>0.37740000000000001</v>
      </c>
      <c r="V205" s="4">
        <f t="shared" ca="1" si="116"/>
        <v>-0.14599999999999999</v>
      </c>
      <c r="W205" s="4">
        <f t="shared" ca="1" si="116"/>
        <v>6.4899999999999999E-2</v>
      </c>
      <c r="X205" s="4">
        <f t="shared" ca="1" si="116"/>
        <v>-9.6199999999999994E-2</v>
      </c>
      <c r="Y205" s="4">
        <f t="shared" ca="1" si="122"/>
        <v>5.6500000000000002E-2</v>
      </c>
      <c r="Z205" s="4">
        <f t="shared" ca="1" si="122"/>
        <v>3.73E-2</v>
      </c>
      <c r="AA205" s="4">
        <f t="shared" ca="1" si="122"/>
        <v>4.9200000000000001E-2</v>
      </c>
      <c r="AB205" s="4">
        <f t="shared" ca="1" si="122"/>
        <v>0.10340000000000001</v>
      </c>
      <c r="AC205" s="4">
        <f t="shared" ca="1" si="122"/>
        <v>-0.3619</v>
      </c>
      <c r="AD205" s="4">
        <f t="shared" ca="1" si="122"/>
        <v>4.8000000000000001E-2</v>
      </c>
      <c r="AE205" s="4">
        <f t="shared" ca="1" si="120"/>
        <v>-0.11310000000000001</v>
      </c>
      <c r="AF205" s="4">
        <f t="shared" ca="1" si="120"/>
        <v>0.12509999999999999</v>
      </c>
      <c r="AG205" s="4">
        <f t="shared" ca="1" si="120"/>
        <v>0.1837</v>
      </c>
      <c r="AH205" s="4">
        <f t="shared" ca="1" si="120"/>
        <v>0.43259999999999998</v>
      </c>
      <c r="AI205" s="4">
        <f t="shared" ca="1" si="120"/>
        <v>-0.31259999999999999</v>
      </c>
      <c r="AJ205" s="4">
        <f t="shared" ca="1" si="120"/>
        <v>-0.3175</v>
      </c>
      <c r="AK205" s="4">
        <f t="shared" ca="1" si="120"/>
        <v>0.2898</v>
      </c>
      <c r="AL205" s="4">
        <f t="shared" ca="1" si="120"/>
        <v>0.60680000000000001</v>
      </c>
      <c r="AM205" s="4">
        <f t="shared" ca="1" si="120"/>
        <v>0.1603</v>
      </c>
      <c r="AN205" s="4">
        <f t="shared" ca="1" si="120"/>
        <v>-8.9200000000000002E-2</v>
      </c>
      <c r="AO205" s="4">
        <f t="shared" ca="1" si="120"/>
        <v>-0.32190000000000002</v>
      </c>
      <c r="AP205" s="4">
        <f t="shared" ca="1" si="120"/>
        <v>-0.1166</v>
      </c>
      <c r="AQ205" s="4">
        <f t="shared" ca="1" si="120"/>
        <v>6.3500000000000001E-2</v>
      </c>
      <c r="AR205" s="4">
        <f t="shared" ca="1" si="120"/>
        <v>0.16750000000000001</v>
      </c>
      <c r="AS205" s="4">
        <f t="shared" ca="1" si="120"/>
        <v>-9.9199999999999997E-2</v>
      </c>
      <c r="AT205" s="4">
        <f t="shared" ca="1" si="120"/>
        <v>2.1499999999999998E-2</v>
      </c>
      <c r="AU205" s="4">
        <f t="shared" ca="1" si="121"/>
        <v>-0.4556</v>
      </c>
      <c r="AV205" s="4">
        <f t="shared" ca="1" si="121"/>
        <v>4.4299999999999999E-2</v>
      </c>
      <c r="AW205" s="4">
        <f t="shared" ca="1" si="121"/>
        <v>-1.4500000000000001E-2</v>
      </c>
      <c r="AX205" s="4">
        <f t="shared" ca="1" si="121"/>
        <v>-2.47E-2</v>
      </c>
      <c r="AY205" s="4">
        <f t="shared" ca="1" si="121"/>
        <v>0.25609999999999999</v>
      </c>
      <c r="AZ205" s="4">
        <f t="shared" ca="1" si="121"/>
        <v>8.1600000000000006E-2</v>
      </c>
      <c r="BA205" s="4">
        <f t="shared" ca="1" si="121"/>
        <v>-0.57589999999999997</v>
      </c>
      <c r="BB205" s="4">
        <f t="shared" ca="1" si="121"/>
        <v>-0.1222</v>
      </c>
      <c r="BC205" s="4">
        <f t="shared" ca="1" si="121"/>
        <v>-0.15759999999999999</v>
      </c>
      <c r="BD205" s="4">
        <f t="shared" ca="1" si="121"/>
        <v>1.7600000000000001E-2</v>
      </c>
      <c r="BE205" s="4">
        <f t="shared" ca="1" si="121"/>
        <v>-5.5999999999999999E-3</v>
      </c>
      <c r="BF205" s="4">
        <f t="shared" ca="1" si="121"/>
        <v>0.755</v>
      </c>
      <c r="BG205" s="4">
        <f t="shared" ca="1" si="121"/>
        <v>-0.49280000000000002</v>
      </c>
      <c r="BH205" s="4">
        <f t="shared" ca="1" si="113"/>
        <v>-0.3669</v>
      </c>
      <c r="BI205" s="4">
        <f t="shared" ca="1" si="113"/>
        <v>4.8500000000000001E-2</v>
      </c>
      <c r="BJ205" s="4">
        <f t="shared" ca="1" si="113"/>
        <v>-6.6400000000000001E-2</v>
      </c>
      <c r="BK205" s="4">
        <f t="shared" ca="1" si="113"/>
        <v>0.28749999999999998</v>
      </c>
      <c r="BL205" s="4">
        <f t="shared" ca="1" si="113"/>
        <v>0.70979999999999999</v>
      </c>
      <c r="BM205" s="4">
        <f t="shared" ca="1" si="113"/>
        <v>-0.59409999999999996</v>
      </c>
      <c r="BN205" s="4">
        <f t="shared" ca="1" si="113"/>
        <v>-0.15329999999999999</v>
      </c>
      <c r="BO205" s="4">
        <f t="shared" ca="1" si="113"/>
        <v>-0.151</v>
      </c>
      <c r="BP205" s="4">
        <f t="shared" ca="1" si="113"/>
        <v>-0.2717</v>
      </c>
      <c r="BQ205" s="4">
        <f t="shared" ca="1" si="113"/>
        <v>0.30499999999999999</v>
      </c>
      <c r="BR205" s="4">
        <f t="shared" ca="1" si="114"/>
        <v>0.30830000000000002</v>
      </c>
      <c r="BS205" s="4">
        <f t="shared" ca="1" si="114"/>
        <v>-0.3553</v>
      </c>
      <c r="BT205" s="4">
        <f t="shared" ca="1" si="114"/>
        <v>9.01E-2</v>
      </c>
      <c r="BU205" s="4">
        <f t="shared" ca="1" si="114"/>
        <v>-0.16550000000000001</v>
      </c>
      <c r="BV205" s="4">
        <f t="shared" ca="1" si="114"/>
        <v>0.19750000000000001</v>
      </c>
      <c r="BW205" s="4">
        <f t="shared" ca="1" si="114"/>
        <v>0.34789999999999999</v>
      </c>
      <c r="BX205" s="4">
        <f t="shared" ca="1" si="114"/>
        <v>-0.34060000000000001</v>
      </c>
      <c r="BY205" s="4">
        <f t="shared" ca="1" si="115"/>
        <v>0</v>
      </c>
      <c r="BZ205" s="4">
        <f t="shared" ca="1" si="115"/>
        <v>0</v>
      </c>
      <c r="CA205" s="4">
        <f t="shared" ca="1" si="115"/>
        <v>0</v>
      </c>
      <c r="CB205" s="4">
        <f t="shared" ca="1" si="115"/>
        <v>0</v>
      </c>
      <c r="CC205" s="4">
        <f t="shared" ca="1" si="115"/>
        <v>0</v>
      </c>
    </row>
    <row r="206" spans="2:81">
      <c r="B206" s="26">
        <v>214</v>
      </c>
      <c r="C206" s="26" t="str">
        <f t="shared" si="117"/>
        <v>历史汇总!B214</v>
      </c>
      <c r="D206" s="26">
        <v>204</v>
      </c>
      <c r="E206" s="26" t="str">
        <f t="shared" si="118"/>
        <v>历史新!C204</v>
      </c>
      <c r="F206" s="26">
        <f>ROW()</f>
        <v>206</v>
      </c>
      <c r="G206" s="694"/>
      <c r="H206" s="29" t="s">
        <v>31</v>
      </c>
      <c r="I206" s="4">
        <f t="shared" ca="1" si="116"/>
        <v>60814</v>
      </c>
      <c r="J206" s="4">
        <f t="shared" ca="1" si="116"/>
        <v>53650</v>
      </c>
      <c r="K206" s="4">
        <f t="shared" ca="1" si="116"/>
        <v>47213</v>
      </c>
      <c r="L206" s="4">
        <f t="shared" ca="1" si="116"/>
        <v>40212</v>
      </c>
      <c r="M206" s="4">
        <f t="shared" ca="1" si="116"/>
        <v>29297</v>
      </c>
      <c r="N206" s="4">
        <f t="shared" ca="1" si="116"/>
        <v>36776</v>
      </c>
      <c r="O206" s="4">
        <f t="shared" ca="1" si="116"/>
        <v>46567</v>
      </c>
      <c r="P206" s="4">
        <f t="shared" ca="1" si="116"/>
        <v>43962</v>
      </c>
      <c r="Q206" s="4">
        <f t="shared" ca="1" si="116"/>
        <v>36229</v>
      </c>
      <c r="R206" s="4">
        <f t="shared" ca="1" si="116"/>
        <v>43163</v>
      </c>
      <c r="S206" s="4">
        <f t="shared" ca="1" si="116"/>
        <v>39947</v>
      </c>
      <c r="T206" s="4">
        <f t="shared" ca="1" si="116"/>
        <v>52411</v>
      </c>
      <c r="U206" s="4">
        <f t="shared" ca="1" si="116"/>
        <v>60520</v>
      </c>
      <c r="V206" s="4">
        <f t="shared" ca="1" si="116"/>
        <v>48893</v>
      </c>
      <c r="W206" s="4">
        <f t="shared" ca="1" si="116"/>
        <v>55025</v>
      </c>
      <c r="X206" s="4">
        <f t="shared" ca="1" si="116"/>
        <v>50670</v>
      </c>
      <c r="Y206" s="4">
        <f t="shared" ca="1" si="122"/>
        <v>54518</v>
      </c>
      <c r="Z206" s="4">
        <f t="shared" ca="1" si="122"/>
        <v>60646</v>
      </c>
      <c r="AA206" s="4">
        <f t="shared" ca="1" si="122"/>
        <v>62129</v>
      </c>
      <c r="AB206" s="4">
        <f t="shared" ca="1" si="122"/>
        <v>66903</v>
      </c>
      <c r="AC206" s="4">
        <f t="shared" ca="1" si="122"/>
        <v>47580</v>
      </c>
      <c r="AD206" s="4">
        <f t="shared" ca="1" si="122"/>
        <v>46222</v>
      </c>
      <c r="AE206" s="4">
        <f t="shared" ca="1" si="120"/>
        <v>37899</v>
      </c>
      <c r="AF206" s="4">
        <f t="shared" ca="1" si="120"/>
        <v>40700</v>
      </c>
      <c r="AG206" s="4">
        <f t="shared" ca="1" si="120"/>
        <v>52551</v>
      </c>
      <c r="AH206" s="4">
        <f t="shared" ca="1" si="120"/>
        <v>71540</v>
      </c>
      <c r="AI206" s="4">
        <f t="shared" ca="1" si="120"/>
        <v>47145</v>
      </c>
      <c r="AJ206" s="4">
        <f t="shared" ca="1" si="120"/>
        <v>30938</v>
      </c>
      <c r="AK206" s="4">
        <f t="shared" ca="1" si="120"/>
        <v>37503</v>
      </c>
      <c r="AL206" s="4">
        <f t="shared" ca="1" si="120"/>
        <v>61777</v>
      </c>
      <c r="AM206" s="4">
        <f t="shared" ca="1" si="120"/>
        <v>68204</v>
      </c>
      <c r="AN206" s="4">
        <f t="shared" ca="1" si="120"/>
        <v>60558</v>
      </c>
      <c r="AO206" s="4">
        <f t="shared" ca="1" si="120"/>
        <v>54385</v>
      </c>
      <c r="AP206" s="4">
        <f t="shared" ca="1" si="120"/>
        <v>45936</v>
      </c>
      <c r="AQ206" s="4">
        <f t="shared" ca="1" si="120"/>
        <v>43506</v>
      </c>
      <c r="AR206" s="4">
        <f t="shared" ca="1" si="120"/>
        <v>49920</v>
      </c>
      <c r="AS206" s="4">
        <f t="shared" ca="1" si="120"/>
        <v>50703</v>
      </c>
      <c r="AT206" s="4">
        <f t="shared" ca="1" si="120"/>
        <v>41033</v>
      </c>
      <c r="AU206" s="4">
        <f t="shared" ca="1" si="121"/>
        <v>26227</v>
      </c>
      <c r="AV206" s="4">
        <f t="shared" ca="1" si="121"/>
        <v>27571</v>
      </c>
      <c r="AW206" s="4">
        <f t="shared" ca="1" si="121"/>
        <v>25778</v>
      </c>
      <c r="AX206" s="4">
        <f t="shared" ca="1" si="121"/>
        <v>22362</v>
      </c>
      <c r="AY206" s="4">
        <f t="shared" ca="1" si="121"/>
        <v>26981</v>
      </c>
      <c r="AZ206" s="4">
        <f t="shared" ca="1" si="121"/>
        <v>29584</v>
      </c>
      <c r="BA206" s="4">
        <f t="shared" ca="1" si="121"/>
        <v>13255</v>
      </c>
      <c r="BB206" s="4">
        <f t="shared" ca="1" si="121"/>
        <v>11379</v>
      </c>
      <c r="BC206" s="4">
        <f t="shared" ca="1" si="121"/>
        <v>10476</v>
      </c>
      <c r="BD206" s="4">
        <f t="shared" ca="1" si="121"/>
        <v>10244</v>
      </c>
      <c r="BE206" s="4">
        <f t="shared" ca="1" si="121"/>
        <v>10847</v>
      </c>
      <c r="BF206" s="4">
        <f t="shared" ca="1" si="121"/>
        <v>15189</v>
      </c>
      <c r="BG206" s="4">
        <f t="shared" ca="1" si="121"/>
        <v>9039</v>
      </c>
      <c r="BH206" s="4">
        <f t="shared" ca="1" si="113"/>
        <v>6431</v>
      </c>
      <c r="BI206" s="4">
        <f t="shared" ca="1" si="113"/>
        <v>6599</v>
      </c>
      <c r="BJ206" s="4">
        <f t="shared" ca="1" si="113"/>
        <v>6730</v>
      </c>
      <c r="BK206" s="4">
        <f t="shared" ca="1" si="113"/>
        <v>8300</v>
      </c>
      <c r="BL206" s="4">
        <f t="shared" ca="1" si="113"/>
        <v>10202</v>
      </c>
      <c r="BM206" s="4">
        <f t="shared" ca="1" si="113"/>
        <v>5130</v>
      </c>
      <c r="BN206" s="4">
        <f t="shared" ca="1" si="113"/>
        <v>5145</v>
      </c>
      <c r="BO206" s="4">
        <f t="shared" ca="1" si="113"/>
        <v>3879</v>
      </c>
      <c r="BP206" s="4">
        <f t="shared" ca="1" si="113"/>
        <v>4015</v>
      </c>
      <c r="BQ206" s="4">
        <f t="shared" ca="1" si="113"/>
        <v>5234</v>
      </c>
      <c r="BR206" s="4">
        <f t="shared" ca="1" si="114"/>
        <v>7251</v>
      </c>
      <c r="BS206" s="4">
        <f t="shared" ca="1" si="114"/>
        <v>4441</v>
      </c>
      <c r="BT206" s="4">
        <f t="shared" ca="1" si="114"/>
        <v>5361</v>
      </c>
      <c r="BU206" s="4">
        <f t="shared" ca="1" si="114"/>
        <v>3949</v>
      </c>
      <c r="BV206" s="4">
        <f t="shared" ca="1" si="114"/>
        <v>3674</v>
      </c>
      <c r="BW206" s="4">
        <f t="shared" ca="1" si="114"/>
        <v>3973</v>
      </c>
      <c r="BX206" s="4">
        <f t="shared" ca="1" si="114"/>
        <v>3150</v>
      </c>
      <c r="BY206" s="4">
        <f t="shared" ca="1" si="115"/>
        <v>0</v>
      </c>
      <c r="BZ206" s="4">
        <f t="shared" ca="1" si="115"/>
        <v>0</v>
      </c>
      <c r="CA206" s="4">
        <f t="shared" ca="1" si="115"/>
        <v>0</v>
      </c>
      <c r="CB206" s="4">
        <f t="shared" ca="1" si="115"/>
        <v>0</v>
      </c>
      <c r="CC206" s="4">
        <f t="shared" ca="1" si="115"/>
        <v>0</v>
      </c>
    </row>
    <row r="207" spans="2:81">
      <c r="B207" s="26">
        <v>215</v>
      </c>
      <c r="C207" s="26" t="str">
        <f t="shared" si="117"/>
        <v>历史汇总!B215</v>
      </c>
      <c r="D207" s="26">
        <v>205</v>
      </c>
      <c r="E207" s="26" t="str">
        <f t="shared" si="118"/>
        <v>历史新!C205</v>
      </c>
      <c r="F207" s="26">
        <f>ROW()</f>
        <v>207</v>
      </c>
      <c r="G207" s="694"/>
      <c r="H207" s="29" t="s">
        <v>32</v>
      </c>
      <c r="I207" s="4">
        <f t="shared" ca="1" si="116"/>
        <v>5.79E-2</v>
      </c>
      <c r="J207" s="4">
        <f t="shared" ca="1" si="116"/>
        <v>-0.1178</v>
      </c>
      <c r="K207" s="4">
        <f t="shared" ca="1" si="116"/>
        <v>-0.12</v>
      </c>
      <c r="L207" s="4">
        <f t="shared" ca="1" si="116"/>
        <v>-0.14829999999999999</v>
      </c>
      <c r="M207" s="4">
        <f t="shared" ca="1" si="116"/>
        <v>-0.27139999999999997</v>
      </c>
      <c r="N207" s="4">
        <f t="shared" ca="1" si="116"/>
        <v>0.25530000000000003</v>
      </c>
      <c r="O207" s="4">
        <f t="shared" ca="1" si="116"/>
        <v>0.26619999999999999</v>
      </c>
      <c r="P207" s="4">
        <f t="shared" ca="1" si="116"/>
        <v>-5.5899999999999998E-2</v>
      </c>
      <c r="Q207" s="4">
        <f t="shared" ca="1" si="116"/>
        <v>-0.1759</v>
      </c>
      <c r="R207" s="4">
        <f t="shared" ca="1" si="116"/>
        <v>0.19139999999999999</v>
      </c>
      <c r="S207" s="4">
        <f t="shared" ca="1" si="116"/>
        <v>-7.4499999999999997E-2</v>
      </c>
      <c r="T207" s="4">
        <f t="shared" ca="1" si="116"/>
        <v>0.312</v>
      </c>
      <c r="U207" s="4">
        <f t="shared" ca="1" si="116"/>
        <v>0.1547</v>
      </c>
      <c r="V207" s="4">
        <f t="shared" ca="1" si="116"/>
        <v>-0.19209999999999999</v>
      </c>
      <c r="W207" s="4">
        <f t="shared" ca="1" si="116"/>
        <v>0.12540000000000001</v>
      </c>
      <c r="X207" s="4">
        <f t="shared" ca="1" si="116"/>
        <v>-7.9100000000000004E-2</v>
      </c>
      <c r="Y207" s="4">
        <f t="shared" ca="1" si="122"/>
        <v>7.5899999999999995E-2</v>
      </c>
      <c r="Z207" s="4">
        <f t="shared" ca="1" si="122"/>
        <v>0.1124</v>
      </c>
      <c r="AA207" s="4">
        <f t="shared" ca="1" si="122"/>
        <v>2.4500000000000001E-2</v>
      </c>
      <c r="AB207" s="4">
        <f t="shared" ca="1" si="122"/>
        <v>7.6799999999999993E-2</v>
      </c>
      <c r="AC207" s="4">
        <f t="shared" ca="1" si="122"/>
        <v>-0.2888</v>
      </c>
      <c r="AD207" s="4">
        <f t="shared" ca="1" si="122"/>
        <v>-2.8500000000000001E-2</v>
      </c>
      <c r="AE207" s="4">
        <f t="shared" ca="1" si="120"/>
        <v>-0.18010000000000001</v>
      </c>
      <c r="AF207" s="4">
        <f t="shared" ca="1" si="120"/>
        <v>7.3899999999999993E-2</v>
      </c>
      <c r="AG207" s="4">
        <f t="shared" ca="1" si="120"/>
        <v>0.29120000000000001</v>
      </c>
      <c r="AH207" s="4">
        <f t="shared" ca="1" si="120"/>
        <v>0.36130000000000001</v>
      </c>
      <c r="AI207" s="4">
        <f t="shared" ca="1" si="120"/>
        <v>-0.34100000000000003</v>
      </c>
      <c r="AJ207" s="4">
        <f t="shared" ca="1" si="120"/>
        <v>-0.34379999999999999</v>
      </c>
      <c r="AK207" s="4">
        <f t="shared" ca="1" si="120"/>
        <v>0.2122</v>
      </c>
      <c r="AL207" s="4">
        <f t="shared" ca="1" si="120"/>
        <v>0.64729999999999999</v>
      </c>
      <c r="AM207" s="4">
        <f t="shared" ca="1" si="120"/>
        <v>0.104</v>
      </c>
      <c r="AN207" s="4">
        <f t="shared" ca="1" si="120"/>
        <v>-0.11210000000000001</v>
      </c>
      <c r="AO207" s="4">
        <f t="shared" ca="1" si="120"/>
        <v>-0.1019</v>
      </c>
      <c r="AP207" s="4">
        <f t="shared" ca="1" si="120"/>
        <v>-0.15540000000000001</v>
      </c>
      <c r="AQ207" s="4">
        <f t="shared" ca="1" si="120"/>
        <v>-5.2900000000000003E-2</v>
      </c>
      <c r="AR207" s="4">
        <f t="shared" ca="1" si="120"/>
        <v>0.1474</v>
      </c>
      <c r="AS207" s="4">
        <f t="shared" ca="1" si="120"/>
        <v>1.5699999999999999E-2</v>
      </c>
      <c r="AT207" s="4">
        <f t="shared" ca="1" si="120"/>
        <v>-0.19070000000000001</v>
      </c>
      <c r="AU207" s="4">
        <f t="shared" ca="1" si="121"/>
        <v>-0.36080000000000001</v>
      </c>
      <c r="AV207" s="4">
        <f t="shared" ca="1" si="121"/>
        <v>5.1200000000000002E-2</v>
      </c>
      <c r="AW207" s="4">
        <f t="shared" ca="1" si="121"/>
        <v>-6.5000000000000002E-2</v>
      </c>
      <c r="AX207" s="4">
        <f t="shared" ca="1" si="121"/>
        <v>-0.13250000000000001</v>
      </c>
      <c r="AY207" s="4">
        <f t="shared" ca="1" si="121"/>
        <v>0.20660000000000001</v>
      </c>
      <c r="AZ207" s="4">
        <f t="shared" ca="1" si="121"/>
        <v>9.6500000000000002E-2</v>
      </c>
      <c r="BA207" s="4">
        <f t="shared" ca="1" si="121"/>
        <v>-0.55200000000000005</v>
      </c>
      <c r="BB207" s="4">
        <f t="shared" ca="1" si="121"/>
        <v>-0.14149999999999999</v>
      </c>
      <c r="BC207" s="4">
        <f t="shared" ca="1" si="121"/>
        <v>-7.9399999999999998E-2</v>
      </c>
      <c r="BD207" s="4">
        <f t="shared" ca="1" si="121"/>
        <v>-2.2100000000000002E-2</v>
      </c>
      <c r="BE207" s="4">
        <f t="shared" ca="1" si="121"/>
        <v>5.8900000000000001E-2</v>
      </c>
      <c r="BF207" s="4">
        <f t="shared" ca="1" si="121"/>
        <v>0.40029999999999999</v>
      </c>
      <c r="BG207" s="4">
        <f t="shared" ca="1" si="121"/>
        <v>-0.40489999999999998</v>
      </c>
      <c r="BH207" s="4">
        <f t="shared" ca="1" si="113"/>
        <v>-0.28849999999999998</v>
      </c>
      <c r="BI207" s="4">
        <f t="shared" ca="1" si="113"/>
        <v>2.6100000000000002E-2</v>
      </c>
      <c r="BJ207" s="4">
        <f t="shared" ca="1" si="113"/>
        <v>1.9900000000000001E-2</v>
      </c>
      <c r="BK207" s="4">
        <f t="shared" ca="1" si="113"/>
        <v>0.23330000000000001</v>
      </c>
      <c r="BL207" s="4">
        <f t="shared" ca="1" si="113"/>
        <v>0.22919999999999999</v>
      </c>
      <c r="BM207" s="4">
        <f t="shared" ca="1" si="113"/>
        <v>-0.49719999999999998</v>
      </c>
      <c r="BN207" s="4">
        <f t="shared" ca="1" si="113"/>
        <v>2.8999999999999998E-3</v>
      </c>
      <c r="BO207" s="4">
        <f t="shared" ca="1" si="113"/>
        <v>-0.24610000000000001</v>
      </c>
      <c r="BP207" s="4">
        <f t="shared" ca="1" si="113"/>
        <v>3.5099999999999999E-2</v>
      </c>
      <c r="BQ207" s="4">
        <f t="shared" ca="1" si="113"/>
        <v>0.30359999999999998</v>
      </c>
      <c r="BR207" s="4">
        <f t="shared" ca="1" si="114"/>
        <v>0.38540000000000002</v>
      </c>
      <c r="BS207" s="4">
        <f t="shared" ca="1" si="114"/>
        <v>-0.38750000000000001</v>
      </c>
      <c r="BT207" s="4">
        <f t="shared" ca="1" si="114"/>
        <v>0.2072</v>
      </c>
      <c r="BU207" s="4">
        <f t="shared" ca="1" si="114"/>
        <v>-0.26340000000000002</v>
      </c>
      <c r="BV207" s="4">
        <f t="shared" ca="1" si="114"/>
        <v>-6.9599999999999995E-2</v>
      </c>
      <c r="BW207" s="4">
        <f t="shared" ca="1" si="114"/>
        <v>8.14E-2</v>
      </c>
      <c r="BX207" s="4">
        <f t="shared" ca="1" si="114"/>
        <v>-0.20710000000000001</v>
      </c>
      <c r="BY207" s="4">
        <f t="shared" ca="1" si="115"/>
        <v>0</v>
      </c>
      <c r="BZ207" s="4">
        <f t="shared" ca="1" si="115"/>
        <v>0</v>
      </c>
      <c r="CA207" s="4">
        <f t="shared" ca="1" si="115"/>
        <v>0</v>
      </c>
      <c r="CB207" s="4">
        <f t="shared" ca="1" si="115"/>
        <v>0</v>
      </c>
      <c r="CC207" s="4">
        <f t="shared" ca="1" si="115"/>
        <v>0</v>
      </c>
    </row>
    <row r="208" spans="2:81">
      <c r="B208" s="26">
        <v>216</v>
      </c>
      <c r="C208" s="26" t="str">
        <f t="shared" si="117"/>
        <v>历史汇总!B216</v>
      </c>
      <c r="D208" s="26">
        <v>206</v>
      </c>
      <c r="E208" s="26" t="str">
        <f t="shared" si="118"/>
        <v>历史新!C206</v>
      </c>
      <c r="F208" s="26">
        <f>ROW()</f>
        <v>208</v>
      </c>
      <c r="G208" s="694"/>
      <c r="H208" s="29" t="s">
        <v>33</v>
      </c>
      <c r="I208" s="4">
        <f t="shared" ca="1" si="116"/>
        <v>34.869999999999997</v>
      </c>
      <c r="J208" s="4">
        <f t="shared" ca="1" si="116"/>
        <v>41.2</v>
      </c>
      <c r="K208" s="4">
        <f t="shared" ca="1" si="116"/>
        <v>34.47</v>
      </c>
      <c r="L208" s="4">
        <f t="shared" ca="1" si="116"/>
        <v>30.6</v>
      </c>
      <c r="M208" s="4">
        <f t="shared" ca="1" si="116"/>
        <v>31.56</v>
      </c>
      <c r="N208" s="4">
        <f t="shared" ca="1" si="116"/>
        <v>28.34</v>
      </c>
      <c r="O208" s="4">
        <f t="shared" ca="1" si="116"/>
        <v>27.22</v>
      </c>
      <c r="P208" s="4">
        <f t="shared" ca="1" si="116"/>
        <v>29.23</v>
      </c>
      <c r="Q208" s="4">
        <f t="shared" ca="1" si="116"/>
        <v>34.31</v>
      </c>
      <c r="R208" s="4">
        <f t="shared" ca="1" si="116"/>
        <v>31.88</v>
      </c>
      <c r="S208" s="4">
        <f t="shared" ca="1" si="116"/>
        <v>31.13</v>
      </c>
      <c r="T208" s="4">
        <f t="shared" ca="1" si="116"/>
        <v>38.03</v>
      </c>
      <c r="U208" s="4">
        <f t="shared" ca="1" si="116"/>
        <v>45.36</v>
      </c>
      <c r="V208" s="4">
        <f t="shared" ca="1" si="116"/>
        <v>47.95</v>
      </c>
      <c r="W208" s="4">
        <f t="shared" ca="1" si="116"/>
        <v>45.37</v>
      </c>
      <c r="X208" s="4">
        <f t="shared" ca="1" si="116"/>
        <v>44.53</v>
      </c>
      <c r="Y208" s="4">
        <f t="shared" ca="1" si="122"/>
        <v>43.73</v>
      </c>
      <c r="Z208" s="4">
        <f t="shared" ca="1" si="122"/>
        <v>40.78</v>
      </c>
      <c r="AA208" s="4">
        <f t="shared" ca="1" si="122"/>
        <v>41.76</v>
      </c>
      <c r="AB208" s="4">
        <f t="shared" ca="1" si="122"/>
        <v>42.79</v>
      </c>
      <c r="AC208" s="4">
        <f t="shared" ca="1" si="122"/>
        <v>38.4</v>
      </c>
      <c r="AD208" s="4">
        <f t="shared" ca="1" si="122"/>
        <v>41.42</v>
      </c>
      <c r="AE208" s="4">
        <f t="shared" ca="1" si="120"/>
        <v>44.81</v>
      </c>
      <c r="AF208" s="4">
        <f t="shared" ca="1" si="120"/>
        <v>46.94</v>
      </c>
      <c r="AG208" s="4">
        <f t="shared" ca="1" si="120"/>
        <v>43.03</v>
      </c>
      <c r="AH208" s="4">
        <f t="shared" ca="1" si="120"/>
        <v>45.29</v>
      </c>
      <c r="AI208" s="4">
        <f t="shared" ca="1" si="120"/>
        <v>47.24</v>
      </c>
      <c r="AJ208" s="4">
        <f t="shared" ca="1" si="120"/>
        <v>49.13</v>
      </c>
      <c r="AK208" s="4">
        <f t="shared" ca="1" si="120"/>
        <v>52.28</v>
      </c>
      <c r="AL208" s="4">
        <f t="shared" ca="1" si="120"/>
        <v>50.99</v>
      </c>
      <c r="AM208" s="4">
        <f t="shared" ca="1" si="120"/>
        <v>53.59</v>
      </c>
      <c r="AN208" s="4">
        <f t="shared" ca="1" si="120"/>
        <v>54.98</v>
      </c>
      <c r="AO208" s="4">
        <f t="shared" ca="1" si="120"/>
        <v>41.51</v>
      </c>
      <c r="AP208" s="4">
        <f t="shared" ca="1" si="120"/>
        <v>43.42</v>
      </c>
      <c r="AQ208" s="4">
        <f t="shared" ca="1" si="120"/>
        <v>48.75</v>
      </c>
      <c r="AR208" s="4">
        <f t="shared" ca="1" si="120"/>
        <v>49.61</v>
      </c>
      <c r="AS208" s="4">
        <f t="shared" ca="1" si="120"/>
        <v>44</v>
      </c>
      <c r="AT208" s="4">
        <f t="shared" ca="1" si="120"/>
        <v>55.53</v>
      </c>
      <c r="AU208" s="4">
        <f t="shared" ca="1" si="121"/>
        <v>47.3</v>
      </c>
      <c r="AV208" s="4">
        <f t="shared" ca="1" si="121"/>
        <v>46.99</v>
      </c>
      <c r="AW208" s="4">
        <f t="shared" ca="1" si="121"/>
        <v>49.53</v>
      </c>
      <c r="AX208" s="4">
        <f t="shared" ca="1" si="121"/>
        <v>55.68</v>
      </c>
      <c r="AY208" s="4">
        <f t="shared" ca="1" si="121"/>
        <v>57.97</v>
      </c>
      <c r="AZ208" s="4">
        <f t="shared" ca="1" si="121"/>
        <v>57.18</v>
      </c>
      <c r="BA208" s="4">
        <f t="shared" ca="1" si="121"/>
        <v>54.12</v>
      </c>
      <c r="BB208" s="4">
        <f t="shared" ca="1" si="121"/>
        <v>55.34</v>
      </c>
      <c r="BC208" s="4">
        <f t="shared" ca="1" si="121"/>
        <v>50.63</v>
      </c>
      <c r="BD208" s="4">
        <f t="shared" ca="1" si="121"/>
        <v>52.69</v>
      </c>
      <c r="BE208" s="4">
        <f t="shared" ca="1" si="121"/>
        <v>49.48</v>
      </c>
      <c r="BF208" s="4">
        <f t="shared" ca="1" si="121"/>
        <v>62.02</v>
      </c>
      <c r="BG208" s="4">
        <f t="shared" ca="1" si="121"/>
        <v>52.86</v>
      </c>
      <c r="BH208" s="4">
        <f t="shared" ref="BH208:BY223" ca="1" si="123">OFFSET(INDIRECT($E208),0,BH$1)</f>
        <v>47.04</v>
      </c>
      <c r="BI208" s="4">
        <f t="shared" ca="1" si="123"/>
        <v>48.06</v>
      </c>
      <c r="BJ208" s="4">
        <f t="shared" ca="1" si="123"/>
        <v>44</v>
      </c>
      <c r="BK208" s="4">
        <f t="shared" ca="1" si="123"/>
        <v>45.93</v>
      </c>
      <c r="BL208" s="4">
        <f t="shared" ca="1" si="123"/>
        <v>63.89</v>
      </c>
      <c r="BM208" s="4">
        <f t="shared" ca="1" si="123"/>
        <v>51.57</v>
      </c>
      <c r="BN208" s="4">
        <f t="shared" ca="1" si="123"/>
        <v>43.54</v>
      </c>
      <c r="BO208" s="4">
        <f t="shared" ca="1" si="123"/>
        <v>49.03</v>
      </c>
      <c r="BP208" s="4">
        <f t="shared" ca="1" si="123"/>
        <v>34.5</v>
      </c>
      <c r="BQ208" s="4">
        <f t="shared" ca="1" si="123"/>
        <v>34.54</v>
      </c>
      <c r="BR208" s="4">
        <f t="shared" ca="1" si="123"/>
        <v>32.619999999999997</v>
      </c>
      <c r="BS208" s="4">
        <f t="shared" ca="1" si="123"/>
        <v>34.340000000000003</v>
      </c>
      <c r="BT208" s="4">
        <f t="shared" ca="1" si="123"/>
        <v>31</v>
      </c>
      <c r="BU208" s="4">
        <f t="shared" ca="1" si="123"/>
        <v>35.119999999999997</v>
      </c>
      <c r="BV208" s="4">
        <f t="shared" ca="1" si="123"/>
        <v>45.21</v>
      </c>
      <c r="BW208" s="4">
        <f t="shared" ca="1" si="123"/>
        <v>56.35</v>
      </c>
      <c r="BX208" s="4">
        <f t="shared" ref="BR208:BX223" ca="1" si="124">OFFSET(INDIRECT($E208),0,BX$1)</f>
        <v>46.86</v>
      </c>
      <c r="BY208" s="4">
        <f t="shared" ca="1" si="123"/>
        <v>0</v>
      </c>
      <c r="BZ208" s="4">
        <f t="shared" ref="BY208:CC223" ca="1" si="125">OFFSET(INDIRECT($E208),0,BZ$1)</f>
        <v>0</v>
      </c>
      <c r="CA208" s="4">
        <f t="shared" ca="1" si="125"/>
        <v>0</v>
      </c>
      <c r="CB208" s="4">
        <f t="shared" ca="1" si="125"/>
        <v>0</v>
      </c>
      <c r="CC208" s="4">
        <f t="shared" ca="1" si="125"/>
        <v>0</v>
      </c>
    </row>
    <row r="209" spans="2:81">
      <c r="B209" s="26">
        <v>217</v>
      </c>
      <c r="C209" s="26" t="str">
        <f t="shared" si="117"/>
        <v>历史汇总!B217</v>
      </c>
      <c r="D209" s="26">
        <v>207</v>
      </c>
      <c r="E209" s="26" t="str">
        <f t="shared" si="118"/>
        <v>历史新!C207</v>
      </c>
      <c r="F209" s="26">
        <f>ROW()</f>
        <v>209</v>
      </c>
      <c r="G209" s="694"/>
      <c r="H209" s="29" t="s">
        <v>34</v>
      </c>
      <c r="I209" s="4">
        <f t="shared" ca="1" si="116"/>
        <v>0.15429999999999999</v>
      </c>
      <c r="J209" s="4">
        <f t="shared" ca="1" si="116"/>
        <v>0.18149999999999999</v>
      </c>
      <c r="K209" s="4">
        <f t="shared" ca="1" si="116"/>
        <v>-0.1633</v>
      </c>
      <c r="L209" s="4">
        <f t="shared" ca="1" si="116"/>
        <v>-0.1123</v>
      </c>
      <c r="M209" s="4">
        <f t="shared" ca="1" si="116"/>
        <v>3.1399999999999997E-2</v>
      </c>
      <c r="N209" s="4">
        <f t="shared" ca="1" si="116"/>
        <v>-0.10199999999999999</v>
      </c>
      <c r="O209" s="4">
        <f t="shared" ca="1" si="116"/>
        <v>-3.95E-2</v>
      </c>
      <c r="P209" s="4">
        <f t="shared" ca="1" si="116"/>
        <v>7.3800000000000004E-2</v>
      </c>
      <c r="Q209" s="4">
        <f t="shared" ca="1" si="116"/>
        <v>0.17380000000000001</v>
      </c>
      <c r="R209" s="4">
        <f t="shared" ca="1" si="116"/>
        <v>-7.0800000000000002E-2</v>
      </c>
      <c r="S209" s="4">
        <f t="shared" ca="1" si="116"/>
        <v>-2.35E-2</v>
      </c>
      <c r="T209" s="4">
        <f t="shared" ca="1" si="116"/>
        <v>0.22170000000000001</v>
      </c>
      <c r="U209" s="4">
        <f t="shared" ca="1" si="116"/>
        <v>0.19270000000000001</v>
      </c>
      <c r="V209" s="4">
        <f t="shared" ca="1" si="116"/>
        <v>5.7099999999999998E-2</v>
      </c>
      <c r="W209" s="4">
        <f t="shared" ca="1" si="116"/>
        <v>-5.3800000000000001E-2</v>
      </c>
      <c r="X209" s="4">
        <f t="shared" ca="1" si="116"/>
        <v>-1.8499999999999999E-2</v>
      </c>
      <c r="Y209" s="4">
        <f t="shared" ca="1" si="122"/>
        <v>-1.7999999999999999E-2</v>
      </c>
      <c r="Z209" s="4">
        <f t="shared" ca="1" si="122"/>
        <v>-6.7500000000000004E-2</v>
      </c>
      <c r="AA209" s="4">
        <f t="shared" ca="1" si="122"/>
        <v>2.4E-2</v>
      </c>
      <c r="AB209" s="4">
        <f t="shared" ca="1" si="122"/>
        <v>2.47E-2</v>
      </c>
      <c r="AC209" s="4">
        <f t="shared" ca="1" si="122"/>
        <v>-0.1026</v>
      </c>
      <c r="AD209" s="4">
        <f t="shared" ca="1" si="122"/>
        <v>7.8600000000000003E-2</v>
      </c>
      <c r="AE209" s="4">
        <f t="shared" ca="1" si="120"/>
        <v>8.1799999999999998E-2</v>
      </c>
      <c r="AF209" s="4">
        <f t="shared" ca="1" si="120"/>
        <v>4.7500000000000001E-2</v>
      </c>
      <c r="AG209" s="4">
        <f t="shared" ca="1" si="120"/>
        <v>-8.3299999999999999E-2</v>
      </c>
      <c r="AH209" s="4">
        <f t="shared" ca="1" si="120"/>
        <v>5.2499999999999998E-2</v>
      </c>
      <c r="AI209" s="4">
        <f t="shared" ca="1" si="120"/>
        <v>4.3099999999999999E-2</v>
      </c>
      <c r="AJ209" s="4">
        <f t="shared" ca="1" si="120"/>
        <v>0.04</v>
      </c>
      <c r="AK209" s="4">
        <f t="shared" ca="1" si="120"/>
        <v>6.4100000000000004E-2</v>
      </c>
      <c r="AL209" s="4">
        <f t="shared" ca="1" si="120"/>
        <v>-2.47E-2</v>
      </c>
      <c r="AM209" s="4">
        <f t="shared" ca="1" si="120"/>
        <v>5.0999999999999997E-2</v>
      </c>
      <c r="AN209" s="4">
        <f t="shared" ca="1" si="120"/>
        <v>2.5899999999999999E-2</v>
      </c>
      <c r="AO209" s="4">
        <f t="shared" ca="1" si="120"/>
        <v>-0.245</v>
      </c>
      <c r="AP209" s="4">
        <f t="shared" ca="1" si="120"/>
        <v>4.5999999999999999E-2</v>
      </c>
      <c r="AQ209" s="4">
        <f t="shared" ca="1" si="120"/>
        <v>0.12280000000000001</v>
      </c>
      <c r="AR209" s="4">
        <f t="shared" ca="1" si="120"/>
        <v>1.7600000000000001E-2</v>
      </c>
      <c r="AS209" s="4">
        <f t="shared" ca="1" si="120"/>
        <v>-0.11310000000000001</v>
      </c>
      <c r="AT209" s="4">
        <f t="shared" ca="1" si="120"/>
        <v>0.26200000000000001</v>
      </c>
      <c r="AU209" s="4">
        <f t="shared" ca="1" si="121"/>
        <v>-0.1482</v>
      </c>
      <c r="AV209" s="4">
        <f t="shared" ca="1" si="121"/>
        <v>-6.6E-3</v>
      </c>
      <c r="AW209" s="4">
        <f t="shared" ca="1" si="121"/>
        <v>5.4100000000000002E-2</v>
      </c>
      <c r="AX209" s="4">
        <f t="shared" ca="1" si="121"/>
        <v>0.1242</v>
      </c>
      <c r="AY209" s="4">
        <f t="shared" ca="1" si="121"/>
        <v>4.1099999999999998E-2</v>
      </c>
      <c r="AZ209" s="4">
        <f t="shared" ca="1" si="121"/>
        <v>-1.3599999999999999E-2</v>
      </c>
      <c r="BA209" s="4">
        <f t="shared" ca="1" si="121"/>
        <v>-5.3499999999999999E-2</v>
      </c>
      <c r="BB209" s="4">
        <f t="shared" ca="1" si="121"/>
        <v>2.2499999999999999E-2</v>
      </c>
      <c r="BC209" s="4">
        <f t="shared" ca="1" si="121"/>
        <v>-8.5099999999999995E-2</v>
      </c>
      <c r="BD209" s="4">
        <f t="shared" ca="1" si="121"/>
        <v>4.07E-2</v>
      </c>
      <c r="BE209" s="4">
        <f t="shared" ca="1" si="121"/>
        <v>-6.0900000000000003E-2</v>
      </c>
      <c r="BF209" s="4">
        <f t="shared" ca="1" si="121"/>
        <v>0.25340000000000001</v>
      </c>
      <c r="BG209" s="4">
        <f t="shared" ca="1" si="121"/>
        <v>-0.1477</v>
      </c>
      <c r="BH209" s="4">
        <f t="shared" ca="1" si="123"/>
        <v>-0.1101</v>
      </c>
      <c r="BI209" s="4">
        <f t="shared" ca="1" si="123"/>
        <v>2.1700000000000001E-2</v>
      </c>
      <c r="BJ209" s="4">
        <f t="shared" ca="1" si="123"/>
        <v>-8.4500000000000006E-2</v>
      </c>
      <c r="BK209" s="4">
        <f t="shared" ca="1" si="123"/>
        <v>4.3900000000000002E-2</v>
      </c>
      <c r="BL209" s="4">
        <f t="shared" ca="1" si="123"/>
        <v>0.39100000000000001</v>
      </c>
      <c r="BM209" s="4">
        <f t="shared" ca="1" si="123"/>
        <v>-0.1928</v>
      </c>
      <c r="BN209" s="4">
        <f t="shared" ca="1" si="123"/>
        <v>-0.15570000000000001</v>
      </c>
      <c r="BO209" s="4">
        <f t="shared" ca="1" si="123"/>
        <v>0.12609999999999999</v>
      </c>
      <c r="BP209" s="4">
        <f t="shared" ca="1" si="123"/>
        <v>-0.29630000000000001</v>
      </c>
      <c r="BQ209" s="4">
        <f t="shared" ca="1" si="123"/>
        <v>1.1999999999999999E-3</v>
      </c>
      <c r="BR209" s="4">
        <f t="shared" ca="1" si="124"/>
        <v>-5.5599999999999997E-2</v>
      </c>
      <c r="BS209" s="4">
        <f t="shared" ca="1" si="124"/>
        <v>5.2699999999999997E-2</v>
      </c>
      <c r="BT209" s="4">
        <f t="shared" ca="1" si="124"/>
        <v>-9.7299999999999998E-2</v>
      </c>
      <c r="BU209" s="4">
        <f t="shared" ca="1" si="124"/>
        <v>0.13289999999999999</v>
      </c>
      <c r="BV209" s="4">
        <f t="shared" ca="1" si="124"/>
        <v>0.2873</v>
      </c>
      <c r="BW209" s="4">
        <f t="shared" ca="1" si="124"/>
        <v>0.24640000000000001</v>
      </c>
      <c r="BX209" s="4">
        <f t="shared" ca="1" si="124"/>
        <v>-0.16839999999999999</v>
      </c>
      <c r="BY209" s="4">
        <f t="shared" ca="1" si="125"/>
        <v>0</v>
      </c>
      <c r="BZ209" s="4">
        <f t="shared" ca="1" si="125"/>
        <v>0</v>
      </c>
      <c r="CA209" s="4">
        <f t="shared" ca="1" si="125"/>
        <v>0</v>
      </c>
      <c r="CB209" s="4">
        <f t="shared" ca="1" si="125"/>
        <v>0</v>
      </c>
      <c r="CC209" s="4">
        <f t="shared" ca="1" si="125"/>
        <v>0</v>
      </c>
    </row>
    <row r="210" spans="2:81">
      <c r="B210" s="26">
        <v>192</v>
      </c>
      <c r="C210" s="26" t="str">
        <f t="shared" si="117"/>
        <v>历史汇总!B192</v>
      </c>
      <c r="D210" s="26">
        <v>208</v>
      </c>
      <c r="E210" s="26" t="str">
        <f t="shared" si="118"/>
        <v>历史新!C208</v>
      </c>
      <c r="F210" s="26">
        <f>ROW()</f>
        <v>210</v>
      </c>
      <c r="G210" s="694" t="s">
        <v>35</v>
      </c>
      <c r="H210" s="28" t="s">
        <v>36</v>
      </c>
      <c r="I210" s="2">
        <f t="shared" ca="1" si="116"/>
        <v>19484</v>
      </c>
      <c r="J210" s="2">
        <f t="shared" ca="1" si="116"/>
        <v>23213</v>
      </c>
      <c r="K210" s="2">
        <f t="shared" ca="1" si="116"/>
        <v>14362</v>
      </c>
      <c r="L210" s="2">
        <f t="shared" ca="1" si="116"/>
        <v>12306</v>
      </c>
      <c r="M210" s="2">
        <f t="shared" ca="1" si="116"/>
        <v>8840</v>
      </c>
      <c r="N210" s="2">
        <f t="shared" ca="1" si="116"/>
        <v>12208</v>
      </c>
      <c r="O210" s="2">
        <f t="shared" ca="1" si="116"/>
        <v>16954</v>
      </c>
      <c r="P210" s="2">
        <f t="shared" ca="1" si="116"/>
        <v>15517</v>
      </c>
      <c r="Q210" s="2">
        <f t="shared" ca="1" si="116"/>
        <v>10241</v>
      </c>
      <c r="R210" s="2">
        <f t="shared" ca="1" si="116"/>
        <v>14118</v>
      </c>
      <c r="S210" s="2">
        <f t="shared" ca="1" si="116"/>
        <v>11131</v>
      </c>
      <c r="T210" s="2">
        <f t="shared" ca="1" si="116"/>
        <v>11847</v>
      </c>
      <c r="U210" s="2">
        <f t="shared" ca="1" si="116"/>
        <v>19160</v>
      </c>
      <c r="V210" s="2">
        <f t="shared" ca="1" si="116"/>
        <v>14174</v>
      </c>
      <c r="W210" s="2">
        <f t="shared" ca="1" si="116"/>
        <v>13958</v>
      </c>
      <c r="X210" s="2">
        <f t="shared" ca="1" si="116"/>
        <v>16038</v>
      </c>
      <c r="Y210" s="2">
        <f t="shared" ca="1" si="122"/>
        <v>15426</v>
      </c>
      <c r="Z210" s="2">
        <f t="shared" ca="1" si="122"/>
        <v>17902</v>
      </c>
      <c r="AA210" s="2">
        <f t="shared" ca="1" si="122"/>
        <v>16738</v>
      </c>
      <c r="AB210" s="2">
        <f t="shared" ca="1" si="122"/>
        <v>13434</v>
      </c>
      <c r="AC210" s="2">
        <f t="shared" ca="1" si="122"/>
        <v>9202</v>
      </c>
      <c r="AD210" s="2">
        <f t="shared" ca="1" si="122"/>
        <v>9774</v>
      </c>
      <c r="AE210" s="2">
        <f t="shared" ca="1" si="120"/>
        <v>8012</v>
      </c>
      <c r="AF210" s="2">
        <f t="shared" ca="1" si="120"/>
        <v>9724</v>
      </c>
      <c r="AG210" s="2">
        <f t="shared" ca="1" si="120"/>
        <v>12875</v>
      </c>
      <c r="AH210" s="2">
        <f t="shared" ca="1" si="120"/>
        <v>12167</v>
      </c>
      <c r="AI210" s="2">
        <f t="shared" ca="1" si="120"/>
        <v>9254</v>
      </c>
      <c r="AJ210" s="2">
        <f t="shared" ca="1" si="120"/>
        <v>5646</v>
      </c>
      <c r="AK210" s="2">
        <f t="shared" ca="1" si="120"/>
        <v>6974</v>
      </c>
      <c r="AL210" s="2">
        <f t="shared" ca="1" si="120"/>
        <v>13506</v>
      </c>
      <c r="AM210" s="2">
        <f t="shared" ca="1" si="120"/>
        <v>14311</v>
      </c>
      <c r="AN210" s="2">
        <f t="shared" ca="1" si="120"/>
        <v>13905</v>
      </c>
      <c r="AO210" s="2">
        <f t="shared" ca="1" si="120"/>
        <v>9786</v>
      </c>
      <c r="AP210" s="2">
        <f t="shared" ca="1" si="120"/>
        <v>7661</v>
      </c>
      <c r="AQ210" s="2">
        <f t="shared" ca="1" si="120"/>
        <v>7102</v>
      </c>
      <c r="AR210" s="2">
        <f t="shared" ca="1" si="120"/>
        <v>7223</v>
      </c>
      <c r="AS210" s="2">
        <f t="shared" ca="1" si="120"/>
        <v>10284</v>
      </c>
      <c r="AT210" s="2">
        <f t="shared" ca="1" si="120"/>
        <v>6499</v>
      </c>
      <c r="AU210" s="2">
        <f t="shared" ca="1" si="121"/>
        <v>5063</v>
      </c>
      <c r="AV210" s="2">
        <f t="shared" ca="1" si="121"/>
        <v>5745</v>
      </c>
      <c r="AW210" s="2">
        <f t="shared" ca="1" si="121"/>
        <v>5277</v>
      </c>
      <c r="AX210" s="2">
        <f t="shared" ca="1" si="121"/>
        <v>5474</v>
      </c>
      <c r="AY210" s="2">
        <f t="shared" ca="1" si="121"/>
        <v>8603</v>
      </c>
      <c r="AZ210" s="2">
        <f t="shared" ca="1" si="121"/>
        <v>9476</v>
      </c>
      <c r="BA210" s="2">
        <f t="shared" ca="1" si="121"/>
        <v>3461</v>
      </c>
      <c r="BB210" s="2">
        <f t="shared" ca="1" si="121"/>
        <v>3505</v>
      </c>
      <c r="BC210" s="2">
        <f t="shared" ca="1" si="121"/>
        <v>3881</v>
      </c>
      <c r="BD210" s="2">
        <f t="shared" ca="1" si="121"/>
        <v>3450</v>
      </c>
      <c r="BE210" s="2">
        <f t="shared" ca="1" si="121"/>
        <v>4548</v>
      </c>
      <c r="BF210" s="2">
        <f t="shared" ca="1" si="121"/>
        <v>5446</v>
      </c>
      <c r="BG210" s="2">
        <f t="shared" ca="1" si="121"/>
        <v>3639</v>
      </c>
      <c r="BH210" s="2">
        <f t="shared" ca="1" si="123"/>
        <v>2451</v>
      </c>
      <c r="BI210" s="2">
        <f t="shared" ca="1" si="123"/>
        <v>2355</v>
      </c>
      <c r="BJ210" s="2">
        <f t="shared" ca="1" si="123"/>
        <v>2331</v>
      </c>
      <c r="BK210" s="2">
        <f t="shared" ca="1" si="123"/>
        <v>3438</v>
      </c>
      <c r="BL210" s="2">
        <f t="shared" ca="1" si="123"/>
        <v>3462</v>
      </c>
      <c r="BM210" s="2">
        <f t="shared" ca="1" si="123"/>
        <v>1710</v>
      </c>
      <c r="BN210" s="2">
        <f t="shared" ca="1" si="123"/>
        <v>1570</v>
      </c>
      <c r="BO210" s="2">
        <f t="shared" ca="1" si="123"/>
        <v>1214</v>
      </c>
      <c r="BP210" s="2">
        <f t="shared" ca="1" si="123"/>
        <v>1181</v>
      </c>
      <c r="BQ210" s="2">
        <f t="shared" ca="1" si="123"/>
        <v>2083</v>
      </c>
      <c r="BR210" s="2">
        <f t="shared" ca="1" si="124"/>
        <v>2268</v>
      </c>
      <c r="BS210" s="2">
        <f t="shared" ca="1" si="124"/>
        <v>1437</v>
      </c>
      <c r="BT210" s="2">
        <f t="shared" ca="1" si="124"/>
        <v>2097</v>
      </c>
      <c r="BU210" s="2">
        <f t="shared" ca="1" si="124"/>
        <v>1552</v>
      </c>
      <c r="BV210" s="2">
        <f t="shared" ca="1" si="124"/>
        <v>1494</v>
      </c>
      <c r="BW210" s="2">
        <f t="shared" ca="1" si="124"/>
        <v>1941</v>
      </c>
      <c r="BX210" s="2">
        <f t="shared" ca="1" si="124"/>
        <v>1449</v>
      </c>
      <c r="BY210" s="2">
        <f t="shared" ca="1" si="125"/>
        <v>0</v>
      </c>
      <c r="BZ210" s="2">
        <f t="shared" ca="1" si="125"/>
        <v>0</v>
      </c>
      <c r="CA210" s="2">
        <f t="shared" ca="1" si="125"/>
        <v>0</v>
      </c>
      <c r="CB210" s="2">
        <f t="shared" ca="1" si="125"/>
        <v>0</v>
      </c>
      <c r="CC210" s="2">
        <f t="shared" ca="1" si="125"/>
        <v>0</v>
      </c>
    </row>
    <row r="211" spans="2:81">
      <c r="B211" s="26">
        <v>193</v>
      </c>
      <c r="C211" s="26" t="str">
        <f t="shared" si="117"/>
        <v>历史汇总!B193</v>
      </c>
      <c r="D211" s="26">
        <v>209</v>
      </c>
      <c r="E211" s="26" t="str">
        <f t="shared" si="118"/>
        <v>历史新!C209</v>
      </c>
      <c r="F211" s="26">
        <f>ROW()</f>
        <v>211</v>
      </c>
      <c r="G211" s="694"/>
      <c r="H211" s="29" t="s">
        <v>37</v>
      </c>
      <c r="I211" s="4">
        <f t="shared" ca="1" si="116"/>
        <v>61951</v>
      </c>
      <c r="J211" s="4">
        <f t="shared" ca="1" si="116"/>
        <v>59542</v>
      </c>
      <c r="K211" s="4">
        <f t="shared" ca="1" si="116"/>
        <v>42977</v>
      </c>
      <c r="L211" s="4">
        <f t="shared" ca="1" si="116"/>
        <v>35348</v>
      </c>
      <c r="M211" s="4">
        <f t="shared" ca="1" si="116"/>
        <v>24266</v>
      </c>
      <c r="N211" s="4">
        <f t="shared" ca="1" si="116"/>
        <v>29899</v>
      </c>
      <c r="O211" s="4">
        <f t="shared" ca="1" si="116"/>
        <v>37473</v>
      </c>
      <c r="P211" s="4">
        <f t="shared" ca="1" si="116"/>
        <v>32202</v>
      </c>
      <c r="Q211" s="4">
        <f t="shared" ca="1" si="116"/>
        <v>27530</v>
      </c>
      <c r="R211" s="4">
        <f t="shared" ca="1" si="116"/>
        <v>31054</v>
      </c>
      <c r="S211" s="4">
        <f t="shared" ca="1" si="116"/>
        <v>27326</v>
      </c>
      <c r="T211" s="4">
        <f t="shared" ca="1" si="116"/>
        <v>28642</v>
      </c>
      <c r="U211" s="4">
        <f t="shared" ca="1" si="116"/>
        <v>36828</v>
      </c>
      <c r="V211" s="4">
        <f t="shared" ca="1" si="116"/>
        <v>29169</v>
      </c>
      <c r="W211" s="4">
        <f t="shared" ca="1" si="116"/>
        <v>25894</v>
      </c>
      <c r="X211" s="4">
        <f t="shared" ca="1" si="116"/>
        <v>26324</v>
      </c>
      <c r="Y211" s="4">
        <f t="shared" ca="1" si="122"/>
        <v>27604</v>
      </c>
      <c r="Z211" s="4">
        <f t="shared" ca="1" si="122"/>
        <v>28822</v>
      </c>
      <c r="AA211" s="4">
        <f t="shared" ca="1" si="122"/>
        <v>28217</v>
      </c>
      <c r="AB211" s="4">
        <f t="shared" ca="1" si="122"/>
        <v>22900</v>
      </c>
      <c r="AC211" s="4">
        <f t="shared" ca="1" si="122"/>
        <v>20282</v>
      </c>
      <c r="AD211" s="4">
        <f t="shared" ca="1" si="122"/>
        <v>18430</v>
      </c>
      <c r="AE211" s="4">
        <f t="shared" ca="1" si="120"/>
        <v>15777</v>
      </c>
      <c r="AF211" s="4">
        <f t="shared" ca="1" si="120"/>
        <v>16765</v>
      </c>
      <c r="AG211" s="4">
        <f t="shared" ca="1" si="120"/>
        <v>19804</v>
      </c>
      <c r="AH211" s="4">
        <f t="shared" ca="1" si="120"/>
        <v>25491</v>
      </c>
      <c r="AI211" s="4">
        <f t="shared" ca="1" si="120"/>
        <v>17880</v>
      </c>
      <c r="AJ211" s="4">
        <f t="shared" ca="1" si="120"/>
        <v>10269</v>
      </c>
      <c r="AK211" s="4">
        <f t="shared" ca="1" si="120"/>
        <v>10684</v>
      </c>
      <c r="AL211" s="4">
        <f t="shared" ca="1" si="120"/>
        <v>18398</v>
      </c>
      <c r="AM211" s="4">
        <f t="shared" ca="1" si="120"/>
        <v>19402</v>
      </c>
      <c r="AN211" s="4">
        <f t="shared" ca="1" si="120"/>
        <v>16714</v>
      </c>
      <c r="AO211" s="4">
        <f t="shared" ca="1" si="120"/>
        <v>17219</v>
      </c>
      <c r="AP211" s="4">
        <f t="shared" ca="1" si="120"/>
        <v>12237</v>
      </c>
      <c r="AQ211" s="4">
        <f t="shared" ca="1" si="120"/>
        <v>11186</v>
      </c>
      <c r="AR211" s="4">
        <f t="shared" ca="1" si="120"/>
        <v>11292</v>
      </c>
      <c r="AS211" s="4">
        <f t="shared" ca="1" si="120"/>
        <v>13773</v>
      </c>
      <c r="AT211" s="4">
        <f t="shared" ca="1" si="120"/>
        <v>12371</v>
      </c>
      <c r="AU211" s="4">
        <f t="shared" ca="1" si="121"/>
        <v>6534</v>
      </c>
      <c r="AV211" s="4">
        <f t="shared" ca="1" si="121"/>
        <v>7268</v>
      </c>
      <c r="AW211" s="4">
        <f t="shared" ca="1" si="121"/>
        <v>6938</v>
      </c>
      <c r="AX211" s="4">
        <f t="shared" ca="1" si="121"/>
        <v>5673</v>
      </c>
      <c r="AY211" s="4">
        <f t="shared" ca="1" si="121"/>
        <v>7003</v>
      </c>
      <c r="AZ211" s="4">
        <f t="shared" ca="1" si="121"/>
        <v>9054</v>
      </c>
      <c r="BA211" s="4">
        <f t="shared" ca="1" si="121"/>
        <v>4657</v>
      </c>
      <c r="BB211" s="4">
        <f t="shared" ca="1" si="121"/>
        <v>3945</v>
      </c>
      <c r="BC211" s="4">
        <f t="shared" ca="1" si="121"/>
        <v>3604</v>
      </c>
      <c r="BD211" s="4">
        <f t="shared" ca="1" si="121"/>
        <v>3359</v>
      </c>
      <c r="BE211" s="4">
        <f t="shared" ca="1" si="121"/>
        <v>3530</v>
      </c>
      <c r="BF211" s="4">
        <f t="shared" ca="1" si="121"/>
        <v>4831</v>
      </c>
      <c r="BG211" s="4">
        <f t="shared" ca="1" si="121"/>
        <v>3060</v>
      </c>
      <c r="BH211" s="4">
        <f t="shared" ca="1" si="123"/>
        <v>1781</v>
      </c>
      <c r="BI211" s="4">
        <f t="shared" ca="1" si="123"/>
        <v>1851</v>
      </c>
      <c r="BJ211" s="4">
        <f t="shared" ca="1" si="123"/>
        <v>1744</v>
      </c>
      <c r="BK211" s="4">
        <f t="shared" ca="1" si="123"/>
        <v>2424</v>
      </c>
      <c r="BL211" s="4">
        <f t="shared" ca="1" si="123"/>
        <v>2789</v>
      </c>
      <c r="BM211" s="4">
        <f t="shared" ca="1" si="123"/>
        <v>1608</v>
      </c>
      <c r="BN211" s="4">
        <f t="shared" ca="1" si="123"/>
        <v>1439</v>
      </c>
      <c r="BO211" s="4">
        <f t="shared" ca="1" si="123"/>
        <v>1086</v>
      </c>
      <c r="BP211" s="4">
        <f t="shared" ca="1" si="123"/>
        <v>1507</v>
      </c>
      <c r="BQ211" s="4">
        <f t="shared" ca="1" si="123"/>
        <v>1610</v>
      </c>
      <c r="BR211" s="4">
        <f t="shared" ca="1" si="124"/>
        <v>2153</v>
      </c>
      <c r="BS211" s="4">
        <f t="shared" ca="1" si="124"/>
        <v>1322</v>
      </c>
      <c r="BT211" s="4">
        <f t="shared" ca="1" si="124"/>
        <v>1564</v>
      </c>
      <c r="BU211" s="4">
        <f t="shared" ca="1" si="124"/>
        <v>1243</v>
      </c>
      <c r="BV211" s="4">
        <f t="shared" ca="1" si="124"/>
        <v>1115</v>
      </c>
      <c r="BW211" s="4">
        <f t="shared" ca="1" si="124"/>
        <v>1305</v>
      </c>
      <c r="BX211" s="4">
        <f t="shared" ca="1" si="124"/>
        <v>1263</v>
      </c>
      <c r="BY211" s="4">
        <f t="shared" ca="1" si="125"/>
        <v>0</v>
      </c>
      <c r="BZ211" s="4">
        <f t="shared" ca="1" si="125"/>
        <v>0</v>
      </c>
      <c r="CA211" s="4">
        <f t="shared" ca="1" si="125"/>
        <v>0</v>
      </c>
      <c r="CB211" s="4">
        <f t="shared" ca="1" si="125"/>
        <v>0</v>
      </c>
      <c r="CC211" s="4">
        <f t="shared" ca="1" si="125"/>
        <v>0</v>
      </c>
    </row>
    <row r="212" spans="2:81">
      <c r="B212" s="26">
        <v>194</v>
      </c>
      <c r="C212" s="26" t="str">
        <f t="shared" si="117"/>
        <v>历史汇总!B194</v>
      </c>
      <c r="D212" s="26">
        <v>210</v>
      </c>
      <c r="E212" s="26" t="str">
        <f t="shared" si="118"/>
        <v>历史新!C210</v>
      </c>
      <c r="F212" s="26">
        <f>ROW()</f>
        <v>212</v>
      </c>
      <c r="G212" s="694"/>
      <c r="H212" s="29" t="s">
        <v>38</v>
      </c>
      <c r="I212" s="4">
        <f t="shared" ca="1" si="116"/>
        <v>53200</v>
      </c>
      <c r="J212" s="4">
        <f t="shared" ca="1" si="116"/>
        <v>47685</v>
      </c>
      <c r="K212" s="4">
        <f t="shared" ca="1" si="116"/>
        <v>46043</v>
      </c>
      <c r="L212" s="4">
        <f t="shared" ca="1" si="116"/>
        <v>41384</v>
      </c>
      <c r="M212" s="4">
        <f t="shared" ca="1" si="116"/>
        <v>32055</v>
      </c>
      <c r="N212" s="4">
        <f t="shared" ca="1" si="116"/>
        <v>31002</v>
      </c>
      <c r="O212" s="4">
        <f t="shared" ca="1" si="116"/>
        <v>35851</v>
      </c>
      <c r="P212" s="4">
        <f t="shared" ca="1" si="116"/>
        <v>35120</v>
      </c>
      <c r="Q212" s="4">
        <f t="shared" ca="1" si="116"/>
        <v>34463</v>
      </c>
      <c r="R212" s="4">
        <f t="shared" ca="1" si="116"/>
        <v>39512</v>
      </c>
      <c r="S212" s="4">
        <f t="shared" ca="1" si="116"/>
        <v>39688</v>
      </c>
      <c r="T212" s="4">
        <f t="shared" ca="1" si="116"/>
        <v>44485</v>
      </c>
      <c r="U212" s="4">
        <f t="shared" ca="1" si="116"/>
        <v>46035</v>
      </c>
      <c r="V212" s="4">
        <f t="shared" ca="1" si="116"/>
        <v>45590</v>
      </c>
      <c r="W212" s="4">
        <f t="shared" ca="1" si="116"/>
        <v>45799</v>
      </c>
      <c r="X212" s="4">
        <f t="shared" ca="1" si="116"/>
        <v>45577</v>
      </c>
      <c r="Y212" s="4">
        <f t="shared" ca="1" si="122"/>
        <v>46039</v>
      </c>
      <c r="Z212" s="4">
        <f t="shared" ca="1" si="122"/>
        <v>48077</v>
      </c>
      <c r="AA212" s="4">
        <f t="shared" ca="1" si="122"/>
        <v>43806</v>
      </c>
      <c r="AB212" s="4">
        <f t="shared" ca="1" si="122"/>
        <v>41550</v>
      </c>
      <c r="AC212" s="4">
        <f t="shared" ca="1" si="122"/>
        <v>36148</v>
      </c>
      <c r="AD212" s="4">
        <f t="shared" ca="1" si="122"/>
        <v>39690</v>
      </c>
      <c r="AE212" s="4">
        <f t="shared" ca="1" si="120"/>
        <v>40823</v>
      </c>
      <c r="AF212" s="4">
        <f t="shared" ca="1" si="120"/>
        <v>43090</v>
      </c>
      <c r="AG212" s="4">
        <f t="shared" ca="1" si="120"/>
        <v>47413</v>
      </c>
      <c r="AH212" s="4">
        <f t="shared" ca="1" si="120"/>
        <v>43384</v>
      </c>
      <c r="AI212" s="4">
        <f t="shared" ca="1" si="120"/>
        <v>43350</v>
      </c>
      <c r="AJ212" s="4">
        <f t="shared" ca="1" si="120"/>
        <v>33404</v>
      </c>
      <c r="AK212" s="4">
        <f t="shared" ca="1" si="120"/>
        <v>29591</v>
      </c>
      <c r="AL212" s="4">
        <f t="shared" ca="1" si="120"/>
        <v>36985</v>
      </c>
      <c r="AM212" s="4">
        <f t="shared" ca="1" si="120"/>
        <v>46397</v>
      </c>
      <c r="AN212" s="4">
        <f t="shared" ca="1" si="120"/>
        <v>45524</v>
      </c>
      <c r="AO212" s="4">
        <f t="shared" ca="1" si="120"/>
        <v>40323</v>
      </c>
      <c r="AP212" s="4">
        <f t="shared" ca="1" si="120"/>
        <v>38648</v>
      </c>
      <c r="AQ212" s="4">
        <f t="shared" ca="1" si="120"/>
        <v>36094</v>
      </c>
      <c r="AR212" s="4">
        <f t="shared" ca="1" si="120"/>
        <v>37297</v>
      </c>
      <c r="AS212" s="4">
        <f t="shared" ca="1" si="120"/>
        <v>34610</v>
      </c>
      <c r="AT212" s="4">
        <f t="shared" ref="AT212:BI227" ca="1" si="126">OFFSET(INDIRECT($E212),0,AT$1)</f>
        <v>30742</v>
      </c>
      <c r="AU212" s="4">
        <f t="shared" ca="1" si="126"/>
        <v>25818</v>
      </c>
      <c r="AV212" s="4">
        <f t="shared" ca="1" si="126"/>
        <v>25106</v>
      </c>
      <c r="AW212" s="4">
        <f t="shared" ca="1" si="126"/>
        <v>25346</v>
      </c>
      <c r="AX212" s="4">
        <f t="shared" ca="1" si="126"/>
        <v>21989</v>
      </c>
      <c r="AY212" s="4">
        <f t="shared" ca="1" si="126"/>
        <v>21859</v>
      </c>
      <c r="AZ212" s="4">
        <f t="shared" ca="1" si="126"/>
        <v>19738</v>
      </c>
      <c r="BA212" s="4">
        <f t="shared" ca="1" si="126"/>
        <v>17709</v>
      </c>
      <c r="BB212" s="4">
        <f t="shared" ca="1" si="126"/>
        <v>15465</v>
      </c>
      <c r="BC212" s="4">
        <f t="shared" ca="1" si="126"/>
        <v>14899</v>
      </c>
      <c r="BD212" s="4">
        <f t="shared" ca="1" si="126"/>
        <v>14300</v>
      </c>
      <c r="BE212" s="4">
        <f t="shared" ca="1" si="126"/>
        <v>13744</v>
      </c>
      <c r="BF212" s="4">
        <f t="shared" ca="1" si="126"/>
        <v>13945</v>
      </c>
      <c r="BG212" s="4">
        <f t="shared" ca="1" si="126"/>
        <v>13405</v>
      </c>
      <c r="BH212" s="4">
        <f t="shared" ca="1" si="126"/>
        <v>11612</v>
      </c>
      <c r="BI212" s="4">
        <f t="shared" ca="1" si="126"/>
        <v>11141</v>
      </c>
      <c r="BJ212" s="4">
        <f t="shared" ca="1" si="123"/>
        <v>8656</v>
      </c>
      <c r="BK212" s="4">
        <f t="shared" ca="1" si="123"/>
        <v>8501</v>
      </c>
      <c r="BL212" s="4">
        <f t="shared" ca="1" si="123"/>
        <v>8879</v>
      </c>
      <c r="BM212" s="4">
        <f t="shared" ca="1" si="123"/>
        <v>7853</v>
      </c>
      <c r="BN212" s="4">
        <f t="shared" ca="1" si="123"/>
        <v>7507</v>
      </c>
      <c r="BO212" s="4">
        <f t="shared" ca="1" si="123"/>
        <v>7037</v>
      </c>
      <c r="BP212" s="4">
        <f t="shared" ca="1" si="123"/>
        <v>6772</v>
      </c>
      <c r="BQ212" s="4">
        <f t="shared" ca="1" si="123"/>
        <v>6638</v>
      </c>
      <c r="BR212" s="4">
        <f t="shared" ca="1" si="124"/>
        <v>6723</v>
      </c>
      <c r="BS212" s="4">
        <f t="shared" ca="1" si="124"/>
        <v>6463</v>
      </c>
      <c r="BT212" s="4">
        <f t="shared" ca="1" si="124"/>
        <v>6229</v>
      </c>
      <c r="BU212" s="4">
        <f t="shared" ca="1" si="124"/>
        <v>6182</v>
      </c>
      <c r="BV212" s="4">
        <f t="shared" ca="1" si="124"/>
        <v>6184</v>
      </c>
      <c r="BW212" s="4">
        <f t="shared" ca="1" si="124"/>
        <v>6207</v>
      </c>
      <c r="BX212" s="4">
        <f t="shared" ca="1" si="124"/>
        <v>5954</v>
      </c>
      <c r="BY212" s="4">
        <f t="shared" ca="1" si="125"/>
        <v>0</v>
      </c>
      <c r="BZ212" s="4">
        <f t="shared" ca="1" si="125"/>
        <v>0</v>
      </c>
      <c r="CA212" s="4">
        <f t="shared" ca="1" si="125"/>
        <v>0</v>
      </c>
      <c r="CB212" s="4">
        <f t="shared" ca="1" si="125"/>
        <v>0</v>
      </c>
      <c r="CC212" s="4">
        <f t="shared" ca="1" si="125"/>
        <v>0</v>
      </c>
    </row>
    <row r="213" spans="2:81">
      <c r="B213" s="26">
        <v>195</v>
      </c>
      <c r="C213" s="26" t="str">
        <f t="shared" si="117"/>
        <v>历史汇总!B195</v>
      </c>
      <c r="D213" s="26">
        <v>211</v>
      </c>
      <c r="E213" s="26" t="str">
        <f t="shared" si="118"/>
        <v>历史新!C211</v>
      </c>
      <c r="F213" s="26">
        <f>ROW()</f>
        <v>213</v>
      </c>
      <c r="G213" s="694"/>
      <c r="H213" s="29" t="s">
        <v>39</v>
      </c>
      <c r="I213" s="4">
        <f t="shared" ca="1" si="116"/>
        <v>16567</v>
      </c>
      <c r="J213" s="4">
        <f t="shared" ca="1" si="116"/>
        <v>19095</v>
      </c>
      <c r="K213" s="4">
        <f t="shared" ca="1" si="116"/>
        <v>17281</v>
      </c>
      <c r="L213" s="4">
        <f t="shared" ca="1" si="116"/>
        <v>17249</v>
      </c>
      <c r="M213" s="4">
        <f t="shared" ca="1" si="116"/>
        <v>12210</v>
      </c>
      <c r="N213" s="4">
        <f t="shared" ca="1" si="116"/>
        <v>19907</v>
      </c>
      <c r="O213" s="4">
        <f t="shared" ca="1" si="116"/>
        <v>24503</v>
      </c>
      <c r="P213" s="4">
        <f t="shared" ca="1" si="116"/>
        <v>19814</v>
      </c>
      <c r="Q213" s="4">
        <f t="shared" ca="1" si="116"/>
        <v>19528</v>
      </c>
      <c r="R213" s="4">
        <f t="shared" ca="1" si="116"/>
        <v>21597</v>
      </c>
      <c r="S213" s="4">
        <f t="shared" ref="S213:AH228" ca="1" si="127">OFFSET(INDIRECT($E213),0,S$1)</f>
        <v>20124</v>
      </c>
      <c r="T213" s="4">
        <f t="shared" ca="1" si="127"/>
        <v>24719</v>
      </c>
      <c r="U213" s="4">
        <f t="shared" ca="1" si="127"/>
        <v>32210</v>
      </c>
      <c r="V213" s="4">
        <f t="shared" ca="1" si="127"/>
        <v>22411</v>
      </c>
      <c r="W213" s="4">
        <f t="shared" ca="1" si="127"/>
        <v>23801</v>
      </c>
      <c r="X213" s="4">
        <f t="shared" ca="1" si="127"/>
        <v>22295</v>
      </c>
      <c r="Y213" s="4">
        <f t="shared" ca="1" si="127"/>
        <v>25799</v>
      </c>
      <c r="Z213" s="4">
        <f t="shared" ca="1" si="127"/>
        <v>26608</v>
      </c>
      <c r="AA213" s="4">
        <f t="shared" ca="1" si="127"/>
        <v>27940</v>
      </c>
      <c r="AB213" s="4">
        <f t="shared" ca="1" si="127"/>
        <v>24285</v>
      </c>
      <c r="AC213" s="4">
        <f t="shared" ca="1" si="127"/>
        <v>20815</v>
      </c>
      <c r="AD213" s="4">
        <f t="shared" ca="1" si="127"/>
        <v>21678</v>
      </c>
      <c r="AE213" s="4">
        <f t="shared" ca="1" si="127"/>
        <v>17407</v>
      </c>
      <c r="AF213" s="4">
        <f t="shared" ca="1" si="127"/>
        <v>21982</v>
      </c>
      <c r="AG213" s="4">
        <f t="shared" ca="1" si="127"/>
        <v>26422</v>
      </c>
      <c r="AH213" s="4">
        <f t="shared" ca="1" si="127"/>
        <v>29142</v>
      </c>
      <c r="AI213" s="4">
        <f t="shared" ref="AI213:AX228" ca="1" si="128">OFFSET(INDIRECT($E213),0,AI$1)</f>
        <v>20365</v>
      </c>
      <c r="AJ213" s="4">
        <f t="shared" ca="1" si="128"/>
        <v>11327</v>
      </c>
      <c r="AK213" s="4">
        <f t="shared" ca="1" si="128"/>
        <v>19297</v>
      </c>
      <c r="AL213" s="4">
        <f t="shared" ca="1" si="128"/>
        <v>34784</v>
      </c>
      <c r="AM213" s="4">
        <f t="shared" ca="1" si="128"/>
        <v>30235</v>
      </c>
      <c r="AN213" s="4">
        <f t="shared" ca="1" si="128"/>
        <v>22220</v>
      </c>
      <c r="AO213" s="4">
        <f t="shared" ca="1" si="128"/>
        <v>18637</v>
      </c>
      <c r="AP213" s="4">
        <f t="shared" ca="1" si="128"/>
        <v>15845</v>
      </c>
      <c r="AQ213" s="4">
        <f t="shared" ca="1" si="128"/>
        <v>17456</v>
      </c>
      <c r="AR213" s="4">
        <f t="shared" ca="1" si="128"/>
        <v>22910</v>
      </c>
      <c r="AS213" s="4">
        <f t="shared" ca="1" si="128"/>
        <v>22527</v>
      </c>
      <c r="AT213" s="4">
        <f t="shared" ca="1" si="128"/>
        <v>17578</v>
      </c>
      <c r="AU213" s="4">
        <f t="shared" ca="1" si="128"/>
        <v>10583</v>
      </c>
      <c r="AV213" s="4">
        <f t="shared" ca="1" si="128"/>
        <v>13312</v>
      </c>
      <c r="AW213" s="4">
        <f t="shared" ca="1" si="128"/>
        <v>11360</v>
      </c>
      <c r="AX213" s="4">
        <f t="shared" ca="1" si="128"/>
        <v>9570</v>
      </c>
      <c r="AY213" s="4">
        <f t="shared" ca="1" si="126"/>
        <v>12674</v>
      </c>
      <c r="AZ213" s="4">
        <f t="shared" ca="1" si="126"/>
        <v>11761</v>
      </c>
      <c r="BA213" s="4">
        <f t="shared" ca="1" si="126"/>
        <v>4992</v>
      </c>
      <c r="BB213" s="4">
        <f t="shared" ca="1" si="126"/>
        <v>5341</v>
      </c>
      <c r="BC213" s="4">
        <f t="shared" ca="1" si="126"/>
        <v>4693</v>
      </c>
      <c r="BD213" s="4">
        <f t="shared" ca="1" si="126"/>
        <v>4505</v>
      </c>
      <c r="BE213" s="4">
        <f t="shared" ca="1" si="126"/>
        <v>5607</v>
      </c>
      <c r="BF213" s="4">
        <f t="shared" ca="1" si="126"/>
        <v>8204</v>
      </c>
      <c r="BG213" s="4">
        <f t="shared" ca="1" si="126"/>
        <v>3685</v>
      </c>
      <c r="BH213" s="4">
        <f t="shared" ca="1" si="123"/>
        <v>2880</v>
      </c>
      <c r="BI213" s="4">
        <f t="shared" ca="1" si="123"/>
        <v>2817</v>
      </c>
      <c r="BJ213" s="4">
        <f t="shared" ca="1" si="123"/>
        <v>3329</v>
      </c>
      <c r="BK213" s="4">
        <f t="shared" ca="1" si="123"/>
        <v>4505</v>
      </c>
      <c r="BL213" s="4">
        <f t="shared" ca="1" si="123"/>
        <v>4908</v>
      </c>
      <c r="BM213" s="4">
        <f t="shared" ca="1" si="123"/>
        <v>2117</v>
      </c>
      <c r="BN213" s="4">
        <f t="shared" ca="1" si="123"/>
        <v>2724</v>
      </c>
      <c r="BO213" s="4">
        <f t="shared" ca="1" si="123"/>
        <v>1740</v>
      </c>
      <c r="BP213" s="4">
        <f t="shared" ca="1" si="123"/>
        <v>2081</v>
      </c>
      <c r="BQ213" s="4">
        <f t="shared" ca="1" si="123"/>
        <v>2838</v>
      </c>
      <c r="BR213" s="4">
        <f t="shared" ca="1" si="124"/>
        <v>3229</v>
      </c>
      <c r="BS213" s="4">
        <f t="shared" ca="1" si="124"/>
        <v>1695</v>
      </c>
      <c r="BT213" s="4">
        <f t="shared" ca="1" si="124"/>
        <v>2324</v>
      </c>
      <c r="BU213" s="4">
        <f t="shared" ca="1" si="124"/>
        <v>2119</v>
      </c>
      <c r="BV213" s="4">
        <f t="shared" ca="1" si="124"/>
        <v>2765</v>
      </c>
      <c r="BW213" s="4">
        <f t="shared" ca="1" si="124"/>
        <v>3158</v>
      </c>
      <c r="BX213" s="4">
        <f t="shared" ca="1" si="124"/>
        <v>2199</v>
      </c>
      <c r="BY213" s="4">
        <f t="shared" ca="1" si="125"/>
        <v>0</v>
      </c>
      <c r="BZ213" s="4">
        <f t="shared" ca="1" si="125"/>
        <v>0</v>
      </c>
      <c r="CA213" s="4">
        <f t="shared" ca="1" si="125"/>
        <v>0</v>
      </c>
      <c r="CB213" s="4">
        <f t="shared" ca="1" si="125"/>
        <v>0</v>
      </c>
      <c r="CC213" s="4">
        <f t="shared" ca="1" si="125"/>
        <v>0</v>
      </c>
    </row>
    <row r="214" spans="2:81">
      <c r="C214" s="26" t="str">
        <f t="shared" si="117"/>
        <v>历史汇总!B</v>
      </c>
      <c r="D214" s="26">
        <v>212</v>
      </c>
      <c r="E214" s="26" t="str">
        <f t="shared" si="118"/>
        <v>历史新!C212</v>
      </c>
      <c r="F214" s="26">
        <f>ROW()</f>
        <v>214</v>
      </c>
      <c r="G214" s="694"/>
      <c r="H214" s="28" t="s">
        <v>40</v>
      </c>
      <c r="I214" s="2">
        <f t="shared" ref="I214:X229" ca="1" si="129">OFFSET(INDIRECT($E214),0,I$1)</f>
        <v>19484</v>
      </c>
      <c r="J214" s="2">
        <f t="shared" ca="1" si="129"/>
        <v>23213</v>
      </c>
      <c r="K214" s="2">
        <f t="shared" ca="1" si="129"/>
        <v>14362</v>
      </c>
      <c r="L214" s="2">
        <f t="shared" ca="1" si="129"/>
        <v>12306</v>
      </c>
      <c r="M214" s="2">
        <f t="shared" ca="1" si="129"/>
        <v>8840</v>
      </c>
      <c r="N214" s="2">
        <f t="shared" ca="1" si="129"/>
        <v>12208</v>
      </c>
      <c r="O214" s="2">
        <f t="shared" ca="1" si="129"/>
        <v>16954</v>
      </c>
      <c r="P214" s="2">
        <f t="shared" ca="1" si="129"/>
        <v>15517</v>
      </c>
      <c r="Q214" s="2">
        <f t="shared" ca="1" si="129"/>
        <v>10241</v>
      </c>
      <c r="R214" s="2">
        <f t="shared" ca="1" si="129"/>
        <v>14118</v>
      </c>
      <c r="S214" s="2">
        <f t="shared" ca="1" si="129"/>
        <v>11131</v>
      </c>
      <c r="T214" s="2">
        <f t="shared" ca="1" si="129"/>
        <v>11847</v>
      </c>
      <c r="U214" s="2">
        <f t="shared" ca="1" si="129"/>
        <v>19160</v>
      </c>
      <c r="V214" s="2">
        <f t="shared" ca="1" si="129"/>
        <v>14174</v>
      </c>
      <c r="W214" s="2">
        <f t="shared" ca="1" si="129"/>
        <v>13958</v>
      </c>
      <c r="X214" s="2">
        <f t="shared" ca="1" si="129"/>
        <v>16038</v>
      </c>
      <c r="Y214" s="2">
        <f t="shared" ca="1" si="127"/>
        <v>15426</v>
      </c>
      <c r="Z214" s="2">
        <f t="shared" ca="1" si="127"/>
        <v>17902</v>
      </c>
      <c r="AA214" s="2">
        <f t="shared" ca="1" si="127"/>
        <v>16738</v>
      </c>
      <c r="AB214" s="2">
        <f t="shared" ca="1" si="127"/>
        <v>13434</v>
      </c>
      <c r="AC214" s="2">
        <f t="shared" ca="1" si="127"/>
        <v>9202</v>
      </c>
      <c r="AD214" s="2">
        <f t="shared" ca="1" si="127"/>
        <v>9774</v>
      </c>
      <c r="AE214" s="2">
        <f t="shared" ca="1" si="127"/>
        <v>8012</v>
      </c>
      <c r="AF214" s="2">
        <f t="shared" ca="1" si="127"/>
        <v>9724</v>
      </c>
      <c r="AG214" s="2">
        <f t="shared" ca="1" si="127"/>
        <v>12875</v>
      </c>
      <c r="AH214" s="2">
        <f t="shared" ca="1" si="127"/>
        <v>12167</v>
      </c>
      <c r="AI214" s="2">
        <f t="shared" ca="1" si="128"/>
        <v>9254</v>
      </c>
      <c r="AJ214" s="2">
        <f t="shared" ca="1" si="128"/>
        <v>5646</v>
      </c>
      <c r="AK214" s="2">
        <f t="shared" ca="1" si="128"/>
        <v>6974</v>
      </c>
      <c r="AL214" s="2">
        <f t="shared" ca="1" si="128"/>
        <v>13506</v>
      </c>
      <c r="AM214" s="2">
        <f t="shared" ca="1" si="128"/>
        <v>14311</v>
      </c>
      <c r="AN214" s="2">
        <f t="shared" ca="1" si="128"/>
        <v>13905</v>
      </c>
      <c r="AO214" s="2">
        <f t="shared" ca="1" si="128"/>
        <v>9786</v>
      </c>
      <c r="AP214" s="2">
        <f t="shared" ca="1" si="128"/>
        <v>7661</v>
      </c>
      <c r="AQ214" s="2">
        <f t="shared" ca="1" si="128"/>
        <v>7102</v>
      </c>
      <c r="AR214" s="2">
        <f t="shared" ca="1" si="128"/>
        <v>7223</v>
      </c>
      <c r="AS214" s="2">
        <f t="shared" ca="1" si="128"/>
        <v>10284</v>
      </c>
      <c r="AT214" s="2">
        <f t="shared" ca="1" si="128"/>
        <v>6499</v>
      </c>
      <c r="AU214" s="2">
        <f t="shared" ca="1" si="128"/>
        <v>5063</v>
      </c>
      <c r="AV214" s="2">
        <f t="shared" ca="1" si="128"/>
        <v>5745</v>
      </c>
      <c r="AW214" s="2">
        <f t="shared" ca="1" si="128"/>
        <v>5277</v>
      </c>
      <c r="AX214" s="2">
        <f t="shared" ca="1" si="128"/>
        <v>5474</v>
      </c>
      <c r="AY214" s="2">
        <f t="shared" ca="1" si="126"/>
        <v>8603</v>
      </c>
      <c r="AZ214" s="2">
        <f t="shared" ca="1" si="126"/>
        <v>9476</v>
      </c>
      <c r="BA214" s="2">
        <f t="shared" ca="1" si="126"/>
        <v>3461</v>
      </c>
      <c r="BB214" s="2">
        <f t="shared" ca="1" si="126"/>
        <v>3505</v>
      </c>
      <c r="BC214" s="2">
        <f t="shared" ca="1" si="126"/>
        <v>3881</v>
      </c>
      <c r="BD214" s="2">
        <f t="shared" ca="1" si="126"/>
        <v>3450</v>
      </c>
      <c r="BE214" s="2">
        <f t="shared" ca="1" si="126"/>
        <v>4548</v>
      </c>
      <c r="BF214" s="2">
        <f t="shared" ca="1" si="126"/>
        <v>5446</v>
      </c>
      <c r="BG214" s="2">
        <f t="shared" ca="1" si="126"/>
        <v>3639</v>
      </c>
      <c r="BH214" s="2">
        <f t="shared" ca="1" si="123"/>
        <v>2451</v>
      </c>
      <c r="BI214" s="2">
        <f t="shared" ca="1" si="123"/>
        <v>2355</v>
      </c>
      <c r="BJ214" s="2">
        <f t="shared" ca="1" si="123"/>
        <v>2331</v>
      </c>
      <c r="BK214" s="2">
        <f t="shared" ca="1" si="123"/>
        <v>3438</v>
      </c>
      <c r="BL214" s="2">
        <f t="shared" ca="1" si="123"/>
        <v>3462</v>
      </c>
      <c r="BM214" s="2">
        <f t="shared" ca="1" si="123"/>
        <v>1710</v>
      </c>
      <c r="BN214" s="2">
        <f t="shared" ca="1" si="123"/>
        <v>1570</v>
      </c>
      <c r="BO214" s="2">
        <f t="shared" ca="1" si="123"/>
        <v>1214</v>
      </c>
      <c r="BP214" s="2">
        <f t="shared" ca="1" si="123"/>
        <v>1181</v>
      </c>
      <c r="BQ214" s="2">
        <f t="shared" ca="1" si="123"/>
        <v>2083</v>
      </c>
      <c r="BR214" s="2">
        <f t="shared" ca="1" si="124"/>
        <v>2268</v>
      </c>
      <c r="BS214" s="2">
        <f t="shared" ca="1" si="124"/>
        <v>1437</v>
      </c>
      <c r="BT214" s="2">
        <f t="shared" ca="1" si="124"/>
        <v>2097</v>
      </c>
      <c r="BU214" s="2">
        <f t="shared" ca="1" si="124"/>
        <v>1552</v>
      </c>
      <c r="BV214" s="2">
        <f t="shared" ca="1" si="124"/>
        <v>1494</v>
      </c>
      <c r="BW214" s="2">
        <f t="shared" ca="1" si="124"/>
        <v>1941</v>
      </c>
      <c r="BX214" s="2">
        <f t="shared" ca="1" si="124"/>
        <v>1449</v>
      </c>
      <c r="BY214" s="2">
        <f t="shared" ca="1" si="125"/>
        <v>0</v>
      </c>
      <c r="BZ214" s="2">
        <f t="shared" ca="1" si="125"/>
        <v>0</v>
      </c>
      <c r="CA214" s="2">
        <f t="shared" ca="1" si="125"/>
        <v>0</v>
      </c>
      <c r="CB214" s="2">
        <f t="shared" ca="1" si="125"/>
        <v>0</v>
      </c>
      <c r="CC214" s="2">
        <f t="shared" ca="1" si="125"/>
        <v>0</v>
      </c>
    </row>
    <row r="215" spans="2:81">
      <c r="C215" s="26" t="str">
        <f t="shared" si="117"/>
        <v>历史汇总!B</v>
      </c>
      <c r="D215" s="26">
        <v>213</v>
      </c>
      <c r="E215" s="26" t="str">
        <f t="shared" si="118"/>
        <v>历史新!C213</v>
      </c>
      <c r="F215" s="26">
        <f>ROW()</f>
        <v>215</v>
      </c>
      <c r="G215" s="694"/>
      <c r="H215" s="29" t="s">
        <v>41</v>
      </c>
      <c r="I215" s="4">
        <f t="shared" ca="1" si="129"/>
        <v>117624</v>
      </c>
      <c r="J215" s="4">
        <f t="shared" ca="1" si="129"/>
        <v>111123</v>
      </c>
      <c r="K215" s="4">
        <f t="shared" ca="1" si="129"/>
        <v>92740</v>
      </c>
      <c r="L215" s="4">
        <f t="shared" ca="1" si="129"/>
        <v>79127</v>
      </c>
      <c r="M215" s="4">
        <f t="shared" ca="1" si="129"/>
        <v>55940</v>
      </c>
      <c r="N215" s="4">
        <f t="shared" ca="1" si="129"/>
        <v>62353</v>
      </c>
      <c r="O215" s="4">
        <f t="shared" ca="1" si="129"/>
        <v>74027</v>
      </c>
      <c r="P215" s="4">
        <f t="shared" ca="1" si="129"/>
        <v>66616</v>
      </c>
      <c r="Q215" s="4">
        <f t="shared" ca="1" si="129"/>
        <v>63716</v>
      </c>
      <c r="R215" s="4">
        <f t="shared" ca="1" si="129"/>
        <v>70475</v>
      </c>
      <c r="S215" s="4">
        <f t="shared" ca="1" si="129"/>
        <v>70075</v>
      </c>
      <c r="T215" s="4">
        <f t="shared" ca="1" si="129"/>
        <v>79488</v>
      </c>
      <c r="U215" s="4">
        <f t="shared" ca="1" si="129"/>
        <v>88011</v>
      </c>
      <c r="V215" s="4">
        <f t="shared" ca="1" si="129"/>
        <v>79993</v>
      </c>
      <c r="W215" s="4">
        <f t="shared" ca="1" si="129"/>
        <v>74775</v>
      </c>
      <c r="X215" s="4">
        <f t="shared" ca="1" si="129"/>
        <v>72917</v>
      </c>
      <c r="Y215" s="4">
        <f t="shared" ca="1" si="127"/>
        <v>79601</v>
      </c>
      <c r="Z215" s="4">
        <f t="shared" ca="1" si="127"/>
        <v>80179</v>
      </c>
      <c r="AA215" s="4">
        <f t="shared" ca="1" si="127"/>
        <v>77194</v>
      </c>
      <c r="AB215" s="4">
        <f t="shared" ca="1" si="127"/>
        <v>69669</v>
      </c>
      <c r="AC215" s="4">
        <f t="shared" ca="1" si="127"/>
        <v>60265</v>
      </c>
      <c r="AD215" s="4">
        <f t="shared" ca="1" si="127"/>
        <v>61768</v>
      </c>
      <c r="AE215" s="4">
        <f t="shared" ca="1" si="127"/>
        <v>56818</v>
      </c>
      <c r="AF215" s="4">
        <f t="shared" ca="1" si="127"/>
        <v>61596</v>
      </c>
      <c r="AG215" s="4">
        <f t="shared" ca="1" si="127"/>
        <v>70900</v>
      </c>
      <c r="AH215" s="4">
        <f t="shared" ca="1" si="127"/>
        <v>80543</v>
      </c>
      <c r="AI215" s="4">
        <f t="shared" ca="1" si="128"/>
        <v>66926</v>
      </c>
      <c r="AJ215" s="4">
        <f t="shared" ca="1" si="128"/>
        <v>41520</v>
      </c>
      <c r="AK215" s="4">
        <f t="shared" ca="1" si="128"/>
        <v>44322</v>
      </c>
      <c r="AL215" s="4">
        <f t="shared" ca="1" si="128"/>
        <v>68651</v>
      </c>
      <c r="AM215" s="4">
        <f t="shared" ca="1" si="128"/>
        <v>76755</v>
      </c>
      <c r="AN215" s="4">
        <f t="shared" ca="1" si="128"/>
        <v>68418</v>
      </c>
      <c r="AO215" s="4">
        <f t="shared" ca="1" si="128"/>
        <v>61756</v>
      </c>
      <c r="AP215" s="4">
        <f t="shared" ca="1" si="128"/>
        <v>51208</v>
      </c>
      <c r="AQ215" s="4">
        <f t="shared" ca="1" si="128"/>
        <v>47293</v>
      </c>
      <c r="AR215" s="4">
        <f t="shared" ca="1" si="128"/>
        <v>53098</v>
      </c>
      <c r="AS215" s="4">
        <f t="shared" ca="1" si="128"/>
        <v>52757</v>
      </c>
      <c r="AT215" s="4">
        <f t="shared" ca="1" si="128"/>
        <v>47662</v>
      </c>
      <c r="AU215" s="4">
        <f t="shared" ca="1" si="128"/>
        <v>29932</v>
      </c>
      <c r="AV215" s="4">
        <f t="shared" ca="1" si="128"/>
        <v>31108</v>
      </c>
      <c r="AW215" s="4">
        <f t="shared" ca="1" si="128"/>
        <v>29855</v>
      </c>
      <c r="AX215" s="4">
        <f t="shared" ca="1" si="128"/>
        <v>24275</v>
      </c>
      <c r="AY215" s="4">
        <f t="shared" ca="1" si="126"/>
        <v>26559</v>
      </c>
      <c r="AZ215" s="4">
        <f t="shared" ca="1" si="126"/>
        <v>28008</v>
      </c>
      <c r="BA215" s="4">
        <f t="shared" ca="1" si="126"/>
        <v>17854</v>
      </c>
      <c r="BB215" s="4">
        <f t="shared" ca="1" si="126"/>
        <v>15172</v>
      </c>
      <c r="BC215" s="4">
        <f t="shared" ca="1" si="126"/>
        <v>13391</v>
      </c>
      <c r="BD215" s="4">
        <f t="shared" ca="1" si="126"/>
        <v>12050</v>
      </c>
      <c r="BE215" s="4">
        <f t="shared" ca="1" si="126"/>
        <v>11548</v>
      </c>
      <c r="BF215" s="4">
        <f t="shared" ca="1" si="126"/>
        <v>14721</v>
      </c>
      <c r="BG215" s="4">
        <f t="shared" ca="1" si="126"/>
        <v>10424</v>
      </c>
      <c r="BH215" s="4">
        <f t="shared" ca="1" si="123"/>
        <v>6798</v>
      </c>
      <c r="BI215" s="4">
        <f t="shared" ca="1" si="123"/>
        <v>6507</v>
      </c>
      <c r="BJ215" s="4">
        <f t="shared" ca="1" si="123"/>
        <v>5626</v>
      </c>
      <c r="BK215" s="4">
        <f t="shared" ca="1" si="123"/>
        <v>6538</v>
      </c>
      <c r="BL215" s="4">
        <f t="shared" ca="1" si="123"/>
        <v>8181</v>
      </c>
      <c r="BM215" s="4">
        <f t="shared" ca="1" si="123"/>
        <v>4696</v>
      </c>
      <c r="BN215" s="4">
        <f t="shared" ca="1" si="123"/>
        <v>4674</v>
      </c>
      <c r="BO215" s="4">
        <f t="shared" ca="1" si="123"/>
        <v>3513</v>
      </c>
      <c r="BP215" s="4">
        <f t="shared" ca="1" si="123"/>
        <v>3951</v>
      </c>
      <c r="BQ215" s="4">
        <f t="shared" ca="1" si="123"/>
        <v>3920</v>
      </c>
      <c r="BR215" s="4">
        <f t="shared" ca="1" si="124"/>
        <v>5047</v>
      </c>
      <c r="BS215" s="4">
        <f t="shared" ca="1" si="124"/>
        <v>3326</v>
      </c>
      <c r="BT215" s="4">
        <f t="shared" ca="1" si="124"/>
        <v>3248</v>
      </c>
      <c r="BU215" s="4">
        <f t="shared" ca="1" si="124"/>
        <v>3311</v>
      </c>
      <c r="BV215" s="4">
        <f t="shared" ca="1" si="124"/>
        <v>3544</v>
      </c>
      <c r="BW215" s="4">
        <f t="shared" ca="1" si="124"/>
        <v>3855</v>
      </c>
      <c r="BX215" s="4">
        <f t="shared" ca="1" si="124"/>
        <v>3356</v>
      </c>
      <c r="BY215" s="4">
        <f t="shared" ca="1" si="125"/>
        <v>0</v>
      </c>
      <c r="BZ215" s="4">
        <f t="shared" ca="1" si="125"/>
        <v>0</v>
      </c>
      <c r="CA215" s="4">
        <f t="shared" ca="1" si="125"/>
        <v>0</v>
      </c>
      <c r="CB215" s="4">
        <f t="shared" ca="1" si="125"/>
        <v>0</v>
      </c>
      <c r="CC215" s="4">
        <f t="shared" ca="1" si="125"/>
        <v>0</v>
      </c>
    </row>
    <row r="216" spans="2:81">
      <c r="C216" s="26" t="str">
        <f t="shared" si="117"/>
        <v>历史汇总!B</v>
      </c>
      <c r="D216" s="26">
        <v>214</v>
      </c>
      <c r="E216" s="26" t="str">
        <f t="shared" si="118"/>
        <v>历史新!C214</v>
      </c>
      <c r="F216" s="26">
        <f>ROW()</f>
        <v>216</v>
      </c>
      <c r="G216" s="694"/>
      <c r="H216" s="29" t="s">
        <v>42</v>
      </c>
      <c r="I216" s="4">
        <f t="shared" ca="1" si="129"/>
        <v>13099</v>
      </c>
      <c r="J216" s="4">
        <f t="shared" ca="1" si="129"/>
        <v>13410</v>
      </c>
      <c r="K216" s="4">
        <f t="shared" ca="1" si="129"/>
        <v>10296</v>
      </c>
      <c r="L216" s="4">
        <f t="shared" ca="1" si="129"/>
        <v>11399</v>
      </c>
      <c r="M216" s="4">
        <f t="shared" ca="1" si="129"/>
        <v>8454</v>
      </c>
      <c r="N216" s="4">
        <f t="shared" ca="1" si="129"/>
        <v>14184</v>
      </c>
      <c r="O216" s="4">
        <f t="shared" ca="1" si="129"/>
        <v>19893</v>
      </c>
      <c r="P216" s="4">
        <f t="shared" ca="1" si="129"/>
        <v>15891</v>
      </c>
      <c r="Q216" s="4">
        <f t="shared" ca="1" si="129"/>
        <v>11767</v>
      </c>
      <c r="R216" s="4">
        <f t="shared" ca="1" si="129"/>
        <v>15875</v>
      </c>
      <c r="S216" s="4">
        <f t="shared" ca="1" si="129"/>
        <v>12172</v>
      </c>
      <c r="T216" s="4">
        <f t="shared" ca="1" si="129"/>
        <v>13357</v>
      </c>
      <c r="U216" s="4">
        <f t="shared" ca="1" si="129"/>
        <v>22618</v>
      </c>
      <c r="V216" s="4">
        <f t="shared" ca="1" si="129"/>
        <v>10769</v>
      </c>
      <c r="W216" s="4">
        <f t="shared" ca="1" si="129"/>
        <v>13510</v>
      </c>
      <c r="X216" s="4">
        <f t="shared" ca="1" si="129"/>
        <v>14255</v>
      </c>
      <c r="Y216" s="4">
        <f t="shared" ca="1" si="127"/>
        <v>12203</v>
      </c>
      <c r="Z216" s="4">
        <f t="shared" ca="1" si="127"/>
        <v>16037</v>
      </c>
      <c r="AA216" s="4">
        <f t="shared" ca="1" si="127"/>
        <v>15458</v>
      </c>
      <c r="AB216" s="4">
        <f t="shared" ca="1" si="127"/>
        <v>11204</v>
      </c>
      <c r="AC216" s="4">
        <f t="shared" ca="1" si="127"/>
        <v>7541</v>
      </c>
      <c r="AD216" s="4">
        <f t="shared" ca="1" si="127"/>
        <v>8610</v>
      </c>
      <c r="AE216" s="4">
        <f t="shared" ca="1" si="127"/>
        <v>6765</v>
      </c>
      <c r="AF216" s="4">
        <f t="shared" ca="1" si="127"/>
        <v>10157</v>
      </c>
      <c r="AG216" s="4">
        <f t="shared" ca="1" si="127"/>
        <v>13517</v>
      </c>
      <c r="AH216" s="4">
        <f t="shared" ca="1" si="127"/>
        <v>12052</v>
      </c>
      <c r="AI216" s="4">
        <f t="shared" ca="1" si="128"/>
        <v>7739</v>
      </c>
      <c r="AJ216" s="4">
        <f t="shared" ca="1" si="128"/>
        <v>6227</v>
      </c>
      <c r="AK216" s="4">
        <f t="shared" ca="1" si="128"/>
        <v>8137</v>
      </c>
      <c r="AL216" s="4">
        <f t="shared" ca="1" si="128"/>
        <v>15849</v>
      </c>
      <c r="AM216" s="4">
        <f t="shared" ca="1" si="128"/>
        <v>13390</v>
      </c>
      <c r="AN216" s="4">
        <f t="shared" ca="1" si="128"/>
        <v>9888</v>
      </c>
      <c r="AO216" s="4">
        <f t="shared" ca="1" si="128"/>
        <v>6513</v>
      </c>
      <c r="AP216" s="4">
        <f t="shared" ca="1" si="128"/>
        <v>7388</v>
      </c>
      <c r="AQ216" s="4">
        <f t="shared" ca="1" si="128"/>
        <v>8865</v>
      </c>
      <c r="AR216" s="4">
        <f t="shared" ca="1" si="128"/>
        <v>9977</v>
      </c>
      <c r="AS216" s="4">
        <f t="shared" ca="1" si="128"/>
        <v>12190</v>
      </c>
      <c r="AT216" s="4">
        <f t="shared" ca="1" si="128"/>
        <v>6235</v>
      </c>
      <c r="AU216" s="4">
        <f t="shared" ca="1" si="128"/>
        <v>5036</v>
      </c>
      <c r="AV216" s="4">
        <f t="shared" ca="1" si="128"/>
        <v>6653</v>
      </c>
      <c r="AW216" s="4">
        <f t="shared" ca="1" si="128"/>
        <v>5781</v>
      </c>
      <c r="AX216" s="4">
        <f t="shared" ca="1" si="128"/>
        <v>5626</v>
      </c>
      <c r="AY216" s="4">
        <f t="shared" ca="1" si="126"/>
        <v>7506</v>
      </c>
      <c r="AZ216" s="4">
        <f t="shared" ca="1" si="126"/>
        <v>6694</v>
      </c>
      <c r="BA216" s="4">
        <f t="shared" ca="1" si="126"/>
        <v>2382</v>
      </c>
      <c r="BB216" s="4">
        <f t="shared" ca="1" si="126"/>
        <v>2962</v>
      </c>
      <c r="BC216" s="4">
        <f t="shared" ca="1" si="126"/>
        <v>2866</v>
      </c>
      <c r="BD216" s="4">
        <f t="shared" ca="1" si="126"/>
        <v>2834</v>
      </c>
      <c r="BE216" s="4">
        <f t="shared" ca="1" si="126"/>
        <v>4568</v>
      </c>
      <c r="BF216" s="4">
        <f t="shared" ca="1" si="126"/>
        <v>5881</v>
      </c>
      <c r="BG216" s="4">
        <f t="shared" ca="1" si="126"/>
        <v>2311</v>
      </c>
      <c r="BH216" s="4">
        <f t="shared" ca="1" si="123"/>
        <v>2321</v>
      </c>
      <c r="BI216" s="4">
        <f t="shared" ca="1" si="123"/>
        <v>2383</v>
      </c>
      <c r="BJ216" s="4">
        <f t="shared" ca="1" si="123"/>
        <v>2787</v>
      </c>
      <c r="BK216" s="4">
        <f t="shared" ca="1" si="123"/>
        <v>3877</v>
      </c>
      <c r="BL216" s="4">
        <f t="shared" ca="1" si="123"/>
        <v>3385</v>
      </c>
      <c r="BM216" s="4">
        <f t="shared" ca="1" si="123"/>
        <v>1720</v>
      </c>
      <c r="BN216" s="4">
        <f t="shared" ca="1" si="123"/>
        <v>1927</v>
      </c>
      <c r="BO216" s="4">
        <f t="shared" ca="1" si="123"/>
        <v>1422</v>
      </c>
      <c r="BP216" s="4">
        <f t="shared" ca="1" si="123"/>
        <v>1510</v>
      </c>
      <c r="BQ216" s="4">
        <f t="shared" ca="1" si="123"/>
        <v>2667</v>
      </c>
      <c r="BR216" s="4">
        <f t="shared" ca="1" si="124"/>
        <v>2597</v>
      </c>
      <c r="BS216" s="4">
        <f t="shared" ca="1" si="124"/>
        <v>1465</v>
      </c>
      <c r="BT216" s="4">
        <f t="shared" ca="1" si="124"/>
        <v>2399</v>
      </c>
      <c r="BU216" s="4">
        <f t="shared" ca="1" si="124"/>
        <v>1802</v>
      </c>
      <c r="BV216" s="4">
        <f t="shared" ca="1" si="124"/>
        <v>2261</v>
      </c>
      <c r="BW216" s="4">
        <f t="shared" ca="1" si="124"/>
        <v>2672</v>
      </c>
      <c r="BX216" s="4">
        <f t="shared" ca="1" si="124"/>
        <v>1870</v>
      </c>
      <c r="BY216" s="4">
        <f t="shared" ca="1" si="125"/>
        <v>0</v>
      </c>
      <c r="BZ216" s="4">
        <f t="shared" ca="1" si="125"/>
        <v>0</v>
      </c>
      <c r="CA216" s="4">
        <f t="shared" ca="1" si="125"/>
        <v>0</v>
      </c>
      <c r="CB216" s="4">
        <f t="shared" ca="1" si="125"/>
        <v>0</v>
      </c>
      <c r="CC216" s="4">
        <f t="shared" ca="1" si="125"/>
        <v>0</v>
      </c>
    </row>
    <row r="217" spans="2:81">
      <c r="C217" s="26" t="str">
        <f t="shared" si="117"/>
        <v>历史汇总!B</v>
      </c>
      <c r="D217" s="26">
        <v>215</v>
      </c>
      <c r="E217" s="26" t="str">
        <f t="shared" si="118"/>
        <v>历史新!C215</v>
      </c>
      <c r="F217" s="26">
        <f>ROW()</f>
        <v>217</v>
      </c>
      <c r="G217" s="694" t="s">
        <v>43</v>
      </c>
      <c r="H217" s="28" t="s">
        <v>43</v>
      </c>
      <c r="I217" s="2">
        <f t="shared" ca="1" si="129"/>
        <v>4.7699999999999999E-2</v>
      </c>
      <c r="J217" s="2">
        <f t="shared" ca="1" si="129"/>
        <v>4.6800000000000001E-2</v>
      </c>
      <c r="K217" s="2">
        <f t="shared" ca="1" si="129"/>
        <v>5.1499999999999997E-2</v>
      </c>
      <c r="L217" s="2">
        <f t="shared" ca="1" si="129"/>
        <v>4.5999999999999999E-2</v>
      </c>
      <c r="M217" s="2">
        <f t="shared" ca="1" si="129"/>
        <v>3.9300000000000002E-2</v>
      </c>
      <c r="N217" s="2">
        <f t="shared" ca="1" si="129"/>
        <v>4.4699999999999997E-2</v>
      </c>
      <c r="O217" s="2">
        <f t="shared" ca="1" si="129"/>
        <v>4.2900000000000001E-2</v>
      </c>
      <c r="P217" s="2">
        <f t="shared" ca="1" si="129"/>
        <v>3.61E-2</v>
      </c>
      <c r="Q217" s="2">
        <f t="shared" ca="1" si="129"/>
        <v>4.7800000000000002E-2</v>
      </c>
      <c r="R217" s="2">
        <f t="shared" ca="1" si="129"/>
        <v>4.7100000000000003E-2</v>
      </c>
      <c r="S217" s="2">
        <f t="shared" ca="1" si="129"/>
        <v>4.9399999999999999E-2</v>
      </c>
      <c r="T217" s="2">
        <f t="shared" ca="1" si="129"/>
        <v>5.2999999999999999E-2</v>
      </c>
      <c r="U217" s="2">
        <f t="shared" ca="1" si="129"/>
        <v>4.0300000000000002E-2</v>
      </c>
      <c r="V217" s="2">
        <f t="shared" ca="1" si="129"/>
        <v>4.3999999999999997E-2</v>
      </c>
      <c r="W217" s="2">
        <f t="shared" ca="1" si="129"/>
        <v>4.4499999999999998E-2</v>
      </c>
      <c r="X217" s="2">
        <f t="shared" ca="1" si="129"/>
        <v>3.6600000000000001E-2</v>
      </c>
      <c r="Y217" s="2">
        <f t="shared" ca="1" si="127"/>
        <v>4.1399999999999999E-2</v>
      </c>
      <c r="Z217" s="2">
        <f t="shared" ca="1" si="127"/>
        <v>3.6299999999999999E-2</v>
      </c>
      <c r="AA217" s="2">
        <f t="shared" ca="1" si="127"/>
        <v>2.8400000000000002E-2</v>
      </c>
      <c r="AB217" s="2">
        <f t="shared" ca="1" si="127"/>
        <v>2.0199999999999999E-2</v>
      </c>
      <c r="AC217" s="2">
        <f t="shared" ca="1" si="127"/>
        <v>3.0700000000000002E-2</v>
      </c>
      <c r="AD217" s="2">
        <f t="shared" ca="1" si="127"/>
        <v>3.1600000000000003E-2</v>
      </c>
      <c r="AE217" s="2">
        <f t="shared" ca="1" si="127"/>
        <v>4.0899999999999999E-2</v>
      </c>
      <c r="AF217" s="2">
        <f t="shared" ca="1" si="127"/>
        <v>4.5199999999999997E-2</v>
      </c>
      <c r="AG217" s="2">
        <f t="shared" ca="1" si="127"/>
        <v>3.7600000000000001E-2</v>
      </c>
      <c r="AH217" s="2">
        <f t="shared" ca="1" si="127"/>
        <v>3.7699999999999997E-2</v>
      </c>
      <c r="AI217" s="2">
        <f t="shared" ca="1" si="128"/>
        <v>4.5100000000000001E-2</v>
      </c>
      <c r="AJ217" s="2">
        <f t="shared" ca="1" si="128"/>
        <v>3.0599999999999999E-2</v>
      </c>
      <c r="AK217" s="2">
        <f t="shared" ca="1" si="128"/>
        <v>3.15E-2</v>
      </c>
      <c r="AL217" s="2">
        <f t="shared" ca="1" si="128"/>
        <v>3.7600000000000001E-2</v>
      </c>
      <c r="AM217" s="2">
        <f t="shared" ca="1" si="128"/>
        <v>3.0499999999999999E-2</v>
      </c>
      <c r="AN217" s="2">
        <f t="shared" ca="1" si="128"/>
        <v>2.8199999999999999E-2</v>
      </c>
      <c r="AO217" s="2">
        <f t="shared" ca="1" si="128"/>
        <v>4.5199999999999997E-2</v>
      </c>
      <c r="AP217" s="2">
        <f t="shared" ca="1" si="128"/>
        <v>4.1399999999999999E-2</v>
      </c>
      <c r="AQ217" s="2">
        <f t="shared" ca="1" si="128"/>
        <v>4.7E-2</v>
      </c>
      <c r="AR217" s="2">
        <f t="shared" ca="1" si="128"/>
        <v>5.2299999999999999E-2</v>
      </c>
      <c r="AS217" s="2">
        <f t="shared" ca="1" si="128"/>
        <v>2.9600000000000001E-2</v>
      </c>
      <c r="AT217" s="2">
        <f t="shared" ca="1" si="128"/>
        <v>3.3700000000000001E-2</v>
      </c>
      <c r="AU217" s="2">
        <f t="shared" ca="1" si="128"/>
        <v>3.0800000000000001E-2</v>
      </c>
      <c r="AV217" s="2">
        <f t="shared" ca="1" si="128"/>
        <v>2.8400000000000002E-2</v>
      </c>
      <c r="AW217" s="2">
        <f t="shared" ca="1" si="128"/>
        <v>2.87E-2</v>
      </c>
      <c r="AX217" s="2">
        <f t="shared" ca="1" si="128"/>
        <v>2.47E-2</v>
      </c>
      <c r="AY217" s="2">
        <f t="shared" ca="1" si="126"/>
        <v>1.84E-2</v>
      </c>
      <c r="AZ217" s="2">
        <f t="shared" ca="1" si="126"/>
        <v>1.6299999999999999E-2</v>
      </c>
      <c r="BA217" s="2">
        <f t="shared" ca="1" si="126"/>
        <v>2.0299999999999999E-2</v>
      </c>
      <c r="BB217" s="2">
        <f t="shared" ca="1" si="126"/>
        <v>1.95E-2</v>
      </c>
      <c r="BC217" s="2">
        <f t="shared" ca="1" si="126"/>
        <v>2.18E-2</v>
      </c>
      <c r="BD217" s="2">
        <f t="shared" ca="1" si="126"/>
        <v>2.52E-2</v>
      </c>
      <c r="BE217" s="2">
        <f t="shared" ca="1" si="126"/>
        <v>2.01E-2</v>
      </c>
      <c r="BF217" s="2">
        <f t="shared" ca="1" si="126"/>
        <v>1.5599999999999999E-2</v>
      </c>
      <c r="BG217" s="2">
        <f t="shared" ca="1" si="126"/>
        <v>2.1600000000000001E-2</v>
      </c>
      <c r="BH217" s="2">
        <f t="shared" ca="1" si="123"/>
        <v>1.7399999999999999E-2</v>
      </c>
      <c r="BI217" s="2">
        <f t="shared" ca="1" si="123"/>
        <v>1.8700000000000001E-2</v>
      </c>
      <c r="BJ217" s="2">
        <f t="shared" ca="1" si="123"/>
        <v>1.7299999999999999E-2</v>
      </c>
      <c r="BK217" s="2">
        <f t="shared" ca="1" si="123"/>
        <v>1.21E-2</v>
      </c>
      <c r="BL217" s="2">
        <f t="shared" ca="1" si="123"/>
        <v>1.0999999999999999E-2</v>
      </c>
      <c r="BM217" s="2">
        <f t="shared" ca="1" si="123"/>
        <v>1.52E-2</v>
      </c>
      <c r="BN217" s="2">
        <f t="shared" ca="1" si="123"/>
        <v>1.5699999999999999E-2</v>
      </c>
      <c r="BO217" s="2">
        <f t="shared" ca="1" si="123"/>
        <v>1.7899999999999999E-2</v>
      </c>
      <c r="BP217" s="2">
        <f t="shared" ca="1" si="123"/>
        <v>2.1600000000000001E-2</v>
      </c>
      <c r="BQ217" s="2">
        <f t="shared" ca="1" si="123"/>
        <v>1.54E-2</v>
      </c>
      <c r="BR217" s="2">
        <f t="shared" ca="1" si="124"/>
        <v>1.7299999999999999E-2</v>
      </c>
      <c r="BS217" s="2">
        <f t="shared" ca="1" si="124"/>
        <v>2.3099999999999999E-2</v>
      </c>
      <c r="BT217" s="2">
        <f t="shared" ca="1" si="124"/>
        <v>1.95E-2</v>
      </c>
      <c r="BU217" s="2">
        <f t="shared" ca="1" si="124"/>
        <v>2.0299999999999999E-2</v>
      </c>
      <c r="BV217" s="2">
        <f t="shared" ca="1" si="124"/>
        <v>1.7999999999999999E-2</v>
      </c>
      <c r="BW217" s="2">
        <f t="shared" ca="1" si="124"/>
        <v>1.2200000000000001E-2</v>
      </c>
      <c r="BX217" s="2">
        <f t="shared" ca="1" si="124"/>
        <v>1.3599999999999999E-2</v>
      </c>
      <c r="BY217" s="2">
        <f t="shared" ca="1" si="125"/>
        <v>0</v>
      </c>
      <c r="BZ217" s="2">
        <f t="shared" ca="1" si="125"/>
        <v>0</v>
      </c>
      <c r="CA217" s="2">
        <f t="shared" ca="1" si="125"/>
        <v>0</v>
      </c>
      <c r="CB217" s="2">
        <f t="shared" ca="1" si="125"/>
        <v>0</v>
      </c>
      <c r="CC217" s="2">
        <f t="shared" ca="1" si="125"/>
        <v>0</v>
      </c>
    </row>
    <row r="218" spans="2:81">
      <c r="C218" s="26" t="str">
        <f t="shared" si="117"/>
        <v>历史汇总!B</v>
      </c>
      <c r="D218" s="26">
        <v>216</v>
      </c>
      <c r="E218" s="26" t="str">
        <f t="shared" si="118"/>
        <v>历史新!C216</v>
      </c>
      <c r="F218" s="26">
        <f>ROW()</f>
        <v>218</v>
      </c>
      <c r="G218" s="694"/>
      <c r="H218" s="29" t="s">
        <v>44</v>
      </c>
      <c r="I218" s="4">
        <f t="shared" ca="1" si="129"/>
        <v>-5.9200000000000003E-2</v>
      </c>
      <c r="J218" s="4">
        <f t="shared" ca="1" si="129"/>
        <v>-1.89E-2</v>
      </c>
      <c r="K218" s="4">
        <f t="shared" ca="1" si="129"/>
        <v>0.1004</v>
      </c>
      <c r="L218" s="4">
        <f t="shared" ca="1" si="129"/>
        <v>-0.10680000000000001</v>
      </c>
      <c r="M218" s="4">
        <f t="shared" ca="1" si="129"/>
        <v>-0.1457</v>
      </c>
      <c r="N218" s="4">
        <f t="shared" ca="1" si="129"/>
        <v>0.13739999999999999</v>
      </c>
      <c r="O218" s="4">
        <f t="shared" ca="1" si="129"/>
        <v>-4.0300000000000002E-2</v>
      </c>
      <c r="P218" s="4">
        <f t="shared" ca="1" si="129"/>
        <v>-0.1585</v>
      </c>
      <c r="Q218" s="4">
        <f t="shared" ca="1" si="129"/>
        <v>0.3241</v>
      </c>
      <c r="R218" s="4">
        <f t="shared" ca="1" si="129"/>
        <v>-1.46E-2</v>
      </c>
      <c r="S218" s="4">
        <f t="shared" ca="1" si="129"/>
        <v>4.8800000000000003E-2</v>
      </c>
      <c r="T218" s="4">
        <f t="shared" ca="1" si="129"/>
        <v>7.2900000000000006E-2</v>
      </c>
      <c r="U218" s="4">
        <f t="shared" ca="1" si="129"/>
        <v>-0.23960000000000001</v>
      </c>
      <c r="V218" s="4">
        <f t="shared" ca="1" si="129"/>
        <v>9.1800000000000007E-2</v>
      </c>
      <c r="W218" s="4">
        <f t="shared" ca="1" si="129"/>
        <v>1.14E-2</v>
      </c>
      <c r="X218" s="4">
        <f t="shared" ca="1" si="129"/>
        <v>-0.17749999999999999</v>
      </c>
      <c r="Y218" s="4">
        <f t="shared" ca="1" si="127"/>
        <v>0.13109999999999999</v>
      </c>
      <c r="Z218" s="4">
        <f t="shared" ca="1" si="127"/>
        <v>-0.1232</v>
      </c>
      <c r="AA218" s="4">
        <f t="shared" ca="1" si="127"/>
        <v>-0.21759999999999999</v>
      </c>
      <c r="AB218" s="4">
        <f t="shared" ca="1" si="127"/>
        <v>-0.28870000000000001</v>
      </c>
      <c r="AC218" s="4">
        <f t="shared" ca="1" si="127"/>
        <v>0.51980000000000004</v>
      </c>
      <c r="AD218" s="4">
        <f t="shared" ca="1" si="127"/>
        <v>2.93E-2</v>
      </c>
      <c r="AE218" s="4">
        <f t="shared" ca="1" si="127"/>
        <v>0.29430000000000001</v>
      </c>
      <c r="AF218" s="4">
        <f t="shared" ca="1" si="127"/>
        <v>0.1051</v>
      </c>
      <c r="AG218" s="4">
        <f t="shared" ca="1" si="127"/>
        <v>-0.1681</v>
      </c>
      <c r="AH218" s="4">
        <f t="shared" ca="1" si="127"/>
        <v>2.7000000000000001E-3</v>
      </c>
      <c r="AI218" s="4">
        <f t="shared" ca="1" si="128"/>
        <v>0.1963</v>
      </c>
      <c r="AJ218" s="4">
        <f t="shared" ca="1" si="128"/>
        <v>-0.32150000000000001</v>
      </c>
      <c r="AK218" s="4">
        <f t="shared" ca="1" si="128"/>
        <v>2.9399999999999999E-2</v>
      </c>
      <c r="AL218" s="4">
        <f t="shared" ca="1" si="128"/>
        <v>0.19370000000000001</v>
      </c>
      <c r="AM218" s="4">
        <f t="shared" ca="1" si="128"/>
        <v>-0.1888</v>
      </c>
      <c r="AN218" s="4">
        <f t="shared" ca="1" si="128"/>
        <v>-7.5399999999999995E-2</v>
      </c>
      <c r="AO218" s="4">
        <f t="shared" ca="1" si="128"/>
        <v>0.6028</v>
      </c>
      <c r="AP218" s="4">
        <f t="shared" ca="1" si="128"/>
        <v>-8.4099999999999994E-2</v>
      </c>
      <c r="AQ218" s="4">
        <f t="shared" ca="1" si="128"/>
        <v>0.1353</v>
      </c>
      <c r="AR218" s="4">
        <f t="shared" ca="1" si="128"/>
        <v>0.1128</v>
      </c>
      <c r="AS218" s="4">
        <f t="shared" ca="1" si="128"/>
        <v>-0.434</v>
      </c>
      <c r="AT218" s="4">
        <f t="shared" ca="1" si="128"/>
        <v>0.13850000000000001</v>
      </c>
      <c r="AU218" s="4">
        <f t="shared" ca="1" si="128"/>
        <v>-8.6099999999999996E-2</v>
      </c>
      <c r="AV218" s="4">
        <f t="shared" ca="1" si="128"/>
        <v>-7.7899999999999997E-2</v>
      </c>
      <c r="AW218" s="4">
        <f t="shared" ca="1" si="128"/>
        <v>1.06E-2</v>
      </c>
      <c r="AX218" s="4">
        <f t="shared" ca="1" si="128"/>
        <v>-0.1394</v>
      </c>
      <c r="AY218" s="4">
        <f t="shared" ca="1" si="126"/>
        <v>-0.25509999999999999</v>
      </c>
      <c r="AZ218" s="4">
        <f t="shared" ca="1" si="126"/>
        <v>-0.11409999999999999</v>
      </c>
      <c r="BA218" s="4">
        <f t="shared" ca="1" si="126"/>
        <v>0.24540000000000001</v>
      </c>
      <c r="BB218" s="4">
        <f t="shared" ca="1" si="126"/>
        <v>-3.9399999999999998E-2</v>
      </c>
      <c r="BC218" s="4">
        <f t="shared" ca="1" si="126"/>
        <v>0.1179</v>
      </c>
      <c r="BD218" s="4">
        <f t="shared" ca="1" si="126"/>
        <v>0.156</v>
      </c>
      <c r="BE218" s="4">
        <f t="shared" ca="1" si="126"/>
        <v>-0.2024</v>
      </c>
      <c r="BF218" s="4">
        <f t="shared" ca="1" si="126"/>
        <v>-0.22389999999999999</v>
      </c>
      <c r="BG218" s="4">
        <f t="shared" ca="1" si="126"/>
        <v>0.3846</v>
      </c>
      <c r="BH218" s="4">
        <f t="shared" ca="1" si="123"/>
        <v>-0.19439999999999999</v>
      </c>
      <c r="BI218" s="4">
        <f t="shared" ca="1" si="123"/>
        <v>7.4700000000000003E-2</v>
      </c>
      <c r="BJ218" s="4">
        <f t="shared" ca="1" si="123"/>
        <v>-7.4899999999999994E-2</v>
      </c>
      <c r="BK218" s="4">
        <f t="shared" ca="1" si="123"/>
        <v>-0.30059999999999998</v>
      </c>
      <c r="BL218" s="4">
        <f t="shared" ca="1" si="123"/>
        <v>-9.0899999999999995E-2</v>
      </c>
      <c r="BM218" s="4">
        <f t="shared" ca="1" si="123"/>
        <v>0.38179999999999997</v>
      </c>
      <c r="BN218" s="4">
        <f t="shared" ca="1" si="123"/>
        <v>3.2899999999999999E-2</v>
      </c>
      <c r="BO218" s="4">
        <f t="shared" ca="1" si="123"/>
        <v>0.1401</v>
      </c>
      <c r="BP218" s="4">
        <f t="shared" ca="1" si="123"/>
        <v>0.20669999999999999</v>
      </c>
      <c r="BQ218" s="4">
        <f t="shared" ca="1" si="123"/>
        <v>-0.28699999999999998</v>
      </c>
      <c r="BR218" s="4">
        <f t="shared" ca="1" si="124"/>
        <v>0.1234</v>
      </c>
      <c r="BS218" s="4">
        <f t="shared" ca="1" si="124"/>
        <v>0.33529999999999999</v>
      </c>
      <c r="BT218" s="4">
        <f t="shared" ca="1" si="124"/>
        <v>-0.15579999999999999</v>
      </c>
      <c r="BU218" s="4">
        <f t="shared" ca="1" si="124"/>
        <v>4.1000000000000002E-2</v>
      </c>
      <c r="BV218" s="4">
        <f t="shared" ca="1" si="124"/>
        <v>-0.1133</v>
      </c>
      <c r="BW218" s="4">
        <f t="shared" ca="1" si="124"/>
        <v>-0.32219999999999999</v>
      </c>
      <c r="BX218" s="4">
        <f t="shared" ca="1" si="124"/>
        <v>0.1148</v>
      </c>
      <c r="BY218" s="4">
        <f t="shared" ca="1" si="125"/>
        <v>0</v>
      </c>
      <c r="BZ218" s="4">
        <f t="shared" ca="1" si="125"/>
        <v>0</v>
      </c>
      <c r="CA218" s="4">
        <f t="shared" ca="1" si="125"/>
        <v>0</v>
      </c>
      <c r="CB218" s="4">
        <f t="shared" ca="1" si="125"/>
        <v>0</v>
      </c>
      <c r="CC218" s="4">
        <f t="shared" ca="1" si="125"/>
        <v>0</v>
      </c>
    </row>
    <row r="219" spans="2:81">
      <c r="C219" s="26" t="str">
        <f t="shared" si="117"/>
        <v>历史汇总!B</v>
      </c>
      <c r="D219" s="26">
        <v>217</v>
      </c>
      <c r="E219" s="26" t="str">
        <f t="shared" si="118"/>
        <v>历史新!C217</v>
      </c>
      <c r="F219" s="26">
        <f>ROW()</f>
        <v>219</v>
      </c>
      <c r="G219" s="694"/>
      <c r="H219" s="29" t="s">
        <v>45</v>
      </c>
      <c r="I219" s="4">
        <f t="shared" ca="1" si="129"/>
        <v>1.4200000000000001E-2</v>
      </c>
      <c r="J219" s="4">
        <f t="shared" ca="1" si="129"/>
        <v>1.6899999999999998E-2</v>
      </c>
      <c r="K219" s="4">
        <f t="shared" ca="1" si="129"/>
        <v>1.7299999999999999E-2</v>
      </c>
      <c r="L219" s="4">
        <f t="shared" ca="1" si="129"/>
        <v>1.54E-2</v>
      </c>
      <c r="M219" s="4">
        <f t="shared" ca="1" si="129"/>
        <v>1.38E-2</v>
      </c>
      <c r="N219" s="4">
        <f t="shared" ca="1" si="129"/>
        <v>1.6400000000000001E-2</v>
      </c>
      <c r="O219" s="4">
        <f t="shared" ca="1" si="129"/>
        <v>1.5800000000000002E-2</v>
      </c>
      <c r="P219" s="4">
        <f t="shared" ca="1" si="129"/>
        <v>1.2500000000000001E-2</v>
      </c>
      <c r="Q219" s="4">
        <f t="shared" ca="1" si="129"/>
        <v>1.43E-2</v>
      </c>
      <c r="R219" s="4">
        <f t="shared" ca="1" si="129"/>
        <v>1.5599999999999999E-2</v>
      </c>
      <c r="S219" s="4">
        <f t="shared" ca="1" si="129"/>
        <v>1.5599999999999999E-2</v>
      </c>
      <c r="T219" s="4">
        <f t="shared" ca="1" si="129"/>
        <v>1.4999999999999999E-2</v>
      </c>
      <c r="U219" s="4">
        <f t="shared" ca="1" si="129"/>
        <v>1.1900000000000001E-2</v>
      </c>
      <c r="V219" s="4">
        <f t="shared" ca="1" si="129"/>
        <v>1.2200000000000001E-2</v>
      </c>
      <c r="W219" s="4">
        <f t="shared" ca="1" si="129"/>
        <v>1.2E-2</v>
      </c>
      <c r="X219" s="4">
        <f t="shared" ca="1" si="129"/>
        <v>1.03E-2</v>
      </c>
      <c r="Y219" s="4">
        <f t="shared" ca="1" si="127"/>
        <v>1.11E-2</v>
      </c>
      <c r="Z219" s="4">
        <f t="shared" ca="1" si="127"/>
        <v>1.0200000000000001E-2</v>
      </c>
      <c r="AA219" s="4">
        <f t="shared" ca="1" si="127"/>
        <v>7.1000000000000004E-3</v>
      </c>
      <c r="AB219" s="4">
        <f t="shared" ca="1" si="127"/>
        <v>4.1999999999999997E-3</v>
      </c>
      <c r="AC219" s="4">
        <f t="shared" ca="1" si="127"/>
        <v>7.1999999999999998E-3</v>
      </c>
      <c r="AD219" s="4">
        <f t="shared" ca="1" si="127"/>
        <v>7.1999999999999998E-3</v>
      </c>
      <c r="AE219" s="4">
        <f t="shared" ca="1" si="127"/>
        <v>8.6999999999999994E-3</v>
      </c>
      <c r="AF219" s="4">
        <f t="shared" ca="1" si="127"/>
        <v>1.06E-2</v>
      </c>
      <c r="AG219" s="4">
        <f t="shared" ca="1" si="127"/>
        <v>8.9999999999999993E-3</v>
      </c>
      <c r="AH219" s="4">
        <f t="shared" ca="1" si="127"/>
        <v>8.2000000000000007E-3</v>
      </c>
      <c r="AI219" s="4">
        <f t="shared" ca="1" si="128"/>
        <v>0.01</v>
      </c>
      <c r="AJ219" s="4">
        <f t="shared" ca="1" si="128"/>
        <v>5.8999999999999999E-3</v>
      </c>
      <c r="AK219" s="4">
        <f t="shared" ca="1" si="128"/>
        <v>6.7000000000000002E-3</v>
      </c>
      <c r="AL219" s="4">
        <f t="shared" ca="1" si="128"/>
        <v>9.4999999999999998E-3</v>
      </c>
      <c r="AM219" s="4">
        <f t="shared" ca="1" si="128"/>
        <v>6.6E-3</v>
      </c>
      <c r="AN219" s="4">
        <f t="shared" ca="1" si="128"/>
        <v>6.7000000000000002E-3</v>
      </c>
      <c r="AO219" s="4">
        <f t="shared" ca="1" si="128"/>
        <v>1.06E-2</v>
      </c>
      <c r="AP219" s="4">
        <f t="shared" ca="1" si="128"/>
        <v>8.6999999999999994E-3</v>
      </c>
      <c r="AQ219" s="4">
        <f t="shared" ca="1" si="128"/>
        <v>9.7000000000000003E-3</v>
      </c>
      <c r="AR219" s="4">
        <f t="shared" ca="1" si="128"/>
        <v>9.9000000000000008E-3</v>
      </c>
      <c r="AS219" s="4">
        <f t="shared" ca="1" si="128"/>
        <v>6.4999999999999997E-3</v>
      </c>
      <c r="AT219" s="4">
        <f t="shared" ca="1" si="128"/>
        <v>6.1000000000000004E-3</v>
      </c>
      <c r="AU219" s="4">
        <f t="shared" ca="1" si="128"/>
        <v>6.1000000000000004E-3</v>
      </c>
      <c r="AV219" s="4">
        <f t="shared" ca="1" si="128"/>
        <v>5.8999999999999999E-3</v>
      </c>
      <c r="AW219" s="4">
        <f t="shared" ca="1" si="128"/>
        <v>5.5999999999999999E-3</v>
      </c>
      <c r="AX219" s="4">
        <f t="shared" ca="1" si="128"/>
        <v>5.5999999999999999E-3</v>
      </c>
      <c r="AY219" s="4">
        <f t="shared" ca="1" si="126"/>
        <v>4.7999999999999996E-3</v>
      </c>
      <c r="AZ219" s="4">
        <f t="shared" ca="1" si="126"/>
        <v>4.5999999999999999E-3</v>
      </c>
      <c r="BA219" s="4">
        <f t="shared" ca="1" si="126"/>
        <v>4.1000000000000003E-3</v>
      </c>
      <c r="BB219" s="4">
        <f t="shared" ca="1" si="126"/>
        <v>4.3E-3</v>
      </c>
      <c r="BC219" s="4">
        <f t="shared" ca="1" si="126"/>
        <v>5.4999999999999997E-3</v>
      </c>
      <c r="BD219" s="4">
        <f t="shared" ca="1" si="126"/>
        <v>6.1999999999999998E-3</v>
      </c>
      <c r="BE219" s="4">
        <f t="shared" ca="1" si="126"/>
        <v>5.4999999999999997E-3</v>
      </c>
      <c r="BF219" s="4">
        <f t="shared" ca="1" si="126"/>
        <v>4.1000000000000003E-3</v>
      </c>
      <c r="BG219" s="4">
        <f t="shared" ca="1" si="126"/>
        <v>5.4000000000000003E-3</v>
      </c>
      <c r="BH219" s="4">
        <f t="shared" ca="1" si="123"/>
        <v>3.7000000000000002E-3</v>
      </c>
      <c r="BI219" s="4">
        <f t="shared" ca="1" si="123"/>
        <v>4.0000000000000001E-3</v>
      </c>
      <c r="BJ219" s="4">
        <f t="shared" ca="1" si="123"/>
        <v>4.3E-3</v>
      </c>
      <c r="BK219" s="4">
        <f t="shared" ca="1" si="123"/>
        <v>3.3E-3</v>
      </c>
      <c r="BL219" s="4">
        <f t="shared" ca="1" si="123"/>
        <v>2.8E-3</v>
      </c>
      <c r="BM219" s="4">
        <f t="shared" ca="1" si="123"/>
        <v>3.3999999999999998E-3</v>
      </c>
      <c r="BN219" s="4">
        <f t="shared" ca="1" si="123"/>
        <v>3.2000000000000002E-3</v>
      </c>
      <c r="BO219" s="4">
        <f t="shared" ca="1" si="123"/>
        <v>3.5999999999999999E-3</v>
      </c>
      <c r="BP219" s="4">
        <f t="shared" ca="1" si="123"/>
        <v>4.1999999999999997E-3</v>
      </c>
      <c r="BQ219" s="4">
        <f t="shared" ca="1" si="123"/>
        <v>4.0000000000000001E-3</v>
      </c>
      <c r="BR219" s="4">
        <f t="shared" ca="1" si="124"/>
        <v>4.4999999999999997E-3</v>
      </c>
      <c r="BS219" s="4">
        <f t="shared" ca="1" si="124"/>
        <v>5.1999999999999998E-3</v>
      </c>
      <c r="BT219" s="4">
        <f t="shared" ca="1" si="124"/>
        <v>5.4999999999999997E-3</v>
      </c>
      <c r="BU219" s="4">
        <f t="shared" ca="1" si="124"/>
        <v>4.8999999999999998E-3</v>
      </c>
      <c r="BV219" s="4">
        <f t="shared" ca="1" si="124"/>
        <v>4.0000000000000001E-3</v>
      </c>
      <c r="BW219" s="4">
        <f t="shared" ca="1" si="124"/>
        <v>2.8999999999999998E-3</v>
      </c>
      <c r="BX219" s="4">
        <f t="shared" ca="1" si="124"/>
        <v>2.8999999999999998E-3</v>
      </c>
      <c r="BY219" s="4">
        <f t="shared" ca="1" si="125"/>
        <v>0</v>
      </c>
      <c r="BZ219" s="4">
        <f t="shared" ca="1" si="125"/>
        <v>0</v>
      </c>
      <c r="CA219" s="4">
        <f t="shared" ca="1" si="125"/>
        <v>0</v>
      </c>
      <c r="CB219" s="4">
        <f t="shared" ca="1" si="125"/>
        <v>0</v>
      </c>
      <c r="CC219" s="4">
        <f t="shared" ca="1" si="125"/>
        <v>0</v>
      </c>
    </row>
    <row r="220" spans="2:81">
      <c r="C220" s="26" t="str">
        <f t="shared" si="117"/>
        <v>历史汇总!B</v>
      </c>
      <c r="D220" s="26">
        <v>218</v>
      </c>
      <c r="E220" s="26" t="str">
        <f t="shared" si="118"/>
        <v>历史新!C218</v>
      </c>
      <c r="F220" s="26">
        <f>ROW()</f>
        <v>220</v>
      </c>
      <c r="G220" s="694"/>
      <c r="H220" s="29" t="s">
        <v>46</v>
      </c>
      <c r="I220" s="4">
        <f t="shared" ca="1" si="129"/>
        <v>8.8400000000000006E-2</v>
      </c>
      <c r="J220" s="4">
        <f t="shared" ca="1" si="129"/>
        <v>7.9500000000000001E-2</v>
      </c>
      <c r="K220" s="4">
        <f t="shared" ca="1" si="129"/>
        <v>7.9699999999999993E-2</v>
      </c>
      <c r="L220" s="4">
        <f t="shared" ca="1" si="129"/>
        <v>7.5800000000000006E-2</v>
      </c>
      <c r="M220" s="4">
        <f t="shared" ca="1" si="129"/>
        <v>6.0600000000000001E-2</v>
      </c>
      <c r="N220" s="4">
        <f t="shared" ca="1" si="129"/>
        <v>7.4999999999999997E-2</v>
      </c>
      <c r="O220" s="4">
        <f t="shared" ca="1" si="129"/>
        <v>7.8600000000000003E-2</v>
      </c>
      <c r="P220" s="4">
        <f t="shared" ca="1" si="129"/>
        <v>6.3700000000000007E-2</v>
      </c>
      <c r="Q220" s="4">
        <f t="shared" ca="1" si="129"/>
        <v>7.51E-2</v>
      </c>
      <c r="R220" s="4">
        <f t="shared" ca="1" si="129"/>
        <v>8.4699999999999998E-2</v>
      </c>
      <c r="S220" s="4">
        <f t="shared" ca="1" si="129"/>
        <v>8.1299999999999997E-2</v>
      </c>
      <c r="T220" s="4">
        <f t="shared" ca="1" si="129"/>
        <v>9.6100000000000005E-2</v>
      </c>
      <c r="U220" s="4">
        <f t="shared" ca="1" si="129"/>
        <v>9.3399999999999997E-2</v>
      </c>
      <c r="V220" s="4">
        <f t="shared" ca="1" si="129"/>
        <v>8.1100000000000005E-2</v>
      </c>
      <c r="W220" s="4">
        <f t="shared" ca="1" si="129"/>
        <v>9.06E-2</v>
      </c>
      <c r="X220" s="4">
        <f t="shared" ca="1" si="129"/>
        <v>8.0600000000000005E-2</v>
      </c>
      <c r="Y220" s="4">
        <f t="shared" ca="1" si="127"/>
        <v>8.0500000000000002E-2</v>
      </c>
      <c r="Z220" s="4">
        <f t="shared" ca="1" si="127"/>
        <v>7.8700000000000006E-2</v>
      </c>
      <c r="AA220" s="4">
        <f t="shared" ca="1" si="127"/>
        <v>6.8099999999999994E-2</v>
      </c>
      <c r="AB220" s="4">
        <f t="shared" ca="1" si="127"/>
        <v>5.3699999999999998E-2</v>
      </c>
      <c r="AC220" s="4">
        <f t="shared" ca="1" si="127"/>
        <v>5.1299999999999998E-2</v>
      </c>
      <c r="AD220" s="4">
        <f t="shared" ca="1" si="127"/>
        <v>6.2100000000000002E-2</v>
      </c>
      <c r="AE220" s="4">
        <f t="shared" ca="1" si="127"/>
        <v>7.3800000000000004E-2</v>
      </c>
      <c r="AF220" s="4">
        <f t="shared" ca="1" si="127"/>
        <v>9.0700000000000003E-2</v>
      </c>
      <c r="AG220" s="4">
        <f t="shared" ca="1" si="127"/>
        <v>9.0300000000000005E-2</v>
      </c>
      <c r="AH220" s="4">
        <f t="shared" ca="1" si="127"/>
        <v>8.6800000000000002E-2</v>
      </c>
      <c r="AI220" s="4">
        <f t="shared" ca="1" si="128"/>
        <v>9.0499999999999997E-2</v>
      </c>
      <c r="AJ220" s="4">
        <f t="shared" ca="1" si="128"/>
        <v>6.5600000000000006E-2</v>
      </c>
      <c r="AK220" s="4">
        <f t="shared" ca="1" si="128"/>
        <v>7.2900000000000006E-2</v>
      </c>
      <c r="AL220" s="4">
        <f t="shared" ca="1" si="128"/>
        <v>9.2999999999999999E-2</v>
      </c>
      <c r="AM220" s="4">
        <f t="shared" ca="1" si="128"/>
        <v>9.1999999999999998E-2</v>
      </c>
      <c r="AN220" s="4">
        <f t="shared" ca="1" si="128"/>
        <v>7.5800000000000006E-2</v>
      </c>
      <c r="AO220" s="4">
        <f t="shared" ca="1" si="128"/>
        <v>8.6499999999999994E-2</v>
      </c>
      <c r="AP220" s="4">
        <f t="shared" ca="1" si="128"/>
        <v>8.9599999999999999E-2</v>
      </c>
      <c r="AQ220" s="4">
        <f t="shared" ca="1" si="128"/>
        <v>9.5100000000000004E-2</v>
      </c>
      <c r="AR220" s="4">
        <f t="shared" ca="1" si="128"/>
        <v>0.1114</v>
      </c>
      <c r="AS220" s="4">
        <f t="shared" ca="1" si="128"/>
        <v>9.5799999999999996E-2</v>
      </c>
      <c r="AT220" s="4">
        <f t="shared" ca="1" si="128"/>
        <v>7.5399999999999995E-2</v>
      </c>
      <c r="AU220" s="4">
        <f t="shared" ca="1" si="128"/>
        <v>6.5299999999999997E-2</v>
      </c>
      <c r="AV220" s="4">
        <f t="shared" ca="1" si="128"/>
        <v>6.9099999999999995E-2</v>
      </c>
      <c r="AW220" s="4">
        <f t="shared" ca="1" si="128"/>
        <v>6.13E-2</v>
      </c>
      <c r="AX220" s="4">
        <f t="shared" ca="1" si="128"/>
        <v>5.3400000000000003E-2</v>
      </c>
      <c r="AY220" s="4">
        <f t="shared" ca="1" si="126"/>
        <v>5.4399999999999997E-2</v>
      </c>
      <c r="AZ220" s="4">
        <f t="shared" ca="1" si="126"/>
        <v>4.4900000000000002E-2</v>
      </c>
      <c r="BA220" s="4">
        <f t="shared" ca="1" si="126"/>
        <v>3.6400000000000002E-2</v>
      </c>
      <c r="BB220" s="4">
        <f t="shared" ca="1" si="126"/>
        <v>3.9E-2</v>
      </c>
      <c r="BC220" s="4">
        <f t="shared" ca="1" si="126"/>
        <v>4.0099999999999997E-2</v>
      </c>
      <c r="BD220" s="4">
        <f t="shared" ca="1" si="126"/>
        <v>4.3900000000000002E-2</v>
      </c>
      <c r="BE220" s="4">
        <f t="shared" ca="1" si="126"/>
        <v>4.2599999999999999E-2</v>
      </c>
      <c r="BF220" s="4">
        <f t="shared" ca="1" si="126"/>
        <v>4.1099999999999998E-2</v>
      </c>
      <c r="BG220" s="4">
        <f t="shared" ca="1" si="126"/>
        <v>3.7600000000000001E-2</v>
      </c>
      <c r="BH220" s="4">
        <f t="shared" ca="1" si="123"/>
        <v>3.2899999999999999E-2</v>
      </c>
      <c r="BI220" s="4">
        <f t="shared" ca="1" si="123"/>
        <v>3.3300000000000003E-2</v>
      </c>
      <c r="BJ220" s="4">
        <f t="shared" ca="1" si="123"/>
        <v>3.3000000000000002E-2</v>
      </c>
      <c r="BK220" s="4">
        <f t="shared" ca="1" si="123"/>
        <v>3.32E-2</v>
      </c>
      <c r="BL220" s="4">
        <f t="shared" ca="1" si="123"/>
        <v>2.7099999999999999E-2</v>
      </c>
      <c r="BM220" s="4">
        <f t="shared" ca="1" si="123"/>
        <v>2.2100000000000002E-2</v>
      </c>
      <c r="BN220" s="4">
        <f t="shared" ca="1" si="123"/>
        <v>2.8199999999999999E-2</v>
      </c>
      <c r="BO220" s="4">
        <f t="shared" ca="1" si="123"/>
        <v>2.4500000000000001E-2</v>
      </c>
      <c r="BP220" s="4">
        <f t="shared" ca="1" si="123"/>
        <v>3.2599999999999997E-2</v>
      </c>
      <c r="BQ220" s="4">
        <f t="shared" ca="1" si="123"/>
        <v>3.0599999999999999E-2</v>
      </c>
      <c r="BR220" s="4">
        <f t="shared" ca="1" si="124"/>
        <v>3.1899999999999998E-2</v>
      </c>
      <c r="BS220" s="4">
        <f t="shared" ca="1" si="124"/>
        <v>3.1899999999999998E-2</v>
      </c>
      <c r="BT220" s="4">
        <f t="shared" ca="1" si="124"/>
        <v>3.3700000000000001E-2</v>
      </c>
      <c r="BU220" s="4">
        <f t="shared" ca="1" si="124"/>
        <v>2.9499999999999998E-2</v>
      </c>
      <c r="BV220" s="4">
        <f t="shared" ca="1" si="124"/>
        <v>3.2599999999999997E-2</v>
      </c>
      <c r="BW220" s="4">
        <f t="shared" ca="1" si="124"/>
        <v>2.7799999999999998E-2</v>
      </c>
      <c r="BX220" s="4">
        <f t="shared" ca="1" si="124"/>
        <v>2.3599999999999999E-2</v>
      </c>
      <c r="BY220" s="4">
        <f t="shared" ca="1" si="125"/>
        <v>0</v>
      </c>
      <c r="BZ220" s="4">
        <f t="shared" ca="1" si="125"/>
        <v>0</v>
      </c>
      <c r="CA220" s="4">
        <f t="shared" ca="1" si="125"/>
        <v>0</v>
      </c>
      <c r="CB220" s="4">
        <f t="shared" ca="1" si="125"/>
        <v>0</v>
      </c>
      <c r="CC220" s="4">
        <f t="shared" ca="1" si="125"/>
        <v>0</v>
      </c>
    </row>
    <row r="221" spans="2:81">
      <c r="C221" s="26" t="str">
        <f t="shared" si="117"/>
        <v>历史汇总!B</v>
      </c>
      <c r="D221" s="26">
        <v>219</v>
      </c>
      <c r="E221" s="26" t="str">
        <f t="shared" si="118"/>
        <v>历史新!C219</v>
      </c>
      <c r="F221" s="26">
        <f>ROW()</f>
        <v>221</v>
      </c>
      <c r="G221" s="694"/>
      <c r="H221" s="29" t="s">
        <v>47</v>
      </c>
      <c r="I221" s="4">
        <f t="shared" ca="1" si="129"/>
        <v>2.8199999999999999E-2</v>
      </c>
      <c r="J221" s="4">
        <f t="shared" ca="1" si="129"/>
        <v>3.2000000000000001E-2</v>
      </c>
      <c r="K221" s="4">
        <f t="shared" ca="1" si="129"/>
        <v>2.9399999999999999E-2</v>
      </c>
      <c r="L221" s="4">
        <f t="shared" ca="1" si="129"/>
        <v>2.4199999999999999E-2</v>
      </c>
      <c r="M221" s="4">
        <f t="shared" ca="1" si="129"/>
        <v>2.0799999999999999E-2</v>
      </c>
      <c r="N221" s="4">
        <f t="shared" ca="1" si="129"/>
        <v>2.81E-2</v>
      </c>
      <c r="O221" s="4">
        <f t="shared" ca="1" si="129"/>
        <v>3.0200000000000001E-2</v>
      </c>
      <c r="P221" s="4">
        <f t="shared" ca="1" si="129"/>
        <v>2.8500000000000001E-2</v>
      </c>
      <c r="Q221" s="4">
        <f t="shared" ca="1" si="129"/>
        <v>3.2899999999999999E-2</v>
      </c>
      <c r="R221" s="4">
        <f t="shared" ca="1" si="129"/>
        <v>3.04E-2</v>
      </c>
      <c r="S221" s="4">
        <f t="shared" ca="1" si="129"/>
        <v>2.9399999999999999E-2</v>
      </c>
      <c r="T221" s="4">
        <f t="shared" ca="1" si="129"/>
        <v>2.9700000000000001E-2</v>
      </c>
      <c r="U221" s="4">
        <f t="shared" ca="1" si="129"/>
        <v>2.9399999999999999E-2</v>
      </c>
      <c r="V221" s="4">
        <f t="shared" ca="1" si="129"/>
        <v>2.86E-2</v>
      </c>
      <c r="W221" s="4">
        <f t="shared" ca="1" si="129"/>
        <v>2.86E-2</v>
      </c>
      <c r="X221" s="4">
        <f t="shared" ca="1" si="129"/>
        <v>2.6200000000000001E-2</v>
      </c>
      <c r="Y221" s="4">
        <f t="shared" ca="1" si="127"/>
        <v>3.04E-2</v>
      </c>
      <c r="Z221" s="4">
        <f t="shared" ca="1" si="127"/>
        <v>2.81E-2</v>
      </c>
      <c r="AA221" s="4">
        <f t="shared" ca="1" si="127"/>
        <v>2.47E-2</v>
      </c>
      <c r="AB221" s="4">
        <f t="shared" ca="1" si="127"/>
        <v>1.8700000000000001E-2</v>
      </c>
      <c r="AC221" s="4">
        <f t="shared" ca="1" si="127"/>
        <v>2.1000000000000001E-2</v>
      </c>
      <c r="AD221" s="4">
        <f t="shared" ca="1" si="127"/>
        <v>1.7600000000000001E-2</v>
      </c>
      <c r="AE221" s="4">
        <f t="shared" ca="1" si="127"/>
        <v>2.1299999999999999E-2</v>
      </c>
      <c r="AF221" s="4">
        <f t="shared" ca="1" si="127"/>
        <v>2.3699999999999999E-2</v>
      </c>
      <c r="AG221" s="4">
        <f t="shared" ca="1" si="127"/>
        <v>2.2200000000000001E-2</v>
      </c>
      <c r="AH221" s="4">
        <f t="shared" ca="1" si="127"/>
        <v>2.35E-2</v>
      </c>
      <c r="AI221" s="4">
        <f t="shared" ca="1" si="128"/>
        <v>2.1899999999999999E-2</v>
      </c>
      <c r="AJ221" s="4">
        <f t="shared" ca="1" si="128"/>
        <v>1.5699999999999999E-2</v>
      </c>
      <c r="AK221" s="4">
        <f t="shared" ca="1" si="128"/>
        <v>1.7600000000000001E-2</v>
      </c>
      <c r="AL221" s="4">
        <f t="shared" ca="1" si="128"/>
        <v>2.64E-2</v>
      </c>
      <c r="AM221" s="4">
        <f t="shared" ca="1" si="128"/>
        <v>2.1899999999999999E-2</v>
      </c>
      <c r="AN221" s="4">
        <f t="shared" ca="1" si="128"/>
        <v>1.9E-2</v>
      </c>
      <c r="AO221" s="4">
        <f t="shared" ca="1" si="128"/>
        <v>2.4500000000000001E-2</v>
      </c>
      <c r="AP221" s="4">
        <f t="shared" ca="1" si="128"/>
        <v>2.1600000000000001E-2</v>
      </c>
      <c r="AQ221" s="4">
        <f t="shared" ca="1" si="128"/>
        <v>2.9399999999999999E-2</v>
      </c>
      <c r="AR221" s="4">
        <f t="shared" ca="1" si="128"/>
        <v>3.3099999999999997E-2</v>
      </c>
      <c r="AS221" s="4">
        <f t="shared" ca="1" si="128"/>
        <v>1.9900000000000001E-2</v>
      </c>
      <c r="AT221" s="4">
        <f t="shared" ca="1" si="128"/>
        <v>2.0899999999999998E-2</v>
      </c>
      <c r="AU221" s="4">
        <f t="shared" ca="1" si="128"/>
        <v>1.83E-2</v>
      </c>
      <c r="AV221" s="4">
        <f t="shared" ca="1" si="128"/>
        <v>1.7100000000000001E-2</v>
      </c>
      <c r="AW221" s="4">
        <f t="shared" ca="1" si="128"/>
        <v>2.07E-2</v>
      </c>
      <c r="AX221" s="4">
        <f t="shared" ca="1" si="128"/>
        <v>1.9199999999999998E-2</v>
      </c>
      <c r="AY221" s="4">
        <f t="shared" ca="1" si="126"/>
        <v>1.7500000000000002E-2</v>
      </c>
      <c r="AZ221" s="4">
        <f t="shared" ca="1" si="126"/>
        <v>1.7000000000000001E-2</v>
      </c>
      <c r="BA221" s="4">
        <f t="shared" ca="1" si="126"/>
        <v>1.3599999999999999E-2</v>
      </c>
      <c r="BB221" s="4">
        <f t="shared" ca="1" si="126"/>
        <v>1.23E-2</v>
      </c>
      <c r="BC221" s="4">
        <f t="shared" ca="1" si="126"/>
        <v>1.38E-2</v>
      </c>
      <c r="BD221" s="4">
        <f t="shared" ca="1" si="126"/>
        <v>1.5699999999999999E-2</v>
      </c>
      <c r="BE221" s="4">
        <f t="shared" ca="1" si="126"/>
        <v>1.6899999999999998E-2</v>
      </c>
      <c r="BF221" s="4">
        <f t="shared" ca="1" si="126"/>
        <v>1.54E-2</v>
      </c>
      <c r="BG221" s="4">
        <f t="shared" ca="1" si="126"/>
        <v>1.5299999999999999E-2</v>
      </c>
      <c r="BH221" s="4">
        <f t="shared" ca="1" si="123"/>
        <v>1.21E-2</v>
      </c>
      <c r="BI221" s="4">
        <f t="shared" ca="1" si="123"/>
        <v>1.26E-2</v>
      </c>
      <c r="BJ221" s="4">
        <f t="shared" ca="1" si="123"/>
        <v>1.37E-2</v>
      </c>
      <c r="BK221" s="4">
        <f t="shared" ca="1" si="123"/>
        <v>1.29E-2</v>
      </c>
      <c r="BL221" s="4">
        <f t="shared" ca="1" si="123"/>
        <v>1.21E-2</v>
      </c>
      <c r="BM221" s="4">
        <f t="shared" ca="1" si="123"/>
        <v>1.1599999999999999E-2</v>
      </c>
      <c r="BN221" s="4">
        <f t="shared" ca="1" si="123"/>
        <v>1.06E-2</v>
      </c>
      <c r="BO221" s="4">
        <f t="shared" ca="1" si="123"/>
        <v>1.0699999999999999E-2</v>
      </c>
      <c r="BP221" s="4">
        <f t="shared" ca="1" si="123"/>
        <v>1.1599999999999999E-2</v>
      </c>
      <c r="BQ221" s="4">
        <f t="shared" ca="1" si="123"/>
        <v>1.2500000000000001E-2</v>
      </c>
      <c r="BR221" s="4">
        <f t="shared" ca="1" si="124"/>
        <v>1.5699999999999999E-2</v>
      </c>
      <c r="BS221" s="4">
        <f t="shared" ca="1" si="124"/>
        <v>1.5599999999999999E-2</v>
      </c>
      <c r="BT221" s="4">
        <f t="shared" ca="1" si="124"/>
        <v>1.6199999999999999E-2</v>
      </c>
      <c r="BU221" s="4">
        <f t="shared" ca="1" si="124"/>
        <v>1.5599999999999999E-2</v>
      </c>
      <c r="BV221" s="4">
        <f t="shared" ca="1" si="124"/>
        <v>1.43E-2</v>
      </c>
      <c r="BW221" s="4">
        <f t="shared" ca="1" si="124"/>
        <v>1.2E-2</v>
      </c>
      <c r="BX221" s="4">
        <f t="shared" ca="1" si="124"/>
        <v>1.1900000000000001E-2</v>
      </c>
      <c r="BY221" s="4">
        <f t="shared" ca="1" si="125"/>
        <v>0</v>
      </c>
      <c r="BZ221" s="4">
        <f t="shared" ca="1" si="125"/>
        <v>0</v>
      </c>
      <c r="CA221" s="4">
        <f t="shared" ca="1" si="125"/>
        <v>0</v>
      </c>
      <c r="CB221" s="4">
        <f t="shared" ca="1" si="125"/>
        <v>0</v>
      </c>
      <c r="CC221" s="4">
        <f t="shared" ca="1" si="125"/>
        <v>0</v>
      </c>
    </row>
    <row r="222" spans="2:81">
      <c r="B222" s="26">
        <v>196</v>
      </c>
      <c r="C222" s="26" t="str">
        <f t="shared" si="117"/>
        <v>历史汇总!B196</v>
      </c>
      <c r="D222" s="26">
        <v>220</v>
      </c>
      <c r="E222" s="26" t="str">
        <f t="shared" si="118"/>
        <v>历史新!C220</v>
      </c>
      <c r="F222" s="26">
        <f>ROW()</f>
        <v>222</v>
      </c>
      <c r="G222" s="694" t="s">
        <v>48</v>
      </c>
      <c r="H222" s="28" t="s">
        <v>49</v>
      </c>
      <c r="I222" s="2">
        <f t="shared" ca="1" si="129"/>
        <v>0.12889999999999999</v>
      </c>
      <c r="J222" s="2">
        <f t="shared" ca="1" si="129"/>
        <v>0.1552</v>
      </c>
      <c r="K222" s="2">
        <f t="shared" ca="1" si="129"/>
        <v>0.11899999999999999</v>
      </c>
      <c r="L222" s="2">
        <f t="shared" ca="1" si="129"/>
        <v>0.1158</v>
      </c>
      <c r="M222" s="2">
        <f t="shared" ca="1" si="129"/>
        <v>0.1143</v>
      </c>
      <c r="N222" s="2">
        <f t="shared" ca="1" si="129"/>
        <v>0.13120000000000001</v>
      </c>
      <c r="O222" s="2">
        <f t="shared" ca="1" si="129"/>
        <v>0.1477</v>
      </c>
      <c r="P222" s="2">
        <f t="shared" ca="1" si="129"/>
        <v>0.1512</v>
      </c>
      <c r="Q222" s="2">
        <f t="shared" ca="1" si="129"/>
        <v>0.1116</v>
      </c>
      <c r="R222" s="2">
        <f t="shared" ca="1" si="129"/>
        <v>0.1328</v>
      </c>
      <c r="S222" s="2">
        <f t="shared" ca="1" si="129"/>
        <v>0.1133</v>
      </c>
      <c r="T222" s="2">
        <f t="shared" ca="1" si="129"/>
        <v>0.108</v>
      </c>
      <c r="U222" s="2">
        <f t="shared" ca="1" si="129"/>
        <v>0.14269999999999999</v>
      </c>
      <c r="V222" s="2">
        <f t="shared" ca="1" si="129"/>
        <v>0.1273</v>
      </c>
      <c r="W222" s="2">
        <f t="shared" ca="1" si="129"/>
        <v>0.1275</v>
      </c>
      <c r="X222" s="2">
        <f t="shared" ca="1" si="129"/>
        <v>0.14549999999999999</v>
      </c>
      <c r="Y222" s="2">
        <f t="shared" ca="1" si="127"/>
        <v>0.1343</v>
      </c>
      <c r="Z222" s="2">
        <f t="shared" ca="1" si="127"/>
        <v>0.14749999999999999</v>
      </c>
      <c r="AA222" s="2">
        <f t="shared" ca="1" si="127"/>
        <v>0.1434</v>
      </c>
      <c r="AB222" s="2">
        <f t="shared" ca="1" si="127"/>
        <v>0.13150000000000001</v>
      </c>
      <c r="AC222" s="2">
        <f t="shared" ca="1" si="127"/>
        <v>0.10639999999999999</v>
      </c>
      <c r="AD222" s="2">
        <f t="shared" ca="1" si="127"/>
        <v>0.1091</v>
      </c>
      <c r="AE222" s="2">
        <f t="shared" ca="1" si="127"/>
        <v>9.7699999999999995E-2</v>
      </c>
      <c r="AF222" s="2">
        <f t="shared" ca="1" si="127"/>
        <v>0.1062</v>
      </c>
      <c r="AG222" s="2">
        <f t="shared" ca="1" si="127"/>
        <v>0.12089999999999999</v>
      </c>
      <c r="AH222" s="2">
        <f t="shared" ca="1" si="127"/>
        <v>0.1104</v>
      </c>
      <c r="AI222" s="2">
        <f t="shared" ca="1" si="128"/>
        <v>0.1019</v>
      </c>
      <c r="AJ222" s="2">
        <f t="shared" ca="1" si="128"/>
        <v>9.3100000000000002E-2</v>
      </c>
      <c r="AK222" s="2">
        <f t="shared" ca="1" si="128"/>
        <v>0.1048</v>
      </c>
      <c r="AL222" s="2">
        <f t="shared" ca="1" si="128"/>
        <v>0.1303</v>
      </c>
      <c r="AM222" s="2">
        <f t="shared" ca="1" si="128"/>
        <v>0.12970000000000001</v>
      </c>
      <c r="AN222" s="2">
        <f t="shared" ca="1" si="128"/>
        <v>0.1414</v>
      </c>
      <c r="AO222" s="2">
        <f t="shared" ca="1" si="128"/>
        <v>0.1138</v>
      </c>
      <c r="AP222" s="2">
        <f t="shared" ca="1" si="128"/>
        <v>0.10299999999999999</v>
      </c>
      <c r="AQ222" s="2">
        <f t="shared" ca="1" si="128"/>
        <v>9.8900000000000002E-2</v>
      </c>
      <c r="AR222" s="2">
        <f t="shared" ca="1" si="128"/>
        <v>9.1800000000000007E-2</v>
      </c>
      <c r="AS222" s="2">
        <f t="shared" ca="1" si="128"/>
        <v>0.12670000000000001</v>
      </c>
      <c r="AT222" s="2">
        <f t="shared" ca="1" si="128"/>
        <v>9.6699999999999994E-2</v>
      </c>
      <c r="AU222" s="2">
        <f t="shared" ca="1" si="128"/>
        <v>0.1055</v>
      </c>
      <c r="AV222" s="2">
        <f t="shared" ca="1" si="128"/>
        <v>0.11169999999999999</v>
      </c>
      <c r="AW222" s="2">
        <f t="shared" ca="1" si="128"/>
        <v>0.1079</v>
      </c>
      <c r="AX222" s="2">
        <f t="shared" ca="1" si="128"/>
        <v>0.12820000000000001</v>
      </c>
      <c r="AY222" s="2">
        <f t="shared" ca="1" si="126"/>
        <v>0.1716</v>
      </c>
      <c r="AZ222" s="2">
        <f t="shared" ca="1" si="126"/>
        <v>0.18940000000000001</v>
      </c>
      <c r="BA222" s="2">
        <f t="shared" ca="1" si="126"/>
        <v>0.1123</v>
      </c>
      <c r="BB222" s="2">
        <f t="shared" ca="1" si="126"/>
        <v>0.1241</v>
      </c>
      <c r="BC222" s="2">
        <f t="shared" ca="1" si="126"/>
        <v>0.14349999999999999</v>
      </c>
      <c r="BD222" s="2">
        <f t="shared" ca="1" si="126"/>
        <v>0.13469999999999999</v>
      </c>
      <c r="BE222" s="2">
        <f t="shared" ca="1" si="126"/>
        <v>0.1658</v>
      </c>
      <c r="BF222" s="2">
        <f t="shared" ca="1" si="126"/>
        <v>0.16800000000000001</v>
      </c>
      <c r="BG222" s="2">
        <f t="shared" ca="1" si="126"/>
        <v>0.153</v>
      </c>
      <c r="BH222" s="2">
        <f t="shared" ca="1" si="123"/>
        <v>0.1323</v>
      </c>
      <c r="BI222" s="2">
        <f t="shared" ca="1" si="123"/>
        <v>0.12970000000000001</v>
      </c>
      <c r="BJ222" s="2">
        <f t="shared" ca="1" si="123"/>
        <v>0.14680000000000001</v>
      </c>
      <c r="BK222" s="2">
        <f t="shared" ca="1" si="123"/>
        <v>0.18410000000000001</v>
      </c>
      <c r="BL222" s="2">
        <f t="shared" ca="1" si="123"/>
        <v>0.1739</v>
      </c>
      <c r="BM222" s="2">
        <f t="shared" ca="1" si="123"/>
        <v>0.13</v>
      </c>
      <c r="BN222" s="2">
        <f t="shared" ca="1" si="123"/>
        <v>0.1203</v>
      </c>
      <c r="BO222" s="2">
        <f t="shared" ca="1" si="123"/>
        <v>0.11</v>
      </c>
      <c r="BP222" s="2">
        <f t="shared" ca="1" si="123"/>
        <v>0.1023</v>
      </c>
      <c r="BQ222" s="2">
        <f t="shared" ca="1" si="123"/>
        <v>0.15820000000000001</v>
      </c>
      <c r="BR222" s="2">
        <f t="shared" ca="1" si="124"/>
        <v>0.1578</v>
      </c>
      <c r="BS222" s="2">
        <f t="shared" ca="1" si="124"/>
        <v>0.13159999999999999</v>
      </c>
      <c r="BT222" s="2">
        <f t="shared" ca="1" si="124"/>
        <v>0.17169999999999999</v>
      </c>
      <c r="BU222" s="2">
        <f t="shared" ca="1" si="124"/>
        <v>0.1399</v>
      </c>
      <c r="BV222" s="2">
        <f t="shared" ca="1" si="124"/>
        <v>0.1293</v>
      </c>
      <c r="BW222" s="2">
        <f t="shared" ca="1" si="124"/>
        <v>0.15390000000000001</v>
      </c>
      <c r="BX222" s="2">
        <f t="shared" ca="1" si="124"/>
        <v>0.13339999999999999</v>
      </c>
      <c r="BY222" s="2">
        <f t="shared" ca="1" si="125"/>
        <v>0</v>
      </c>
      <c r="BZ222" s="2">
        <f t="shared" ca="1" si="125"/>
        <v>0</v>
      </c>
      <c r="CA222" s="2">
        <f t="shared" ca="1" si="125"/>
        <v>0</v>
      </c>
      <c r="CB222" s="2">
        <f t="shared" ca="1" si="125"/>
        <v>0</v>
      </c>
      <c r="CC222" s="2">
        <f t="shared" ca="1" si="125"/>
        <v>0</v>
      </c>
    </row>
    <row r="223" spans="2:81">
      <c r="B223" s="26">
        <v>197</v>
      </c>
      <c r="C223" s="26" t="str">
        <f t="shared" si="117"/>
        <v>历史汇总!B197</v>
      </c>
      <c r="D223" s="26">
        <v>221</v>
      </c>
      <c r="E223" s="26" t="str">
        <f t="shared" si="118"/>
        <v>历史新!C221</v>
      </c>
      <c r="F223" s="26">
        <f>ROW()</f>
        <v>223</v>
      </c>
      <c r="G223" s="694"/>
      <c r="H223" s="29" t="s">
        <v>50</v>
      </c>
      <c r="I223" s="4">
        <f t="shared" ca="1" si="129"/>
        <v>0.40970000000000001</v>
      </c>
      <c r="J223" s="4">
        <f t="shared" ca="1" si="129"/>
        <v>0.3982</v>
      </c>
      <c r="K223" s="4">
        <f t="shared" ca="1" si="129"/>
        <v>0.35620000000000002</v>
      </c>
      <c r="L223" s="4">
        <f t="shared" ca="1" si="129"/>
        <v>0.33260000000000001</v>
      </c>
      <c r="M223" s="4">
        <f t="shared" ca="1" si="129"/>
        <v>0.31359999999999999</v>
      </c>
      <c r="N223" s="4">
        <f t="shared" ca="1" si="129"/>
        <v>0.32140000000000002</v>
      </c>
      <c r="O223" s="4">
        <f t="shared" ca="1" si="129"/>
        <v>0.32650000000000001</v>
      </c>
      <c r="P223" s="4">
        <f t="shared" ca="1" si="129"/>
        <v>0.31369999999999998</v>
      </c>
      <c r="Q223" s="4">
        <f t="shared" ca="1" si="129"/>
        <v>0.3</v>
      </c>
      <c r="R223" s="4">
        <f t="shared" ca="1" si="129"/>
        <v>0.29220000000000002</v>
      </c>
      <c r="S223" s="4">
        <f t="shared" ca="1" si="129"/>
        <v>0.27810000000000001</v>
      </c>
      <c r="T223" s="4">
        <f t="shared" ca="1" si="129"/>
        <v>0.2611</v>
      </c>
      <c r="U223" s="4">
        <f t="shared" ca="1" si="129"/>
        <v>0.27439999999999998</v>
      </c>
      <c r="V223" s="4">
        <f t="shared" ca="1" si="129"/>
        <v>0.26200000000000001</v>
      </c>
      <c r="W223" s="4">
        <f t="shared" ca="1" si="129"/>
        <v>0.2366</v>
      </c>
      <c r="X223" s="4">
        <f t="shared" ca="1" si="129"/>
        <v>0.23880000000000001</v>
      </c>
      <c r="Y223" s="4">
        <f t="shared" ca="1" si="127"/>
        <v>0.24030000000000001</v>
      </c>
      <c r="Z223" s="4">
        <f t="shared" ca="1" si="127"/>
        <v>0.2374</v>
      </c>
      <c r="AA223" s="4">
        <f t="shared" ca="1" si="127"/>
        <v>0.24179999999999999</v>
      </c>
      <c r="AB223" s="4">
        <f t="shared" ca="1" si="127"/>
        <v>0.22409999999999999</v>
      </c>
      <c r="AC223" s="4">
        <f t="shared" ca="1" si="127"/>
        <v>0.2346</v>
      </c>
      <c r="AD223" s="4">
        <f t="shared" ca="1" si="127"/>
        <v>0.20580000000000001</v>
      </c>
      <c r="AE223" s="4">
        <f t="shared" ca="1" si="127"/>
        <v>0.19239999999999999</v>
      </c>
      <c r="AF223" s="4">
        <f t="shared" ca="1" si="127"/>
        <v>0.18310000000000001</v>
      </c>
      <c r="AG223" s="4">
        <f t="shared" ca="1" si="127"/>
        <v>0.18590000000000001</v>
      </c>
      <c r="AH223" s="4">
        <f t="shared" ca="1" si="127"/>
        <v>0.23130000000000001</v>
      </c>
      <c r="AI223" s="4">
        <f t="shared" ca="1" si="128"/>
        <v>0.1968</v>
      </c>
      <c r="AJ223" s="4">
        <f t="shared" ca="1" si="128"/>
        <v>0.16930000000000001</v>
      </c>
      <c r="AK223" s="4">
        <f t="shared" ca="1" si="128"/>
        <v>0.16059999999999999</v>
      </c>
      <c r="AL223" s="4">
        <f t="shared" ca="1" si="128"/>
        <v>0.17749999999999999</v>
      </c>
      <c r="AM223" s="4">
        <f t="shared" ca="1" si="128"/>
        <v>0.17580000000000001</v>
      </c>
      <c r="AN223" s="4">
        <f t="shared" ca="1" si="128"/>
        <v>0.1699</v>
      </c>
      <c r="AO223" s="4">
        <f t="shared" ca="1" si="128"/>
        <v>0.20030000000000001</v>
      </c>
      <c r="AP223" s="4">
        <f t="shared" ca="1" si="128"/>
        <v>0.16450000000000001</v>
      </c>
      <c r="AQ223" s="4">
        <f t="shared" ca="1" si="128"/>
        <v>0.15570000000000001</v>
      </c>
      <c r="AR223" s="4">
        <f t="shared" ca="1" si="128"/>
        <v>0.1434</v>
      </c>
      <c r="AS223" s="4">
        <f t="shared" ca="1" si="128"/>
        <v>0.1696</v>
      </c>
      <c r="AT223" s="4">
        <f t="shared" ca="1" si="128"/>
        <v>0.18410000000000001</v>
      </c>
      <c r="AU223" s="4">
        <f t="shared" ca="1" si="128"/>
        <v>0.1361</v>
      </c>
      <c r="AV223" s="4">
        <f t="shared" ca="1" si="128"/>
        <v>0.14130000000000001</v>
      </c>
      <c r="AW223" s="4">
        <f t="shared" ca="1" si="128"/>
        <v>0.14180000000000001</v>
      </c>
      <c r="AX223" s="4">
        <f t="shared" ca="1" si="128"/>
        <v>0.1328</v>
      </c>
      <c r="AY223" s="4">
        <f t="shared" ca="1" si="126"/>
        <v>0.13969999999999999</v>
      </c>
      <c r="AZ223" s="4">
        <f t="shared" ca="1" si="126"/>
        <v>0.18099999999999999</v>
      </c>
      <c r="BA223" s="4">
        <f t="shared" ca="1" si="126"/>
        <v>0.15110000000000001</v>
      </c>
      <c r="BB223" s="4">
        <f t="shared" ca="1" si="126"/>
        <v>0.13969999999999999</v>
      </c>
      <c r="BC223" s="4">
        <f t="shared" ca="1" si="126"/>
        <v>0.13320000000000001</v>
      </c>
      <c r="BD223" s="4">
        <f t="shared" ca="1" si="126"/>
        <v>0.13109999999999999</v>
      </c>
      <c r="BE223" s="4">
        <f t="shared" ca="1" si="126"/>
        <v>0.12870000000000001</v>
      </c>
      <c r="BF223" s="4">
        <f t="shared" ca="1" si="126"/>
        <v>0.14899999999999999</v>
      </c>
      <c r="BG223" s="4">
        <f t="shared" ca="1" si="126"/>
        <v>0.12859999999999999</v>
      </c>
      <c r="BH223" s="4">
        <f t="shared" ca="1" si="123"/>
        <v>9.6100000000000005E-2</v>
      </c>
      <c r="BI223" s="4">
        <f t="shared" ca="1" si="123"/>
        <v>0.1019</v>
      </c>
      <c r="BJ223" s="4">
        <f t="shared" ca="1" si="123"/>
        <v>0.10979999999999999</v>
      </c>
      <c r="BK223" s="4">
        <f t="shared" ca="1" si="123"/>
        <v>0.1298</v>
      </c>
      <c r="BL223" s="4">
        <f t="shared" ca="1" si="123"/>
        <v>0.1401</v>
      </c>
      <c r="BM223" s="4">
        <f t="shared" ca="1" si="123"/>
        <v>0.1222</v>
      </c>
      <c r="BN223" s="4">
        <f t="shared" ca="1" si="123"/>
        <v>0.1103</v>
      </c>
      <c r="BO223" s="4">
        <f t="shared" ca="1" si="123"/>
        <v>9.8400000000000001E-2</v>
      </c>
      <c r="BP223" s="4">
        <f t="shared" ca="1" si="123"/>
        <v>0.13059999999999999</v>
      </c>
      <c r="BQ223" s="4">
        <f t="shared" ca="1" si="123"/>
        <v>0.12230000000000001</v>
      </c>
      <c r="BR223" s="4">
        <f t="shared" ca="1" si="124"/>
        <v>0.14979999999999999</v>
      </c>
      <c r="BS223" s="4">
        <f t="shared" ca="1" si="124"/>
        <v>0.1211</v>
      </c>
      <c r="BT223" s="4">
        <f t="shared" ca="1" si="124"/>
        <v>0.128</v>
      </c>
      <c r="BU223" s="4">
        <f t="shared" ca="1" si="124"/>
        <v>0.112</v>
      </c>
      <c r="BV223" s="4">
        <f t="shared" ca="1" si="124"/>
        <v>9.6500000000000002E-2</v>
      </c>
      <c r="BW223" s="4">
        <f t="shared" ca="1" si="124"/>
        <v>0.10349999999999999</v>
      </c>
      <c r="BX223" s="4">
        <f t="shared" ca="1" si="124"/>
        <v>0.1162</v>
      </c>
      <c r="BY223" s="4">
        <f t="shared" ca="1" si="125"/>
        <v>0</v>
      </c>
      <c r="BZ223" s="4">
        <f t="shared" ca="1" si="125"/>
        <v>0</v>
      </c>
      <c r="CA223" s="4">
        <f t="shared" ca="1" si="125"/>
        <v>0</v>
      </c>
      <c r="CB223" s="4">
        <f t="shared" ca="1" si="125"/>
        <v>0</v>
      </c>
      <c r="CC223" s="4">
        <f t="shared" ca="1" si="125"/>
        <v>0</v>
      </c>
    </row>
    <row r="224" spans="2:81">
      <c r="B224" s="26">
        <v>198</v>
      </c>
      <c r="C224" s="26" t="str">
        <f t="shared" si="117"/>
        <v>历史汇总!B198</v>
      </c>
      <c r="D224" s="26">
        <v>222</v>
      </c>
      <c r="E224" s="26" t="str">
        <f t="shared" si="118"/>
        <v>历史新!C222</v>
      </c>
      <c r="F224" s="26">
        <f>ROW()</f>
        <v>224</v>
      </c>
      <c r="G224" s="694"/>
      <c r="H224" s="29" t="s">
        <v>51</v>
      </c>
      <c r="I224" s="4">
        <f t="shared" ca="1" si="129"/>
        <v>0.3518</v>
      </c>
      <c r="J224" s="4">
        <f t="shared" ca="1" si="129"/>
        <v>0.31890000000000002</v>
      </c>
      <c r="K224" s="4">
        <f t="shared" ca="1" si="129"/>
        <v>0.38159999999999999</v>
      </c>
      <c r="L224" s="4">
        <f t="shared" ca="1" si="129"/>
        <v>0.38940000000000002</v>
      </c>
      <c r="M224" s="4">
        <f t="shared" ca="1" si="129"/>
        <v>0.4143</v>
      </c>
      <c r="N224" s="4">
        <f t="shared" ca="1" si="129"/>
        <v>0.33329999999999999</v>
      </c>
      <c r="O224" s="4">
        <f t="shared" ca="1" si="129"/>
        <v>0.31230000000000002</v>
      </c>
      <c r="P224" s="4">
        <f t="shared" ca="1" si="129"/>
        <v>0.34210000000000002</v>
      </c>
      <c r="Q224" s="4">
        <f t="shared" ca="1" si="129"/>
        <v>0.37559999999999999</v>
      </c>
      <c r="R224" s="4">
        <f t="shared" ca="1" si="129"/>
        <v>0.37180000000000002</v>
      </c>
      <c r="S224" s="4">
        <f t="shared" ca="1" si="129"/>
        <v>0.40389999999999998</v>
      </c>
      <c r="T224" s="4">
        <f t="shared" ca="1" si="129"/>
        <v>0.40550000000000003</v>
      </c>
      <c r="U224" s="4">
        <f t="shared" ca="1" si="129"/>
        <v>0.34289999999999998</v>
      </c>
      <c r="V224" s="4">
        <f t="shared" ca="1" si="129"/>
        <v>0.40949999999999998</v>
      </c>
      <c r="W224" s="4">
        <f t="shared" ca="1" si="129"/>
        <v>0.41839999999999999</v>
      </c>
      <c r="X224" s="4">
        <f t="shared" ca="1" si="129"/>
        <v>0.41349999999999998</v>
      </c>
      <c r="Y224" s="4">
        <f t="shared" ca="1" si="127"/>
        <v>0.40079999999999999</v>
      </c>
      <c r="Z224" s="4">
        <f t="shared" ca="1" si="127"/>
        <v>0.39600000000000002</v>
      </c>
      <c r="AA224" s="4">
        <f t="shared" ca="1" si="127"/>
        <v>0.37540000000000001</v>
      </c>
      <c r="AB224" s="4">
        <f t="shared" ca="1" si="127"/>
        <v>0.40670000000000001</v>
      </c>
      <c r="AC224" s="4">
        <f t="shared" ca="1" si="127"/>
        <v>0.41820000000000002</v>
      </c>
      <c r="AD224" s="4">
        <f t="shared" ca="1" si="127"/>
        <v>0.44309999999999999</v>
      </c>
      <c r="AE224" s="4">
        <f t="shared" ca="1" si="127"/>
        <v>0.49769999999999998</v>
      </c>
      <c r="AF224" s="4">
        <f t="shared" ca="1" si="127"/>
        <v>0.47060000000000002</v>
      </c>
      <c r="AG224" s="4">
        <f t="shared" ca="1" si="127"/>
        <v>0.4451</v>
      </c>
      <c r="AH224" s="4">
        <f t="shared" ca="1" si="127"/>
        <v>0.39369999999999999</v>
      </c>
      <c r="AI224" s="4">
        <f t="shared" ca="1" si="128"/>
        <v>0.47720000000000001</v>
      </c>
      <c r="AJ224" s="4">
        <f t="shared" ca="1" si="128"/>
        <v>0.55079999999999996</v>
      </c>
      <c r="AK224" s="4">
        <f t="shared" ca="1" si="128"/>
        <v>0.44469999999999998</v>
      </c>
      <c r="AL224" s="4">
        <f t="shared" ca="1" si="128"/>
        <v>0.35670000000000002</v>
      </c>
      <c r="AM224" s="4">
        <f t="shared" ca="1" si="128"/>
        <v>0.42049999999999998</v>
      </c>
      <c r="AN224" s="4">
        <f t="shared" ca="1" si="128"/>
        <v>0.46279999999999999</v>
      </c>
      <c r="AO224" s="4">
        <f t="shared" ca="1" si="128"/>
        <v>0.46910000000000002</v>
      </c>
      <c r="AP224" s="4">
        <f t="shared" ca="1" si="128"/>
        <v>0.51949999999999996</v>
      </c>
      <c r="AQ224" s="4">
        <f t="shared" ca="1" si="128"/>
        <v>0.50239999999999996</v>
      </c>
      <c r="AR224" s="4">
        <f t="shared" ca="1" si="128"/>
        <v>0.4738</v>
      </c>
      <c r="AS224" s="4">
        <f t="shared" ca="1" si="128"/>
        <v>0.42630000000000001</v>
      </c>
      <c r="AT224" s="4">
        <f t="shared" ca="1" si="128"/>
        <v>0.45750000000000002</v>
      </c>
      <c r="AU224" s="4">
        <f t="shared" ca="1" si="128"/>
        <v>0.53790000000000004</v>
      </c>
      <c r="AV224" s="4">
        <f t="shared" ca="1" si="128"/>
        <v>0.48809999999999998</v>
      </c>
      <c r="AW224" s="4">
        <f t="shared" ca="1" si="128"/>
        <v>0.5181</v>
      </c>
      <c r="AX224" s="4">
        <f t="shared" ca="1" si="128"/>
        <v>0.51490000000000002</v>
      </c>
      <c r="AY224" s="4">
        <f t="shared" ca="1" si="126"/>
        <v>0.436</v>
      </c>
      <c r="AZ224" s="4">
        <f t="shared" ca="1" si="126"/>
        <v>0.39450000000000002</v>
      </c>
      <c r="BA224" s="4">
        <f t="shared" ca="1" si="126"/>
        <v>0.5746</v>
      </c>
      <c r="BB224" s="4">
        <f t="shared" ca="1" si="126"/>
        <v>0.54749999999999999</v>
      </c>
      <c r="BC224" s="4">
        <f t="shared" ca="1" si="126"/>
        <v>0.55079999999999996</v>
      </c>
      <c r="BD224" s="4">
        <f t="shared" ca="1" si="126"/>
        <v>0.55830000000000002</v>
      </c>
      <c r="BE224" s="4">
        <f t="shared" ca="1" si="126"/>
        <v>0.50109999999999999</v>
      </c>
      <c r="BF224" s="4">
        <f t="shared" ca="1" si="126"/>
        <v>0.43009999999999998</v>
      </c>
      <c r="BG224" s="4">
        <f t="shared" ca="1" si="126"/>
        <v>0.5635</v>
      </c>
      <c r="BH224" s="4">
        <f t="shared" ref="BH224:BY239" ca="1" si="130">OFFSET(INDIRECT($E224),0,BH$1)</f>
        <v>0.62670000000000003</v>
      </c>
      <c r="BI224" s="4">
        <f t="shared" ca="1" si="130"/>
        <v>0.61339999999999995</v>
      </c>
      <c r="BJ224" s="4">
        <f t="shared" ca="1" si="130"/>
        <v>0.54520000000000002</v>
      </c>
      <c r="BK224" s="4">
        <f t="shared" ca="1" si="130"/>
        <v>0.45529999999999998</v>
      </c>
      <c r="BL224" s="4">
        <f t="shared" ca="1" si="130"/>
        <v>0.44590000000000002</v>
      </c>
      <c r="BM224" s="4">
        <f t="shared" ca="1" si="130"/>
        <v>0.59699999999999998</v>
      </c>
      <c r="BN224" s="4">
        <f t="shared" ca="1" si="130"/>
        <v>0.57540000000000002</v>
      </c>
      <c r="BO224" s="4">
        <f t="shared" ca="1" si="130"/>
        <v>0.63759999999999994</v>
      </c>
      <c r="BP224" s="4">
        <f t="shared" ca="1" si="130"/>
        <v>0.58679999999999999</v>
      </c>
      <c r="BQ224" s="4">
        <f t="shared" ca="1" si="130"/>
        <v>0.50409999999999999</v>
      </c>
      <c r="BR224" s="4">
        <f t="shared" ca="1" si="130"/>
        <v>0.46779999999999999</v>
      </c>
      <c r="BS224" s="4">
        <f t="shared" ca="1" si="130"/>
        <v>0.59199999999999997</v>
      </c>
      <c r="BT224" s="4">
        <f t="shared" ca="1" si="130"/>
        <v>0.51</v>
      </c>
      <c r="BU224" s="4">
        <f t="shared" ca="1" si="130"/>
        <v>0.55710000000000004</v>
      </c>
      <c r="BV224" s="4">
        <f t="shared" ca="1" si="130"/>
        <v>0.53500000000000003</v>
      </c>
      <c r="BW224" s="4">
        <f t="shared" ca="1" si="130"/>
        <v>0.49220000000000003</v>
      </c>
      <c r="BX224" s="4">
        <f t="shared" ref="BR224:BX239" ca="1" si="131">OFFSET(INDIRECT($E224),0,BX$1)</f>
        <v>0.54800000000000004</v>
      </c>
      <c r="BY224" s="4">
        <f t="shared" ca="1" si="130"/>
        <v>0</v>
      </c>
      <c r="BZ224" s="4">
        <f t="shared" ref="BY224:CC239" ca="1" si="132">OFFSET(INDIRECT($E224),0,BZ$1)</f>
        <v>0</v>
      </c>
      <c r="CA224" s="4">
        <f t="shared" ca="1" si="132"/>
        <v>0</v>
      </c>
      <c r="CB224" s="4">
        <f t="shared" ca="1" si="132"/>
        <v>0</v>
      </c>
      <c r="CC224" s="4">
        <f t="shared" ca="1" si="132"/>
        <v>0</v>
      </c>
    </row>
    <row r="225" spans="2:81">
      <c r="B225" s="26">
        <v>199</v>
      </c>
      <c r="C225" s="26" t="str">
        <f t="shared" si="117"/>
        <v>历史汇总!B199</v>
      </c>
      <c r="D225" s="26">
        <v>223</v>
      </c>
      <c r="E225" s="26" t="str">
        <f t="shared" si="118"/>
        <v>历史新!C223</v>
      </c>
      <c r="F225" s="26">
        <f>ROW()</f>
        <v>225</v>
      </c>
      <c r="G225" s="694"/>
      <c r="H225" s="29" t="s">
        <v>52</v>
      </c>
      <c r="I225" s="4">
        <f t="shared" ca="1" si="129"/>
        <v>0.1096</v>
      </c>
      <c r="J225" s="4">
        <f t="shared" ca="1" si="129"/>
        <v>0.12770000000000001</v>
      </c>
      <c r="K225" s="4">
        <f t="shared" ca="1" si="129"/>
        <v>0.14319999999999999</v>
      </c>
      <c r="L225" s="4">
        <f t="shared" ca="1" si="129"/>
        <v>0.1623</v>
      </c>
      <c r="M225" s="4">
        <f t="shared" ca="1" si="129"/>
        <v>0.1578</v>
      </c>
      <c r="N225" s="4">
        <f t="shared" ca="1" si="129"/>
        <v>0.214</v>
      </c>
      <c r="O225" s="4">
        <f t="shared" ca="1" si="129"/>
        <v>0.2135</v>
      </c>
      <c r="P225" s="4">
        <f t="shared" ca="1" si="129"/>
        <v>0.193</v>
      </c>
      <c r="Q225" s="4">
        <f t="shared" ca="1" si="129"/>
        <v>0.21279999999999999</v>
      </c>
      <c r="R225" s="4">
        <f t="shared" ca="1" si="129"/>
        <v>0.20319999999999999</v>
      </c>
      <c r="S225" s="4">
        <f t="shared" ca="1" si="129"/>
        <v>0.20480000000000001</v>
      </c>
      <c r="T225" s="4">
        <f t="shared" ca="1" si="129"/>
        <v>0.2253</v>
      </c>
      <c r="U225" s="4">
        <f t="shared" ca="1" si="129"/>
        <v>0.24</v>
      </c>
      <c r="V225" s="4">
        <f t="shared" ca="1" si="129"/>
        <v>0.20130000000000001</v>
      </c>
      <c r="W225" s="4">
        <f t="shared" ca="1" si="129"/>
        <v>0.2175</v>
      </c>
      <c r="X225" s="4">
        <f t="shared" ca="1" si="129"/>
        <v>0.20230000000000001</v>
      </c>
      <c r="Y225" s="4">
        <f t="shared" ca="1" si="127"/>
        <v>0.22459999999999999</v>
      </c>
      <c r="Z225" s="4">
        <f t="shared" ca="1" si="127"/>
        <v>0.21920000000000001</v>
      </c>
      <c r="AA225" s="4">
        <f t="shared" ca="1" si="127"/>
        <v>0.2394</v>
      </c>
      <c r="AB225" s="4">
        <f t="shared" ca="1" si="127"/>
        <v>0.23769999999999999</v>
      </c>
      <c r="AC225" s="4">
        <f t="shared" ca="1" si="127"/>
        <v>0.24079999999999999</v>
      </c>
      <c r="AD225" s="4">
        <f t="shared" ca="1" si="127"/>
        <v>0.24199999999999999</v>
      </c>
      <c r="AE225" s="4">
        <f t="shared" ca="1" si="127"/>
        <v>0.2122</v>
      </c>
      <c r="AF225" s="4">
        <f t="shared" ca="1" si="127"/>
        <v>0.24010000000000001</v>
      </c>
      <c r="AG225" s="4">
        <f t="shared" ca="1" si="127"/>
        <v>0.24809999999999999</v>
      </c>
      <c r="AH225" s="4">
        <f t="shared" ca="1" si="127"/>
        <v>0.26450000000000001</v>
      </c>
      <c r="AI225" s="4">
        <f t="shared" ca="1" si="128"/>
        <v>0.22420000000000001</v>
      </c>
      <c r="AJ225" s="4">
        <f t="shared" ca="1" si="128"/>
        <v>0.18679999999999999</v>
      </c>
      <c r="AK225" s="4">
        <f t="shared" ca="1" si="128"/>
        <v>0.28999999999999998</v>
      </c>
      <c r="AL225" s="4">
        <f t="shared" ca="1" si="128"/>
        <v>0.33550000000000002</v>
      </c>
      <c r="AM225" s="4">
        <f t="shared" ca="1" si="128"/>
        <v>0.27400000000000002</v>
      </c>
      <c r="AN225" s="4">
        <f t="shared" ca="1" si="128"/>
        <v>0.22589999999999999</v>
      </c>
      <c r="AO225" s="4">
        <f t="shared" ca="1" si="128"/>
        <v>0.21679999999999999</v>
      </c>
      <c r="AP225" s="4">
        <f t="shared" ca="1" si="128"/>
        <v>0.21299999999999999</v>
      </c>
      <c r="AQ225" s="4">
        <f t="shared" ca="1" si="128"/>
        <v>0.24299999999999999</v>
      </c>
      <c r="AR225" s="4">
        <f t="shared" ca="1" si="128"/>
        <v>0.29099999999999998</v>
      </c>
      <c r="AS225" s="4">
        <f t="shared" ca="1" si="128"/>
        <v>0.27739999999999998</v>
      </c>
      <c r="AT225" s="4">
        <f t="shared" ca="1" si="128"/>
        <v>0.2616</v>
      </c>
      <c r="AU225" s="4">
        <f t="shared" ca="1" si="128"/>
        <v>0.2205</v>
      </c>
      <c r="AV225" s="4">
        <f t="shared" ca="1" si="128"/>
        <v>0.25879999999999997</v>
      </c>
      <c r="AW225" s="4">
        <f t="shared" ca="1" si="128"/>
        <v>0.23219999999999999</v>
      </c>
      <c r="AX225" s="4">
        <f t="shared" ca="1" si="128"/>
        <v>0.22409999999999999</v>
      </c>
      <c r="AY225" s="4">
        <f t="shared" ca="1" si="126"/>
        <v>0.25280000000000002</v>
      </c>
      <c r="AZ225" s="4">
        <f t="shared" ca="1" si="126"/>
        <v>0.2351</v>
      </c>
      <c r="BA225" s="4">
        <f t="shared" ca="1" si="126"/>
        <v>0.16200000000000001</v>
      </c>
      <c r="BB225" s="4">
        <f t="shared" ca="1" si="126"/>
        <v>0.18909999999999999</v>
      </c>
      <c r="BC225" s="4">
        <f t="shared" ca="1" si="126"/>
        <v>0.17349999999999999</v>
      </c>
      <c r="BD225" s="4">
        <f t="shared" ca="1" si="126"/>
        <v>0.1759</v>
      </c>
      <c r="BE225" s="4">
        <f t="shared" ca="1" si="126"/>
        <v>0.2044</v>
      </c>
      <c r="BF225" s="4">
        <f t="shared" ca="1" si="126"/>
        <v>0.253</v>
      </c>
      <c r="BG225" s="4">
        <f t="shared" ca="1" si="126"/>
        <v>0.15490000000000001</v>
      </c>
      <c r="BH225" s="4">
        <f t="shared" ca="1" si="130"/>
        <v>0.15540000000000001</v>
      </c>
      <c r="BI225" s="4">
        <f t="shared" ca="1" si="130"/>
        <v>0.15509999999999999</v>
      </c>
      <c r="BJ225" s="4">
        <f t="shared" ca="1" si="130"/>
        <v>0.2097</v>
      </c>
      <c r="BK225" s="4">
        <f t="shared" ca="1" si="130"/>
        <v>0.24129999999999999</v>
      </c>
      <c r="BL225" s="4">
        <f t="shared" ca="1" si="130"/>
        <v>0.2465</v>
      </c>
      <c r="BM225" s="4">
        <f t="shared" ca="1" si="130"/>
        <v>0.16089999999999999</v>
      </c>
      <c r="BN225" s="4">
        <f t="shared" ca="1" si="130"/>
        <v>0.20880000000000001</v>
      </c>
      <c r="BO225" s="4">
        <f t="shared" ca="1" si="130"/>
        <v>0.15770000000000001</v>
      </c>
      <c r="BP225" s="4">
        <f t="shared" ca="1" si="130"/>
        <v>0.18029999999999999</v>
      </c>
      <c r="BQ225" s="4">
        <f t="shared" ca="1" si="130"/>
        <v>0.2155</v>
      </c>
      <c r="BR225" s="4">
        <f t="shared" ca="1" si="131"/>
        <v>0.22470000000000001</v>
      </c>
      <c r="BS225" s="4">
        <f t="shared" ca="1" si="131"/>
        <v>0.15529999999999999</v>
      </c>
      <c r="BT225" s="4">
        <f t="shared" ca="1" si="131"/>
        <v>0.1903</v>
      </c>
      <c r="BU225" s="4">
        <f t="shared" ca="1" si="131"/>
        <v>0.191</v>
      </c>
      <c r="BV225" s="4">
        <f t="shared" ca="1" si="131"/>
        <v>0.2392</v>
      </c>
      <c r="BW225" s="4">
        <f t="shared" ca="1" si="131"/>
        <v>0.25040000000000001</v>
      </c>
      <c r="BX225" s="4">
        <f t="shared" ca="1" si="131"/>
        <v>0.2024</v>
      </c>
      <c r="BY225" s="4">
        <f t="shared" ca="1" si="132"/>
        <v>0</v>
      </c>
      <c r="BZ225" s="4">
        <f t="shared" ca="1" si="132"/>
        <v>0</v>
      </c>
      <c r="CA225" s="4">
        <f t="shared" ca="1" si="132"/>
        <v>0</v>
      </c>
      <c r="CB225" s="4">
        <f t="shared" ca="1" si="132"/>
        <v>0</v>
      </c>
      <c r="CC225" s="4">
        <f t="shared" ca="1" si="132"/>
        <v>0</v>
      </c>
    </row>
    <row r="226" spans="2:81">
      <c r="C226" s="26" t="str">
        <f t="shared" si="117"/>
        <v>历史汇总!B</v>
      </c>
      <c r="D226" s="26">
        <v>224</v>
      </c>
      <c r="E226" s="26" t="str">
        <f t="shared" si="118"/>
        <v>历史新!C224</v>
      </c>
      <c r="F226" s="26">
        <f>ROW()</f>
        <v>226</v>
      </c>
      <c r="G226" s="694" t="s">
        <v>53</v>
      </c>
      <c r="H226" s="28" t="s">
        <v>54</v>
      </c>
      <c r="I226" s="199">
        <f t="shared" ca="1" si="129"/>
        <v>531406</v>
      </c>
      <c r="J226" s="199">
        <f t="shared" ca="1" si="129"/>
        <v>723578</v>
      </c>
      <c r="K226" s="199">
        <f t="shared" ca="1" si="129"/>
        <v>429434</v>
      </c>
      <c r="L226" s="199">
        <f t="shared" ca="1" si="129"/>
        <v>353741</v>
      </c>
      <c r="M226" s="199">
        <f t="shared" ca="1" si="129"/>
        <v>251583</v>
      </c>
      <c r="N226" s="199">
        <f t="shared" ca="1" si="129"/>
        <v>358002</v>
      </c>
      <c r="O226" s="199">
        <f t="shared" ca="1" si="129"/>
        <v>517730</v>
      </c>
      <c r="P226" s="199">
        <f t="shared" ca="1" si="129"/>
        <v>453097</v>
      </c>
      <c r="Q226" s="199">
        <f t="shared" ca="1" si="129"/>
        <v>317674</v>
      </c>
      <c r="R226" s="199">
        <f t="shared" ca="1" si="129"/>
        <v>420970</v>
      </c>
      <c r="S226" s="199">
        <f t="shared" ca="1" si="129"/>
        <v>327466</v>
      </c>
      <c r="T226" s="199">
        <f t="shared" ca="1" si="129"/>
        <v>389727</v>
      </c>
      <c r="U226" s="199">
        <f t="shared" ca="1" si="129"/>
        <v>681444</v>
      </c>
      <c r="V226" s="199">
        <f t="shared" ca="1" si="129"/>
        <v>478893</v>
      </c>
      <c r="W226" s="199">
        <f t="shared" ca="1" si="129"/>
        <v>513077</v>
      </c>
      <c r="X226" s="199">
        <f t="shared" ca="1" si="129"/>
        <v>558934</v>
      </c>
      <c r="Y226" s="199">
        <f t="shared" ca="1" si="127"/>
        <v>522171</v>
      </c>
      <c r="Z226" s="199">
        <f t="shared" ca="1" si="127"/>
        <v>588355</v>
      </c>
      <c r="AA226" s="199">
        <f t="shared" ca="1" si="127"/>
        <v>591919</v>
      </c>
      <c r="AB226" s="199">
        <f t="shared" ca="1" si="127"/>
        <v>533325</v>
      </c>
      <c r="AC226" s="199">
        <f t="shared" ca="1" si="127"/>
        <v>317599</v>
      </c>
      <c r="AD226" s="199">
        <f t="shared" ca="1" si="127"/>
        <v>358218</v>
      </c>
      <c r="AE226" s="199">
        <f t="shared" ca="1" si="127"/>
        <v>317954</v>
      </c>
      <c r="AF226" s="199">
        <f t="shared" ca="1" si="127"/>
        <v>381342</v>
      </c>
      <c r="AG226" s="199">
        <f t="shared" ca="1" si="127"/>
        <v>466347</v>
      </c>
      <c r="AH226" s="199">
        <f t="shared" ca="1" si="127"/>
        <v>549355</v>
      </c>
      <c r="AI226" s="199">
        <f t="shared" ca="1" si="128"/>
        <v>363592</v>
      </c>
      <c r="AJ226" s="199">
        <f t="shared" ca="1" si="128"/>
        <v>236053</v>
      </c>
      <c r="AK226" s="199">
        <f t="shared" ca="1" si="128"/>
        <v>293656</v>
      </c>
      <c r="AL226" s="199">
        <f t="shared" ca="1" si="128"/>
        <v>539180</v>
      </c>
      <c r="AM226" s="199">
        <f t="shared" ca="1" si="128"/>
        <v>666152</v>
      </c>
      <c r="AN226" s="199">
        <f t="shared" ca="1" si="128"/>
        <v>659475</v>
      </c>
      <c r="AO226" s="199">
        <f t="shared" ca="1" si="128"/>
        <v>394949</v>
      </c>
      <c r="AP226" s="199">
        <f t="shared" ca="1" si="128"/>
        <v>306259</v>
      </c>
      <c r="AQ226" s="199">
        <f t="shared" ca="1" si="128"/>
        <v>302937</v>
      </c>
      <c r="AR226" s="199">
        <f t="shared" ca="1" si="128"/>
        <v>324445</v>
      </c>
      <c r="AS226" s="199">
        <f t="shared" ca="1" si="128"/>
        <v>473204</v>
      </c>
      <c r="AT226" s="199">
        <f t="shared" ca="1" si="128"/>
        <v>304182</v>
      </c>
      <c r="AU226" s="199">
        <f t="shared" ca="1" si="128"/>
        <v>222496</v>
      </c>
      <c r="AV226" s="199">
        <f t="shared" ca="1" si="128"/>
        <v>258658</v>
      </c>
      <c r="AW226" s="199">
        <f t="shared" ca="1" si="128"/>
        <v>236602</v>
      </c>
      <c r="AX226" s="199">
        <f t="shared" ca="1" si="128"/>
        <v>259676</v>
      </c>
      <c r="AY226" s="199">
        <f t="shared" ca="1" si="126"/>
        <v>423383</v>
      </c>
      <c r="AZ226" s="199">
        <f t="shared" ca="1" si="126"/>
        <v>417648</v>
      </c>
      <c r="BA226" s="199">
        <f t="shared" ca="1" si="126"/>
        <v>145980</v>
      </c>
      <c r="BB226" s="199">
        <f t="shared" ca="1" si="126"/>
        <v>150691</v>
      </c>
      <c r="BC226" s="199">
        <f t="shared" ca="1" si="126"/>
        <v>159100</v>
      </c>
      <c r="BD226" s="199">
        <f t="shared" ca="1" si="126"/>
        <v>150569</v>
      </c>
      <c r="BE226" s="199">
        <f t="shared" ca="1" si="126"/>
        <v>196258</v>
      </c>
      <c r="BF226" s="199">
        <f t="shared" ca="1" si="126"/>
        <v>259644</v>
      </c>
      <c r="BG226" s="199">
        <f t="shared" ca="1" si="126"/>
        <v>144138</v>
      </c>
      <c r="BH226" s="199">
        <f t="shared" ca="1" si="130"/>
        <v>91998</v>
      </c>
      <c r="BI226" s="199">
        <f t="shared" ca="1" si="130"/>
        <v>104202</v>
      </c>
      <c r="BJ226" s="199">
        <f t="shared" ca="1" si="130"/>
        <v>97942</v>
      </c>
      <c r="BK226" s="199">
        <f t="shared" ca="1" si="130"/>
        <v>136231</v>
      </c>
      <c r="BL226" s="199">
        <f t="shared" ca="1" si="130"/>
        <v>158366</v>
      </c>
      <c r="BM226" s="199">
        <f t="shared" ca="1" si="130"/>
        <v>66624</v>
      </c>
      <c r="BN226" s="199">
        <f t="shared" ca="1" si="130"/>
        <v>55567</v>
      </c>
      <c r="BO226" s="199">
        <f t="shared" ca="1" si="130"/>
        <v>39866</v>
      </c>
      <c r="BP226" s="199">
        <f t="shared" ca="1" si="130"/>
        <v>46292</v>
      </c>
      <c r="BQ226" s="199">
        <f t="shared" ca="1" si="130"/>
        <v>68062</v>
      </c>
      <c r="BR226" s="199">
        <f t="shared" ca="1" si="131"/>
        <v>83214</v>
      </c>
      <c r="BS226" s="199">
        <f t="shared" ca="1" si="131"/>
        <v>47601</v>
      </c>
      <c r="BT226" s="199">
        <f t="shared" ca="1" si="131"/>
        <v>62748</v>
      </c>
      <c r="BU226" s="199">
        <f t="shared" ca="1" si="131"/>
        <v>62348</v>
      </c>
      <c r="BV226" s="199">
        <f t="shared" ca="1" si="131"/>
        <v>71237</v>
      </c>
      <c r="BW226" s="199">
        <f t="shared" ca="1" si="131"/>
        <v>94477</v>
      </c>
      <c r="BX226" s="199">
        <f t="shared" ca="1" si="131"/>
        <v>59053</v>
      </c>
      <c r="BY226" s="199">
        <f t="shared" ca="1" si="132"/>
        <v>0</v>
      </c>
      <c r="BZ226" s="199">
        <f t="shared" ca="1" si="132"/>
        <v>0</v>
      </c>
      <c r="CA226" s="199">
        <f t="shared" ca="1" si="132"/>
        <v>0</v>
      </c>
      <c r="CB226" s="199">
        <f t="shared" ca="1" si="132"/>
        <v>0</v>
      </c>
      <c r="CC226" s="199">
        <f t="shared" ca="1" si="132"/>
        <v>0</v>
      </c>
    </row>
    <row r="227" spans="2:81">
      <c r="C227" s="26" t="str">
        <f t="shared" si="117"/>
        <v>历史汇总!B</v>
      </c>
      <c r="D227" s="26">
        <v>225</v>
      </c>
      <c r="E227" s="26" t="str">
        <f t="shared" si="118"/>
        <v>历史新!C225</v>
      </c>
      <c r="F227" s="26">
        <f>ROW()</f>
        <v>227</v>
      </c>
      <c r="G227" s="694"/>
      <c r="H227" s="29" t="s">
        <v>55</v>
      </c>
      <c r="I227" s="200">
        <f t="shared" ca="1" si="129"/>
        <v>1439197</v>
      </c>
      <c r="J227" s="200">
        <f t="shared" ca="1" si="129"/>
        <v>1619427</v>
      </c>
      <c r="K227" s="200">
        <f t="shared" ca="1" si="129"/>
        <v>1112826</v>
      </c>
      <c r="L227" s="200">
        <f t="shared" ca="1" si="129"/>
        <v>859332</v>
      </c>
      <c r="M227" s="200">
        <f t="shared" ca="1" si="129"/>
        <v>571973</v>
      </c>
      <c r="N227" s="200">
        <f t="shared" ca="1" si="129"/>
        <v>724988</v>
      </c>
      <c r="O227" s="200">
        <f t="shared" ca="1" si="129"/>
        <v>921379</v>
      </c>
      <c r="P227" s="200">
        <f t="shared" ca="1" si="129"/>
        <v>777508</v>
      </c>
      <c r="Q227" s="200">
        <f t="shared" ca="1" si="129"/>
        <v>673651</v>
      </c>
      <c r="R227" s="200">
        <f t="shared" ca="1" si="129"/>
        <v>740466</v>
      </c>
      <c r="S227" s="200">
        <f t="shared" ca="1" si="129"/>
        <v>667987</v>
      </c>
      <c r="T227" s="200">
        <f t="shared" ca="1" si="129"/>
        <v>725686</v>
      </c>
      <c r="U227" s="200">
        <f t="shared" ca="1" si="129"/>
        <v>1018779</v>
      </c>
      <c r="V227" s="200">
        <f t="shared" ca="1" si="129"/>
        <v>820809</v>
      </c>
      <c r="W227" s="200">
        <f t="shared" ca="1" si="129"/>
        <v>757959</v>
      </c>
      <c r="X227" s="200">
        <f t="shared" ca="1" si="129"/>
        <v>729118</v>
      </c>
      <c r="Y227" s="200">
        <f t="shared" ca="1" si="127"/>
        <v>825939</v>
      </c>
      <c r="Z227" s="200">
        <f t="shared" ca="1" si="127"/>
        <v>768026</v>
      </c>
      <c r="AA227" s="200">
        <f t="shared" ca="1" si="127"/>
        <v>824088</v>
      </c>
      <c r="AB227" s="200">
        <f t="shared" ca="1" si="127"/>
        <v>691192</v>
      </c>
      <c r="AC227" s="200">
        <f t="shared" ca="1" si="127"/>
        <v>601234</v>
      </c>
      <c r="AD227" s="200">
        <f t="shared" ca="1" si="127"/>
        <v>510069</v>
      </c>
      <c r="AE227" s="200">
        <f t="shared" ca="1" si="127"/>
        <v>496044</v>
      </c>
      <c r="AF227" s="200">
        <f t="shared" ca="1" si="127"/>
        <v>514254</v>
      </c>
      <c r="AG227" s="200">
        <f t="shared" ca="1" si="127"/>
        <v>550239</v>
      </c>
      <c r="AH227" s="200">
        <f t="shared" ca="1" si="127"/>
        <v>835217</v>
      </c>
      <c r="AI227" s="200">
        <f t="shared" ca="1" si="128"/>
        <v>550988</v>
      </c>
      <c r="AJ227" s="200">
        <f t="shared" ca="1" si="128"/>
        <v>307572</v>
      </c>
      <c r="AK227" s="200">
        <f t="shared" ca="1" si="128"/>
        <v>334675</v>
      </c>
      <c r="AL227" s="200">
        <f t="shared" ca="1" si="128"/>
        <v>558690</v>
      </c>
      <c r="AM227" s="200">
        <f t="shared" ca="1" si="128"/>
        <v>631810</v>
      </c>
      <c r="AN227" s="200">
        <f t="shared" ca="1" si="128"/>
        <v>578856</v>
      </c>
      <c r="AO227" s="200">
        <f t="shared" ca="1" si="128"/>
        <v>456551</v>
      </c>
      <c r="AP227" s="200">
        <f t="shared" ca="1" si="128"/>
        <v>325061</v>
      </c>
      <c r="AQ227" s="200">
        <f t="shared" ca="1" si="128"/>
        <v>345979</v>
      </c>
      <c r="AR227" s="200">
        <f t="shared" ca="1" si="128"/>
        <v>349272</v>
      </c>
      <c r="AS227" s="200">
        <f t="shared" ca="1" si="128"/>
        <v>397877</v>
      </c>
      <c r="AT227" s="200">
        <f t="shared" ca="1" si="128"/>
        <v>390936</v>
      </c>
      <c r="AU227" s="200">
        <f t="shared" ca="1" si="128"/>
        <v>208883</v>
      </c>
      <c r="AV227" s="200">
        <f t="shared" ca="1" si="128"/>
        <v>224793</v>
      </c>
      <c r="AW227" s="200">
        <f t="shared" ca="1" si="128"/>
        <v>222475</v>
      </c>
      <c r="AX227" s="200">
        <f t="shared" ca="1" si="128"/>
        <v>186621</v>
      </c>
      <c r="AY227" s="200">
        <f t="shared" ca="1" si="126"/>
        <v>246009</v>
      </c>
      <c r="AZ227" s="200">
        <f t="shared" ca="1" si="126"/>
        <v>306890</v>
      </c>
      <c r="BA227" s="200">
        <f t="shared" ca="1" si="126"/>
        <v>158391</v>
      </c>
      <c r="BB227" s="200">
        <f t="shared" ca="1" si="126"/>
        <v>121215</v>
      </c>
      <c r="BC227" s="200">
        <f t="shared" ca="1" si="126"/>
        <v>114478</v>
      </c>
      <c r="BD227" s="200">
        <f t="shared" ca="1" si="126"/>
        <v>96145</v>
      </c>
      <c r="BE227" s="200">
        <f t="shared" ca="1" si="126"/>
        <v>113797</v>
      </c>
      <c r="BF227" s="200">
        <f t="shared" ca="1" si="126"/>
        <v>182569</v>
      </c>
      <c r="BG227" s="200">
        <f t="shared" ca="1" si="126"/>
        <v>108612</v>
      </c>
      <c r="BH227" s="200">
        <f t="shared" ca="1" si="130"/>
        <v>56731</v>
      </c>
      <c r="BI227" s="200">
        <f t="shared" ca="1" si="130"/>
        <v>60167</v>
      </c>
      <c r="BJ227" s="200">
        <f t="shared" ca="1" si="130"/>
        <v>50133</v>
      </c>
      <c r="BK227" s="200">
        <f t="shared" ca="1" si="130"/>
        <v>66315</v>
      </c>
      <c r="BL227" s="200">
        <f t="shared" ca="1" si="130"/>
        <v>86995</v>
      </c>
      <c r="BM227" s="200">
        <f t="shared" ca="1" si="130"/>
        <v>45100</v>
      </c>
      <c r="BN227" s="200">
        <f t="shared" ca="1" si="130"/>
        <v>33788</v>
      </c>
      <c r="BO227" s="200">
        <f t="shared" ca="1" si="130"/>
        <v>33213</v>
      </c>
      <c r="BP227" s="200">
        <f t="shared" ca="1" si="130"/>
        <v>36337</v>
      </c>
      <c r="BQ227" s="200">
        <f t="shared" ca="1" si="130"/>
        <v>42822</v>
      </c>
      <c r="BR227" s="200">
        <f t="shared" ca="1" si="131"/>
        <v>47330</v>
      </c>
      <c r="BS227" s="200">
        <f t="shared" ca="1" si="131"/>
        <v>27185</v>
      </c>
      <c r="BT227" s="200">
        <f t="shared" ca="1" si="131"/>
        <v>33661</v>
      </c>
      <c r="BU227" s="200">
        <f t="shared" ca="1" si="131"/>
        <v>34074</v>
      </c>
      <c r="BV227" s="200">
        <f t="shared" ca="1" si="131"/>
        <v>34671</v>
      </c>
      <c r="BW227" s="200">
        <f t="shared" ca="1" si="131"/>
        <v>45456</v>
      </c>
      <c r="BX227" s="200">
        <f t="shared" ca="1" si="131"/>
        <v>33104</v>
      </c>
      <c r="BY227" s="200">
        <f t="shared" ca="1" si="132"/>
        <v>0</v>
      </c>
      <c r="BZ227" s="200">
        <f t="shared" ca="1" si="132"/>
        <v>0</v>
      </c>
      <c r="CA227" s="200">
        <f t="shared" ca="1" si="132"/>
        <v>0</v>
      </c>
      <c r="CB227" s="200">
        <f t="shared" ca="1" si="132"/>
        <v>0</v>
      </c>
      <c r="CC227" s="200">
        <f t="shared" ca="1" si="132"/>
        <v>0</v>
      </c>
    </row>
    <row r="228" spans="2:81">
      <c r="C228" s="26" t="str">
        <f t="shared" si="117"/>
        <v>历史汇总!B</v>
      </c>
      <c r="D228" s="26">
        <v>226</v>
      </c>
      <c r="E228" s="26" t="str">
        <f t="shared" si="118"/>
        <v>历史新!C226</v>
      </c>
      <c r="F228" s="26">
        <f>ROW()</f>
        <v>228</v>
      </c>
      <c r="G228" s="694"/>
      <c r="H228" s="29" t="s">
        <v>56</v>
      </c>
      <c r="I228" s="200">
        <f t="shared" ca="1" si="129"/>
        <v>2221563</v>
      </c>
      <c r="J228" s="200">
        <f t="shared" ca="1" si="129"/>
        <v>2508627</v>
      </c>
      <c r="K228" s="200">
        <f t="shared" ca="1" si="129"/>
        <v>1766833</v>
      </c>
      <c r="L228" s="200">
        <f t="shared" ca="1" si="129"/>
        <v>1474370</v>
      </c>
      <c r="M228" s="200">
        <f t="shared" ca="1" si="129"/>
        <v>1009809</v>
      </c>
      <c r="N228" s="200">
        <f t="shared" ca="1" si="129"/>
        <v>1020034</v>
      </c>
      <c r="O228" s="200">
        <f t="shared" ca="1" si="129"/>
        <v>1250978</v>
      </c>
      <c r="P228" s="200">
        <f t="shared" ca="1" si="129"/>
        <v>1112419</v>
      </c>
      <c r="Q228" s="200">
        <f t="shared" ca="1" si="129"/>
        <v>1125589</v>
      </c>
      <c r="R228" s="200">
        <f t="shared" ca="1" si="129"/>
        <v>1258947</v>
      </c>
      <c r="S228" s="200">
        <f t="shared" ca="1" si="129"/>
        <v>1344425</v>
      </c>
      <c r="T228" s="200">
        <f t="shared" ca="1" si="129"/>
        <v>1773833</v>
      </c>
      <c r="U228" s="200">
        <f t="shared" ca="1" si="129"/>
        <v>2075055</v>
      </c>
      <c r="V228" s="200">
        <f t="shared" ca="1" si="129"/>
        <v>2040394</v>
      </c>
      <c r="W228" s="200">
        <f t="shared" ca="1" si="129"/>
        <v>2070799</v>
      </c>
      <c r="X228" s="200">
        <f t="shared" ca="1" si="129"/>
        <v>1862139</v>
      </c>
      <c r="Y228" s="200">
        <f t="shared" ca="1" si="127"/>
        <v>1837739</v>
      </c>
      <c r="Z228" s="200">
        <f t="shared" ca="1" si="127"/>
        <v>1816407</v>
      </c>
      <c r="AA228" s="200">
        <f t="shared" ca="1" si="127"/>
        <v>1650875</v>
      </c>
      <c r="AB228" s="200">
        <f t="shared" ca="1" si="127"/>
        <v>1615851</v>
      </c>
      <c r="AC228" s="200">
        <f t="shared" ca="1" si="127"/>
        <v>1132137</v>
      </c>
      <c r="AD228" s="200">
        <f t="shared" ca="1" si="127"/>
        <v>1349337</v>
      </c>
      <c r="AE228" s="200">
        <f t="shared" ca="1" si="127"/>
        <v>1591599</v>
      </c>
      <c r="AF228" s="200">
        <f t="shared" ca="1" si="127"/>
        <v>1776955</v>
      </c>
      <c r="AG228" s="200">
        <f t="shared" ca="1" si="127"/>
        <v>1909981</v>
      </c>
      <c r="AH228" s="200">
        <f t="shared" ca="1" si="127"/>
        <v>2314067</v>
      </c>
      <c r="AI228" s="200">
        <f t="shared" ca="1" si="128"/>
        <v>1791382</v>
      </c>
      <c r="AJ228" s="200">
        <f t="shared" ca="1" si="128"/>
        <v>1290566</v>
      </c>
      <c r="AK228" s="200">
        <f t="shared" ca="1" si="128"/>
        <v>1336919</v>
      </c>
      <c r="AL228" s="200">
        <f t="shared" ca="1" si="128"/>
        <v>2044980</v>
      </c>
      <c r="AM228" s="200">
        <f t="shared" ca="1" si="128"/>
        <v>2508673</v>
      </c>
      <c r="AN228" s="200">
        <f t="shared" ca="1" si="128"/>
        <v>2347407</v>
      </c>
      <c r="AO228" s="200">
        <f t="shared" ca="1" si="128"/>
        <v>1737487</v>
      </c>
      <c r="AP228" s="200">
        <f t="shared" ca="1" si="128"/>
        <v>1640554</v>
      </c>
      <c r="AQ228" s="200">
        <f t="shared" ca="1" si="128"/>
        <v>1597669</v>
      </c>
      <c r="AR228" s="200">
        <f t="shared" ca="1" si="128"/>
        <v>1704721</v>
      </c>
      <c r="AS228" s="200">
        <f t="shared" ca="1" si="128"/>
        <v>1800298</v>
      </c>
      <c r="AT228" s="200">
        <f t="shared" ca="1" si="128"/>
        <v>1643173</v>
      </c>
      <c r="AU228" s="200">
        <f t="shared" ca="1" si="128"/>
        <v>946882</v>
      </c>
      <c r="AV228" s="200">
        <f t="shared" ca="1" si="128"/>
        <v>1079130</v>
      </c>
      <c r="AW228" s="200">
        <f t="shared" ca="1" si="128"/>
        <v>1020358</v>
      </c>
      <c r="AX228" s="200">
        <f t="shared" ref="AX228:BM228" ca="1" si="133">OFFSET(INDIRECT($E228),0,AX$1)</f>
        <v>905841</v>
      </c>
      <c r="AY228" s="200">
        <f t="shared" ca="1" si="133"/>
        <v>926304</v>
      </c>
      <c r="AZ228" s="200">
        <f t="shared" ca="1" si="133"/>
        <v>913065</v>
      </c>
      <c r="BA228" s="200">
        <f t="shared" ca="1" si="133"/>
        <v>594790</v>
      </c>
      <c r="BB228" s="200">
        <f t="shared" ca="1" si="133"/>
        <v>512390</v>
      </c>
      <c r="BC228" s="200">
        <f t="shared" ca="1" si="133"/>
        <v>458697</v>
      </c>
      <c r="BD228" s="200">
        <f t="shared" ca="1" si="133"/>
        <v>473639</v>
      </c>
      <c r="BE228" s="200">
        <f t="shared" ca="1" si="133"/>
        <v>412887</v>
      </c>
      <c r="BF228" s="200">
        <f t="shared" ca="1" si="133"/>
        <v>515075</v>
      </c>
      <c r="BG228" s="200">
        <f t="shared" ca="1" si="133"/>
        <v>420009</v>
      </c>
      <c r="BH228" s="200">
        <f t="shared" ca="1" si="133"/>
        <v>302180</v>
      </c>
      <c r="BI228" s="200">
        <f t="shared" ca="1" si="133"/>
        <v>276914</v>
      </c>
      <c r="BJ228" s="200">
        <f t="shared" ca="1" si="133"/>
        <v>195320</v>
      </c>
      <c r="BK228" s="200">
        <f t="shared" ca="1" si="133"/>
        <v>204613</v>
      </c>
      <c r="BL228" s="200">
        <f t="shared" ca="1" si="133"/>
        <v>326984</v>
      </c>
      <c r="BM228" s="200">
        <f t="shared" ca="1" si="133"/>
        <v>215859</v>
      </c>
      <c r="BN228" s="200">
        <f t="shared" ca="1" si="130"/>
        <v>190775</v>
      </c>
      <c r="BO228" s="200">
        <f t="shared" ca="1" si="130"/>
        <v>177213</v>
      </c>
      <c r="BP228" s="200">
        <f t="shared" ca="1" si="130"/>
        <v>177794</v>
      </c>
      <c r="BQ228" s="200">
        <f t="shared" ca="1" si="130"/>
        <v>155951</v>
      </c>
      <c r="BR228" s="200">
        <f t="shared" ca="1" si="131"/>
        <v>184643</v>
      </c>
      <c r="BS228" s="200">
        <f t="shared" ca="1" si="131"/>
        <v>160325</v>
      </c>
      <c r="BT228" s="200">
        <f t="shared" ca="1" si="131"/>
        <v>141903</v>
      </c>
      <c r="BU228" s="200">
        <f t="shared" ca="1" si="131"/>
        <v>124266</v>
      </c>
      <c r="BV228" s="200">
        <f t="shared" ca="1" si="131"/>
        <v>148983</v>
      </c>
      <c r="BW228" s="200">
        <f t="shared" ca="1" si="131"/>
        <v>178779</v>
      </c>
      <c r="BX228" s="200">
        <f t="shared" ca="1" si="131"/>
        <v>146286</v>
      </c>
      <c r="BY228" s="200">
        <f t="shared" ca="1" si="132"/>
        <v>0</v>
      </c>
      <c r="BZ228" s="200">
        <f t="shared" ca="1" si="132"/>
        <v>0</v>
      </c>
      <c r="CA228" s="200">
        <f t="shared" ca="1" si="132"/>
        <v>0</v>
      </c>
      <c r="CB228" s="200">
        <f t="shared" ca="1" si="132"/>
        <v>0</v>
      </c>
      <c r="CC228" s="200">
        <f t="shared" ca="1" si="132"/>
        <v>0</v>
      </c>
    </row>
    <row r="229" spans="2:81">
      <c r="C229" s="26" t="str">
        <f t="shared" si="117"/>
        <v>历史汇总!B</v>
      </c>
      <c r="D229" s="26">
        <v>227</v>
      </c>
      <c r="E229" s="26" t="str">
        <f t="shared" si="118"/>
        <v>历史新!C227</v>
      </c>
      <c r="F229" s="26">
        <f>ROW()</f>
        <v>229</v>
      </c>
      <c r="G229" s="694"/>
      <c r="H229" s="29" t="s">
        <v>57</v>
      </c>
      <c r="I229" s="200">
        <f t="shared" ca="1" si="129"/>
        <v>489370</v>
      </c>
      <c r="J229" s="200">
        <f t="shared" ca="1" si="129"/>
        <v>765703</v>
      </c>
      <c r="K229" s="200">
        <f t="shared" ca="1" si="129"/>
        <v>562219</v>
      </c>
      <c r="L229" s="200">
        <f t="shared" ca="1" si="129"/>
        <v>471354</v>
      </c>
      <c r="M229" s="200">
        <f t="shared" ca="1" si="129"/>
        <v>321439</v>
      </c>
      <c r="N229" s="200">
        <f t="shared" ca="1" si="129"/>
        <v>558082</v>
      </c>
      <c r="O229" s="200">
        <f t="shared" ca="1" si="129"/>
        <v>706540</v>
      </c>
      <c r="P229" s="200">
        <f t="shared" ca="1" si="129"/>
        <v>568184</v>
      </c>
      <c r="Q229" s="200">
        <f t="shared" ca="1" si="129"/>
        <v>598675</v>
      </c>
      <c r="R229" s="200">
        <f t="shared" ca="1" si="129"/>
        <v>621403</v>
      </c>
      <c r="S229" s="200">
        <f t="shared" ca="1" si="129"/>
        <v>595157</v>
      </c>
      <c r="T229" s="200">
        <f t="shared" ca="1" si="129"/>
        <v>797553</v>
      </c>
      <c r="U229" s="200">
        <f t="shared" ca="1" si="129"/>
        <v>1249925</v>
      </c>
      <c r="V229" s="200">
        <f t="shared" ca="1" si="129"/>
        <v>885271</v>
      </c>
      <c r="W229" s="200">
        <f t="shared" ca="1" si="129"/>
        <v>917794</v>
      </c>
      <c r="X229" s="200">
        <f t="shared" ref="X229:AM239" ca="1" si="134">OFFSET(INDIRECT($E229),0,X$1)</f>
        <v>759951</v>
      </c>
      <c r="Y229" s="200">
        <f t="shared" ca="1" si="134"/>
        <v>914368</v>
      </c>
      <c r="Z229" s="200">
        <f t="shared" ca="1" si="134"/>
        <v>886820</v>
      </c>
      <c r="AA229" s="200">
        <f t="shared" ca="1" si="134"/>
        <v>992836</v>
      </c>
      <c r="AB229" s="200">
        <f t="shared" ca="1" si="134"/>
        <v>917854</v>
      </c>
      <c r="AC229" s="200">
        <f t="shared" ca="1" si="134"/>
        <v>688462</v>
      </c>
      <c r="AD229" s="200">
        <f t="shared" ca="1" si="134"/>
        <v>719875</v>
      </c>
      <c r="AE229" s="200">
        <f t="shared" ca="1" si="134"/>
        <v>638691</v>
      </c>
      <c r="AF229" s="200">
        <f t="shared" ca="1" si="134"/>
        <v>807524</v>
      </c>
      <c r="AG229" s="200">
        <f t="shared" ca="1" si="134"/>
        <v>911881</v>
      </c>
      <c r="AH229" s="200">
        <f t="shared" ca="1" si="134"/>
        <v>1249295</v>
      </c>
      <c r="AI229" s="200">
        <f t="shared" ca="1" si="134"/>
        <v>733957</v>
      </c>
      <c r="AJ229" s="200">
        <f t="shared" ca="1" si="134"/>
        <v>387607</v>
      </c>
      <c r="AK229" s="200">
        <f t="shared" ca="1" si="134"/>
        <v>710175</v>
      </c>
      <c r="AL229" s="200">
        <f t="shared" ca="1" si="134"/>
        <v>1398972</v>
      </c>
      <c r="AM229" s="200">
        <f t="shared" ca="1" si="134"/>
        <v>1281883</v>
      </c>
      <c r="AN229" s="200">
        <f t="shared" ref="AN229:BC239" ca="1" si="135">OFFSET(INDIRECT($E229),0,AN$1)</f>
        <v>969012</v>
      </c>
      <c r="AO229" s="200">
        <f t="shared" ca="1" si="135"/>
        <v>699255</v>
      </c>
      <c r="AP229" s="200">
        <f t="shared" ca="1" si="135"/>
        <v>575033</v>
      </c>
      <c r="AQ229" s="200">
        <f t="shared" ca="1" si="135"/>
        <v>709704</v>
      </c>
      <c r="AR229" s="200">
        <f t="shared" ca="1" si="135"/>
        <v>992797</v>
      </c>
      <c r="AS229" s="200">
        <f t="shared" ca="1" si="135"/>
        <v>1056210</v>
      </c>
      <c r="AT229" s="200">
        <f t="shared" ca="1" si="135"/>
        <v>846367</v>
      </c>
      <c r="AU229" s="200">
        <f t="shared" ca="1" si="135"/>
        <v>428709</v>
      </c>
      <c r="AV229" s="200">
        <f t="shared" ca="1" si="135"/>
        <v>561111</v>
      </c>
      <c r="AW229" s="200">
        <f t="shared" ca="1" si="135"/>
        <v>477660</v>
      </c>
      <c r="AX229" s="200">
        <f t="shared" ca="1" si="135"/>
        <v>410965</v>
      </c>
      <c r="AY229" s="200">
        <f t="shared" ca="1" si="135"/>
        <v>616601</v>
      </c>
      <c r="AZ229" s="200">
        <f t="shared" ca="1" si="135"/>
        <v>580713</v>
      </c>
      <c r="BA229" s="200">
        <f t="shared" ca="1" si="135"/>
        <v>216142</v>
      </c>
      <c r="BB229" s="200">
        <f t="shared" ca="1" si="135"/>
        <v>232594</v>
      </c>
      <c r="BC229" s="200">
        <f t="shared" ca="1" si="135"/>
        <v>203310</v>
      </c>
      <c r="BD229" s="200">
        <f t="shared" ref="BD229:BG239" ca="1" si="136">OFFSET(INDIRECT($E229),0,BD$1)</f>
        <v>201178</v>
      </c>
      <c r="BE229" s="200">
        <f t="shared" ca="1" si="136"/>
        <v>248077</v>
      </c>
      <c r="BF229" s="200">
        <f t="shared" ca="1" si="136"/>
        <v>483068</v>
      </c>
      <c r="BG229" s="200">
        <f t="shared" ca="1" si="136"/>
        <v>196498</v>
      </c>
      <c r="BH229" s="200">
        <f t="shared" ca="1" si="130"/>
        <v>128138</v>
      </c>
      <c r="BI229" s="200">
        <f t="shared" ca="1" si="130"/>
        <v>126615</v>
      </c>
      <c r="BJ229" s="200">
        <f t="shared" ca="1" si="130"/>
        <v>144485</v>
      </c>
      <c r="BK229" s="200">
        <f t="shared" ca="1" si="130"/>
        <v>200741</v>
      </c>
      <c r="BL229" s="200">
        <f t="shared" ca="1" si="130"/>
        <v>298019</v>
      </c>
      <c r="BM229" s="200">
        <f t="shared" ca="1" si="130"/>
        <v>97123</v>
      </c>
      <c r="BN229" s="200">
        <f t="shared" ca="1" si="130"/>
        <v>117828</v>
      </c>
      <c r="BO229" s="200">
        <f t="shared" ca="1" si="130"/>
        <v>81800</v>
      </c>
      <c r="BP229" s="200">
        <f t="shared" ca="1" si="130"/>
        <v>109800</v>
      </c>
      <c r="BQ229" s="200">
        <f t="shared" ca="1" si="130"/>
        <v>156097</v>
      </c>
      <c r="BR229" s="200">
        <f t="shared" ca="1" si="131"/>
        <v>184513</v>
      </c>
      <c r="BS229" s="200">
        <f t="shared" ca="1" si="131"/>
        <v>78112</v>
      </c>
      <c r="BT229" s="200">
        <f t="shared" ca="1" si="131"/>
        <v>106375</v>
      </c>
      <c r="BU229" s="200">
        <f t="shared" ca="1" si="131"/>
        <v>96012</v>
      </c>
      <c r="BV229" s="200">
        <f t="shared" ca="1" si="131"/>
        <v>125286</v>
      </c>
      <c r="BW229" s="200">
        <f t="shared" ca="1" si="131"/>
        <v>169456</v>
      </c>
      <c r="BX229" s="200">
        <f t="shared" ca="1" si="131"/>
        <v>112109</v>
      </c>
      <c r="BY229" s="200">
        <f t="shared" ca="1" si="132"/>
        <v>0</v>
      </c>
      <c r="BZ229" s="200">
        <f t="shared" ca="1" si="132"/>
        <v>0</v>
      </c>
      <c r="CA229" s="200">
        <f t="shared" ca="1" si="132"/>
        <v>0</v>
      </c>
      <c r="CB229" s="200">
        <f t="shared" ca="1" si="132"/>
        <v>0</v>
      </c>
      <c r="CC229" s="200">
        <f t="shared" ca="1" si="132"/>
        <v>0</v>
      </c>
    </row>
    <row r="230" spans="2:81">
      <c r="C230" s="26" t="str">
        <f t="shared" si="117"/>
        <v>历史汇总!B</v>
      </c>
      <c r="D230" s="26">
        <v>228</v>
      </c>
      <c r="E230" s="26" t="str">
        <f t="shared" si="118"/>
        <v>历史新!C228</v>
      </c>
      <c r="F230" s="26">
        <f>ROW()</f>
        <v>230</v>
      </c>
      <c r="G230" s="694"/>
      <c r="H230" s="28" t="s">
        <v>58</v>
      </c>
      <c r="I230" s="2">
        <f t="shared" ref="I230:X239" ca="1" si="137">OFFSET(INDIRECT($E230),0,I$1)</f>
        <v>531406</v>
      </c>
      <c r="J230" s="2">
        <f t="shared" ca="1" si="137"/>
        <v>723578</v>
      </c>
      <c r="K230" s="2">
        <f t="shared" ca="1" si="137"/>
        <v>429434</v>
      </c>
      <c r="L230" s="2">
        <f t="shared" ca="1" si="137"/>
        <v>353741</v>
      </c>
      <c r="M230" s="2">
        <f t="shared" ca="1" si="137"/>
        <v>251583</v>
      </c>
      <c r="N230" s="2">
        <f t="shared" ca="1" si="137"/>
        <v>358002</v>
      </c>
      <c r="O230" s="2">
        <f t="shared" ca="1" si="137"/>
        <v>517730</v>
      </c>
      <c r="P230" s="2">
        <f t="shared" ca="1" si="137"/>
        <v>453097</v>
      </c>
      <c r="Q230" s="2">
        <f t="shared" ca="1" si="137"/>
        <v>317674</v>
      </c>
      <c r="R230" s="2">
        <f t="shared" ca="1" si="137"/>
        <v>420970</v>
      </c>
      <c r="S230" s="2">
        <f t="shared" ca="1" si="137"/>
        <v>327466</v>
      </c>
      <c r="T230" s="2">
        <f t="shared" ca="1" si="137"/>
        <v>389727</v>
      </c>
      <c r="U230" s="2">
        <f t="shared" ca="1" si="137"/>
        <v>681444</v>
      </c>
      <c r="V230" s="2">
        <f t="shared" ca="1" si="137"/>
        <v>478893</v>
      </c>
      <c r="W230" s="2">
        <f t="shared" ca="1" si="137"/>
        <v>513077</v>
      </c>
      <c r="X230" s="2">
        <f t="shared" ca="1" si="137"/>
        <v>558934</v>
      </c>
      <c r="Y230" s="2">
        <f t="shared" ca="1" si="134"/>
        <v>522171</v>
      </c>
      <c r="Z230" s="2">
        <f t="shared" ca="1" si="134"/>
        <v>588355</v>
      </c>
      <c r="AA230" s="2">
        <f t="shared" ca="1" si="134"/>
        <v>591919</v>
      </c>
      <c r="AB230" s="2">
        <f t="shared" ca="1" si="134"/>
        <v>533325</v>
      </c>
      <c r="AC230" s="2">
        <f t="shared" ca="1" si="134"/>
        <v>317599</v>
      </c>
      <c r="AD230" s="2">
        <f t="shared" ca="1" si="134"/>
        <v>358218</v>
      </c>
      <c r="AE230" s="2">
        <f t="shared" ca="1" si="134"/>
        <v>317954</v>
      </c>
      <c r="AF230" s="2">
        <f t="shared" ca="1" si="134"/>
        <v>381342</v>
      </c>
      <c r="AG230" s="2">
        <f t="shared" ca="1" si="134"/>
        <v>466347</v>
      </c>
      <c r="AH230" s="2">
        <f t="shared" ca="1" si="134"/>
        <v>549355</v>
      </c>
      <c r="AI230" s="2">
        <f t="shared" ca="1" si="134"/>
        <v>363592</v>
      </c>
      <c r="AJ230" s="2">
        <f t="shared" ca="1" si="134"/>
        <v>236053</v>
      </c>
      <c r="AK230" s="2">
        <f t="shared" ca="1" si="134"/>
        <v>293656</v>
      </c>
      <c r="AL230" s="2">
        <f t="shared" ca="1" si="134"/>
        <v>539180</v>
      </c>
      <c r="AM230" s="2">
        <f t="shared" ca="1" si="134"/>
        <v>666152</v>
      </c>
      <c r="AN230" s="2">
        <f t="shared" ca="1" si="135"/>
        <v>659475</v>
      </c>
      <c r="AO230" s="2">
        <f t="shared" ca="1" si="135"/>
        <v>394949</v>
      </c>
      <c r="AP230" s="2">
        <f t="shared" ca="1" si="135"/>
        <v>306259</v>
      </c>
      <c r="AQ230" s="2">
        <f t="shared" ca="1" si="135"/>
        <v>302937</v>
      </c>
      <c r="AR230" s="2">
        <f t="shared" ca="1" si="135"/>
        <v>324445</v>
      </c>
      <c r="AS230" s="2">
        <f t="shared" ca="1" si="135"/>
        <v>473204</v>
      </c>
      <c r="AT230" s="2">
        <f t="shared" ca="1" si="135"/>
        <v>304182</v>
      </c>
      <c r="AU230" s="2">
        <f t="shared" ca="1" si="135"/>
        <v>222496</v>
      </c>
      <c r="AV230" s="2">
        <f t="shared" ca="1" si="135"/>
        <v>258658</v>
      </c>
      <c r="AW230" s="2">
        <f t="shared" ca="1" si="135"/>
        <v>236602</v>
      </c>
      <c r="AX230" s="2">
        <f t="shared" ca="1" si="135"/>
        <v>259676</v>
      </c>
      <c r="AY230" s="2">
        <f t="shared" ca="1" si="135"/>
        <v>423383</v>
      </c>
      <c r="AZ230" s="2">
        <f t="shared" ca="1" si="135"/>
        <v>417648</v>
      </c>
      <c r="BA230" s="2">
        <f t="shared" ca="1" si="135"/>
        <v>145980</v>
      </c>
      <c r="BB230" s="2">
        <f t="shared" ca="1" si="135"/>
        <v>150691</v>
      </c>
      <c r="BC230" s="2">
        <f t="shared" ca="1" si="135"/>
        <v>159100</v>
      </c>
      <c r="BD230" s="2">
        <f t="shared" ca="1" si="136"/>
        <v>150569</v>
      </c>
      <c r="BE230" s="2">
        <f t="shared" ca="1" si="136"/>
        <v>196258</v>
      </c>
      <c r="BF230" s="2">
        <f t="shared" ca="1" si="136"/>
        <v>259644</v>
      </c>
      <c r="BG230" s="2">
        <f t="shared" ca="1" si="136"/>
        <v>144138</v>
      </c>
      <c r="BH230" s="2">
        <f t="shared" ca="1" si="130"/>
        <v>91998</v>
      </c>
      <c r="BI230" s="2">
        <f t="shared" ca="1" si="130"/>
        <v>104202</v>
      </c>
      <c r="BJ230" s="2">
        <f t="shared" ca="1" si="130"/>
        <v>97942</v>
      </c>
      <c r="BK230" s="2">
        <f t="shared" ca="1" si="130"/>
        <v>136231</v>
      </c>
      <c r="BL230" s="2">
        <f t="shared" ca="1" si="130"/>
        <v>158366</v>
      </c>
      <c r="BM230" s="2">
        <f t="shared" ca="1" si="130"/>
        <v>66624</v>
      </c>
      <c r="BN230" s="2">
        <f t="shared" ca="1" si="130"/>
        <v>55567</v>
      </c>
      <c r="BO230" s="2">
        <f t="shared" ca="1" si="130"/>
        <v>39866</v>
      </c>
      <c r="BP230" s="2">
        <f t="shared" ca="1" si="130"/>
        <v>46292</v>
      </c>
      <c r="BQ230" s="2">
        <f t="shared" ca="1" si="130"/>
        <v>68062</v>
      </c>
      <c r="BR230" s="2">
        <f t="shared" ca="1" si="131"/>
        <v>83214</v>
      </c>
      <c r="BS230" s="2">
        <f t="shared" ca="1" si="131"/>
        <v>47601</v>
      </c>
      <c r="BT230" s="2">
        <f t="shared" ca="1" si="131"/>
        <v>62748</v>
      </c>
      <c r="BU230" s="2">
        <f t="shared" ca="1" si="131"/>
        <v>62348</v>
      </c>
      <c r="BV230" s="2">
        <f t="shared" ca="1" si="131"/>
        <v>71237</v>
      </c>
      <c r="BW230" s="2">
        <f t="shared" ca="1" si="131"/>
        <v>94477</v>
      </c>
      <c r="BX230" s="2">
        <f t="shared" ca="1" si="131"/>
        <v>59053</v>
      </c>
      <c r="BY230" s="2">
        <f t="shared" ca="1" si="132"/>
        <v>0</v>
      </c>
      <c r="BZ230" s="2">
        <f t="shared" ca="1" si="132"/>
        <v>0</v>
      </c>
      <c r="CA230" s="2">
        <f t="shared" ca="1" si="132"/>
        <v>0</v>
      </c>
      <c r="CB230" s="2">
        <f t="shared" ca="1" si="132"/>
        <v>0</v>
      </c>
      <c r="CC230" s="2">
        <f t="shared" ca="1" si="132"/>
        <v>0</v>
      </c>
    </row>
    <row r="231" spans="2:81">
      <c r="C231" s="26" t="str">
        <f t="shared" si="117"/>
        <v>历史汇总!B</v>
      </c>
      <c r="D231" s="26">
        <v>229</v>
      </c>
      <c r="E231" s="26" t="str">
        <f t="shared" si="118"/>
        <v>历史新!C229</v>
      </c>
      <c r="F231" s="26">
        <f>ROW()</f>
        <v>231</v>
      </c>
      <c r="G231" s="694"/>
      <c r="H231" s="29" t="s">
        <v>59</v>
      </c>
      <c r="I231" s="4">
        <f t="shared" ca="1" si="137"/>
        <v>3832715</v>
      </c>
      <c r="J231" s="4">
        <f t="shared" ca="1" si="137"/>
        <v>4505384</v>
      </c>
      <c r="K231" s="4">
        <f t="shared" ca="1" si="137"/>
        <v>3132169</v>
      </c>
      <c r="L231" s="4">
        <f t="shared" ca="1" si="137"/>
        <v>2485744</v>
      </c>
      <c r="M231" s="4">
        <f t="shared" ca="1" si="137"/>
        <v>1651391</v>
      </c>
      <c r="N231" s="4">
        <f t="shared" ca="1" si="137"/>
        <v>1909058</v>
      </c>
      <c r="O231" s="4">
        <f t="shared" ca="1" si="137"/>
        <v>2323866</v>
      </c>
      <c r="P231" s="4">
        <f t="shared" ca="1" si="137"/>
        <v>1995159</v>
      </c>
      <c r="Q231" s="4">
        <f t="shared" ca="1" si="137"/>
        <v>2024871</v>
      </c>
      <c r="R231" s="4">
        <f t="shared" ca="1" si="137"/>
        <v>2164057</v>
      </c>
      <c r="S231" s="4">
        <f t="shared" ca="1" si="137"/>
        <v>2241435</v>
      </c>
      <c r="T231" s="4">
        <f t="shared" ca="1" si="137"/>
        <v>2882461</v>
      </c>
      <c r="U231" s="4">
        <f t="shared" ca="1" si="137"/>
        <v>3586962</v>
      </c>
      <c r="V231" s="4">
        <f t="shared" ca="1" si="137"/>
        <v>3358372</v>
      </c>
      <c r="W231" s="4">
        <f t="shared" ca="1" si="137"/>
        <v>3260363</v>
      </c>
      <c r="X231" s="4">
        <f t="shared" ca="1" si="137"/>
        <v>2882502</v>
      </c>
      <c r="Y231" s="4">
        <f t="shared" ca="1" si="134"/>
        <v>3127808</v>
      </c>
      <c r="Z231" s="4">
        <f t="shared" ca="1" si="134"/>
        <v>2945690</v>
      </c>
      <c r="AA231" s="4">
        <f t="shared" ca="1" si="134"/>
        <v>2927545</v>
      </c>
      <c r="AB231" s="4">
        <f t="shared" ca="1" si="134"/>
        <v>2793605</v>
      </c>
      <c r="AC231" s="4">
        <f t="shared" ca="1" si="134"/>
        <v>2114186</v>
      </c>
      <c r="AD231" s="4">
        <f t="shared" ca="1" si="134"/>
        <v>2241425</v>
      </c>
      <c r="AE231" s="4">
        <f t="shared" ca="1" si="134"/>
        <v>2407192</v>
      </c>
      <c r="AF231" s="4">
        <f t="shared" ca="1" si="134"/>
        <v>2678853</v>
      </c>
      <c r="AG231" s="4">
        <f t="shared" ca="1" si="134"/>
        <v>2886770</v>
      </c>
      <c r="AH231" s="4">
        <f t="shared" ca="1" si="134"/>
        <v>3915294</v>
      </c>
      <c r="AI231" s="4">
        <f t="shared" ca="1" si="134"/>
        <v>2754557</v>
      </c>
      <c r="AJ231" s="4">
        <f t="shared" ca="1" si="134"/>
        <v>1728469</v>
      </c>
      <c r="AK231" s="4">
        <f t="shared" ca="1" si="134"/>
        <v>2051336</v>
      </c>
      <c r="AL231" s="4">
        <f t="shared" ca="1" si="134"/>
        <v>3384077</v>
      </c>
      <c r="AM231" s="4">
        <f t="shared" ca="1" si="134"/>
        <v>3834179</v>
      </c>
      <c r="AN231" s="4">
        <f t="shared" ca="1" si="135"/>
        <v>3430732</v>
      </c>
      <c r="AO231" s="4">
        <f t="shared" ca="1" si="135"/>
        <v>2576025</v>
      </c>
      <c r="AP231" s="4">
        <f t="shared" ca="1" si="135"/>
        <v>2230604</v>
      </c>
      <c r="AQ231" s="4">
        <f t="shared" ca="1" si="135"/>
        <v>2252656</v>
      </c>
      <c r="AR231" s="4">
        <f t="shared" ca="1" si="135"/>
        <v>2581893</v>
      </c>
      <c r="AS231" s="4">
        <f t="shared" ca="1" si="135"/>
        <v>2674667</v>
      </c>
      <c r="AT231" s="4">
        <f t="shared" ca="1" si="135"/>
        <v>2539667</v>
      </c>
      <c r="AU231" s="4">
        <f t="shared" ca="1" si="135"/>
        <v>1287242</v>
      </c>
      <c r="AV231" s="4">
        <f t="shared" ca="1" si="135"/>
        <v>1520469</v>
      </c>
      <c r="AW231" s="4">
        <f t="shared" ca="1" si="135"/>
        <v>1399333</v>
      </c>
      <c r="AX231" s="4">
        <f t="shared" ca="1" si="135"/>
        <v>1211757</v>
      </c>
      <c r="AY231" s="4">
        <f t="shared" ca="1" si="135"/>
        <v>1358423</v>
      </c>
      <c r="AZ231" s="4">
        <f t="shared" ca="1" si="135"/>
        <v>1430789</v>
      </c>
      <c r="BA231" s="4">
        <f t="shared" ca="1" si="135"/>
        <v>788902</v>
      </c>
      <c r="BB231" s="4">
        <f t="shared" ca="1" si="135"/>
        <v>687439</v>
      </c>
      <c r="BC231" s="4">
        <f t="shared" ca="1" si="135"/>
        <v>586425</v>
      </c>
      <c r="BD231" s="4">
        <f t="shared" ca="1" si="136"/>
        <v>583735</v>
      </c>
      <c r="BE231" s="4">
        <f t="shared" ca="1" si="136"/>
        <v>531731</v>
      </c>
      <c r="BF231" s="4">
        <f t="shared" ca="1" si="136"/>
        <v>828977</v>
      </c>
      <c r="BG231" s="4">
        <f t="shared" ca="1" si="136"/>
        <v>529156</v>
      </c>
      <c r="BH231" s="4">
        <f t="shared" ca="1" si="130"/>
        <v>306383</v>
      </c>
      <c r="BI231" s="4">
        <f t="shared" ca="1" si="130"/>
        <v>289181</v>
      </c>
      <c r="BJ231" s="4">
        <f t="shared" ca="1" si="130"/>
        <v>236727</v>
      </c>
      <c r="BK231" s="4">
        <f t="shared" ca="1" si="130"/>
        <v>279014</v>
      </c>
      <c r="BL231" s="4">
        <f t="shared" ca="1" si="130"/>
        <v>511144</v>
      </c>
      <c r="BM231" s="4">
        <f t="shared" ca="1" si="130"/>
        <v>239952</v>
      </c>
      <c r="BN231" s="4">
        <f t="shared" ca="1" si="130"/>
        <v>224337</v>
      </c>
      <c r="BO231" s="4">
        <f t="shared" ca="1" si="130"/>
        <v>182652</v>
      </c>
      <c r="BP231" s="4">
        <f t="shared" ca="1" si="130"/>
        <v>216790</v>
      </c>
      <c r="BQ231" s="4">
        <f t="shared" ca="1" si="130"/>
        <v>207901</v>
      </c>
      <c r="BR231" s="4">
        <f t="shared" ca="1" si="131"/>
        <v>268455</v>
      </c>
      <c r="BS231" s="4">
        <f t="shared" ca="1" si="131"/>
        <v>172864</v>
      </c>
      <c r="BT231" s="4">
        <f t="shared" ca="1" si="131"/>
        <v>162950</v>
      </c>
      <c r="BU231" s="4">
        <f t="shared" ca="1" si="131"/>
        <v>143543</v>
      </c>
      <c r="BV231" s="4">
        <f t="shared" ca="1" si="131"/>
        <v>185134</v>
      </c>
      <c r="BW231" s="4">
        <f t="shared" ca="1" si="131"/>
        <v>236843</v>
      </c>
      <c r="BX231" s="4">
        <f t="shared" ca="1" si="131"/>
        <v>169150</v>
      </c>
      <c r="BY231" s="4">
        <f t="shared" ca="1" si="132"/>
        <v>0</v>
      </c>
      <c r="BZ231" s="4">
        <f t="shared" ca="1" si="132"/>
        <v>0</v>
      </c>
      <c r="CA231" s="4">
        <f t="shared" ca="1" si="132"/>
        <v>0</v>
      </c>
      <c r="CB231" s="4">
        <f t="shared" ca="1" si="132"/>
        <v>0</v>
      </c>
      <c r="CC231" s="4">
        <f t="shared" ca="1" si="132"/>
        <v>0</v>
      </c>
    </row>
    <row r="232" spans="2:81">
      <c r="C232" s="26" t="str">
        <f t="shared" si="117"/>
        <v>历史汇总!B</v>
      </c>
      <c r="D232" s="26">
        <v>230</v>
      </c>
      <c r="E232" s="26" t="str">
        <f t="shared" si="118"/>
        <v>历史新!C230</v>
      </c>
      <c r="F232" s="26">
        <f>ROW()</f>
        <v>232</v>
      </c>
      <c r="G232" s="694"/>
      <c r="H232" s="29" t="s">
        <v>60</v>
      </c>
      <c r="I232" s="4">
        <f t="shared" ca="1" si="137"/>
        <v>306825</v>
      </c>
      <c r="J232" s="4">
        <f t="shared" ca="1" si="137"/>
        <v>369413</v>
      </c>
      <c r="K232" s="4">
        <f t="shared" ca="1" si="137"/>
        <v>275669</v>
      </c>
      <c r="L232" s="4">
        <f t="shared" ca="1" si="137"/>
        <v>283542</v>
      </c>
      <c r="M232" s="4">
        <f t="shared" ca="1" si="137"/>
        <v>208540</v>
      </c>
      <c r="N232" s="4">
        <f t="shared" ca="1" si="137"/>
        <v>349386</v>
      </c>
      <c r="O232" s="4">
        <f t="shared" ca="1" si="137"/>
        <v>514281</v>
      </c>
      <c r="P232" s="4">
        <f t="shared" ca="1" si="137"/>
        <v>414702</v>
      </c>
      <c r="Q232" s="4">
        <f t="shared" ca="1" si="137"/>
        <v>310074</v>
      </c>
      <c r="R232" s="4">
        <f t="shared" ca="1" si="137"/>
        <v>396109</v>
      </c>
      <c r="S232" s="4">
        <f t="shared" ca="1" si="137"/>
        <v>315604</v>
      </c>
      <c r="T232" s="4">
        <f t="shared" ca="1" si="137"/>
        <v>363111</v>
      </c>
      <c r="U232" s="4">
        <f t="shared" ca="1" si="137"/>
        <v>710967</v>
      </c>
      <c r="V232" s="4">
        <f t="shared" ca="1" si="137"/>
        <v>322152</v>
      </c>
      <c r="W232" s="4">
        <f t="shared" ca="1" si="137"/>
        <v>412149</v>
      </c>
      <c r="X232" s="4">
        <f t="shared" ca="1" si="137"/>
        <v>396626</v>
      </c>
      <c r="Y232" s="4">
        <f t="shared" ca="1" si="134"/>
        <v>371592</v>
      </c>
      <c r="Z232" s="4">
        <f t="shared" ca="1" si="134"/>
        <v>450623</v>
      </c>
      <c r="AA232" s="4">
        <f t="shared" ca="1" si="134"/>
        <v>463604</v>
      </c>
      <c r="AB232" s="4">
        <f t="shared" ca="1" si="134"/>
        <v>350172</v>
      </c>
      <c r="AC232" s="4">
        <f t="shared" ca="1" si="134"/>
        <v>210477</v>
      </c>
      <c r="AD232" s="4">
        <f t="shared" ca="1" si="134"/>
        <v>240216</v>
      </c>
      <c r="AE232" s="4">
        <f t="shared" ca="1" si="134"/>
        <v>210912</v>
      </c>
      <c r="AF232" s="4">
        <f t="shared" ca="1" si="134"/>
        <v>314870</v>
      </c>
      <c r="AG232" s="4">
        <f t="shared" ca="1" si="134"/>
        <v>389161</v>
      </c>
      <c r="AH232" s="4">
        <f t="shared" ca="1" si="134"/>
        <v>426725</v>
      </c>
      <c r="AI232" s="4">
        <f t="shared" ca="1" si="134"/>
        <v>249200</v>
      </c>
      <c r="AJ232" s="4">
        <f t="shared" ca="1" si="134"/>
        <v>181416</v>
      </c>
      <c r="AK232" s="4">
        <f t="shared" ca="1" si="134"/>
        <v>256813</v>
      </c>
      <c r="AL232" s="4">
        <f t="shared" ca="1" si="134"/>
        <v>560335</v>
      </c>
      <c r="AM232" s="4">
        <f t="shared" ca="1" si="134"/>
        <v>527416</v>
      </c>
      <c r="AN232" s="4">
        <f t="shared" ca="1" si="135"/>
        <v>401199</v>
      </c>
      <c r="AO232" s="4">
        <f t="shared" ca="1" si="135"/>
        <v>235452</v>
      </c>
      <c r="AP232" s="4">
        <f t="shared" ca="1" si="135"/>
        <v>225909</v>
      </c>
      <c r="AQ232" s="4">
        <f t="shared" ca="1" si="135"/>
        <v>311368</v>
      </c>
      <c r="AR232" s="4">
        <f t="shared" ca="1" si="135"/>
        <v>375731</v>
      </c>
      <c r="AS232" s="4">
        <f t="shared" ca="1" si="135"/>
        <v>515885</v>
      </c>
      <c r="AT232" s="4">
        <f t="shared" ca="1" si="135"/>
        <v>265885</v>
      </c>
      <c r="AU232" s="4">
        <f t="shared" ca="1" si="135"/>
        <v>200606</v>
      </c>
      <c r="AV232" s="4">
        <f t="shared" ca="1" si="135"/>
        <v>247808</v>
      </c>
      <c r="AW232" s="4">
        <f t="shared" ca="1" si="135"/>
        <v>222715</v>
      </c>
      <c r="AX232" s="4">
        <f t="shared" ca="1" si="135"/>
        <v>204259</v>
      </c>
      <c r="AY232" s="4">
        <f t="shared" ca="1" si="135"/>
        <v>335693</v>
      </c>
      <c r="AZ232" s="4">
        <f t="shared" ca="1" si="135"/>
        <v>305571</v>
      </c>
      <c r="BA232" s="4">
        <f t="shared" ca="1" si="135"/>
        <v>96740</v>
      </c>
      <c r="BB232" s="4">
        <f t="shared" ca="1" si="135"/>
        <v>101810</v>
      </c>
      <c r="BC232" s="4">
        <f t="shared" ca="1" si="135"/>
        <v>106377</v>
      </c>
      <c r="BD232" s="4">
        <f t="shared" ca="1" si="136"/>
        <v>98006</v>
      </c>
      <c r="BE232" s="4">
        <f t="shared" ca="1" si="136"/>
        <v>160430</v>
      </c>
      <c r="BF232" s="4">
        <f t="shared" ca="1" si="136"/>
        <v>275355</v>
      </c>
      <c r="BG232" s="4">
        <f t="shared" ca="1" si="136"/>
        <v>102873</v>
      </c>
      <c r="BH232" s="4">
        <f t="shared" ca="1" si="130"/>
        <v>86456</v>
      </c>
      <c r="BI232" s="4">
        <f t="shared" ca="1" si="130"/>
        <v>85384</v>
      </c>
      <c r="BJ232" s="4">
        <f t="shared" ca="1" si="130"/>
        <v>94113</v>
      </c>
      <c r="BK232" s="4">
        <f t="shared" ca="1" si="130"/>
        <v>137176</v>
      </c>
      <c r="BL232" s="4">
        <f t="shared" ca="1" si="130"/>
        <v>145495</v>
      </c>
      <c r="BM232" s="4">
        <f t="shared" ca="1" si="130"/>
        <v>61521</v>
      </c>
      <c r="BN232" s="4">
        <f t="shared" ca="1" si="130"/>
        <v>63867</v>
      </c>
      <c r="BO232" s="4">
        <f t="shared" ca="1" si="130"/>
        <v>57685</v>
      </c>
      <c r="BP232" s="4">
        <f t="shared" ca="1" si="130"/>
        <v>54167</v>
      </c>
      <c r="BQ232" s="4">
        <f t="shared" ca="1" si="130"/>
        <v>99869</v>
      </c>
      <c r="BR232" s="4">
        <f t="shared" ca="1" si="131"/>
        <v>101791</v>
      </c>
      <c r="BS232" s="4">
        <f t="shared" ca="1" si="131"/>
        <v>43818</v>
      </c>
      <c r="BT232" s="4">
        <f t="shared" ca="1" si="131"/>
        <v>72099</v>
      </c>
      <c r="BU232" s="4">
        <f t="shared" ca="1" si="131"/>
        <v>64804</v>
      </c>
      <c r="BV232" s="4">
        <f t="shared" ca="1" si="131"/>
        <v>79614</v>
      </c>
      <c r="BW232" s="4">
        <f t="shared" ca="1" si="131"/>
        <v>113987</v>
      </c>
      <c r="BX232" s="4">
        <f t="shared" ca="1" si="131"/>
        <v>78588</v>
      </c>
      <c r="BY232" s="4">
        <f t="shared" ca="1" si="132"/>
        <v>0</v>
      </c>
      <c r="BZ232" s="4">
        <f t="shared" ca="1" si="132"/>
        <v>0</v>
      </c>
      <c r="CA232" s="4">
        <f t="shared" ca="1" si="132"/>
        <v>0</v>
      </c>
      <c r="CB232" s="4">
        <f t="shared" ca="1" si="132"/>
        <v>0</v>
      </c>
      <c r="CC232" s="4">
        <f t="shared" ca="1" si="132"/>
        <v>0</v>
      </c>
    </row>
    <row r="233" spans="2:81">
      <c r="C233" s="26" t="str">
        <f t="shared" si="117"/>
        <v>历史汇总!B</v>
      </c>
      <c r="D233" s="26">
        <v>231</v>
      </c>
      <c r="E233" s="26" t="str">
        <f t="shared" si="118"/>
        <v>历史新!C231</v>
      </c>
      <c r="F233" s="26">
        <f>ROW()</f>
        <v>233</v>
      </c>
      <c r="G233" s="694" t="s">
        <v>61</v>
      </c>
      <c r="H233" s="28" t="s">
        <v>62</v>
      </c>
      <c r="I233" s="2">
        <f t="shared" ca="1" si="137"/>
        <v>27.27</v>
      </c>
      <c r="J233" s="2">
        <f t="shared" ca="1" si="137"/>
        <v>31.17</v>
      </c>
      <c r="K233" s="2">
        <f t="shared" ca="1" si="137"/>
        <v>29.9</v>
      </c>
      <c r="L233" s="2">
        <f t="shared" ca="1" si="137"/>
        <v>28.75</v>
      </c>
      <c r="M233" s="2">
        <f t="shared" ca="1" si="137"/>
        <v>28.46</v>
      </c>
      <c r="N233" s="2">
        <f t="shared" ca="1" si="137"/>
        <v>29.33</v>
      </c>
      <c r="O233" s="2">
        <f t="shared" ca="1" si="137"/>
        <v>30.54</v>
      </c>
      <c r="P233" s="2">
        <f t="shared" ca="1" si="137"/>
        <v>29.2</v>
      </c>
      <c r="Q233" s="2">
        <f t="shared" ca="1" si="137"/>
        <v>31.02</v>
      </c>
      <c r="R233" s="2">
        <f t="shared" ca="1" si="137"/>
        <v>29.82</v>
      </c>
      <c r="S233" s="2">
        <f t="shared" ca="1" si="137"/>
        <v>29.42</v>
      </c>
      <c r="T233" s="2">
        <f t="shared" ca="1" si="137"/>
        <v>32.9</v>
      </c>
      <c r="U233" s="2">
        <f t="shared" ca="1" si="137"/>
        <v>35.57</v>
      </c>
      <c r="V233" s="2">
        <f t="shared" ca="1" si="137"/>
        <v>33.79</v>
      </c>
      <c r="W233" s="2">
        <f t="shared" ca="1" si="137"/>
        <v>36.76</v>
      </c>
      <c r="X233" s="2">
        <f t="shared" ca="1" si="137"/>
        <v>34.85</v>
      </c>
      <c r="Y233" s="2">
        <f t="shared" ca="1" si="134"/>
        <v>33.85</v>
      </c>
      <c r="Z233" s="2">
        <f t="shared" ca="1" si="134"/>
        <v>32.869999999999997</v>
      </c>
      <c r="AA233" s="2">
        <f t="shared" ca="1" si="134"/>
        <v>35.36</v>
      </c>
      <c r="AB233" s="2">
        <f t="shared" ca="1" si="134"/>
        <v>39.700000000000003</v>
      </c>
      <c r="AC233" s="2">
        <f t="shared" ca="1" si="134"/>
        <v>34.51</v>
      </c>
      <c r="AD233" s="2">
        <f t="shared" ca="1" si="134"/>
        <v>36.65</v>
      </c>
      <c r="AE233" s="2">
        <f t="shared" ca="1" si="134"/>
        <v>39.68</v>
      </c>
      <c r="AF233" s="2">
        <f t="shared" ca="1" si="134"/>
        <v>39.22</v>
      </c>
      <c r="AG233" s="2">
        <f t="shared" ca="1" si="134"/>
        <v>36.22</v>
      </c>
      <c r="AH233" s="2">
        <f t="shared" ca="1" si="134"/>
        <v>45.15</v>
      </c>
      <c r="AI233" s="2">
        <f t="shared" ca="1" si="134"/>
        <v>39.29</v>
      </c>
      <c r="AJ233" s="2">
        <f t="shared" ca="1" si="134"/>
        <v>41.81</v>
      </c>
      <c r="AK233" s="2">
        <f t="shared" ca="1" si="134"/>
        <v>42.11</v>
      </c>
      <c r="AL233" s="2">
        <f t="shared" ca="1" si="134"/>
        <v>39.92</v>
      </c>
      <c r="AM233" s="2">
        <f t="shared" ca="1" si="134"/>
        <v>46.55</v>
      </c>
      <c r="AN233" s="2">
        <f t="shared" ca="1" si="135"/>
        <v>47.43</v>
      </c>
      <c r="AO233" s="2">
        <f t="shared" ca="1" si="135"/>
        <v>40.36</v>
      </c>
      <c r="AP233" s="2">
        <f t="shared" ca="1" si="135"/>
        <v>39.979999999999997</v>
      </c>
      <c r="AQ233" s="2">
        <f t="shared" ca="1" si="135"/>
        <v>42.66</v>
      </c>
      <c r="AR233" s="2">
        <f t="shared" ca="1" si="135"/>
        <v>44.92</v>
      </c>
      <c r="AS233" s="2">
        <f t="shared" ca="1" si="135"/>
        <v>46.01</v>
      </c>
      <c r="AT233" s="2">
        <f t="shared" ca="1" si="135"/>
        <v>46.8</v>
      </c>
      <c r="AU233" s="2">
        <f t="shared" ca="1" si="135"/>
        <v>43.95</v>
      </c>
      <c r="AV233" s="2">
        <f t="shared" ca="1" si="135"/>
        <v>45.02</v>
      </c>
      <c r="AW233" s="2">
        <f t="shared" ca="1" si="135"/>
        <v>44.84</v>
      </c>
      <c r="AX233" s="2">
        <f t="shared" ca="1" si="135"/>
        <v>47.44</v>
      </c>
      <c r="AY233" s="2">
        <f t="shared" ca="1" si="135"/>
        <v>49.21</v>
      </c>
      <c r="AZ233" s="2">
        <f t="shared" ca="1" si="135"/>
        <v>44.07</v>
      </c>
      <c r="BA233" s="2">
        <f t="shared" ca="1" si="135"/>
        <v>42.18</v>
      </c>
      <c r="BB233" s="2">
        <f t="shared" ca="1" si="135"/>
        <v>42.99</v>
      </c>
      <c r="BC233" s="2">
        <f t="shared" ca="1" si="135"/>
        <v>40.99</v>
      </c>
      <c r="BD233" s="2">
        <f t="shared" ca="1" si="136"/>
        <v>43.64</v>
      </c>
      <c r="BE233" s="2">
        <f t="shared" ca="1" si="136"/>
        <v>43.15</v>
      </c>
      <c r="BF233" s="2">
        <f t="shared" ca="1" si="136"/>
        <v>47.68</v>
      </c>
      <c r="BG233" s="2">
        <f t="shared" ca="1" si="136"/>
        <v>39.61</v>
      </c>
      <c r="BH233" s="2">
        <f t="shared" ca="1" si="130"/>
        <v>37.53</v>
      </c>
      <c r="BI233" s="2">
        <f t="shared" ca="1" si="130"/>
        <v>44.25</v>
      </c>
      <c r="BJ233" s="2">
        <f t="shared" ca="1" si="130"/>
        <v>42.02</v>
      </c>
      <c r="BK233" s="2">
        <f t="shared" ca="1" si="130"/>
        <v>39.630000000000003</v>
      </c>
      <c r="BL233" s="2">
        <f t="shared" ca="1" si="130"/>
        <v>45.74</v>
      </c>
      <c r="BM233" s="2">
        <f t="shared" ca="1" si="130"/>
        <v>38.96</v>
      </c>
      <c r="BN233" s="2">
        <f t="shared" ca="1" si="130"/>
        <v>35.39</v>
      </c>
      <c r="BO233" s="2">
        <f t="shared" ca="1" si="130"/>
        <v>32.840000000000003</v>
      </c>
      <c r="BP233" s="2">
        <f t="shared" ca="1" si="130"/>
        <v>39.200000000000003</v>
      </c>
      <c r="BQ233" s="2">
        <f t="shared" ca="1" si="130"/>
        <v>32.67</v>
      </c>
      <c r="BR233" s="2">
        <f t="shared" ca="1" si="131"/>
        <v>36.69</v>
      </c>
      <c r="BS233" s="2">
        <f t="shared" ca="1" si="131"/>
        <v>33.130000000000003</v>
      </c>
      <c r="BT233" s="2">
        <f t="shared" ca="1" si="131"/>
        <v>29.92</v>
      </c>
      <c r="BU233" s="2">
        <f t="shared" ca="1" si="131"/>
        <v>40.17</v>
      </c>
      <c r="BV233" s="2">
        <f t="shared" ca="1" si="131"/>
        <v>47.68</v>
      </c>
      <c r="BW233" s="2">
        <f t="shared" ca="1" si="131"/>
        <v>48.67</v>
      </c>
      <c r="BX233" s="2">
        <f t="shared" ca="1" si="131"/>
        <v>40.75</v>
      </c>
      <c r="BY233" s="2">
        <f t="shared" ca="1" si="132"/>
        <v>0</v>
      </c>
      <c r="BZ233" s="2">
        <f t="shared" ca="1" si="132"/>
        <v>0</v>
      </c>
      <c r="CA233" s="2">
        <f t="shared" ca="1" si="132"/>
        <v>0</v>
      </c>
      <c r="CB233" s="2">
        <f t="shared" ca="1" si="132"/>
        <v>0</v>
      </c>
      <c r="CC233" s="2">
        <f t="shared" ca="1" si="132"/>
        <v>0</v>
      </c>
    </row>
    <row r="234" spans="2:81">
      <c r="C234" s="26" t="str">
        <f t="shared" si="117"/>
        <v>历史汇总!B</v>
      </c>
      <c r="D234" s="26">
        <v>232</v>
      </c>
      <c r="E234" s="26" t="str">
        <f t="shared" si="118"/>
        <v>历史新!C232</v>
      </c>
      <c r="F234" s="26">
        <f>ROW()</f>
        <v>234</v>
      </c>
      <c r="G234" s="694"/>
      <c r="H234" s="29" t="s">
        <v>63</v>
      </c>
      <c r="I234" s="4">
        <f t="shared" ca="1" si="137"/>
        <v>23.23</v>
      </c>
      <c r="J234" s="4">
        <f t="shared" ca="1" si="137"/>
        <v>27.2</v>
      </c>
      <c r="K234" s="4">
        <f t="shared" ca="1" si="137"/>
        <v>25.89</v>
      </c>
      <c r="L234" s="4">
        <f t="shared" ca="1" si="137"/>
        <v>24.31</v>
      </c>
      <c r="M234" s="4">
        <f t="shared" ca="1" si="137"/>
        <v>23.57</v>
      </c>
      <c r="N234" s="4">
        <f t="shared" ca="1" si="137"/>
        <v>24.25</v>
      </c>
      <c r="O234" s="4">
        <f t="shared" ca="1" si="137"/>
        <v>24.59</v>
      </c>
      <c r="P234" s="4">
        <f t="shared" ca="1" si="137"/>
        <v>24.14</v>
      </c>
      <c r="Q234" s="4">
        <f t="shared" ca="1" si="137"/>
        <v>24.47</v>
      </c>
      <c r="R234" s="4">
        <f t="shared" ca="1" si="137"/>
        <v>23.84</v>
      </c>
      <c r="S234" s="4">
        <f t="shared" ca="1" si="137"/>
        <v>24.45</v>
      </c>
      <c r="T234" s="4">
        <f t="shared" ca="1" si="137"/>
        <v>25.34</v>
      </c>
      <c r="U234" s="4">
        <f t="shared" ca="1" si="137"/>
        <v>27.66</v>
      </c>
      <c r="V234" s="4">
        <f t="shared" ca="1" si="137"/>
        <v>28.14</v>
      </c>
      <c r="W234" s="4">
        <f t="shared" ca="1" si="137"/>
        <v>29.27</v>
      </c>
      <c r="X234" s="4">
        <f t="shared" ca="1" si="137"/>
        <v>27.7</v>
      </c>
      <c r="Y234" s="4">
        <f t="shared" ca="1" si="134"/>
        <v>29.92</v>
      </c>
      <c r="Z234" s="4">
        <f t="shared" ca="1" si="134"/>
        <v>26.65</v>
      </c>
      <c r="AA234" s="4">
        <f t="shared" ca="1" si="134"/>
        <v>29.21</v>
      </c>
      <c r="AB234" s="4">
        <f t="shared" ca="1" si="134"/>
        <v>30.18</v>
      </c>
      <c r="AC234" s="4">
        <f t="shared" ca="1" si="134"/>
        <v>29.64</v>
      </c>
      <c r="AD234" s="4">
        <f t="shared" ca="1" si="134"/>
        <v>27.68</v>
      </c>
      <c r="AE234" s="4">
        <f t="shared" ca="1" si="134"/>
        <v>31.44</v>
      </c>
      <c r="AF234" s="4">
        <f t="shared" ca="1" si="134"/>
        <v>30.67</v>
      </c>
      <c r="AG234" s="4">
        <f t="shared" ca="1" si="134"/>
        <v>27.78</v>
      </c>
      <c r="AH234" s="4">
        <f t="shared" ca="1" si="134"/>
        <v>32.770000000000003</v>
      </c>
      <c r="AI234" s="4">
        <f t="shared" ca="1" si="134"/>
        <v>30.82</v>
      </c>
      <c r="AJ234" s="4">
        <f t="shared" ca="1" si="134"/>
        <v>29.95</v>
      </c>
      <c r="AK234" s="4">
        <f t="shared" ca="1" si="134"/>
        <v>31.32</v>
      </c>
      <c r="AL234" s="4">
        <f t="shared" ca="1" si="134"/>
        <v>30.37</v>
      </c>
      <c r="AM234" s="4">
        <f t="shared" ca="1" si="134"/>
        <v>32.56</v>
      </c>
      <c r="AN234" s="4">
        <f t="shared" ca="1" si="135"/>
        <v>34.630000000000003</v>
      </c>
      <c r="AO234" s="4">
        <f t="shared" ca="1" si="135"/>
        <v>26.51</v>
      </c>
      <c r="AP234" s="4">
        <f t="shared" ca="1" si="135"/>
        <v>26.56</v>
      </c>
      <c r="AQ234" s="4">
        <f t="shared" ca="1" si="135"/>
        <v>30.93</v>
      </c>
      <c r="AR234" s="4">
        <f t="shared" ca="1" si="135"/>
        <v>30.93</v>
      </c>
      <c r="AS234" s="4">
        <f t="shared" ca="1" si="135"/>
        <v>28.89</v>
      </c>
      <c r="AT234" s="4">
        <f t="shared" ca="1" si="135"/>
        <v>31.6</v>
      </c>
      <c r="AU234" s="4">
        <f t="shared" ca="1" si="135"/>
        <v>31.97</v>
      </c>
      <c r="AV234" s="4">
        <f t="shared" ca="1" si="135"/>
        <v>30.93</v>
      </c>
      <c r="AW234" s="4">
        <f t="shared" ca="1" si="135"/>
        <v>32.07</v>
      </c>
      <c r="AX234" s="4">
        <f t="shared" ca="1" si="135"/>
        <v>32.9</v>
      </c>
      <c r="AY234" s="4">
        <f t="shared" ca="1" si="135"/>
        <v>35.130000000000003</v>
      </c>
      <c r="AZ234" s="4">
        <f t="shared" ca="1" si="135"/>
        <v>33.9</v>
      </c>
      <c r="BA234" s="4">
        <f t="shared" ca="1" si="135"/>
        <v>34.01</v>
      </c>
      <c r="BB234" s="4">
        <f t="shared" ca="1" si="135"/>
        <v>30.73</v>
      </c>
      <c r="BC234" s="4">
        <f t="shared" ca="1" si="135"/>
        <v>31.76</v>
      </c>
      <c r="BD234" s="4">
        <f t="shared" ca="1" si="136"/>
        <v>28.62</v>
      </c>
      <c r="BE234" s="4">
        <f t="shared" ca="1" si="136"/>
        <v>32.24</v>
      </c>
      <c r="BF234" s="4">
        <f t="shared" ca="1" si="136"/>
        <v>37.79</v>
      </c>
      <c r="BG234" s="4">
        <f t="shared" ca="1" si="136"/>
        <v>35.49</v>
      </c>
      <c r="BH234" s="4">
        <f t="shared" ca="1" si="130"/>
        <v>31.85</v>
      </c>
      <c r="BI234" s="4">
        <f t="shared" ca="1" si="130"/>
        <v>32.51</v>
      </c>
      <c r="BJ234" s="4">
        <f t="shared" ca="1" si="130"/>
        <v>28.75</v>
      </c>
      <c r="BK234" s="4">
        <f t="shared" ca="1" si="130"/>
        <v>27.36</v>
      </c>
      <c r="BL234" s="4">
        <f t="shared" ca="1" si="130"/>
        <v>31.19</v>
      </c>
      <c r="BM234" s="4">
        <f t="shared" ca="1" si="130"/>
        <v>28.05</v>
      </c>
      <c r="BN234" s="4">
        <f t="shared" ca="1" si="130"/>
        <v>23.48</v>
      </c>
      <c r="BO234" s="4">
        <f t="shared" ca="1" si="130"/>
        <v>30.58</v>
      </c>
      <c r="BP234" s="4">
        <f t="shared" ca="1" si="130"/>
        <v>24.11</v>
      </c>
      <c r="BQ234" s="4">
        <f t="shared" ca="1" si="130"/>
        <v>26.6</v>
      </c>
      <c r="BR234" s="4">
        <f t="shared" ca="1" si="131"/>
        <v>21.98</v>
      </c>
      <c r="BS234" s="4">
        <f t="shared" ca="1" si="131"/>
        <v>20.56</v>
      </c>
      <c r="BT234" s="4">
        <f t="shared" ca="1" si="131"/>
        <v>21.52</v>
      </c>
      <c r="BU234" s="4">
        <f t="shared" ca="1" si="131"/>
        <v>27.41</v>
      </c>
      <c r="BV234" s="4">
        <f t="shared" ca="1" si="131"/>
        <v>31.1</v>
      </c>
      <c r="BW234" s="4">
        <f t="shared" ca="1" si="131"/>
        <v>34.83</v>
      </c>
      <c r="BX234" s="4">
        <f t="shared" ca="1" si="131"/>
        <v>26.21</v>
      </c>
      <c r="BY234" s="4">
        <f t="shared" ca="1" si="132"/>
        <v>0</v>
      </c>
      <c r="BZ234" s="4">
        <f t="shared" ca="1" si="132"/>
        <v>0</v>
      </c>
      <c r="CA234" s="4">
        <f t="shared" ca="1" si="132"/>
        <v>0</v>
      </c>
      <c r="CB234" s="4">
        <f t="shared" ca="1" si="132"/>
        <v>0</v>
      </c>
      <c r="CC234" s="4">
        <f t="shared" ca="1" si="132"/>
        <v>0</v>
      </c>
    </row>
    <row r="235" spans="2:81">
      <c r="C235" s="26" t="str">
        <f t="shared" si="117"/>
        <v>历史汇总!B</v>
      </c>
      <c r="D235" s="26">
        <v>233</v>
      </c>
      <c r="E235" s="26" t="str">
        <f t="shared" si="118"/>
        <v>历史新!C233</v>
      </c>
      <c r="F235" s="26">
        <f>ROW()</f>
        <v>235</v>
      </c>
      <c r="G235" s="694"/>
      <c r="H235" s="29" t="s">
        <v>64</v>
      </c>
      <c r="I235" s="4">
        <f t="shared" ca="1" si="137"/>
        <v>41.76</v>
      </c>
      <c r="J235" s="4">
        <f t="shared" ca="1" si="137"/>
        <v>52.61</v>
      </c>
      <c r="K235" s="4">
        <f t="shared" ca="1" si="137"/>
        <v>38.369999999999997</v>
      </c>
      <c r="L235" s="4">
        <f t="shared" ca="1" si="137"/>
        <v>35.630000000000003</v>
      </c>
      <c r="M235" s="4">
        <f t="shared" ca="1" si="137"/>
        <v>31.5</v>
      </c>
      <c r="N235" s="4">
        <f t="shared" ca="1" si="137"/>
        <v>32.9</v>
      </c>
      <c r="O235" s="4">
        <f t="shared" ca="1" si="137"/>
        <v>34.89</v>
      </c>
      <c r="P235" s="4">
        <f t="shared" ca="1" si="137"/>
        <v>31.67</v>
      </c>
      <c r="Q235" s="4">
        <f t="shared" ca="1" si="137"/>
        <v>32.659999999999997</v>
      </c>
      <c r="R235" s="4">
        <f t="shared" ca="1" si="137"/>
        <v>31.86</v>
      </c>
      <c r="S235" s="4">
        <f t="shared" ca="1" si="137"/>
        <v>33.869999999999997</v>
      </c>
      <c r="T235" s="4">
        <f t="shared" ca="1" si="137"/>
        <v>39.869999999999997</v>
      </c>
      <c r="U235" s="4">
        <f t="shared" ca="1" si="137"/>
        <v>45.08</v>
      </c>
      <c r="V235" s="4">
        <f t="shared" ca="1" si="137"/>
        <v>44.76</v>
      </c>
      <c r="W235" s="4">
        <f t="shared" ca="1" si="137"/>
        <v>45.21</v>
      </c>
      <c r="X235" s="4">
        <f t="shared" ca="1" si="137"/>
        <v>40.86</v>
      </c>
      <c r="Y235" s="4">
        <f t="shared" ca="1" si="134"/>
        <v>39.92</v>
      </c>
      <c r="Z235" s="4">
        <f t="shared" ca="1" si="134"/>
        <v>37.78</v>
      </c>
      <c r="AA235" s="4">
        <f t="shared" ca="1" si="134"/>
        <v>37.69</v>
      </c>
      <c r="AB235" s="4">
        <f t="shared" ca="1" si="134"/>
        <v>38.89</v>
      </c>
      <c r="AC235" s="4">
        <f t="shared" ca="1" si="134"/>
        <v>31.32</v>
      </c>
      <c r="AD235" s="4">
        <f t="shared" ca="1" si="134"/>
        <v>34</v>
      </c>
      <c r="AE235" s="4">
        <f t="shared" ca="1" si="134"/>
        <v>38.99</v>
      </c>
      <c r="AF235" s="4">
        <f t="shared" ca="1" si="134"/>
        <v>41.24</v>
      </c>
      <c r="AG235" s="4">
        <f t="shared" ca="1" si="134"/>
        <v>40.28</v>
      </c>
      <c r="AH235" s="4">
        <f t="shared" ca="1" si="134"/>
        <v>53.34</v>
      </c>
      <c r="AI235" s="4">
        <f t="shared" ca="1" si="134"/>
        <v>41.32</v>
      </c>
      <c r="AJ235" s="4">
        <f t="shared" ca="1" si="134"/>
        <v>38.64</v>
      </c>
      <c r="AK235" s="4">
        <f t="shared" ca="1" si="134"/>
        <v>45.18</v>
      </c>
      <c r="AL235" s="4">
        <f t="shared" ca="1" si="134"/>
        <v>55.29</v>
      </c>
      <c r="AM235" s="4">
        <f t="shared" ca="1" si="134"/>
        <v>54.07</v>
      </c>
      <c r="AN235" s="4">
        <f t="shared" ca="1" si="135"/>
        <v>51.56</v>
      </c>
      <c r="AO235" s="4">
        <f t="shared" ca="1" si="135"/>
        <v>43.09</v>
      </c>
      <c r="AP235" s="4">
        <f t="shared" ca="1" si="135"/>
        <v>42.45</v>
      </c>
      <c r="AQ235" s="4">
        <f t="shared" ca="1" si="135"/>
        <v>44.26</v>
      </c>
      <c r="AR235" s="4">
        <f t="shared" ca="1" si="135"/>
        <v>45.71</v>
      </c>
      <c r="AS235" s="4">
        <f t="shared" ca="1" si="135"/>
        <v>52.02</v>
      </c>
      <c r="AT235" s="4">
        <f t="shared" ca="1" si="135"/>
        <v>53.45</v>
      </c>
      <c r="AU235" s="4">
        <f t="shared" ca="1" si="135"/>
        <v>36.68</v>
      </c>
      <c r="AV235" s="4">
        <f t="shared" ca="1" si="135"/>
        <v>42.98</v>
      </c>
      <c r="AW235" s="4">
        <f t="shared" ca="1" si="135"/>
        <v>40.26</v>
      </c>
      <c r="AX235" s="4">
        <f t="shared" ca="1" si="135"/>
        <v>41.2</v>
      </c>
      <c r="AY235" s="4">
        <f t="shared" ca="1" si="135"/>
        <v>42.38</v>
      </c>
      <c r="AZ235" s="4">
        <f t="shared" ca="1" si="135"/>
        <v>46.26</v>
      </c>
      <c r="BA235" s="4">
        <f t="shared" ca="1" si="135"/>
        <v>33.590000000000003</v>
      </c>
      <c r="BB235" s="4">
        <f t="shared" ca="1" si="135"/>
        <v>33.130000000000003</v>
      </c>
      <c r="BC235" s="4">
        <f t="shared" ca="1" si="135"/>
        <v>30.79</v>
      </c>
      <c r="BD235" s="4">
        <f t="shared" ca="1" si="136"/>
        <v>33.119999999999997</v>
      </c>
      <c r="BE235" s="4">
        <f t="shared" ca="1" si="136"/>
        <v>30.04</v>
      </c>
      <c r="BF235" s="4">
        <f t="shared" ca="1" si="136"/>
        <v>36.94</v>
      </c>
      <c r="BG235" s="4">
        <f t="shared" ca="1" si="136"/>
        <v>31.33</v>
      </c>
      <c r="BH235" s="4">
        <f t="shared" ca="1" si="130"/>
        <v>26.02</v>
      </c>
      <c r="BI235" s="4">
        <f t="shared" ca="1" si="130"/>
        <v>24.86</v>
      </c>
      <c r="BJ235" s="4">
        <f t="shared" ca="1" si="130"/>
        <v>22.56</v>
      </c>
      <c r="BK235" s="4">
        <f t="shared" ca="1" si="130"/>
        <v>24.07</v>
      </c>
      <c r="BL235" s="4">
        <f t="shared" ca="1" si="130"/>
        <v>36.83</v>
      </c>
      <c r="BM235" s="4">
        <f t="shared" ca="1" si="130"/>
        <v>27.49</v>
      </c>
      <c r="BN235" s="4">
        <f t="shared" ca="1" si="130"/>
        <v>25.41</v>
      </c>
      <c r="BO235" s="4">
        <f t="shared" ca="1" si="130"/>
        <v>25.18</v>
      </c>
      <c r="BP235" s="4">
        <f t="shared" ca="1" si="130"/>
        <v>26.25</v>
      </c>
      <c r="BQ235" s="4">
        <f t="shared" ca="1" si="130"/>
        <v>23.49</v>
      </c>
      <c r="BR235" s="4">
        <f t="shared" ca="1" si="131"/>
        <v>27.46</v>
      </c>
      <c r="BS235" s="4">
        <f t="shared" ca="1" si="131"/>
        <v>24.81</v>
      </c>
      <c r="BT235" s="4">
        <f t="shared" ca="1" si="131"/>
        <v>22.78</v>
      </c>
      <c r="BU235" s="4">
        <f t="shared" ca="1" si="131"/>
        <v>20.100000000000001</v>
      </c>
      <c r="BV235" s="4">
        <f t="shared" ca="1" si="131"/>
        <v>24.09</v>
      </c>
      <c r="BW235" s="4">
        <f t="shared" ca="1" si="131"/>
        <v>28.8</v>
      </c>
      <c r="BX235" s="4">
        <f t="shared" ca="1" si="131"/>
        <v>24.57</v>
      </c>
      <c r="BY235" s="4">
        <f t="shared" ca="1" si="132"/>
        <v>0</v>
      </c>
      <c r="BZ235" s="4">
        <f t="shared" ca="1" si="132"/>
        <v>0</v>
      </c>
      <c r="CA235" s="4">
        <f t="shared" ca="1" si="132"/>
        <v>0</v>
      </c>
      <c r="CB235" s="4">
        <f t="shared" ca="1" si="132"/>
        <v>0</v>
      </c>
      <c r="CC235" s="4">
        <f t="shared" ca="1" si="132"/>
        <v>0</v>
      </c>
    </row>
    <row r="236" spans="2:81">
      <c r="C236" s="26" t="str">
        <f t="shared" si="117"/>
        <v>历史汇总!B</v>
      </c>
      <c r="D236" s="26">
        <v>234</v>
      </c>
      <c r="E236" s="26" t="str">
        <f t="shared" si="118"/>
        <v>历史新!C234</v>
      </c>
      <c r="F236" s="26">
        <f>ROW()</f>
        <v>236</v>
      </c>
      <c r="G236" s="694"/>
      <c r="H236" s="29" t="s">
        <v>65</v>
      </c>
      <c r="I236" s="4">
        <f t="shared" ca="1" si="137"/>
        <v>29.54</v>
      </c>
      <c r="J236" s="4">
        <f t="shared" ca="1" si="137"/>
        <v>40.1</v>
      </c>
      <c r="K236" s="4">
        <f t="shared" ca="1" si="137"/>
        <v>32.53</v>
      </c>
      <c r="L236" s="4">
        <f t="shared" ca="1" si="137"/>
        <v>27.33</v>
      </c>
      <c r="M236" s="4">
        <f t="shared" ca="1" si="137"/>
        <v>26.33</v>
      </c>
      <c r="N236" s="4">
        <f t="shared" ca="1" si="137"/>
        <v>28.03</v>
      </c>
      <c r="O236" s="4">
        <f t="shared" ca="1" si="137"/>
        <v>28.83</v>
      </c>
      <c r="P236" s="4">
        <f t="shared" ca="1" si="137"/>
        <v>28.68</v>
      </c>
      <c r="Q236" s="4">
        <f t="shared" ca="1" si="137"/>
        <v>30.66</v>
      </c>
      <c r="R236" s="4">
        <f t="shared" ca="1" si="137"/>
        <v>28.77</v>
      </c>
      <c r="S236" s="4">
        <f t="shared" ca="1" si="137"/>
        <v>29.57</v>
      </c>
      <c r="T236" s="4">
        <f t="shared" ca="1" si="137"/>
        <v>32.26</v>
      </c>
      <c r="U236" s="4">
        <f t="shared" ca="1" si="137"/>
        <v>38.81</v>
      </c>
      <c r="V236" s="4">
        <f t="shared" ca="1" si="137"/>
        <v>39.5</v>
      </c>
      <c r="W236" s="4">
        <f t="shared" ca="1" si="137"/>
        <v>38.56</v>
      </c>
      <c r="X236" s="4">
        <f t="shared" ca="1" si="137"/>
        <v>34.090000000000003</v>
      </c>
      <c r="Y236" s="4">
        <f t="shared" ca="1" si="134"/>
        <v>35.44</v>
      </c>
      <c r="Z236" s="4">
        <f t="shared" ca="1" si="134"/>
        <v>33.33</v>
      </c>
      <c r="AA236" s="4">
        <f t="shared" ca="1" si="134"/>
        <v>35.53</v>
      </c>
      <c r="AB236" s="4">
        <f t="shared" ca="1" si="134"/>
        <v>37.799999999999997</v>
      </c>
      <c r="AC236" s="4">
        <f t="shared" ca="1" si="134"/>
        <v>33.08</v>
      </c>
      <c r="AD236" s="4">
        <f t="shared" ca="1" si="134"/>
        <v>33.21</v>
      </c>
      <c r="AE236" s="4">
        <f t="shared" ca="1" si="134"/>
        <v>36.69</v>
      </c>
      <c r="AF236" s="4">
        <f t="shared" ca="1" si="134"/>
        <v>36.74</v>
      </c>
      <c r="AG236" s="4">
        <f t="shared" ca="1" si="134"/>
        <v>34.51</v>
      </c>
      <c r="AH236" s="4">
        <f t="shared" ca="1" si="134"/>
        <v>42.87</v>
      </c>
      <c r="AI236" s="4">
        <f t="shared" ca="1" si="134"/>
        <v>36.04</v>
      </c>
      <c r="AJ236" s="4">
        <f t="shared" ca="1" si="134"/>
        <v>34.22</v>
      </c>
      <c r="AK236" s="4">
        <f t="shared" ca="1" si="134"/>
        <v>36.799999999999997</v>
      </c>
      <c r="AL236" s="4">
        <f t="shared" ca="1" si="134"/>
        <v>40.22</v>
      </c>
      <c r="AM236" s="4">
        <f t="shared" ca="1" si="134"/>
        <v>42.4</v>
      </c>
      <c r="AN236" s="4">
        <f t="shared" ca="1" si="135"/>
        <v>43.61</v>
      </c>
      <c r="AO236" s="4">
        <f t="shared" ca="1" si="135"/>
        <v>37.520000000000003</v>
      </c>
      <c r="AP236" s="4">
        <f t="shared" ca="1" si="135"/>
        <v>36.29</v>
      </c>
      <c r="AQ236" s="4">
        <f t="shared" ca="1" si="135"/>
        <v>40.659999999999997</v>
      </c>
      <c r="AR236" s="4">
        <f t="shared" ca="1" si="135"/>
        <v>43.33</v>
      </c>
      <c r="AS236" s="4">
        <f t="shared" ca="1" si="135"/>
        <v>46.89</v>
      </c>
      <c r="AT236" s="4">
        <f t="shared" ca="1" si="135"/>
        <v>48.15</v>
      </c>
      <c r="AU236" s="4">
        <f t="shared" ca="1" si="135"/>
        <v>40.51</v>
      </c>
      <c r="AV236" s="4">
        <f t="shared" ca="1" si="135"/>
        <v>42.15</v>
      </c>
      <c r="AW236" s="4">
        <f t="shared" ca="1" si="135"/>
        <v>42.05</v>
      </c>
      <c r="AX236" s="4">
        <f t="shared" ca="1" si="135"/>
        <v>42.94</v>
      </c>
      <c r="AY236" s="4">
        <f t="shared" ca="1" si="135"/>
        <v>48.65</v>
      </c>
      <c r="AZ236" s="4">
        <f t="shared" ca="1" si="135"/>
        <v>49.38</v>
      </c>
      <c r="BA236" s="4">
        <f t="shared" ca="1" si="135"/>
        <v>43.3</v>
      </c>
      <c r="BB236" s="4">
        <f t="shared" ca="1" si="135"/>
        <v>43.55</v>
      </c>
      <c r="BC236" s="4">
        <f t="shared" ca="1" si="135"/>
        <v>43.32</v>
      </c>
      <c r="BD236" s="4">
        <f t="shared" ca="1" si="136"/>
        <v>44.66</v>
      </c>
      <c r="BE236" s="4">
        <f t="shared" ca="1" si="136"/>
        <v>44.24</v>
      </c>
      <c r="BF236" s="4">
        <f t="shared" ca="1" si="136"/>
        <v>58.88</v>
      </c>
      <c r="BG236" s="4">
        <f t="shared" ca="1" si="136"/>
        <v>53.32</v>
      </c>
      <c r="BH236" s="4">
        <f t="shared" ca="1" si="130"/>
        <v>44.49</v>
      </c>
      <c r="BI236" s="4">
        <f t="shared" ca="1" si="130"/>
        <v>44.95</v>
      </c>
      <c r="BJ236" s="4">
        <f t="shared" ca="1" si="130"/>
        <v>43.4</v>
      </c>
      <c r="BK236" s="4">
        <f t="shared" ca="1" si="130"/>
        <v>44.56</v>
      </c>
      <c r="BL236" s="4">
        <f t="shared" ca="1" si="130"/>
        <v>60.72</v>
      </c>
      <c r="BM236" s="4">
        <f t="shared" ca="1" si="130"/>
        <v>45.88</v>
      </c>
      <c r="BN236" s="4">
        <f t="shared" ca="1" si="130"/>
        <v>43.26</v>
      </c>
      <c r="BO236" s="4">
        <f t="shared" ca="1" si="130"/>
        <v>47.01</v>
      </c>
      <c r="BP236" s="4">
        <f t="shared" ca="1" si="130"/>
        <v>52.76</v>
      </c>
      <c r="BQ236" s="4">
        <f t="shared" ca="1" si="130"/>
        <v>55</v>
      </c>
      <c r="BR236" s="4">
        <f t="shared" ca="1" si="131"/>
        <v>57.14</v>
      </c>
      <c r="BS236" s="4">
        <f t="shared" ca="1" si="131"/>
        <v>46.08</v>
      </c>
      <c r="BT236" s="4">
        <f t="shared" ca="1" si="131"/>
        <v>45.77</v>
      </c>
      <c r="BU236" s="4">
        <f t="shared" ca="1" si="131"/>
        <v>45.31</v>
      </c>
      <c r="BV236" s="4">
        <f t="shared" ca="1" si="131"/>
        <v>45.31</v>
      </c>
      <c r="BW236" s="4">
        <f t="shared" ca="1" si="131"/>
        <v>53.66</v>
      </c>
      <c r="BX236" s="4">
        <f t="shared" ca="1" si="131"/>
        <v>50.98</v>
      </c>
      <c r="BY236" s="4">
        <f t="shared" ca="1" si="132"/>
        <v>0</v>
      </c>
      <c r="BZ236" s="4">
        <f t="shared" ca="1" si="132"/>
        <v>0</v>
      </c>
      <c r="CA236" s="4">
        <f t="shared" ca="1" si="132"/>
        <v>0</v>
      </c>
      <c r="CB236" s="4">
        <f t="shared" ca="1" si="132"/>
        <v>0</v>
      </c>
      <c r="CC236" s="4">
        <f t="shared" ca="1" si="132"/>
        <v>0</v>
      </c>
    </row>
    <row r="237" spans="2:81">
      <c r="C237" s="26" t="str">
        <f t="shared" si="117"/>
        <v>历史汇总!B</v>
      </c>
      <c r="D237" s="26">
        <v>235</v>
      </c>
      <c r="E237" s="26" t="str">
        <f t="shared" si="118"/>
        <v>历史新!C235</v>
      </c>
      <c r="F237" s="26">
        <f>ROW()</f>
        <v>237</v>
      </c>
      <c r="G237" s="694"/>
      <c r="H237" s="28" t="s">
        <v>66</v>
      </c>
      <c r="I237" s="2">
        <f t="shared" ca="1" si="137"/>
        <v>27.27</v>
      </c>
      <c r="J237" s="2">
        <f t="shared" ca="1" si="137"/>
        <v>31.17</v>
      </c>
      <c r="K237" s="2">
        <f t="shared" ca="1" si="137"/>
        <v>29.9</v>
      </c>
      <c r="L237" s="2">
        <f t="shared" ca="1" si="137"/>
        <v>28.75</v>
      </c>
      <c r="M237" s="2">
        <f t="shared" ca="1" si="137"/>
        <v>28.46</v>
      </c>
      <c r="N237" s="2">
        <f t="shared" ca="1" si="137"/>
        <v>29.33</v>
      </c>
      <c r="O237" s="2">
        <f t="shared" ca="1" si="137"/>
        <v>30.54</v>
      </c>
      <c r="P237" s="2">
        <f t="shared" ca="1" si="137"/>
        <v>29.2</v>
      </c>
      <c r="Q237" s="2">
        <f t="shared" ca="1" si="137"/>
        <v>31.02</v>
      </c>
      <c r="R237" s="2">
        <f t="shared" ca="1" si="137"/>
        <v>29.82</v>
      </c>
      <c r="S237" s="2">
        <f t="shared" ca="1" si="137"/>
        <v>29.42</v>
      </c>
      <c r="T237" s="2">
        <f t="shared" ca="1" si="137"/>
        <v>32.9</v>
      </c>
      <c r="U237" s="2">
        <f t="shared" ca="1" si="137"/>
        <v>35.57</v>
      </c>
      <c r="V237" s="2">
        <f t="shared" ca="1" si="137"/>
        <v>33.79</v>
      </c>
      <c r="W237" s="2">
        <f t="shared" ca="1" si="137"/>
        <v>36.76</v>
      </c>
      <c r="X237" s="2">
        <f t="shared" ca="1" si="137"/>
        <v>34.85</v>
      </c>
      <c r="Y237" s="2">
        <f t="shared" ca="1" si="134"/>
        <v>33.85</v>
      </c>
      <c r="Z237" s="2">
        <f t="shared" ca="1" si="134"/>
        <v>32.869999999999997</v>
      </c>
      <c r="AA237" s="2">
        <f t="shared" ca="1" si="134"/>
        <v>35.36</v>
      </c>
      <c r="AB237" s="2">
        <f t="shared" ca="1" si="134"/>
        <v>39.700000000000003</v>
      </c>
      <c r="AC237" s="2">
        <f t="shared" ca="1" si="134"/>
        <v>34.51</v>
      </c>
      <c r="AD237" s="2">
        <f t="shared" ca="1" si="134"/>
        <v>36.65</v>
      </c>
      <c r="AE237" s="2">
        <f t="shared" ca="1" si="134"/>
        <v>39.68</v>
      </c>
      <c r="AF237" s="2">
        <f t="shared" ca="1" si="134"/>
        <v>39.22</v>
      </c>
      <c r="AG237" s="2">
        <f t="shared" ca="1" si="134"/>
        <v>36.22</v>
      </c>
      <c r="AH237" s="2">
        <f t="shared" ca="1" si="134"/>
        <v>45.15</v>
      </c>
      <c r="AI237" s="2">
        <f t="shared" ca="1" si="134"/>
        <v>39.29</v>
      </c>
      <c r="AJ237" s="2">
        <f t="shared" ca="1" si="134"/>
        <v>41.81</v>
      </c>
      <c r="AK237" s="2">
        <f t="shared" ca="1" si="134"/>
        <v>42.11</v>
      </c>
      <c r="AL237" s="2">
        <f t="shared" ca="1" si="134"/>
        <v>39.92</v>
      </c>
      <c r="AM237" s="2">
        <f t="shared" ca="1" si="134"/>
        <v>46.55</v>
      </c>
      <c r="AN237" s="2">
        <f t="shared" ca="1" si="135"/>
        <v>47.43</v>
      </c>
      <c r="AO237" s="2">
        <f t="shared" ca="1" si="135"/>
        <v>40.36</v>
      </c>
      <c r="AP237" s="2">
        <f t="shared" ca="1" si="135"/>
        <v>39.979999999999997</v>
      </c>
      <c r="AQ237" s="2">
        <f t="shared" ca="1" si="135"/>
        <v>42.66</v>
      </c>
      <c r="AR237" s="2">
        <f t="shared" ca="1" si="135"/>
        <v>44.92</v>
      </c>
      <c r="AS237" s="2">
        <f t="shared" ca="1" si="135"/>
        <v>46.01</v>
      </c>
      <c r="AT237" s="2">
        <f t="shared" ca="1" si="135"/>
        <v>46.8</v>
      </c>
      <c r="AU237" s="2">
        <f t="shared" ca="1" si="135"/>
        <v>43.95</v>
      </c>
      <c r="AV237" s="2">
        <f t="shared" ca="1" si="135"/>
        <v>45.02</v>
      </c>
      <c r="AW237" s="2">
        <f t="shared" ca="1" si="135"/>
        <v>44.84</v>
      </c>
      <c r="AX237" s="2">
        <f t="shared" ca="1" si="135"/>
        <v>47.44</v>
      </c>
      <c r="AY237" s="2">
        <f t="shared" ca="1" si="135"/>
        <v>49.21</v>
      </c>
      <c r="AZ237" s="2">
        <f t="shared" ca="1" si="135"/>
        <v>44.07</v>
      </c>
      <c r="BA237" s="2">
        <f t="shared" ca="1" si="135"/>
        <v>42.18</v>
      </c>
      <c r="BB237" s="2">
        <f t="shared" ca="1" si="135"/>
        <v>42.99</v>
      </c>
      <c r="BC237" s="2">
        <f t="shared" ca="1" si="135"/>
        <v>40.99</v>
      </c>
      <c r="BD237" s="2">
        <f t="shared" ca="1" si="136"/>
        <v>43.64</v>
      </c>
      <c r="BE237" s="2">
        <f t="shared" ca="1" si="136"/>
        <v>43.15</v>
      </c>
      <c r="BF237" s="2">
        <f t="shared" ca="1" si="136"/>
        <v>47.68</v>
      </c>
      <c r="BG237" s="2">
        <f t="shared" ca="1" si="136"/>
        <v>39.61</v>
      </c>
      <c r="BH237" s="2">
        <f t="shared" ca="1" si="130"/>
        <v>37.53</v>
      </c>
      <c r="BI237" s="2">
        <f t="shared" ca="1" si="130"/>
        <v>44.25</v>
      </c>
      <c r="BJ237" s="2">
        <f t="shared" ca="1" si="130"/>
        <v>42.02</v>
      </c>
      <c r="BK237" s="2">
        <f t="shared" ca="1" si="130"/>
        <v>39.630000000000003</v>
      </c>
      <c r="BL237" s="2">
        <f t="shared" ca="1" si="130"/>
        <v>45.74</v>
      </c>
      <c r="BM237" s="2">
        <f t="shared" ca="1" si="130"/>
        <v>38.96</v>
      </c>
      <c r="BN237" s="2">
        <f t="shared" ca="1" si="130"/>
        <v>35.39</v>
      </c>
      <c r="BO237" s="2">
        <f t="shared" ca="1" si="130"/>
        <v>32.840000000000003</v>
      </c>
      <c r="BP237" s="2">
        <f t="shared" ca="1" si="130"/>
        <v>39.200000000000003</v>
      </c>
      <c r="BQ237" s="2">
        <f t="shared" ca="1" si="130"/>
        <v>32.67</v>
      </c>
      <c r="BR237" s="2">
        <f t="shared" ca="1" si="131"/>
        <v>36.69</v>
      </c>
      <c r="BS237" s="2">
        <f t="shared" ca="1" si="131"/>
        <v>33.130000000000003</v>
      </c>
      <c r="BT237" s="2">
        <f t="shared" ca="1" si="131"/>
        <v>29.92</v>
      </c>
      <c r="BU237" s="2">
        <f t="shared" ca="1" si="131"/>
        <v>40.17</v>
      </c>
      <c r="BV237" s="2">
        <f t="shared" ca="1" si="131"/>
        <v>47.68</v>
      </c>
      <c r="BW237" s="2">
        <f t="shared" ca="1" si="131"/>
        <v>48.67</v>
      </c>
      <c r="BX237" s="2">
        <f t="shared" ca="1" si="131"/>
        <v>40.75</v>
      </c>
      <c r="BY237" s="2">
        <f t="shared" ca="1" si="132"/>
        <v>0</v>
      </c>
      <c r="BZ237" s="2">
        <f t="shared" ca="1" si="132"/>
        <v>0</v>
      </c>
      <c r="CA237" s="2">
        <f t="shared" ca="1" si="132"/>
        <v>0</v>
      </c>
      <c r="CB237" s="2">
        <f t="shared" ca="1" si="132"/>
        <v>0</v>
      </c>
      <c r="CC237" s="2">
        <f t="shared" ca="1" si="132"/>
        <v>0</v>
      </c>
    </row>
    <row r="238" spans="2:81">
      <c r="C238" s="26" t="str">
        <f t="shared" si="117"/>
        <v>历史汇总!B</v>
      </c>
      <c r="D238" s="26">
        <v>236</v>
      </c>
      <c r="E238" s="26" t="str">
        <f t="shared" si="118"/>
        <v>历史新!C236</v>
      </c>
      <c r="F238" s="26">
        <f>ROW()</f>
        <v>238</v>
      </c>
      <c r="G238" s="694"/>
      <c r="H238" s="29" t="s">
        <v>67</v>
      </c>
      <c r="I238" s="4">
        <f t="shared" ca="1" si="137"/>
        <v>32.58</v>
      </c>
      <c r="J238" s="4">
        <f t="shared" ca="1" si="137"/>
        <v>40.54</v>
      </c>
      <c r="K238" s="4">
        <f t="shared" ca="1" si="137"/>
        <v>33.770000000000003</v>
      </c>
      <c r="L238" s="4">
        <f t="shared" ca="1" si="137"/>
        <v>31.41</v>
      </c>
      <c r="M238" s="4">
        <f t="shared" ca="1" si="137"/>
        <v>29.52</v>
      </c>
      <c r="N238" s="4">
        <f t="shared" ca="1" si="137"/>
        <v>30.62</v>
      </c>
      <c r="O238" s="4">
        <f t="shared" ca="1" si="137"/>
        <v>31.39</v>
      </c>
      <c r="P238" s="4">
        <f t="shared" ca="1" si="137"/>
        <v>29.95</v>
      </c>
      <c r="Q238" s="4">
        <f t="shared" ca="1" si="137"/>
        <v>31.78</v>
      </c>
      <c r="R238" s="4">
        <f t="shared" ca="1" si="137"/>
        <v>30.71</v>
      </c>
      <c r="S238" s="4">
        <f t="shared" ca="1" si="137"/>
        <v>31.99</v>
      </c>
      <c r="T238" s="4">
        <f t="shared" ca="1" si="137"/>
        <v>36.26</v>
      </c>
      <c r="U238" s="4">
        <f t="shared" ca="1" si="137"/>
        <v>40.76</v>
      </c>
      <c r="V238" s="4">
        <f t="shared" ca="1" si="137"/>
        <v>41.98</v>
      </c>
      <c r="W238" s="4">
        <f t="shared" ca="1" si="137"/>
        <v>43.6</v>
      </c>
      <c r="X238" s="4">
        <f t="shared" ca="1" si="137"/>
        <v>39.53</v>
      </c>
      <c r="Y238" s="4">
        <f t="shared" ca="1" si="134"/>
        <v>39.29</v>
      </c>
      <c r="Z238" s="4">
        <f t="shared" ca="1" si="134"/>
        <v>36.74</v>
      </c>
      <c r="AA238" s="4">
        <f t="shared" ca="1" si="134"/>
        <v>37.92</v>
      </c>
      <c r="AB238" s="4">
        <f t="shared" ca="1" si="134"/>
        <v>40.1</v>
      </c>
      <c r="AC238" s="4">
        <f t="shared" ca="1" si="134"/>
        <v>35.08</v>
      </c>
      <c r="AD238" s="4">
        <f t="shared" ca="1" si="134"/>
        <v>36.29</v>
      </c>
      <c r="AE238" s="4">
        <f t="shared" ca="1" si="134"/>
        <v>42.37</v>
      </c>
      <c r="AF238" s="4">
        <f t="shared" ca="1" si="134"/>
        <v>43.49</v>
      </c>
      <c r="AG238" s="4">
        <f t="shared" ca="1" si="134"/>
        <v>40.72</v>
      </c>
      <c r="AH238" s="4">
        <f t="shared" ca="1" si="134"/>
        <v>48.61</v>
      </c>
      <c r="AI238" s="4">
        <f t="shared" ca="1" si="134"/>
        <v>41.16</v>
      </c>
      <c r="AJ238" s="4">
        <f t="shared" ca="1" si="134"/>
        <v>41.63</v>
      </c>
      <c r="AK238" s="4">
        <f t="shared" ca="1" si="134"/>
        <v>46.28</v>
      </c>
      <c r="AL238" s="4">
        <f t="shared" ca="1" si="134"/>
        <v>49.29</v>
      </c>
      <c r="AM238" s="4">
        <f t="shared" ca="1" si="134"/>
        <v>49.95</v>
      </c>
      <c r="AN238" s="4">
        <f t="shared" ca="1" si="135"/>
        <v>50.14</v>
      </c>
      <c r="AO238" s="4">
        <f t="shared" ca="1" si="135"/>
        <v>41.71</v>
      </c>
      <c r="AP238" s="4">
        <f t="shared" ca="1" si="135"/>
        <v>43.56</v>
      </c>
      <c r="AQ238" s="4">
        <f t="shared" ca="1" si="135"/>
        <v>47.63</v>
      </c>
      <c r="AR238" s="4">
        <f t="shared" ca="1" si="135"/>
        <v>48.63</v>
      </c>
      <c r="AS238" s="4">
        <f t="shared" ca="1" si="135"/>
        <v>50.7</v>
      </c>
      <c r="AT238" s="4">
        <f t="shared" ca="1" si="135"/>
        <v>53.28</v>
      </c>
      <c r="AU238" s="4">
        <f t="shared" ca="1" si="135"/>
        <v>43.01</v>
      </c>
      <c r="AV238" s="4">
        <f t="shared" ca="1" si="135"/>
        <v>48.88</v>
      </c>
      <c r="AW238" s="4">
        <f t="shared" ca="1" si="135"/>
        <v>46.87</v>
      </c>
      <c r="AX238" s="4">
        <f t="shared" ca="1" si="135"/>
        <v>49.92</v>
      </c>
      <c r="AY238" s="4">
        <f t="shared" ca="1" si="135"/>
        <v>51.15</v>
      </c>
      <c r="AZ238" s="4">
        <f t="shared" ca="1" si="135"/>
        <v>51.09</v>
      </c>
      <c r="BA238" s="4">
        <f t="shared" ca="1" si="135"/>
        <v>44.19</v>
      </c>
      <c r="BB238" s="4">
        <f t="shared" ca="1" si="135"/>
        <v>45.31</v>
      </c>
      <c r="BC238" s="4">
        <f t="shared" ca="1" si="135"/>
        <v>43.79</v>
      </c>
      <c r="BD238" s="4">
        <f t="shared" ca="1" si="136"/>
        <v>48.44</v>
      </c>
      <c r="BE238" s="4">
        <f t="shared" ca="1" si="136"/>
        <v>46.05</v>
      </c>
      <c r="BF238" s="4">
        <f t="shared" ca="1" si="136"/>
        <v>56.31</v>
      </c>
      <c r="BG238" s="4">
        <f t="shared" ca="1" si="136"/>
        <v>50.76</v>
      </c>
      <c r="BH238" s="4">
        <f t="shared" ca="1" si="130"/>
        <v>45.07</v>
      </c>
      <c r="BI238" s="4">
        <f t="shared" ca="1" si="130"/>
        <v>44.44</v>
      </c>
      <c r="BJ238" s="4">
        <f t="shared" ca="1" si="130"/>
        <v>42.08</v>
      </c>
      <c r="BK238" s="4">
        <f t="shared" ca="1" si="130"/>
        <v>42.68</v>
      </c>
      <c r="BL238" s="4">
        <f t="shared" ca="1" si="130"/>
        <v>62.48</v>
      </c>
      <c r="BM238" s="4">
        <f t="shared" ca="1" si="130"/>
        <v>51.1</v>
      </c>
      <c r="BN238" s="4">
        <f t="shared" ca="1" si="130"/>
        <v>48</v>
      </c>
      <c r="BO238" s="4">
        <f t="shared" ca="1" si="130"/>
        <v>51.99</v>
      </c>
      <c r="BP238" s="4">
        <f t="shared" ca="1" si="130"/>
        <v>54.87</v>
      </c>
      <c r="BQ238" s="4">
        <f t="shared" ca="1" si="130"/>
        <v>53.04</v>
      </c>
      <c r="BR238" s="4">
        <f t="shared" ca="1" si="131"/>
        <v>53.19</v>
      </c>
      <c r="BS238" s="4">
        <f t="shared" ca="1" si="131"/>
        <v>51.97</v>
      </c>
      <c r="BT238" s="4">
        <f t="shared" ca="1" si="131"/>
        <v>50.17</v>
      </c>
      <c r="BU238" s="4">
        <f t="shared" ca="1" si="131"/>
        <v>43.35</v>
      </c>
      <c r="BV238" s="4">
        <f t="shared" ca="1" si="131"/>
        <v>52.24</v>
      </c>
      <c r="BW238" s="4">
        <f t="shared" ca="1" si="131"/>
        <v>61.44</v>
      </c>
      <c r="BX238" s="4">
        <f t="shared" ca="1" si="131"/>
        <v>50.4</v>
      </c>
      <c r="BY238" s="4">
        <f t="shared" ca="1" si="132"/>
        <v>0</v>
      </c>
      <c r="BZ238" s="4">
        <f t="shared" ca="1" si="132"/>
        <v>0</v>
      </c>
      <c r="CA238" s="4">
        <f t="shared" ca="1" si="132"/>
        <v>0</v>
      </c>
      <c r="CB238" s="4">
        <f t="shared" ca="1" si="132"/>
        <v>0</v>
      </c>
      <c r="CC238" s="4">
        <f t="shared" ca="1" si="132"/>
        <v>0</v>
      </c>
    </row>
    <row r="239" spans="2:81">
      <c r="C239" s="26" t="str">
        <f t="shared" si="117"/>
        <v>历史汇总!B</v>
      </c>
      <c r="D239" s="26">
        <v>237</v>
      </c>
      <c r="E239" s="26" t="str">
        <f t="shared" si="118"/>
        <v>历史新!C237</v>
      </c>
      <c r="F239" s="26">
        <f>ROW()</f>
        <v>239</v>
      </c>
      <c r="G239" s="694"/>
      <c r="H239" s="29" t="s">
        <v>68</v>
      </c>
      <c r="I239" s="4">
        <f t="shared" ca="1" si="137"/>
        <v>23.42</v>
      </c>
      <c r="J239" s="4">
        <f t="shared" ca="1" si="137"/>
        <v>27.55</v>
      </c>
      <c r="K239" s="4">
        <f t="shared" ca="1" si="137"/>
        <v>26.77</v>
      </c>
      <c r="L239" s="4">
        <f t="shared" ca="1" si="137"/>
        <v>24.87</v>
      </c>
      <c r="M239" s="4">
        <f t="shared" ca="1" si="137"/>
        <v>24.67</v>
      </c>
      <c r="N239" s="4">
        <f t="shared" ca="1" si="137"/>
        <v>24.63</v>
      </c>
      <c r="O239" s="4">
        <f t="shared" ca="1" si="137"/>
        <v>25.85</v>
      </c>
      <c r="P239" s="4">
        <f t="shared" ca="1" si="137"/>
        <v>26.1</v>
      </c>
      <c r="Q239" s="4">
        <f t="shared" ca="1" si="137"/>
        <v>26.35</v>
      </c>
      <c r="R239" s="4">
        <f t="shared" ca="1" si="137"/>
        <v>24.95</v>
      </c>
      <c r="S239" s="4">
        <f t="shared" ca="1" si="137"/>
        <v>25.93</v>
      </c>
      <c r="T239" s="4">
        <f t="shared" ca="1" si="137"/>
        <v>27.19</v>
      </c>
      <c r="U239" s="4">
        <f t="shared" ca="1" si="137"/>
        <v>31.43</v>
      </c>
      <c r="V239" s="4">
        <f t="shared" ca="1" si="137"/>
        <v>29.91</v>
      </c>
      <c r="W239" s="4">
        <f t="shared" ca="1" si="137"/>
        <v>30.51</v>
      </c>
      <c r="X239" s="4">
        <f t="shared" ca="1" si="137"/>
        <v>27.82</v>
      </c>
      <c r="Y239" s="4">
        <f t="shared" ca="1" si="134"/>
        <v>30.45</v>
      </c>
      <c r="Z239" s="4">
        <f t="shared" ca="1" si="134"/>
        <v>28.1</v>
      </c>
      <c r="AA239" s="4">
        <f t="shared" ca="1" si="134"/>
        <v>29.99</v>
      </c>
      <c r="AB239" s="4">
        <f t="shared" ca="1" si="134"/>
        <v>31.25</v>
      </c>
      <c r="AC239" s="4">
        <f t="shared" ca="1" si="134"/>
        <v>27.91</v>
      </c>
      <c r="AD239" s="4">
        <f t="shared" ca="1" si="134"/>
        <v>27.9</v>
      </c>
      <c r="AE239" s="4">
        <f t="shared" ca="1" si="134"/>
        <v>31.18</v>
      </c>
      <c r="AF239" s="4">
        <f t="shared" ca="1" si="134"/>
        <v>31</v>
      </c>
      <c r="AG239" s="4">
        <f t="shared" ca="1" si="134"/>
        <v>28.79</v>
      </c>
      <c r="AH239" s="4">
        <f t="shared" ca="1" si="134"/>
        <v>35.409999999999997</v>
      </c>
      <c r="AI239" s="4">
        <f t="shared" ca="1" si="134"/>
        <v>32.200000000000003</v>
      </c>
      <c r="AJ239" s="4">
        <f t="shared" ca="1" si="134"/>
        <v>29.13</v>
      </c>
      <c r="AK239" s="4">
        <f t="shared" ca="1" si="134"/>
        <v>31.56</v>
      </c>
      <c r="AL239" s="4">
        <f t="shared" ca="1" si="134"/>
        <v>35.35</v>
      </c>
      <c r="AM239" s="4">
        <f t="shared" ca="1" si="134"/>
        <v>39.39</v>
      </c>
      <c r="AN239" s="4">
        <f t="shared" ca="1" si="135"/>
        <v>40.57</v>
      </c>
      <c r="AO239" s="4">
        <f t="shared" ca="1" si="135"/>
        <v>36.15</v>
      </c>
      <c r="AP239" s="4">
        <f t="shared" ca="1" si="135"/>
        <v>30.58</v>
      </c>
      <c r="AQ239" s="4">
        <f t="shared" ca="1" si="135"/>
        <v>35.119999999999997</v>
      </c>
      <c r="AR239" s="4">
        <f t="shared" ca="1" si="135"/>
        <v>37.659999999999997</v>
      </c>
      <c r="AS239" s="4">
        <f t="shared" ca="1" si="135"/>
        <v>42.32</v>
      </c>
      <c r="AT239" s="4">
        <f t="shared" ca="1" si="135"/>
        <v>42.64</v>
      </c>
      <c r="AU239" s="4">
        <f t="shared" ca="1" si="135"/>
        <v>39.83</v>
      </c>
      <c r="AV239" s="4">
        <f t="shared" ca="1" si="135"/>
        <v>37.25</v>
      </c>
      <c r="AW239" s="4">
        <f t="shared" ca="1" si="135"/>
        <v>38.53</v>
      </c>
      <c r="AX239" s="4">
        <f t="shared" ca="1" si="135"/>
        <v>36.31</v>
      </c>
      <c r="AY239" s="4">
        <f t="shared" ca="1" si="135"/>
        <v>44.72</v>
      </c>
      <c r="AZ239" s="4">
        <f t="shared" ca="1" si="135"/>
        <v>45.65</v>
      </c>
      <c r="BA239" s="4">
        <f t="shared" ca="1" si="135"/>
        <v>40.61</v>
      </c>
      <c r="BB239" s="4">
        <f t="shared" ca="1" si="135"/>
        <v>34.369999999999997</v>
      </c>
      <c r="BC239" s="4">
        <f t="shared" ca="1" si="135"/>
        <v>37.119999999999997</v>
      </c>
      <c r="BD239" s="4">
        <f t="shared" ca="1" si="136"/>
        <v>34.58</v>
      </c>
      <c r="BE239" s="4">
        <f t="shared" ca="1" si="136"/>
        <v>35.119999999999997</v>
      </c>
      <c r="BF239" s="4">
        <f t="shared" ca="1" si="136"/>
        <v>46.82</v>
      </c>
      <c r="BG239" s="4">
        <f t="shared" ca="1" si="136"/>
        <v>44.51</v>
      </c>
      <c r="BH239" s="4">
        <f t="shared" ca="1" si="130"/>
        <v>37.25</v>
      </c>
      <c r="BI239" s="4">
        <f t="shared" ca="1" si="130"/>
        <v>35.83</v>
      </c>
      <c r="BJ239" s="4">
        <f t="shared" ca="1" si="130"/>
        <v>33.770000000000003</v>
      </c>
      <c r="BK239" s="4">
        <f t="shared" ca="1" si="130"/>
        <v>35.380000000000003</v>
      </c>
      <c r="BL239" s="4">
        <f t="shared" ca="1" si="130"/>
        <v>42.98</v>
      </c>
      <c r="BM239" s="4">
        <f t="shared" ca="1" si="130"/>
        <v>35.770000000000003</v>
      </c>
      <c r="BN239" s="4">
        <f t="shared" ca="1" si="130"/>
        <v>33.14</v>
      </c>
      <c r="BO239" s="4">
        <f t="shared" ca="1" si="130"/>
        <v>40.57</v>
      </c>
      <c r="BP239" s="4">
        <f t="shared" ca="1" si="130"/>
        <v>35.869999999999997</v>
      </c>
      <c r="BQ239" s="4">
        <f t="shared" ca="1" si="130"/>
        <v>37.450000000000003</v>
      </c>
      <c r="BR239" s="4">
        <f t="shared" ca="1" si="131"/>
        <v>39.200000000000003</v>
      </c>
      <c r="BS239" s="4">
        <f t="shared" ca="1" si="131"/>
        <v>29.91</v>
      </c>
      <c r="BT239" s="4">
        <f t="shared" ca="1" si="131"/>
        <v>30.05</v>
      </c>
      <c r="BU239" s="4">
        <f t="shared" ca="1" si="131"/>
        <v>35.96</v>
      </c>
      <c r="BV239" s="4">
        <f t="shared" ca="1" si="131"/>
        <v>35.21</v>
      </c>
      <c r="BW239" s="4">
        <f t="shared" ca="1" si="131"/>
        <v>42.66</v>
      </c>
      <c r="BX239" s="4">
        <f t="shared" ca="1" si="131"/>
        <v>42.03</v>
      </c>
      <c r="BY239" s="4">
        <f t="shared" ca="1" si="132"/>
        <v>0</v>
      </c>
      <c r="BZ239" s="4">
        <f t="shared" ca="1" si="132"/>
        <v>0</v>
      </c>
      <c r="CA239" s="4">
        <f t="shared" ca="1" si="132"/>
        <v>0</v>
      </c>
      <c r="CB239" s="4">
        <f t="shared" ca="1" si="132"/>
        <v>0</v>
      </c>
      <c r="CC239" s="4">
        <f t="shared" ca="1" si="132"/>
        <v>0</v>
      </c>
    </row>
    <row r="240" spans="2:81">
      <c r="C240" s="26" t="str">
        <f t="shared" si="117"/>
        <v>历史汇总!B</v>
      </c>
      <c r="D240" s="26">
        <v>238</v>
      </c>
      <c r="E240" s="26" t="str">
        <f t="shared" si="118"/>
        <v>历史新!C238</v>
      </c>
      <c r="F240" s="26">
        <f>ROW()</f>
        <v>240</v>
      </c>
      <c r="G240" s="35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205"/>
      <c r="AY240" s="47"/>
      <c r="AZ240" s="47"/>
      <c r="BA240" s="47"/>
      <c r="BB240" s="47"/>
      <c r="BC240" s="47"/>
      <c r="BD240" s="47"/>
      <c r="BE240" s="47"/>
      <c r="BF240" s="47"/>
    </row>
    <row r="241" spans="2:81">
      <c r="C241" s="26" t="str">
        <f t="shared" si="117"/>
        <v>历史汇总!B</v>
      </c>
      <c r="D241" s="26">
        <v>239</v>
      </c>
      <c r="E241" s="26" t="str">
        <f t="shared" si="118"/>
        <v>历史新!C239</v>
      </c>
      <c r="F241" s="26">
        <f>ROW()</f>
        <v>241</v>
      </c>
      <c r="G241" s="35"/>
      <c r="H241" s="35">
        <f>F243-55</f>
        <v>188</v>
      </c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203"/>
      <c r="AY241" s="35"/>
      <c r="AZ241" s="35"/>
      <c r="BA241" s="35"/>
      <c r="BB241" s="35"/>
      <c r="BC241" s="35"/>
      <c r="BD241" s="35"/>
      <c r="BE241" s="35"/>
      <c r="BF241" s="35"/>
    </row>
    <row r="242" spans="2:81" ht="21">
      <c r="C242" s="26" t="str">
        <f t="shared" si="117"/>
        <v>历史汇总!B</v>
      </c>
      <c r="D242" s="26">
        <v>240</v>
      </c>
      <c r="E242" s="26" t="str">
        <f t="shared" si="118"/>
        <v>历史新!C240</v>
      </c>
      <c r="F242" s="26">
        <f>ROW()</f>
        <v>242</v>
      </c>
      <c r="G242" s="696" t="s">
        <v>113</v>
      </c>
      <c r="H242" s="696"/>
      <c r="I242" s="42" t="str">
        <f>I3</f>
        <v>201101</v>
      </c>
      <c r="J242" s="42" t="str">
        <f t="shared" ref="J242:BT242" si="138">J3</f>
        <v>201102</v>
      </c>
      <c r="K242" s="42" t="str">
        <f t="shared" si="138"/>
        <v>201103</v>
      </c>
      <c r="L242" s="42" t="str">
        <f t="shared" si="138"/>
        <v>201104</v>
      </c>
      <c r="M242" s="42" t="str">
        <f t="shared" si="138"/>
        <v>201105</v>
      </c>
      <c r="N242" s="42" t="str">
        <f t="shared" si="138"/>
        <v>201106</v>
      </c>
      <c r="O242" s="42" t="str">
        <f t="shared" si="138"/>
        <v>201107</v>
      </c>
      <c r="P242" s="42" t="str">
        <f t="shared" si="138"/>
        <v>201108</v>
      </c>
      <c r="Q242" s="42" t="str">
        <f t="shared" si="138"/>
        <v>201109</v>
      </c>
      <c r="R242" s="42" t="str">
        <f t="shared" si="138"/>
        <v>201110</v>
      </c>
      <c r="S242" s="42" t="str">
        <f t="shared" si="138"/>
        <v>201111</v>
      </c>
      <c r="T242" s="42" t="str">
        <f t="shared" si="138"/>
        <v>201112</v>
      </c>
      <c r="U242" s="42" t="str">
        <f t="shared" si="138"/>
        <v>201201</v>
      </c>
      <c r="V242" s="42" t="str">
        <f t="shared" si="138"/>
        <v>201202</v>
      </c>
      <c r="W242" s="42" t="str">
        <f t="shared" si="138"/>
        <v>201203</v>
      </c>
      <c r="X242" s="42" t="str">
        <f t="shared" si="138"/>
        <v>201204</v>
      </c>
      <c r="Y242" s="42" t="str">
        <f t="shared" si="138"/>
        <v>201205</v>
      </c>
      <c r="Z242" s="42" t="str">
        <f t="shared" si="138"/>
        <v>201206</v>
      </c>
      <c r="AA242" s="42" t="str">
        <f t="shared" si="138"/>
        <v>201207</v>
      </c>
      <c r="AB242" s="42" t="str">
        <f t="shared" si="138"/>
        <v>201208</v>
      </c>
      <c r="AC242" s="42" t="str">
        <f t="shared" si="138"/>
        <v>201209</v>
      </c>
      <c r="AD242" s="42" t="str">
        <f t="shared" si="138"/>
        <v>201210</v>
      </c>
      <c r="AE242" s="42" t="str">
        <f t="shared" si="138"/>
        <v>201211</v>
      </c>
      <c r="AF242" s="42" t="str">
        <f t="shared" si="138"/>
        <v>201212</v>
      </c>
      <c r="AG242" s="42" t="str">
        <f t="shared" si="138"/>
        <v>201301</v>
      </c>
      <c r="AH242" s="42" t="str">
        <f t="shared" si="138"/>
        <v>201302</v>
      </c>
      <c r="AI242" s="42" t="str">
        <f t="shared" si="138"/>
        <v>201303</v>
      </c>
      <c r="AJ242" s="42" t="str">
        <f t="shared" si="138"/>
        <v>201304</v>
      </c>
      <c r="AK242" s="42" t="str">
        <f t="shared" si="138"/>
        <v>201305</v>
      </c>
      <c r="AL242" s="42" t="str">
        <f t="shared" si="138"/>
        <v>201306</v>
      </c>
      <c r="AM242" s="42" t="str">
        <f t="shared" si="138"/>
        <v>201307</v>
      </c>
      <c r="AN242" s="42" t="str">
        <f t="shared" si="138"/>
        <v>201308</v>
      </c>
      <c r="AO242" s="42" t="str">
        <f t="shared" si="138"/>
        <v>201309</v>
      </c>
      <c r="AP242" s="42" t="str">
        <f t="shared" si="138"/>
        <v>201310</v>
      </c>
      <c r="AQ242" s="42" t="str">
        <f t="shared" si="138"/>
        <v>201311</v>
      </c>
      <c r="AR242" s="42" t="str">
        <f t="shared" si="138"/>
        <v>201312</v>
      </c>
      <c r="AS242" s="42" t="str">
        <f t="shared" si="138"/>
        <v>201401</v>
      </c>
      <c r="AT242" s="42" t="str">
        <f t="shared" si="138"/>
        <v>201402</v>
      </c>
      <c r="AU242" s="42" t="str">
        <f t="shared" si="138"/>
        <v>201403</v>
      </c>
      <c r="AV242" s="42" t="str">
        <f t="shared" si="138"/>
        <v>201404</v>
      </c>
      <c r="AW242" s="42" t="str">
        <f t="shared" si="138"/>
        <v>201405</v>
      </c>
      <c r="AX242" s="42" t="str">
        <f t="shared" si="138"/>
        <v>201406</v>
      </c>
      <c r="AY242" s="42" t="str">
        <f t="shared" si="138"/>
        <v>201407</v>
      </c>
      <c r="AZ242" s="42" t="str">
        <f t="shared" si="138"/>
        <v>201408</v>
      </c>
      <c r="BA242" s="42" t="str">
        <f t="shared" si="138"/>
        <v>201409</v>
      </c>
      <c r="BB242" s="42" t="str">
        <f t="shared" si="138"/>
        <v>201410</v>
      </c>
      <c r="BC242" s="42" t="str">
        <f t="shared" si="138"/>
        <v>201411</v>
      </c>
      <c r="BD242" s="42" t="str">
        <f t="shared" si="138"/>
        <v>201412</v>
      </c>
      <c r="BE242" s="42" t="str">
        <f t="shared" si="138"/>
        <v>201501</v>
      </c>
      <c r="BF242" s="42" t="str">
        <f t="shared" si="138"/>
        <v>201502</v>
      </c>
      <c r="BG242" s="42" t="str">
        <f t="shared" si="138"/>
        <v>201503</v>
      </c>
      <c r="BH242" s="42" t="str">
        <f t="shared" ref="BH242:BP242" si="139">BH3</f>
        <v>201504</v>
      </c>
      <c r="BI242" s="42" t="str">
        <f t="shared" si="139"/>
        <v>201505</v>
      </c>
      <c r="BJ242" s="42" t="str">
        <f t="shared" si="139"/>
        <v>201506</v>
      </c>
      <c r="BK242" s="42" t="str">
        <f t="shared" si="139"/>
        <v>201507</v>
      </c>
      <c r="BL242" s="42" t="str">
        <f t="shared" si="139"/>
        <v>201508</v>
      </c>
      <c r="BM242" s="42" t="str">
        <f t="shared" si="139"/>
        <v>201509</v>
      </c>
      <c r="BN242" s="42" t="str">
        <f t="shared" si="139"/>
        <v>201510</v>
      </c>
      <c r="BO242" s="42" t="str">
        <f t="shared" si="139"/>
        <v>201511</v>
      </c>
      <c r="BP242" s="42" t="str">
        <f t="shared" si="139"/>
        <v>201512</v>
      </c>
      <c r="BQ242" s="42" t="str">
        <f t="shared" si="138"/>
        <v>201601</v>
      </c>
      <c r="BR242" s="42" t="str">
        <f t="shared" si="138"/>
        <v>201602</v>
      </c>
      <c r="BS242" s="42" t="str">
        <f t="shared" si="138"/>
        <v>201603</v>
      </c>
      <c r="BT242" s="42" t="str">
        <f t="shared" si="138"/>
        <v>201604</v>
      </c>
      <c r="BU242" s="42" t="str">
        <f t="shared" ref="BU242:CC242" si="140">BU3</f>
        <v>201605</v>
      </c>
      <c r="BV242" s="42" t="str">
        <f t="shared" si="140"/>
        <v>201606</v>
      </c>
      <c r="BW242" s="42" t="str">
        <f t="shared" si="140"/>
        <v>201607</v>
      </c>
      <c r="BX242" s="42" t="str">
        <f t="shared" si="140"/>
        <v>201608</v>
      </c>
      <c r="BY242" s="42" t="str">
        <f t="shared" si="140"/>
        <v>201609</v>
      </c>
      <c r="BZ242" s="42" t="str">
        <f t="shared" si="140"/>
        <v>201610</v>
      </c>
      <c r="CA242" s="42" t="str">
        <f t="shared" si="140"/>
        <v>201611</v>
      </c>
      <c r="CB242" s="42" t="str">
        <f t="shared" si="140"/>
        <v>201612</v>
      </c>
      <c r="CC242" s="42" t="str">
        <f t="shared" si="140"/>
        <v>201701</v>
      </c>
    </row>
    <row r="243" spans="2:81">
      <c r="B243" s="26">
        <v>149</v>
      </c>
      <c r="C243" s="26" t="str">
        <f t="shared" si="117"/>
        <v>历史汇总!B149</v>
      </c>
      <c r="D243" s="26">
        <v>241</v>
      </c>
      <c r="E243" s="26" t="str">
        <f t="shared" si="118"/>
        <v>历史新!C241</v>
      </c>
      <c r="F243" s="26">
        <f>ROW()</f>
        <v>243</v>
      </c>
      <c r="G243" s="694" t="s">
        <v>14</v>
      </c>
      <c r="H243" s="28" t="s">
        <v>70</v>
      </c>
      <c r="I243" s="43">
        <f ca="1">OFFSET(INDIRECT($C243),0,I$1)</f>
        <v>3170138</v>
      </c>
      <c r="J243" s="43">
        <f t="shared" ref="J243:AW249" ca="1" si="141">OFFSET(INDIRECT($C243),0,J$1)</f>
        <v>3195227</v>
      </c>
      <c r="K243" s="43">
        <f t="shared" ca="1" si="141"/>
        <v>2344714</v>
      </c>
      <c r="L243" s="43">
        <f t="shared" ca="1" si="141"/>
        <v>2310482</v>
      </c>
      <c r="M243" s="43">
        <f t="shared" ca="1" si="141"/>
        <v>1970100</v>
      </c>
      <c r="N243" s="43">
        <f t="shared" ca="1" si="141"/>
        <v>2080925</v>
      </c>
      <c r="O243" s="43">
        <f t="shared" ca="1" si="141"/>
        <v>2673484</v>
      </c>
      <c r="P243" s="43">
        <f t="shared" ca="1" si="141"/>
        <v>2841313</v>
      </c>
      <c r="Q243" s="43">
        <f t="shared" ca="1" si="141"/>
        <v>1920492</v>
      </c>
      <c r="R243" s="43">
        <f t="shared" ca="1" si="141"/>
        <v>2257729</v>
      </c>
      <c r="S243" s="43">
        <f t="shared" ca="1" si="141"/>
        <v>1988642</v>
      </c>
      <c r="T243" s="43">
        <f t="shared" ca="1" si="141"/>
        <v>2067822</v>
      </c>
      <c r="U243" s="43">
        <f t="shared" ca="1" si="141"/>
        <v>3327442</v>
      </c>
      <c r="V243" s="43">
        <f t="shared" ca="1" si="141"/>
        <v>2528982</v>
      </c>
      <c r="W243" s="43">
        <f t="shared" ca="1" si="141"/>
        <v>2459276</v>
      </c>
      <c r="X243" s="43">
        <f t="shared" ca="1" si="141"/>
        <v>3008380</v>
      </c>
      <c r="Y243" s="43">
        <f t="shared" ca="1" si="141"/>
        <v>2785116</v>
      </c>
      <c r="Z243" s="43">
        <f t="shared" ca="1" si="141"/>
        <v>3348610</v>
      </c>
      <c r="AA243" s="43">
        <f t="shared" ca="1" si="141"/>
        <v>4105161</v>
      </c>
      <c r="AB243" s="43">
        <f t="shared" ca="1" si="141"/>
        <v>5069130</v>
      </c>
      <c r="AC243" s="43">
        <f t="shared" ca="1" si="141"/>
        <v>2812118</v>
      </c>
      <c r="AD243" s="43">
        <f t="shared" ca="1" si="141"/>
        <v>2836095</v>
      </c>
      <c r="AE243" s="43">
        <f t="shared" ca="1" si="141"/>
        <v>2004711</v>
      </c>
      <c r="AF243" s="43">
        <f t="shared" ca="1" si="141"/>
        <v>2026972</v>
      </c>
      <c r="AG243" s="43">
        <f t="shared" ca="1" si="141"/>
        <v>2830233</v>
      </c>
      <c r="AH243" s="43">
        <f t="shared" ca="1" si="141"/>
        <v>2924908</v>
      </c>
      <c r="AI243" s="43">
        <f t="shared" ca="1" si="141"/>
        <v>2012839</v>
      </c>
      <c r="AJ243" s="43">
        <f t="shared" ca="1" si="141"/>
        <v>1950171</v>
      </c>
      <c r="AK243" s="43">
        <f t="shared" ca="1" si="141"/>
        <v>2114475</v>
      </c>
      <c r="AL243" s="43">
        <f t="shared" ca="1" si="141"/>
        <v>2754515</v>
      </c>
      <c r="AM243" s="43">
        <f t="shared" ca="1" si="141"/>
        <v>3626497</v>
      </c>
      <c r="AN243" s="43">
        <f t="shared" ca="1" si="141"/>
        <v>3485424</v>
      </c>
      <c r="AO243" s="43">
        <f t="shared" ca="1" si="141"/>
        <v>1904168</v>
      </c>
      <c r="AP243" s="43">
        <f t="shared" ca="1" si="141"/>
        <v>1795751</v>
      </c>
      <c r="AQ243" s="43">
        <f t="shared" ca="1" si="141"/>
        <v>1529554</v>
      </c>
      <c r="AR243" s="43">
        <f t="shared" ca="1" si="141"/>
        <v>1504222</v>
      </c>
      <c r="AS243" s="43">
        <f t="shared" ca="1" si="141"/>
        <v>2744532</v>
      </c>
      <c r="AT243" s="43">
        <f t="shared" ca="1" si="141"/>
        <v>1995226</v>
      </c>
      <c r="AU243" s="43">
        <f t="shared" ca="1" si="141"/>
        <v>1559851</v>
      </c>
      <c r="AV243" s="43">
        <f t="shared" ca="1" si="141"/>
        <v>1812401</v>
      </c>
      <c r="AW243" s="43">
        <f t="shared" ca="1" si="141"/>
        <v>1704938</v>
      </c>
      <c r="AX243" s="2">
        <f t="shared" ref="AX243:AX278" ca="1" si="142">OFFSET(INDIRECT($E243),0,AX$1)</f>
        <v>1727440</v>
      </c>
      <c r="AY243" s="2">
        <f t="shared" ref="AY243:BN258" ca="1" si="143">OFFSET(INDIRECT($E243),0,AY$1)</f>
        <v>2726254</v>
      </c>
      <c r="AZ243" s="2">
        <f t="shared" ca="1" si="143"/>
        <v>3065386</v>
      </c>
      <c r="BA243" s="2">
        <f t="shared" ca="1" si="143"/>
        <v>1514569</v>
      </c>
      <c r="BB243" s="2">
        <f t="shared" ca="1" si="143"/>
        <v>1445854</v>
      </c>
      <c r="BC243" s="2">
        <f t="shared" ca="1" si="143"/>
        <v>1242352</v>
      </c>
      <c r="BD243" s="2">
        <f t="shared" ca="1" si="143"/>
        <v>1016071</v>
      </c>
      <c r="BE243" s="2">
        <f t="shared" ca="1" si="143"/>
        <v>1363246</v>
      </c>
      <c r="BF243" s="2">
        <f t="shared" ca="1" si="143"/>
        <v>2079014</v>
      </c>
      <c r="BG243" s="2">
        <f t="shared" ca="1" si="143"/>
        <v>1100250</v>
      </c>
      <c r="BH243" s="2">
        <f t="shared" ca="1" si="143"/>
        <v>1067517</v>
      </c>
      <c r="BI243" s="2">
        <f t="shared" ca="1" si="143"/>
        <v>972335</v>
      </c>
      <c r="BJ243" s="2">
        <f t="shared" ca="1" si="143"/>
        <v>916667</v>
      </c>
      <c r="BK243" s="2">
        <f t="shared" ca="1" si="143"/>
        <v>1548459</v>
      </c>
      <c r="BL243" s="2">
        <f t="shared" ca="1" si="143"/>
        <v>1802638</v>
      </c>
      <c r="BM243" s="2">
        <f t="shared" ca="1" si="143"/>
        <v>864268</v>
      </c>
      <c r="BN243" s="2">
        <f t="shared" ca="1" si="143"/>
        <v>831812</v>
      </c>
      <c r="BO243" s="2">
        <f t="shared" ref="BH243:BW258" ca="1" si="144">OFFSET(INDIRECT($E243),0,BO$1)</f>
        <v>615266</v>
      </c>
      <c r="BP243" s="2">
        <f t="shared" ca="1" si="144"/>
        <v>535257</v>
      </c>
      <c r="BQ243" s="2">
        <f t="shared" ca="1" si="144"/>
        <v>857361</v>
      </c>
      <c r="BR243" s="2">
        <f t="shared" ca="1" si="144"/>
        <v>829653</v>
      </c>
      <c r="BS243" s="2">
        <f t="shared" ca="1" si="144"/>
        <v>473082</v>
      </c>
      <c r="BT243" s="2">
        <f t="shared" ca="1" si="144"/>
        <v>624935</v>
      </c>
      <c r="BU243" s="2">
        <f t="shared" ca="1" si="144"/>
        <v>546084</v>
      </c>
      <c r="BV243" s="2">
        <f t="shared" ca="1" si="144"/>
        <v>640433</v>
      </c>
      <c r="BW243" s="2">
        <f t="shared" ca="1" si="144"/>
        <v>1031755</v>
      </c>
      <c r="BX243" s="2">
        <f t="shared" ref="BR243:CC258" ca="1" si="145">OFFSET(INDIRECT($E243),0,BX$1)</f>
        <v>798450</v>
      </c>
      <c r="BY243" s="2">
        <f t="shared" ca="1" si="145"/>
        <v>0</v>
      </c>
      <c r="BZ243" s="2">
        <f t="shared" ca="1" si="145"/>
        <v>0</v>
      </c>
      <c r="CA243" s="2">
        <f t="shared" ca="1" si="145"/>
        <v>0</v>
      </c>
      <c r="CB243" s="2">
        <f t="shared" ca="1" si="145"/>
        <v>0</v>
      </c>
      <c r="CC243" s="2">
        <f t="shared" ca="1" si="145"/>
        <v>0</v>
      </c>
    </row>
    <row r="244" spans="2:81">
      <c r="B244" s="26">
        <v>150</v>
      </c>
      <c r="C244" s="26" t="str">
        <f t="shared" si="117"/>
        <v>历史汇总!B150</v>
      </c>
      <c r="D244" s="26">
        <v>242</v>
      </c>
      <c r="E244" s="26" t="str">
        <f t="shared" si="118"/>
        <v>历史新!C242</v>
      </c>
      <c r="F244" s="26">
        <f>ROW()</f>
        <v>244</v>
      </c>
      <c r="G244" s="694"/>
      <c r="H244" s="29" t="s">
        <v>71</v>
      </c>
      <c r="I244" s="49">
        <f t="shared" ref="I244:X265" ca="1" si="146">OFFSET(INDIRECT($C244),0,I$1)</f>
        <v>0.20269999999999999</v>
      </c>
      <c r="J244" s="49">
        <f t="shared" ca="1" si="141"/>
        <v>7.9000000000000008E-3</v>
      </c>
      <c r="K244" s="49">
        <f t="shared" ca="1" si="141"/>
        <v>-0.26619999999999999</v>
      </c>
      <c r="L244" s="49">
        <f t="shared" ca="1" si="141"/>
        <v>-1.46E-2</v>
      </c>
      <c r="M244" s="49">
        <f t="shared" ca="1" si="141"/>
        <v>-0.14729999999999999</v>
      </c>
      <c r="N244" s="49">
        <f t="shared" ca="1" si="141"/>
        <v>5.6300000000000003E-2</v>
      </c>
      <c r="O244" s="49">
        <f t="shared" ca="1" si="141"/>
        <v>0.2848</v>
      </c>
      <c r="P244" s="49">
        <f t="shared" ca="1" si="141"/>
        <v>6.2799999999999995E-2</v>
      </c>
      <c r="Q244" s="49">
        <f t="shared" ca="1" si="141"/>
        <v>-0.3241</v>
      </c>
      <c r="R244" s="49">
        <f t="shared" ca="1" si="141"/>
        <v>0.17560000000000001</v>
      </c>
      <c r="S244" s="49">
        <f t="shared" ca="1" si="141"/>
        <v>-0.1192</v>
      </c>
      <c r="T244" s="49">
        <f t="shared" ca="1" si="141"/>
        <v>3.9800000000000002E-2</v>
      </c>
      <c r="U244" s="49">
        <f t="shared" ca="1" si="141"/>
        <v>0</v>
      </c>
      <c r="V244" s="49">
        <f t="shared" ca="1" si="141"/>
        <v>-0.24</v>
      </c>
      <c r="W244" s="49">
        <f t="shared" ca="1" si="141"/>
        <v>-2.76E-2</v>
      </c>
      <c r="X244" s="49">
        <f t="shared" ca="1" si="141"/>
        <v>0.2233</v>
      </c>
      <c r="Y244" s="49">
        <f t="shared" ca="1" si="141"/>
        <v>-7.4200000000000002E-2</v>
      </c>
      <c r="Z244" s="49">
        <f t="shared" ca="1" si="141"/>
        <v>0.20230000000000001</v>
      </c>
      <c r="AA244" s="49">
        <f t="shared" ca="1" si="141"/>
        <v>0.22589999999999999</v>
      </c>
      <c r="AB244" s="49">
        <f t="shared" ca="1" si="141"/>
        <v>0.23480000000000001</v>
      </c>
      <c r="AC244" s="49">
        <f t="shared" ca="1" si="141"/>
        <v>-0.44519999999999998</v>
      </c>
      <c r="AD244" s="49">
        <f t="shared" ca="1" si="141"/>
        <v>8.5000000000000006E-3</v>
      </c>
      <c r="AE244" s="49">
        <f t="shared" ca="1" si="141"/>
        <v>-0.29310000000000003</v>
      </c>
      <c r="AF244" s="49">
        <f t="shared" ca="1" si="141"/>
        <v>1.11E-2</v>
      </c>
      <c r="AG244" s="49">
        <f t="shared" ca="1" si="141"/>
        <v>0.39629999999999999</v>
      </c>
      <c r="AH244" s="49">
        <f t="shared" ca="1" si="141"/>
        <v>3.3500000000000002E-2</v>
      </c>
      <c r="AI244" s="49">
        <f t="shared" ca="1" si="141"/>
        <v>-0.31180000000000002</v>
      </c>
      <c r="AJ244" s="49">
        <f t="shared" ca="1" si="141"/>
        <v>-3.1099999999999999E-2</v>
      </c>
      <c r="AK244" s="49">
        <f t="shared" ca="1" si="141"/>
        <v>8.43E-2</v>
      </c>
      <c r="AL244" s="49">
        <f t="shared" ca="1" si="141"/>
        <v>0.30270000000000002</v>
      </c>
      <c r="AM244" s="49">
        <f t="shared" ca="1" si="141"/>
        <v>0.31659999999999999</v>
      </c>
      <c r="AN244" s="49">
        <f t="shared" ca="1" si="141"/>
        <v>-3.8899999999999997E-2</v>
      </c>
      <c r="AO244" s="49">
        <f t="shared" ca="1" si="141"/>
        <v>-0.45369999999999999</v>
      </c>
      <c r="AP244" s="49">
        <f t="shared" ca="1" si="141"/>
        <v>-5.6899999999999999E-2</v>
      </c>
      <c r="AQ244" s="49">
        <f t="shared" ca="1" si="141"/>
        <v>-0.1482</v>
      </c>
      <c r="AR244" s="49">
        <f t="shared" ca="1" si="141"/>
        <v>-1.66E-2</v>
      </c>
      <c r="AS244" s="49">
        <f t="shared" ca="1" si="141"/>
        <v>0.8246</v>
      </c>
      <c r="AT244" s="49">
        <f t="shared" ca="1" si="141"/>
        <v>-0.27300000000000002</v>
      </c>
      <c r="AU244" s="49">
        <f t="shared" ca="1" si="141"/>
        <v>-0.21820000000000001</v>
      </c>
      <c r="AV244" s="49">
        <f t="shared" ca="1" si="141"/>
        <v>0.16189999999999999</v>
      </c>
      <c r="AW244" s="49">
        <f t="shared" ca="1" si="141"/>
        <v>-5.9299999999999999E-2</v>
      </c>
      <c r="AX244" s="4">
        <f t="shared" ca="1" si="142"/>
        <v>1.3299999999999999E-2</v>
      </c>
      <c r="AY244" s="4">
        <f t="shared" ca="1" si="143"/>
        <v>0.57820000000000005</v>
      </c>
      <c r="AZ244" s="4">
        <f t="shared" ca="1" si="143"/>
        <v>0.1244</v>
      </c>
      <c r="BA244" s="4">
        <f t="shared" ca="1" si="143"/>
        <v>-0.50590000000000002</v>
      </c>
      <c r="BB244" s="4">
        <f t="shared" ca="1" si="143"/>
        <v>-4.5400000000000003E-2</v>
      </c>
      <c r="BC244" s="4">
        <f t="shared" ca="1" si="143"/>
        <v>-0.14069999999999999</v>
      </c>
      <c r="BD244" s="4">
        <f t="shared" ca="1" si="143"/>
        <v>-0.18210000000000001</v>
      </c>
      <c r="BE244" s="4">
        <f t="shared" ca="1" si="143"/>
        <v>0.3417</v>
      </c>
      <c r="BF244" s="4">
        <f t="shared" ca="1" si="143"/>
        <v>0.52500000000000002</v>
      </c>
      <c r="BG244" s="4">
        <f t="shared" ca="1" si="143"/>
        <v>-0.4708</v>
      </c>
      <c r="BH244" s="4">
        <f t="shared" ca="1" si="144"/>
        <v>-2.98E-2</v>
      </c>
      <c r="BI244" s="4">
        <f t="shared" ca="1" si="144"/>
        <v>-8.9200000000000002E-2</v>
      </c>
      <c r="BJ244" s="4">
        <f t="shared" ca="1" si="144"/>
        <v>-5.7299999999999997E-2</v>
      </c>
      <c r="BK244" s="4">
        <f t="shared" ca="1" si="144"/>
        <v>0.68920000000000003</v>
      </c>
      <c r="BL244" s="4">
        <f t="shared" ca="1" si="144"/>
        <v>0.1641</v>
      </c>
      <c r="BM244" s="4">
        <f t="shared" ca="1" si="144"/>
        <v>-0.52059999999999995</v>
      </c>
      <c r="BN244" s="4">
        <f t="shared" ca="1" si="144"/>
        <v>-3.7600000000000001E-2</v>
      </c>
      <c r="BO244" s="4">
        <f t="shared" ca="1" si="144"/>
        <v>-0.26029999999999998</v>
      </c>
      <c r="BP244" s="4">
        <f t="shared" ca="1" si="144"/>
        <v>-0.13</v>
      </c>
      <c r="BQ244" s="4">
        <f t="shared" ca="1" si="144"/>
        <v>0.6018</v>
      </c>
      <c r="BR244" s="4">
        <f t="shared" ca="1" si="145"/>
        <v>-3.2300000000000002E-2</v>
      </c>
      <c r="BS244" s="4">
        <f t="shared" ca="1" si="145"/>
        <v>-0.42980000000000002</v>
      </c>
      <c r="BT244" s="4">
        <f t="shared" ca="1" si="145"/>
        <v>0.32100000000000001</v>
      </c>
      <c r="BU244" s="4">
        <f t="shared" ca="1" si="145"/>
        <v>-0.12620000000000001</v>
      </c>
      <c r="BV244" s="4">
        <f t="shared" ca="1" si="145"/>
        <v>0.17280000000000001</v>
      </c>
      <c r="BW244" s="4">
        <f t="shared" ca="1" si="145"/>
        <v>0.61099999999999999</v>
      </c>
      <c r="BX244" s="4">
        <f t="shared" ca="1" si="145"/>
        <v>-0.2261</v>
      </c>
      <c r="BY244" s="4">
        <f t="shared" ca="1" si="145"/>
        <v>0</v>
      </c>
      <c r="BZ244" s="4">
        <f t="shared" ca="1" si="145"/>
        <v>0</v>
      </c>
      <c r="CA244" s="4">
        <f t="shared" ca="1" si="145"/>
        <v>0</v>
      </c>
      <c r="CB244" s="4">
        <f t="shared" ca="1" si="145"/>
        <v>0</v>
      </c>
      <c r="CC244" s="4">
        <f t="shared" ca="1" si="145"/>
        <v>0</v>
      </c>
    </row>
    <row r="245" spans="2:81">
      <c r="B245" s="26">
        <v>151</v>
      </c>
      <c r="C245" s="26" t="str">
        <f t="shared" si="117"/>
        <v>历史汇总!B151</v>
      </c>
      <c r="D245" s="26">
        <v>243</v>
      </c>
      <c r="E245" s="26" t="str">
        <f t="shared" si="118"/>
        <v>历史新!C243</v>
      </c>
      <c r="F245" s="26">
        <f>ROW()</f>
        <v>245</v>
      </c>
      <c r="G245" s="694"/>
      <c r="H245" s="28" t="s">
        <v>72</v>
      </c>
      <c r="I245" s="43">
        <f t="shared" ca="1" si="146"/>
        <v>0</v>
      </c>
      <c r="J245" s="43">
        <f t="shared" ca="1" si="141"/>
        <v>0</v>
      </c>
      <c r="K245" s="43">
        <f t="shared" ca="1" si="141"/>
        <v>0</v>
      </c>
      <c r="L245" s="43">
        <f t="shared" ca="1" si="141"/>
        <v>0</v>
      </c>
      <c r="M245" s="43">
        <f t="shared" ca="1" si="141"/>
        <v>0</v>
      </c>
      <c r="N245" s="43">
        <f t="shared" ca="1" si="141"/>
        <v>0</v>
      </c>
      <c r="O245" s="43">
        <f t="shared" ca="1" si="141"/>
        <v>0</v>
      </c>
      <c r="P245" s="43">
        <f t="shared" ca="1" si="141"/>
        <v>1214357</v>
      </c>
      <c r="Q245" s="43">
        <f t="shared" ca="1" si="141"/>
        <v>879339</v>
      </c>
      <c r="R245" s="43">
        <f t="shared" ca="1" si="141"/>
        <v>1096720</v>
      </c>
      <c r="S245" s="43">
        <f t="shared" ca="1" si="141"/>
        <v>932738</v>
      </c>
      <c r="T245" s="43">
        <f t="shared" ca="1" si="141"/>
        <v>939115</v>
      </c>
      <c r="U245" s="43">
        <f t="shared" ca="1" si="141"/>
        <v>1550190</v>
      </c>
      <c r="V245" s="43">
        <f t="shared" ca="1" si="141"/>
        <v>1101802</v>
      </c>
      <c r="W245" s="43">
        <f t="shared" ca="1" si="141"/>
        <v>1023541</v>
      </c>
      <c r="X245" s="43">
        <f t="shared" ca="1" si="141"/>
        <v>1273421</v>
      </c>
      <c r="Y245" s="43">
        <f t="shared" ca="1" si="141"/>
        <v>1171370</v>
      </c>
      <c r="Z245" s="43">
        <f t="shared" ca="1" si="141"/>
        <v>1427603</v>
      </c>
      <c r="AA245" s="43">
        <f t="shared" ca="1" si="141"/>
        <v>1844665</v>
      </c>
      <c r="AB245" s="43">
        <f t="shared" ca="1" si="141"/>
        <v>2137113</v>
      </c>
      <c r="AC245" s="43">
        <f t="shared" ca="1" si="141"/>
        <v>1212144</v>
      </c>
      <c r="AD245" s="43">
        <f t="shared" ca="1" si="141"/>
        <v>1165320</v>
      </c>
      <c r="AE245" s="43">
        <f t="shared" ca="1" si="141"/>
        <v>828068</v>
      </c>
      <c r="AF245" s="43">
        <f t="shared" ca="1" si="141"/>
        <v>875234</v>
      </c>
      <c r="AG245" s="43">
        <f t="shared" ca="1" si="141"/>
        <v>1294517</v>
      </c>
      <c r="AH245" s="43">
        <f t="shared" ca="1" si="141"/>
        <v>1334229</v>
      </c>
      <c r="AI245" s="43">
        <f t="shared" ca="1" si="141"/>
        <v>821824</v>
      </c>
      <c r="AJ245" s="43">
        <f t="shared" ca="1" si="141"/>
        <v>714099</v>
      </c>
      <c r="AK245" s="43">
        <f t="shared" ca="1" si="141"/>
        <v>766642</v>
      </c>
      <c r="AL245" s="43">
        <f t="shared" ca="1" si="141"/>
        <v>1088436</v>
      </c>
      <c r="AM245" s="43">
        <f t="shared" ca="1" si="141"/>
        <v>1407244</v>
      </c>
      <c r="AN245" s="43">
        <f t="shared" ca="1" si="141"/>
        <v>1345998</v>
      </c>
      <c r="AO245" s="43">
        <f t="shared" ca="1" si="141"/>
        <v>670146</v>
      </c>
      <c r="AP245" s="43">
        <f t="shared" ca="1" si="141"/>
        <v>655244</v>
      </c>
      <c r="AQ245" s="43">
        <f t="shared" ca="1" si="141"/>
        <v>580089</v>
      </c>
      <c r="AR245" s="43">
        <f t="shared" ca="1" si="141"/>
        <v>577195</v>
      </c>
      <c r="AS245" s="43">
        <f t="shared" ca="1" si="141"/>
        <v>926283</v>
      </c>
      <c r="AT245" s="43">
        <f t="shared" ca="1" si="141"/>
        <v>655834</v>
      </c>
      <c r="AU245" s="43">
        <f t="shared" ca="1" si="141"/>
        <v>505972</v>
      </c>
      <c r="AV245" s="43">
        <f t="shared" ca="1" si="141"/>
        <v>607612</v>
      </c>
      <c r="AW245" s="43">
        <f t="shared" ca="1" si="141"/>
        <v>564287</v>
      </c>
      <c r="AX245" s="2">
        <f t="shared" ca="1" si="142"/>
        <v>536980</v>
      </c>
      <c r="AY245" s="2">
        <f t="shared" ca="1" si="143"/>
        <v>823722</v>
      </c>
      <c r="AZ245" s="2">
        <f t="shared" ca="1" si="143"/>
        <v>932403</v>
      </c>
      <c r="BA245" s="2">
        <f t="shared" ca="1" si="143"/>
        <v>408067</v>
      </c>
      <c r="BB245" s="2">
        <f t="shared" ca="1" si="143"/>
        <v>416496</v>
      </c>
      <c r="BC245" s="2">
        <f t="shared" ca="1" si="143"/>
        <v>335553</v>
      </c>
      <c r="BD245" s="2">
        <f t="shared" ca="1" si="143"/>
        <v>289265</v>
      </c>
      <c r="BE245" s="2">
        <f t="shared" ca="1" si="143"/>
        <v>366427</v>
      </c>
      <c r="BF245" s="2">
        <f t="shared" ca="1" si="143"/>
        <v>514663</v>
      </c>
      <c r="BG245" s="2">
        <f t="shared" ca="1" si="143"/>
        <v>232968</v>
      </c>
      <c r="BH245" s="2">
        <f t="shared" ca="1" si="144"/>
        <v>210801</v>
      </c>
      <c r="BI245" s="2">
        <f t="shared" ca="1" si="144"/>
        <v>180885</v>
      </c>
      <c r="BJ245" s="2">
        <f t="shared" ca="1" si="144"/>
        <v>173395</v>
      </c>
      <c r="BK245" s="2">
        <f t="shared" ca="1" si="144"/>
        <v>432134</v>
      </c>
      <c r="BL245" s="2">
        <f t="shared" ca="1" si="144"/>
        <v>511177</v>
      </c>
      <c r="BM245" s="2">
        <f t="shared" ca="1" si="144"/>
        <v>185422</v>
      </c>
      <c r="BN245" s="2">
        <f t="shared" ca="1" si="144"/>
        <v>196096</v>
      </c>
      <c r="BO245" s="2">
        <f t="shared" ca="1" si="144"/>
        <v>149383</v>
      </c>
      <c r="BP245" s="2">
        <f t="shared" ca="1" si="144"/>
        <v>122490</v>
      </c>
      <c r="BQ245" s="2">
        <f t="shared" ca="1" si="144"/>
        <v>215821</v>
      </c>
      <c r="BR245" s="2">
        <f t="shared" ca="1" si="145"/>
        <v>190393</v>
      </c>
      <c r="BS245" s="2">
        <f t="shared" ca="1" si="145"/>
        <v>97192</v>
      </c>
      <c r="BT245" s="2">
        <f t="shared" ca="1" si="145"/>
        <v>138249</v>
      </c>
      <c r="BU245" s="2">
        <f t="shared" ca="1" si="145"/>
        <v>132070</v>
      </c>
      <c r="BV245" s="2">
        <f t="shared" ca="1" si="145"/>
        <v>150009</v>
      </c>
      <c r="BW245" s="2">
        <f t="shared" ca="1" si="145"/>
        <v>250918</v>
      </c>
      <c r="BX245" s="2">
        <f t="shared" ca="1" si="145"/>
        <v>180652</v>
      </c>
      <c r="BY245" s="2">
        <f t="shared" ca="1" si="145"/>
        <v>0</v>
      </c>
      <c r="BZ245" s="2">
        <f t="shared" ca="1" si="145"/>
        <v>0</v>
      </c>
      <c r="CA245" s="2">
        <f t="shared" ca="1" si="145"/>
        <v>0</v>
      </c>
      <c r="CB245" s="2">
        <f t="shared" ca="1" si="145"/>
        <v>0</v>
      </c>
      <c r="CC245" s="2">
        <f t="shared" ca="1" si="145"/>
        <v>0</v>
      </c>
    </row>
    <row r="246" spans="2:81">
      <c r="B246" s="26">
        <v>152</v>
      </c>
      <c r="C246" s="26" t="str">
        <f t="shared" si="117"/>
        <v>历史汇总!B152</v>
      </c>
      <c r="D246" s="26">
        <v>244</v>
      </c>
      <c r="E246" s="26" t="str">
        <f t="shared" si="118"/>
        <v>历史新!C244</v>
      </c>
      <c r="F246" s="26">
        <f>ROW()</f>
        <v>246</v>
      </c>
      <c r="G246" s="694"/>
      <c r="H246" s="29" t="s">
        <v>73</v>
      </c>
      <c r="I246" s="49">
        <f t="shared" ca="1" si="146"/>
        <v>0</v>
      </c>
      <c r="J246" s="49">
        <f t="shared" ca="1" si="141"/>
        <v>0</v>
      </c>
      <c r="K246" s="49">
        <f t="shared" ca="1" si="141"/>
        <v>0</v>
      </c>
      <c r="L246" s="49">
        <f t="shared" ca="1" si="141"/>
        <v>0</v>
      </c>
      <c r="M246" s="49">
        <f t="shared" ca="1" si="141"/>
        <v>0</v>
      </c>
      <c r="N246" s="49">
        <f t="shared" ca="1" si="141"/>
        <v>0</v>
      </c>
      <c r="O246" s="49">
        <f t="shared" ca="1" si="141"/>
        <v>0</v>
      </c>
      <c r="P246" s="49">
        <f t="shared" ca="1" si="141"/>
        <v>0</v>
      </c>
      <c r="Q246" s="49">
        <f t="shared" ca="1" si="141"/>
        <v>-0.27589999999999998</v>
      </c>
      <c r="R246" s="49">
        <f t="shared" ca="1" si="141"/>
        <v>0.2472</v>
      </c>
      <c r="S246" s="49">
        <f t="shared" ca="1" si="141"/>
        <v>-0.14949999999999999</v>
      </c>
      <c r="T246" s="49">
        <f t="shared" ca="1" si="141"/>
        <v>6.7999999999999996E-3</v>
      </c>
      <c r="U246" s="49">
        <f t="shared" ca="1" si="141"/>
        <v>0.65069240721317412</v>
      </c>
      <c r="V246" s="49">
        <f t="shared" ca="1" si="141"/>
        <v>-0.28920000000000001</v>
      </c>
      <c r="W246" s="49">
        <f t="shared" ca="1" si="141"/>
        <v>-7.0999999999999994E-2</v>
      </c>
      <c r="X246" s="49">
        <f t="shared" ca="1" si="141"/>
        <v>0.24410000000000001</v>
      </c>
      <c r="Y246" s="49">
        <f t="shared" ca="1" si="141"/>
        <v>-8.0100000000000005E-2</v>
      </c>
      <c r="Z246" s="49">
        <f t="shared" ca="1" si="141"/>
        <v>0.21870000000000001</v>
      </c>
      <c r="AA246" s="49">
        <f t="shared" ca="1" si="141"/>
        <v>0.29210000000000003</v>
      </c>
      <c r="AB246" s="49">
        <f t="shared" ca="1" si="141"/>
        <v>0.1585</v>
      </c>
      <c r="AC246" s="49">
        <f t="shared" ca="1" si="141"/>
        <v>-0.43280000000000002</v>
      </c>
      <c r="AD246" s="49">
        <f t="shared" ca="1" si="141"/>
        <v>-3.8600000000000002E-2</v>
      </c>
      <c r="AE246" s="49">
        <f t="shared" ca="1" si="141"/>
        <v>-0.28939999999999999</v>
      </c>
      <c r="AF246" s="49">
        <f t="shared" ca="1" si="141"/>
        <v>5.7000000000000002E-2</v>
      </c>
      <c r="AG246" s="49">
        <f t="shared" ca="1" si="141"/>
        <v>0.47910000000000003</v>
      </c>
      <c r="AH246" s="49">
        <f t="shared" ca="1" si="141"/>
        <v>3.0700000000000002E-2</v>
      </c>
      <c r="AI246" s="49">
        <f t="shared" ca="1" si="141"/>
        <v>-0.38400000000000001</v>
      </c>
      <c r="AJ246" s="49">
        <f t="shared" ca="1" si="141"/>
        <v>-0.13109999999999999</v>
      </c>
      <c r="AK246" s="49">
        <f t="shared" ca="1" si="141"/>
        <v>7.3599999999999999E-2</v>
      </c>
      <c r="AL246" s="49">
        <f t="shared" ca="1" si="141"/>
        <v>0.41970000000000002</v>
      </c>
      <c r="AM246" s="49">
        <f t="shared" ca="1" si="141"/>
        <v>0.29289999999999999</v>
      </c>
      <c r="AN246" s="49">
        <f t="shared" ca="1" si="141"/>
        <v>-4.3499999999999997E-2</v>
      </c>
      <c r="AO246" s="49">
        <f t="shared" ca="1" si="141"/>
        <v>-0.50209999999999999</v>
      </c>
      <c r="AP246" s="49">
        <f t="shared" ca="1" si="141"/>
        <v>-2.2200000000000001E-2</v>
      </c>
      <c r="AQ246" s="49">
        <f t="shared" ca="1" si="141"/>
        <v>-0.1147</v>
      </c>
      <c r="AR246" s="49">
        <f t="shared" ca="1" si="141"/>
        <v>-5.0000000000000001E-3</v>
      </c>
      <c r="AS246" s="49">
        <f t="shared" ca="1" si="141"/>
        <v>0.6048</v>
      </c>
      <c r="AT246" s="49">
        <f t="shared" ca="1" si="141"/>
        <v>-0.29199999999999998</v>
      </c>
      <c r="AU246" s="49">
        <f t="shared" ca="1" si="141"/>
        <v>-0.22850000000000001</v>
      </c>
      <c r="AV246" s="49">
        <f t="shared" ca="1" si="141"/>
        <v>0.2009</v>
      </c>
      <c r="AW246" s="49">
        <f t="shared" ca="1" si="141"/>
        <v>-7.1300000000000002E-2</v>
      </c>
      <c r="AX246" s="4">
        <f t="shared" ca="1" si="142"/>
        <v>-5.0299999999999997E-2</v>
      </c>
      <c r="AY246" s="4">
        <f t="shared" ca="1" si="143"/>
        <v>0.53400000000000003</v>
      </c>
      <c r="AZ246" s="4">
        <f t="shared" ca="1" si="143"/>
        <v>0.13189999999999999</v>
      </c>
      <c r="BA246" s="4">
        <f t="shared" ca="1" si="143"/>
        <v>-0.56230000000000002</v>
      </c>
      <c r="BB246" s="4">
        <f t="shared" ca="1" si="143"/>
        <v>2.07E-2</v>
      </c>
      <c r="BC246" s="4">
        <f t="shared" ca="1" si="143"/>
        <v>-0.1943</v>
      </c>
      <c r="BD246" s="4">
        <f t="shared" ca="1" si="143"/>
        <v>-0.13789999999999999</v>
      </c>
      <c r="BE246" s="4">
        <f t="shared" ca="1" si="143"/>
        <v>0.26679999999999998</v>
      </c>
      <c r="BF246" s="4">
        <f t="shared" ca="1" si="143"/>
        <v>0.40450000000000003</v>
      </c>
      <c r="BG246" s="4">
        <f t="shared" ca="1" si="143"/>
        <v>-0.54730000000000001</v>
      </c>
      <c r="BH246" s="4">
        <f t="shared" ca="1" si="144"/>
        <v>-9.5200000000000007E-2</v>
      </c>
      <c r="BI246" s="4">
        <f t="shared" ca="1" si="144"/>
        <v>-0.1419</v>
      </c>
      <c r="BJ246" s="4">
        <f t="shared" ca="1" si="144"/>
        <v>-4.1399999999999999E-2</v>
      </c>
      <c r="BK246" s="4">
        <f t="shared" ca="1" si="144"/>
        <v>1.4922</v>
      </c>
      <c r="BL246" s="4">
        <f t="shared" ca="1" si="144"/>
        <v>0.18290000000000001</v>
      </c>
      <c r="BM246" s="4">
        <f t="shared" ca="1" si="144"/>
        <v>-0.63729999999999998</v>
      </c>
      <c r="BN246" s="4">
        <f t="shared" ca="1" si="144"/>
        <v>5.7599999999999998E-2</v>
      </c>
      <c r="BO246" s="4">
        <f t="shared" ca="1" si="144"/>
        <v>-0.2382</v>
      </c>
      <c r="BP246" s="4">
        <f t="shared" ca="1" si="144"/>
        <v>-0.18</v>
      </c>
      <c r="BQ246" s="4">
        <f t="shared" ca="1" si="144"/>
        <v>0.76190000000000002</v>
      </c>
      <c r="BR246" s="4">
        <f t="shared" ca="1" si="145"/>
        <v>-0.1178</v>
      </c>
      <c r="BS246" s="4">
        <f t="shared" ca="1" si="145"/>
        <v>-0.48949999999999999</v>
      </c>
      <c r="BT246" s="4">
        <f t="shared" ca="1" si="145"/>
        <v>0.4224</v>
      </c>
      <c r="BU246" s="4">
        <f t="shared" ca="1" si="145"/>
        <v>-4.4699999999999997E-2</v>
      </c>
      <c r="BV246" s="4">
        <f t="shared" ca="1" si="145"/>
        <v>0.1358</v>
      </c>
      <c r="BW246" s="4">
        <f t="shared" ca="1" si="145"/>
        <v>0.67269999999999996</v>
      </c>
      <c r="BX246" s="4">
        <f t="shared" ca="1" si="145"/>
        <v>-0.28000000000000003</v>
      </c>
      <c r="BY246" s="4">
        <f t="shared" ca="1" si="145"/>
        <v>0</v>
      </c>
      <c r="BZ246" s="4">
        <f t="shared" ca="1" si="145"/>
        <v>0</v>
      </c>
      <c r="CA246" s="4">
        <f t="shared" ca="1" si="145"/>
        <v>0</v>
      </c>
      <c r="CB246" s="4">
        <f t="shared" ca="1" si="145"/>
        <v>0</v>
      </c>
      <c r="CC246" s="4">
        <f t="shared" ca="1" si="145"/>
        <v>0</v>
      </c>
    </row>
    <row r="247" spans="2:81">
      <c r="B247" s="26">
        <v>158</v>
      </c>
      <c r="C247" s="26" t="str">
        <f t="shared" si="117"/>
        <v>历史汇总!B158</v>
      </c>
      <c r="D247" s="26">
        <v>245</v>
      </c>
      <c r="E247" s="26" t="str">
        <f t="shared" si="118"/>
        <v>历史新!C245</v>
      </c>
      <c r="F247" s="26">
        <f>ROW()</f>
        <v>247</v>
      </c>
      <c r="G247" s="694"/>
      <c r="H247" s="28" t="s">
        <v>74</v>
      </c>
      <c r="I247" s="43">
        <f t="shared" ca="1" si="146"/>
        <v>1627138</v>
      </c>
      <c r="J247" s="43">
        <f t="shared" ca="1" si="141"/>
        <v>1733299</v>
      </c>
      <c r="K247" s="43">
        <f t="shared" ca="1" si="141"/>
        <v>949917</v>
      </c>
      <c r="L247" s="43">
        <f t="shared" ca="1" si="141"/>
        <v>873739</v>
      </c>
      <c r="M247" s="43">
        <f t="shared" ca="1" si="141"/>
        <v>688490</v>
      </c>
      <c r="N247" s="43">
        <f t="shared" ca="1" si="141"/>
        <v>792723</v>
      </c>
      <c r="O247" s="43">
        <f t="shared" ca="1" si="141"/>
        <v>1126251</v>
      </c>
      <c r="P247" s="43">
        <f t="shared" ca="1" si="141"/>
        <v>1277602</v>
      </c>
      <c r="Q247" s="43">
        <f t="shared" ca="1" si="141"/>
        <v>731892</v>
      </c>
      <c r="R247" s="43">
        <f t="shared" ca="1" si="141"/>
        <v>940952</v>
      </c>
      <c r="S247" s="43">
        <f t="shared" ca="1" si="141"/>
        <v>738558</v>
      </c>
      <c r="T247" s="43">
        <f t="shared" ca="1" si="141"/>
        <v>812123</v>
      </c>
      <c r="U247" s="43">
        <f t="shared" ca="1" si="141"/>
        <v>1615000</v>
      </c>
      <c r="V247" s="43">
        <f t="shared" ca="1" si="141"/>
        <v>1165846</v>
      </c>
      <c r="W247" s="43">
        <f t="shared" ca="1" si="141"/>
        <v>1160949</v>
      </c>
      <c r="X247" s="43">
        <f t="shared" ca="1" si="141"/>
        <v>1560062</v>
      </c>
      <c r="Y247" s="43">
        <f t="shared" ca="1" si="141"/>
        <v>1391594</v>
      </c>
      <c r="Z247" s="43">
        <f t="shared" ca="1" si="141"/>
        <v>1758085</v>
      </c>
      <c r="AA247" s="43">
        <f t="shared" ca="1" si="141"/>
        <v>2345930</v>
      </c>
      <c r="AB247" s="43">
        <f t="shared" ca="1" si="141"/>
        <v>3174376</v>
      </c>
      <c r="AC247" s="43">
        <f t="shared" ca="1" si="141"/>
        <v>1279576</v>
      </c>
      <c r="AD247" s="43">
        <f t="shared" ca="1" si="141"/>
        <v>1352201</v>
      </c>
      <c r="AE247" s="43">
        <f t="shared" ca="1" si="141"/>
        <v>916372</v>
      </c>
      <c r="AF247" s="43">
        <f t="shared" ca="1" si="141"/>
        <v>918675</v>
      </c>
      <c r="AG247" s="43">
        <f t="shared" ca="1" si="141"/>
        <v>1436369</v>
      </c>
      <c r="AH247" s="43">
        <f t="shared" ca="1" si="141"/>
        <v>1484713</v>
      </c>
      <c r="AI247" s="43">
        <f t="shared" ca="1" si="141"/>
        <v>920897</v>
      </c>
      <c r="AJ247" s="43">
        <f t="shared" ca="1" si="141"/>
        <v>933128</v>
      </c>
      <c r="AK247" s="43">
        <f t="shared" ca="1" si="141"/>
        <v>1043927</v>
      </c>
      <c r="AL247" s="43">
        <f t="shared" ca="1" si="141"/>
        <v>1417394</v>
      </c>
      <c r="AM247" s="43">
        <f t="shared" ca="1" si="141"/>
        <v>2181203</v>
      </c>
      <c r="AN247" s="43">
        <f t="shared" ca="1" si="141"/>
        <v>2062338</v>
      </c>
      <c r="AO247" s="43">
        <f t="shared" ca="1" si="141"/>
        <v>924276</v>
      </c>
      <c r="AP247" s="43">
        <f t="shared" ca="1" si="141"/>
        <v>881931</v>
      </c>
      <c r="AQ247" s="43">
        <f t="shared" ca="1" si="141"/>
        <v>731023</v>
      </c>
      <c r="AR247" s="43">
        <f t="shared" ca="1" si="141"/>
        <v>726191</v>
      </c>
      <c r="AS247" s="43">
        <f t="shared" ca="1" si="141"/>
        <v>1581111</v>
      </c>
      <c r="AT247" s="43">
        <f t="shared" ca="1" si="141"/>
        <v>1064573</v>
      </c>
      <c r="AU247" s="43">
        <f t="shared" ca="1" si="141"/>
        <v>827100</v>
      </c>
      <c r="AV247" s="43">
        <f t="shared" ca="1" si="141"/>
        <v>972124</v>
      </c>
      <c r="AW247" s="43">
        <f t="shared" ca="1" si="141"/>
        <v>938782</v>
      </c>
      <c r="AX247" s="2">
        <f t="shared" ca="1" si="142"/>
        <v>979310</v>
      </c>
      <c r="AY247" s="2">
        <f t="shared" ca="1" si="143"/>
        <v>1809686</v>
      </c>
      <c r="AZ247" s="2">
        <f t="shared" ca="1" si="143"/>
        <v>2049032</v>
      </c>
      <c r="BA247" s="2">
        <f t="shared" ca="1" si="143"/>
        <v>849997</v>
      </c>
      <c r="BB247" s="2">
        <f t="shared" ca="1" si="143"/>
        <v>816713</v>
      </c>
      <c r="BC247" s="2">
        <f t="shared" ca="1" si="143"/>
        <v>700729</v>
      </c>
      <c r="BD247" s="2">
        <f t="shared" ca="1" si="143"/>
        <v>560694</v>
      </c>
      <c r="BE247" s="2">
        <f t="shared" ca="1" si="143"/>
        <v>821264</v>
      </c>
      <c r="BF247" s="2">
        <f t="shared" ca="1" si="143"/>
        <v>1338748</v>
      </c>
      <c r="BG247" s="2">
        <f t="shared" ca="1" si="143"/>
        <v>672237</v>
      </c>
      <c r="BH247" s="2">
        <f t="shared" ca="1" si="144"/>
        <v>669666</v>
      </c>
      <c r="BI247" s="2">
        <f t="shared" ca="1" si="144"/>
        <v>587928</v>
      </c>
      <c r="BJ247" s="2">
        <f t="shared" ca="1" si="144"/>
        <v>542397</v>
      </c>
      <c r="BK247" s="2">
        <f t="shared" ca="1" si="144"/>
        <v>1051201</v>
      </c>
      <c r="BL247" s="2">
        <f t="shared" ca="1" si="144"/>
        <v>1219672</v>
      </c>
      <c r="BM247" s="2">
        <f t="shared" ca="1" si="144"/>
        <v>502425</v>
      </c>
      <c r="BN247" s="2">
        <f t="shared" ca="1" si="144"/>
        <v>484222</v>
      </c>
      <c r="BO247" s="2">
        <f t="shared" ca="1" si="144"/>
        <v>338633</v>
      </c>
      <c r="BP247" s="2">
        <f t="shared" ca="1" si="144"/>
        <v>284261</v>
      </c>
      <c r="BQ247" s="2">
        <f t="shared" ca="1" si="144"/>
        <v>515842</v>
      </c>
      <c r="BR247" s="2">
        <f t="shared" ca="1" si="145"/>
        <v>505817</v>
      </c>
      <c r="BS247" s="2">
        <f t="shared" ca="1" si="145"/>
        <v>274595</v>
      </c>
      <c r="BT247" s="2">
        <f t="shared" ca="1" si="145"/>
        <v>380001</v>
      </c>
      <c r="BU247" s="2">
        <f t="shared" ca="1" si="145"/>
        <v>318165</v>
      </c>
      <c r="BV247" s="2">
        <f t="shared" ca="1" si="145"/>
        <v>374197</v>
      </c>
      <c r="BW247" s="2">
        <f t="shared" ca="1" si="145"/>
        <v>670696</v>
      </c>
      <c r="BX247" s="2">
        <f t="shared" ca="1" si="145"/>
        <v>499740</v>
      </c>
      <c r="BY247" s="2">
        <f t="shared" ca="1" si="145"/>
        <v>0</v>
      </c>
      <c r="BZ247" s="2">
        <f t="shared" ca="1" si="145"/>
        <v>0</v>
      </c>
      <c r="CA247" s="2">
        <f t="shared" ca="1" si="145"/>
        <v>0</v>
      </c>
      <c r="CB247" s="2">
        <f t="shared" ca="1" si="145"/>
        <v>0</v>
      </c>
      <c r="CC247" s="2">
        <f t="shared" ca="1" si="145"/>
        <v>0</v>
      </c>
    </row>
    <row r="248" spans="2:81">
      <c r="B248" s="26">
        <v>159</v>
      </c>
      <c r="C248" s="26" t="str">
        <f t="shared" si="117"/>
        <v>历史汇总!B159</v>
      </c>
      <c r="D248" s="26">
        <v>246</v>
      </c>
      <c r="E248" s="26" t="str">
        <f t="shared" si="118"/>
        <v>历史新!C246</v>
      </c>
      <c r="F248" s="26">
        <f>ROW()</f>
        <v>248</v>
      </c>
      <c r="G248" s="694"/>
      <c r="H248" s="29" t="s">
        <v>75</v>
      </c>
      <c r="I248" s="49">
        <f t="shared" ca="1" si="146"/>
        <v>0.62839999999999996</v>
      </c>
      <c r="J248" s="49">
        <f t="shared" ca="1" si="141"/>
        <v>6.5199999999999994E-2</v>
      </c>
      <c r="K248" s="49">
        <f t="shared" ca="1" si="141"/>
        <v>-0.45200000000000001</v>
      </c>
      <c r="L248" s="49">
        <f t="shared" ca="1" si="141"/>
        <v>-8.0199999999999994E-2</v>
      </c>
      <c r="M248" s="49">
        <f t="shared" ca="1" si="141"/>
        <v>-0.21199999999999999</v>
      </c>
      <c r="N248" s="49">
        <f t="shared" ca="1" si="141"/>
        <v>0.15140000000000001</v>
      </c>
      <c r="O248" s="49">
        <f t="shared" ca="1" si="141"/>
        <v>0.42070000000000002</v>
      </c>
      <c r="P248" s="49">
        <f t="shared" ca="1" si="141"/>
        <v>0.13439999999999999</v>
      </c>
      <c r="Q248" s="49">
        <f t="shared" ca="1" si="141"/>
        <v>-0.42709999999999998</v>
      </c>
      <c r="R248" s="49">
        <f t="shared" ca="1" si="141"/>
        <v>0.28560000000000002</v>
      </c>
      <c r="S248" s="49">
        <f t="shared" ca="1" si="141"/>
        <v>-0.21510000000000001</v>
      </c>
      <c r="T248" s="49">
        <f t="shared" ca="1" si="141"/>
        <v>9.9599999999999994E-2</v>
      </c>
      <c r="U248" s="49">
        <f t="shared" ca="1" si="141"/>
        <v>0.98861502506393739</v>
      </c>
      <c r="V248" s="49">
        <f t="shared" ca="1" si="141"/>
        <v>-0.27810000000000001</v>
      </c>
      <c r="W248" s="49">
        <f t="shared" ca="1" si="141"/>
        <v>-4.1999999999999997E-3</v>
      </c>
      <c r="X248" s="49">
        <f t="shared" ca="1" si="141"/>
        <v>0.34379999999999999</v>
      </c>
      <c r="Y248" s="49">
        <f t="shared" ca="1" si="141"/>
        <v>-0.108</v>
      </c>
      <c r="Z248" s="49">
        <f t="shared" ca="1" si="141"/>
        <v>0.26340000000000002</v>
      </c>
      <c r="AA248" s="49">
        <f t="shared" ca="1" si="141"/>
        <v>0.33439999999999998</v>
      </c>
      <c r="AB248" s="49">
        <f t="shared" ca="1" si="141"/>
        <v>0.35310000000000002</v>
      </c>
      <c r="AC248" s="49">
        <f t="shared" ca="1" si="141"/>
        <v>-0.59689999999999999</v>
      </c>
      <c r="AD248" s="49">
        <f t="shared" ca="1" si="141"/>
        <v>5.6800000000000003E-2</v>
      </c>
      <c r="AE248" s="49">
        <f t="shared" ca="1" si="141"/>
        <v>-0.32229999999999998</v>
      </c>
      <c r="AF248" s="49">
        <f t="shared" ca="1" si="141"/>
        <v>2.5000000000000001E-3</v>
      </c>
      <c r="AG248" s="49">
        <f t="shared" ca="1" si="141"/>
        <v>0.5635</v>
      </c>
      <c r="AH248" s="49">
        <f t="shared" ca="1" si="141"/>
        <v>3.3700000000000001E-2</v>
      </c>
      <c r="AI248" s="49">
        <f t="shared" ca="1" si="141"/>
        <v>-0.37969999999999998</v>
      </c>
      <c r="AJ248" s="49">
        <f t="shared" ca="1" si="141"/>
        <v>1.3299999999999999E-2</v>
      </c>
      <c r="AK248" s="49">
        <f t="shared" ca="1" si="141"/>
        <v>0.1187</v>
      </c>
      <c r="AL248" s="49">
        <f t="shared" ca="1" si="141"/>
        <v>0.35780000000000001</v>
      </c>
      <c r="AM248" s="49">
        <f t="shared" ca="1" si="141"/>
        <v>0.53890000000000005</v>
      </c>
      <c r="AN248" s="49">
        <f t="shared" ca="1" si="141"/>
        <v>-5.45E-2</v>
      </c>
      <c r="AO248" s="49">
        <f t="shared" ca="1" si="141"/>
        <v>-0.55179999999999996</v>
      </c>
      <c r="AP248" s="49">
        <f t="shared" ca="1" si="141"/>
        <v>-4.58E-2</v>
      </c>
      <c r="AQ248" s="49">
        <f t="shared" ca="1" si="141"/>
        <v>-0.1711</v>
      </c>
      <c r="AR248" s="49">
        <f t="shared" ca="1" si="141"/>
        <v>-6.6E-3</v>
      </c>
      <c r="AS248" s="49">
        <f t="shared" ca="1" si="141"/>
        <v>1.1773</v>
      </c>
      <c r="AT248" s="49">
        <f t="shared" ca="1" si="141"/>
        <v>-0.32669999999999999</v>
      </c>
      <c r="AU248" s="49">
        <f t="shared" ca="1" si="141"/>
        <v>-0.22309999999999999</v>
      </c>
      <c r="AV248" s="49">
        <f t="shared" ca="1" si="141"/>
        <v>0.17530000000000001</v>
      </c>
      <c r="AW248" s="49">
        <f t="shared" ca="1" si="141"/>
        <v>-3.4299999999999997E-2</v>
      </c>
      <c r="AX248" s="4">
        <f t="shared" ca="1" si="142"/>
        <v>4.3400000000000001E-2</v>
      </c>
      <c r="AY248" s="4">
        <f t="shared" ca="1" si="143"/>
        <v>0.84789999999999999</v>
      </c>
      <c r="AZ248" s="4">
        <f t="shared" ca="1" si="143"/>
        <v>0.1323</v>
      </c>
      <c r="BA248" s="4">
        <f t="shared" ca="1" si="143"/>
        <v>-0.58520000000000005</v>
      </c>
      <c r="BB248" s="4">
        <f t="shared" ca="1" si="143"/>
        <v>-3.9199999999999999E-2</v>
      </c>
      <c r="BC248" s="4">
        <f t="shared" ca="1" si="143"/>
        <v>-0.14199999999999999</v>
      </c>
      <c r="BD248" s="4">
        <f t="shared" ca="1" si="143"/>
        <v>-0.19980000000000001</v>
      </c>
      <c r="BE248" s="4">
        <f t="shared" ca="1" si="143"/>
        <v>0.4647</v>
      </c>
      <c r="BF248" s="4">
        <f t="shared" ca="1" si="143"/>
        <v>0.63009999999999999</v>
      </c>
      <c r="BG248" s="4">
        <f t="shared" ca="1" si="143"/>
        <v>-0.49790000000000001</v>
      </c>
      <c r="BH248" s="4">
        <f t="shared" ca="1" si="144"/>
        <v>-3.8E-3</v>
      </c>
      <c r="BI248" s="4">
        <f t="shared" ca="1" si="144"/>
        <v>-0.1221</v>
      </c>
      <c r="BJ248" s="4">
        <f t="shared" ca="1" si="144"/>
        <v>-7.7399999999999997E-2</v>
      </c>
      <c r="BK248" s="4">
        <f t="shared" ca="1" si="144"/>
        <v>0.93810000000000004</v>
      </c>
      <c r="BL248" s="4">
        <f t="shared" ca="1" si="144"/>
        <v>0.1603</v>
      </c>
      <c r="BM248" s="4">
        <f t="shared" ca="1" si="144"/>
        <v>-0.58809999999999996</v>
      </c>
      <c r="BN248" s="4">
        <f t="shared" ca="1" si="144"/>
        <v>-3.6200000000000003E-2</v>
      </c>
      <c r="BO248" s="4">
        <f t="shared" ca="1" si="144"/>
        <v>-0.30070000000000002</v>
      </c>
      <c r="BP248" s="4">
        <f t="shared" ca="1" si="144"/>
        <v>-0.16059999999999999</v>
      </c>
      <c r="BQ248" s="4">
        <f t="shared" ca="1" si="144"/>
        <v>0.81469999999999998</v>
      </c>
      <c r="BR248" s="4">
        <f t="shared" ca="1" si="145"/>
        <v>-1.9400000000000001E-2</v>
      </c>
      <c r="BS248" s="4">
        <f t="shared" ca="1" si="145"/>
        <v>-0.45710000000000001</v>
      </c>
      <c r="BT248" s="4">
        <f t="shared" ca="1" si="145"/>
        <v>0.38390000000000002</v>
      </c>
      <c r="BU248" s="4">
        <f t="shared" ca="1" si="145"/>
        <v>-0.16270000000000001</v>
      </c>
      <c r="BV248" s="4">
        <f t="shared" ca="1" si="145"/>
        <v>0.17610000000000001</v>
      </c>
      <c r="BW248" s="4">
        <f t="shared" ca="1" si="145"/>
        <v>0.79239999999999999</v>
      </c>
      <c r="BX248" s="4">
        <f t="shared" ca="1" si="145"/>
        <v>-0.25490000000000002</v>
      </c>
      <c r="BY248" s="4">
        <f t="shared" ca="1" si="145"/>
        <v>0</v>
      </c>
      <c r="BZ248" s="4">
        <f t="shared" ca="1" si="145"/>
        <v>0</v>
      </c>
      <c r="CA248" s="4">
        <f t="shared" ca="1" si="145"/>
        <v>0</v>
      </c>
      <c r="CB248" s="4">
        <f t="shared" ca="1" si="145"/>
        <v>0</v>
      </c>
      <c r="CC248" s="4">
        <f t="shared" ca="1" si="145"/>
        <v>0</v>
      </c>
    </row>
    <row r="249" spans="2:81">
      <c r="B249" s="26">
        <v>160</v>
      </c>
      <c r="C249" s="26" t="str">
        <f t="shared" si="117"/>
        <v>历史汇总!B160</v>
      </c>
      <c r="D249" s="26">
        <v>247</v>
      </c>
      <c r="E249" s="26" t="str">
        <f t="shared" si="118"/>
        <v>历史新!C247</v>
      </c>
      <c r="F249" s="26">
        <f>ROW()</f>
        <v>249</v>
      </c>
      <c r="G249" s="694"/>
      <c r="H249" s="28" t="s">
        <v>76</v>
      </c>
      <c r="I249" s="43">
        <f t="shared" ca="1" si="146"/>
        <v>1329980</v>
      </c>
      <c r="J249" s="43">
        <f t="shared" ca="1" si="141"/>
        <v>1398546</v>
      </c>
      <c r="K249" s="43">
        <f t="shared" ca="1" si="141"/>
        <v>1163147</v>
      </c>
      <c r="L249" s="43">
        <f t="shared" ca="1" si="141"/>
        <v>1043409</v>
      </c>
      <c r="M249" s="43">
        <f t="shared" ca="1" si="141"/>
        <v>923118</v>
      </c>
      <c r="N249" s="43">
        <f t="shared" ca="1" si="141"/>
        <v>831804</v>
      </c>
      <c r="O249" s="43">
        <f t="shared" ca="1" si="141"/>
        <v>941485</v>
      </c>
      <c r="P249" s="43">
        <f t="shared" ca="1" si="141"/>
        <v>1045507</v>
      </c>
      <c r="Q249" s="43">
        <f t="shared" ca="1" si="141"/>
        <v>848384</v>
      </c>
      <c r="R249" s="43">
        <f t="shared" ca="1" si="141"/>
        <v>832438</v>
      </c>
      <c r="S249" s="43">
        <f t="shared" ca="1" si="141"/>
        <v>861656</v>
      </c>
      <c r="T249" s="43">
        <f t="shared" ca="1" si="141"/>
        <v>827141</v>
      </c>
      <c r="U249" s="43">
        <f t="shared" ca="1" si="141"/>
        <v>942093</v>
      </c>
      <c r="V249" s="43">
        <f t="shared" ca="1" si="141"/>
        <v>985987</v>
      </c>
      <c r="W249" s="43">
        <f t="shared" ca="1" si="141"/>
        <v>825654</v>
      </c>
      <c r="X249" s="43">
        <f t="shared" ca="1" si="141"/>
        <v>904860</v>
      </c>
      <c r="Y249" s="43">
        <f t="shared" ref="Y249:AN264" ca="1" si="147">OFFSET(INDIRECT($C249),0,Y$1)</f>
        <v>990604</v>
      </c>
      <c r="Z249" s="43">
        <f t="shared" ca="1" si="147"/>
        <v>1020254</v>
      </c>
      <c r="AA249" s="43">
        <f t="shared" ca="1" si="147"/>
        <v>1132964</v>
      </c>
      <c r="AB249" s="43">
        <f t="shared" ca="1" si="147"/>
        <v>1297140</v>
      </c>
      <c r="AC249" s="43">
        <f t="shared" ca="1" si="147"/>
        <v>1173980</v>
      </c>
      <c r="AD249" s="43">
        <f t="shared" ca="1" si="147"/>
        <v>994812</v>
      </c>
      <c r="AE249" s="43">
        <f t="shared" ca="1" si="147"/>
        <v>770325</v>
      </c>
      <c r="AF249" s="43">
        <f t="shared" ca="1" si="147"/>
        <v>679367</v>
      </c>
      <c r="AG249" s="43">
        <f t="shared" ca="1" si="147"/>
        <v>785143</v>
      </c>
      <c r="AH249" s="43">
        <f t="shared" ca="1" si="147"/>
        <v>928270</v>
      </c>
      <c r="AI249" s="43">
        <f t="shared" ca="1" si="147"/>
        <v>739282</v>
      </c>
      <c r="AJ249" s="43">
        <f t="shared" ca="1" si="147"/>
        <v>627446</v>
      </c>
      <c r="AK249" s="43">
        <f t="shared" ca="1" si="147"/>
        <v>604402</v>
      </c>
      <c r="AL249" s="43">
        <f t="shared" ca="1" si="147"/>
        <v>738053</v>
      </c>
      <c r="AM249" s="43">
        <f t="shared" ca="1" si="147"/>
        <v>834240</v>
      </c>
      <c r="AN249" s="43">
        <f t="shared" ca="1" si="147"/>
        <v>903157</v>
      </c>
      <c r="AO249" s="43">
        <f t="shared" ref="AO249:AW263" ca="1" si="148">OFFSET(INDIRECT($C249),0,AO$1)</f>
        <v>714381</v>
      </c>
      <c r="AP249" s="43">
        <f t="shared" ca="1" si="148"/>
        <v>571852</v>
      </c>
      <c r="AQ249" s="43">
        <f t="shared" ca="1" si="148"/>
        <v>497337</v>
      </c>
      <c r="AR249" s="43">
        <f t="shared" ca="1" si="148"/>
        <v>476530</v>
      </c>
      <c r="AS249" s="43">
        <f t="shared" ca="1" si="148"/>
        <v>550609</v>
      </c>
      <c r="AT249" s="43">
        <f t="shared" ca="1" si="148"/>
        <v>632575</v>
      </c>
      <c r="AU249" s="43">
        <f t="shared" ca="1" si="148"/>
        <v>458171</v>
      </c>
      <c r="AV249" s="43">
        <f t="shared" ca="1" si="148"/>
        <v>450052</v>
      </c>
      <c r="AW249" s="43">
        <f t="shared" ca="1" si="148"/>
        <v>486846</v>
      </c>
      <c r="AX249" s="2">
        <f t="shared" ca="1" si="142"/>
        <v>454754</v>
      </c>
      <c r="AY249" s="2">
        <f t="shared" ca="1" si="143"/>
        <v>488572</v>
      </c>
      <c r="AZ249" s="2">
        <f t="shared" ca="1" si="143"/>
        <v>623625</v>
      </c>
      <c r="BA249" s="2">
        <f t="shared" ca="1" si="143"/>
        <v>489925</v>
      </c>
      <c r="BB249" s="2">
        <f t="shared" ca="1" si="143"/>
        <v>389210</v>
      </c>
      <c r="BC249" s="2">
        <f t="shared" ca="1" si="143"/>
        <v>333852</v>
      </c>
      <c r="BD249" s="2">
        <f t="shared" ca="1" si="143"/>
        <v>274490</v>
      </c>
      <c r="BE249" s="2">
        <f t="shared" ca="1" si="143"/>
        <v>271316</v>
      </c>
      <c r="BF249" s="2">
        <f t="shared" ca="1" si="143"/>
        <v>358324</v>
      </c>
      <c r="BG249" s="2">
        <f t="shared" ca="1" si="143"/>
        <v>276910</v>
      </c>
      <c r="BH249" s="2">
        <f t="shared" ca="1" si="144"/>
        <v>206776</v>
      </c>
      <c r="BI249" s="2">
        <f t="shared" ca="1" si="144"/>
        <v>195358</v>
      </c>
      <c r="BJ249" s="2">
        <f t="shared" ca="1" si="144"/>
        <v>170574</v>
      </c>
      <c r="BK249" s="2">
        <f t="shared" ca="1" si="144"/>
        <v>196813</v>
      </c>
      <c r="BL249" s="2">
        <f t="shared" ca="1" si="144"/>
        <v>302113</v>
      </c>
      <c r="BM249" s="2">
        <f t="shared" ca="1" si="144"/>
        <v>212777</v>
      </c>
      <c r="BN249" s="2">
        <f t="shared" ca="1" si="144"/>
        <v>165828</v>
      </c>
      <c r="BO249" s="2">
        <f t="shared" ca="1" si="144"/>
        <v>143193</v>
      </c>
      <c r="BP249" s="2">
        <f t="shared" ca="1" si="144"/>
        <v>121227</v>
      </c>
      <c r="BQ249" s="2">
        <f t="shared" ca="1" si="144"/>
        <v>128015</v>
      </c>
      <c r="BR249" s="2">
        <f t="shared" ca="1" si="145"/>
        <v>158276</v>
      </c>
      <c r="BS249" s="2">
        <f t="shared" ca="1" si="145"/>
        <v>104348</v>
      </c>
      <c r="BT249" s="2">
        <f t="shared" ca="1" si="145"/>
        <v>96507</v>
      </c>
      <c r="BU249" s="2">
        <f t="shared" ca="1" si="145"/>
        <v>112213</v>
      </c>
      <c r="BV249" s="2">
        <f t="shared" ca="1" si="145"/>
        <v>108574</v>
      </c>
      <c r="BW249" s="2">
        <f t="shared" ca="1" si="145"/>
        <v>138737</v>
      </c>
      <c r="BX249" s="2">
        <f t="shared" ca="1" si="145"/>
        <v>141991</v>
      </c>
      <c r="BY249" s="2">
        <f t="shared" ca="1" si="145"/>
        <v>0</v>
      </c>
      <c r="BZ249" s="2">
        <f t="shared" ca="1" si="145"/>
        <v>0</v>
      </c>
      <c r="CA249" s="2">
        <f t="shared" ca="1" si="145"/>
        <v>0</v>
      </c>
      <c r="CB249" s="2">
        <f t="shared" ca="1" si="145"/>
        <v>0</v>
      </c>
      <c r="CC249" s="2">
        <f t="shared" ca="1" si="145"/>
        <v>0</v>
      </c>
    </row>
    <row r="250" spans="2:81">
      <c r="B250" s="26">
        <v>161</v>
      </c>
      <c r="C250" s="26" t="str">
        <f t="shared" si="117"/>
        <v>历史汇总!B161</v>
      </c>
      <c r="D250" s="26">
        <v>248</v>
      </c>
      <c r="E250" s="26" t="str">
        <f t="shared" si="118"/>
        <v>历史新!C248</v>
      </c>
      <c r="F250" s="26">
        <f>ROW()</f>
        <v>250</v>
      </c>
      <c r="G250" s="694"/>
      <c r="H250" s="29" t="s">
        <v>77</v>
      </c>
      <c r="I250" s="49">
        <f t="shared" ca="1" si="146"/>
        <v>-3.8300000000000001E-2</v>
      </c>
      <c r="J250" s="49">
        <f t="shared" ca="1" si="146"/>
        <v>5.16E-2</v>
      </c>
      <c r="K250" s="49">
        <f t="shared" ca="1" si="146"/>
        <v>-0.16830000000000001</v>
      </c>
      <c r="L250" s="49">
        <f t="shared" ca="1" si="146"/>
        <v>-0.10290000000000001</v>
      </c>
      <c r="M250" s="49">
        <f t="shared" ca="1" si="146"/>
        <v>-0.1153</v>
      </c>
      <c r="N250" s="49">
        <f t="shared" ca="1" si="146"/>
        <v>-9.8900000000000002E-2</v>
      </c>
      <c r="O250" s="49">
        <f t="shared" ca="1" si="146"/>
        <v>0.13189999999999999</v>
      </c>
      <c r="P250" s="49">
        <f t="shared" ca="1" si="146"/>
        <v>0.1105</v>
      </c>
      <c r="Q250" s="49">
        <f t="shared" ca="1" si="146"/>
        <v>-0.1885</v>
      </c>
      <c r="R250" s="49">
        <f t="shared" ca="1" si="146"/>
        <v>-1.8800000000000001E-2</v>
      </c>
      <c r="S250" s="49">
        <f t="shared" ca="1" si="146"/>
        <v>3.5099999999999999E-2</v>
      </c>
      <c r="T250" s="49">
        <f t="shared" ca="1" si="146"/>
        <v>-4.0099999999999997E-2</v>
      </c>
      <c r="U250" s="49">
        <f t="shared" ca="1" si="146"/>
        <v>0</v>
      </c>
      <c r="V250" s="49">
        <f t="shared" ca="1" si="146"/>
        <v>4.6600000000000003E-2</v>
      </c>
      <c r="W250" s="49">
        <f t="shared" ca="1" si="146"/>
        <v>-0.16259999999999999</v>
      </c>
      <c r="X250" s="49">
        <f t="shared" ca="1" si="146"/>
        <v>9.5899999999999999E-2</v>
      </c>
      <c r="Y250" s="49">
        <f t="shared" ca="1" si="147"/>
        <v>9.4799999999999995E-2</v>
      </c>
      <c r="Z250" s="49">
        <f t="shared" ca="1" si="147"/>
        <v>2.9899999999999999E-2</v>
      </c>
      <c r="AA250" s="49">
        <f t="shared" ca="1" si="147"/>
        <v>0.1105</v>
      </c>
      <c r="AB250" s="49">
        <f t="shared" ca="1" si="147"/>
        <v>0.1449</v>
      </c>
      <c r="AC250" s="49">
        <f t="shared" ca="1" si="147"/>
        <v>-9.4899999999999998E-2</v>
      </c>
      <c r="AD250" s="49">
        <f t="shared" ca="1" si="147"/>
        <v>-0.15260000000000001</v>
      </c>
      <c r="AE250" s="49">
        <f t="shared" ca="1" si="147"/>
        <v>-0.22570000000000001</v>
      </c>
      <c r="AF250" s="49">
        <f t="shared" ca="1" si="147"/>
        <v>-0.1181</v>
      </c>
      <c r="AG250" s="49">
        <f t="shared" ca="1" si="147"/>
        <v>0.15570000000000001</v>
      </c>
      <c r="AH250" s="49">
        <f t="shared" ca="1" si="147"/>
        <v>0.18229999999999999</v>
      </c>
      <c r="AI250" s="49">
        <f t="shared" ca="1" si="147"/>
        <v>-0.2036</v>
      </c>
      <c r="AJ250" s="49">
        <f t="shared" ca="1" si="147"/>
        <v>-0.15129999999999999</v>
      </c>
      <c r="AK250" s="49">
        <f t="shared" ca="1" si="147"/>
        <v>-3.6700000000000003E-2</v>
      </c>
      <c r="AL250" s="49">
        <f t="shared" ca="1" si="147"/>
        <v>0.22109999999999999</v>
      </c>
      <c r="AM250" s="49">
        <f t="shared" ca="1" si="147"/>
        <v>0.1303</v>
      </c>
      <c r="AN250" s="49">
        <f t="shared" ca="1" si="147"/>
        <v>8.2600000000000007E-2</v>
      </c>
      <c r="AO250" s="49">
        <f t="shared" ca="1" si="148"/>
        <v>-0.20899999999999999</v>
      </c>
      <c r="AP250" s="49">
        <f t="shared" ca="1" si="148"/>
        <v>-0.19950000000000001</v>
      </c>
      <c r="AQ250" s="49">
        <f t="shared" ca="1" si="148"/>
        <v>-0.1303</v>
      </c>
      <c r="AR250" s="49">
        <f t="shared" ca="1" si="148"/>
        <v>-4.1799999999999997E-2</v>
      </c>
      <c r="AS250" s="49">
        <f t="shared" ca="1" si="148"/>
        <v>0.1555</v>
      </c>
      <c r="AT250" s="49">
        <f t="shared" ca="1" si="148"/>
        <v>0.1489</v>
      </c>
      <c r="AU250" s="49">
        <f t="shared" ca="1" si="148"/>
        <v>-0.2757</v>
      </c>
      <c r="AV250" s="49">
        <f t="shared" ca="1" si="148"/>
        <v>-1.77E-2</v>
      </c>
      <c r="AW250" s="49">
        <f t="shared" ca="1" si="148"/>
        <v>8.1799999999999998E-2</v>
      </c>
      <c r="AX250" s="4">
        <f t="shared" ca="1" si="142"/>
        <v>-6.5799999999999997E-2</v>
      </c>
      <c r="AY250" s="4">
        <f t="shared" ca="1" si="143"/>
        <v>7.4399999999999994E-2</v>
      </c>
      <c r="AZ250" s="4">
        <f t="shared" ca="1" si="143"/>
        <v>0.27639999999999998</v>
      </c>
      <c r="BA250" s="4">
        <f t="shared" ca="1" si="143"/>
        <v>-0.21440000000000001</v>
      </c>
      <c r="BB250" s="4">
        <f t="shared" ca="1" si="143"/>
        <v>-0.2056</v>
      </c>
      <c r="BC250" s="4">
        <f t="shared" ca="1" si="143"/>
        <v>-0.14219999999999999</v>
      </c>
      <c r="BD250" s="4">
        <f t="shared" ca="1" si="143"/>
        <v>-0.17780000000000001</v>
      </c>
      <c r="BE250" s="4">
        <f t="shared" ca="1" si="143"/>
        <v>-1.1599999999999999E-2</v>
      </c>
      <c r="BF250" s="4">
        <f t="shared" ca="1" si="143"/>
        <v>0.32069999999999999</v>
      </c>
      <c r="BG250" s="4">
        <f t="shared" ca="1" si="143"/>
        <v>-0.22720000000000001</v>
      </c>
      <c r="BH250" s="4">
        <f t="shared" ca="1" si="144"/>
        <v>-0.25330000000000003</v>
      </c>
      <c r="BI250" s="4">
        <f t="shared" ca="1" si="144"/>
        <v>-5.5199999999999999E-2</v>
      </c>
      <c r="BJ250" s="4">
        <f t="shared" ca="1" si="144"/>
        <v>-0.12690000000000001</v>
      </c>
      <c r="BK250" s="4">
        <f t="shared" ca="1" si="144"/>
        <v>0.15379999999999999</v>
      </c>
      <c r="BL250" s="4">
        <f t="shared" ca="1" si="144"/>
        <v>0.53500000000000003</v>
      </c>
      <c r="BM250" s="4">
        <f t="shared" ca="1" si="144"/>
        <v>-0.29570000000000002</v>
      </c>
      <c r="BN250" s="4">
        <f t="shared" ca="1" si="144"/>
        <v>-0.22059999999999999</v>
      </c>
      <c r="BO250" s="4">
        <f t="shared" ca="1" si="144"/>
        <v>-0.13650000000000001</v>
      </c>
      <c r="BP250" s="4">
        <f t="shared" ca="1" si="144"/>
        <v>-0.15340000000000001</v>
      </c>
      <c r="BQ250" s="4">
        <f t="shared" ca="1" si="144"/>
        <v>5.6000000000000001E-2</v>
      </c>
      <c r="BR250" s="4">
        <f t="shared" ca="1" si="145"/>
        <v>0.2364</v>
      </c>
      <c r="BS250" s="4">
        <f t="shared" ca="1" si="145"/>
        <v>-0.3407</v>
      </c>
      <c r="BT250" s="4">
        <f t="shared" ca="1" si="145"/>
        <v>-7.51E-2</v>
      </c>
      <c r="BU250" s="4">
        <f t="shared" ca="1" si="145"/>
        <v>0.16270000000000001</v>
      </c>
      <c r="BV250" s="4">
        <f t="shared" ca="1" si="145"/>
        <v>-3.2399999999999998E-2</v>
      </c>
      <c r="BW250" s="4">
        <f t="shared" ca="1" si="145"/>
        <v>0.27779999999999999</v>
      </c>
      <c r="BX250" s="4">
        <f t="shared" ca="1" si="145"/>
        <v>2.35E-2</v>
      </c>
      <c r="BY250" s="4">
        <f t="shared" ca="1" si="145"/>
        <v>0</v>
      </c>
      <c r="BZ250" s="4">
        <f t="shared" ca="1" si="145"/>
        <v>0</v>
      </c>
      <c r="CA250" s="4">
        <f t="shared" ca="1" si="145"/>
        <v>0</v>
      </c>
      <c r="CB250" s="4">
        <f t="shared" ca="1" si="145"/>
        <v>0</v>
      </c>
      <c r="CC250" s="4">
        <f t="shared" ca="1" si="145"/>
        <v>0</v>
      </c>
    </row>
    <row r="251" spans="2:81">
      <c r="B251" s="26">
        <v>162</v>
      </c>
      <c r="C251" s="26" t="str">
        <f t="shared" si="117"/>
        <v>历史汇总!B162</v>
      </c>
      <c r="D251" s="26">
        <v>249</v>
      </c>
      <c r="E251" s="26" t="str">
        <f t="shared" si="118"/>
        <v>历史新!C249</v>
      </c>
      <c r="F251" s="26">
        <f>ROW()</f>
        <v>251</v>
      </c>
      <c r="G251" s="694"/>
      <c r="H251" s="28" t="s">
        <v>78</v>
      </c>
      <c r="I251" s="43">
        <f t="shared" ca="1" si="146"/>
        <v>452583</v>
      </c>
      <c r="J251" s="43">
        <f t="shared" ca="1" si="146"/>
        <v>293696</v>
      </c>
      <c r="K251" s="43">
        <f t="shared" ca="1" si="146"/>
        <v>262474</v>
      </c>
      <c r="L251" s="43">
        <f t="shared" ca="1" si="146"/>
        <v>410121</v>
      </c>
      <c r="M251" s="43">
        <f t="shared" ca="1" si="146"/>
        <v>369501</v>
      </c>
      <c r="N251" s="43">
        <f t="shared" ca="1" si="146"/>
        <v>465698</v>
      </c>
      <c r="O251" s="43">
        <f t="shared" ca="1" si="146"/>
        <v>615617</v>
      </c>
      <c r="P251" s="43">
        <f t="shared" ca="1" si="146"/>
        <v>528374</v>
      </c>
      <c r="Q251" s="43">
        <f t="shared" ca="1" si="146"/>
        <v>345105</v>
      </c>
      <c r="R251" s="43">
        <f t="shared" ca="1" si="146"/>
        <v>489598</v>
      </c>
      <c r="S251" s="43">
        <f t="shared" ca="1" si="146"/>
        <v>390791</v>
      </c>
      <c r="T251" s="43">
        <f t="shared" ca="1" si="146"/>
        <v>430556</v>
      </c>
      <c r="U251" s="43">
        <f t="shared" ca="1" si="146"/>
        <v>770349</v>
      </c>
      <c r="V251" s="43">
        <f t="shared" ca="1" si="146"/>
        <v>377149</v>
      </c>
      <c r="W251" s="43">
        <f t="shared" ca="1" si="146"/>
        <v>472673</v>
      </c>
      <c r="X251" s="43">
        <f t="shared" ca="1" si="146"/>
        <v>543458</v>
      </c>
      <c r="Y251" s="43">
        <f t="shared" ca="1" si="147"/>
        <v>402918</v>
      </c>
      <c r="Z251" s="43">
        <f t="shared" ca="1" si="147"/>
        <v>570271</v>
      </c>
      <c r="AA251" s="43">
        <f t="shared" ca="1" si="147"/>
        <v>626267</v>
      </c>
      <c r="AB251" s="43">
        <f t="shared" ca="1" si="147"/>
        <v>597614</v>
      </c>
      <c r="AC251" s="43">
        <f t="shared" ca="1" si="147"/>
        <v>358562</v>
      </c>
      <c r="AD251" s="43">
        <f t="shared" ca="1" si="147"/>
        <v>489082</v>
      </c>
      <c r="AE251" s="43">
        <f t="shared" ca="1" si="147"/>
        <v>318014</v>
      </c>
      <c r="AF251" s="43">
        <f t="shared" ca="1" si="147"/>
        <v>428930</v>
      </c>
      <c r="AG251" s="43">
        <f t="shared" ca="1" si="147"/>
        <v>608721</v>
      </c>
      <c r="AH251" s="43">
        <f t="shared" ca="1" si="147"/>
        <v>511925</v>
      </c>
      <c r="AI251" s="43">
        <f t="shared" ca="1" si="147"/>
        <v>352660</v>
      </c>
      <c r="AJ251" s="43">
        <f t="shared" ca="1" si="147"/>
        <v>389597</v>
      </c>
      <c r="AK251" s="43">
        <f t="shared" ca="1" si="147"/>
        <v>466146</v>
      </c>
      <c r="AL251" s="43">
        <f t="shared" ca="1" si="147"/>
        <v>599068</v>
      </c>
      <c r="AM251" s="43">
        <f t="shared" ca="1" si="147"/>
        <v>611054</v>
      </c>
      <c r="AN251" s="43">
        <f t="shared" ca="1" si="147"/>
        <v>519929</v>
      </c>
      <c r="AO251" s="43">
        <f t="shared" ca="1" si="148"/>
        <v>265511</v>
      </c>
      <c r="AP251" s="43">
        <f t="shared" ca="1" si="148"/>
        <v>341968</v>
      </c>
      <c r="AQ251" s="43">
        <f t="shared" ca="1" si="148"/>
        <v>301194</v>
      </c>
      <c r="AR251" s="43">
        <f t="shared" ca="1" si="148"/>
        <v>301501</v>
      </c>
      <c r="AS251" s="43">
        <f t="shared" ca="1" si="148"/>
        <v>612812</v>
      </c>
      <c r="AT251" s="43">
        <f t="shared" ca="1" si="148"/>
        <v>298078</v>
      </c>
      <c r="AU251" s="43">
        <f t="shared" ca="1" si="148"/>
        <v>274580</v>
      </c>
      <c r="AV251" s="43">
        <f t="shared" ca="1" si="148"/>
        <v>390225</v>
      </c>
      <c r="AW251" s="43">
        <f t="shared" ca="1" si="148"/>
        <v>279310</v>
      </c>
      <c r="AX251" s="2">
        <f t="shared" ca="1" si="142"/>
        <v>293376</v>
      </c>
      <c r="AY251" s="2">
        <f t="shared" ca="1" si="143"/>
        <v>427996</v>
      </c>
      <c r="AZ251" s="2">
        <f t="shared" ca="1" si="143"/>
        <v>392729</v>
      </c>
      <c r="BA251" s="2">
        <f t="shared" ca="1" si="143"/>
        <v>174647</v>
      </c>
      <c r="BB251" s="2">
        <f t="shared" ca="1" si="143"/>
        <v>239931</v>
      </c>
      <c r="BC251" s="2">
        <f t="shared" ca="1" si="143"/>
        <v>207773</v>
      </c>
      <c r="BD251" s="2">
        <f t="shared" ca="1" si="143"/>
        <v>180887</v>
      </c>
      <c r="BE251" s="2">
        <f t="shared" ca="1" si="143"/>
        <v>270666</v>
      </c>
      <c r="BF251" s="2">
        <f t="shared" ca="1" si="143"/>
        <v>381942</v>
      </c>
      <c r="BG251" s="2">
        <f t="shared" ca="1" si="143"/>
        <v>151103</v>
      </c>
      <c r="BH251" s="2">
        <f t="shared" ca="1" si="144"/>
        <v>191075</v>
      </c>
      <c r="BI251" s="2">
        <f t="shared" ca="1" si="144"/>
        <v>189049</v>
      </c>
      <c r="BJ251" s="2">
        <f t="shared" ca="1" si="144"/>
        <v>203696</v>
      </c>
      <c r="BK251" s="2">
        <f t="shared" ca="1" si="144"/>
        <v>300445</v>
      </c>
      <c r="BL251" s="2">
        <f t="shared" ca="1" si="144"/>
        <v>280853</v>
      </c>
      <c r="BM251" s="2">
        <f t="shared" ca="1" si="144"/>
        <v>148872</v>
      </c>
      <c r="BN251" s="2">
        <f t="shared" ca="1" si="144"/>
        <v>181772</v>
      </c>
      <c r="BO251" s="2">
        <f t="shared" ca="1" si="144"/>
        <v>133440</v>
      </c>
      <c r="BP251" s="2">
        <f t="shared" ca="1" si="144"/>
        <v>129769</v>
      </c>
      <c r="BQ251" s="2">
        <f t="shared" ca="1" si="144"/>
        <v>213504</v>
      </c>
      <c r="BR251" s="2">
        <f t="shared" ca="1" si="145"/>
        <v>165560</v>
      </c>
      <c r="BS251" s="2">
        <f t="shared" ca="1" si="145"/>
        <v>94139</v>
      </c>
      <c r="BT251" s="2">
        <f t="shared" ca="1" si="145"/>
        <v>148427</v>
      </c>
      <c r="BU251" s="2">
        <f t="shared" ca="1" si="145"/>
        <v>115706</v>
      </c>
      <c r="BV251" s="2">
        <f t="shared" ca="1" si="145"/>
        <v>157662</v>
      </c>
      <c r="BW251" s="2">
        <f t="shared" ca="1" si="145"/>
        <v>222322</v>
      </c>
      <c r="BX251" s="2">
        <f t="shared" ca="1" si="145"/>
        <v>156719</v>
      </c>
      <c r="BY251" s="2">
        <f t="shared" ca="1" si="145"/>
        <v>0</v>
      </c>
      <c r="BZ251" s="2">
        <f t="shared" ca="1" si="145"/>
        <v>0</v>
      </c>
      <c r="CA251" s="2">
        <f t="shared" ca="1" si="145"/>
        <v>0</v>
      </c>
      <c r="CB251" s="2">
        <f t="shared" ca="1" si="145"/>
        <v>0</v>
      </c>
      <c r="CC251" s="2">
        <f t="shared" ca="1" si="145"/>
        <v>0</v>
      </c>
    </row>
    <row r="252" spans="2:81">
      <c r="B252" s="26">
        <v>163</v>
      </c>
      <c r="C252" s="26" t="str">
        <f t="shared" si="117"/>
        <v>历史汇总!B163</v>
      </c>
      <c r="D252" s="26">
        <v>250</v>
      </c>
      <c r="E252" s="26" t="str">
        <f t="shared" si="118"/>
        <v>历史新!C250</v>
      </c>
      <c r="F252" s="26">
        <f>ROW()</f>
        <v>252</v>
      </c>
      <c r="G252" s="694"/>
      <c r="H252" s="29" t="s">
        <v>79</v>
      </c>
      <c r="I252" s="44">
        <f t="shared" ca="1" si="146"/>
        <v>0.44829999999999998</v>
      </c>
      <c r="J252" s="44">
        <f t="shared" ca="1" si="146"/>
        <v>-0.35110000000000002</v>
      </c>
      <c r="K252" s="44">
        <f t="shared" ca="1" si="146"/>
        <v>-0.10630000000000001</v>
      </c>
      <c r="L252" s="44">
        <f t="shared" ca="1" si="146"/>
        <v>0.5625</v>
      </c>
      <c r="M252" s="44">
        <f t="shared" ca="1" si="146"/>
        <v>-9.9000000000000005E-2</v>
      </c>
      <c r="N252" s="44">
        <f t="shared" ca="1" si="146"/>
        <v>0.26029999999999998</v>
      </c>
      <c r="O252" s="44">
        <f t="shared" ca="1" si="146"/>
        <v>0.32190000000000002</v>
      </c>
      <c r="P252" s="44">
        <f t="shared" ca="1" si="146"/>
        <v>-0.14169999999999999</v>
      </c>
      <c r="Q252" s="44">
        <f t="shared" ca="1" si="146"/>
        <v>-0.34689999999999999</v>
      </c>
      <c r="R252" s="44">
        <f t="shared" ca="1" si="146"/>
        <v>0.41870000000000002</v>
      </c>
      <c r="S252" s="44">
        <f t="shared" ca="1" si="146"/>
        <v>-0.20180000000000001</v>
      </c>
      <c r="T252" s="44">
        <f t="shared" ca="1" si="146"/>
        <v>0.1018</v>
      </c>
      <c r="U252" s="44">
        <f t="shared" ca="1" si="146"/>
        <v>0.78919583050752973</v>
      </c>
      <c r="V252" s="44">
        <f t="shared" ca="1" si="146"/>
        <v>-0.51039999999999996</v>
      </c>
      <c r="W252" s="44">
        <f t="shared" ca="1" si="146"/>
        <v>0.25330000000000003</v>
      </c>
      <c r="X252" s="44">
        <f t="shared" ca="1" si="146"/>
        <v>0.14979999999999999</v>
      </c>
      <c r="Y252" s="44">
        <f t="shared" ca="1" si="147"/>
        <v>-0.2586</v>
      </c>
      <c r="Z252" s="44">
        <f t="shared" ca="1" si="147"/>
        <v>0.41539999999999999</v>
      </c>
      <c r="AA252" s="44">
        <f t="shared" ca="1" si="147"/>
        <v>9.8199999999999996E-2</v>
      </c>
      <c r="AB252" s="44">
        <f t="shared" ca="1" si="147"/>
        <v>-4.58E-2</v>
      </c>
      <c r="AC252" s="44">
        <f t="shared" ca="1" si="147"/>
        <v>-0.4</v>
      </c>
      <c r="AD252" s="44">
        <f t="shared" ca="1" si="147"/>
        <v>0.36399999999999999</v>
      </c>
      <c r="AE252" s="44">
        <f t="shared" ca="1" si="147"/>
        <v>-0.3498</v>
      </c>
      <c r="AF252" s="44">
        <f t="shared" ca="1" si="147"/>
        <v>0.3488</v>
      </c>
      <c r="AG252" s="44">
        <f t="shared" ca="1" si="147"/>
        <v>0.41920000000000002</v>
      </c>
      <c r="AH252" s="44">
        <f t="shared" ca="1" si="147"/>
        <v>-0.159</v>
      </c>
      <c r="AI252" s="44">
        <f t="shared" ca="1" si="147"/>
        <v>-0.31109999999999999</v>
      </c>
      <c r="AJ252" s="44">
        <f t="shared" ca="1" si="147"/>
        <v>0.1047</v>
      </c>
      <c r="AK252" s="44">
        <f t="shared" ca="1" si="147"/>
        <v>0.19650000000000001</v>
      </c>
      <c r="AL252" s="44">
        <f t="shared" ca="1" si="147"/>
        <v>0.28520000000000001</v>
      </c>
      <c r="AM252" s="44">
        <f t="shared" ca="1" si="147"/>
        <v>0.02</v>
      </c>
      <c r="AN252" s="44">
        <f t="shared" ca="1" si="147"/>
        <v>-0.14910000000000001</v>
      </c>
      <c r="AO252" s="44">
        <f t="shared" ca="1" si="148"/>
        <v>-0.48930000000000001</v>
      </c>
      <c r="AP252" s="44">
        <f t="shared" ca="1" si="148"/>
        <v>0.28799999999999998</v>
      </c>
      <c r="AQ252" s="44">
        <f t="shared" ca="1" si="148"/>
        <v>-0.1192</v>
      </c>
      <c r="AR252" s="44">
        <f t="shared" ca="1" si="148"/>
        <v>1E-3</v>
      </c>
      <c r="AS252" s="44">
        <f t="shared" ca="1" si="148"/>
        <v>1.0325</v>
      </c>
      <c r="AT252" s="44">
        <f t="shared" ca="1" si="148"/>
        <v>-0.51359999999999995</v>
      </c>
      <c r="AU252" s="44">
        <f t="shared" ca="1" si="148"/>
        <v>-7.8799999999999995E-2</v>
      </c>
      <c r="AV252" s="44">
        <f t="shared" ca="1" si="148"/>
        <v>0.42120000000000002</v>
      </c>
      <c r="AW252" s="44">
        <f t="shared" ca="1" si="148"/>
        <v>-0.28420000000000001</v>
      </c>
      <c r="AX252" s="4">
        <f t="shared" ca="1" si="142"/>
        <v>5.04E-2</v>
      </c>
      <c r="AY252" s="4">
        <f t="shared" ca="1" si="143"/>
        <v>0.45889999999999997</v>
      </c>
      <c r="AZ252" s="4">
        <f t="shared" ca="1" si="143"/>
        <v>-8.2400000000000001E-2</v>
      </c>
      <c r="BA252" s="4">
        <f t="shared" ca="1" si="143"/>
        <v>-0.55530000000000002</v>
      </c>
      <c r="BB252" s="4">
        <f t="shared" ca="1" si="143"/>
        <v>0.37380000000000002</v>
      </c>
      <c r="BC252" s="4">
        <f t="shared" ca="1" si="143"/>
        <v>-0.13400000000000001</v>
      </c>
      <c r="BD252" s="4">
        <f t="shared" ca="1" si="143"/>
        <v>-0.12939999999999999</v>
      </c>
      <c r="BE252" s="4">
        <f t="shared" ca="1" si="143"/>
        <v>0.49630000000000002</v>
      </c>
      <c r="BF252" s="4">
        <f t="shared" ca="1" si="143"/>
        <v>0.41110000000000002</v>
      </c>
      <c r="BG252" s="4">
        <f t="shared" ca="1" si="143"/>
        <v>-0.60440000000000005</v>
      </c>
      <c r="BH252" s="4">
        <f t="shared" ca="1" si="144"/>
        <v>0.26450000000000001</v>
      </c>
      <c r="BI252" s="4">
        <f t="shared" ca="1" si="144"/>
        <v>-1.06E-2</v>
      </c>
      <c r="BJ252" s="4">
        <f t="shared" ca="1" si="144"/>
        <v>7.7499999999999999E-2</v>
      </c>
      <c r="BK252" s="4">
        <f t="shared" ca="1" si="144"/>
        <v>0.47499999999999998</v>
      </c>
      <c r="BL252" s="4">
        <f t="shared" ca="1" si="144"/>
        <v>-6.5199999999999994E-2</v>
      </c>
      <c r="BM252" s="4">
        <f t="shared" ca="1" si="144"/>
        <v>-0.46989999999999998</v>
      </c>
      <c r="BN252" s="4">
        <f t="shared" ca="1" si="144"/>
        <v>0.221</v>
      </c>
      <c r="BO252" s="4">
        <f t="shared" ca="1" si="144"/>
        <v>-0.26590000000000003</v>
      </c>
      <c r="BP252" s="4">
        <f t="shared" ca="1" si="144"/>
        <v>-2.75E-2</v>
      </c>
      <c r="BQ252" s="4">
        <f t="shared" ca="1" si="144"/>
        <v>0.64529999999999998</v>
      </c>
      <c r="BR252" s="4">
        <f t="shared" ca="1" si="145"/>
        <v>-0.22459999999999999</v>
      </c>
      <c r="BS252" s="4">
        <f t="shared" ca="1" si="145"/>
        <v>-0.43140000000000001</v>
      </c>
      <c r="BT252" s="4">
        <f t="shared" ca="1" si="145"/>
        <v>0.57669999999999999</v>
      </c>
      <c r="BU252" s="4">
        <f t="shared" ca="1" si="145"/>
        <v>-0.2205</v>
      </c>
      <c r="BV252" s="4">
        <f t="shared" ca="1" si="145"/>
        <v>0.36259999999999998</v>
      </c>
      <c r="BW252" s="4">
        <f t="shared" ca="1" si="145"/>
        <v>0.41010000000000002</v>
      </c>
      <c r="BX252" s="4">
        <f t="shared" ca="1" si="145"/>
        <v>-0.29509999999999997</v>
      </c>
      <c r="BY252" s="4">
        <f t="shared" ca="1" si="145"/>
        <v>0</v>
      </c>
      <c r="BZ252" s="4">
        <f t="shared" ca="1" si="145"/>
        <v>0</v>
      </c>
      <c r="CA252" s="4">
        <f t="shared" ca="1" si="145"/>
        <v>0</v>
      </c>
      <c r="CB252" s="4">
        <f t="shared" ca="1" si="145"/>
        <v>0</v>
      </c>
      <c r="CC252" s="4">
        <f t="shared" ca="1" si="145"/>
        <v>0</v>
      </c>
    </row>
    <row r="253" spans="2:81">
      <c r="B253" s="26">
        <v>153</v>
      </c>
      <c r="C253" s="26" t="str">
        <f t="shared" si="117"/>
        <v>历史汇总!B153</v>
      </c>
      <c r="D253" s="26">
        <v>251</v>
      </c>
      <c r="E253" s="26" t="str">
        <f t="shared" si="118"/>
        <v>历史新!C251</v>
      </c>
      <c r="F253" s="26">
        <f>ROW()</f>
        <v>253</v>
      </c>
      <c r="G253" s="694" t="s">
        <v>80</v>
      </c>
      <c r="H253" s="29" t="s">
        <v>81</v>
      </c>
      <c r="I253" s="44">
        <f t="shared" ca="1" si="146"/>
        <v>0.51329999999999998</v>
      </c>
      <c r="J253" s="44">
        <f t="shared" ca="1" si="146"/>
        <v>0.54249999999999998</v>
      </c>
      <c r="K253" s="44">
        <f t="shared" ca="1" si="146"/>
        <v>0.40510000000000002</v>
      </c>
      <c r="L253" s="44">
        <f t="shared" ca="1" si="146"/>
        <v>0.37819999999999998</v>
      </c>
      <c r="M253" s="44">
        <f t="shared" ca="1" si="146"/>
        <v>0.34949999999999998</v>
      </c>
      <c r="N253" s="44">
        <f t="shared" ca="1" si="146"/>
        <v>0.38090000000000002</v>
      </c>
      <c r="O253" s="44">
        <f t="shared" ca="1" si="146"/>
        <v>0.42130000000000001</v>
      </c>
      <c r="P253" s="44">
        <f t="shared" ca="1" si="146"/>
        <v>0.44969999999999999</v>
      </c>
      <c r="Q253" s="44">
        <f t="shared" ca="1" si="146"/>
        <v>0.38109999999999999</v>
      </c>
      <c r="R253" s="44">
        <f t="shared" ca="1" si="146"/>
        <v>0.4168</v>
      </c>
      <c r="S253" s="44">
        <f t="shared" ca="1" si="146"/>
        <v>0.37140000000000001</v>
      </c>
      <c r="T253" s="44">
        <f t="shared" ca="1" si="146"/>
        <v>0.39269999999999999</v>
      </c>
      <c r="U253" s="44">
        <f t="shared" ca="1" si="146"/>
        <v>0.4854</v>
      </c>
      <c r="V253" s="44">
        <f t="shared" ca="1" si="146"/>
        <v>0.46100000000000002</v>
      </c>
      <c r="W253" s="44">
        <f t="shared" ca="1" si="146"/>
        <v>0.47210000000000002</v>
      </c>
      <c r="X253" s="44">
        <f t="shared" ca="1" si="146"/>
        <v>0.51859999999999995</v>
      </c>
      <c r="Y253" s="44">
        <f t="shared" ca="1" si="147"/>
        <v>0.49969999999999998</v>
      </c>
      <c r="Z253" s="44">
        <f t="shared" ca="1" si="147"/>
        <v>0.52500000000000002</v>
      </c>
      <c r="AA253" s="44">
        <f t="shared" ca="1" si="147"/>
        <v>0.57150000000000001</v>
      </c>
      <c r="AB253" s="44">
        <f t="shared" ca="1" si="147"/>
        <v>0.62619999999999998</v>
      </c>
      <c r="AC253" s="44">
        <f t="shared" ca="1" si="147"/>
        <v>0.45500000000000002</v>
      </c>
      <c r="AD253" s="44">
        <f t="shared" ca="1" si="147"/>
        <v>0.4768</v>
      </c>
      <c r="AE253" s="44">
        <f t="shared" ca="1" si="147"/>
        <v>0.45710000000000001</v>
      </c>
      <c r="AF253" s="44">
        <f t="shared" ca="1" si="147"/>
        <v>0.45319999999999999</v>
      </c>
      <c r="AG253" s="44">
        <f t="shared" ca="1" si="147"/>
        <v>0.50749999999999995</v>
      </c>
      <c r="AH253" s="44">
        <f t="shared" ca="1" si="147"/>
        <v>0.50760000000000005</v>
      </c>
      <c r="AI253" s="44">
        <f t="shared" ca="1" si="147"/>
        <v>0.45750000000000002</v>
      </c>
      <c r="AJ253" s="44">
        <f t="shared" ca="1" si="147"/>
        <v>0.47849999999999998</v>
      </c>
      <c r="AK253" s="44">
        <f t="shared" ca="1" si="147"/>
        <v>0.49370000000000003</v>
      </c>
      <c r="AL253" s="44">
        <f t="shared" ca="1" si="147"/>
        <v>0.51459999999999995</v>
      </c>
      <c r="AM253" s="44">
        <f t="shared" ca="1" si="147"/>
        <v>0.60150000000000003</v>
      </c>
      <c r="AN253" s="44">
        <f t="shared" ca="1" si="147"/>
        <v>0.5917</v>
      </c>
      <c r="AO253" s="44">
        <f t="shared" ca="1" si="148"/>
        <v>0.4854</v>
      </c>
      <c r="AP253" s="44">
        <f t="shared" ca="1" si="148"/>
        <v>0.49109999999999998</v>
      </c>
      <c r="AQ253" s="44">
        <f t="shared" ca="1" si="148"/>
        <v>0.47789999999999999</v>
      </c>
      <c r="AR253" s="44">
        <f t="shared" ca="1" si="148"/>
        <v>0.48280000000000001</v>
      </c>
      <c r="AS253" s="44">
        <f t="shared" ca="1" si="148"/>
        <v>0.57609999999999995</v>
      </c>
      <c r="AT253" s="44">
        <f t="shared" ca="1" si="148"/>
        <v>0.53359999999999996</v>
      </c>
      <c r="AU253" s="44">
        <f t="shared" ca="1" si="148"/>
        <v>0.5302</v>
      </c>
      <c r="AV253" s="44">
        <f t="shared" ca="1" si="148"/>
        <v>0.53639999999999999</v>
      </c>
      <c r="AW253" s="44">
        <f t="shared" ca="1" si="148"/>
        <v>0.55059999999999998</v>
      </c>
      <c r="AX253" s="4">
        <f t="shared" ca="1" si="142"/>
        <v>0.56689999999999996</v>
      </c>
      <c r="AY253" s="4">
        <f t="shared" ca="1" si="143"/>
        <v>0.66379999999999995</v>
      </c>
      <c r="AZ253" s="4">
        <f t="shared" ca="1" si="143"/>
        <v>0.66839999999999999</v>
      </c>
      <c r="BA253" s="4">
        <f t="shared" ca="1" si="143"/>
        <v>0.56120000000000003</v>
      </c>
      <c r="BB253" s="4">
        <f t="shared" ca="1" si="143"/>
        <v>0.56489999999999996</v>
      </c>
      <c r="BC253" s="4">
        <f t="shared" ca="1" si="143"/>
        <v>0.56399999999999995</v>
      </c>
      <c r="BD253" s="4">
        <f t="shared" ca="1" si="143"/>
        <v>0.55179999999999996</v>
      </c>
      <c r="BE253" s="4">
        <f t="shared" ca="1" si="143"/>
        <v>0.60240000000000005</v>
      </c>
      <c r="BF253" s="4">
        <f t="shared" ca="1" si="143"/>
        <v>0.64390000000000003</v>
      </c>
      <c r="BG253" s="4">
        <f t="shared" ca="1" si="143"/>
        <v>0.61099999999999999</v>
      </c>
      <c r="BH253" s="4">
        <f t="shared" ca="1" si="144"/>
        <v>0.62729999999999997</v>
      </c>
      <c r="BI253" s="4">
        <f t="shared" ca="1" si="144"/>
        <v>0.60470000000000002</v>
      </c>
      <c r="BJ253" s="4">
        <f t="shared" ca="1" si="144"/>
        <v>0.5917</v>
      </c>
      <c r="BK253" s="4">
        <f t="shared" ca="1" si="144"/>
        <v>0.67889999999999995</v>
      </c>
      <c r="BL253" s="4">
        <f t="shared" ca="1" si="144"/>
        <v>0.67659999999999998</v>
      </c>
      <c r="BM253" s="4">
        <f t="shared" ca="1" si="144"/>
        <v>0.58130000000000004</v>
      </c>
      <c r="BN253" s="4">
        <f t="shared" ca="1" si="144"/>
        <v>0.58209999999999995</v>
      </c>
      <c r="BO253" s="4">
        <f t="shared" ca="1" si="144"/>
        <v>0.5504</v>
      </c>
      <c r="BP253" s="4">
        <f t="shared" ca="1" si="144"/>
        <v>0.53110000000000002</v>
      </c>
      <c r="BQ253" s="4">
        <f t="shared" ca="1" si="144"/>
        <v>0.60170000000000001</v>
      </c>
      <c r="BR253" s="4">
        <f t="shared" ca="1" si="145"/>
        <v>0.60970000000000002</v>
      </c>
      <c r="BS253" s="4">
        <f t="shared" ca="1" si="145"/>
        <v>0.58040000000000003</v>
      </c>
      <c r="BT253" s="4">
        <f t="shared" ca="1" si="145"/>
        <v>0.60809999999999997</v>
      </c>
      <c r="BU253" s="4">
        <f t="shared" ca="1" si="145"/>
        <v>0.58260000000000001</v>
      </c>
      <c r="BV253" s="4">
        <f t="shared" ca="1" si="145"/>
        <v>0.58430000000000004</v>
      </c>
      <c r="BW253" s="4">
        <f t="shared" ca="1" si="145"/>
        <v>0.65010000000000001</v>
      </c>
      <c r="BX253" s="4">
        <f t="shared" ca="1" si="145"/>
        <v>0.62590000000000001</v>
      </c>
      <c r="BY253" s="4">
        <f t="shared" ca="1" si="145"/>
        <v>0</v>
      </c>
      <c r="BZ253" s="4">
        <f t="shared" ca="1" si="145"/>
        <v>0</v>
      </c>
      <c r="CA253" s="4">
        <f t="shared" ca="1" si="145"/>
        <v>0</v>
      </c>
      <c r="CB253" s="4">
        <f t="shared" ca="1" si="145"/>
        <v>0</v>
      </c>
      <c r="CC253" s="4">
        <f t="shared" ca="1" si="145"/>
        <v>0</v>
      </c>
    </row>
    <row r="254" spans="2:81">
      <c r="B254" s="26">
        <v>154</v>
      </c>
      <c r="C254" s="26" t="str">
        <f t="shared" si="117"/>
        <v>历史汇总!B154</v>
      </c>
      <c r="D254" s="26">
        <v>252</v>
      </c>
      <c r="E254" s="26" t="str">
        <f t="shared" si="118"/>
        <v>历史新!C252</v>
      </c>
      <c r="F254" s="26">
        <f>ROW()</f>
        <v>254</v>
      </c>
      <c r="G254" s="694"/>
      <c r="H254" s="29" t="s">
        <v>82</v>
      </c>
      <c r="I254" s="44">
        <f t="shared" ca="1" si="146"/>
        <v>0.41949999999999998</v>
      </c>
      <c r="J254" s="44">
        <f t="shared" ca="1" si="146"/>
        <v>0.43769999999999998</v>
      </c>
      <c r="K254" s="44">
        <f t="shared" ca="1" si="146"/>
        <v>0.49609999999999999</v>
      </c>
      <c r="L254" s="44">
        <f t="shared" ca="1" si="146"/>
        <v>0.4516</v>
      </c>
      <c r="M254" s="44">
        <f t="shared" ca="1" si="146"/>
        <v>0.46860000000000002</v>
      </c>
      <c r="N254" s="44">
        <f t="shared" ca="1" si="146"/>
        <v>0.3997</v>
      </c>
      <c r="O254" s="44">
        <f t="shared" ca="1" si="146"/>
        <v>0.35220000000000001</v>
      </c>
      <c r="P254" s="44">
        <f t="shared" ca="1" si="146"/>
        <v>0.36799999999999999</v>
      </c>
      <c r="Q254" s="44">
        <f t="shared" ca="1" si="146"/>
        <v>0.44180000000000003</v>
      </c>
      <c r="R254" s="44">
        <f t="shared" ca="1" si="146"/>
        <v>0.36870000000000003</v>
      </c>
      <c r="S254" s="44">
        <f t="shared" ca="1" si="146"/>
        <v>0.43330000000000002</v>
      </c>
      <c r="T254" s="44">
        <f t="shared" ca="1" si="146"/>
        <v>0.4</v>
      </c>
      <c r="U254" s="44">
        <f t="shared" ca="1" si="146"/>
        <v>0.28310000000000002</v>
      </c>
      <c r="V254" s="44">
        <f t="shared" ca="1" si="146"/>
        <v>0.38990000000000002</v>
      </c>
      <c r="W254" s="44">
        <f t="shared" ca="1" si="146"/>
        <v>0.3357</v>
      </c>
      <c r="X254" s="44">
        <f t="shared" ca="1" si="146"/>
        <v>0.30080000000000001</v>
      </c>
      <c r="Y254" s="44">
        <f t="shared" ca="1" si="147"/>
        <v>0.35570000000000002</v>
      </c>
      <c r="Z254" s="44">
        <f t="shared" ca="1" si="147"/>
        <v>0.30470000000000003</v>
      </c>
      <c r="AA254" s="44">
        <f t="shared" ca="1" si="147"/>
        <v>0.27600000000000002</v>
      </c>
      <c r="AB254" s="44">
        <f t="shared" ca="1" si="147"/>
        <v>0.25590000000000002</v>
      </c>
      <c r="AC254" s="44">
        <f t="shared" ca="1" si="147"/>
        <v>0.41749999999999998</v>
      </c>
      <c r="AD254" s="44">
        <f t="shared" ca="1" si="147"/>
        <v>0.3508</v>
      </c>
      <c r="AE254" s="44">
        <f t="shared" ca="1" si="147"/>
        <v>0.38429999999999997</v>
      </c>
      <c r="AF254" s="44">
        <f t="shared" ca="1" si="147"/>
        <v>0.3352</v>
      </c>
      <c r="AG254" s="44">
        <f t="shared" ca="1" si="147"/>
        <v>0.27739999999999998</v>
      </c>
      <c r="AH254" s="44">
        <f t="shared" ca="1" si="147"/>
        <v>0.31740000000000002</v>
      </c>
      <c r="AI254" s="44">
        <f t="shared" ca="1" si="147"/>
        <v>0.36730000000000002</v>
      </c>
      <c r="AJ254" s="44">
        <f t="shared" ca="1" si="147"/>
        <v>0.32169999999999999</v>
      </c>
      <c r="AK254" s="44">
        <f t="shared" ca="1" si="147"/>
        <v>0.2858</v>
      </c>
      <c r="AL254" s="44">
        <f t="shared" ca="1" si="147"/>
        <v>0.26790000000000003</v>
      </c>
      <c r="AM254" s="44">
        <f t="shared" ca="1" si="147"/>
        <v>0.23</v>
      </c>
      <c r="AN254" s="44">
        <f t="shared" ca="1" si="147"/>
        <v>0.2591</v>
      </c>
      <c r="AO254" s="44">
        <f t="shared" ca="1" si="148"/>
        <v>0.37519999999999998</v>
      </c>
      <c r="AP254" s="44">
        <f t="shared" ca="1" si="148"/>
        <v>0.31840000000000002</v>
      </c>
      <c r="AQ254" s="44">
        <f t="shared" ca="1" si="148"/>
        <v>0.32519999999999999</v>
      </c>
      <c r="AR254" s="44">
        <f t="shared" ca="1" si="148"/>
        <v>0.31680000000000003</v>
      </c>
      <c r="AS254" s="44">
        <f t="shared" ca="1" si="148"/>
        <v>0.2006</v>
      </c>
      <c r="AT254" s="44">
        <f t="shared" ca="1" si="148"/>
        <v>0.317</v>
      </c>
      <c r="AU254" s="44">
        <f t="shared" ca="1" si="148"/>
        <v>0.29370000000000002</v>
      </c>
      <c r="AV254" s="44">
        <f t="shared" ca="1" si="148"/>
        <v>0.24829999999999999</v>
      </c>
      <c r="AW254" s="44">
        <f t="shared" ca="1" si="148"/>
        <v>0.28560000000000002</v>
      </c>
      <c r="AX254" s="4">
        <f t="shared" ca="1" si="142"/>
        <v>0.26329999999999998</v>
      </c>
      <c r="AY254" s="4">
        <f t="shared" ca="1" si="143"/>
        <v>0.1792</v>
      </c>
      <c r="AZ254" s="4">
        <f t="shared" ca="1" si="143"/>
        <v>0.2034</v>
      </c>
      <c r="BA254" s="4">
        <f t="shared" ca="1" si="143"/>
        <v>0.32350000000000001</v>
      </c>
      <c r="BB254" s="4">
        <f t="shared" ca="1" si="143"/>
        <v>0.26919999999999999</v>
      </c>
      <c r="BC254" s="4">
        <f t="shared" ca="1" si="143"/>
        <v>0.26869999999999999</v>
      </c>
      <c r="BD254" s="4">
        <f t="shared" ca="1" si="143"/>
        <v>0.27010000000000001</v>
      </c>
      <c r="BE254" s="4">
        <f t="shared" ca="1" si="143"/>
        <v>0.19900000000000001</v>
      </c>
      <c r="BF254" s="4">
        <f t="shared" ca="1" si="143"/>
        <v>0.1724</v>
      </c>
      <c r="BG254" s="4">
        <f t="shared" ca="1" si="143"/>
        <v>0.25169999999999998</v>
      </c>
      <c r="BH254" s="4">
        <f t="shared" ca="1" si="144"/>
        <v>0.19370000000000001</v>
      </c>
      <c r="BI254" s="4">
        <f t="shared" ca="1" si="144"/>
        <v>0.2009</v>
      </c>
      <c r="BJ254" s="4">
        <f t="shared" ca="1" si="144"/>
        <v>0.18609999999999999</v>
      </c>
      <c r="BK254" s="4">
        <f t="shared" ca="1" si="144"/>
        <v>0.12709999999999999</v>
      </c>
      <c r="BL254" s="4">
        <f t="shared" ca="1" si="144"/>
        <v>0.1676</v>
      </c>
      <c r="BM254" s="4">
        <f t="shared" ca="1" si="144"/>
        <v>0.2462</v>
      </c>
      <c r="BN254" s="4">
        <f t="shared" ca="1" si="144"/>
        <v>0.19939999999999999</v>
      </c>
      <c r="BO254" s="4">
        <f t="shared" ca="1" si="144"/>
        <v>0.23269999999999999</v>
      </c>
      <c r="BP254" s="4">
        <f t="shared" ca="1" si="144"/>
        <v>0.22650000000000001</v>
      </c>
      <c r="BQ254" s="4">
        <f t="shared" ca="1" si="144"/>
        <v>0.14929999999999999</v>
      </c>
      <c r="BR254" s="4">
        <f t="shared" ca="1" si="145"/>
        <v>0.1908</v>
      </c>
      <c r="BS254" s="4">
        <f t="shared" ca="1" si="145"/>
        <v>0.22059999999999999</v>
      </c>
      <c r="BT254" s="4">
        <f t="shared" ca="1" si="145"/>
        <v>0.15440000000000001</v>
      </c>
      <c r="BU254" s="4">
        <f t="shared" ca="1" si="145"/>
        <v>0.20549999999999999</v>
      </c>
      <c r="BV254" s="4">
        <f t="shared" ca="1" si="145"/>
        <v>0.16950000000000001</v>
      </c>
      <c r="BW254" s="4">
        <f t="shared" ca="1" si="145"/>
        <v>0.13450000000000001</v>
      </c>
      <c r="BX254" s="4">
        <f t="shared" ca="1" si="145"/>
        <v>0.17780000000000001</v>
      </c>
      <c r="BY254" s="4">
        <f t="shared" ca="1" si="145"/>
        <v>0</v>
      </c>
      <c r="BZ254" s="4">
        <f t="shared" ca="1" si="145"/>
        <v>0</v>
      </c>
      <c r="CA254" s="4">
        <f t="shared" ca="1" si="145"/>
        <v>0</v>
      </c>
      <c r="CB254" s="4">
        <f t="shared" ca="1" si="145"/>
        <v>0</v>
      </c>
      <c r="CC254" s="4">
        <f t="shared" ca="1" si="145"/>
        <v>0</v>
      </c>
    </row>
    <row r="255" spans="2:81">
      <c r="B255" s="26">
        <v>155</v>
      </c>
      <c r="C255" s="26" t="str">
        <f t="shared" si="117"/>
        <v>历史汇总!B155</v>
      </c>
      <c r="D255" s="26">
        <v>253</v>
      </c>
      <c r="E255" s="26" t="str">
        <f t="shared" si="118"/>
        <v>历史新!C253</v>
      </c>
      <c r="F255" s="26">
        <f>ROW()</f>
        <v>255</v>
      </c>
      <c r="G255" s="694"/>
      <c r="H255" s="29" t="s">
        <v>83</v>
      </c>
      <c r="I255" s="44">
        <f t="shared" ca="1" si="146"/>
        <v>0.14280000000000001</v>
      </c>
      <c r="J255" s="44">
        <f t="shared" ca="1" si="146"/>
        <v>9.1899999999999996E-2</v>
      </c>
      <c r="K255" s="44">
        <f t="shared" ca="1" si="146"/>
        <v>0.1119</v>
      </c>
      <c r="L255" s="44">
        <f t="shared" ca="1" si="146"/>
        <v>0.17749999999999999</v>
      </c>
      <c r="M255" s="44">
        <f t="shared" ca="1" si="146"/>
        <v>0.18759999999999999</v>
      </c>
      <c r="N255" s="44">
        <f t="shared" ca="1" si="146"/>
        <v>0.2238</v>
      </c>
      <c r="O255" s="44">
        <f t="shared" ca="1" si="146"/>
        <v>0.2303</v>
      </c>
      <c r="P255" s="44">
        <f t="shared" ca="1" si="146"/>
        <v>0.186</v>
      </c>
      <c r="Q255" s="44">
        <f t="shared" ca="1" si="146"/>
        <v>0.1797</v>
      </c>
      <c r="R255" s="44">
        <f t="shared" ca="1" si="146"/>
        <v>0.21690000000000001</v>
      </c>
      <c r="S255" s="44">
        <f t="shared" ca="1" si="146"/>
        <v>0.19650000000000001</v>
      </c>
      <c r="T255" s="44">
        <f t="shared" ca="1" si="146"/>
        <v>0.2082</v>
      </c>
      <c r="U255" s="44">
        <f t="shared" ca="1" si="146"/>
        <v>0.23150000000000001</v>
      </c>
      <c r="V255" s="44">
        <f t="shared" ca="1" si="146"/>
        <v>0.14910000000000001</v>
      </c>
      <c r="W255" s="44">
        <f t="shared" ca="1" si="146"/>
        <v>0.19220000000000001</v>
      </c>
      <c r="X255" s="44">
        <f t="shared" ca="1" si="146"/>
        <v>0.18060000000000001</v>
      </c>
      <c r="Y255" s="44">
        <f t="shared" ca="1" si="147"/>
        <v>0.1447</v>
      </c>
      <c r="Z255" s="44">
        <f t="shared" ca="1" si="147"/>
        <v>0.17030000000000001</v>
      </c>
      <c r="AA255" s="44">
        <f t="shared" ca="1" si="147"/>
        <v>0.15260000000000001</v>
      </c>
      <c r="AB255" s="44">
        <f t="shared" ca="1" si="147"/>
        <v>0.1179</v>
      </c>
      <c r="AC255" s="44">
        <f t="shared" ca="1" si="147"/>
        <v>0.1275</v>
      </c>
      <c r="AD255" s="44">
        <f t="shared" ca="1" si="147"/>
        <v>0.1724</v>
      </c>
      <c r="AE255" s="44">
        <f t="shared" ca="1" si="147"/>
        <v>0.15859999999999999</v>
      </c>
      <c r="AF255" s="44">
        <f t="shared" ca="1" si="147"/>
        <v>0.21160000000000001</v>
      </c>
      <c r="AG255" s="44">
        <f t="shared" ca="1" si="147"/>
        <v>0.21510000000000001</v>
      </c>
      <c r="AH255" s="44">
        <f t="shared" ca="1" si="147"/>
        <v>0.17499999999999999</v>
      </c>
      <c r="AI255" s="44">
        <f t="shared" ca="1" si="147"/>
        <v>0.17519999999999999</v>
      </c>
      <c r="AJ255" s="44">
        <f t="shared" ca="1" si="147"/>
        <v>0.19980000000000001</v>
      </c>
      <c r="AK255" s="44">
        <f t="shared" ca="1" si="147"/>
        <v>0.2205</v>
      </c>
      <c r="AL255" s="44">
        <f t="shared" ca="1" si="147"/>
        <v>0.2175</v>
      </c>
      <c r="AM255" s="44">
        <f t="shared" ca="1" si="147"/>
        <v>0.16850000000000001</v>
      </c>
      <c r="AN255" s="44">
        <f t="shared" ca="1" si="147"/>
        <v>0.1492</v>
      </c>
      <c r="AO255" s="44">
        <f t="shared" ca="1" si="148"/>
        <v>0.1394</v>
      </c>
      <c r="AP255" s="44">
        <f t="shared" ca="1" si="148"/>
        <v>0.19040000000000001</v>
      </c>
      <c r="AQ255" s="44">
        <f t="shared" ca="1" si="148"/>
        <v>0.19689999999999999</v>
      </c>
      <c r="AR255" s="44">
        <f t="shared" ca="1" si="148"/>
        <v>0.20039999999999999</v>
      </c>
      <c r="AS255" s="44">
        <f t="shared" ca="1" si="148"/>
        <v>0.2233</v>
      </c>
      <c r="AT255" s="44">
        <f t="shared" ca="1" si="148"/>
        <v>0.14940000000000001</v>
      </c>
      <c r="AU255" s="44">
        <f t="shared" ca="1" si="148"/>
        <v>0.17599999999999999</v>
      </c>
      <c r="AV255" s="44">
        <f t="shared" ca="1" si="148"/>
        <v>0.21529999999999999</v>
      </c>
      <c r="AW255" s="44">
        <f t="shared" ca="1" si="148"/>
        <v>0.1638</v>
      </c>
      <c r="AX255" s="4">
        <f t="shared" ca="1" si="142"/>
        <v>0.16980000000000001</v>
      </c>
      <c r="AY255" s="4">
        <f t="shared" ca="1" si="143"/>
        <v>0.157</v>
      </c>
      <c r="AZ255" s="4">
        <f t="shared" ca="1" si="143"/>
        <v>0.12809999999999999</v>
      </c>
      <c r="BA255" s="4">
        <f t="shared" ca="1" si="143"/>
        <v>0.1153</v>
      </c>
      <c r="BB255" s="4">
        <f t="shared" ca="1" si="143"/>
        <v>0.16589999999999999</v>
      </c>
      <c r="BC255" s="4">
        <f t="shared" ca="1" si="143"/>
        <v>0.16719999999999999</v>
      </c>
      <c r="BD255" s="4">
        <f t="shared" ca="1" si="143"/>
        <v>0.17799999999999999</v>
      </c>
      <c r="BE255" s="4">
        <f t="shared" ca="1" si="143"/>
        <v>0.19850000000000001</v>
      </c>
      <c r="BF255" s="4">
        <f t="shared" ca="1" si="143"/>
        <v>0.1837</v>
      </c>
      <c r="BG255" s="4">
        <f t="shared" ca="1" si="143"/>
        <v>0.13730000000000001</v>
      </c>
      <c r="BH255" s="4">
        <f t="shared" ca="1" si="144"/>
        <v>0.17899999999999999</v>
      </c>
      <c r="BI255" s="4">
        <f t="shared" ca="1" si="144"/>
        <v>0.19439999999999999</v>
      </c>
      <c r="BJ255" s="4">
        <f t="shared" ca="1" si="144"/>
        <v>0.22220000000000001</v>
      </c>
      <c r="BK255" s="4">
        <f t="shared" ca="1" si="144"/>
        <v>0.19400000000000001</v>
      </c>
      <c r="BL255" s="4">
        <f t="shared" ca="1" si="144"/>
        <v>0.15579999999999999</v>
      </c>
      <c r="BM255" s="4">
        <f t="shared" ca="1" si="144"/>
        <v>0.17230000000000001</v>
      </c>
      <c r="BN255" s="4">
        <f t="shared" ca="1" si="144"/>
        <v>0.2185</v>
      </c>
      <c r="BO255" s="4">
        <f t="shared" ca="1" si="144"/>
        <v>0.21690000000000001</v>
      </c>
      <c r="BP255" s="4">
        <f t="shared" ca="1" si="144"/>
        <v>0.2424</v>
      </c>
      <c r="BQ255" s="4">
        <f t="shared" ca="1" si="144"/>
        <v>0.249</v>
      </c>
      <c r="BR255" s="4">
        <f t="shared" ca="1" si="145"/>
        <v>0.1996</v>
      </c>
      <c r="BS255" s="4">
        <f t="shared" ca="1" si="145"/>
        <v>0.19900000000000001</v>
      </c>
      <c r="BT255" s="4">
        <f t="shared" ca="1" si="145"/>
        <v>0.23749999999999999</v>
      </c>
      <c r="BU255" s="4">
        <f t="shared" ca="1" si="145"/>
        <v>0.21190000000000001</v>
      </c>
      <c r="BV255" s="4">
        <f t="shared" ca="1" si="145"/>
        <v>0.2462</v>
      </c>
      <c r="BW255" s="4">
        <f t="shared" ca="1" si="145"/>
        <v>0.2155</v>
      </c>
      <c r="BX255" s="4">
        <f t="shared" ca="1" si="145"/>
        <v>0.1963</v>
      </c>
      <c r="BY255" s="4">
        <f t="shared" ca="1" si="145"/>
        <v>0</v>
      </c>
      <c r="BZ255" s="4">
        <f t="shared" ca="1" si="145"/>
        <v>0</v>
      </c>
      <c r="CA255" s="4">
        <f t="shared" ca="1" si="145"/>
        <v>0</v>
      </c>
      <c r="CB255" s="4">
        <f t="shared" ca="1" si="145"/>
        <v>0</v>
      </c>
      <c r="CC255" s="4">
        <f t="shared" ca="1" si="145"/>
        <v>0</v>
      </c>
    </row>
    <row r="256" spans="2:81">
      <c r="B256" s="26">
        <v>164</v>
      </c>
      <c r="C256" s="26" t="str">
        <f t="shared" si="117"/>
        <v>历史汇总!B164</v>
      </c>
      <c r="D256" s="26">
        <v>254</v>
      </c>
      <c r="E256" s="26" t="str">
        <f t="shared" si="118"/>
        <v>历史新!C254</v>
      </c>
      <c r="F256" s="26">
        <f>ROW()</f>
        <v>256</v>
      </c>
      <c r="G256" s="694" t="s">
        <v>84</v>
      </c>
      <c r="H256" s="28" t="s">
        <v>84</v>
      </c>
      <c r="I256" s="43">
        <f t="shared" ca="1" si="146"/>
        <v>1305798</v>
      </c>
      <c r="J256" s="43">
        <f t="shared" ca="1" si="146"/>
        <v>1771592</v>
      </c>
      <c r="K256" s="43">
        <f t="shared" ca="1" si="146"/>
        <v>2032080</v>
      </c>
      <c r="L256" s="43">
        <f t="shared" ca="1" si="146"/>
        <v>1301305</v>
      </c>
      <c r="M256" s="43">
        <f t="shared" ca="1" si="146"/>
        <v>1387364</v>
      </c>
      <c r="N256" s="43">
        <f t="shared" ca="1" si="146"/>
        <v>1138296</v>
      </c>
      <c r="O256" s="43">
        <f t="shared" ca="1" si="146"/>
        <v>1139440</v>
      </c>
      <c r="P256" s="43">
        <f t="shared" ca="1" si="146"/>
        <v>1627977</v>
      </c>
      <c r="Q256" s="43">
        <f t="shared" ca="1" si="146"/>
        <v>1992929</v>
      </c>
      <c r="R256" s="43">
        <f t="shared" ca="1" si="146"/>
        <v>1088054</v>
      </c>
      <c r="S256" s="43">
        <f t="shared" ca="1" si="146"/>
        <v>1396073</v>
      </c>
      <c r="T256" s="43">
        <f t="shared" ca="1" si="146"/>
        <v>1161501</v>
      </c>
      <c r="U256" s="43">
        <f t="shared" ca="1" si="146"/>
        <v>1125729</v>
      </c>
      <c r="V256" s="43">
        <f t="shared" ca="1" si="146"/>
        <v>2341455</v>
      </c>
      <c r="W256" s="43">
        <f t="shared" ca="1" si="146"/>
        <v>1703328</v>
      </c>
      <c r="X256" s="43">
        <f t="shared" ca="1" si="146"/>
        <v>1554416</v>
      </c>
      <c r="Y256" s="43">
        <f t="shared" ca="1" si="147"/>
        <v>2017776</v>
      </c>
      <c r="Z256" s="43">
        <f t="shared" ca="1" si="147"/>
        <v>1764862</v>
      </c>
      <c r="AA256" s="43">
        <f t="shared" ca="1" si="147"/>
        <v>2215646</v>
      </c>
      <c r="AB256" s="43">
        <f t="shared" ca="1" si="147"/>
        <v>2808021</v>
      </c>
      <c r="AC256" s="43">
        <f t="shared" ca="1" si="147"/>
        <v>3895150</v>
      </c>
      <c r="AD256" s="43">
        <f t="shared" ca="1" si="147"/>
        <v>1817306</v>
      </c>
      <c r="AE256" s="43">
        <f t="shared" ca="1" si="147"/>
        <v>2065770</v>
      </c>
      <c r="AF256" s="43">
        <f t="shared" ca="1" si="147"/>
        <v>1325344</v>
      </c>
      <c r="AG256" s="43">
        <f t="shared" ca="1" si="147"/>
        <v>1241829</v>
      </c>
      <c r="AH256" s="43">
        <f t="shared" ca="1" si="147"/>
        <v>1901963</v>
      </c>
      <c r="AI256" s="43">
        <f t="shared" ca="1" si="147"/>
        <v>2185626</v>
      </c>
      <c r="AJ256" s="43">
        <f t="shared" ca="1" si="147"/>
        <v>1385393</v>
      </c>
      <c r="AK256" s="43">
        <f t="shared" ca="1" si="147"/>
        <v>1345769</v>
      </c>
      <c r="AL256" s="43">
        <f t="shared" ca="1" si="147"/>
        <v>1376422</v>
      </c>
      <c r="AM256" s="43">
        <f t="shared" ca="1" si="147"/>
        <v>1920275</v>
      </c>
      <c r="AN256" s="43">
        <f t="shared" ca="1" si="147"/>
        <v>2723340</v>
      </c>
      <c r="AO256" s="43">
        <f t="shared" ca="1" si="148"/>
        <v>2771043</v>
      </c>
      <c r="AP256" s="43">
        <f t="shared" ca="1" si="148"/>
        <v>1341504</v>
      </c>
      <c r="AQ256" s="43">
        <f t="shared" ca="1" si="148"/>
        <v>1298414</v>
      </c>
      <c r="AR256" s="43">
        <f t="shared" ca="1" si="148"/>
        <v>1053024</v>
      </c>
      <c r="AS256" s="43">
        <f t="shared" ca="1" si="148"/>
        <v>953613</v>
      </c>
      <c r="AT256" s="43">
        <f t="shared" ca="1" si="148"/>
        <v>2111957</v>
      </c>
      <c r="AU256" s="43">
        <f t="shared" ca="1" si="148"/>
        <v>1537055</v>
      </c>
      <c r="AV256" s="43">
        <f t="shared" ca="1" si="148"/>
        <v>1109799</v>
      </c>
      <c r="AW256" s="43">
        <f t="shared" ca="1" si="148"/>
        <v>1325555</v>
      </c>
      <c r="AX256" s="2">
        <f t="shared" ca="1" si="142"/>
        <v>1249950</v>
      </c>
      <c r="AY256" s="2">
        <f t="shared" ca="1" si="143"/>
        <v>1238868</v>
      </c>
      <c r="AZ256" s="2">
        <f t="shared" ca="1" si="143"/>
        <v>2102629</v>
      </c>
      <c r="BA256" s="2">
        <f t="shared" ca="1" si="143"/>
        <v>2575461</v>
      </c>
      <c r="BB256" s="2">
        <f t="shared" ca="1" si="143"/>
        <v>1125359</v>
      </c>
      <c r="BC256" s="2">
        <f t="shared" ca="1" si="143"/>
        <v>1112002</v>
      </c>
      <c r="BD256" s="2">
        <f t="shared" ca="1" si="143"/>
        <v>967862</v>
      </c>
      <c r="BE256" s="2">
        <f t="shared" ca="1" si="143"/>
        <v>744755</v>
      </c>
      <c r="BF256" s="2">
        <f t="shared" ca="1" si="143"/>
        <v>1004922</v>
      </c>
      <c r="BG256" s="2">
        <f t="shared" ca="1" si="143"/>
        <v>1802104</v>
      </c>
      <c r="BH256" s="2">
        <f t="shared" ca="1" si="144"/>
        <v>893474</v>
      </c>
      <c r="BI256" s="2">
        <f t="shared" ca="1" si="144"/>
        <v>872159</v>
      </c>
      <c r="BJ256" s="2">
        <f t="shared" ca="1" si="144"/>
        <v>801761</v>
      </c>
      <c r="BK256" s="2">
        <f t="shared" ca="1" si="144"/>
        <v>719854</v>
      </c>
      <c r="BL256" s="2">
        <f t="shared" ca="1" si="144"/>
        <v>1246346</v>
      </c>
      <c r="BM256" s="2">
        <f t="shared" ca="1" si="144"/>
        <v>1589861</v>
      </c>
      <c r="BN256" s="2">
        <f t="shared" ca="1" si="144"/>
        <v>698440</v>
      </c>
      <c r="BO256" s="2">
        <f t="shared" ca="1" si="144"/>
        <v>688619</v>
      </c>
      <c r="BP256" s="2">
        <f t="shared" ca="1" si="144"/>
        <v>494039</v>
      </c>
      <c r="BQ256" s="2">
        <f t="shared" ca="1" si="144"/>
        <v>407242</v>
      </c>
      <c r="BR256" s="2">
        <f t="shared" ca="1" si="145"/>
        <v>699085</v>
      </c>
      <c r="BS256" s="2">
        <f t="shared" ca="1" si="145"/>
        <v>725305</v>
      </c>
      <c r="BT256" s="2">
        <f t="shared" ca="1" si="145"/>
        <v>376575</v>
      </c>
      <c r="BU256" s="2">
        <f t="shared" ca="1" si="145"/>
        <v>512722</v>
      </c>
      <c r="BV256" s="2">
        <f t="shared" ca="1" si="145"/>
        <v>437510</v>
      </c>
      <c r="BW256" s="2">
        <f t="shared" ca="1" si="145"/>
        <v>501696</v>
      </c>
      <c r="BX256" s="2">
        <f t="shared" ca="1" si="145"/>
        <v>889764</v>
      </c>
      <c r="BY256" s="2">
        <f t="shared" ca="1" si="145"/>
        <v>0</v>
      </c>
      <c r="BZ256" s="2">
        <f t="shared" ca="1" si="145"/>
        <v>0</v>
      </c>
      <c r="CA256" s="2">
        <f t="shared" ca="1" si="145"/>
        <v>0</v>
      </c>
      <c r="CB256" s="2">
        <f t="shared" ca="1" si="145"/>
        <v>0</v>
      </c>
      <c r="CC256" s="2">
        <f t="shared" ca="1" si="145"/>
        <v>0</v>
      </c>
    </row>
    <row r="257" spans="2:81">
      <c r="B257" s="26">
        <v>165</v>
      </c>
      <c r="C257" s="26" t="str">
        <f t="shared" si="117"/>
        <v>历史汇总!B165</v>
      </c>
      <c r="D257" s="26">
        <v>255</v>
      </c>
      <c r="E257" s="26" t="str">
        <f t="shared" si="118"/>
        <v>历史新!C255</v>
      </c>
      <c r="F257" s="26">
        <f>ROW()</f>
        <v>257</v>
      </c>
      <c r="G257" s="694"/>
      <c r="H257" s="29" t="s">
        <v>85</v>
      </c>
      <c r="I257" s="49">
        <f t="shared" ca="1" si="146"/>
        <v>-0.21310000000000001</v>
      </c>
      <c r="J257" s="49">
        <f t="shared" ca="1" si="146"/>
        <v>0.35670000000000002</v>
      </c>
      <c r="K257" s="49">
        <f t="shared" ca="1" si="146"/>
        <v>0.14699999999999999</v>
      </c>
      <c r="L257" s="49">
        <f t="shared" ca="1" si="146"/>
        <v>-0.35959999999999998</v>
      </c>
      <c r="M257" s="49">
        <f t="shared" ca="1" si="146"/>
        <v>6.6100000000000006E-2</v>
      </c>
      <c r="N257" s="49">
        <f t="shared" ca="1" si="146"/>
        <v>-0.17949999999999999</v>
      </c>
      <c r="O257" s="49">
        <f t="shared" ca="1" si="146"/>
        <v>1E-3</v>
      </c>
      <c r="P257" s="49">
        <f t="shared" ca="1" si="146"/>
        <v>0.42880000000000001</v>
      </c>
      <c r="Q257" s="49">
        <f t="shared" ca="1" si="146"/>
        <v>0.22420000000000001</v>
      </c>
      <c r="R257" s="49">
        <f t="shared" ca="1" si="146"/>
        <v>-0.45400000000000001</v>
      </c>
      <c r="S257" s="49">
        <f t="shared" ca="1" si="146"/>
        <v>0.28310000000000002</v>
      </c>
      <c r="T257" s="49">
        <f t="shared" ca="1" si="146"/>
        <v>-0.16800000000000001</v>
      </c>
      <c r="U257" s="49">
        <f t="shared" ca="1" si="146"/>
        <v>0</v>
      </c>
      <c r="V257" s="49">
        <f t="shared" ca="1" si="146"/>
        <v>1.0799000000000001</v>
      </c>
      <c r="W257" s="49">
        <f t="shared" ca="1" si="146"/>
        <v>-0.27250000000000002</v>
      </c>
      <c r="X257" s="49">
        <f t="shared" ca="1" si="146"/>
        <v>-8.7400000000000005E-2</v>
      </c>
      <c r="Y257" s="49">
        <f t="shared" ca="1" si="147"/>
        <v>0.29809999999999998</v>
      </c>
      <c r="Z257" s="49">
        <f t="shared" ca="1" si="147"/>
        <v>-0.12529999999999999</v>
      </c>
      <c r="AA257" s="49">
        <f t="shared" ca="1" si="147"/>
        <v>0.25540000000000002</v>
      </c>
      <c r="AB257" s="49">
        <f t="shared" ca="1" si="147"/>
        <v>0.26740000000000003</v>
      </c>
      <c r="AC257" s="49">
        <f t="shared" ca="1" si="147"/>
        <v>0.38719999999999999</v>
      </c>
      <c r="AD257" s="49">
        <f t="shared" ca="1" si="147"/>
        <v>-0.53339999999999999</v>
      </c>
      <c r="AE257" s="49">
        <f t="shared" ca="1" si="147"/>
        <v>0.13669999999999999</v>
      </c>
      <c r="AF257" s="49">
        <f t="shared" ca="1" si="147"/>
        <v>-0.3584</v>
      </c>
      <c r="AG257" s="49">
        <f t="shared" ca="1" si="147"/>
        <v>-6.3E-2</v>
      </c>
      <c r="AH257" s="49">
        <f t="shared" ca="1" si="147"/>
        <v>0.53159999999999996</v>
      </c>
      <c r="AI257" s="49">
        <f t="shared" ca="1" si="147"/>
        <v>0.14910000000000001</v>
      </c>
      <c r="AJ257" s="49">
        <f t="shared" ca="1" si="147"/>
        <v>-0.36609999999999998</v>
      </c>
      <c r="AK257" s="49">
        <f t="shared" ca="1" si="147"/>
        <v>-2.86E-2</v>
      </c>
      <c r="AL257" s="49">
        <f t="shared" ca="1" si="147"/>
        <v>2.2800000000000001E-2</v>
      </c>
      <c r="AM257" s="49">
        <f t="shared" ca="1" si="147"/>
        <v>0.39510000000000001</v>
      </c>
      <c r="AN257" s="49">
        <f t="shared" ca="1" si="147"/>
        <v>0.41820000000000002</v>
      </c>
      <c r="AO257" s="49">
        <f t="shared" ca="1" si="148"/>
        <v>1.7500000000000002E-2</v>
      </c>
      <c r="AP257" s="49">
        <f t="shared" ca="1" si="148"/>
        <v>-0.51590000000000003</v>
      </c>
      <c r="AQ257" s="49">
        <f t="shared" ca="1" si="148"/>
        <v>-3.2099999999999997E-2</v>
      </c>
      <c r="AR257" s="49">
        <f t="shared" ca="1" si="148"/>
        <v>-0.189</v>
      </c>
      <c r="AS257" s="49">
        <f t="shared" ca="1" si="148"/>
        <v>-9.4399999999999998E-2</v>
      </c>
      <c r="AT257" s="49">
        <f t="shared" ca="1" si="148"/>
        <v>1.2146999999999999</v>
      </c>
      <c r="AU257" s="49">
        <f t="shared" ca="1" si="148"/>
        <v>-0.2722</v>
      </c>
      <c r="AV257" s="49">
        <f t="shared" ca="1" si="148"/>
        <v>-0.27800000000000002</v>
      </c>
      <c r="AW257" s="49">
        <f t="shared" ca="1" si="148"/>
        <v>0.19439999999999999</v>
      </c>
      <c r="AX257" s="4">
        <f t="shared" ca="1" si="142"/>
        <v>-5.6899999999999999E-2</v>
      </c>
      <c r="AY257" s="4">
        <f t="shared" ca="1" si="143"/>
        <v>-8.8999999999999999E-3</v>
      </c>
      <c r="AZ257" s="4">
        <f t="shared" ca="1" si="143"/>
        <v>0.69720000000000004</v>
      </c>
      <c r="BA257" s="4">
        <f t="shared" ca="1" si="143"/>
        <v>0.22489999999999999</v>
      </c>
      <c r="BB257" s="4">
        <f t="shared" ca="1" si="143"/>
        <v>-0.56299999999999994</v>
      </c>
      <c r="BC257" s="4">
        <f t="shared" ca="1" si="143"/>
        <v>-1.1900000000000001E-2</v>
      </c>
      <c r="BD257" s="4">
        <f t="shared" ca="1" si="143"/>
        <v>-0.12959999999999999</v>
      </c>
      <c r="BE257" s="4">
        <f t="shared" ca="1" si="143"/>
        <v>-0.23050000000000001</v>
      </c>
      <c r="BF257" s="4">
        <f t="shared" ca="1" si="143"/>
        <v>0.3493</v>
      </c>
      <c r="BG257" s="4">
        <f t="shared" ca="1" si="143"/>
        <v>0.79330000000000001</v>
      </c>
      <c r="BH257" s="4">
        <f t="shared" ca="1" si="144"/>
        <v>-0.50419999999999998</v>
      </c>
      <c r="BI257" s="4">
        <f t="shared" ca="1" si="144"/>
        <v>-2.3900000000000001E-2</v>
      </c>
      <c r="BJ257" s="4">
        <f t="shared" ca="1" si="144"/>
        <v>-8.0699999999999994E-2</v>
      </c>
      <c r="BK257" s="4">
        <f t="shared" ca="1" si="144"/>
        <v>-0.1022</v>
      </c>
      <c r="BL257" s="4">
        <f t="shared" ca="1" si="144"/>
        <v>0.73140000000000005</v>
      </c>
      <c r="BM257" s="4">
        <f t="shared" ca="1" si="144"/>
        <v>0.27560000000000001</v>
      </c>
      <c r="BN257" s="4">
        <f t="shared" ca="1" si="144"/>
        <v>-0.56069999999999998</v>
      </c>
      <c r="BO257" s="4">
        <f t="shared" ca="1" si="144"/>
        <v>-1.41E-2</v>
      </c>
      <c r="BP257" s="4">
        <f t="shared" ca="1" si="144"/>
        <v>-0.28260000000000002</v>
      </c>
      <c r="BQ257" s="4">
        <f t="shared" ca="1" si="144"/>
        <v>-0.1757</v>
      </c>
      <c r="BR257" s="4">
        <f t="shared" ca="1" si="145"/>
        <v>0.71660000000000001</v>
      </c>
      <c r="BS257" s="4">
        <f t="shared" ca="1" si="145"/>
        <v>3.7499999999999999E-2</v>
      </c>
      <c r="BT257" s="4">
        <f t="shared" ca="1" si="145"/>
        <v>-0.48080000000000001</v>
      </c>
      <c r="BU257" s="4">
        <f t="shared" ca="1" si="145"/>
        <v>0.36149999999999999</v>
      </c>
      <c r="BV257" s="4">
        <f t="shared" ca="1" si="145"/>
        <v>-0.1467</v>
      </c>
      <c r="BW257" s="4">
        <f t="shared" ca="1" si="145"/>
        <v>0.1467</v>
      </c>
      <c r="BX257" s="4">
        <f t="shared" ca="1" si="145"/>
        <v>0.77349999999999997</v>
      </c>
      <c r="BY257" s="4">
        <f t="shared" ca="1" si="145"/>
        <v>0</v>
      </c>
      <c r="BZ257" s="4">
        <f t="shared" ca="1" si="145"/>
        <v>0</v>
      </c>
      <c r="CA257" s="4">
        <f t="shared" ca="1" si="145"/>
        <v>0</v>
      </c>
      <c r="CB257" s="4">
        <f t="shared" ca="1" si="145"/>
        <v>0</v>
      </c>
      <c r="CC257" s="4">
        <f t="shared" ca="1" si="145"/>
        <v>0</v>
      </c>
    </row>
    <row r="258" spans="2:81">
      <c r="B258" s="26">
        <v>167</v>
      </c>
      <c r="C258" s="26" t="str">
        <f t="shared" si="117"/>
        <v>历史汇总!B167</v>
      </c>
      <c r="D258" s="26">
        <v>256</v>
      </c>
      <c r="E258" s="26" t="str">
        <f t="shared" si="118"/>
        <v>历史新!C256</v>
      </c>
      <c r="F258" s="26">
        <f>ROW()</f>
        <v>258</v>
      </c>
      <c r="G258" s="694"/>
      <c r="H258" s="28" t="s">
        <v>86</v>
      </c>
      <c r="I258" s="43">
        <f t="shared" ca="1" si="146"/>
        <v>653027</v>
      </c>
      <c r="J258" s="43">
        <f t="shared" ca="1" si="146"/>
        <v>985288</v>
      </c>
      <c r="K258" s="43">
        <f t="shared" ca="1" si="146"/>
        <v>1239967</v>
      </c>
      <c r="L258" s="43">
        <f t="shared" ca="1" si="146"/>
        <v>650417</v>
      </c>
      <c r="M258" s="43">
        <f t="shared" ca="1" si="146"/>
        <v>627093</v>
      </c>
      <c r="N258" s="43">
        <f t="shared" ca="1" si="146"/>
        <v>487245</v>
      </c>
      <c r="O258" s="43">
        <f t="shared" ca="1" si="146"/>
        <v>553831</v>
      </c>
      <c r="P258" s="43">
        <f t="shared" ca="1" si="146"/>
        <v>840145</v>
      </c>
      <c r="Q258" s="43">
        <f t="shared" ca="1" si="146"/>
        <v>1037384</v>
      </c>
      <c r="R258" s="43">
        <f t="shared" ca="1" si="146"/>
        <v>534682</v>
      </c>
      <c r="S258" s="43">
        <f t="shared" ca="1" si="146"/>
        <v>712476</v>
      </c>
      <c r="T258" s="43">
        <f t="shared" ca="1" si="146"/>
        <v>550824</v>
      </c>
      <c r="U258" s="43">
        <f t="shared" ca="1" si="146"/>
        <v>0</v>
      </c>
      <c r="V258" s="43">
        <f t="shared" ca="1" si="146"/>
        <v>1341483</v>
      </c>
      <c r="W258" s="43">
        <f t="shared" ca="1" si="146"/>
        <v>969515</v>
      </c>
      <c r="X258" s="43">
        <f t="shared" ca="1" si="146"/>
        <v>934940</v>
      </c>
      <c r="Y258" s="43">
        <f t="shared" ca="1" si="147"/>
        <v>1264850</v>
      </c>
      <c r="Z258" s="43">
        <f t="shared" ca="1" si="147"/>
        <v>1127278</v>
      </c>
      <c r="AA258" s="43">
        <f t="shared" ca="1" si="147"/>
        <v>1467888</v>
      </c>
      <c r="AB258" s="43">
        <f t="shared" ca="1" si="147"/>
        <v>1968782</v>
      </c>
      <c r="AC258" s="43">
        <f t="shared" ca="1" si="147"/>
        <v>2831856</v>
      </c>
      <c r="AD258" s="43">
        <f t="shared" ca="1" si="147"/>
        <v>1074779</v>
      </c>
      <c r="AE258" s="43">
        <f t="shared" ca="1" si="147"/>
        <v>1195680</v>
      </c>
      <c r="AF258" s="43">
        <f t="shared" ca="1" si="147"/>
        <v>786224</v>
      </c>
      <c r="AG258" s="43">
        <f t="shared" ca="1" si="147"/>
        <v>748207</v>
      </c>
      <c r="AH258" s="43">
        <f t="shared" ca="1" si="147"/>
        <v>1189643</v>
      </c>
      <c r="AI258" s="43">
        <f t="shared" ca="1" si="147"/>
        <v>1313580</v>
      </c>
      <c r="AJ258" s="43">
        <f t="shared" ca="1" si="147"/>
        <v>777774</v>
      </c>
      <c r="AK258" s="43">
        <f t="shared" ca="1" si="147"/>
        <v>786776</v>
      </c>
      <c r="AL258" s="43">
        <f t="shared" ca="1" si="147"/>
        <v>876034</v>
      </c>
      <c r="AM258" s="43">
        <f t="shared" ca="1" si="147"/>
        <v>1205110</v>
      </c>
      <c r="AN258" s="43">
        <f t="shared" ca="1" si="147"/>
        <v>1917566</v>
      </c>
      <c r="AO258" s="43">
        <f t="shared" ca="1" si="148"/>
        <v>1874927</v>
      </c>
      <c r="AP258" s="43">
        <f t="shared" ca="1" si="148"/>
        <v>808328</v>
      </c>
      <c r="AQ258" s="43">
        <f t="shared" ca="1" si="148"/>
        <v>787323</v>
      </c>
      <c r="AR258" s="43">
        <f t="shared" ca="1" si="148"/>
        <v>646992</v>
      </c>
      <c r="AS258" s="43">
        <f t="shared" ca="1" si="148"/>
        <v>620652</v>
      </c>
      <c r="AT258" s="43">
        <f t="shared" ca="1" si="148"/>
        <v>1418809</v>
      </c>
      <c r="AU258" s="43">
        <f t="shared" ca="1" si="148"/>
        <v>979207</v>
      </c>
      <c r="AV258" s="43">
        <f t="shared" ca="1" si="148"/>
        <v>733288</v>
      </c>
      <c r="AW258" s="43">
        <f t="shared" ca="1" si="148"/>
        <v>855611</v>
      </c>
      <c r="AX258" s="2">
        <f t="shared" ca="1" si="142"/>
        <v>838386</v>
      </c>
      <c r="AY258" s="2">
        <f t="shared" ca="1" si="143"/>
        <v>861537</v>
      </c>
      <c r="AZ258" s="2">
        <f t="shared" ca="1" si="143"/>
        <v>1580170</v>
      </c>
      <c r="BA258" s="2">
        <f t="shared" ca="1" si="143"/>
        <v>1865504</v>
      </c>
      <c r="BB258" s="2">
        <f t="shared" ca="1" si="143"/>
        <v>741650</v>
      </c>
      <c r="BC258" s="2">
        <f t="shared" ca="1" si="143"/>
        <v>727396</v>
      </c>
      <c r="BD258" s="2">
        <f t="shared" ca="1" si="143"/>
        <v>619640</v>
      </c>
      <c r="BE258" s="2">
        <f t="shared" ca="1" si="143"/>
        <v>484041</v>
      </c>
      <c r="BF258" s="2">
        <f t="shared" ca="1" si="143"/>
        <v>707508</v>
      </c>
      <c r="BG258" s="2">
        <f t="shared" ca="1" si="143"/>
        <v>1249372</v>
      </c>
      <c r="BH258" s="2">
        <f t="shared" ca="1" si="144"/>
        <v>610656</v>
      </c>
      <c r="BI258" s="2">
        <f t="shared" ca="1" si="144"/>
        <v>605364</v>
      </c>
      <c r="BJ258" s="2">
        <f t="shared" ca="1" si="144"/>
        <v>537348</v>
      </c>
      <c r="BK258" s="2">
        <f t="shared" ca="1" si="144"/>
        <v>483656</v>
      </c>
      <c r="BL258" s="2">
        <f t="shared" ca="1" si="144"/>
        <v>923801</v>
      </c>
      <c r="BM258" s="2">
        <f t="shared" ca="1" si="144"/>
        <v>1137859</v>
      </c>
      <c r="BN258" s="2">
        <f t="shared" ca="1" si="144"/>
        <v>451691</v>
      </c>
      <c r="BO258" s="2">
        <f t="shared" ca="1" si="144"/>
        <v>439031</v>
      </c>
      <c r="BP258" s="2">
        <f t="shared" ca="1" si="144"/>
        <v>303044</v>
      </c>
      <c r="BQ258" s="2">
        <f t="shared" ca="1" si="144"/>
        <v>249010</v>
      </c>
      <c r="BR258" s="2">
        <f t="shared" ca="1" si="145"/>
        <v>464644</v>
      </c>
      <c r="BS258" s="2">
        <f t="shared" ca="1" si="145"/>
        <v>472815</v>
      </c>
      <c r="BT258" s="2">
        <f t="shared" ca="1" si="145"/>
        <v>246553</v>
      </c>
      <c r="BU258" s="2">
        <f t="shared" ca="1" si="145"/>
        <v>341378</v>
      </c>
      <c r="BV258" s="2">
        <f t="shared" ca="1" si="145"/>
        <v>284075</v>
      </c>
      <c r="BW258" s="2">
        <f t="shared" ca="1" si="145"/>
        <v>329326</v>
      </c>
      <c r="BX258" s="2">
        <f t="shared" ca="1" si="145"/>
        <v>618981</v>
      </c>
      <c r="BY258" s="2">
        <f t="shared" ca="1" si="145"/>
        <v>0</v>
      </c>
      <c r="BZ258" s="2">
        <f t="shared" ca="1" si="145"/>
        <v>0</v>
      </c>
      <c r="CA258" s="2">
        <f t="shared" ca="1" si="145"/>
        <v>0</v>
      </c>
      <c r="CB258" s="2">
        <f t="shared" ca="1" si="145"/>
        <v>0</v>
      </c>
      <c r="CC258" s="2">
        <f t="shared" ca="1" si="145"/>
        <v>0</v>
      </c>
    </row>
    <row r="259" spans="2:81">
      <c r="B259" s="26">
        <v>168</v>
      </c>
      <c r="C259" s="26" t="str">
        <f t="shared" si="117"/>
        <v>历史汇总!B168</v>
      </c>
      <c r="D259" s="26">
        <v>257</v>
      </c>
      <c r="E259" s="26" t="str">
        <f t="shared" si="118"/>
        <v>历史新!C257</v>
      </c>
      <c r="F259" s="26">
        <f>ROW()</f>
        <v>259</v>
      </c>
      <c r="G259" s="694"/>
      <c r="H259" s="29" t="s">
        <v>87</v>
      </c>
      <c r="I259" s="45">
        <f t="shared" ca="1" si="146"/>
        <v>486054</v>
      </c>
      <c r="J259" s="45">
        <f t="shared" ca="1" si="146"/>
        <v>513676</v>
      </c>
      <c r="K259" s="45">
        <f t="shared" ca="1" si="146"/>
        <v>668497</v>
      </c>
      <c r="L259" s="45">
        <f t="shared" ca="1" si="146"/>
        <v>485872</v>
      </c>
      <c r="M259" s="45">
        <f t="shared" ca="1" si="146"/>
        <v>486164</v>
      </c>
      <c r="N259" s="45">
        <f t="shared" ca="1" si="146"/>
        <v>411757</v>
      </c>
      <c r="O259" s="45">
        <f t="shared" ca="1" si="146"/>
        <v>320005</v>
      </c>
      <c r="P259" s="45">
        <f t="shared" ca="1" si="146"/>
        <v>410179</v>
      </c>
      <c r="Q259" s="45">
        <f t="shared" ca="1" si="146"/>
        <v>574354</v>
      </c>
      <c r="R259" s="45">
        <f t="shared" ca="1" si="146"/>
        <v>343687</v>
      </c>
      <c r="S259" s="45">
        <f t="shared" ca="1" si="146"/>
        <v>374494</v>
      </c>
      <c r="T259" s="45">
        <f t="shared" ca="1" si="146"/>
        <v>366219</v>
      </c>
      <c r="U259" s="45">
        <f t="shared" ca="1" si="146"/>
        <v>0</v>
      </c>
      <c r="V259" s="45">
        <f t="shared" ca="1" si="146"/>
        <v>466961</v>
      </c>
      <c r="W259" s="45">
        <f t="shared" ca="1" si="146"/>
        <v>477713</v>
      </c>
      <c r="X259" s="45">
        <f t="shared" ca="1" si="146"/>
        <v>333458</v>
      </c>
      <c r="Y259" s="45">
        <f t="shared" ca="1" si="147"/>
        <v>406475</v>
      </c>
      <c r="Z259" s="45">
        <f t="shared" ca="1" si="147"/>
        <v>396128</v>
      </c>
      <c r="AA259" s="45">
        <f t="shared" ca="1" si="147"/>
        <v>413560</v>
      </c>
      <c r="AB259" s="45">
        <f t="shared" ca="1" si="147"/>
        <v>453376</v>
      </c>
      <c r="AC259" s="45">
        <f t="shared" ca="1" si="147"/>
        <v>640615</v>
      </c>
      <c r="AD259" s="45">
        <f t="shared" ca="1" si="147"/>
        <v>504865</v>
      </c>
      <c r="AE259" s="45">
        <f t="shared" ca="1" si="147"/>
        <v>498518</v>
      </c>
      <c r="AF259" s="45">
        <f t="shared" ca="1" si="147"/>
        <v>315997</v>
      </c>
      <c r="AG259" s="45">
        <f t="shared" ca="1" si="147"/>
        <v>233493</v>
      </c>
      <c r="AH259" s="45">
        <f t="shared" ca="1" si="147"/>
        <v>311299</v>
      </c>
      <c r="AI259" s="45">
        <f t="shared" ca="1" si="147"/>
        <v>468520</v>
      </c>
      <c r="AJ259" s="45">
        <f t="shared" ca="1" si="147"/>
        <v>344400</v>
      </c>
      <c r="AK259" s="45">
        <f t="shared" ca="1" si="147"/>
        <v>278015</v>
      </c>
      <c r="AL259" s="45">
        <f t="shared" ca="1" si="147"/>
        <v>234796</v>
      </c>
      <c r="AM259" s="45">
        <f t="shared" ca="1" si="147"/>
        <v>324079</v>
      </c>
      <c r="AN259" s="45">
        <f t="shared" ca="1" si="147"/>
        <v>369755</v>
      </c>
      <c r="AO259" s="45">
        <f t="shared" ca="1" si="148"/>
        <v>504704</v>
      </c>
      <c r="AP259" s="45">
        <f t="shared" ca="1" si="148"/>
        <v>333745</v>
      </c>
      <c r="AQ259" s="45">
        <f t="shared" ca="1" si="148"/>
        <v>258645</v>
      </c>
      <c r="AR259" s="45">
        <f t="shared" ca="1" si="148"/>
        <v>201082</v>
      </c>
      <c r="AS259" s="45">
        <f t="shared" ca="1" si="148"/>
        <v>153619</v>
      </c>
      <c r="AT259" s="45">
        <f t="shared" ca="1" si="148"/>
        <v>233848</v>
      </c>
      <c r="AU259" s="45">
        <f t="shared" ca="1" si="148"/>
        <v>320484</v>
      </c>
      <c r="AV259" s="45">
        <f t="shared" ca="1" si="148"/>
        <v>181031</v>
      </c>
      <c r="AW259" s="45">
        <f t="shared" ca="1" si="148"/>
        <v>181556</v>
      </c>
      <c r="AX259" s="4">
        <f t="shared" ca="1" si="142"/>
        <v>217364</v>
      </c>
      <c r="AY259" s="4">
        <f t="shared" ref="AY259:BM259" ca="1" si="149">OFFSET(INDIRECT($E259),0,AY$1)</f>
        <v>185619</v>
      </c>
      <c r="AZ259" s="4">
        <f t="shared" ca="1" si="149"/>
        <v>229765</v>
      </c>
      <c r="BA259" s="4">
        <f t="shared" ca="1" si="149"/>
        <v>393418</v>
      </c>
      <c r="BB259" s="4">
        <f t="shared" ca="1" si="149"/>
        <v>252000</v>
      </c>
      <c r="BC259" s="4">
        <f t="shared" ca="1" si="149"/>
        <v>202264</v>
      </c>
      <c r="BD259" s="4">
        <f t="shared" ca="1" si="149"/>
        <v>185838</v>
      </c>
      <c r="BE259" s="4">
        <f t="shared" ca="1" si="149"/>
        <v>133882</v>
      </c>
      <c r="BF259" s="4">
        <f t="shared" ca="1" si="149"/>
        <v>124442</v>
      </c>
      <c r="BG259" s="4">
        <f t="shared" ca="1" si="149"/>
        <v>231606</v>
      </c>
      <c r="BH259" s="4">
        <f t="shared" ca="1" si="149"/>
        <v>730314</v>
      </c>
      <c r="BI259" s="4">
        <f t="shared" ca="1" si="149"/>
        <v>118355</v>
      </c>
      <c r="BJ259" s="4">
        <f t="shared" ca="1" si="149"/>
        <v>116554</v>
      </c>
      <c r="BK259" s="4">
        <f t="shared" ca="1" si="149"/>
        <v>89464</v>
      </c>
      <c r="BL259" s="4">
        <f t="shared" ca="1" si="149"/>
        <v>105733</v>
      </c>
      <c r="BM259" s="4">
        <f t="shared" ca="1" si="149"/>
        <v>217633</v>
      </c>
      <c r="BN259" s="4">
        <f t="shared" ref="BH259:BY274" ca="1" si="150">OFFSET(INDIRECT($E259),0,BN$1)</f>
        <v>130882</v>
      </c>
      <c r="BO259" s="4">
        <f t="shared" ca="1" si="150"/>
        <v>104344</v>
      </c>
      <c r="BP259" s="4">
        <f t="shared" ca="1" si="150"/>
        <v>86746</v>
      </c>
      <c r="BQ259" s="4">
        <f t="shared" ca="1" si="150"/>
        <v>63660</v>
      </c>
      <c r="BR259" s="4">
        <f t="shared" ca="1" si="150"/>
        <v>72046</v>
      </c>
      <c r="BS259" s="4">
        <f t="shared" ca="1" si="150"/>
        <v>109661</v>
      </c>
      <c r="BT259" s="4">
        <f t="shared" ca="1" si="150"/>
        <v>57518</v>
      </c>
      <c r="BU259" s="4">
        <f t="shared" ca="1" si="150"/>
        <v>56393</v>
      </c>
      <c r="BV259" s="4">
        <f t="shared" ca="1" si="150"/>
        <v>65073</v>
      </c>
      <c r="BW259" s="4">
        <f t="shared" ca="1" si="150"/>
        <v>58809</v>
      </c>
      <c r="BX259" s="4">
        <f t="shared" ref="BR259:BX274" ca="1" si="151">OFFSET(INDIRECT($E259),0,BX$1)</f>
        <v>90199</v>
      </c>
      <c r="BY259" s="4">
        <f t="shared" ca="1" si="150"/>
        <v>0</v>
      </c>
      <c r="BZ259" s="4">
        <f t="shared" ref="BY259:CC274" ca="1" si="152">OFFSET(INDIRECT($E259),0,BZ$1)</f>
        <v>0</v>
      </c>
      <c r="CA259" s="4">
        <f t="shared" ca="1" si="152"/>
        <v>0</v>
      </c>
      <c r="CB259" s="4">
        <f t="shared" ca="1" si="152"/>
        <v>0</v>
      </c>
      <c r="CC259" s="4">
        <f t="shared" ca="1" si="152"/>
        <v>0</v>
      </c>
    </row>
    <row r="260" spans="2:81">
      <c r="B260" s="26">
        <v>169</v>
      </c>
      <c r="C260" s="26" t="str">
        <f t="shared" si="117"/>
        <v>历史汇总!B169</v>
      </c>
      <c r="D260" s="26">
        <v>258</v>
      </c>
      <c r="E260" s="26" t="str">
        <f t="shared" si="118"/>
        <v>历史新!C258</v>
      </c>
      <c r="F260" s="26">
        <f>ROW()</f>
        <v>260</v>
      </c>
      <c r="G260" s="694"/>
      <c r="H260" s="29" t="s">
        <v>88</v>
      </c>
      <c r="I260" s="45">
        <f t="shared" ca="1" si="146"/>
        <v>178817</v>
      </c>
      <c r="J260" s="45">
        <f t="shared" ca="1" si="146"/>
        <v>298779</v>
      </c>
      <c r="K260" s="45">
        <f t="shared" ca="1" si="146"/>
        <v>219860</v>
      </c>
      <c r="L260" s="45">
        <f t="shared" ca="1" si="146"/>
        <v>176511</v>
      </c>
      <c r="M260" s="45">
        <f t="shared" ca="1" si="146"/>
        <v>281163</v>
      </c>
      <c r="N260" s="45">
        <f t="shared" ca="1" si="146"/>
        <v>243729</v>
      </c>
      <c r="O260" s="45">
        <f t="shared" ca="1" si="146"/>
        <v>268820</v>
      </c>
      <c r="P260" s="45">
        <f t="shared" ca="1" si="146"/>
        <v>381435</v>
      </c>
      <c r="Q260" s="45">
        <f t="shared" ca="1" si="146"/>
        <v>386336</v>
      </c>
      <c r="R260" s="45">
        <f t="shared" ca="1" si="146"/>
        <v>211374</v>
      </c>
      <c r="S260" s="45">
        <f t="shared" ca="1" si="146"/>
        <v>311144</v>
      </c>
      <c r="T260" s="45">
        <f t="shared" ca="1" si="146"/>
        <v>245148</v>
      </c>
      <c r="U260" s="45">
        <f t="shared" ca="1" si="146"/>
        <v>0</v>
      </c>
      <c r="V260" s="45">
        <f t="shared" ca="1" si="146"/>
        <v>533011</v>
      </c>
      <c r="W260" s="45">
        <f t="shared" ca="1" si="146"/>
        <v>256100</v>
      </c>
      <c r="X260" s="45">
        <f t="shared" ca="1" si="146"/>
        <v>286018</v>
      </c>
      <c r="Y260" s="45">
        <f t="shared" ca="1" si="147"/>
        <v>346451</v>
      </c>
      <c r="Z260" s="45">
        <f t="shared" ca="1" si="147"/>
        <v>241456</v>
      </c>
      <c r="AA260" s="45">
        <f t="shared" ca="1" si="147"/>
        <v>334198</v>
      </c>
      <c r="AB260" s="45">
        <f t="shared" ca="1" si="147"/>
        <v>385863</v>
      </c>
      <c r="AC260" s="45">
        <f t="shared" ca="1" si="147"/>
        <v>422679</v>
      </c>
      <c r="AD260" s="45">
        <f t="shared" ca="1" si="147"/>
        <v>237662</v>
      </c>
      <c r="AE260" s="45">
        <f t="shared" ca="1" si="147"/>
        <v>371572</v>
      </c>
      <c r="AF260" s="45">
        <f t="shared" ca="1" si="147"/>
        <v>223123</v>
      </c>
      <c r="AG260" s="45">
        <f t="shared" ca="1" si="147"/>
        <v>260129</v>
      </c>
      <c r="AH260" s="45">
        <f t="shared" ca="1" si="147"/>
        <v>401021</v>
      </c>
      <c r="AI260" s="45">
        <f t="shared" ca="1" si="147"/>
        <v>403526</v>
      </c>
      <c r="AJ260" s="45">
        <f t="shared" ca="1" si="147"/>
        <v>263219</v>
      </c>
      <c r="AK260" s="45">
        <f t="shared" ca="1" si="147"/>
        <v>280978</v>
      </c>
      <c r="AL260" s="45">
        <f t="shared" ca="1" si="147"/>
        <v>265592</v>
      </c>
      <c r="AM260" s="45">
        <f t="shared" ca="1" si="147"/>
        <v>391086</v>
      </c>
      <c r="AN260" s="45">
        <f t="shared" ca="1" si="147"/>
        <v>436019</v>
      </c>
      <c r="AO260" s="45">
        <f t="shared" ca="1" si="148"/>
        <v>391412</v>
      </c>
      <c r="AP260" s="45">
        <f t="shared" ca="1" si="148"/>
        <v>199431</v>
      </c>
      <c r="AQ260" s="45">
        <f t="shared" ca="1" si="148"/>
        <v>252446</v>
      </c>
      <c r="AR260" s="45">
        <f t="shared" ca="1" si="148"/>
        <v>204950</v>
      </c>
      <c r="AS260" s="45">
        <f t="shared" ca="1" si="148"/>
        <v>179342</v>
      </c>
      <c r="AT260" s="45">
        <f t="shared" ca="1" si="148"/>
        <v>459300</v>
      </c>
      <c r="AU260" s="45">
        <f t="shared" ca="1" si="148"/>
        <v>237364</v>
      </c>
      <c r="AV260" s="45">
        <f t="shared" ca="1" si="148"/>
        <v>195480</v>
      </c>
      <c r="AW260" s="45">
        <f t="shared" ca="1" si="148"/>
        <v>288388</v>
      </c>
      <c r="AX260" s="4">
        <f t="shared" ca="1" si="142"/>
        <v>194200</v>
      </c>
      <c r="AY260" s="4">
        <f t="shared" ref="AY260:BG269" ca="1" si="153">OFFSET(INDIRECT($E260),0,AY$1)</f>
        <v>191712</v>
      </c>
      <c r="AZ260" s="4">
        <f t="shared" ca="1" si="153"/>
        <v>292694</v>
      </c>
      <c r="BA260" s="4">
        <f t="shared" ca="1" si="153"/>
        <v>316539</v>
      </c>
      <c r="BB260" s="4">
        <f t="shared" ca="1" si="153"/>
        <v>131709</v>
      </c>
      <c r="BC260" s="4">
        <f t="shared" ca="1" si="153"/>
        <v>182342</v>
      </c>
      <c r="BD260" s="4">
        <f t="shared" ca="1" si="153"/>
        <v>162386</v>
      </c>
      <c r="BE260" s="4">
        <f t="shared" ca="1" si="153"/>
        <v>126832</v>
      </c>
      <c r="BF260" s="4">
        <f t="shared" ca="1" si="153"/>
        <v>172972</v>
      </c>
      <c r="BG260" s="4">
        <f t="shared" ca="1" si="153"/>
        <v>321126</v>
      </c>
      <c r="BH260" s="4">
        <f t="shared" ca="1" si="150"/>
        <v>119658</v>
      </c>
      <c r="BI260" s="4">
        <f t="shared" ca="1" si="150"/>
        <v>148440</v>
      </c>
      <c r="BJ260" s="4">
        <f t="shared" ca="1" si="150"/>
        <v>147859</v>
      </c>
      <c r="BK260" s="4">
        <f t="shared" ca="1" si="150"/>
        <v>146734</v>
      </c>
      <c r="BL260" s="4">
        <f t="shared" ca="1" si="150"/>
        <v>216812</v>
      </c>
      <c r="BM260" s="4">
        <f t="shared" ca="1" si="150"/>
        <v>234369</v>
      </c>
      <c r="BN260" s="4">
        <f t="shared" ca="1" si="150"/>
        <v>115683</v>
      </c>
      <c r="BO260" s="4">
        <f t="shared" ca="1" si="150"/>
        <v>145252</v>
      </c>
      <c r="BP260" s="4">
        <f t="shared" ca="1" si="150"/>
        <v>104249</v>
      </c>
      <c r="BQ260" s="4">
        <f t="shared" ca="1" si="150"/>
        <v>94572</v>
      </c>
      <c r="BR260" s="4">
        <f t="shared" ca="1" si="151"/>
        <v>162395</v>
      </c>
      <c r="BS260" s="4">
        <f t="shared" ca="1" si="151"/>
        <v>142829</v>
      </c>
      <c r="BT260" s="4">
        <f t="shared" ca="1" si="151"/>
        <v>72504</v>
      </c>
      <c r="BU260" s="4">
        <f t="shared" ca="1" si="151"/>
        <v>114951</v>
      </c>
      <c r="BV260" s="4">
        <f t="shared" ca="1" si="151"/>
        <v>88362</v>
      </c>
      <c r="BW260" s="4">
        <f t="shared" ca="1" si="151"/>
        <v>113561</v>
      </c>
      <c r="BX260" s="4">
        <f t="shared" ca="1" si="151"/>
        <v>180584</v>
      </c>
      <c r="BY260" s="4">
        <f t="shared" ca="1" si="152"/>
        <v>0</v>
      </c>
      <c r="BZ260" s="4">
        <f t="shared" ca="1" si="152"/>
        <v>0</v>
      </c>
      <c r="CA260" s="4">
        <f t="shared" ca="1" si="152"/>
        <v>0</v>
      </c>
      <c r="CB260" s="4">
        <f t="shared" ca="1" si="152"/>
        <v>0</v>
      </c>
      <c r="CC260" s="4">
        <f t="shared" ca="1" si="152"/>
        <v>0</v>
      </c>
    </row>
    <row r="261" spans="2:81">
      <c r="B261" s="26">
        <v>166</v>
      </c>
      <c r="C261" s="26" t="str">
        <f t="shared" ref="C261:C324" si="154">$A$4&amp;B261</f>
        <v>历史汇总!B166</v>
      </c>
      <c r="D261" s="26">
        <v>259</v>
      </c>
      <c r="E261" s="26" t="str">
        <f t="shared" ref="E261:E324" si="155">$A$5&amp;D261</f>
        <v>历史新!C259</v>
      </c>
      <c r="F261" s="26">
        <f>ROW()</f>
        <v>261</v>
      </c>
      <c r="G261" s="694" t="s">
        <v>89</v>
      </c>
      <c r="H261" s="28" t="s">
        <v>89</v>
      </c>
      <c r="I261" s="46">
        <f t="shared" ca="1" si="146"/>
        <v>0.49540000000000001</v>
      </c>
      <c r="J261" s="46">
        <f t="shared" ca="1" si="146"/>
        <v>0.55879999999999996</v>
      </c>
      <c r="K261" s="46">
        <f t="shared" ca="1" si="146"/>
        <v>0.63600000000000001</v>
      </c>
      <c r="L261" s="46">
        <f t="shared" ca="1" si="146"/>
        <v>0.55500000000000005</v>
      </c>
      <c r="M261" s="46">
        <f t="shared" ca="1" si="146"/>
        <v>0.60050000000000003</v>
      </c>
      <c r="N261" s="46">
        <f t="shared" ca="1" si="146"/>
        <v>0.57779999999999998</v>
      </c>
      <c r="O261" s="46">
        <f t="shared" ca="1" si="146"/>
        <v>0.54759999999999998</v>
      </c>
      <c r="P261" s="46">
        <f t="shared" ca="1" si="146"/>
        <v>0.6089</v>
      </c>
      <c r="Q261" s="46">
        <f t="shared" ca="1" si="146"/>
        <v>0.70140000000000002</v>
      </c>
      <c r="R261" s="46">
        <f t="shared" ca="1" si="146"/>
        <v>0.5665</v>
      </c>
      <c r="S261" s="46">
        <f t="shared" ca="1" si="146"/>
        <v>0.61839999999999995</v>
      </c>
      <c r="T261" s="46">
        <f t="shared" ca="1" si="146"/>
        <v>0.58409999999999995</v>
      </c>
      <c r="U261" s="46">
        <f t="shared" ca="1" si="146"/>
        <v>0</v>
      </c>
      <c r="V261" s="46">
        <f t="shared" ca="1" si="146"/>
        <v>0.70369999999999999</v>
      </c>
      <c r="W261" s="46">
        <f t="shared" ca="1" si="146"/>
        <v>0.67349999999999999</v>
      </c>
      <c r="X261" s="46">
        <f t="shared" ca="1" si="146"/>
        <v>0.6321</v>
      </c>
      <c r="Y261" s="46">
        <f t="shared" ca="1" si="147"/>
        <v>0.67069999999999996</v>
      </c>
      <c r="Z261" s="46">
        <f t="shared" ca="1" si="147"/>
        <v>0.63370000000000004</v>
      </c>
      <c r="AA261" s="46">
        <f t="shared" ca="1" si="147"/>
        <v>0.66169999999999995</v>
      </c>
      <c r="AB261" s="46">
        <f t="shared" ca="1" si="147"/>
        <v>0.68400000000000005</v>
      </c>
      <c r="AC261" s="46">
        <f t="shared" ca="1" si="147"/>
        <v>0.76839999999999997</v>
      </c>
      <c r="AD261" s="46">
        <f t="shared" ca="1" si="147"/>
        <v>0.6462</v>
      </c>
      <c r="AE261" s="46">
        <f t="shared" ca="1" si="147"/>
        <v>0.72840000000000005</v>
      </c>
      <c r="AF261" s="46">
        <f t="shared" ca="1" si="147"/>
        <v>0.66110000000000002</v>
      </c>
      <c r="AG261" s="46">
        <f t="shared" ca="1" si="147"/>
        <v>0.61270000000000002</v>
      </c>
      <c r="AH261" s="46">
        <f t="shared" ca="1" si="147"/>
        <v>0.67200000000000004</v>
      </c>
      <c r="AI261" s="46">
        <f t="shared" ca="1" si="147"/>
        <v>0.74719999999999998</v>
      </c>
      <c r="AJ261" s="46">
        <f t="shared" ca="1" si="147"/>
        <v>0.68830000000000002</v>
      </c>
      <c r="AK261" s="46">
        <f t="shared" ca="1" si="147"/>
        <v>0.69010000000000005</v>
      </c>
      <c r="AL261" s="46">
        <f t="shared" ca="1" si="147"/>
        <v>0.65100000000000002</v>
      </c>
      <c r="AM261" s="46">
        <f t="shared" ca="1" si="147"/>
        <v>0.69710000000000005</v>
      </c>
      <c r="AN261" s="46">
        <f t="shared" ca="1" si="147"/>
        <v>0.751</v>
      </c>
      <c r="AO261" s="46">
        <f t="shared" ca="1" si="148"/>
        <v>0.79500000000000004</v>
      </c>
      <c r="AP261" s="46">
        <f t="shared" ca="1" si="148"/>
        <v>0.70450000000000002</v>
      </c>
      <c r="AQ261" s="46">
        <f t="shared" ca="1" si="148"/>
        <v>0.72299999999999998</v>
      </c>
      <c r="AR261" s="46">
        <f t="shared" ca="1" si="148"/>
        <v>0.6885</v>
      </c>
      <c r="AS261" s="46">
        <f t="shared" ca="1" si="148"/>
        <v>0.63400000000000001</v>
      </c>
      <c r="AT261" s="46">
        <f t="shared" ca="1" si="148"/>
        <v>0.76949999999999996</v>
      </c>
      <c r="AU261" s="46">
        <f t="shared" ca="1" si="148"/>
        <v>0.77039999999999997</v>
      </c>
      <c r="AV261" s="46">
        <f t="shared" ca="1" si="148"/>
        <v>0.71150000000000002</v>
      </c>
      <c r="AW261" s="46">
        <f t="shared" ca="1" si="148"/>
        <v>0.73140000000000005</v>
      </c>
      <c r="AX261" s="2">
        <f t="shared" ca="1" si="142"/>
        <v>0.73319999999999996</v>
      </c>
      <c r="AY261" s="2">
        <f t="shared" ca="1" si="153"/>
        <v>0.71719999999999995</v>
      </c>
      <c r="AZ261" s="2">
        <f t="shared" ca="1" si="153"/>
        <v>0.77129999999999999</v>
      </c>
      <c r="BA261" s="2">
        <f t="shared" ca="1" si="153"/>
        <v>0.84019999999999995</v>
      </c>
      <c r="BB261" s="2">
        <f t="shared" ca="1" si="153"/>
        <v>0.74299999999999999</v>
      </c>
      <c r="BC261" s="2">
        <f t="shared" ca="1" si="153"/>
        <v>0.76910000000000001</v>
      </c>
      <c r="BD261" s="2">
        <f t="shared" ca="1" si="153"/>
        <v>0.77910000000000001</v>
      </c>
      <c r="BE261" s="2">
        <f t="shared" ca="1" si="153"/>
        <v>0.73299999999999998</v>
      </c>
      <c r="BF261" s="2">
        <f t="shared" ca="1" si="153"/>
        <v>0.73719999999999997</v>
      </c>
      <c r="BG261" s="2">
        <f t="shared" ca="1" si="153"/>
        <v>0.86680000000000001</v>
      </c>
      <c r="BH261" s="2">
        <f t="shared" ca="1" si="150"/>
        <v>0.81210000000000004</v>
      </c>
      <c r="BI261" s="2">
        <f t="shared" ca="1" si="150"/>
        <v>0.81699999999999995</v>
      </c>
      <c r="BJ261" s="2">
        <f t="shared" ca="1" si="150"/>
        <v>0.8246</v>
      </c>
      <c r="BK261" s="2">
        <f t="shared" ca="1" si="150"/>
        <v>0.7853</v>
      </c>
      <c r="BL261" s="2">
        <f t="shared" ca="1" si="150"/>
        <v>0.80489999999999995</v>
      </c>
      <c r="BM261" s="2">
        <f t="shared" ca="1" si="150"/>
        <v>0.88200000000000001</v>
      </c>
      <c r="BN261" s="2">
        <f t="shared" ca="1" si="150"/>
        <v>0.80810000000000004</v>
      </c>
      <c r="BO261" s="2">
        <f t="shared" ca="1" si="150"/>
        <v>0.82789999999999997</v>
      </c>
      <c r="BP261" s="2">
        <f t="shared" ca="1" si="150"/>
        <v>0.80300000000000005</v>
      </c>
      <c r="BQ261" s="2">
        <f t="shared" ca="1" si="150"/>
        <v>0.76080000000000003</v>
      </c>
      <c r="BR261" s="2">
        <f t="shared" ca="1" si="151"/>
        <v>0.81540000000000001</v>
      </c>
      <c r="BS261" s="2">
        <f t="shared" ca="1" si="151"/>
        <v>0.87419999999999998</v>
      </c>
      <c r="BT261" s="2">
        <f t="shared" ca="1" si="151"/>
        <v>0.79600000000000004</v>
      </c>
      <c r="BU261" s="2">
        <f t="shared" ca="1" si="151"/>
        <v>0.82040000000000002</v>
      </c>
      <c r="BV261" s="2">
        <f t="shared" ca="1" si="151"/>
        <v>0.80120000000000002</v>
      </c>
      <c r="BW261" s="2">
        <f t="shared" ca="1" si="151"/>
        <v>0.78339999999999999</v>
      </c>
      <c r="BX261" s="2">
        <f t="shared" ca="1" si="151"/>
        <v>0.86240000000000006</v>
      </c>
      <c r="BY261" s="2">
        <f t="shared" ca="1" si="152"/>
        <v>0</v>
      </c>
      <c r="BZ261" s="2">
        <f t="shared" ca="1" si="152"/>
        <v>0</v>
      </c>
      <c r="CA261" s="2">
        <f t="shared" ca="1" si="152"/>
        <v>0</v>
      </c>
      <c r="CB261" s="2">
        <f t="shared" ca="1" si="152"/>
        <v>0</v>
      </c>
      <c r="CC261" s="2">
        <f t="shared" ca="1" si="152"/>
        <v>0</v>
      </c>
    </row>
    <row r="262" spans="2:81">
      <c r="B262" s="26">
        <v>146</v>
      </c>
      <c r="C262" s="26" t="str">
        <f t="shared" si="154"/>
        <v>历史汇总!B146</v>
      </c>
      <c r="D262" s="26">
        <v>260</v>
      </c>
      <c r="E262" s="26" t="str">
        <f t="shared" si="155"/>
        <v>历史新!C260</v>
      </c>
      <c r="F262" s="26">
        <f>ROW()</f>
        <v>262</v>
      </c>
      <c r="G262" s="694"/>
      <c r="H262" s="29" t="s">
        <v>90</v>
      </c>
      <c r="I262" s="44">
        <f t="shared" ca="1" si="146"/>
        <v>0</v>
      </c>
      <c r="J262" s="44">
        <f t="shared" ca="1" si="146"/>
        <v>0</v>
      </c>
      <c r="K262" s="44">
        <f t="shared" ca="1" si="146"/>
        <v>0</v>
      </c>
      <c r="L262" s="44">
        <f t="shared" ca="1" si="146"/>
        <v>0</v>
      </c>
      <c r="M262" s="44">
        <f t="shared" ca="1" si="146"/>
        <v>0</v>
      </c>
      <c r="N262" s="44">
        <f t="shared" ca="1" si="146"/>
        <v>0</v>
      </c>
      <c r="O262" s="44">
        <f t="shared" ca="1" si="146"/>
        <v>0</v>
      </c>
      <c r="P262" s="44">
        <f t="shared" ca="1" si="146"/>
        <v>0</v>
      </c>
      <c r="Q262" s="44">
        <f t="shared" ca="1" si="146"/>
        <v>0</v>
      </c>
      <c r="R262" s="44">
        <f t="shared" ca="1" si="146"/>
        <v>0</v>
      </c>
      <c r="S262" s="44">
        <f t="shared" ca="1" si="146"/>
        <v>0</v>
      </c>
      <c r="T262" s="44">
        <f t="shared" ca="1" si="146"/>
        <v>0</v>
      </c>
      <c r="U262" s="44">
        <f t="shared" ca="1" si="146"/>
        <v>0</v>
      </c>
      <c r="V262" s="44">
        <f t="shared" ca="1" si="146"/>
        <v>0</v>
      </c>
      <c r="W262" s="44">
        <f t="shared" ca="1" si="146"/>
        <v>0</v>
      </c>
      <c r="X262" s="44">
        <f t="shared" ca="1" si="146"/>
        <v>0</v>
      </c>
      <c r="Y262" s="44">
        <f t="shared" ca="1" si="147"/>
        <v>0</v>
      </c>
      <c r="Z262" s="44">
        <f t="shared" ca="1" si="147"/>
        <v>0</v>
      </c>
      <c r="AA262" s="44">
        <f t="shared" ca="1" si="147"/>
        <v>0</v>
      </c>
      <c r="AB262" s="44">
        <f t="shared" ca="1" si="147"/>
        <v>0</v>
      </c>
      <c r="AC262" s="44">
        <f t="shared" ca="1" si="147"/>
        <v>0</v>
      </c>
      <c r="AD262" s="44">
        <f t="shared" ca="1" si="147"/>
        <v>0</v>
      </c>
      <c r="AE262" s="44">
        <f t="shared" ca="1" si="147"/>
        <v>0</v>
      </c>
      <c r="AF262" s="44">
        <f t="shared" ca="1" si="147"/>
        <v>0</v>
      </c>
      <c r="AG262" s="44">
        <f t="shared" ca="1" si="147"/>
        <v>0</v>
      </c>
      <c r="AH262" s="44">
        <f t="shared" ca="1" si="147"/>
        <v>0</v>
      </c>
      <c r="AI262" s="44">
        <f t="shared" ca="1" si="147"/>
        <v>0</v>
      </c>
      <c r="AJ262" s="44">
        <f t="shared" ca="1" si="147"/>
        <v>0</v>
      </c>
      <c r="AK262" s="44">
        <f t="shared" ca="1" si="147"/>
        <v>0</v>
      </c>
      <c r="AL262" s="44">
        <f t="shared" ca="1" si="147"/>
        <v>0</v>
      </c>
      <c r="AM262" s="44">
        <f t="shared" ca="1" si="147"/>
        <v>0</v>
      </c>
      <c r="AN262" s="44">
        <f t="shared" ca="1" si="147"/>
        <v>0</v>
      </c>
      <c r="AO262" s="44">
        <f t="shared" ca="1" si="148"/>
        <v>0</v>
      </c>
      <c r="AP262" s="44">
        <f t="shared" ca="1" si="148"/>
        <v>0</v>
      </c>
      <c r="AQ262" s="44">
        <f t="shared" ca="1" si="148"/>
        <v>0</v>
      </c>
      <c r="AR262" s="44">
        <f t="shared" ca="1" si="148"/>
        <v>0</v>
      </c>
      <c r="AS262" s="44">
        <f t="shared" ca="1" si="148"/>
        <v>0</v>
      </c>
      <c r="AT262" s="44">
        <f t="shared" ca="1" si="148"/>
        <v>0</v>
      </c>
      <c r="AU262" s="44">
        <f t="shared" ca="1" si="148"/>
        <v>0</v>
      </c>
      <c r="AV262" s="44">
        <f t="shared" ca="1" si="148"/>
        <v>0</v>
      </c>
      <c r="AW262" s="44">
        <f t="shared" ca="1" si="148"/>
        <v>0</v>
      </c>
      <c r="AX262" s="4">
        <f t="shared" ca="1" si="142"/>
        <v>0.89319999999999999</v>
      </c>
      <c r="AY262" s="4">
        <f t="shared" ca="1" si="153"/>
        <v>0.87970000000000004</v>
      </c>
      <c r="AZ262" s="4">
        <f t="shared" ca="1" si="153"/>
        <v>0.87319999999999998</v>
      </c>
      <c r="BA262" s="4">
        <f t="shared" ca="1" si="153"/>
        <v>0.91039999999999999</v>
      </c>
      <c r="BB262" s="4">
        <f t="shared" ca="1" si="153"/>
        <v>0.87250000000000005</v>
      </c>
      <c r="BC262" s="4">
        <f t="shared" ca="1" si="153"/>
        <v>0.89059999999999995</v>
      </c>
      <c r="BD262" s="4">
        <f t="shared" ca="1" si="153"/>
        <v>0.88429999999999997</v>
      </c>
      <c r="BE262" s="4">
        <f t="shared" ca="1" si="153"/>
        <v>0.86329999999999996</v>
      </c>
      <c r="BF262" s="4">
        <f t="shared" ca="1" si="153"/>
        <v>0.86150000000000004</v>
      </c>
      <c r="BG262" s="4">
        <f t="shared" ca="1" si="153"/>
        <v>0.93320000000000003</v>
      </c>
      <c r="BH262" s="4">
        <f t="shared" ca="1" si="150"/>
        <v>0.90839999999999999</v>
      </c>
      <c r="BI262" s="4">
        <f t="shared" ca="1" si="150"/>
        <v>0.90400000000000003</v>
      </c>
      <c r="BJ262" s="4">
        <f t="shared" ca="1" si="150"/>
        <v>0.91400000000000003</v>
      </c>
      <c r="BK262" s="4">
        <f t="shared" ca="1" si="150"/>
        <v>0.89170000000000005</v>
      </c>
      <c r="BL262" s="4">
        <f t="shared" ca="1" si="150"/>
        <v>0.87880000000000003</v>
      </c>
      <c r="BM262" s="4">
        <f t="shared" ca="1" si="150"/>
        <v>0.93289999999999995</v>
      </c>
      <c r="BN262" s="4">
        <f t="shared" ca="1" si="150"/>
        <v>0.89900000000000002</v>
      </c>
      <c r="BO262" s="4">
        <f t="shared" ca="1" si="150"/>
        <v>0.90669999999999995</v>
      </c>
      <c r="BP262" s="4">
        <f t="shared" ca="1" si="150"/>
        <v>0.89490000000000003</v>
      </c>
      <c r="BQ262" s="4">
        <f t="shared" ca="1" si="150"/>
        <v>0.876</v>
      </c>
      <c r="BR262" s="4">
        <f t="shared" ca="1" si="151"/>
        <v>0.90069999999999995</v>
      </c>
      <c r="BS262" s="4">
        <f t="shared" ca="1" si="151"/>
        <v>0.93479999999999996</v>
      </c>
      <c r="BT262" s="4">
        <f t="shared" ca="1" si="151"/>
        <v>0.89790000000000003</v>
      </c>
      <c r="BU262" s="4">
        <f t="shared" ca="1" si="151"/>
        <v>0.89839999999999998</v>
      </c>
      <c r="BV262" s="4">
        <f t="shared" ca="1" si="151"/>
        <v>0.89290000000000003</v>
      </c>
      <c r="BW262" s="4">
        <f t="shared" ca="1" si="151"/>
        <v>0.88009999999999999</v>
      </c>
      <c r="BX262" s="4">
        <f t="shared" ca="1" si="151"/>
        <v>0.92290000000000005</v>
      </c>
      <c r="BY262" s="4">
        <f t="shared" ca="1" si="152"/>
        <v>0</v>
      </c>
      <c r="BZ262" s="4">
        <f t="shared" ca="1" si="152"/>
        <v>0</v>
      </c>
      <c r="CA262" s="4">
        <f t="shared" ca="1" si="152"/>
        <v>0</v>
      </c>
      <c r="CB262" s="4">
        <f t="shared" ca="1" si="152"/>
        <v>0</v>
      </c>
      <c r="CC262" s="4">
        <f t="shared" ca="1" si="152"/>
        <v>0</v>
      </c>
    </row>
    <row r="263" spans="2:81">
      <c r="B263" s="26">
        <v>146</v>
      </c>
      <c r="C263" s="26" t="str">
        <f t="shared" si="154"/>
        <v>历史汇总!B146</v>
      </c>
      <c r="D263" s="26">
        <v>261</v>
      </c>
      <c r="E263" s="26" t="str">
        <f t="shared" si="155"/>
        <v>历史新!C261</v>
      </c>
      <c r="F263" s="26">
        <f>ROW()</f>
        <v>263</v>
      </c>
      <c r="G263" s="694"/>
      <c r="H263" s="29" t="s">
        <v>91</v>
      </c>
      <c r="I263" s="44">
        <f t="shared" ca="1" si="146"/>
        <v>0</v>
      </c>
      <c r="J263" s="44">
        <f t="shared" ca="1" si="146"/>
        <v>0</v>
      </c>
      <c r="K263" s="44">
        <f t="shared" ca="1" si="146"/>
        <v>0</v>
      </c>
      <c r="L263" s="44">
        <f t="shared" ca="1" si="146"/>
        <v>0</v>
      </c>
      <c r="M263" s="44">
        <f t="shared" ca="1" si="146"/>
        <v>0</v>
      </c>
      <c r="N263" s="44">
        <f t="shared" ca="1" si="146"/>
        <v>0</v>
      </c>
      <c r="O263" s="44">
        <f t="shared" ca="1" si="146"/>
        <v>0</v>
      </c>
      <c r="P263" s="44">
        <f t="shared" ca="1" si="146"/>
        <v>0</v>
      </c>
      <c r="Q263" s="44">
        <f t="shared" ca="1" si="146"/>
        <v>0</v>
      </c>
      <c r="R263" s="44">
        <f t="shared" ca="1" si="146"/>
        <v>0</v>
      </c>
      <c r="S263" s="44">
        <f t="shared" ca="1" si="146"/>
        <v>0</v>
      </c>
      <c r="T263" s="44">
        <f t="shared" ca="1" si="146"/>
        <v>0</v>
      </c>
      <c r="U263" s="44">
        <f t="shared" ca="1" si="146"/>
        <v>0</v>
      </c>
      <c r="V263" s="44">
        <f t="shared" ca="1" si="146"/>
        <v>0</v>
      </c>
      <c r="W263" s="44">
        <f t="shared" ca="1" si="146"/>
        <v>0</v>
      </c>
      <c r="X263" s="44">
        <f t="shared" ca="1" si="146"/>
        <v>0</v>
      </c>
      <c r="Y263" s="44">
        <f t="shared" ca="1" si="147"/>
        <v>0</v>
      </c>
      <c r="Z263" s="44">
        <f t="shared" ca="1" si="147"/>
        <v>0</v>
      </c>
      <c r="AA263" s="44">
        <f t="shared" ca="1" si="147"/>
        <v>0</v>
      </c>
      <c r="AB263" s="44">
        <f t="shared" ca="1" si="147"/>
        <v>0</v>
      </c>
      <c r="AC263" s="44">
        <f t="shared" ca="1" si="147"/>
        <v>0</v>
      </c>
      <c r="AD263" s="44">
        <f t="shared" ca="1" si="147"/>
        <v>0</v>
      </c>
      <c r="AE263" s="44">
        <f t="shared" ca="1" si="147"/>
        <v>0</v>
      </c>
      <c r="AF263" s="44">
        <f t="shared" ca="1" si="147"/>
        <v>0</v>
      </c>
      <c r="AG263" s="44">
        <f t="shared" ca="1" si="147"/>
        <v>0</v>
      </c>
      <c r="AH263" s="44">
        <f t="shared" ca="1" si="147"/>
        <v>0</v>
      </c>
      <c r="AI263" s="44">
        <f t="shared" ca="1" si="147"/>
        <v>0</v>
      </c>
      <c r="AJ263" s="44">
        <f t="shared" ca="1" si="147"/>
        <v>0</v>
      </c>
      <c r="AK263" s="44">
        <f t="shared" ca="1" si="147"/>
        <v>0</v>
      </c>
      <c r="AL263" s="44">
        <f t="shared" ca="1" si="147"/>
        <v>0</v>
      </c>
      <c r="AM263" s="44">
        <f t="shared" ca="1" si="147"/>
        <v>0</v>
      </c>
      <c r="AN263" s="44">
        <f t="shared" ca="1" si="147"/>
        <v>0</v>
      </c>
      <c r="AO263" s="44">
        <f t="shared" ca="1" si="148"/>
        <v>0</v>
      </c>
      <c r="AP263" s="44">
        <f t="shared" ca="1" si="148"/>
        <v>0</v>
      </c>
      <c r="AQ263" s="44">
        <f t="shared" ca="1" si="148"/>
        <v>0</v>
      </c>
      <c r="AR263" s="44">
        <f t="shared" ca="1" si="148"/>
        <v>0</v>
      </c>
      <c r="AS263" s="44">
        <f t="shared" ca="1" si="148"/>
        <v>0</v>
      </c>
      <c r="AT263" s="44">
        <f t="shared" ca="1" si="148"/>
        <v>0</v>
      </c>
      <c r="AU263" s="44">
        <f t="shared" ca="1" si="148"/>
        <v>0</v>
      </c>
      <c r="AV263" s="44">
        <f t="shared" ca="1" si="148"/>
        <v>0</v>
      </c>
      <c r="AW263" s="44">
        <f t="shared" ca="1" si="148"/>
        <v>0</v>
      </c>
      <c r="AX263" s="4">
        <f t="shared" ca="1" si="142"/>
        <v>0.44650000000000001</v>
      </c>
      <c r="AY263" s="4">
        <f t="shared" ca="1" si="153"/>
        <v>0.40820000000000001</v>
      </c>
      <c r="AZ263" s="4">
        <f t="shared" ca="1" si="153"/>
        <v>0.4703</v>
      </c>
      <c r="BA263" s="4">
        <f t="shared" ca="1" si="153"/>
        <v>0.63090000000000002</v>
      </c>
      <c r="BB263" s="4">
        <f t="shared" ca="1" si="153"/>
        <v>0.51439999999999997</v>
      </c>
      <c r="BC263" s="4">
        <f t="shared" ca="1" si="153"/>
        <v>0.51970000000000005</v>
      </c>
      <c r="BD263" s="4">
        <f t="shared" ca="1" si="153"/>
        <v>0.55659999999999998</v>
      </c>
      <c r="BE263" s="4">
        <f t="shared" ca="1" si="153"/>
        <v>0.48770000000000002</v>
      </c>
      <c r="BF263" s="4">
        <f t="shared" ca="1" si="153"/>
        <v>0.4587</v>
      </c>
      <c r="BG263" s="4">
        <f t="shared" ca="1" si="153"/>
        <v>0.64639999999999997</v>
      </c>
      <c r="BH263" s="4">
        <f t="shared" ca="1" si="150"/>
        <v>0.58919999999999995</v>
      </c>
      <c r="BI263" s="4">
        <f t="shared" ca="1" si="150"/>
        <v>0.57240000000000002</v>
      </c>
      <c r="BJ263" s="4">
        <f t="shared" ca="1" si="150"/>
        <v>0.59660000000000002</v>
      </c>
      <c r="BK263" s="4">
        <f t="shared" ca="1" si="150"/>
        <v>0.52449999999999997</v>
      </c>
      <c r="BL263" s="4">
        <f t="shared" ca="1" si="150"/>
        <v>0.53720000000000001</v>
      </c>
      <c r="BM263" s="4">
        <f t="shared" ca="1" si="150"/>
        <v>0.72040000000000004</v>
      </c>
      <c r="BN263" s="4">
        <f t="shared" ca="1" si="150"/>
        <v>0.61509999999999998</v>
      </c>
      <c r="BO263" s="4">
        <f t="shared" ca="1" si="150"/>
        <v>0.62919999999999998</v>
      </c>
      <c r="BP263" s="4">
        <f t="shared" ca="1" si="150"/>
        <v>0.60580000000000001</v>
      </c>
      <c r="BQ263" s="4">
        <f t="shared" ca="1" si="150"/>
        <v>0.52510000000000001</v>
      </c>
      <c r="BR263" s="4">
        <f t="shared" ca="1" si="151"/>
        <v>0.56279999999999997</v>
      </c>
      <c r="BS263" s="4">
        <f t="shared" ca="1" si="151"/>
        <v>0.69279999999999997</v>
      </c>
      <c r="BT263" s="4">
        <f t="shared" ca="1" si="151"/>
        <v>0.55120000000000002</v>
      </c>
      <c r="BU263" s="4">
        <f t="shared" ca="1" si="151"/>
        <v>0.58430000000000004</v>
      </c>
      <c r="BV263" s="4">
        <f t="shared" ca="1" si="151"/>
        <v>0.57989999999999997</v>
      </c>
      <c r="BW263" s="4">
        <f t="shared" ca="1" si="151"/>
        <v>0.54159999999999997</v>
      </c>
      <c r="BX263" s="4">
        <f t="shared" ca="1" si="151"/>
        <v>0.65010000000000001</v>
      </c>
      <c r="BY263" s="4">
        <f t="shared" ca="1" si="152"/>
        <v>0</v>
      </c>
      <c r="BZ263" s="4">
        <f t="shared" ca="1" si="152"/>
        <v>0</v>
      </c>
      <c r="CA263" s="4">
        <f t="shared" ca="1" si="152"/>
        <v>0</v>
      </c>
      <c r="CB263" s="4">
        <f t="shared" ca="1" si="152"/>
        <v>0</v>
      </c>
      <c r="CC263" s="4">
        <f t="shared" ca="1" si="152"/>
        <v>0</v>
      </c>
    </row>
    <row r="264" spans="2:81">
      <c r="B264" s="26">
        <v>146</v>
      </c>
      <c r="C264" s="26" t="str">
        <f t="shared" si="154"/>
        <v>历史汇总!B146</v>
      </c>
      <c r="D264" s="26">
        <v>262</v>
      </c>
      <c r="E264" s="26" t="str">
        <f t="shared" si="155"/>
        <v>历史新!C262</v>
      </c>
      <c r="F264" s="26">
        <f>ROW()</f>
        <v>264</v>
      </c>
      <c r="G264" s="694"/>
      <c r="H264" s="29" t="s">
        <v>92</v>
      </c>
      <c r="I264" s="44">
        <f t="shared" ca="1" si="146"/>
        <v>0</v>
      </c>
      <c r="J264" s="44">
        <f t="shared" ca="1" si="146"/>
        <v>0</v>
      </c>
      <c r="K264" s="44">
        <f t="shared" ca="1" si="146"/>
        <v>0</v>
      </c>
      <c r="L264" s="44">
        <f t="shared" ca="1" si="146"/>
        <v>0</v>
      </c>
      <c r="M264" s="44">
        <f t="shared" ca="1" si="146"/>
        <v>0</v>
      </c>
      <c r="N264" s="44">
        <f t="shared" ca="1" si="146"/>
        <v>0</v>
      </c>
      <c r="O264" s="44">
        <f t="shared" ca="1" si="146"/>
        <v>0</v>
      </c>
      <c r="P264" s="44">
        <f t="shared" ca="1" si="146"/>
        <v>0</v>
      </c>
      <c r="Q264" s="44">
        <f t="shared" ca="1" si="146"/>
        <v>0</v>
      </c>
      <c r="R264" s="44">
        <f t="shared" ca="1" si="146"/>
        <v>0</v>
      </c>
      <c r="S264" s="44">
        <f t="shared" ca="1" si="146"/>
        <v>0</v>
      </c>
      <c r="T264" s="44">
        <f t="shared" ca="1" si="146"/>
        <v>0</v>
      </c>
      <c r="U264" s="44">
        <f t="shared" ca="1" si="146"/>
        <v>0</v>
      </c>
      <c r="V264" s="44">
        <f t="shared" ca="1" si="146"/>
        <v>0</v>
      </c>
      <c r="W264" s="44">
        <f t="shared" ca="1" si="146"/>
        <v>0</v>
      </c>
      <c r="X264" s="44">
        <f t="shared" ca="1" si="146"/>
        <v>0</v>
      </c>
      <c r="Y264" s="44">
        <f t="shared" ca="1" si="147"/>
        <v>0</v>
      </c>
      <c r="Z264" s="44">
        <f t="shared" ca="1" si="147"/>
        <v>0</v>
      </c>
      <c r="AA264" s="44">
        <f t="shared" ca="1" si="147"/>
        <v>0</v>
      </c>
      <c r="AB264" s="44">
        <f t="shared" ca="1" si="147"/>
        <v>0</v>
      </c>
      <c r="AC264" s="44">
        <f t="shared" ca="1" si="147"/>
        <v>0</v>
      </c>
      <c r="AD264" s="44">
        <f t="shared" ca="1" si="147"/>
        <v>0</v>
      </c>
      <c r="AE264" s="44">
        <f t="shared" ca="1" si="147"/>
        <v>0</v>
      </c>
      <c r="AF264" s="44">
        <f t="shared" ca="1" si="147"/>
        <v>0</v>
      </c>
      <c r="AG264" s="44">
        <f t="shared" ca="1" si="147"/>
        <v>0</v>
      </c>
      <c r="AH264" s="44">
        <f t="shared" ca="1" si="147"/>
        <v>0</v>
      </c>
      <c r="AI264" s="44">
        <f t="shared" ca="1" si="147"/>
        <v>0</v>
      </c>
      <c r="AJ264" s="44">
        <f t="shared" ca="1" si="147"/>
        <v>0</v>
      </c>
      <c r="AK264" s="44">
        <f t="shared" ca="1" si="147"/>
        <v>0</v>
      </c>
      <c r="AL264" s="44">
        <f t="shared" ca="1" si="147"/>
        <v>0</v>
      </c>
      <c r="AM264" s="44">
        <f t="shared" ca="1" si="147"/>
        <v>0</v>
      </c>
      <c r="AN264" s="44">
        <f t="shared" ref="AN264:AW264" ca="1" si="156">OFFSET(INDIRECT($C264),0,AN$1)</f>
        <v>0</v>
      </c>
      <c r="AO264" s="44">
        <f t="shared" ca="1" si="156"/>
        <v>0</v>
      </c>
      <c r="AP264" s="44">
        <f t="shared" ca="1" si="156"/>
        <v>0</v>
      </c>
      <c r="AQ264" s="44">
        <f t="shared" ca="1" si="156"/>
        <v>0</v>
      </c>
      <c r="AR264" s="44">
        <f t="shared" ca="1" si="156"/>
        <v>0</v>
      </c>
      <c r="AS264" s="44">
        <f t="shared" ca="1" si="156"/>
        <v>0</v>
      </c>
      <c r="AT264" s="44">
        <f t="shared" ca="1" si="156"/>
        <v>0</v>
      </c>
      <c r="AU264" s="44">
        <f t="shared" ca="1" si="156"/>
        <v>0</v>
      </c>
      <c r="AV264" s="44">
        <f t="shared" ca="1" si="156"/>
        <v>0</v>
      </c>
      <c r="AW264" s="44">
        <f t="shared" ca="1" si="156"/>
        <v>0</v>
      </c>
      <c r="AX264" s="4">
        <f t="shared" ca="1" si="142"/>
        <v>0.69530000000000003</v>
      </c>
      <c r="AY264" s="4">
        <f t="shared" ca="1" si="153"/>
        <v>0.65349999999999997</v>
      </c>
      <c r="AZ264" s="4">
        <f t="shared" ca="1" si="153"/>
        <v>0.68389999999999995</v>
      </c>
      <c r="BA264" s="4">
        <f t="shared" ca="1" si="153"/>
        <v>0.80600000000000005</v>
      </c>
      <c r="BB264" s="4">
        <f t="shared" ca="1" si="153"/>
        <v>0.75409999999999999</v>
      </c>
      <c r="BC264" s="4">
        <f t="shared" ca="1" si="153"/>
        <v>0.76</v>
      </c>
      <c r="BD264" s="4">
        <f t="shared" ca="1" si="153"/>
        <v>0.78159999999999996</v>
      </c>
      <c r="BE264" s="4">
        <f t="shared" ca="1" si="153"/>
        <v>0.70120000000000005</v>
      </c>
      <c r="BF264" s="4">
        <f t="shared" ca="1" si="153"/>
        <v>0.6391</v>
      </c>
      <c r="BG264" s="4">
        <f t="shared" ca="1" si="153"/>
        <v>0.84079999999999999</v>
      </c>
      <c r="BH264" s="4">
        <f t="shared" ca="1" si="150"/>
        <v>0.79190000000000005</v>
      </c>
      <c r="BI264" s="4">
        <f t="shared" ca="1" si="150"/>
        <v>0.77690000000000003</v>
      </c>
      <c r="BJ264" s="4">
        <f t="shared" ca="1" si="150"/>
        <v>0.78210000000000002</v>
      </c>
      <c r="BK264" s="4">
        <f t="shared" ca="1" si="150"/>
        <v>0.72040000000000004</v>
      </c>
      <c r="BL264" s="4">
        <f t="shared" ca="1" si="150"/>
        <v>0.72160000000000002</v>
      </c>
      <c r="BM264" s="4">
        <f t="shared" ca="1" si="150"/>
        <v>0.83450000000000002</v>
      </c>
      <c r="BN264" s="4">
        <f t="shared" ca="1" si="150"/>
        <v>0.77710000000000001</v>
      </c>
      <c r="BO264" s="4">
        <f t="shared" ca="1" si="150"/>
        <v>0.79910000000000003</v>
      </c>
      <c r="BP264" s="4">
        <f t="shared" ca="1" si="150"/>
        <v>0.78120000000000001</v>
      </c>
      <c r="BQ264" s="4">
        <f t="shared" ca="1" si="150"/>
        <v>0.7288</v>
      </c>
      <c r="BR264" s="4">
        <f t="shared" ca="1" si="151"/>
        <v>0.76060000000000005</v>
      </c>
      <c r="BS264" s="4">
        <f t="shared" ca="1" si="151"/>
        <v>0.86270000000000002</v>
      </c>
      <c r="BT264" s="4">
        <f t="shared" ca="1" si="151"/>
        <v>0.7702</v>
      </c>
      <c r="BU264" s="4">
        <f t="shared" ca="1" si="151"/>
        <v>0.77449999999999997</v>
      </c>
      <c r="BV264" s="4">
        <f t="shared" ca="1" si="151"/>
        <v>0.76370000000000005</v>
      </c>
      <c r="BW264" s="4">
        <f t="shared" ca="1" si="151"/>
        <v>0.72030000000000005</v>
      </c>
      <c r="BX264" s="4">
        <f t="shared" ca="1" si="151"/>
        <v>0.81230000000000002</v>
      </c>
      <c r="BY264" s="4">
        <f t="shared" ca="1" si="152"/>
        <v>0</v>
      </c>
      <c r="BZ264" s="4">
        <f t="shared" ca="1" si="152"/>
        <v>0</v>
      </c>
      <c r="CA264" s="4">
        <f t="shared" ca="1" si="152"/>
        <v>0</v>
      </c>
      <c r="CB264" s="4">
        <f t="shared" ca="1" si="152"/>
        <v>0</v>
      </c>
      <c r="CC264" s="4">
        <f t="shared" ca="1" si="152"/>
        <v>0</v>
      </c>
    </row>
    <row r="265" spans="2:81">
      <c r="B265" s="26">
        <v>174</v>
      </c>
      <c r="C265" s="26" t="str">
        <f t="shared" si="154"/>
        <v>历史汇总!B174</v>
      </c>
      <c r="D265" s="26">
        <v>263</v>
      </c>
      <c r="E265" s="26" t="str">
        <f t="shared" si="155"/>
        <v>历史新!C263</v>
      </c>
      <c r="F265" s="26">
        <f>ROW()</f>
        <v>265</v>
      </c>
      <c r="G265" s="694" t="s">
        <v>93</v>
      </c>
      <c r="H265" s="28" t="s">
        <v>94</v>
      </c>
      <c r="I265" s="43">
        <f t="shared" ca="1" si="146"/>
        <v>77619</v>
      </c>
      <c r="J265" s="43">
        <f t="shared" ca="1" si="146"/>
        <v>70539</v>
      </c>
      <c r="K265" s="43">
        <f t="shared" ca="1" si="146"/>
        <v>60117</v>
      </c>
      <c r="L265" s="43">
        <f t="shared" ca="1" si="146"/>
        <v>54727</v>
      </c>
      <c r="M265" s="43">
        <f t="shared" ca="1" si="146"/>
        <v>42609</v>
      </c>
      <c r="N265" s="43">
        <f t="shared" ca="1" si="146"/>
        <v>37919</v>
      </c>
      <c r="O265" s="43">
        <f t="shared" ca="1" si="146"/>
        <v>34881</v>
      </c>
      <c r="P265" s="43">
        <f t="shared" ca="1" si="146"/>
        <v>37113</v>
      </c>
      <c r="Q265" s="43">
        <f t="shared" ca="1" si="146"/>
        <v>55790</v>
      </c>
      <c r="R265" s="43">
        <f t="shared" ref="R265:AG278" ca="1" si="157">OFFSET(INDIRECT($C265),0,R$1)</f>
        <v>55980</v>
      </c>
      <c r="S265" s="43">
        <f t="shared" ca="1" si="157"/>
        <v>55443</v>
      </c>
      <c r="T265" s="43">
        <f t="shared" ca="1" si="157"/>
        <v>60538</v>
      </c>
      <c r="U265" s="43">
        <f t="shared" ca="1" si="157"/>
        <v>56007</v>
      </c>
      <c r="V265" s="43">
        <f t="shared" ca="1" si="157"/>
        <v>53589</v>
      </c>
      <c r="W265" s="43">
        <f t="shared" ca="1" si="157"/>
        <v>78595</v>
      </c>
      <c r="X265" s="43">
        <f t="shared" ca="1" si="157"/>
        <v>76922</v>
      </c>
      <c r="Y265" s="43">
        <f t="shared" ca="1" si="157"/>
        <v>93132</v>
      </c>
      <c r="Z265" s="43">
        <f t="shared" ca="1" si="157"/>
        <v>73653</v>
      </c>
      <c r="AA265" s="43">
        <f t="shared" ca="1" si="157"/>
        <v>66072</v>
      </c>
      <c r="AB265" s="43">
        <f t="shared" ca="1" si="157"/>
        <v>89406</v>
      </c>
      <c r="AC265" s="43">
        <f t="shared" ca="1" si="157"/>
        <v>67442</v>
      </c>
      <c r="AD265" s="43">
        <f t="shared" ca="1" si="157"/>
        <v>65555</v>
      </c>
      <c r="AE265" s="43">
        <f t="shared" ca="1" si="157"/>
        <v>49954</v>
      </c>
      <c r="AF265" s="43">
        <f t="shared" ca="1" si="157"/>
        <v>52038</v>
      </c>
      <c r="AG265" s="43">
        <f t="shared" ca="1" si="157"/>
        <v>50121</v>
      </c>
      <c r="AH265" s="43">
        <f t="shared" ref="AH265:AW278" ca="1" si="158">OFFSET(INDIRECT($C265),0,AH$1)</f>
        <v>57452</v>
      </c>
      <c r="AI265" s="43">
        <f t="shared" ca="1" si="158"/>
        <v>48294</v>
      </c>
      <c r="AJ265" s="43">
        <f t="shared" ca="1" si="158"/>
        <v>37094</v>
      </c>
      <c r="AK265" s="43">
        <f t="shared" ca="1" si="158"/>
        <v>37706</v>
      </c>
      <c r="AL265" s="43">
        <f t="shared" ca="1" si="158"/>
        <v>51908</v>
      </c>
      <c r="AM265" s="43">
        <f t="shared" ca="1" si="158"/>
        <v>47733</v>
      </c>
      <c r="AN265" s="43">
        <f t="shared" ca="1" si="158"/>
        <v>47919</v>
      </c>
      <c r="AO265" s="43">
        <f t="shared" ca="1" si="158"/>
        <v>34030</v>
      </c>
      <c r="AP265" s="43">
        <f t="shared" ca="1" si="158"/>
        <v>31763</v>
      </c>
      <c r="AQ265" s="43">
        <f t="shared" ca="1" si="158"/>
        <v>39794</v>
      </c>
      <c r="AR265" s="43">
        <f t="shared" ca="1" si="158"/>
        <v>38491</v>
      </c>
      <c r="AS265" s="43">
        <f t="shared" ca="1" si="158"/>
        <v>39538</v>
      </c>
      <c r="AT265" s="43">
        <f t="shared" ca="1" si="158"/>
        <v>24308</v>
      </c>
      <c r="AU265" s="43">
        <f t="shared" ca="1" si="158"/>
        <v>23031</v>
      </c>
      <c r="AV265" s="43">
        <f t="shared" ca="1" si="158"/>
        <v>28564</v>
      </c>
      <c r="AW265" s="43">
        <f t="shared" ca="1" si="158"/>
        <v>32253</v>
      </c>
      <c r="AX265" s="2">
        <f t="shared" ca="1" si="142"/>
        <v>21132</v>
      </c>
      <c r="AY265" s="2">
        <f t="shared" ca="1" si="153"/>
        <v>23840</v>
      </c>
      <c r="AZ265" s="2">
        <f t="shared" ca="1" si="153"/>
        <v>36257</v>
      </c>
      <c r="BA265" s="2">
        <f t="shared" ca="1" si="153"/>
        <v>22110</v>
      </c>
      <c r="BB265" s="2">
        <f t="shared" ca="1" si="153"/>
        <v>19993</v>
      </c>
      <c r="BC265" s="2">
        <f t="shared" ca="1" si="153"/>
        <v>14047</v>
      </c>
      <c r="BD265" s="2">
        <f t="shared" ca="1" si="153"/>
        <v>12385</v>
      </c>
      <c r="BE265" s="2">
        <f t="shared" ca="1" si="153"/>
        <v>13590</v>
      </c>
      <c r="BF265" s="2">
        <f t="shared" ca="1" si="153"/>
        <v>14133</v>
      </c>
      <c r="BG265" s="2">
        <f t="shared" ca="1" si="153"/>
        <v>8020</v>
      </c>
      <c r="BH265" s="2">
        <f t="shared" ca="1" si="150"/>
        <v>8082</v>
      </c>
      <c r="BI265" s="2">
        <f t="shared" ca="1" si="150"/>
        <v>7193</v>
      </c>
      <c r="BJ265" s="2">
        <f t="shared" ca="1" si="150"/>
        <v>5911</v>
      </c>
      <c r="BK265" s="2">
        <f t="shared" ca="1" si="150"/>
        <v>9249</v>
      </c>
      <c r="BL265" s="2">
        <f t="shared" ca="1" si="150"/>
        <v>12698</v>
      </c>
      <c r="BM265" s="2">
        <f t="shared" ca="1" si="150"/>
        <v>6659</v>
      </c>
      <c r="BN265" s="2">
        <f t="shared" ca="1" si="150"/>
        <v>5836</v>
      </c>
      <c r="BO265" s="2">
        <f t="shared" ca="1" si="150"/>
        <v>5193</v>
      </c>
      <c r="BP265" s="2">
        <f t="shared" ca="1" si="150"/>
        <v>6029</v>
      </c>
      <c r="BQ265" s="2">
        <f t="shared" ca="1" si="150"/>
        <v>6241</v>
      </c>
      <c r="BR265" s="2">
        <f t="shared" ca="1" si="151"/>
        <v>4984</v>
      </c>
      <c r="BS265" s="2">
        <f t="shared" ca="1" si="151"/>
        <v>3382</v>
      </c>
      <c r="BT265" s="2">
        <f t="shared" ca="1" si="151"/>
        <v>4245</v>
      </c>
      <c r="BU265" s="2">
        <f t="shared" ca="1" si="151"/>
        <v>3739</v>
      </c>
      <c r="BV265" s="2">
        <f t="shared" ca="1" si="151"/>
        <v>3466</v>
      </c>
      <c r="BW265" s="2">
        <f t="shared" ca="1" si="151"/>
        <v>5157</v>
      </c>
      <c r="BX265" s="2">
        <f t="shared" ca="1" si="151"/>
        <v>3810</v>
      </c>
      <c r="BY265" s="2">
        <f t="shared" ca="1" si="152"/>
        <v>0</v>
      </c>
      <c r="BZ265" s="2">
        <f t="shared" ca="1" si="152"/>
        <v>0</v>
      </c>
      <c r="CA265" s="2">
        <f t="shared" ca="1" si="152"/>
        <v>0</v>
      </c>
      <c r="CB265" s="2">
        <f t="shared" ca="1" si="152"/>
        <v>0</v>
      </c>
      <c r="CC265" s="2">
        <f t="shared" ca="1" si="152"/>
        <v>0</v>
      </c>
    </row>
    <row r="266" spans="2:81">
      <c r="B266" s="26">
        <v>175</v>
      </c>
      <c r="C266" s="26" t="str">
        <f t="shared" si="154"/>
        <v>历史汇总!B175</v>
      </c>
      <c r="D266" s="26">
        <v>264</v>
      </c>
      <c r="E266" s="26" t="str">
        <f t="shared" si="155"/>
        <v>历史新!C264</v>
      </c>
      <c r="F266" s="26">
        <f>ROW()</f>
        <v>266</v>
      </c>
      <c r="G266" s="694"/>
      <c r="H266" s="29" t="s">
        <v>95</v>
      </c>
      <c r="I266" s="49">
        <f t="shared" ref="I266:X278" ca="1" si="159">OFFSET(INDIRECT($C266),0,I$1)</f>
        <v>-0.16039999999999999</v>
      </c>
      <c r="J266" s="49">
        <f t="shared" ca="1" si="159"/>
        <v>-9.1200000000000003E-2</v>
      </c>
      <c r="K266" s="49">
        <f t="shared" ca="1" si="159"/>
        <v>-0.1477</v>
      </c>
      <c r="L266" s="49">
        <f t="shared" ca="1" si="159"/>
        <v>-8.9700000000000002E-2</v>
      </c>
      <c r="M266" s="49">
        <f t="shared" ca="1" si="159"/>
        <v>-0.22140000000000001</v>
      </c>
      <c r="N266" s="49">
        <f t="shared" ca="1" si="159"/>
        <v>-0.1101</v>
      </c>
      <c r="O266" s="49">
        <f t="shared" ca="1" si="159"/>
        <v>-8.0100000000000005E-2</v>
      </c>
      <c r="P266" s="49">
        <f t="shared" ca="1" si="159"/>
        <v>6.4000000000000001E-2</v>
      </c>
      <c r="Q266" s="49">
        <f t="shared" ca="1" si="159"/>
        <v>0.50319999999999998</v>
      </c>
      <c r="R266" s="49">
        <f t="shared" ca="1" si="159"/>
        <v>3.3999999999999998E-3</v>
      </c>
      <c r="S266" s="49">
        <f t="shared" ca="1" si="159"/>
        <v>-9.5999999999999992E-3</v>
      </c>
      <c r="T266" s="49">
        <f t="shared" ca="1" si="159"/>
        <v>9.1899999999999996E-2</v>
      </c>
      <c r="U266" s="49">
        <f t="shared" ca="1" si="159"/>
        <v>-7.4800000000000005E-2</v>
      </c>
      <c r="V266" s="49">
        <f t="shared" ca="1" si="159"/>
        <v>-4.3200000000000002E-2</v>
      </c>
      <c r="W266" s="49">
        <f t="shared" ca="1" si="159"/>
        <v>0.46660000000000001</v>
      </c>
      <c r="X266" s="49">
        <f t="shared" ca="1" si="159"/>
        <v>-2.1299999999999999E-2</v>
      </c>
      <c r="Y266" s="49">
        <f t="shared" ca="1" si="157"/>
        <v>0.2107</v>
      </c>
      <c r="Z266" s="49">
        <f t="shared" ca="1" si="157"/>
        <v>-0.2092</v>
      </c>
      <c r="AA266" s="49">
        <f t="shared" ca="1" si="157"/>
        <v>-0.10290000000000001</v>
      </c>
      <c r="AB266" s="49">
        <f t="shared" ca="1" si="157"/>
        <v>0.35320000000000001</v>
      </c>
      <c r="AC266" s="49">
        <f t="shared" ca="1" si="157"/>
        <v>-0.2457</v>
      </c>
      <c r="AD266" s="49">
        <f t="shared" ca="1" si="157"/>
        <v>-2.8000000000000001E-2</v>
      </c>
      <c r="AE266" s="49">
        <f t="shared" ca="1" si="157"/>
        <v>-0.23799999999999999</v>
      </c>
      <c r="AF266" s="49">
        <f t="shared" ca="1" si="157"/>
        <v>4.1700000000000001E-2</v>
      </c>
      <c r="AG266" s="49">
        <f t="shared" ca="1" si="157"/>
        <v>-3.6799999999999999E-2</v>
      </c>
      <c r="AH266" s="49">
        <f t="shared" ca="1" si="158"/>
        <v>0.14630000000000001</v>
      </c>
      <c r="AI266" s="49">
        <f t="shared" ca="1" si="158"/>
        <v>-0.15939999999999999</v>
      </c>
      <c r="AJ266" s="49">
        <f t="shared" ca="1" si="158"/>
        <v>-0.2319</v>
      </c>
      <c r="AK266" s="49">
        <f t="shared" ca="1" si="158"/>
        <v>1.6500000000000001E-2</v>
      </c>
      <c r="AL266" s="49">
        <f t="shared" ca="1" si="158"/>
        <v>0.37669999999999998</v>
      </c>
      <c r="AM266" s="49">
        <f t="shared" ca="1" si="158"/>
        <v>-8.0399999999999999E-2</v>
      </c>
      <c r="AN266" s="49">
        <f t="shared" ca="1" si="158"/>
        <v>3.8999999999999998E-3</v>
      </c>
      <c r="AO266" s="49">
        <f t="shared" ca="1" si="158"/>
        <v>-0.2898</v>
      </c>
      <c r="AP266" s="49">
        <f t="shared" ca="1" si="158"/>
        <v>-6.6600000000000006E-2</v>
      </c>
      <c r="AQ266" s="49">
        <f t="shared" ca="1" si="158"/>
        <v>0.25280000000000002</v>
      </c>
      <c r="AR266" s="49">
        <f t="shared" ca="1" si="158"/>
        <v>-3.27E-2</v>
      </c>
      <c r="AS266" s="49">
        <f t="shared" ca="1" si="158"/>
        <v>2.7199999999999998E-2</v>
      </c>
      <c r="AT266" s="49">
        <f t="shared" ca="1" si="158"/>
        <v>-0.38519999999999999</v>
      </c>
      <c r="AU266" s="49">
        <f t="shared" ca="1" si="158"/>
        <v>-5.2499999999999998E-2</v>
      </c>
      <c r="AV266" s="49">
        <f t="shared" ca="1" si="158"/>
        <v>0.2402</v>
      </c>
      <c r="AW266" s="49">
        <f t="shared" ca="1" si="158"/>
        <v>0.12909999999999999</v>
      </c>
      <c r="AX266" s="4">
        <f t="shared" ca="1" si="142"/>
        <v>-7.9299999999999995E-2</v>
      </c>
      <c r="AY266" s="4">
        <f t="shared" ca="1" si="153"/>
        <v>0.12809999999999999</v>
      </c>
      <c r="AZ266" s="4">
        <f t="shared" ca="1" si="153"/>
        <v>0.52080000000000004</v>
      </c>
      <c r="BA266" s="4">
        <f t="shared" ca="1" si="153"/>
        <v>-0.39019999999999999</v>
      </c>
      <c r="BB266" s="4">
        <f t="shared" ca="1" si="153"/>
        <v>-9.5699999999999993E-2</v>
      </c>
      <c r="BC266" s="4">
        <f t="shared" ca="1" si="153"/>
        <v>-0.2974</v>
      </c>
      <c r="BD266" s="4">
        <f t="shared" ca="1" si="153"/>
        <v>-0.1183</v>
      </c>
      <c r="BE266" s="4">
        <f t="shared" ca="1" si="153"/>
        <v>9.7299999999999998E-2</v>
      </c>
      <c r="BF266" s="4">
        <f t="shared" ca="1" si="153"/>
        <v>0.04</v>
      </c>
      <c r="BG266" s="4">
        <f t="shared" ca="1" si="153"/>
        <v>-0.4325</v>
      </c>
      <c r="BH266" s="4">
        <f t="shared" ca="1" si="150"/>
        <v>7.7000000000000002E-3</v>
      </c>
      <c r="BI266" s="4">
        <f t="shared" ca="1" si="150"/>
        <v>-0.11</v>
      </c>
      <c r="BJ266" s="4">
        <f t="shared" ca="1" si="150"/>
        <v>-0.1782</v>
      </c>
      <c r="BK266" s="4">
        <f t="shared" ca="1" si="150"/>
        <v>0.56469999999999998</v>
      </c>
      <c r="BL266" s="4">
        <f t="shared" ca="1" si="150"/>
        <v>0.37290000000000001</v>
      </c>
      <c r="BM266" s="4">
        <f t="shared" ca="1" si="150"/>
        <v>-0.47560000000000002</v>
      </c>
      <c r="BN266" s="4">
        <f t="shared" ca="1" si="150"/>
        <v>-0.1236</v>
      </c>
      <c r="BO266" s="4">
        <f t="shared" ca="1" si="150"/>
        <v>-0.11020000000000001</v>
      </c>
      <c r="BP266" s="4">
        <f t="shared" ca="1" si="150"/>
        <v>0.161</v>
      </c>
      <c r="BQ266" s="4">
        <f t="shared" ca="1" si="150"/>
        <v>3.5200000000000002E-2</v>
      </c>
      <c r="BR266" s="4">
        <f t="shared" ca="1" si="151"/>
        <v>-0.2014</v>
      </c>
      <c r="BS266" s="4">
        <f t="shared" ca="1" si="151"/>
        <v>-0.32140000000000002</v>
      </c>
      <c r="BT266" s="4">
        <f t="shared" ca="1" si="151"/>
        <v>0.25519999999999998</v>
      </c>
      <c r="BU266" s="4">
        <f t="shared" ca="1" si="151"/>
        <v>-0.1192</v>
      </c>
      <c r="BV266" s="4">
        <f t="shared" ca="1" si="151"/>
        <v>-7.2999999999999995E-2</v>
      </c>
      <c r="BW266" s="4">
        <f t="shared" ca="1" si="151"/>
        <v>0.4879</v>
      </c>
      <c r="BX266" s="4">
        <f t="shared" ca="1" si="151"/>
        <v>-0.26119999999999999</v>
      </c>
      <c r="BY266" s="4">
        <f t="shared" ca="1" si="152"/>
        <v>0</v>
      </c>
      <c r="BZ266" s="4">
        <f t="shared" ca="1" si="152"/>
        <v>0</v>
      </c>
      <c r="CA266" s="4">
        <f t="shared" ca="1" si="152"/>
        <v>0</v>
      </c>
      <c r="CB266" s="4">
        <f t="shared" ca="1" si="152"/>
        <v>0</v>
      </c>
      <c r="CC266" s="4">
        <f t="shared" ca="1" si="152"/>
        <v>0</v>
      </c>
    </row>
    <row r="267" spans="2:81">
      <c r="B267" s="26">
        <v>176</v>
      </c>
      <c r="C267" s="26" t="str">
        <f t="shared" si="154"/>
        <v>历史汇总!B176</v>
      </c>
      <c r="D267" s="26">
        <v>265</v>
      </c>
      <c r="E267" s="26" t="str">
        <f t="shared" si="155"/>
        <v>历史新!C265</v>
      </c>
      <c r="F267" s="26">
        <f>ROW()</f>
        <v>267</v>
      </c>
      <c r="G267" s="694"/>
      <c r="H267" s="28" t="s">
        <v>96</v>
      </c>
      <c r="I267" s="43">
        <f t="shared" ca="1" si="159"/>
        <v>30254</v>
      </c>
      <c r="J267" s="43">
        <f t="shared" ca="1" si="159"/>
        <v>28373</v>
      </c>
      <c r="K267" s="43">
        <f t="shared" ca="1" si="159"/>
        <v>14667</v>
      </c>
      <c r="L267" s="43">
        <f t="shared" ca="1" si="159"/>
        <v>15544</v>
      </c>
      <c r="M267" s="43">
        <f t="shared" ca="1" si="159"/>
        <v>11526</v>
      </c>
      <c r="N267" s="43">
        <f t="shared" ca="1" si="159"/>
        <v>12679</v>
      </c>
      <c r="O267" s="43">
        <f t="shared" ca="1" si="159"/>
        <v>19628</v>
      </c>
      <c r="P267" s="43">
        <f t="shared" ca="1" si="159"/>
        <v>20365</v>
      </c>
      <c r="Q267" s="43">
        <f t="shared" ca="1" si="159"/>
        <v>11642</v>
      </c>
      <c r="R267" s="43">
        <f t="shared" ca="1" si="159"/>
        <v>15085</v>
      </c>
      <c r="S267" s="43">
        <f t="shared" ca="1" si="159"/>
        <v>12454</v>
      </c>
      <c r="T267" s="43">
        <f t="shared" ca="1" si="159"/>
        <v>13155</v>
      </c>
      <c r="U267" s="43">
        <f t="shared" ca="1" si="159"/>
        <v>23364</v>
      </c>
      <c r="V267" s="43">
        <f t="shared" ca="1" si="159"/>
        <v>15993</v>
      </c>
      <c r="W267" s="43">
        <f t="shared" ca="1" si="159"/>
        <v>13755</v>
      </c>
      <c r="X267" s="43">
        <f t="shared" ca="1" si="159"/>
        <v>18485</v>
      </c>
      <c r="Y267" s="43">
        <f t="shared" ca="1" si="157"/>
        <v>18026</v>
      </c>
      <c r="Z267" s="43">
        <f t="shared" ca="1" si="157"/>
        <v>24571</v>
      </c>
      <c r="AA267" s="43">
        <f t="shared" ca="1" si="157"/>
        <v>35396</v>
      </c>
      <c r="AB267" s="43">
        <f t="shared" ca="1" si="157"/>
        <v>40985</v>
      </c>
      <c r="AC267" s="43">
        <f t="shared" ca="1" si="157"/>
        <v>17749</v>
      </c>
      <c r="AD267" s="43">
        <f t="shared" ca="1" si="157"/>
        <v>17795</v>
      </c>
      <c r="AE267" s="43">
        <f t="shared" ca="1" si="157"/>
        <v>12683</v>
      </c>
      <c r="AF267" s="43">
        <f t="shared" ca="1" si="157"/>
        <v>13455</v>
      </c>
      <c r="AG267" s="43">
        <f t="shared" ca="1" si="157"/>
        <v>19346</v>
      </c>
      <c r="AH267" s="43">
        <f t="shared" ca="1" si="158"/>
        <v>23262</v>
      </c>
      <c r="AI267" s="43">
        <f t="shared" ca="1" si="158"/>
        <v>10416</v>
      </c>
      <c r="AJ267" s="43">
        <f t="shared" ca="1" si="158"/>
        <v>9610</v>
      </c>
      <c r="AK267" s="43">
        <f t="shared" ca="1" si="158"/>
        <v>9201</v>
      </c>
      <c r="AL267" s="43">
        <f t="shared" ca="1" si="158"/>
        <v>15167</v>
      </c>
      <c r="AM267" s="43">
        <f t="shared" ca="1" si="158"/>
        <v>22218</v>
      </c>
      <c r="AN267" s="43">
        <f t="shared" ca="1" si="158"/>
        <v>22567</v>
      </c>
      <c r="AO267" s="43">
        <f t="shared" ca="1" si="158"/>
        <v>8683</v>
      </c>
      <c r="AP267" s="43">
        <f t="shared" ca="1" si="158"/>
        <v>8784</v>
      </c>
      <c r="AQ267" s="43">
        <f t="shared" ca="1" si="158"/>
        <v>8290</v>
      </c>
      <c r="AR267" s="43">
        <f t="shared" ca="1" si="158"/>
        <v>8814</v>
      </c>
      <c r="AS267" s="43">
        <f t="shared" ca="1" si="158"/>
        <v>13262</v>
      </c>
      <c r="AT267" s="43">
        <f t="shared" ca="1" si="158"/>
        <v>8762</v>
      </c>
      <c r="AU267" s="43">
        <f t="shared" ca="1" si="158"/>
        <v>5927</v>
      </c>
      <c r="AV267" s="43">
        <f t="shared" ca="1" si="158"/>
        <v>8548</v>
      </c>
      <c r="AW267" s="43">
        <f t="shared" ca="1" si="158"/>
        <v>7508</v>
      </c>
      <c r="AX267" s="2">
        <f t="shared" ca="1" si="142"/>
        <v>7090.97</v>
      </c>
      <c r="AY267" s="199">
        <f t="shared" ca="1" si="153"/>
        <v>12109.38</v>
      </c>
      <c r="AZ267" s="199">
        <f t="shared" ca="1" si="153"/>
        <v>14443.93</v>
      </c>
      <c r="BA267" s="2">
        <f t="shared" ca="1" si="153"/>
        <v>5306.86</v>
      </c>
      <c r="BB267" s="2">
        <f t="shared" ca="1" si="153"/>
        <v>5488.33</v>
      </c>
      <c r="BC267" s="2">
        <f t="shared" ca="1" si="153"/>
        <v>3941.97</v>
      </c>
      <c r="BD267" s="2">
        <f t="shared" ca="1" si="153"/>
        <v>3398.68</v>
      </c>
      <c r="BE267" s="2">
        <f t="shared" ca="1" si="153"/>
        <v>4127.2</v>
      </c>
      <c r="BF267" s="2">
        <f t="shared" ca="1" si="153"/>
        <v>7024.88</v>
      </c>
      <c r="BG267" s="2">
        <f t="shared" ca="1" si="153"/>
        <v>2617.13</v>
      </c>
      <c r="BH267" s="2">
        <f t="shared" ca="1" si="150"/>
        <v>2328.4499999999998</v>
      </c>
      <c r="BI267" s="2">
        <f t="shared" ca="1" si="150"/>
        <v>2183.6999999999998</v>
      </c>
      <c r="BJ267" s="2">
        <f t="shared" ca="1" si="150"/>
        <v>2243.33</v>
      </c>
      <c r="BK267" s="2">
        <f t="shared" ca="1" si="150"/>
        <v>4980.32</v>
      </c>
      <c r="BL267" s="2">
        <f t="shared" ca="1" si="150"/>
        <v>5923.12</v>
      </c>
      <c r="BM267" s="2">
        <f t="shared" ca="1" si="150"/>
        <v>1978.51</v>
      </c>
      <c r="BN267" s="2">
        <f t="shared" ca="1" si="150"/>
        <v>2011.53</v>
      </c>
      <c r="BO267" s="2">
        <f t="shared" ca="1" si="150"/>
        <v>1613.65</v>
      </c>
      <c r="BP267" s="2">
        <f t="shared" ca="1" si="150"/>
        <v>1416</v>
      </c>
      <c r="BQ267" s="2">
        <f t="shared" ca="1" si="150"/>
        <v>2214.92</v>
      </c>
      <c r="BR267" s="2">
        <f t="shared" ca="1" si="151"/>
        <v>2195.5100000000002</v>
      </c>
      <c r="BS267" s="2">
        <f t="shared" ca="1" si="151"/>
        <v>982.42</v>
      </c>
      <c r="BT267" s="2">
        <f t="shared" ca="1" si="151"/>
        <v>1492.6</v>
      </c>
      <c r="BU267" s="2">
        <f t="shared" ca="1" si="151"/>
        <v>1291.3</v>
      </c>
      <c r="BV267" s="2">
        <f t="shared" ca="1" si="151"/>
        <v>1573.95</v>
      </c>
      <c r="BW267" s="2">
        <f t="shared" ca="1" si="151"/>
        <v>2728.61</v>
      </c>
      <c r="BX267" s="2">
        <f t="shared" ca="1" si="151"/>
        <v>1983.97</v>
      </c>
      <c r="BY267" s="2">
        <f t="shared" ca="1" si="152"/>
        <v>0</v>
      </c>
      <c r="BZ267" s="2">
        <f t="shared" ca="1" si="152"/>
        <v>0</v>
      </c>
      <c r="CA267" s="2">
        <f t="shared" ca="1" si="152"/>
        <v>0</v>
      </c>
      <c r="CB267" s="2">
        <f t="shared" ca="1" si="152"/>
        <v>0</v>
      </c>
      <c r="CC267" s="2">
        <f t="shared" ca="1" si="152"/>
        <v>0</v>
      </c>
    </row>
    <row r="268" spans="2:81">
      <c r="B268" s="26">
        <v>177</v>
      </c>
      <c r="C268" s="26" t="str">
        <f t="shared" si="154"/>
        <v>历史汇总!B177</v>
      </c>
      <c r="D268" s="26">
        <v>266</v>
      </c>
      <c r="E268" s="26" t="str">
        <f t="shared" si="155"/>
        <v>历史新!C266</v>
      </c>
      <c r="F268" s="26">
        <f>ROW()</f>
        <v>268</v>
      </c>
      <c r="G268" s="694"/>
      <c r="H268" s="29" t="s">
        <v>97</v>
      </c>
      <c r="I268" s="49">
        <f t="shared" ca="1" si="159"/>
        <v>0.51170000000000004</v>
      </c>
      <c r="J268" s="49">
        <f t="shared" ca="1" si="159"/>
        <v>-6.2199999999999998E-2</v>
      </c>
      <c r="K268" s="49">
        <f t="shared" ca="1" si="159"/>
        <v>-0.48309999999999997</v>
      </c>
      <c r="L268" s="49">
        <f t="shared" ca="1" si="159"/>
        <v>5.9799999999999999E-2</v>
      </c>
      <c r="M268" s="49">
        <f t="shared" ca="1" si="159"/>
        <v>-0.25850000000000001</v>
      </c>
      <c r="N268" s="49">
        <f t="shared" ca="1" si="159"/>
        <v>0.1</v>
      </c>
      <c r="O268" s="49">
        <f t="shared" ca="1" si="159"/>
        <v>0.54810000000000003</v>
      </c>
      <c r="P268" s="49">
        <f t="shared" ca="1" si="159"/>
        <v>3.7499999999999999E-2</v>
      </c>
      <c r="Q268" s="49">
        <f t="shared" ca="1" si="159"/>
        <v>-0.42830000000000001</v>
      </c>
      <c r="R268" s="49">
        <f t="shared" ca="1" si="159"/>
        <v>0.29570000000000002</v>
      </c>
      <c r="S268" s="49">
        <f t="shared" ca="1" si="159"/>
        <v>-0.1744</v>
      </c>
      <c r="T268" s="49">
        <f t="shared" ca="1" si="159"/>
        <v>5.6300000000000003E-2</v>
      </c>
      <c r="U268" s="49">
        <f t="shared" ca="1" si="159"/>
        <v>0.77610000000000001</v>
      </c>
      <c r="V268" s="49">
        <f t="shared" ca="1" si="159"/>
        <v>-0.3155</v>
      </c>
      <c r="W268" s="49">
        <f t="shared" ca="1" si="159"/>
        <v>-0.1399</v>
      </c>
      <c r="X268" s="49">
        <f t="shared" ca="1" si="159"/>
        <v>0.34389999999999998</v>
      </c>
      <c r="Y268" s="49">
        <f t="shared" ca="1" si="157"/>
        <v>-2.4799999999999999E-2</v>
      </c>
      <c r="Z268" s="49">
        <f t="shared" ca="1" si="157"/>
        <v>0.36309999999999998</v>
      </c>
      <c r="AA268" s="49">
        <f t="shared" ca="1" si="157"/>
        <v>0.44059999999999999</v>
      </c>
      <c r="AB268" s="49">
        <f t="shared" ca="1" si="157"/>
        <v>0.15790000000000001</v>
      </c>
      <c r="AC268" s="49">
        <f t="shared" ca="1" si="157"/>
        <v>-0.56689999999999996</v>
      </c>
      <c r="AD268" s="49">
        <f t="shared" ca="1" si="157"/>
        <v>2.5999999999999999E-3</v>
      </c>
      <c r="AE268" s="49">
        <f t="shared" ca="1" si="157"/>
        <v>-0.2873</v>
      </c>
      <c r="AF268" s="49">
        <f t="shared" ca="1" si="157"/>
        <v>6.0900000000000003E-2</v>
      </c>
      <c r="AG268" s="49">
        <f t="shared" ca="1" si="157"/>
        <v>0.43780000000000002</v>
      </c>
      <c r="AH268" s="49">
        <f t="shared" ca="1" si="158"/>
        <v>0.2024</v>
      </c>
      <c r="AI268" s="49">
        <f t="shared" ca="1" si="158"/>
        <v>-0.55220000000000002</v>
      </c>
      <c r="AJ268" s="49">
        <f t="shared" ca="1" si="158"/>
        <v>-7.7399999999999997E-2</v>
      </c>
      <c r="AK268" s="49">
        <f t="shared" ca="1" si="158"/>
        <v>-4.2599999999999999E-2</v>
      </c>
      <c r="AL268" s="49">
        <f t="shared" ca="1" si="158"/>
        <v>0.64839999999999998</v>
      </c>
      <c r="AM268" s="49">
        <f t="shared" ca="1" si="158"/>
        <v>0.46489999999999998</v>
      </c>
      <c r="AN268" s="49">
        <f t="shared" ca="1" si="158"/>
        <v>1.5699999999999999E-2</v>
      </c>
      <c r="AO268" s="49">
        <f t="shared" ca="1" si="158"/>
        <v>-0.61519999999999997</v>
      </c>
      <c r="AP268" s="49">
        <f t="shared" ca="1" si="158"/>
        <v>1.1599999999999999E-2</v>
      </c>
      <c r="AQ268" s="49">
        <f t="shared" ca="1" si="158"/>
        <v>-5.62E-2</v>
      </c>
      <c r="AR268" s="49">
        <f t="shared" ca="1" si="158"/>
        <v>6.3200000000000006E-2</v>
      </c>
      <c r="AS268" s="49">
        <f t="shared" ca="1" si="158"/>
        <v>0.50470000000000004</v>
      </c>
      <c r="AT268" s="49">
        <f t="shared" ca="1" si="158"/>
        <v>-0.33929999999999999</v>
      </c>
      <c r="AU268" s="49">
        <f t="shared" ca="1" si="158"/>
        <v>-0.3236</v>
      </c>
      <c r="AV268" s="49">
        <f t="shared" ca="1" si="158"/>
        <v>0.44219999999999998</v>
      </c>
      <c r="AW268" s="49">
        <f t="shared" ca="1" si="158"/>
        <v>-0.1217</v>
      </c>
      <c r="AX268" s="4">
        <f t="shared" ca="1" si="142"/>
        <v>0.39960000000000001</v>
      </c>
      <c r="AY268" s="4">
        <f t="shared" ca="1" si="153"/>
        <v>0.7077</v>
      </c>
      <c r="AZ268" s="4">
        <f t="shared" ca="1" si="153"/>
        <v>0.1928</v>
      </c>
      <c r="BA268" s="4">
        <f t="shared" ca="1" si="153"/>
        <v>-0.63260000000000005</v>
      </c>
      <c r="BB268" s="4">
        <f t="shared" ca="1" si="153"/>
        <v>3.4200000000000001E-2</v>
      </c>
      <c r="BC268" s="4">
        <f t="shared" ca="1" si="153"/>
        <v>-0.28179999999999999</v>
      </c>
      <c r="BD268" s="4">
        <f t="shared" ca="1" si="153"/>
        <v>-0.13780000000000001</v>
      </c>
      <c r="BE268" s="4">
        <f t="shared" ca="1" si="153"/>
        <v>0.21440000000000001</v>
      </c>
      <c r="BF268" s="4">
        <f t="shared" ca="1" si="153"/>
        <v>0.70209999999999995</v>
      </c>
      <c r="BG268" s="4">
        <f t="shared" ca="1" si="153"/>
        <v>-0.62739999999999996</v>
      </c>
      <c r="BH268" s="4">
        <f t="shared" ca="1" si="150"/>
        <v>-0.1103</v>
      </c>
      <c r="BI268" s="4">
        <f t="shared" ca="1" si="150"/>
        <v>-6.2199999999999998E-2</v>
      </c>
      <c r="BJ268" s="4">
        <f t="shared" ca="1" si="150"/>
        <v>2.7300000000000001E-2</v>
      </c>
      <c r="BK268" s="4">
        <f t="shared" ca="1" si="150"/>
        <v>1.2201</v>
      </c>
      <c r="BL268" s="4">
        <f t="shared" ca="1" si="150"/>
        <v>0.1893</v>
      </c>
      <c r="BM268" s="4">
        <f t="shared" ca="1" si="150"/>
        <v>-0.66600000000000004</v>
      </c>
      <c r="BN268" s="4">
        <f t="shared" ca="1" si="150"/>
        <v>1.67E-2</v>
      </c>
      <c r="BO268" s="4">
        <f t="shared" ca="1" si="150"/>
        <v>-0.1978</v>
      </c>
      <c r="BP268" s="4">
        <f t="shared" ca="1" si="150"/>
        <v>-0.1225</v>
      </c>
      <c r="BQ268" s="4">
        <f t="shared" ca="1" si="150"/>
        <v>0.56420000000000003</v>
      </c>
      <c r="BR268" s="4">
        <f t="shared" ca="1" si="151"/>
        <v>-8.8000000000000005E-3</v>
      </c>
      <c r="BS268" s="4">
        <f t="shared" ca="1" si="151"/>
        <v>-0.55249999999999999</v>
      </c>
      <c r="BT268" s="4">
        <f t="shared" ca="1" si="151"/>
        <v>0.51929999999999998</v>
      </c>
      <c r="BU268" s="4">
        <f t="shared" ca="1" si="151"/>
        <v>-0.13489999999999999</v>
      </c>
      <c r="BV268" s="4">
        <f t="shared" ca="1" si="151"/>
        <v>0.21890000000000001</v>
      </c>
      <c r="BW268" s="4">
        <f t="shared" ca="1" si="151"/>
        <v>0.73360000000000003</v>
      </c>
      <c r="BX268" s="4">
        <f t="shared" ca="1" si="151"/>
        <v>-0.27289999999999998</v>
      </c>
      <c r="BY268" s="4">
        <f t="shared" ca="1" si="152"/>
        <v>0</v>
      </c>
      <c r="BZ268" s="4">
        <f t="shared" ca="1" si="152"/>
        <v>0</v>
      </c>
      <c r="CA268" s="4">
        <f t="shared" ca="1" si="152"/>
        <v>0</v>
      </c>
      <c r="CB268" s="4">
        <f t="shared" ca="1" si="152"/>
        <v>0</v>
      </c>
      <c r="CC268" s="4">
        <f t="shared" ca="1" si="152"/>
        <v>0</v>
      </c>
    </row>
    <row r="269" spans="2:81">
      <c r="B269" s="26">
        <v>178</v>
      </c>
      <c r="C269" s="26" t="str">
        <f t="shared" si="154"/>
        <v>历史汇总!B178</v>
      </c>
      <c r="D269" s="26">
        <v>267</v>
      </c>
      <c r="E269" s="26" t="str">
        <f t="shared" si="155"/>
        <v>历史新!C267</v>
      </c>
      <c r="F269" s="26">
        <f>ROW()</f>
        <v>269</v>
      </c>
      <c r="G269" s="694" t="s">
        <v>98</v>
      </c>
      <c r="H269" s="28" t="s">
        <v>99</v>
      </c>
      <c r="I269" s="43">
        <f t="shared" ca="1" si="159"/>
        <v>0</v>
      </c>
      <c r="J269" s="43">
        <f t="shared" ca="1" si="159"/>
        <v>0</v>
      </c>
      <c r="K269" s="43">
        <f t="shared" ca="1" si="159"/>
        <v>0</v>
      </c>
      <c r="L269" s="43">
        <f t="shared" ca="1" si="159"/>
        <v>0</v>
      </c>
      <c r="M269" s="43">
        <f t="shared" ca="1" si="159"/>
        <v>0</v>
      </c>
      <c r="N269" s="43">
        <f t="shared" ca="1" si="159"/>
        <v>0</v>
      </c>
      <c r="O269" s="43">
        <f t="shared" ca="1" si="159"/>
        <v>0</v>
      </c>
      <c r="P269" s="43">
        <f t="shared" ca="1" si="159"/>
        <v>0</v>
      </c>
      <c r="Q269" s="43">
        <f t="shared" ca="1" si="159"/>
        <v>0</v>
      </c>
      <c r="R269" s="43">
        <f t="shared" ca="1" si="159"/>
        <v>0</v>
      </c>
      <c r="S269" s="43">
        <f t="shared" ca="1" si="159"/>
        <v>0</v>
      </c>
      <c r="T269" s="43">
        <f t="shared" ca="1" si="159"/>
        <v>0</v>
      </c>
      <c r="U269" s="57">
        <f t="shared" ca="1" si="159"/>
        <v>4373.4695000000002</v>
      </c>
      <c r="V269" s="43">
        <f t="shared" ca="1" si="159"/>
        <v>4081</v>
      </c>
      <c r="W269" s="43">
        <f t="shared" ca="1" si="159"/>
        <v>3763</v>
      </c>
      <c r="X269" s="43">
        <f t="shared" ca="1" si="159"/>
        <v>4033</v>
      </c>
      <c r="Y269" s="43">
        <f t="shared" ca="1" si="157"/>
        <v>4113</v>
      </c>
      <c r="Z269" s="43">
        <f t="shared" ca="1" si="157"/>
        <v>4455</v>
      </c>
      <c r="AA269" s="43">
        <f t="shared" ca="1" si="157"/>
        <v>4870</v>
      </c>
      <c r="AB269" s="43">
        <f t="shared" ca="1" si="157"/>
        <v>4586</v>
      </c>
      <c r="AC269" s="43">
        <f t="shared" ca="1" si="157"/>
        <v>3919</v>
      </c>
      <c r="AD269" s="43">
        <f t="shared" ca="1" si="157"/>
        <v>4090</v>
      </c>
      <c r="AE269" s="43">
        <f t="shared" ca="1" si="157"/>
        <v>3840</v>
      </c>
      <c r="AF269" s="43">
        <f t="shared" ca="1" si="157"/>
        <v>4213</v>
      </c>
      <c r="AG269" s="43">
        <f t="shared" ca="1" si="157"/>
        <v>4276</v>
      </c>
      <c r="AH269" s="43">
        <f t="shared" ca="1" si="158"/>
        <v>4323</v>
      </c>
      <c r="AI269" s="43">
        <f t="shared" ca="1" si="158"/>
        <v>3618</v>
      </c>
      <c r="AJ269" s="43">
        <f t="shared" ca="1" si="158"/>
        <v>3487</v>
      </c>
      <c r="AK269" s="43">
        <f t="shared" ca="1" si="158"/>
        <v>3302</v>
      </c>
      <c r="AL269" s="43">
        <f t="shared" ca="1" si="158"/>
        <v>3195</v>
      </c>
      <c r="AM269" s="43">
        <f t="shared" ca="1" si="158"/>
        <v>4330</v>
      </c>
      <c r="AN269" s="43">
        <f t="shared" ca="1" si="158"/>
        <v>4282</v>
      </c>
      <c r="AO269" s="43">
        <f t="shared" ca="1" si="158"/>
        <v>3240</v>
      </c>
      <c r="AP269" s="43">
        <f t="shared" ca="1" si="158"/>
        <v>3659</v>
      </c>
      <c r="AQ269" s="43">
        <f t="shared" ca="1" si="158"/>
        <v>3712</v>
      </c>
      <c r="AR269" s="43">
        <f t="shared" ca="1" si="158"/>
        <v>3690</v>
      </c>
      <c r="AS269" s="43">
        <f t="shared" ca="1" si="158"/>
        <v>3601</v>
      </c>
      <c r="AT269" s="43">
        <f t="shared" ca="1" si="158"/>
        <v>3256</v>
      </c>
      <c r="AU269" s="43">
        <f t="shared" ca="1" si="158"/>
        <v>3162</v>
      </c>
      <c r="AV269" s="43">
        <f t="shared" ca="1" si="158"/>
        <v>3522</v>
      </c>
      <c r="AW269" s="43">
        <f t="shared" ca="1" si="158"/>
        <v>3399</v>
      </c>
      <c r="AX269" s="2">
        <f t="shared" ca="1" si="142"/>
        <v>3291.48</v>
      </c>
      <c r="AY269" s="2">
        <f t="shared" ca="1" si="153"/>
        <v>3379.58</v>
      </c>
      <c r="AZ269" s="2">
        <f t="shared" ca="1" si="153"/>
        <v>3328.6</v>
      </c>
      <c r="BA269" s="2">
        <f t="shared" ca="1" si="153"/>
        <v>2610.69</v>
      </c>
      <c r="BB269" s="2">
        <f t="shared" ca="1" si="153"/>
        <v>2824.26</v>
      </c>
      <c r="BC269" s="2">
        <f t="shared" ca="1" si="153"/>
        <v>2611.21</v>
      </c>
      <c r="BD269" s="2">
        <f t="shared" ca="1" si="153"/>
        <v>2772.16</v>
      </c>
      <c r="BE269" s="2">
        <f t="shared" ca="1" si="153"/>
        <v>2684.95</v>
      </c>
      <c r="BF269" s="2">
        <f t="shared" ca="1" si="153"/>
        <v>2738.63</v>
      </c>
      <c r="BG269" s="2">
        <f t="shared" ca="1" si="153"/>
        <v>2315.3200000000002</v>
      </c>
      <c r="BH269" s="2">
        <f t="shared" ca="1" si="150"/>
        <v>2220.8000000000002</v>
      </c>
      <c r="BI269" s="2">
        <f t="shared" ca="1" si="150"/>
        <v>2315.89</v>
      </c>
      <c r="BJ269" s="2">
        <f t="shared" ca="1" si="150"/>
        <v>2493.3000000000002</v>
      </c>
      <c r="BK269" s="2">
        <f t="shared" ca="1" si="150"/>
        <v>3035.65</v>
      </c>
      <c r="BL269" s="2">
        <f t="shared" ca="1" si="150"/>
        <v>3106.91</v>
      </c>
      <c r="BM269" s="2">
        <f t="shared" ca="1" si="150"/>
        <v>2285.7800000000002</v>
      </c>
      <c r="BN269" s="2">
        <f t="shared" ca="1" si="150"/>
        <v>2451.33</v>
      </c>
      <c r="BO269" s="2">
        <f t="shared" ca="1" si="150"/>
        <v>2417.39</v>
      </c>
      <c r="BP269" s="2">
        <f t="shared" ca="1" si="150"/>
        <v>2441.7399999999998</v>
      </c>
      <c r="BQ269" s="2">
        <f t="shared" ca="1" si="150"/>
        <v>2449.1</v>
      </c>
      <c r="BR269" s="2">
        <f t="shared" ca="1" si="151"/>
        <v>2454.62</v>
      </c>
      <c r="BS269" s="2">
        <f t="shared" ca="1" si="151"/>
        <v>2065.66</v>
      </c>
      <c r="BT269" s="2">
        <f t="shared" ca="1" si="151"/>
        <v>2251.89</v>
      </c>
      <c r="BU269" s="2">
        <f t="shared" ca="1" si="151"/>
        <v>2237.6</v>
      </c>
      <c r="BV269" s="2">
        <f t="shared" ca="1" si="151"/>
        <v>2409.91</v>
      </c>
      <c r="BW269" s="2">
        <f t="shared" ca="1" si="151"/>
        <v>2514.5700000000002</v>
      </c>
      <c r="BX269" s="2">
        <f t="shared" ca="1" si="151"/>
        <v>2559.4899999999998</v>
      </c>
      <c r="BY269" s="2">
        <f t="shared" ca="1" si="152"/>
        <v>0</v>
      </c>
      <c r="BZ269" s="2">
        <f t="shared" ca="1" si="152"/>
        <v>0</v>
      </c>
      <c r="CA269" s="2">
        <f t="shared" ca="1" si="152"/>
        <v>0</v>
      </c>
      <c r="CB269" s="2">
        <f t="shared" ca="1" si="152"/>
        <v>0</v>
      </c>
      <c r="CC269" s="2">
        <f t="shared" ca="1" si="152"/>
        <v>0</v>
      </c>
    </row>
    <row r="270" spans="2:81">
      <c r="B270" s="26">
        <v>146</v>
      </c>
      <c r="C270" s="26" t="str">
        <f t="shared" si="154"/>
        <v>历史汇总!B146</v>
      </c>
      <c r="D270" s="26">
        <v>268</v>
      </c>
      <c r="E270" s="26" t="str">
        <f t="shared" si="155"/>
        <v>历史新!C268</v>
      </c>
      <c r="F270" s="26">
        <f>ROW()</f>
        <v>270</v>
      </c>
      <c r="G270" s="694"/>
      <c r="H270" s="29" t="s">
        <v>100</v>
      </c>
      <c r="I270" s="45">
        <f t="shared" ca="1" si="159"/>
        <v>0</v>
      </c>
      <c r="J270" s="45">
        <f t="shared" ca="1" si="159"/>
        <v>0</v>
      </c>
      <c r="K270" s="45">
        <f t="shared" ca="1" si="159"/>
        <v>0</v>
      </c>
      <c r="L270" s="45">
        <f t="shared" ca="1" si="159"/>
        <v>0</v>
      </c>
      <c r="M270" s="45">
        <f t="shared" ca="1" si="159"/>
        <v>0</v>
      </c>
      <c r="N270" s="45">
        <f t="shared" ca="1" si="159"/>
        <v>0</v>
      </c>
      <c r="O270" s="45">
        <f t="shared" ca="1" si="159"/>
        <v>0</v>
      </c>
      <c r="P270" s="45">
        <f t="shared" ca="1" si="159"/>
        <v>0</v>
      </c>
      <c r="Q270" s="45">
        <f t="shared" ca="1" si="159"/>
        <v>0</v>
      </c>
      <c r="R270" s="45">
        <f t="shared" ca="1" si="159"/>
        <v>0</v>
      </c>
      <c r="S270" s="45">
        <f t="shared" ca="1" si="159"/>
        <v>0</v>
      </c>
      <c r="T270" s="45">
        <f t="shared" ca="1" si="159"/>
        <v>0</v>
      </c>
      <c r="U270" s="45">
        <f t="shared" ca="1" si="159"/>
        <v>0</v>
      </c>
      <c r="V270" s="45">
        <f t="shared" ca="1" si="159"/>
        <v>0</v>
      </c>
      <c r="W270" s="45">
        <f t="shared" ca="1" si="159"/>
        <v>0</v>
      </c>
      <c r="X270" s="45">
        <f t="shared" ca="1" si="159"/>
        <v>0</v>
      </c>
      <c r="Y270" s="45">
        <f t="shared" ca="1" si="157"/>
        <v>0</v>
      </c>
      <c r="Z270" s="45">
        <f t="shared" ca="1" si="157"/>
        <v>0</v>
      </c>
      <c r="AA270" s="45">
        <f t="shared" ca="1" si="157"/>
        <v>0</v>
      </c>
      <c r="AB270" s="45">
        <f t="shared" ca="1" si="157"/>
        <v>0</v>
      </c>
      <c r="AC270" s="45">
        <f t="shared" ca="1" si="157"/>
        <v>0</v>
      </c>
      <c r="AD270" s="45">
        <f t="shared" ca="1" si="157"/>
        <v>0</v>
      </c>
      <c r="AE270" s="45">
        <f t="shared" ca="1" si="157"/>
        <v>0</v>
      </c>
      <c r="AF270" s="45">
        <f t="shared" ca="1" si="157"/>
        <v>0</v>
      </c>
      <c r="AG270" s="45">
        <f t="shared" ca="1" si="157"/>
        <v>0</v>
      </c>
      <c r="AH270" s="45">
        <f t="shared" ca="1" si="158"/>
        <v>0</v>
      </c>
      <c r="AI270" s="45">
        <f t="shared" ca="1" si="158"/>
        <v>0</v>
      </c>
      <c r="AJ270" s="45">
        <f t="shared" ca="1" si="158"/>
        <v>0</v>
      </c>
      <c r="AK270" s="45">
        <f t="shared" ca="1" si="158"/>
        <v>0</v>
      </c>
      <c r="AL270" s="45">
        <f t="shared" ca="1" si="158"/>
        <v>0</v>
      </c>
      <c r="AM270" s="45">
        <f t="shared" ca="1" si="158"/>
        <v>0</v>
      </c>
      <c r="AN270" s="45">
        <f t="shared" ca="1" si="158"/>
        <v>0</v>
      </c>
      <c r="AO270" s="45">
        <f t="shared" ca="1" si="158"/>
        <v>0</v>
      </c>
      <c r="AP270" s="45">
        <f t="shared" ca="1" si="158"/>
        <v>0</v>
      </c>
      <c r="AQ270" s="45">
        <f t="shared" ca="1" si="158"/>
        <v>0</v>
      </c>
      <c r="AR270" s="45">
        <f t="shared" ca="1" si="158"/>
        <v>0</v>
      </c>
      <c r="AS270" s="45">
        <f t="shared" ca="1" si="158"/>
        <v>0</v>
      </c>
      <c r="AT270" s="45">
        <f t="shared" ca="1" si="158"/>
        <v>0</v>
      </c>
      <c r="AU270" s="45">
        <f t="shared" ca="1" si="158"/>
        <v>0</v>
      </c>
      <c r="AV270" s="45">
        <f t="shared" ca="1" si="158"/>
        <v>0</v>
      </c>
      <c r="AW270" s="45">
        <f t="shared" ca="1" si="158"/>
        <v>0</v>
      </c>
      <c r="AX270" s="4">
        <f t="shared" ca="1" si="142"/>
        <v>6538.42</v>
      </c>
      <c r="AY270" s="4">
        <f t="shared" ref="AY270:BG278" ca="1" si="160">OFFSET(INDIRECT($E270),0,AY$1)</f>
        <v>7393.94</v>
      </c>
      <c r="AZ270" s="4">
        <f t="shared" ca="1" si="160"/>
        <v>7056.17</v>
      </c>
      <c r="BA270" s="4">
        <f t="shared" ca="1" si="160"/>
        <v>5417.35</v>
      </c>
      <c r="BB270" s="4">
        <f t="shared" ca="1" si="160"/>
        <v>5918.45</v>
      </c>
      <c r="BC270" s="4">
        <f t="shared" ca="1" si="160"/>
        <v>5626.05</v>
      </c>
      <c r="BD270" s="4">
        <f t="shared" ca="1" si="160"/>
        <v>5656.75</v>
      </c>
      <c r="BE270" s="4">
        <f t="shared" ca="1" si="160"/>
        <v>5674.96</v>
      </c>
      <c r="BF270" s="4">
        <f t="shared" ca="1" si="160"/>
        <v>6610.1</v>
      </c>
      <c r="BG270" s="4">
        <f t="shared" ca="1" si="160"/>
        <v>5354.35</v>
      </c>
      <c r="BH270" s="4">
        <f t="shared" ca="1" si="150"/>
        <v>5689.24</v>
      </c>
      <c r="BI270" s="4">
        <f t="shared" ca="1" si="150"/>
        <v>5746.35</v>
      </c>
      <c r="BJ270" s="4">
        <f t="shared" ca="1" si="150"/>
        <v>6511.55</v>
      </c>
      <c r="BK270" s="4">
        <f t="shared" ca="1" si="150"/>
        <v>7647.54</v>
      </c>
      <c r="BL270" s="4">
        <f t="shared" ca="1" si="150"/>
        <v>8697.48</v>
      </c>
      <c r="BM270" s="4">
        <f t="shared" ca="1" si="150"/>
        <v>6206.63</v>
      </c>
      <c r="BN270" s="4">
        <f t="shared" ca="1" si="150"/>
        <v>6333.42</v>
      </c>
      <c r="BO270" s="4">
        <f t="shared" ca="1" si="150"/>
        <v>6202.76</v>
      </c>
      <c r="BP270" s="4">
        <f t="shared" ca="1" si="150"/>
        <v>5963.48</v>
      </c>
      <c r="BQ270" s="4">
        <f t="shared" ca="1" si="150"/>
        <v>6468.41</v>
      </c>
      <c r="BR270" s="4">
        <f t="shared" ca="1" si="151"/>
        <v>6892.99</v>
      </c>
      <c r="BS270" s="4">
        <f t="shared" ca="1" si="151"/>
        <v>5771.87</v>
      </c>
      <c r="BT270" s="4">
        <f t="shared" ca="1" si="151"/>
        <v>5828.2</v>
      </c>
      <c r="BU270" s="4">
        <f t="shared" ca="1" si="151"/>
        <v>5805.93</v>
      </c>
      <c r="BV270" s="4">
        <f t="shared" ca="1" si="151"/>
        <v>6877.93</v>
      </c>
      <c r="BW270" s="4">
        <f t="shared" ca="1" si="151"/>
        <v>7882.7</v>
      </c>
      <c r="BX270" s="4">
        <f t="shared" ca="1" si="151"/>
        <v>7914.06</v>
      </c>
      <c r="BY270" s="4">
        <f t="shared" ca="1" si="152"/>
        <v>0</v>
      </c>
      <c r="BZ270" s="4">
        <f t="shared" ca="1" si="152"/>
        <v>0</v>
      </c>
      <c r="CA270" s="4">
        <f t="shared" ca="1" si="152"/>
        <v>0</v>
      </c>
      <c r="CB270" s="4">
        <f t="shared" ca="1" si="152"/>
        <v>0</v>
      </c>
      <c r="CC270" s="4">
        <f t="shared" ca="1" si="152"/>
        <v>0</v>
      </c>
    </row>
    <row r="271" spans="2:81">
      <c r="B271" s="26">
        <v>179</v>
      </c>
      <c r="C271" s="26" t="str">
        <f t="shared" si="154"/>
        <v>历史汇总!B179</v>
      </c>
      <c r="D271" s="26">
        <v>269</v>
      </c>
      <c r="E271" s="26" t="str">
        <f t="shared" si="155"/>
        <v>历史新!C269</v>
      </c>
      <c r="F271" s="26">
        <f>ROW()</f>
        <v>271</v>
      </c>
      <c r="G271" s="694"/>
      <c r="H271" s="29" t="s">
        <v>101</v>
      </c>
      <c r="I271" s="45">
        <f t="shared" ca="1" si="159"/>
        <v>0</v>
      </c>
      <c r="J271" s="45">
        <f t="shared" ca="1" si="159"/>
        <v>0</v>
      </c>
      <c r="K271" s="45">
        <f t="shared" ca="1" si="159"/>
        <v>0</v>
      </c>
      <c r="L271" s="45">
        <f t="shared" ca="1" si="159"/>
        <v>0</v>
      </c>
      <c r="M271" s="45">
        <f t="shared" ca="1" si="159"/>
        <v>0</v>
      </c>
      <c r="N271" s="45">
        <f t="shared" ca="1" si="159"/>
        <v>0</v>
      </c>
      <c r="O271" s="45">
        <f t="shared" ca="1" si="159"/>
        <v>0</v>
      </c>
      <c r="P271" s="45">
        <f t="shared" ca="1" si="159"/>
        <v>0</v>
      </c>
      <c r="Q271" s="45">
        <f t="shared" ca="1" si="159"/>
        <v>0</v>
      </c>
      <c r="R271" s="45">
        <f t="shared" ca="1" si="159"/>
        <v>0</v>
      </c>
      <c r="S271" s="45">
        <f t="shared" ca="1" si="159"/>
        <v>0</v>
      </c>
      <c r="T271" s="45">
        <f t="shared" ca="1" si="159"/>
        <v>0</v>
      </c>
      <c r="U271" s="56">
        <f t="shared" ca="1" si="159"/>
        <v>4132.1022999999996</v>
      </c>
      <c r="V271" s="45">
        <f t="shared" ca="1" si="159"/>
        <v>3647</v>
      </c>
      <c r="W271" s="45">
        <f t="shared" ca="1" si="159"/>
        <v>3417</v>
      </c>
      <c r="X271" s="45">
        <f t="shared" ca="1" si="159"/>
        <v>3661</v>
      </c>
      <c r="Y271" s="45">
        <f t="shared" ca="1" si="157"/>
        <v>3460</v>
      </c>
      <c r="Z271" s="45">
        <f t="shared" ca="1" si="157"/>
        <v>3744</v>
      </c>
      <c r="AA271" s="45">
        <f t="shared" ca="1" si="157"/>
        <v>4224</v>
      </c>
      <c r="AB271" s="45">
        <f t="shared" ca="1" si="157"/>
        <v>3896</v>
      </c>
      <c r="AC271" s="45">
        <f t="shared" ca="1" si="157"/>
        <v>3341</v>
      </c>
      <c r="AD271" s="45">
        <f t="shared" ca="1" si="157"/>
        <v>3465</v>
      </c>
      <c r="AE271" s="45">
        <f t="shared" ca="1" si="157"/>
        <v>2858</v>
      </c>
      <c r="AF271" s="45">
        <f t="shared" ca="1" si="157"/>
        <v>3561</v>
      </c>
      <c r="AG271" s="45">
        <f t="shared" ca="1" si="157"/>
        <v>3913</v>
      </c>
      <c r="AH271" s="45">
        <f t="shared" ca="1" si="158"/>
        <v>3860</v>
      </c>
      <c r="AI271" s="45">
        <f t="shared" ca="1" si="158"/>
        <v>3305</v>
      </c>
      <c r="AJ271" s="45">
        <f t="shared" ca="1" si="158"/>
        <v>2955</v>
      </c>
      <c r="AK271" s="45">
        <f t="shared" ca="1" si="158"/>
        <v>2948</v>
      </c>
      <c r="AL271" s="45">
        <f t="shared" ca="1" si="158"/>
        <v>3312</v>
      </c>
      <c r="AM271" s="45">
        <f t="shared" ca="1" si="158"/>
        <v>3586</v>
      </c>
      <c r="AN271" s="45">
        <f t="shared" ca="1" si="158"/>
        <v>3678</v>
      </c>
      <c r="AO271" s="45">
        <f t="shared" ca="1" si="158"/>
        <v>2888</v>
      </c>
      <c r="AP271" s="45">
        <f t="shared" ca="1" si="158"/>
        <v>2985</v>
      </c>
      <c r="AQ271" s="45">
        <f t="shared" ca="1" si="158"/>
        <v>2845</v>
      </c>
      <c r="AR271" s="45">
        <f t="shared" ca="1" si="158"/>
        <v>2794</v>
      </c>
      <c r="AS271" s="45">
        <f t="shared" ca="1" si="158"/>
        <v>2856</v>
      </c>
      <c r="AT271" s="45">
        <f t="shared" ca="1" si="158"/>
        <v>2501</v>
      </c>
      <c r="AU271" s="45">
        <f t="shared" ca="1" si="158"/>
        <v>2508</v>
      </c>
      <c r="AV271" s="45">
        <f t="shared" ca="1" si="158"/>
        <v>2873</v>
      </c>
      <c r="AW271" s="45">
        <f t="shared" ca="1" si="158"/>
        <v>2597</v>
      </c>
      <c r="AX271" s="4">
        <f t="shared" ca="1" si="142"/>
        <v>3326.7</v>
      </c>
      <c r="AY271" s="4">
        <f t="shared" ca="1" si="160"/>
        <v>3418.06</v>
      </c>
      <c r="AZ271" s="4">
        <f t="shared" ca="1" si="160"/>
        <v>3379.93</v>
      </c>
      <c r="BA271" s="4">
        <f t="shared" ca="1" si="160"/>
        <v>2609.12</v>
      </c>
      <c r="BB271" s="4">
        <f t="shared" ca="1" si="160"/>
        <v>2656.81</v>
      </c>
      <c r="BC271" s="4">
        <f t="shared" ca="1" si="160"/>
        <v>2605.96</v>
      </c>
      <c r="BD271" s="4">
        <f t="shared" ca="1" si="160"/>
        <v>2702.14</v>
      </c>
      <c r="BE271" s="4">
        <f t="shared" ca="1" si="160"/>
        <v>2813.15</v>
      </c>
      <c r="BF271" s="4">
        <f t="shared" ca="1" si="160"/>
        <v>2690.63</v>
      </c>
      <c r="BG271" s="4">
        <f t="shared" ca="1" si="160"/>
        <v>2271.09</v>
      </c>
      <c r="BH271" s="4">
        <f t="shared" ca="1" si="150"/>
        <v>2064.96</v>
      </c>
      <c r="BI271" s="4">
        <f t="shared" ca="1" si="150"/>
        <v>2133.2600000000002</v>
      </c>
      <c r="BJ271" s="4">
        <f t="shared" ca="1" si="150"/>
        <v>2392.56</v>
      </c>
      <c r="BK271" s="4">
        <f t="shared" ca="1" si="150"/>
        <v>3045.98</v>
      </c>
      <c r="BL271" s="4">
        <f t="shared" ca="1" si="150"/>
        <v>2840.91</v>
      </c>
      <c r="BM271" s="4">
        <f t="shared" ca="1" si="150"/>
        <v>2181.9899999999998</v>
      </c>
      <c r="BN271" s="4">
        <f t="shared" ca="1" si="150"/>
        <v>2307.4</v>
      </c>
      <c r="BO271" s="4">
        <f t="shared" ca="1" si="150"/>
        <v>2365.06</v>
      </c>
      <c r="BP271" s="4">
        <f t="shared" ca="1" si="150"/>
        <v>2425.29</v>
      </c>
      <c r="BQ271" s="4">
        <f t="shared" ca="1" si="150"/>
        <v>2381.35</v>
      </c>
      <c r="BR271" s="4">
        <f t="shared" ca="1" si="151"/>
        <v>2308.4299999999998</v>
      </c>
      <c r="BS271" s="4">
        <f t="shared" ca="1" si="151"/>
        <v>2002.47</v>
      </c>
      <c r="BT271" s="4">
        <f t="shared" ca="1" si="151"/>
        <v>2255.4699999999998</v>
      </c>
      <c r="BU271" s="4">
        <f t="shared" ca="1" si="151"/>
        <v>2243.6999999999998</v>
      </c>
      <c r="BV271" s="4">
        <f t="shared" ca="1" si="151"/>
        <v>2367.6</v>
      </c>
      <c r="BW271" s="4">
        <f t="shared" ca="1" si="151"/>
        <v>2395.5100000000002</v>
      </c>
      <c r="BX271" s="4">
        <f t="shared" ca="1" si="151"/>
        <v>2409.69</v>
      </c>
      <c r="BY271" s="4">
        <f t="shared" ca="1" si="152"/>
        <v>0</v>
      </c>
      <c r="BZ271" s="4">
        <f t="shared" ca="1" si="152"/>
        <v>0</v>
      </c>
      <c r="CA271" s="4">
        <f t="shared" ca="1" si="152"/>
        <v>0</v>
      </c>
      <c r="CB271" s="4">
        <f t="shared" ca="1" si="152"/>
        <v>0</v>
      </c>
      <c r="CC271" s="4">
        <f t="shared" ca="1" si="152"/>
        <v>0</v>
      </c>
    </row>
    <row r="272" spans="2:81">
      <c r="B272" s="26">
        <v>180</v>
      </c>
      <c r="C272" s="26" t="str">
        <f t="shared" si="154"/>
        <v>历史汇总!B180</v>
      </c>
      <c r="D272" s="26">
        <v>270</v>
      </c>
      <c r="E272" s="26" t="str">
        <f t="shared" si="155"/>
        <v>历史新!C270</v>
      </c>
      <c r="F272" s="26">
        <f>ROW()</f>
        <v>272</v>
      </c>
      <c r="G272" s="694"/>
      <c r="H272" s="29" t="s">
        <v>102</v>
      </c>
      <c r="I272" s="45">
        <f t="shared" ca="1" si="159"/>
        <v>0</v>
      </c>
      <c r="J272" s="45">
        <f t="shared" ca="1" si="159"/>
        <v>0</v>
      </c>
      <c r="K272" s="45">
        <f t="shared" ca="1" si="159"/>
        <v>0</v>
      </c>
      <c r="L272" s="45">
        <f t="shared" ca="1" si="159"/>
        <v>0</v>
      </c>
      <c r="M272" s="45">
        <f t="shared" ca="1" si="159"/>
        <v>0</v>
      </c>
      <c r="N272" s="45">
        <f t="shared" ca="1" si="159"/>
        <v>0</v>
      </c>
      <c r="O272" s="45">
        <f t="shared" ca="1" si="159"/>
        <v>0</v>
      </c>
      <c r="P272" s="45">
        <f t="shared" ca="1" si="159"/>
        <v>0</v>
      </c>
      <c r="Q272" s="45">
        <f t="shared" ca="1" si="159"/>
        <v>0</v>
      </c>
      <c r="R272" s="45">
        <f t="shared" ca="1" si="159"/>
        <v>0</v>
      </c>
      <c r="S272" s="45">
        <f t="shared" ca="1" si="159"/>
        <v>0</v>
      </c>
      <c r="T272" s="45">
        <f t="shared" ca="1" si="159"/>
        <v>0</v>
      </c>
      <c r="U272" s="56">
        <f t="shared" ca="1" si="159"/>
        <v>4673.2388000000001</v>
      </c>
      <c r="V272" s="45">
        <f t="shared" ca="1" si="159"/>
        <v>4402</v>
      </c>
      <c r="W272" s="45">
        <f t="shared" ca="1" si="159"/>
        <v>4099</v>
      </c>
      <c r="X272" s="45">
        <f t="shared" ca="1" si="159"/>
        <v>4420</v>
      </c>
      <c r="Y272" s="45">
        <f t="shared" ca="1" si="157"/>
        <v>4577</v>
      </c>
      <c r="Z272" s="45">
        <f t="shared" ca="1" si="157"/>
        <v>5014</v>
      </c>
      <c r="AA272" s="45">
        <f t="shared" ca="1" si="157"/>
        <v>5388</v>
      </c>
      <c r="AB272" s="45">
        <f t="shared" ca="1" si="157"/>
        <v>5053</v>
      </c>
      <c r="AC272" s="45">
        <f t="shared" ca="1" si="157"/>
        <v>4225</v>
      </c>
      <c r="AD272" s="45">
        <f t="shared" ca="1" si="157"/>
        <v>4554</v>
      </c>
      <c r="AE272" s="45">
        <f t="shared" ca="1" si="157"/>
        <v>4398</v>
      </c>
      <c r="AF272" s="45">
        <f t="shared" ca="1" si="157"/>
        <v>4705</v>
      </c>
      <c r="AG272" s="45">
        <f t="shared" ca="1" si="157"/>
        <v>4724</v>
      </c>
      <c r="AH272" s="45">
        <f t="shared" ca="1" si="158"/>
        <v>4703</v>
      </c>
      <c r="AI272" s="45">
        <f t="shared" ca="1" si="158"/>
        <v>3897</v>
      </c>
      <c r="AJ272" s="45">
        <f t="shared" ca="1" si="158"/>
        <v>3926</v>
      </c>
      <c r="AK272" s="45">
        <f t="shared" ca="1" si="158"/>
        <v>3943</v>
      </c>
      <c r="AL272" s="45">
        <f t="shared" ca="1" si="158"/>
        <v>3550</v>
      </c>
      <c r="AM272" s="45">
        <f t="shared" ca="1" si="158"/>
        <v>4996</v>
      </c>
      <c r="AN272" s="45">
        <f t="shared" ca="1" si="158"/>
        <v>4923</v>
      </c>
      <c r="AO272" s="45">
        <f t="shared" ca="1" si="158"/>
        <v>3451</v>
      </c>
      <c r="AP272" s="45">
        <f t="shared" ca="1" si="158"/>
        <v>4143</v>
      </c>
      <c r="AQ272" s="45">
        <f t="shared" ca="1" si="158"/>
        <v>4179</v>
      </c>
      <c r="AR272" s="45">
        <f t="shared" ca="1" si="158"/>
        <v>4118</v>
      </c>
      <c r="AS272" s="45">
        <f t="shared" ca="1" si="158"/>
        <v>4185</v>
      </c>
      <c r="AT272" s="45">
        <f t="shared" ca="1" si="158"/>
        <v>3706</v>
      </c>
      <c r="AU272" s="45">
        <f t="shared" ca="1" si="158"/>
        <v>3614</v>
      </c>
      <c r="AV272" s="45">
        <f t="shared" ca="1" si="158"/>
        <v>4079</v>
      </c>
      <c r="AW272" s="45">
        <f t="shared" ca="1" si="158"/>
        <v>3949</v>
      </c>
      <c r="AX272" s="4">
        <f t="shared" ca="1" si="142"/>
        <v>3409.76</v>
      </c>
      <c r="AY272" s="4">
        <f t="shared" ca="1" si="160"/>
        <v>3555.53</v>
      </c>
      <c r="AZ272" s="4">
        <f t="shared" ca="1" si="160"/>
        <v>3407.14</v>
      </c>
      <c r="BA272" s="4">
        <f t="shared" ca="1" si="160"/>
        <v>2690.39</v>
      </c>
      <c r="BB272" s="4">
        <f t="shared" ca="1" si="160"/>
        <v>3177.14</v>
      </c>
      <c r="BC272" s="4">
        <f t="shared" ca="1" si="160"/>
        <v>2773.35</v>
      </c>
      <c r="BD272" s="4">
        <f t="shared" ca="1" si="160"/>
        <v>3029.47</v>
      </c>
      <c r="BE272" s="4">
        <f t="shared" ca="1" si="160"/>
        <v>2617.38</v>
      </c>
      <c r="BF272" s="4">
        <f t="shared" ca="1" si="160"/>
        <v>3122.49</v>
      </c>
      <c r="BG272" s="4">
        <f t="shared" ca="1" si="160"/>
        <v>2490.64</v>
      </c>
      <c r="BH272" s="4">
        <f t="shared" ca="1" si="150"/>
        <v>2669.47</v>
      </c>
      <c r="BI272" s="4">
        <f t="shared" ca="1" si="150"/>
        <v>2845.43</v>
      </c>
      <c r="BJ272" s="4">
        <f t="shared" ca="1" si="150"/>
        <v>3067.92</v>
      </c>
      <c r="BK272" s="4">
        <f t="shared" ca="1" si="150"/>
        <v>3723.98</v>
      </c>
      <c r="BL272" s="4">
        <f t="shared" ca="1" si="150"/>
        <v>3903.34</v>
      </c>
      <c r="BM272" s="4">
        <f t="shared" ca="1" si="150"/>
        <v>2543.8200000000002</v>
      </c>
      <c r="BN272" s="4">
        <f t="shared" ca="1" si="150"/>
        <v>2929.37</v>
      </c>
      <c r="BO272" s="4">
        <f t="shared" ca="1" si="150"/>
        <v>2664.51</v>
      </c>
      <c r="BP272" s="4">
        <f t="shared" ca="1" si="150"/>
        <v>2635.07</v>
      </c>
      <c r="BQ272" s="4">
        <f t="shared" ca="1" si="150"/>
        <v>2793.72</v>
      </c>
      <c r="BR272" s="4">
        <f t="shared" ca="1" si="151"/>
        <v>2799.05</v>
      </c>
      <c r="BS272" s="4">
        <f t="shared" ca="1" si="151"/>
        <v>2246.35</v>
      </c>
      <c r="BT272" s="4">
        <f t="shared" ca="1" si="151"/>
        <v>2512.4699999999998</v>
      </c>
      <c r="BU272" s="4">
        <f t="shared" ca="1" si="151"/>
        <v>2352.16</v>
      </c>
      <c r="BV272" s="4">
        <f t="shared" ca="1" si="151"/>
        <v>2611.16</v>
      </c>
      <c r="BW272" s="4">
        <f t="shared" ca="1" si="151"/>
        <v>2935.2</v>
      </c>
      <c r="BX272" s="4">
        <f t="shared" ca="1" si="151"/>
        <v>3073.86</v>
      </c>
      <c r="BY272" s="4">
        <f t="shared" ca="1" si="152"/>
        <v>0</v>
      </c>
      <c r="BZ272" s="4">
        <f t="shared" ca="1" si="152"/>
        <v>0</v>
      </c>
      <c r="CA272" s="4">
        <f t="shared" ca="1" si="152"/>
        <v>0</v>
      </c>
      <c r="CB272" s="4">
        <f t="shared" ca="1" si="152"/>
        <v>0</v>
      </c>
      <c r="CC272" s="4">
        <f t="shared" ca="1" si="152"/>
        <v>0</v>
      </c>
    </row>
    <row r="273" spans="2:81">
      <c r="B273" s="26">
        <v>181</v>
      </c>
      <c r="C273" s="26" t="str">
        <f t="shared" si="154"/>
        <v>历史汇总!B181</v>
      </c>
      <c r="D273" s="26">
        <v>271</v>
      </c>
      <c r="E273" s="26" t="str">
        <f t="shared" si="155"/>
        <v>历史新!C271</v>
      </c>
      <c r="F273" s="26">
        <f>ROW()</f>
        <v>273</v>
      </c>
      <c r="G273" s="694"/>
      <c r="H273" s="29" t="s">
        <v>103</v>
      </c>
      <c r="I273" s="45">
        <f t="shared" ca="1" si="159"/>
        <v>0</v>
      </c>
      <c r="J273" s="45">
        <f t="shared" ca="1" si="159"/>
        <v>0</v>
      </c>
      <c r="K273" s="45">
        <f t="shared" ca="1" si="159"/>
        <v>0</v>
      </c>
      <c r="L273" s="45">
        <f t="shared" ca="1" si="159"/>
        <v>0</v>
      </c>
      <c r="M273" s="45">
        <f t="shared" ca="1" si="159"/>
        <v>0</v>
      </c>
      <c r="N273" s="45">
        <f t="shared" ca="1" si="159"/>
        <v>0</v>
      </c>
      <c r="O273" s="45">
        <f t="shared" ca="1" si="159"/>
        <v>0</v>
      </c>
      <c r="P273" s="45">
        <f t="shared" ca="1" si="159"/>
        <v>0</v>
      </c>
      <c r="Q273" s="45">
        <f t="shared" ca="1" si="159"/>
        <v>0</v>
      </c>
      <c r="R273" s="45">
        <f t="shared" ca="1" si="159"/>
        <v>0</v>
      </c>
      <c r="S273" s="45">
        <f t="shared" ca="1" si="159"/>
        <v>0</v>
      </c>
      <c r="T273" s="45">
        <f t="shared" ca="1" si="159"/>
        <v>0</v>
      </c>
      <c r="U273" s="56">
        <f t="shared" ca="1" si="159"/>
        <v>3932.6030999999998</v>
      </c>
      <c r="V273" s="45">
        <f t="shared" ca="1" si="159"/>
        <v>3583</v>
      </c>
      <c r="W273" s="45">
        <f t="shared" ca="1" si="159"/>
        <v>3237</v>
      </c>
      <c r="X273" s="45">
        <f t="shared" ca="1" si="159"/>
        <v>3533</v>
      </c>
      <c r="Y273" s="45">
        <f t="shared" ca="1" si="157"/>
        <v>3437</v>
      </c>
      <c r="Z273" s="45">
        <f t="shared" ca="1" si="157"/>
        <v>3847</v>
      </c>
      <c r="AA273" s="45">
        <f t="shared" ca="1" si="157"/>
        <v>4415</v>
      </c>
      <c r="AB273" s="45">
        <f t="shared" ca="1" si="157"/>
        <v>4495</v>
      </c>
      <c r="AC273" s="45">
        <f t="shared" ca="1" si="157"/>
        <v>3328</v>
      </c>
      <c r="AD273" s="45">
        <f t="shared" ca="1" si="157"/>
        <v>3190</v>
      </c>
      <c r="AE273" s="45">
        <f t="shared" ca="1" si="157"/>
        <v>3145</v>
      </c>
      <c r="AF273" s="45">
        <f t="shared" ca="1" si="157"/>
        <v>3236</v>
      </c>
      <c r="AG273" s="45">
        <f t="shared" ca="1" si="157"/>
        <v>3451</v>
      </c>
      <c r="AH273" s="45">
        <f t="shared" ca="1" si="158"/>
        <v>3595</v>
      </c>
      <c r="AI273" s="45">
        <f t="shared" ca="1" si="158"/>
        <v>2912</v>
      </c>
      <c r="AJ273" s="45">
        <f t="shared" ca="1" si="158"/>
        <v>2636</v>
      </c>
      <c r="AK273" s="45">
        <f t="shared" ca="1" si="158"/>
        <v>2102</v>
      </c>
      <c r="AL273" s="45">
        <f t="shared" ca="1" si="158"/>
        <v>2145</v>
      </c>
      <c r="AM273" s="45">
        <f t="shared" ca="1" si="158"/>
        <v>3746</v>
      </c>
      <c r="AN273" s="45">
        <f t="shared" ca="1" si="158"/>
        <v>3126</v>
      </c>
      <c r="AO273" s="45">
        <f t="shared" ca="1" si="158"/>
        <v>2838</v>
      </c>
      <c r="AP273" s="45">
        <f t="shared" ca="1" si="158"/>
        <v>2858</v>
      </c>
      <c r="AQ273" s="45">
        <f t="shared" ca="1" si="158"/>
        <v>3304</v>
      </c>
      <c r="AR273" s="45">
        <f t="shared" ca="1" si="158"/>
        <v>3284</v>
      </c>
      <c r="AS273" s="45">
        <f t="shared" ca="1" si="158"/>
        <v>3252</v>
      </c>
      <c r="AT273" s="45">
        <f t="shared" ca="1" si="158"/>
        <v>3022</v>
      </c>
      <c r="AU273" s="45">
        <f t="shared" ca="1" si="158"/>
        <v>2760</v>
      </c>
      <c r="AV273" s="45">
        <f t="shared" ca="1" si="158"/>
        <v>2999</v>
      </c>
      <c r="AW273" s="45">
        <f t="shared" ca="1" si="158"/>
        <v>3080</v>
      </c>
      <c r="AX273" s="4">
        <f t="shared" ca="1" si="142"/>
        <v>2542.77</v>
      </c>
      <c r="AY273" s="4">
        <f t="shared" ca="1" si="160"/>
        <v>2478.77</v>
      </c>
      <c r="AZ273" s="4">
        <f t="shared" ca="1" si="160"/>
        <v>2492.6</v>
      </c>
      <c r="BA273" s="4">
        <f t="shared" ca="1" si="160"/>
        <v>1920.21</v>
      </c>
      <c r="BB273" s="4">
        <f t="shared" ca="1" si="160"/>
        <v>1934.64</v>
      </c>
      <c r="BC273" s="4">
        <f t="shared" ca="1" si="160"/>
        <v>1827.59</v>
      </c>
      <c r="BD273" s="4">
        <f t="shared" ca="1" si="160"/>
        <v>2091.52</v>
      </c>
      <c r="BE273" s="4">
        <f t="shared" ca="1" si="160"/>
        <v>1945.92</v>
      </c>
      <c r="BF273" s="4">
        <f t="shared" ca="1" si="160"/>
        <v>2107.66</v>
      </c>
      <c r="BG273" s="4">
        <f t="shared" ca="1" si="160"/>
        <v>1830.48</v>
      </c>
      <c r="BH273" s="4">
        <f t="shared" ca="1" si="150"/>
        <v>1801.08</v>
      </c>
      <c r="BI273" s="4">
        <f t="shared" ca="1" si="150"/>
        <v>1786.19</v>
      </c>
      <c r="BJ273" s="4">
        <f t="shared" ca="1" si="150"/>
        <v>1975.84</v>
      </c>
      <c r="BK273" s="4">
        <f t="shared" ca="1" si="150"/>
        <v>2637.96</v>
      </c>
      <c r="BL273" s="4">
        <f t="shared" ca="1" si="150"/>
        <v>2909.61</v>
      </c>
      <c r="BM273" s="4">
        <f t="shared" ca="1" si="150"/>
        <v>2062.85</v>
      </c>
      <c r="BN273" s="4">
        <f t="shared" ca="1" si="150"/>
        <v>2004.99</v>
      </c>
      <c r="BO273" s="4">
        <f t="shared" ca="1" si="150"/>
        <v>1935.92</v>
      </c>
      <c r="BP273" s="4">
        <f t="shared" ca="1" si="150"/>
        <v>1980.59</v>
      </c>
      <c r="BQ273" s="4">
        <f t="shared" ca="1" si="150"/>
        <v>2133.7399999999998</v>
      </c>
      <c r="BR273" s="4">
        <f t="shared" ca="1" si="151"/>
        <v>2237.15</v>
      </c>
      <c r="BS273" s="4">
        <f t="shared" ca="1" si="151"/>
        <v>1793.97</v>
      </c>
      <c r="BT273" s="4">
        <f t="shared" ca="1" si="151"/>
        <v>1814.78</v>
      </c>
      <c r="BU273" s="4">
        <f t="shared" ca="1" si="151"/>
        <v>1928.73</v>
      </c>
      <c r="BV273" s="4">
        <f t="shared" ca="1" si="151"/>
        <v>2216.0100000000002</v>
      </c>
      <c r="BW273" s="4">
        <f t="shared" ca="1" si="151"/>
        <v>2339.73</v>
      </c>
      <c r="BX273" s="4">
        <f t="shared" ca="1" si="151"/>
        <v>2230.7600000000002</v>
      </c>
      <c r="BY273" s="4">
        <f t="shared" ca="1" si="152"/>
        <v>0</v>
      </c>
      <c r="BZ273" s="4">
        <f t="shared" ca="1" si="152"/>
        <v>0</v>
      </c>
      <c r="CA273" s="4">
        <f t="shared" ca="1" si="152"/>
        <v>0</v>
      </c>
      <c r="CB273" s="4">
        <f t="shared" ca="1" si="152"/>
        <v>0</v>
      </c>
      <c r="CC273" s="4">
        <f t="shared" ca="1" si="152"/>
        <v>0</v>
      </c>
    </row>
    <row r="274" spans="2:81">
      <c r="B274" s="26">
        <v>182</v>
      </c>
      <c r="C274" s="26" t="str">
        <f t="shared" si="154"/>
        <v>历史汇总!B182</v>
      </c>
      <c r="D274" s="26">
        <v>272</v>
      </c>
      <c r="E274" s="26" t="str">
        <f t="shared" si="155"/>
        <v>历史新!C272</v>
      </c>
      <c r="F274" s="26">
        <f>ROW()</f>
        <v>274</v>
      </c>
      <c r="G274" s="695" t="s">
        <v>104</v>
      </c>
      <c r="H274" s="58" t="s">
        <v>105</v>
      </c>
      <c r="I274" s="51">
        <f t="shared" ca="1" si="159"/>
        <v>0</v>
      </c>
      <c r="J274" s="51">
        <f t="shared" ca="1" si="159"/>
        <v>0</v>
      </c>
      <c r="K274" s="51">
        <f t="shared" ca="1" si="159"/>
        <v>0</v>
      </c>
      <c r="L274" s="51">
        <f t="shared" ca="1" si="159"/>
        <v>0</v>
      </c>
      <c r="M274" s="51">
        <f t="shared" ca="1" si="159"/>
        <v>0</v>
      </c>
      <c r="N274" s="51">
        <f t="shared" ca="1" si="159"/>
        <v>0</v>
      </c>
      <c r="O274" s="51">
        <f t="shared" ca="1" si="159"/>
        <v>0</v>
      </c>
      <c r="P274" s="51">
        <f t="shared" ca="1" si="159"/>
        <v>0</v>
      </c>
      <c r="Q274" s="51">
        <f t="shared" ca="1" si="159"/>
        <v>0</v>
      </c>
      <c r="R274" s="51">
        <f t="shared" ca="1" si="159"/>
        <v>0</v>
      </c>
      <c r="S274" s="51">
        <f t="shared" ca="1" si="159"/>
        <v>0</v>
      </c>
      <c r="T274" s="51">
        <f t="shared" ca="1" si="159"/>
        <v>0</v>
      </c>
      <c r="U274" s="51">
        <f t="shared" ca="1" si="159"/>
        <v>3.28</v>
      </c>
      <c r="V274" s="51">
        <f t="shared" ca="1" si="159"/>
        <v>2.97</v>
      </c>
      <c r="W274" s="51">
        <f t="shared" ca="1" si="159"/>
        <v>3.05</v>
      </c>
      <c r="X274" s="51">
        <f t="shared" ca="1" si="159"/>
        <v>3.03</v>
      </c>
      <c r="Y274" s="51">
        <f t="shared" ca="1" si="157"/>
        <v>3.19</v>
      </c>
      <c r="Z274" s="51">
        <f t="shared" ca="1" si="157"/>
        <v>3.26</v>
      </c>
      <c r="AA274" s="51">
        <f t="shared" ca="1" si="157"/>
        <v>3.5</v>
      </c>
      <c r="AB274" s="51">
        <f t="shared" ca="1" si="157"/>
        <v>3.45</v>
      </c>
      <c r="AC274" s="51">
        <f t="shared" ca="1" si="157"/>
        <v>3.14</v>
      </c>
      <c r="AD274" s="51">
        <f t="shared" ca="1" si="157"/>
        <v>3.04</v>
      </c>
      <c r="AE274" s="51">
        <f t="shared" ca="1" si="157"/>
        <v>3.17</v>
      </c>
      <c r="AF274" s="51">
        <f t="shared" ca="1" si="157"/>
        <v>3.09</v>
      </c>
      <c r="AG274" s="51">
        <f t="shared" ca="1" si="157"/>
        <v>3.08</v>
      </c>
      <c r="AH274" s="51">
        <f t="shared" ca="1" si="158"/>
        <v>3.2</v>
      </c>
      <c r="AI274" s="51">
        <f t="shared" ca="1" si="158"/>
        <v>2.9</v>
      </c>
      <c r="AJ274" s="51">
        <f t="shared" ca="1" si="158"/>
        <v>2.7</v>
      </c>
      <c r="AK274" s="51">
        <f t="shared" ca="1" si="158"/>
        <v>2.69</v>
      </c>
      <c r="AL274" s="51">
        <f t="shared" ca="1" si="158"/>
        <v>3.51</v>
      </c>
      <c r="AM274" s="51">
        <f t="shared" ca="1" si="158"/>
        <v>3.15</v>
      </c>
      <c r="AN274" s="51">
        <f t="shared" ca="1" si="158"/>
        <v>3.38</v>
      </c>
      <c r="AO274" s="51">
        <f t="shared" ca="1" si="158"/>
        <v>2.97</v>
      </c>
      <c r="AP274" s="51">
        <f t="shared" ca="1" si="158"/>
        <v>2.9</v>
      </c>
      <c r="AQ274" s="51">
        <f t="shared" ca="1" si="158"/>
        <v>3.03</v>
      </c>
      <c r="AR274" s="51">
        <f t="shared" ca="1" si="158"/>
        <v>3.35</v>
      </c>
      <c r="AS274" s="51">
        <f t="shared" ca="1" si="158"/>
        <v>2.89</v>
      </c>
      <c r="AT274" s="51">
        <f t="shared" ca="1" si="158"/>
        <v>2.6</v>
      </c>
      <c r="AU274" s="51">
        <f t="shared" ca="1" si="158"/>
        <v>2.57</v>
      </c>
      <c r="AV274" s="51">
        <f t="shared" ca="1" si="158"/>
        <v>2.75</v>
      </c>
      <c r="AW274" s="51">
        <f t="shared" ca="1" si="158"/>
        <v>2.66</v>
      </c>
      <c r="AX274" s="2">
        <f t="shared" ca="1" si="142"/>
        <v>2.4500000000000002</v>
      </c>
      <c r="AY274" s="2">
        <f t="shared" ca="1" si="160"/>
        <v>2.68</v>
      </c>
      <c r="AZ274" s="2">
        <f t="shared" ca="1" si="160"/>
        <v>2.86</v>
      </c>
      <c r="BA274" s="2">
        <f t="shared" ca="1" si="160"/>
        <v>2.64</v>
      </c>
      <c r="BB274" s="2">
        <f t="shared" ca="1" si="160"/>
        <v>2.73</v>
      </c>
      <c r="BC274" s="2">
        <f t="shared" ca="1" si="160"/>
        <v>2.38</v>
      </c>
      <c r="BD274" s="2">
        <f t="shared" ca="1" si="160"/>
        <v>2.4300000000000002</v>
      </c>
      <c r="BE274" s="2">
        <f t="shared" ca="1" si="160"/>
        <v>2.2799999999999998</v>
      </c>
      <c r="BF274" s="2">
        <f t="shared" ca="1" si="160"/>
        <v>2.25</v>
      </c>
      <c r="BG274" s="2">
        <f t="shared" ca="1" si="160"/>
        <v>2.06</v>
      </c>
      <c r="BH274" s="2">
        <f t="shared" ca="1" si="150"/>
        <v>1.9</v>
      </c>
      <c r="BI274" s="2">
        <f t="shared" ca="1" si="150"/>
        <v>1.92</v>
      </c>
      <c r="BJ274" s="2">
        <f t="shared" ca="1" si="150"/>
        <v>1.88</v>
      </c>
      <c r="BK274" s="2">
        <f t="shared" ca="1" si="150"/>
        <v>2.14</v>
      </c>
      <c r="BL274" s="2">
        <f t="shared" ca="1" si="150"/>
        <v>2.14</v>
      </c>
      <c r="BM274" s="2">
        <f t="shared" ca="1" si="150"/>
        <v>1.95</v>
      </c>
      <c r="BN274" s="2">
        <f t="shared" ca="1" si="150"/>
        <v>2</v>
      </c>
      <c r="BO274" s="2">
        <f t="shared" ca="1" si="150"/>
        <v>2.13</v>
      </c>
      <c r="BP274" s="2">
        <f t="shared" ca="1" si="150"/>
        <v>2.06</v>
      </c>
      <c r="BQ274" s="2">
        <f t="shared" ca="1" si="150"/>
        <v>2.12</v>
      </c>
      <c r="BR274" s="2">
        <f t="shared" ca="1" si="151"/>
        <v>2.0499999999999998</v>
      </c>
      <c r="BS274" s="2">
        <f t="shared" ca="1" si="151"/>
        <v>2.0299999999999998</v>
      </c>
      <c r="BT274" s="2">
        <f t="shared" ca="1" si="151"/>
        <v>2.04</v>
      </c>
      <c r="BU274" s="2">
        <f t="shared" ca="1" si="151"/>
        <v>2.16</v>
      </c>
      <c r="BV274" s="2">
        <f t="shared" ca="1" si="151"/>
        <v>2.0099999999999998</v>
      </c>
      <c r="BW274" s="2">
        <f t="shared" ca="1" si="151"/>
        <v>2.13</v>
      </c>
      <c r="BX274" s="2">
        <f t="shared" ca="1" si="151"/>
        <v>1.96</v>
      </c>
      <c r="BY274" s="2">
        <f t="shared" ca="1" si="152"/>
        <v>0</v>
      </c>
      <c r="BZ274" s="2">
        <f t="shared" ca="1" si="152"/>
        <v>0</v>
      </c>
      <c r="CA274" s="2">
        <f t="shared" ca="1" si="152"/>
        <v>0</v>
      </c>
      <c r="CB274" s="2">
        <f t="shared" ca="1" si="152"/>
        <v>0</v>
      </c>
      <c r="CC274" s="2">
        <f t="shared" ca="1" si="152"/>
        <v>0</v>
      </c>
    </row>
    <row r="275" spans="2:81">
      <c r="B275" s="26">
        <v>146</v>
      </c>
      <c r="C275" s="26" t="str">
        <f t="shared" si="154"/>
        <v>历史汇总!B146</v>
      </c>
      <c r="D275" s="26">
        <v>273</v>
      </c>
      <c r="E275" s="26" t="str">
        <f t="shared" si="155"/>
        <v>历史新!C273</v>
      </c>
      <c r="F275" s="26">
        <f>ROW()</f>
        <v>275</v>
      </c>
      <c r="G275" s="695"/>
      <c r="H275" s="59" t="s">
        <v>106</v>
      </c>
      <c r="I275" s="53">
        <f t="shared" ca="1" si="159"/>
        <v>0</v>
      </c>
      <c r="J275" s="53">
        <f t="shared" ca="1" si="159"/>
        <v>0</v>
      </c>
      <c r="K275" s="53">
        <f t="shared" ca="1" si="159"/>
        <v>0</v>
      </c>
      <c r="L275" s="53">
        <f t="shared" ca="1" si="159"/>
        <v>0</v>
      </c>
      <c r="M275" s="53">
        <f t="shared" ca="1" si="159"/>
        <v>0</v>
      </c>
      <c r="N275" s="53">
        <f t="shared" ca="1" si="159"/>
        <v>0</v>
      </c>
      <c r="O275" s="53">
        <f t="shared" ca="1" si="159"/>
        <v>0</v>
      </c>
      <c r="P275" s="53">
        <f t="shared" ca="1" si="159"/>
        <v>0</v>
      </c>
      <c r="Q275" s="53">
        <f t="shared" ca="1" si="159"/>
        <v>0</v>
      </c>
      <c r="R275" s="53">
        <f t="shared" ca="1" si="159"/>
        <v>0</v>
      </c>
      <c r="S275" s="53">
        <f t="shared" ca="1" si="159"/>
        <v>0</v>
      </c>
      <c r="T275" s="53">
        <f t="shared" ca="1" si="159"/>
        <v>0</v>
      </c>
      <c r="U275" s="53">
        <f t="shared" ca="1" si="159"/>
        <v>0</v>
      </c>
      <c r="V275" s="53">
        <f t="shared" ca="1" si="159"/>
        <v>0</v>
      </c>
      <c r="W275" s="53">
        <f t="shared" ca="1" si="159"/>
        <v>0</v>
      </c>
      <c r="X275" s="53">
        <f t="shared" ca="1" si="159"/>
        <v>0</v>
      </c>
      <c r="Y275" s="53">
        <f t="shared" ca="1" si="157"/>
        <v>0</v>
      </c>
      <c r="Z275" s="53">
        <f t="shared" ca="1" si="157"/>
        <v>0</v>
      </c>
      <c r="AA275" s="53">
        <f t="shared" ca="1" si="157"/>
        <v>0</v>
      </c>
      <c r="AB275" s="53">
        <f t="shared" ca="1" si="157"/>
        <v>0</v>
      </c>
      <c r="AC275" s="53">
        <f t="shared" ca="1" si="157"/>
        <v>0</v>
      </c>
      <c r="AD275" s="53">
        <f t="shared" ca="1" si="157"/>
        <v>0</v>
      </c>
      <c r="AE275" s="53">
        <f t="shared" ca="1" si="157"/>
        <v>0</v>
      </c>
      <c r="AF275" s="53">
        <f t="shared" ca="1" si="157"/>
        <v>0</v>
      </c>
      <c r="AG275" s="53">
        <f t="shared" ca="1" si="157"/>
        <v>0</v>
      </c>
      <c r="AH275" s="53">
        <f t="shared" ca="1" si="158"/>
        <v>0</v>
      </c>
      <c r="AI275" s="53">
        <f t="shared" ca="1" si="158"/>
        <v>0</v>
      </c>
      <c r="AJ275" s="53">
        <f t="shared" ca="1" si="158"/>
        <v>0</v>
      </c>
      <c r="AK275" s="53">
        <f t="shared" ca="1" si="158"/>
        <v>0</v>
      </c>
      <c r="AL275" s="53">
        <f t="shared" ca="1" si="158"/>
        <v>0</v>
      </c>
      <c r="AM275" s="53">
        <f t="shared" ca="1" si="158"/>
        <v>0</v>
      </c>
      <c r="AN275" s="53">
        <f t="shared" ca="1" si="158"/>
        <v>0</v>
      </c>
      <c r="AO275" s="53">
        <f t="shared" ca="1" si="158"/>
        <v>0</v>
      </c>
      <c r="AP275" s="53">
        <f t="shared" ca="1" si="158"/>
        <v>0</v>
      </c>
      <c r="AQ275" s="53">
        <f t="shared" ca="1" si="158"/>
        <v>0</v>
      </c>
      <c r="AR275" s="53">
        <f t="shared" ca="1" si="158"/>
        <v>0</v>
      </c>
      <c r="AS275" s="53">
        <f t="shared" ca="1" si="158"/>
        <v>0</v>
      </c>
      <c r="AT275" s="53">
        <f t="shared" ca="1" si="158"/>
        <v>0</v>
      </c>
      <c r="AU275" s="53">
        <f t="shared" ca="1" si="158"/>
        <v>0</v>
      </c>
      <c r="AV275" s="53">
        <f t="shared" ca="1" si="158"/>
        <v>0</v>
      </c>
      <c r="AW275" s="53">
        <f t="shared" ca="1" si="158"/>
        <v>0</v>
      </c>
      <c r="AX275" s="4">
        <f t="shared" ca="1" si="142"/>
        <v>12.27</v>
      </c>
      <c r="AY275" s="4">
        <f t="shared" ca="1" si="160"/>
        <v>15.36</v>
      </c>
      <c r="AZ275" s="4">
        <f t="shared" ca="1" si="160"/>
        <v>16.63</v>
      </c>
      <c r="BA275" s="4">
        <f t="shared" ca="1" si="160"/>
        <v>13.56</v>
      </c>
      <c r="BB275" s="4">
        <f t="shared" ca="1" si="160"/>
        <v>14.01</v>
      </c>
      <c r="BC275" s="4">
        <f t="shared" ca="1" si="160"/>
        <v>11.42</v>
      </c>
      <c r="BD275" s="4">
        <f t="shared" ca="1" si="160"/>
        <v>11.39</v>
      </c>
      <c r="BE275" s="4">
        <f t="shared" ca="1" si="160"/>
        <v>10.63</v>
      </c>
      <c r="BF275" s="4">
        <f t="shared" ca="1" si="160"/>
        <v>11.81</v>
      </c>
      <c r="BG275" s="4">
        <f t="shared" ca="1" si="160"/>
        <v>10.65</v>
      </c>
      <c r="BH275" s="4">
        <f t="shared" ref="BH275:BY278" ca="1" si="161">OFFSET(INDIRECT($E275),0,BH$1)</f>
        <v>10.01</v>
      </c>
      <c r="BI275" s="4">
        <f t="shared" ca="1" si="161"/>
        <v>11.63</v>
      </c>
      <c r="BJ275" s="4">
        <f t="shared" ca="1" si="161"/>
        <v>10.64</v>
      </c>
      <c r="BK275" s="4">
        <f t="shared" ca="1" si="161"/>
        <v>11.93</v>
      </c>
      <c r="BL275" s="4">
        <f t="shared" ca="1" si="161"/>
        <v>13.26</v>
      </c>
      <c r="BM275" s="4">
        <f t="shared" ca="1" si="161"/>
        <v>10.83</v>
      </c>
      <c r="BN275" s="4">
        <f t="shared" ca="1" si="161"/>
        <v>11.27</v>
      </c>
      <c r="BO275" s="4">
        <f t="shared" ca="1" si="161"/>
        <v>11.04</v>
      </c>
      <c r="BP275" s="4">
        <f t="shared" ca="1" si="161"/>
        <v>10.79</v>
      </c>
      <c r="BQ275" s="4">
        <f t="shared" ca="1" si="161"/>
        <v>10.67</v>
      </c>
      <c r="BR275" s="4">
        <f t="shared" ca="1" si="161"/>
        <v>10.44</v>
      </c>
      <c r="BS275" s="4">
        <f t="shared" ca="1" si="161"/>
        <v>9.58</v>
      </c>
      <c r="BT275" s="4">
        <f t="shared" ca="1" si="161"/>
        <v>9.98</v>
      </c>
      <c r="BU275" s="4">
        <f t="shared" ca="1" si="161"/>
        <v>10.95</v>
      </c>
      <c r="BV275" s="4">
        <f t="shared" ca="1" si="161"/>
        <v>10.88</v>
      </c>
      <c r="BW275" s="4">
        <f t="shared" ca="1" si="161"/>
        <v>12.83</v>
      </c>
      <c r="BX275" s="4">
        <f t="shared" ref="BR275:BX278" ca="1" si="162">OFFSET(INDIRECT($E275),0,BX$1)</f>
        <v>11.48</v>
      </c>
      <c r="BY275" s="4">
        <f t="shared" ca="1" si="161"/>
        <v>0</v>
      </c>
      <c r="BZ275" s="4">
        <f t="shared" ref="BY275:CC278" ca="1" si="163">OFFSET(INDIRECT($E275),0,BZ$1)</f>
        <v>0</v>
      </c>
      <c r="CA275" s="4">
        <f t="shared" ca="1" si="163"/>
        <v>0</v>
      </c>
      <c r="CB275" s="4">
        <f t="shared" ca="1" si="163"/>
        <v>0</v>
      </c>
      <c r="CC275" s="4">
        <f t="shared" ca="1" si="163"/>
        <v>0</v>
      </c>
    </row>
    <row r="276" spans="2:81">
      <c r="B276" s="26">
        <v>183</v>
      </c>
      <c r="C276" s="26" t="str">
        <f t="shared" si="154"/>
        <v>历史汇总!B183</v>
      </c>
      <c r="D276" s="26">
        <v>274</v>
      </c>
      <c r="E276" s="26" t="str">
        <f t="shared" si="155"/>
        <v>历史新!C274</v>
      </c>
      <c r="F276" s="26">
        <f>ROW()</f>
        <v>276</v>
      </c>
      <c r="G276" s="695"/>
      <c r="H276" s="59" t="s">
        <v>107</v>
      </c>
      <c r="I276" s="53">
        <f t="shared" ca="1" si="159"/>
        <v>0</v>
      </c>
      <c r="J276" s="53">
        <f t="shared" ca="1" si="159"/>
        <v>0</v>
      </c>
      <c r="K276" s="53">
        <f t="shared" ca="1" si="159"/>
        <v>0</v>
      </c>
      <c r="L276" s="53">
        <f t="shared" ca="1" si="159"/>
        <v>0</v>
      </c>
      <c r="M276" s="53">
        <f t="shared" ca="1" si="159"/>
        <v>0</v>
      </c>
      <c r="N276" s="53">
        <f t="shared" ca="1" si="159"/>
        <v>0</v>
      </c>
      <c r="O276" s="53">
        <f t="shared" ca="1" si="159"/>
        <v>0</v>
      </c>
      <c r="P276" s="53">
        <f t="shared" ca="1" si="159"/>
        <v>0</v>
      </c>
      <c r="Q276" s="53">
        <f t="shared" ca="1" si="159"/>
        <v>0</v>
      </c>
      <c r="R276" s="53">
        <f t="shared" ca="1" si="159"/>
        <v>0</v>
      </c>
      <c r="S276" s="53">
        <f t="shared" ca="1" si="159"/>
        <v>0</v>
      </c>
      <c r="T276" s="53">
        <f t="shared" ca="1" si="159"/>
        <v>0</v>
      </c>
      <c r="U276" s="53">
        <f t="shared" ca="1" si="159"/>
        <v>2.15</v>
      </c>
      <c r="V276" s="53">
        <f t="shared" ca="1" si="159"/>
        <v>1.99</v>
      </c>
      <c r="W276" s="53">
        <f t="shared" ca="1" si="159"/>
        <v>2.0099999999999998</v>
      </c>
      <c r="X276" s="53">
        <f t="shared" ca="1" si="159"/>
        <v>1.97</v>
      </c>
      <c r="Y276" s="53">
        <f t="shared" ca="1" si="157"/>
        <v>1.96</v>
      </c>
      <c r="Z276" s="53">
        <f t="shared" ca="1" si="157"/>
        <v>1.98</v>
      </c>
      <c r="AA276" s="53">
        <f t="shared" ca="1" si="157"/>
        <v>2.09</v>
      </c>
      <c r="AB276" s="53">
        <f t="shared" ca="1" si="157"/>
        <v>1.93</v>
      </c>
      <c r="AC276" s="53">
        <f t="shared" ca="1" si="157"/>
        <v>1.76</v>
      </c>
      <c r="AD276" s="53">
        <f t="shared" ca="1" si="157"/>
        <v>1.77</v>
      </c>
      <c r="AE276" s="53">
        <f t="shared" ca="1" si="157"/>
        <v>1.99</v>
      </c>
      <c r="AF276" s="53">
        <f t="shared" ca="1" si="157"/>
        <v>1.83</v>
      </c>
      <c r="AG276" s="53">
        <f t="shared" ca="1" si="157"/>
        <v>1.94</v>
      </c>
      <c r="AH276" s="53">
        <f t="shared" ca="1" si="158"/>
        <v>1.88</v>
      </c>
      <c r="AI276" s="53">
        <f t="shared" ca="1" si="158"/>
        <v>1.79</v>
      </c>
      <c r="AJ276" s="53">
        <f t="shared" ca="1" si="158"/>
        <v>1.64</v>
      </c>
      <c r="AK276" s="53">
        <f t="shared" ca="1" si="158"/>
        <v>1.7</v>
      </c>
      <c r="AL276" s="53">
        <f t="shared" ca="1" si="158"/>
        <v>1.79</v>
      </c>
      <c r="AM276" s="53">
        <f t="shared" ca="1" si="158"/>
        <v>1.89</v>
      </c>
      <c r="AN276" s="53">
        <f t="shared" ca="1" si="158"/>
        <v>1.93</v>
      </c>
      <c r="AO276" s="53">
        <f t="shared" ca="1" si="158"/>
        <v>1.68</v>
      </c>
      <c r="AP276" s="53">
        <f t="shared" ca="1" si="158"/>
        <v>1.67</v>
      </c>
      <c r="AQ276" s="53">
        <f t="shared" ca="1" si="158"/>
        <v>1.59</v>
      </c>
      <c r="AR276" s="53">
        <f t="shared" ca="1" si="158"/>
        <v>1.63</v>
      </c>
      <c r="AS276" s="53">
        <f t="shared" ca="1" si="158"/>
        <v>1.62</v>
      </c>
      <c r="AT276" s="53">
        <f t="shared" ca="1" si="158"/>
        <v>1.47</v>
      </c>
      <c r="AU276" s="53">
        <f t="shared" ca="1" si="158"/>
        <v>1.51</v>
      </c>
      <c r="AV276" s="53">
        <f t="shared" ca="1" si="158"/>
        <v>1.62</v>
      </c>
      <c r="AW276" s="53">
        <f t="shared" ca="1" si="158"/>
        <v>1.55</v>
      </c>
      <c r="AX276" s="4">
        <f t="shared" ca="1" si="142"/>
        <v>1.84</v>
      </c>
      <c r="AY276" s="4">
        <f t="shared" ca="1" si="160"/>
        <v>2.2599999999999998</v>
      </c>
      <c r="AZ276" s="4">
        <f t="shared" ca="1" si="160"/>
        <v>2.34</v>
      </c>
      <c r="BA276" s="4">
        <f t="shared" ca="1" si="160"/>
        <v>1.99</v>
      </c>
      <c r="BB276" s="4">
        <f t="shared" ca="1" si="160"/>
        <v>2.0699999999999998</v>
      </c>
      <c r="BC276" s="4">
        <f t="shared" ca="1" si="160"/>
        <v>1.93</v>
      </c>
      <c r="BD276" s="4">
        <f t="shared" ca="1" si="160"/>
        <v>2</v>
      </c>
      <c r="BE276" s="4">
        <f t="shared" ca="1" si="160"/>
        <v>2.14</v>
      </c>
      <c r="BF276" s="4">
        <f t="shared" ca="1" si="160"/>
        <v>2.0299999999999998</v>
      </c>
      <c r="BG276" s="4">
        <f t="shared" ca="1" si="160"/>
        <v>1.76</v>
      </c>
      <c r="BH276" s="4">
        <f t="shared" ca="1" si="161"/>
        <v>1.6</v>
      </c>
      <c r="BI276" s="4">
        <f t="shared" ca="1" si="161"/>
        <v>1.6</v>
      </c>
      <c r="BJ276" s="4">
        <f t="shared" ca="1" si="161"/>
        <v>1.53</v>
      </c>
      <c r="BK276" s="4">
        <f t="shared" ca="1" si="161"/>
        <v>1.88</v>
      </c>
      <c r="BL276" s="4">
        <f t="shared" ca="1" si="161"/>
        <v>1.87</v>
      </c>
      <c r="BM276" s="4">
        <f t="shared" ca="1" si="161"/>
        <v>1.62</v>
      </c>
      <c r="BN276" s="4">
        <f t="shared" ca="1" si="161"/>
        <v>1.67</v>
      </c>
      <c r="BO276" s="4">
        <f t="shared" ca="1" si="161"/>
        <v>1.7</v>
      </c>
      <c r="BP276" s="4">
        <f t="shared" ca="1" si="161"/>
        <v>1.6</v>
      </c>
      <c r="BQ276" s="4">
        <f t="shared" ca="1" si="161"/>
        <v>1.77</v>
      </c>
      <c r="BR276" s="4">
        <f t="shared" ca="1" si="162"/>
        <v>1.64</v>
      </c>
      <c r="BS276" s="4">
        <f t="shared" ca="1" si="162"/>
        <v>1.6</v>
      </c>
      <c r="BT276" s="4">
        <f t="shared" ca="1" si="162"/>
        <v>1.75</v>
      </c>
      <c r="BU276" s="4">
        <f t="shared" ca="1" si="162"/>
        <v>1.81</v>
      </c>
      <c r="BV276" s="4">
        <f t="shared" ca="1" si="162"/>
        <v>1.69</v>
      </c>
      <c r="BW276" s="4">
        <f t="shared" ca="1" si="162"/>
        <v>1.81</v>
      </c>
      <c r="BX276" s="4">
        <f t="shared" ca="1" si="162"/>
        <v>1.71</v>
      </c>
      <c r="BY276" s="4">
        <f t="shared" ca="1" si="163"/>
        <v>0</v>
      </c>
      <c r="BZ276" s="4">
        <f t="shared" ca="1" si="163"/>
        <v>0</v>
      </c>
      <c r="CA276" s="4">
        <f t="shared" ca="1" si="163"/>
        <v>0</v>
      </c>
      <c r="CB276" s="4">
        <f t="shared" ca="1" si="163"/>
        <v>0</v>
      </c>
      <c r="CC276" s="4">
        <f t="shared" ca="1" si="163"/>
        <v>0</v>
      </c>
    </row>
    <row r="277" spans="2:81">
      <c r="B277" s="26">
        <v>184</v>
      </c>
      <c r="C277" s="26" t="str">
        <f t="shared" si="154"/>
        <v>历史汇总!B184</v>
      </c>
      <c r="D277" s="26">
        <v>275</v>
      </c>
      <c r="E277" s="26" t="str">
        <f t="shared" si="155"/>
        <v>历史新!C275</v>
      </c>
      <c r="F277" s="26">
        <f>ROW()</f>
        <v>277</v>
      </c>
      <c r="G277" s="695"/>
      <c r="H277" s="59" t="s">
        <v>108</v>
      </c>
      <c r="I277" s="53">
        <f t="shared" ca="1" si="159"/>
        <v>0</v>
      </c>
      <c r="J277" s="53">
        <f t="shared" ca="1" si="159"/>
        <v>0</v>
      </c>
      <c r="K277" s="53">
        <f t="shared" ca="1" si="159"/>
        <v>0</v>
      </c>
      <c r="L277" s="53">
        <f t="shared" ca="1" si="159"/>
        <v>0</v>
      </c>
      <c r="M277" s="53">
        <f t="shared" ca="1" si="159"/>
        <v>0</v>
      </c>
      <c r="N277" s="53">
        <f t="shared" ca="1" si="159"/>
        <v>0</v>
      </c>
      <c r="O277" s="53">
        <f t="shared" ca="1" si="159"/>
        <v>0</v>
      </c>
      <c r="P277" s="53">
        <f t="shared" ca="1" si="159"/>
        <v>0</v>
      </c>
      <c r="Q277" s="53">
        <f t="shared" ca="1" si="159"/>
        <v>0</v>
      </c>
      <c r="R277" s="53">
        <f t="shared" ca="1" si="159"/>
        <v>0</v>
      </c>
      <c r="S277" s="53">
        <f t="shared" ca="1" si="159"/>
        <v>0</v>
      </c>
      <c r="T277" s="53">
        <f t="shared" ca="1" si="159"/>
        <v>0</v>
      </c>
      <c r="U277" s="53">
        <f t="shared" ca="1" si="159"/>
        <v>5.78</v>
      </c>
      <c r="V277" s="53">
        <f t="shared" ca="1" si="159"/>
        <v>4.41</v>
      </c>
      <c r="W277" s="53">
        <f t="shared" ca="1" si="159"/>
        <v>4.93</v>
      </c>
      <c r="X277" s="53">
        <f t="shared" ca="1" si="159"/>
        <v>5.26</v>
      </c>
      <c r="Y277" s="53">
        <f t="shared" ca="1" si="157"/>
        <v>5.27</v>
      </c>
      <c r="Z277" s="53">
        <f t="shared" ca="1" si="157"/>
        <v>5.89</v>
      </c>
      <c r="AA277" s="53">
        <f t="shared" ca="1" si="157"/>
        <v>6.78</v>
      </c>
      <c r="AB277" s="53">
        <f t="shared" ca="1" si="157"/>
        <v>7.4</v>
      </c>
      <c r="AC277" s="53">
        <f t="shared" ca="1" si="157"/>
        <v>4.93</v>
      </c>
      <c r="AD277" s="53">
        <f t="shared" ca="1" si="157"/>
        <v>5.26</v>
      </c>
      <c r="AE277" s="53">
        <f t="shared" ca="1" si="157"/>
        <v>5.08</v>
      </c>
      <c r="AF277" s="53">
        <f t="shared" ca="1" si="157"/>
        <v>5.54</v>
      </c>
      <c r="AG277" s="53">
        <f t="shared" ca="1" si="157"/>
        <v>5.92</v>
      </c>
      <c r="AH277" s="53">
        <f t="shared" ca="1" si="158"/>
        <v>5.89</v>
      </c>
      <c r="AI277" s="53">
        <f t="shared" ca="1" si="158"/>
        <v>4.78</v>
      </c>
      <c r="AJ277" s="53">
        <f t="shared" ca="1" si="158"/>
        <v>4.9000000000000004</v>
      </c>
      <c r="AK277" s="53">
        <f t="shared" ca="1" si="158"/>
        <v>4.79</v>
      </c>
      <c r="AL277" s="53">
        <f t="shared" ca="1" si="158"/>
        <v>6.94</v>
      </c>
      <c r="AM277" s="53">
        <f t="shared" ca="1" si="158"/>
        <v>6.98</v>
      </c>
      <c r="AN277" s="53">
        <f t="shared" ca="1" si="158"/>
        <v>7.03</v>
      </c>
      <c r="AO277" s="53">
        <f t="shared" ca="1" si="158"/>
        <v>5.01</v>
      </c>
      <c r="AP277" s="53">
        <f t="shared" ca="1" si="158"/>
        <v>5.4</v>
      </c>
      <c r="AQ277" s="53">
        <f t="shared" ca="1" si="158"/>
        <v>5.6</v>
      </c>
      <c r="AR277" s="53">
        <f t="shared" ca="1" si="158"/>
        <v>6.63</v>
      </c>
      <c r="AS277" s="53">
        <f t="shared" ca="1" si="158"/>
        <v>7.32</v>
      </c>
      <c r="AT277" s="53">
        <f t="shared" ca="1" si="158"/>
        <v>4.79</v>
      </c>
      <c r="AU277" s="53">
        <f t="shared" ca="1" si="158"/>
        <v>4.88</v>
      </c>
      <c r="AV277" s="53">
        <f t="shared" ca="1" si="158"/>
        <v>5.83</v>
      </c>
      <c r="AW277" s="53">
        <f t="shared" ca="1" si="158"/>
        <v>5.0999999999999996</v>
      </c>
      <c r="AX277" s="4">
        <f t="shared" ca="1" si="142"/>
        <v>4.63</v>
      </c>
      <c r="AY277" s="4">
        <f t="shared" ca="1" si="160"/>
        <v>5.33</v>
      </c>
      <c r="AZ277" s="4">
        <f t="shared" ca="1" si="160"/>
        <v>5.62</v>
      </c>
      <c r="BA277" s="4">
        <f t="shared" ca="1" si="160"/>
        <v>4.43</v>
      </c>
      <c r="BB277" s="4">
        <f t="shared" ca="1" si="160"/>
        <v>5.14</v>
      </c>
      <c r="BC277" s="4">
        <f t="shared" ca="1" si="160"/>
        <v>4.1100000000000003</v>
      </c>
      <c r="BD277" s="4">
        <f t="shared" ca="1" si="160"/>
        <v>4.07</v>
      </c>
      <c r="BE277" s="4">
        <f t="shared" ca="1" si="160"/>
        <v>3.58</v>
      </c>
      <c r="BF277" s="4">
        <f t="shared" ca="1" si="160"/>
        <v>4.37</v>
      </c>
      <c r="BG277" s="4">
        <f t="shared" ca="1" si="160"/>
        <v>3.33</v>
      </c>
      <c r="BH277" s="4">
        <f t="shared" ca="1" si="161"/>
        <v>3.55</v>
      </c>
      <c r="BI277" s="4">
        <f t="shared" ca="1" si="161"/>
        <v>3.61</v>
      </c>
      <c r="BJ277" s="4">
        <f t="shared" ca="1" si="161"/>
        <v>3.66</v>
      </c>
      <c r="BK277" s="4">
        <f t="shared" ca="1" si="161"/>
        <v>4.46</v>
      </c>
      <c r="BL277" s="4">
        <f t="shared" ca="1" si="161"/>
        <v>3.84</v>
      </c>
      <c r="BM277" s="4">
        <f t="shared" ca="1" si="161"/>
        <v>3.09</v>
      </c>
      <c r="BN277" s="4">
        <f t="shared" ca="1" si="161"/>
        <v>3.57</v>
      </c>
      <c r="BO277" s="4">
        <f t="shared" ca="1" si="161"/>
        <v>3.87</v>
      </c>
      <c r="BP277" s="4">
        <f t="shared" ca="1" si="161"/>
        <v>3.94</v>
      </c>
      <c r="BQ277" s="4">
        <f t="shared" ca="1" si="161"/>
        <v>4.42</v>
      </c>
      <c r="BR277" s="4">
        <f t="shared" ca="1" si="162"/>
        <v>3.95</v>
      </c>
      <c r="BS277" s="4">
        <f t="shared" ca="1" si="162"/>
        <v>3.86</v>
      </c>
      <c r="BT277" s="4">
        <f t="shared" ca="1" si="162"/>
        <v>4.08</v>
      </c>
      <c r="BU277" s="4">
        <f t="shared" ca="1" si="162"/>
        <v>3.94</v>
      </c>
      <c r="BV277" s="4">
        <f t="shared" ca="1" si="162"/>
        <v>3.78</v>
      </c>
      <c r="BW277" s="4">
        <f t="shared" ca="1" si="162"/>
        <v>4.33</v>
      </c>
      <c r="BX277" s="4">
        <f t="shared" ca="1" si="162"/>
        <v>3.36</v>
      </c>
      <c r="BY277" s="4">
        <f t="shared" ca="1" si="163"/>
        <v>0</v>
      </c>
      <c r="BZ277" s="4">
        <f t="shared" ca="1" si="163"/>
        <v>0</v>
      </c>
      <c r="CA277" s="4">
        <f t="shared" ca="1" si="163"/>
        <v>0</v>
      </c>
      <c r="CB277" s="4">
        <f t="shared" ca="1" si="163"/>
        <v>0</v>
      </c>
      <c r="CC277" s="4">
        <f t="shared" ca="1" si="163"/>
        <v>0</v>
      </c>
    </row>
    <row r="278" spans="2:81">
      <c r="B278" s="26">
        <v>185</v>
      </c>
      <c r="C278" s="26" t="str">
        <f t="shared" si="154"/>
        <v>历史汇总!B185</v>
      </c>
      <c r="D278" s="26">
        <v>276</v>
      </c>
      <c r="E278" s="26" t="str">
        <f t="shared" si="155"/>
        <v>历史新!C276</v>
      </c>
      <c r="F278" s="26">
        <f>ROW()</f>
        <v>278</v>
      </c>
      <c r="G278" s="695"/>
      <c r="H278" s="60" t="s">
        <v>114</v>
      </c>
      <c r="I278" s="55">
        <f t="shared" ca="1" si="159"/>
        <v>0</v>
      </c>
      <c r="J278" s="55">
        <f t="shared" ca="1" si="159"/>
        <v>0</v>
      </c>
      <c r="K278" s="55">
        <f t="shared" ca="1" si="159"/>
        <v>0</v>
      </c>
      <c r="L278" s="55">
        <f t="shared" ca="1" si="159"/>
        <v>0</v>
      </c>
      <c r="M278" s="55">
        <f t="shared" ca="1" si="159"/>
        <v>0</v>
      </c>
      <c r="N278" s="55">
        <f t="shared" ca="1" si="159"/>
        <v>0</v>
      </c>
      <c r="O278" s="55">
        <f t="shared" ca="1" si="159"/>
        <v>0</v>
      </c>
      <c r="P278" s="55">
        <f t="shared" ca="1" si="159"/>
        <v>0</v>
      </c>
      <c r="Q278" s="55">
        <f t="shared" ca="1" si="159"/>
        <v>0</v>
      </c>
      <c r="R278" s="55">
        <f t="shared" ca="1" si="159"/>
        <v>0</v>
      </c>
      <c r="S278" s="55">
        <f t="shared" ca="1" si="159"/>
        <v>0</v>
      </c>
      <c r="T278" s="55">
        <f t="shared" ca="1" si="159"/>
        <v>0</v>
      </c>
      <c r="U278" s="55">
        <f t="shared" ca="1" si="159"/>
        <v>2.62</v>
      </c>
      <c r="V278" s="55">
        <f t="shared" ca="1" si="159"/>
        <v>2.2599999999999998</v>
      </c>
      <c r="W278" s="55">
        <f t="shared" ca="1" si="159"/>
        <v>2.33</v>
      </c>
      <c r="X278" s="55">
        <f t="shared" ca="1" si="159"/>
        <v>2.33</v>
      </c>
      <c r="Y278" s="55">
        <f t="shared" ca="1" si="157"/>
        <v>2.3199999999999998</v>
      </c>
      <c r="Z278" s="55">
        <f t="shared" ca="1" si="157"/>
        <v>2.4900000000000002</v>
      </c>
      <c r="AA278" s="55">
        <f t="shared" ca="1" si="157"/>
        <v>2.85</v>
      </c>
      <c r="AB278" s="55">
        <f t="shared" ca="1" si="157"/>
        <v>2.91</v>
      </c>
      <c r="AC278" s="55">
        <f t="shared" ca="1" si="157"/>
        <v>2.2000000000000002</v>
      </c>
      <c r="AD278" s="55">
        <f t="shared" ca="1" si="157"/>
        <v>2.0099999999999998</v>
      </c>
      <c r="AE278" s="55">
        <f t="shared" ca="1" si="157"/>
        <v>1.98</v>
      </c>
      <c r="AF278" s="55">
        <f t="shared" ca="1" si="157"/>
        <v>1.94</v>
      </c>
      <c r="AG278" s="55">
        <f t="shared" ca="1" si="157"/>
        <v>2.1</v>
      </c>
      <c r="AH278" s="55">
        <f t="shared" ca="1" si="158"/>
        <v>2.16</v>
      </c>
      <c r="AI278" s="55">
        <f t="shared" ca="1" si="158"/>
        <v>1.85</v>
      </c>
      <c r="AJ278" s="55">
        <f t="shared" ca="1" si="158"/>
        <v>1.72</v>
      </c>
      <c r="AK278" s="55">
        <f t="shared" ca="1" si="158"/>
        <v>2.1800000000000002</v>
      </c>
      <c r="AL278" s="55">
        <f t="shared" ca="1" si="158"/>
        <v>3.35</v>
      </c>
      <c r="AM278" s="55">
        <f t="shared" ca="1" si="158"/>
        <v>2.44</v>
      </c>
      <c r="AN278" s="55">
        <f t="shared" ca="1" si="158"/>
        <v>2.8</v>
      </c>
      <c r="AO278" s="55">
        <f t="shared" ca="1" si="158"/>
        <v>1.97</v>
      </c>
      <c r="AP278" s="55">
        <f t="shared" ca="1" si="158"/>
        <v>1.91</v>
      </c>
      <c r="AQ278" s="55">
        <f t="shared" ca="1" si="158"/>
        <v>2.27</v>
      </c>
      <c r="AR278" s="55">
        <f t="shared" ca="1" si="158"/>
        <v>2.2999999999999998</v>
      </c>
      <c r="AS278" s="55">
        <f t="shared" ca="1" si="158"/>
        <v>2.2000000000000002</v>
      </c>
      <c r="AT278" s="55">
        <f t="shared" ca="1" si="158"/>
        <v>1.94</v>
      </c>
      <c r="AU278" s="55">
        <f t="shared" ca="1" si="158"/>
        <v>1.93</v>
      </c>
      <c r="AV278" s="55">
        <f t="shared" ca="1" si="158"/>
        <v>1.99</v>
      </c>
      <c r="AW278" s="55">
        <f t="shared" ca="1" si="158"/>
        <v>2.13</v>
      </c>
      <c r="AX278" s="4">
        <f t="shared" ca="1" si="142"/>
        <v>1.87</v>
      </c>
      <c r="AY278" s="4">
        <f t="shared" ca="1" si="160"/>
        <v>2.08</v>
      </c>
      <c r="AZ278" s="4">
        <f t="shared" ca="1" si="160"/>
        <v>2.17</v>
      </c>
      <c r="BA278" s="4">
        <f t="shared" ca="1" si="160"/>
        <v>1.65</v>
      </c>
      <c r="BB278" s="4">
        <f t="shared" ca="1" si="160"/>
        <v>1.7</v>
      </c>
      <c r="BC278" s="4">
        <f t="shared" ca="1" si="160"/>
        <v>1.53</v>
      </c>
      <c r="BD278" s="4">
        <f t="shared" ca="1" si="160"/>
        <v>1.64</v>
      </c>
      <c r="BE278" s="4">
        <f t="shared" ca="1" si="160"/>
        <v>1.62</v>
      </c>
      <c r="BF278" s="4">
        <f t="shared" ca="1" si="160"/>
        <v>1.7</v>
      </c>
      <c r="BG278" s="4">
        <f t="shared" ca="1" si="160"/>
        <v>1.52</v>
      </c>
      <c r="BH278" s="4">
        <f t="shared" ca="1" si="161"/>
        <v>1.49</v>
      </c>
      <c r="BI278" s="4">
        <f t="shared" ca="1" si="161"/>
        <v>1.47</v>
      </c>
      <c r="BJ278" s="4">
        <f t="shared" ca="1" si="161"/>
        <v>1.55</v>
      </c>
      <c r="BK278" s="4">
        <f t="shared" ca="1" si="161"/>
        <v>1.82</v>
      </c>
      <c r="BL278" s="4">
        <f t="shared" ca="1" si="161"/>
        <v>1.9</v>
      </c>
      <c r="BM278" s="4">
        <f t="shared" ca="1" si="161"/>
        <v>1.82</v>
      </c>
      <c r="BN278" s="4">
        <f t="shared" ca="1" si="161"/>
        <v>1.71</v>
      </c>
      <c r="BO278" s="4">
        <f t="shared" ca="1" si="161"/>
        <v>1.65</v>
      </c>
      <c r="BP278" s="4">
        <f t="shared" ca="1" si="161"/>
        <v>1.58</v>
      </c>
      <c r="BQ278" s="4">
        <f t="shared" ca="1" si="161"/>
        <v>1.83</v>
      </c>
      <c r="BR278" s="4">
        <f t="shared" ca="1" si="162"/>
        <v>1.8</v>
      </c>
      <c r="BS278" s="4">
        <f t="shared" ca="1" si="162"/>
        <v>1.61</v>
      </c>
      <c r="BT278" s="4">
        <f t="shared" ca="1" si="162"/>
        <v>1.7</v>
      </c>
      <c r="BU278" s="4">
        <f t="shared" ca="1" si="162"/>
        <v>1.67</v>
      </c>
      <c r="BV278" s="4">
        <f t="shared" ca="1" si="162"/>
        <v>1.73</v>
      </c>
      <c r="BW278" s="4">
        <f t="shared" ca="1" si="162"/>
        <v>1.96</v>
      </c>
      <c r="BX278" s="4">
        <f t="shared" ca="1" si="162"/>
        <v>1.71</v>
      </c>
      <c r="BY278" s="4">
        <f t="shared" ca="1" si="163"/>
        <v>0</v>
      </c>
      <c r="BZ278" s="4">
        <f t="shared" ca="1" si="163"/>
        <v>0</v>
      </c>
      <c r="CA278" s="4">
        <f t="shared" ca="1" si="163"/>
        <v>0</v>
      </c>
      <c r="CB278" s="4">
        <f t="shared" ca="1" si="163"/>
        <v>0</v>
      </c>
      <c r="CC278" s="4">
        <f t="shared" ca="1" si="163"/>
        <v>0</v>
      </c>
    </row>
    <row r="279" spans="2:81">
      <c r="C279" s="26" t="str">
        <f t="shared" si="154"/>
        <v>历史汇总!B</v>
      </c>
      <c r="D279" s="26">
        <v>277</v>
      </c>
      <c r="E279" s="26" t="str">
        <f t="shared" si="155"/>
        <v>历史新!C277</v>
      </c>
      <c r="F279" s="26">
        <f>ROW()</f>
        <v>279</v>
      </c>
      <c r="AX279" s="203"/>
    </row>
    <row r="280" spans="2:81">
      <c r="C280" s="26" t="str">
        <f t="shared" si="154"/>
        <v>历史汇总!B</v>
      </c>
      <c r="D280" s="26">
        <v>278</v>
      </c>
      <c r="E280" s="26" t="str">
        <f t="shared" si="155"/>
        <v>历史新!C278</v>
      </c>
      <c r="F280" s="26">
        <f>ROW()</f>
        <v>280</v>
      </c>
      <c r="AX280" s="203"/>
    </row>
    <row r="281" spans="2:81">
      <c r="C281" s="26" t="str">
        <f t="shared" si="154"/>
        <v>历史汇总!B</v>
      </c>
      <c r="D281" s="26">
        <v>279</v>
      </c>
      <c r="E281" s="26" t="str">
        <f t="shared" si="155"/>
        <v>历史新!C279</v>
      </c>
      <c r="F281" s="26">
        <f>ROW()</f>
        <v>281</v>
      </c>
      <c r="AX281" s="203"/>
    </row>
    <row r="282" spans="2:81">
      <c r="C282" s="26" t="str">
        <f t="shared" si="154"/>
        <v>历史汇总!B</v>
      </c>
      <c r="D282" s="26">
        <v>280</v>
      </c>
      <c r="E282" s="26" t="str">
        <f t="shared" si="155"/>
        <v>历史新!C280</v>
      </c>
      <c r="F282" s="26">
        <f>ROW()</f>
        <v>282</v>
      </c>
      <c r="AX282" s="203"/>
    </row>
    <row r="283" spans="2:81">
      <c r="C283" s="26" t="str">
        <f t="shared" si="154"/>
        <v>历史汇总!B</v>
      </c>
      <c r="D283" s="26">
        <v>281</v>
      </c>
      <c r="E283" s="26" t="str">
        <f t="shared" si="155"/>
        <v>历史新!C281</v>
      </c>
      <c r="F283" s="26">
        <f>ROW()</f>
        <v>283</v>
      </c>
      <c r="AX283" s="203"/>
    </row>
    <row r="284" spans="2:81">
      <c r="C284" s="26" t="str">
        <f t="shared" si="154"/>
        <v>历史汇总!B</v>
      </c>
      <c r="D284" s="26">
        <v>282</v>
      </c>
      <c r="E284" s="26" t="str">
        <f t="shared" si="155"/>
        <v>历史新!C282</v>
      </c>
      <c r="F284" s="26">
        <f>ROW()</f>
        <v>284</v>
      </c>
      <c r="H284" s="26">
        <f>F337-55</f>
        <v>282</v>
      </c>
      <c r="AX284" s="203"/>
    </row>
    <row r="285" spans="2:81" ht="21">
      <c r="C285" s="26" t="str">
        <f t="shared" si="154"/>
        <v>历史汇总!B</v>
      </c>
      <c r="D285" s="26">
        <v>283</v>
      </c>
      <c r="E285" s="26" t="str">
        <f t="shared" si="155"/>
        <v>历史新!C283</v>
      </c>
      <c r="F285" s="26">
        <f>ROW()</f>
        <v>285</v>
      </c>
      <c r="G285" s="696" t="s">
        <v>115</v>
      </c>
      <c r="H285" s="696"/>
      <c r="I285" s="42" t="str">
        <f>I3</f>
        <v>201101</v>
      </c>
      <c r="J285" s="42" t="str">
        <f t="shared" ref="J285:BT285" si="164">J3</f>
        <v>201102</v>
      </c>
      <c r="K285" s="42" t="str">
        <f t="shared" si="164"/>
        <v>201103</v>
      </c>
      <c r="L285" s="42" t="str">
        <f t="shared" si="164"/>
        <v>201104</v>
      </c>
      <c r="M285" s="42" t="str">
        <f t="shared" si="164"/>
        <v>201105</v>
      </c>
      <c r="N285" s="42" t="str">
        <f t="shared" si="164"/>
        <v>201106</v>
      </c>
      <c r="O285" s="42" t="str">
        <f t="shared" si="164"/>
        <v>201107</v>
      </c>
      <c r="P285" s="42" t="str">
        <f t="shared" si="164"/>
        <v>201108</v>
      </c>
      <c r="Q285" s="42" t="str">
        <f t="shared" si="164"/>
        <v>201109</v>
      </c>
      <c r="R285" s="42" t="str">
        <f t="shared" si="164"/>
        <v>201110</v>
      </c>
      <c r="S285" s="42" t="str">
        <f t="shared" si="164"/>
        <v>201111</v>
      </c>
      <c r="T285" s="42" t="str">
        <f t="shared" si="164"/>
        <v>201112</v>
      </c>
      <c r="U285" s="42" t="str">
        <f t="shared" si="164"/>
        <v>201201</v>
      </c>
      <c r="V285" s="42" t="str">
        <f t="shared" si="164"/>
        <v>201202</v>
      </c>
      <c r="W285" s="42" t="str">
        <f t="shared" si="164"/>
        <v>201203</v>
      </c>
      <c r="X285" s="42" t="str">
        <f t="shared" si="164"/>
        <v>201204</v>
      </c>
      <c r="Y285" s="42" t="str">
        <f t="shared" si="164"/>
        <v>201205</v>
      </c>
      <c r="Z285" s="42" t="str">
        <f t="shared" si="164"/>
        <v>201206</v>
      </c>
      <c r="AA285" s="42" t="str">
        <f t="shared" si="164"/>
        <v>201207</v>
      </c>
      <c r="AB285" s="42" t="str">
        <f t="shared" si="164"/>
        <v>201208</v>
      </c>
      <c r="AC285" s="42" t="str">
        <f t="shared" si="164"/>
        <v>201209</v>
      </c>
      <c r="AD285" s="42" t="str">
        <f t="shared" si="164"/>
        <v>201210</v>
      </c>
      <c r="AE285" s="42" t="str">
        <f t="shared" si="164"/>
        <v>201211</v>
      </c>
      <c r="AF285" s="42" t="str">
        <f t="shared" si="164"/>
        <v>201212</v>
      </c>
      <c r="AG285" s="42" t="str">
        <f t="shared" si="164"/>
        <v>201301</v>
      </c>
      <c r="AH285" s="42" t="str">
        <f t="shared" si="164"/>
        <v>201302</v>
      </c>
      <c r="AI285" s="42" t="str">
        <f t="shared" si="164"/>
        <v>201303</v>
      </c>
      <c r="AJ285" s="42" t="str">
        <f t="shared" si="164"/>
        <v>201304</v>
      </c>
      <c r="AK285" s="42" t="str">
        <f t="shared" si="164"/>
        <v>201305</v>
      </c>
      <c r="AL285" s="42" t="str">
        <f t="shared" si="164"/>
        <v>201306</v>
      </c>
      <c r="AM285" s="42" t="str">
        <f t="shared" si="164"/>
        <v>201307</v>
      </c>
      <c r="AN285" s="42" t="str">
        <f t="shared" si="164"/>
        <v>201308</v>
      </c>
      <c r="AO285" s="42" t="str">
        <f t="shared" si="164"/>
        <v>201309</v>
      </c>
      <c r="AP285" s="42" t="str">
        <f t="shared" si="164"/>
        <v>201310</v>
      </c>
      <c r="AQ285" s="42" t="str">
        <f t="shared" si="164"/>
        <v>201311</v>
      </c>
      <c r="AR285" s="42" t="str">
        <f t="shared" si="164"/>
        <v>201312</v>
      </c>
      <c r="AS285" s="42" t="str">
        <f t="shared" si="164"/>
        <v>201401</v>
      </c>
      <c r="AT285" s="42" t="str">
        <f t="shared" si="164"/>
        <v>201402</v>
      </c>
      <c r="AU285" s="42" t="str">
        <f t="shared" si="164"/>
        <v>201403</v>
      </c>
      <c r="AV285" s="42" t="str">
        <f t="shared" si="164"/>
        <v>201404</v>
      </c>
      <c r="AW285" s="42" t="str">
        <f t="shared" si="164"/>
        <v>201405</v>
      </c>
      <c r="AX285" s="42" t="str">
        <f t="shared" si="164"/>
        <v>201406</v>
      </c>
      <c r="AY285" s="42" t="str">
        <f t="shared" si="164"/>
        <v>201407</v>
      </c>
      <c r="AZ285" s="42" t="str">
        <f t="shared" si="164"/>
        <v>201408</v>
      </c>
      <c r="BA285" s="42" t="str">
        <f t="shared" si="164"/>
        <v>201409</v>
      </c>
      <c r="BB285" s="42" t="str">
        <f t="shared" si="164"/>
        <v>201410</v>
      </c>
      <c r="BC285" s="42" t="str">
        <f t="shared" si="164"/>
        <v>201411</v>
      </c>
      <c r="BD285" s="42" t="str">
        <f t="shared" si="164"/>
        <v>201412</v>
      </c>
      <c r="BE285" s="42" t="str">
        <f t="shared" si="164"/>
        <v>201501</v>
      </c>
      <c r="BF285" s="42" t="str">
        <f t="shared" si="164"/>
        <v>201502</v>
      </c>
      <c r="BG285" s="42" t="str">
        <f t="shared" si="164"/>
        <v>201503</v>
      </c>
      <c r="BH285" s="42" t="str">
        <f t="shared" ref="BH285:BP285" si="165">BH3</f>
        <v>201504</v>
      </c>
      <c r="BI285" s="42" t="str">
        <f t="shared" si="165"/>
        <v>201505</v>
      </c>
      <c r="BJ285" s="42" t="str">
        <f t="shared" si="165"/>
        <v>201506</v>
      </c>
      <c r="BK285" s="42" t="str">
        <f t="shared" si="165"/>
        <v>201507</v>
      </c>
      <c r="BL285" s="42" t="str">
        <f t="shared" si="165"/>
        <v>201508</v>
      </c>
      <c r="BM285" s="42" t="str">
        <f t="shared" si="165"/>
        <v>201509</v>
      </c>
      <c r="BN285" s="42" t="str">
        <f t="shared" si="165"/>
        <v>201510</v>
      </c>
      <c r="BO285" s="42" t="str">
        <f t="shared" si="165"/>
        <v>201511</v>
      </c>
      <c r="BP285" s="42" t="str">
        <f t="shared" si="165"/>
        <v>201512</v>
      </c>
      <c r="BQ285" s="42" t="str">
        <f t="shared" si="164"/>
        <v>201601</v>
      </c>
      <c r="BR285" s="42" t="str">
        <f t="shared" si="164"/>
        <v>201602</v>
      </c>
      <c r="BS285" s="42" t="str">
        <f t="shared" si="164"/>
        <v>201603</v>
      </c>
      <c r="BT285" s="42" t="str">
        <f t="shared" si="164"/>
        <v>201604</v>
      </c>
      <c r="BU285" s="42" t="str">
        <f t="shared" ref="BU285:CC285" si="166">BU3</f>
        <v>201605</v>
      </c>
      <c r="BV285" s="42" t="str">
        <f t="shared" si="166"/>
        <v>201606</v>
      </c>
      <c r="BW285" s="42" t="str">
        <f t="shared" si="166"/>
        <v>201607</v>
      </c>
      <c r="BX285" s="42" t="str">
        <f t="shared" si="166"/>
        <v>201608</v>
      </c>
      <c r="BY285" s="42" t="str">
        <f t="shared" si="166"/>
        <v>201609</v>
      </c>
      <c r="BZ285" s="42" t="str">
        <f t="shared" si="166"/>
        <v>201610</v>
      </c>
      <c r="CA285" s="42" t="str">
        <f t="shared" si="166"/>
        <v>201611</v>
      </c>
      <c r="CB285" s="42" t="str">
        <f t="shared" si="166"/>
        <v>201612</v>
      </c>
      <c r="CC285" s="42" t="str">
        <f t="shared" si="166"/>
        <v>201701</v>
      </c>
    </row>
    <row r="286" spans="2:81">
      <c r="B286" s="26">
        <v>261</v>
      </c>
      <c r="C286" s="26" t="str">
        <f t="shared" si="154"/>
        <v>历史汇总!B261</v>
      </c>
      <c r="D286" s="26">
        <v>284</v>
      </c>
      <c r="E286" s="26" t="str">
        <f t="shared" si="155"/>
        <v>历史新!C284</v>
      </c>
      <c r="F286" s="26">
        <f>ROW()</f>
        <v>286</v>
      </c>
      <c r="G286" s="694" t="s">
        <v>14</v>
      </c>
      <c r="H286" s="28" t="s">
        <v>15</v>
      </c>
      <c r="I286" s="2">
        <f ca="1">OFFSET(INDIRECT($E286),0,I$1)</f>
        <v>1141860</v>
      </c>
      <c r="J286" s="2">
        <f t="shared" ref="J286:BG291" ca="1" si="167">OFFSET(INDIRECT($E286),0,J$1)</f>
        <v>1293424</v>
      </c>
      <c r="K286" s="2">
        <f t="shared" ca="1" si="167"/>
        <v>980659</v>
      </c>
      <c r="L286" s="2">
        <f t="shared" ca="1" si="167"/>
        <v>1046268</v>
      </c>
      <c r="M286" s="2">
        <f t="shared" ca="1" si="167"/>
        <v>793282</v>
      </c>
      <c r="N286" s="2">
        <f t="shared" ca="1" si="167"/>
        <v>1047135</v>
      </c>
      <c r="O286" s="2">
        <f t="shared" ca="1" si="167"/>
        <v>1553794</v>
      </c>
      <c r="P286" s="2">
        <f t="shared" ca="1" si="167"/>
        <v>1641190</v>
      </c>
      <c r="Q286" s="2">
        <f t="shared" ca="1" si="167"/>
        <v>1191801</v>
      </c>
      <c r="R286" s="2">
        <f t="shared" ca="1" si="167"/>
        <v>1345134</v>
      </c>
      <c r="S286" s="2">
        <f t="shared" ca="1" si="167"/>
        <v>805843</v>
      </c>
      <c r="T286" s="2">
        <f t="shared" ca="1" si="167"/>
        <v>938197</v>
      </c>
      <c r="U286" s="2">
        <f t="shared" ca="1" si="167"/>
        <v>2278895</v>
      </c>
      <c r="V286" s="2">
        <f t="shared" ca="1" si="167"/>
        <v>2220914</v>
      </c>
      <c r="W286" s="2">
        <f t="shared" ca="1" si="167"/>
        <v>1177154</v>
      </c>
      <c r="X286" s="2">
        <f t="shared" ca="1" si="167"/>
        <v>1844171</v>
      </c>
      <c r="Y286" s="2">
        <f t="shared" ca="1" si="167"/>
        <v>1219385</v>
      </c>
      <c r="Z286" s="2">
        <f t="shared" ca="1" si="167"/>
        <v>1414853</v>
      </c>
      <c r="AA286" s="2">
        <f t="shared" ca="1" si="167"/>
        <v>1759225</v>
      </c>
      <c r="AB286" s="2">
        <f t="shared" ca="1" si="167"/>
        <v>2517112</v>
      </c>
      <c r="AC286" s="2">
        <f t="shared" ca="1" si="167"/>
        <v>1490703</v>
      </c>
      <c r="AD286" s="2">
        <f t="shared" ca="1" si="167"/>
        <v>1418895</v>
      </c>
      <c r="AE286" s="2">
        <f t="shared" ca="1" si="167"/>
        <v>1131467</v>
      </c>
      <c r="AF286" s="2">
        <f t="shared" ca="1" si="167"/>
        <v>1155132</v>
      </c>
      <c r="AG286" s="2">
        <f t="shared" ca="1" si="167"/>
        <v>1395216</v>
      </c>
      <c r="AH286" s="2">
        <f t="shared" ca="1" si="167"/>
        <v>3630687</v>
      </c>
      <c r="AI286" s="2">
        <f t="shared" ca="1" si="167"/>
        <v>1954840</v>
      </c>
      <c r="AJ286" s="2">
        <f t="shared" ca="1" si="167"/>
        <v>1546370</v>
      </c>
      <c r="AK286" s="2">
        <f t="shared" ca="1" si="167"/>
        <v>1472969</v>
      </c>
      <c r="AL286" s="2">
        <f t="shared" ca="1" si="167"/>
        <v>1524008</v>
      </c>
      <c r="AM286" s="2">
        <f t="shared" ca="1" si="167"/>
        <v>2196087</v>
      </c>
      <c r="AN286" s="2">
        <f t="shared" ca="1" si="167"/>
        <v>3178634</v>
      </c>
      <c r="AO286" s="2">
        <f t="shared" ca="1" si="167"/>
        <v>1624604</v>
      </c>
      <c r="AP286" s="2">
        <f t="shared" ca="1" si="167"/>
        <v>1533215</v>
      </c>
      <c r="AQ286" s="2">
        <f t="shared" ca="1" si="167"/>
        <v>1379945</v>
      </c>
      <c r="AR286" s="2">
        <f t="shared" ca="1" si="167"/>
        <v>1492353</v>
      </c>
      <c r="AS286" s="2">
        <f t="shared" ca="1" si="167"/>
        <v>2822937</v>
      </c>
      <c r="AT286" s="2">
        <f t="shared" ca="1" si="167"/>
        <v>3413846</v>
      </c>
      <c r="AU286" s="2">
        <f t="shared" ca="1" si="167"/>
        <v>1637380</v>
      </c>
      <c r="AV286" s="2">
        <f t="shared" ca="1" si="167"/>
        <v>2193667</v>
      </c>
      <c r="AW286" s="2">
        <f t="shared" ca="1" si="167"/>
        <v>1757809</v>
      </c>
      <c r="AX286" s="2">
        <f t="shared" ca="1" si="167"/>
        <v>1672920</v>
      </c>
      <c r="AY286" s="2">
        <f t="shared" ca="1" si="167"/>
        <v>3107399</v>
      </c>
      <c r="AZ286" s="2">
        <f t="shared" ca="1" si="167"/>
        <v>3707611</v>
      </c>
      <c r="BA286" s="2">
        <f t="shared" ca="1" si="167"/>
        <v>1631720</v>
      </c>
      <c r="BB286" s="2">
        <f t="shared" ca="1" si="167"/>
        <v>1950768</v>
      </c>
      <c r="BC286" s="2">
        <f t="shared" ca="1" si="167"/>
        <v>1937355</v>
      </c>
      <c r="BD286" s="2">
        <f t="shared" ca="1" si="167"/>
        <v>1378111</v>
      </c>
      <c r="BE286" s="2">
        <f t="shared" ca="1" si="167"/>
        <v>1522422</v>
      </c>
      <c r="BF286" s="2">
        <f t="shared" ca="1" si="167"/>
        <v>4114216</v>
      </c>
      <c r="BG286" s="2">
        <f t="shared" ca="1" si="167"/>
        <v>2515526</v>
      </c>
      <c r="BH286" s="2">
        <f t="shared" ref="BH286:BY301" ca="1" si="168">OFFSET(INDIRECT($E286),0,BH$1)</f>
        <v>2407531</v>
      </c>
      <c r="BI286" s="2">
        <f t="shared" ca="1" si="168"/>
        <v>1708580</v>
      </c>
      <c r="BJ286" s="2">
        <f t="shared" ca="1" si="168"/>
        <v>1391512</v>
      </c>
      <c r="BK286" s="2">
        <f t="shared" ca="1" si="168"/>
        <v>2306725</v>
      </c>
      <c r="BL286" s="2">
        <f t="shared" ca="1" si="168"/>
        <v>3436365</v>
      </c>
      <c r="BM286" s="2">
        <f t="shared" ca="1" si="168"/>
        <v>1989580</v>
      </c>
      <c r="BN286" s="2">
        <f t="shared" ca="1" si="168"/>
        <v>1503939</v>
      </c>
      <c r="BO286" s="2">
        <f t="shared" ca="1" si="168"/>
        <v>1379187</v>
      </c>
      <c r="BP286" s="2">
        <f t="shared" ca="1" si="168"/>
        <v>1417623</v>
      </c>
      <c r="BQ286" s="2">
        <f t="shared" ca="1" si="168"/>
        <v>2436637</v>
      </c>
      <c r="BR286" s="2">
        <f t="shared" ca="1" si="168"/>
        <v>3902830</v>
      </c>
      <c r="BS286" s="2">
        <f t="shared" ca="1" si="168"/>
        <v>2032684</v>
      </c>
      <c r="BT286" s="2">
        <f t="shared" ca="1" si="168"/>
        <v>2110296</v>
      </c>
      <c r="BU286" s="2">
        <f t="shared" ca="1" si="168"/>
        <v>1776531</v>
      </c>
      <c r="BV286" s="2">
        <f t="shared" ca="1" si="168"/>
        <v>1700927</v>
      </c>
      <c r="BW286" s="2">
        <f t="shared" ca="1" si="168"/>
        <v>2941687</v>
      </c>
      <c r="BX286" s="2">
        <f t="shared" ref="BR286:BX301" ca="1" si="169">OFFSET(INDIRECT($E286),0,BX$1)</f>
        <v>2774210</v>
      </c>
      <c r="BY286" s="2">
        <f t="shared" ca="1" si="168"/>
        <v>0</v>
      </c>
      <c r="BZ286" s="2">
        <f t="shared" ref="BY286:CC301" ca="1" si="170">OFFSET(INDIRECT($E286),0,BZ$1)</f>
        <v>0</v>
      </c>
      <c r="CA286" s="2">
        <f t="shared" ca="1" si="170"/>
        <v>0</v>
      </c>
      <c r="CB286" s="2">
        <f t="shared" ca="1" si="170"/>
        <v>0</v>
      </c>
      <c r="CC286" s="2">
        <f t="shared" ca="1" si="170"/>
        <v>0</v>
      </c>
    </row>
    <row r="287" spans="2:81">
      <c r="B287" s="26">
        <v>262</v>
      </c>
      <c r="C287" s="26" t="str">
        <f t="shared" si="154"/>
        <v>历史汇总!B262</v>
      </c>
      <c r="D287" s="26">
        <v>285</v>
      </c>
      <c r="E287" s="26" t="str">
        <f t="shared" si="155"/>
        <v>历史新!C285</v>
      </c>
      <c r="F287" s="26">
        <f>ROW()</f>
        <v>287</v>
      </c>
      <c r="G287" s="694"/>
      <c r="H287" s="29" t="s">
        <v>16</v>
      </c>
      <c r="I287" s="202">
        <f t="shared" ref="I287:X307" ca="1" si="171">OFFSET(INDIRECT($E287),0,I$1)</f>
        <v>0.60040000000000004</v>
      </c>
      <c r="J287" s="202">
        <f t="shared" ca="1" si="167"/>
        <v>0.13270000000000001</v>
      </c>
      <c r="K287" s="202">
        <f t="shared" ca="1" si="167"/>
        <v>-0.24179999999999999</v>
      </c>
      <c r="L287" s="202">
        <f t="shared" ca="1" si="167"/>
        <v>6.6900000000000001E-2</v>
      </c>
      <c r="M287" s="202">
        <f t="shared" ca="1" si="167"/>
        <v>-0.24179999999999999</v>
      </c>
      <c r="N287" s="202">
        <f t="shared" ca="1" si="167"/>
        <v>0.32</v>
      </c>
      <c r="O287" s="202">
        <f t="shared" ca="1" si="167"/>
        <v>0.4839</v>
      </c>
      <c r="P287" s="202">
        <f t="shared" ca="1" si="167"/>
        <v>5.62E-2</v>
      </c>
      <c r="Q287" s="202">
        <f t="shared" ca="1" si="167"/>
        <v>-0.27379999999999999</v>
      </c>
      <c r="R287" s="202">
        <f t="shared" ca="1" si="167"/>
        <v>0.12870000000000001</v>
      </c>
      <c r="S287" s="202">
        <f t="shared" ca="1" si="167"/>
        <v>-0.40089999999999998</v>
      </c>
      <c r="T287" s="202">
        <f t="shared" ca="1" si="167"/>
        <v>0.16420000000000001</v>
      </c>
      <c r="U287" s="202">
        <f t="shared" ca="1" si="167"/>
        <v>1.429</v>
      </c>
      <c r="V287" s="202">
        <f t="shared" ca="1" si="167"/>
        <v>-2.5399999999999999E-2</v>
      </c>
      <c r="W287" s="202">
        <f t="shared" ca="1" si="167"/>
        <v>-0.47</v>
      </c>
      <c r="X287" s="202">
        <f t="shared" ca="1" si="167"/>
        <v>0.56659999999999999</v>
      </c>
      <c r="Y287" s="202">
        <f t="shared" ca="1" si="167"/>
        <v>-0.33879999999999999</v>
      </c>
      <c r="Z287" s="202">
        <f t="shared" ca="1" si="167"/>
        <v>0.1603</v>
      </c>
      <c r="AA287" s="202">
        <f t="shared" ca="1" si="167"/>
        <v>0.24340000000000001</v>
      </c>
      <c r="AB287" s="202">
        <f t="shared" ca="1" si="167"/>
        <v>0.43080000000000002</v>
      </c>
      <c r="AC287" s="202">
        <f t="shared" ca="1" si="167"/>
        <v>-0.4078</v>
      </c>
      <c r="AD287" s="202">
        <f t="shared" ca="1" si="167"/>
        <v>-4.82E-2</v>
      </c>
      <c r="AE287" s="202">
        <f t="shared" ca="1" si="167"/>
        <v>-0.2026</v>
      </c>
      <c r="AF287" s="202">
        <f t="shared" ca="1" si="167"/>
        <v>2.0899999999999998E-2</v>
      </c>
      <c r="AG287" s="202">
        <f t="shared" ca="1" si="167"/>
        <v>0.20780000000000001</v>
      </c>
      <c r="AH287" s="202">
        <f t="shared" ca="1" si="167"/>
        <v>1.6022000000000001</v>
      </c>
      <c r="AI287" s="202">
        <f t="shared" ca="1" si="167"/>
        <v>-0.46160000000000001</v>
      </c>
      <c r="AJ287" s="202">
        <f t="shared" ca="1" si="167"/>
        <v>-0.20899999999999999</v>
      </c>
      <c r="AK287" s="202">
        <f t="shared" ca="1" si="167"/>
        <v>-4.7500000000000001E-2</v>
      </c>
      <c r="AL287" s="202">
        <f t="shared" ca="1" si="167"/>
        <v>3.4700000000000002E-2</v>
      </c>
      <c r="AM287" s="202">
        <f t="shared" ca="1" si="167"/>
        <v>0.441</v>
      </c>
      <c r="AN287" s="202">
        <f t="shared" ca="1" si="167"/>
        <v>0.44740000000000002</v>
      </c>
      <c r="AO287" s="202">
        <f t="shared" ca="1" si="167"/>
        <v>-0.4889</v>
      </c>
      <c r="AP287" s="202">
        <f t="shared" ca="1" si="167"/>
        <v>-5.6300000000000003E-2</v>
      </c>
      <c r="AQ287" s="202">
        <f t="shared" ca="1" si="167"/>
        <v>-0.1</v>
      </c>
      <c r="AR287" s="202">
        <f t="shared" ca="1" si="167"/>
        <v>8.1500000000000003E-2</v>
      </c>
      <c r="AS287" s="202">
        <f t="shared" ca="1" si="167"/>
        <v>0.89159999999999995</v>
      </c>
      <c r="AT287" s="202">
        <f t="shared" ca="1" si="167"/>
        <v>0.20930000000000001</v>
      </c>
      <c r="AU287" s="202">
        <f t="shared" ca="1" si="167"/>
        <v>-0.52039999999999997</v>
      </c>
      <c r="AV287" s="202">
        <f t="shared" ca="1" si="167"/>
        <v>0.3397</v>
      </c>
      <c r="AW287" s="202">
        <f t="shared" ca="1" si="167"/>
        <v>-0.19869999999999999</v>
      </c>
      <c r="AX287" s="202">
        <f t="shared" ca="1" si="167"/>
        <v>-4.8300000000000003E-2</v>
      </c>
      <c r="AY287" s="202">
        <f t="shared" ca="1" si="167"/>
        <v>0.85750000000000004</v>
      </c>
      <c r="AZ287" s="202">
        <f t="shared" ca="1" si="167"/>
        <v>0.19320000000000001</v>
      </c>
      <c r="BA287" s="202">
        <f t="shared" ca="1" si="167"/>
        <v>-0.55989999999999995</v>
      </c>
      <c r="BB287" s="202">
        <f t="shared" ca="1" si="167"/>
        <v>0.19550000000000001</v>
      </c>
      <c r="BC287" s="202">
        <f t="shared" ca="1" si="167"/>
        <v>-6.8999999999999999E-3</v>
      </c>
      <c r="BD287" s="202">
        <f t="shared" ca="1" si="167"/>
        <v>-0.28870000000000001</v>
      </c>
      <c r="BE287" s="202">
        <f t="shared" ca="1" si="167"/>
        <v>0.1047</v>
      </c>
      <c r="BF287" s="202">
        <f t="shared" ca="1" si="167"/>
        <v>1.7023999999999999</v>
      </c>
      <c r="BG287" s="202">
        <f t="shared" ca="1" si="167"/>
        <v>-0.3886</v>
      </c>
      <c r="BH287" s="202">
        <f t="shared" ca="1" si="168"/>
        <v>-4.2900000000000001E-2</v>
      </c>
      <c r="BI287" s="202">
        <f t="shared" ca="1" si="168"/>
        <v>-0.2903</v>
      </c>
      <c r="BJ287" s="202">
        <f t="shared" ca="1" si="168"/>
        <v>-0.18559999999999999</v>
      </c>
      <c r="BK287" s="202">
        <f t="shared" ca="1" si="168"/>
        <v>0.65769999999999995</v>
      </c>
      <c r="BL287" s="202">
        <f t="shared" ca="1" si="168"/>
        <v>0.48970000000000002</v>
      </c>
      <c r="BM287" s="202">
        <f t="shared" ca="1" si="168"/>
        <v>-0.42099999999999999</v>
      </c>
      <c r="BN287" s="202">
        <f t="shared" ca="1" si="168"/>
        <v>-0.24410000000000001</v>
      </c>
      <c r="BO287" s="202">
        <f t="shared" ca="1" si="168"/>
        <v>-8.3000000000000004E-2</v>
      </c>
      <c r="BP287" s="202">
        <f t="shared" ca="1" si="168"/>
        <v>2.7900000000000001E-2</v>
      </c>
      <c r="BQ287" s="202">
        <f t="shared" ca="1" si="168"/>
        <v>0.71879999999999999</v>
      </c>
      <c r="BR287" s="202">
        <f t="shared" ca="1" si="169"/>
        <v>0.60170000000000001</v>
      </c>
      <c r="BS287" s="202">
        <f t="shared" ca="1" si="169"/>
        <v>-0.47920000000000001</v>
      </c>
      <c r="BT287" s="202">
        <f t="shared" ca="1" si="169"/>
        <v>3.8199999999999998E-2</v>
      </c>
      <c r="BU287" s="202">
        <f t="shared" ca="1" si="169"/>
        <v>-0.15820000000000001</v>
      </c>
      <c r="BV287" s="202">
        <f t="shared" ca="1" si="169"/>
        <v>-4.2599999999999999E-2</v>
      </c>
      <c r="BW287" s="202">
        <f t="shared" ca="1" si="169"/>
        <v>0.72950000000000004</v>
      </c>
      <c r="BX287" s="202">
        <f t="shared" ca="1" si="169"/>
        <v>-5.6899999999999999E-2</v>
      </c>
      <c r="BY287" s="202">
        <f t="shared" ca="1" si="170"/>
        <v>0</v>
      </c>
      <c r="BZ287" s="202">
        <f t="shared" ca="1" si="170"/>
        <v>0</v>
      </c>
      <c r="CA287" s="202">
        <f t="shared" ca="1" si="170"/>
        <v>0</v>
      </c>
      <c r="CB287" s="202">
        <f t="shared" ca="1" si="170"/>
        <v>0</v>
      </c>
      <c r="CC287" s="202">
        <f t="shared" ca="1" si="170"/>
        <v>0</v>
      </c>
    </row>
    <row r="288" spans="2:81">
      <c r="B288" s="26">
        <v>263</v>
      </c>
      <c r="C288" s="26" t="str">
        <f t="shared" si="154"/>
        <v>历史汇总!B263</v>
      </c>
      <c r="D288" s="26">
        <v>286</v>
      </c>
      <c r="E288" s="26" t="str">
        <f t="shared" si="155"/>
        <v>历史新!C286</v>
      </c>
      <c r="F288" s="26">
        <f>ROW()</f>
        <v>288</v>
      </c>
      <c r="G288" s="694"/>
      <c r="H288" s="28" t="s">
        <v>17</v>
      </c>
      <c r="I288" s="2">
        <f t="shared" ca="1" si="171"/>
        <v>52927</v>
      </c>
      <c r="J288" s="2">
        <f t="shared" ca="1" si="167"/>
        <v>54622</v>
      </c>
      <c r="K288" s="2">
        <f t="shared" ca="1" si="167"/>
        <v>44348</v>
      </c>
      <c r="L288" s="2">
        <f t="shared" ca="1" si="167"/>
        <v>41286</v>
      </c>
      <c r="M288" s="2">
        <f t="shared" ca="1" si="167"/>
        <v>37289</v>
      </c>
      <c r="N288" s="2">
        <f t="shared" ca="1" si="167"/>
        <v>45295</v>
      </c>
      <c r="O288" s="2">
        <f t="shared" ca="1" si="167"/>
        <v>62153</v>
      </c>
      <c r="P288" s="2">
        <f t="shared" ca="1" si="167"/>
        <v>62360</v>
      </c>
      <c r="Q288" s="2">
        <f t="shared" ca="1" si="167"/>
        <v>45973</v>
      </c>
      <c r="R288" s="2">
        <f t="shared" ca="1" si="167"/>
        <v>49946</v>
      </c>
      <c r="S288" s="2">
        <f t="shared" ca="1" si="167"/>
        <v>36944</v>
      </c>
      <c r="T288" s="2">
        <f t="shared" ca="1" si="167"/>
        <v>41010</v>
      </c>
      <c r="U288" s="2">
        <f t="shared" ca="1" si="167"/>
        <v>63272</v>
      </c>
      <c r="V288" s="2">
        <f t="shared" ca="1" si="167"/>
        <v>62171</v>
      </c>
      <c r="W288" s="2">
        <f t="shared" ca="1" si="167"/>
        <v>46711</v>
      </c>
      <c r="X288" s="2">
        <f t="shared" ca="1" si="167"/>
        <v>60527</v>
      </c>
      <c r="Y288" s="2">
        <f t="shared" ca="1" si="167"/>
        <v>49367</v>
      </c>
      <c r="Z288" s="2">
        <f t="shared" ca="1" si="167"/>
        <v>54621</v>
      </c>
      <c r="AA288" s="2">
        <f t="shared" ca="1" si="167"/>
        <v>69674</v>
      </c>
      <c r="AB288" s="2">
        <f t="shared" ca="1" si="167"/>
        <v>67376</v>
      </c>
      <c r="AC288" s="2">
        <f t="shared" ca="1" si="167"/>
        <v>47445</v>
      </c>
      <c r="AD288" s="2">
        <f t="shared" ca="1" si="167"/>
        <v>51356</v>
      </c>
      <c r="AE288" s="2">
        <f t="shared" ca="1" si="167"/>
        <v>42880</v>
      </c>
      <c r="AF288" s="2">
        <f t="shared" ca="1" si="167"/>
        <v>43181</v>
      </c>
      <c r="AG288" s="2">
        <f t="shared" ca="1" si="167"/>
        <v>52427</v>
      </c>
      <c r="AH288" s="2">
        <f t="shared" ca="1" si="167"/>
        <v>61441</v>
      </c>
      <c r="AI288" s="2">
        <f t="shared" ca="1" si="167"/>
        <v>48172</v>
      </c>
      <c r="AJ288" s="2">
        <f t="shared" ca="1" si="167"/>
        <v>42857</v>
      </c>
      <c r="AK288" s="2">
        <f t="shared" ca="1" si="167"/>
        <v>45660</v>
      </c>
      <c r="AL288" s="2">
        <f t="shared" ca="1" si="167"/>
        <v>48936</v>
      </c>
      <c r="AM288" s="2">
        <f t="shared" ca="1" si="167"/>
        <v>64350</v>
      </c>
      <c r="AN288" s="2">
        <f t="shared" ca="1" si="167"/>
        <v>60680</v>
      </c>
      <c r="AO288" s="2">
        <f t="shared" ca="1" si="167"/>
        <v>43912</v>
      </c>
      <c r="AP288" s="2">
        <f t="shared" ca="1" si="167"/>
        <v>44453</v>
      </c>
      <c r="AQ288" s="2">
        <f t="shared" ca="1" si="167"/>
        <v>38224</v>
      </c>
      <c r="AR288" s="2">
        <f t="shared" ca="1" si="167"/>
        <v>38126</v>
      </c>
      <c r="AS288" s="2">
        <f t="shared" ca="1" si="167"/>
        <v>48018</v>
      </c>
      <c r="AT288" s="2">
        <f t="shared" ca="1" si="167"/>
        <v>49439</v>
      </c>
      <c r="AU288" s="2">
        <f t="shared" ca="1" si="167"/>
        <v>42363</v>
      </c>
      <c r="AV288" s="2">
        <f t="shared" ca="1" si="167"/>
        <v>43695</v>
      </c>
      <c r="AW288" s="2">
        <f t="shared" ca="1" si="167"/>
        <v>42659</v>
      </c>
      <c r="AX288" s="2">
        <f t="shared" ca="1" si="167"/>
        <v>41950</v>
      </c>
      <c r="AY288" s="2">
        <f t="shared" ca="1" si="167"/>
        <v>60075</v>
      </c>
      <c r="AZ288" s="2">
        <f t="shared" ca="1" si="167"/>
        <v>51177</v>
      </c>
      <c r="BA288" s="2">
        <f t="shared" ca="1" si="167"/>
        <v>34441</v>
      </c>
      <c r="BB288" s="2">
        <f t="shared" ca="1" si="167"/>
        <v>38956</v>
      </c>
      <c r="BC288" s="2">
        <f t="shared" ca="1" si="167"/>
        <v>35947</v>
      </c>
      <c r="BD288" s="2">
        <f t="shared" ca="1" si="167"/>
        <v>32586</v>
      </c>
      <c r="BE288" s="2">
        <f t="shared" ca="1" si="167"/>
        <v>34709</v>
      </c>
      <c r="BF288" s="2">
        <f t="shared" ca="1" si="167"/>
        <v>45795</v>
      </c>
      <c r="BG288" s="2">
        <f t="shared" ca="1" si="167"/>
        <v>37022</v>
      </c>
      <c r="BH288" s="2">
        <f t="shared" ca="1" si="168"/>
        <v>34366</v>
      </c>
      <c r="BI288" s="2">
        <f t="shared" ca="1" si="168"/>
        <v>31008</v>
      </c>
      <c r="BJ288" s="2">
        <f t="shared" ca="1" si="168"/>
        <v>31231</v>
      </c>
      <c r="BK288" s="2">
        <f t="shared" ca="1" si="168"/>
        <v>41875</v>
      </c>
      <c r="BL288" s="2">
        <f t="shared" ca="1" si="168"/>
        <v>42731</v>
      </c>
      <c r="BM288" s="2">
        <f t="shared" ca="1" si="168"/>
        <v>30316</v>
      </c>
      <c r="BN288" s="2">
        <f t="shared" ca="1" si="168"/>
        <v>28727</v>
      </c>
      <c r="BO288" s="2">
        <f t="shared" ca="1" si="168"/>
        <v>28644</v>
      </c>
      <c r="BP288" s="2">
        <f t="shared" ca="1" si="168"/>
        <v>31064</v>
      </c>
      <c r="BQ288" s="2">
        <f t="shared" ca="1" si="168"/>
        <v>34217</v>
      </c>
      <c r="BR288" s="2">
        <f t="shared" ca="1" si="169"/>
        <v>42810</v>
      </c>
      <c r="BS288" s="2">
        <f t="shared" ca="1" si="169"/>
        <v>32418</v>
      </c>
      <c r="BT288" s="2">
        <f t="shared" ca="1" si="169"/>
        <v>33782</v>
      </c>
      <c r="BU288" s="2">
        <f t="shared" ca="1" si="169"/>
        <v>32375</v>
      </c>
      <c r="BV288" s="2">
        <f t="shared" ca="1" si="169"/>
        <v>34414</v>
      </c>
      <c r="BW288" s="2">
        <f t="shared" ca="1" si="169"/>
        <v>43892</v>
      </c>
      <c r="BX288" s="2">
        <f t="shared" ca="1" si="169"/>
        <v>38041</v>
      </c>
      <c r="BY288" s="2">
        <f t="shared" ca="1" si="170"/>
        <v>0</v>
      </c>
      <c r="BZ288" s="2">
        <f t="shared" ca="1" si="170"/>
        <v>0</v>
      </c>
      <c r="CA288" s="2">
        <f t="shared" ca="1" si="170"/>
        <v>0</v>
      </c>
      <c r="CB288" s="2">
        <f t="shared" ca="1" si="170"/>
        <v>0</v>
      </c>
      <c r="CC288" s="2">
        <f t="shared" ca="1" si="170"/>
        <v>0</v>
      </c>
    </row>
    <row r="289" spans="2:81">
      <c r="B289" s="26">
        <v>264</v>
      </c>
      <c r="C289" s="26" t="str">
        <f t="shared" si="154"/>
        <v>历史汇总!B264</v>
      </c>
      <c r="D289" s="26">
        <v>287</v>
      </c>
      <c r="E289" s="26" t="str">
        <f t="shared" si="155"/>
        <v>历史新!C287</v>
      </c>
      <c r="F289" s="26">
        <f>ROW()</f>
        <v>289</v>
      </c>
      <c r="G289" s="694"/>
      <c r="H289" s="29" t="s">
        <v>18</v>
      </c>
      <c r="I289" s="4">
        <f t="shared" ca="1" si="171"/>
        <v>0.39300000000000002</v>
      </c>
      <c r="J289" s="4">
        <f t="shared" ca="1" si="167"/>
        <v>3.2000000000000001E-2</v>
      </c>
      <c r="K289" s="4">
        <f t="shared" ca="1" si="167"/>
        <v>-0.18809999999999999</v>
      </c>
      <c r="L289" s="4">
        <f t="shared" ca="1" si="167"/>
        <v>-6.9000000000000006E-2</v>
      </c>
      <c r="M289" s="4">
        <f t="shared" ca="1" si="167"/>
        <v>-9.6799999999999997E-2</v>
      </c>
      <c r="N289" s="4">
        <f t="shared" ca="1" si="167"/>
        <v>0.2147</v>
      </c>
      <c r="O289" s="4">
        <f t="shared" ca="1" si="167"/>
        <v>0.37219999999999998</v>
      </c>
      <c r="P289" s="4">
        <f t="shared" ca="1" si="167"/>
        <v>3.3E-3</v>
      </c>
      <c r="Q289" s="4">
        <f t="shared" ca="1" si="167"/>
        <v>-0.26279999999999998</v>
      </c>
      <c r="R289" s="4">
        <f t="shared" ca="1" si="167"/>
        <v>8.6400000000000005E-2</v>
      </c>
      <c r="S289" s="4">
        <f t="shared" ca="1" si="167"/>
        <v>-0.26029999999999998</v>
      </c>
      <c r="T289" s="4">
        <f t="shared" ca="1" si="167"/>
        <v>0.1101</v>
      </c>
      <c r="U289" s="4">
        <f t="shared" ca="1" si="167"/>
        <v>0.54279999999999995</v>
      </c>
      <c r="V289" s="4">
        <f t="shared" ca="1" si="167"/>
        <v>-1.7399999999999999E-2</v>
      </c>
      <c r="W289" s="4">
        <f t="shared" ca="1" si="167"/>
        <v>-0.2487</v>
      </c>
      <c r="X289" s="4">
        <f t="shared" ca="1" si="167"/>
        <v>0.29580000000000001</v>
      </c>
      <c r="Y289" s="4">
        <f t="shared" ca="1" si="167"/>
        <v>-0.18440000000000001</v>
      </c>
      <c r="Z289" s="4">
        <f t="shared" ca="1" si="167"/>
        <v>0.10639999999999999</v>
      </c>
      <c r="AA289" s="4">
        <f t="shared" ca="1" si="167"/>
        <v>0.27560000000000001</v>
      </c>
      <c r="AB289" s="4">
        <f t="shared" ca="1" si="167"/>
        <v>-3.3000000000000002E-2</v>
      </c>
      <c r="AC289" s="4">
        <f t="shared" ca="1" si="167"/>
        <v>-0.29580000000000001</v>
      </c>
      <c r="AD289" s="4">
        <f t="shared" ca="1" si="167"/>
        <v>8.2400000000000001E-2</v>
      </c>
      <c r="AE289" s="4">
        <f t="shared" ca="1" si="167"/>
        <v>-0.16500000000000001</v>
      </c>
      <c r="AF289" s="4">
        <f t="shared" ca="1" si="167"/>
        <v>7.0000000000000001E-3</v>
      </c>
      <c r="AG289" s="4">
        <f t="shared" ca="1" si="167"/>
        <v>0.21410000000000001</v>
      </c>
      <c r="AH289" s="4">
        <f t="shared" ca="1" si="167"/>
        <v>0.1719</v>
      </c>
      <c r="AI289" s="4">
        <f t="shared" ca="1" si="167"/>
        <v>-0.216</v>
      </c>
      <c r="AJ289" s="4">
        <f t="shared" ca="1" si="167"/>
        <v>-0.1103</v>
      </c>
      <c r="AK289" s="4">
        <f t="shared" ca="1" si="167"/>
        <v>6.54E-2</v>
      </c>
      <c r="AL289" s="4">
        <f t="shared" ca="1" si="167"/>
        <v>7.17E-2</v>
      </c>
      <c r="AM289" s="4">
        <f t="shared" ca="1" si="167"/>
        <v>0.315</v>
      </c>
      <c r="AN289" s="4">
        <f t="shared" ca="1" si="167"/>
        <v>-5.7000000000000002E-2</v>
      </c>
      <c r="AO289" s="4">
        <f t="shared" ca="1" si="167"/>
        <v>-0.27629999999999999</v>
      </c>
      <c r="AP289" s="4">
        <f t="shared" ca="1" si="167"/>
        <v>1.23E-2</v>
      </c>
      <c r="AQ289" s="4">
        <f t="shared" ca="1" si="167"/>
        <v>-0.1401</v>
      </c>
      <c r="AR289" s="4">
        <f t="shared" ca="1" si="167"/>
        <v>-2.5999999999999999E-3</v>
      </c>
      <c r="AS289" s="4">
        <f t="shared" ca="1" si="167"/>
        <v>0.25950000000000001</v>
      </c>
      <c r="AT289" s="4">
        <f t="shared" ca="1" si="167"/>
        <v>2.9600000000000001E-2</v>
      </c>
      <c r="AU289" s="4">
        <f t="shared" ca="1" si="167"/>
        <v>-0.1431</v>
      </c>
      <c r="AV289" s="4">
        <f t="shared" ca="1" si="167"/>
        <v>3.1399999999999997E-2</v>
      </c>
      <c r="AW289" s="4">
        <f t="shared" ca="1" si="167"/>
        <v>-2.3699999999999999E-2</v>
      </c>
      <c r="AX289" s="4">
        <f t="shared" ca="1" si="167"/>
        <v>-1.66E-2</v>
      </c>
      <c r="AY289" s="4">
        <f t="shared" ca="1" si="167"/>
        <v>0.43209999999999998</v>
      </c>
      <c r="AZ289" s="4">
        <f t="shared" ca="1" si="167"/>
        <v>-0.14810000000000001</v>
      </c>
      <c r="BA289" s="4">
        <f t="shared" ca="1" si="167"/>
        <v>-0.32700000000000001</v>
      </c>
      <c r="BB289" s="4">
        <f t="shared" ca="1" si="167"/>
        <v>0.13109999999999999</v>
      </c>
      <c r="BC289" s="4">
        <f t="shared" ca="1" si="167"/>
        <v>-7.7200000000000005E-2</v>
      </c>
      <c r="BD289" s="4">
        <f t="shared" ca="1" si="167"/>
        <v>-9.35E-2</v>
      </c>
      <c r="BE289" s="4">
        <f t="shared" ca="1" si="167"/>
        <v>6.5199999999999994E-2</v>
      </c>
      <c r="BF289" s="4">
        <f t="shared" ca="1" si="167"/>
        <v>0.31940000000000002</v>
      </c>
      <c r="BG289" s="4">
        <f t="shared" ca="1" si="167"/>
        <v>-0.19159999999999999</v>
      </c>
      <c r="BH289" s="4">
        <f t="shared" ca="1" si="168"/>
        <v>-7.17E-2</v>
      </c>
      <c r="BI289" s="4">
        <f t="shared" ca="1" si="168"/>
        <v>-9.7699999999999995E-2</v>
      </c>
      <c r="BJ289" s="4">
        <f t="shared" ca="1" si="168"/>
        <v>7.1999999999999998E-3</v>
      </c>
      <c r="BK289" s="4">
        <f t="shared" ca="1" si="168"/>
        <v>0.34079999999999999</v>
      </c>
      <c r="BL289" s="4">
        <f t="shared" ca="1" si="168"/>
        <v>2.0400000000000001E-2</v>
      </c>
      <c r="BM289" s="4">
        <f t="shared" ca="1" si="168"/>
        <v>-0.29049999999999998</v>
      </c>
      <c r="BN289" s="4">
        <f t="shared" ca="1" si="168"/>
        <v>-5.2400000000000002E-2</v>
      </c>
      <c r="BO289" s="4">
        <f t="shared" ca="1" si="168"/>
        <v>-2.8999999999999998E-3</v>
      </c>
      <c r="BP289" s="4">
        <f t="shared" ca="1" si="168"/>
        <v>8.4500000000000006E-2</v>
      </c>
      <c r="BQ289" s="4">
        <f t="shared" ca="1" si="168"/>
        <v>0.10150000000000001</v>
      </c>
      <c r="BR289" s="4">
        <f t="shared" ca="1" si="169"/>
        <v>0.25109999999999999</v>
      </c>
      <c r="BS289" s="4">
        <f t="shared" ca="1" si="169"/>
        <v>-0.2427</v>
      </c>
      <c r="BT289" s="4">
        <f t="shared" ca="1" si="169"/>
        <v>4.2099999999999999E-2</v>
      </c>
      <c r="BU289" s="4">
        <f t="shared" ca="1" si="169"/>
        <v>-4.1599999999999998E-2</v>
      </c>
      <c r="BV289" s="4">
        <f t="shared" ca="1" si="169"/>
        <v>6.3E-2</v>
      </c>
      <c r="BW289" s="4">
        <f t="shared" ca="1" si="169"/>
        <v>0.27539999999999998</v>
      </c>
      <c r="BX289" s="4">
        <f t="shared" ca="1" si="169"/>
        <v>-0.1333</v>
      </c>
      <c r="BY289" s="4">
        <f t="shared" ca="1" si="170"/>
        <v>0</v>
      </c>
      <c r="BZ289" s="4">
        <f t="shared" ca="1" si="170"/>
        <v>0</v>
      </c>
      <c r="CA289" s="4">
        <f t="shared" ca="1" si="170"/>
        <v>0</v>
      </c>
      <c r="CB289" s="4">
        <f t="shared" ca="1" si="170"/>
        <v>0</v>
      </c>
      <c r="CC289" s="4">
        <f t="shared" ca="1" si="170"/>
        <v>0</v>
      </c>
    </row>
    <row r="290" spans="2:81">
      <c r="B290" s="26">
        <v>275</v>
      </c>
      <c r="C290" s="26" t="str">
        <f t="shared" si="154"/>
        <v>历史汇总!B275</v>
      </c>
      <c r="D290" s="26">
        <v>288</v>
      </c>
      <c r="E290" s="26" t="str">
        <f t="shared" si="155"/>
        <v>历史新!C288</v>
      </c>
      <c r="F290" s="26">
        <f>ROW()</f>
        <v>290</v>
      </c>
      <c r="G290" s="694"/>
      <c r="H290" s="28" t="s">
        <v>19</v>
      </c>
      <c r="I290" s="2">
        <f t="shared" ca="1" si="171"/>
        <v>21.57</v>
      </c>
      <c r="J290" s="2">
        <f t="shared" ca="1" si="167"/>
        <v>23.68</v>
      </c>
      <c r="K290" s="2">
        <f t="shared" ca="1" si="167"/>
        <v>22.11</v>
      </c>
      <c r="L290" s="2">
        <f t="shared" ca="1" si="167"/>
        <v>25.34</v>
      </c>
      <c r="M290" s="2">
        <f t="shared" ca="1" si="167"/>
        <v>21.27</v>
      </c>
      <c r="N290" s="2">
        <f t="shared" ca="1" si="167"/>
        <v>23.12</v>
      </c>
      <c r="O290" s="2">
        <f t="shared" ca="1" si="167"/>
        <v>25</v>
      </c>
      <c r="P290" s="2">
        <f t="shared" ca="1" si="167"/>
        <v>26.32</v>
      </c>
      <c r="Q290" s="2">
        <f t="shared" ca="1" si="167"/>
        <v>25.92</v>
      </c>
      <c r="R290" s="2">
        <f t="shared" ca="1" si="167"/>
        <v>26.93</v>
      </c>
      <c r="S290" s="2">
        <f t="shared" ca="1" si="167"/>
        <v>21.81</v>
      </c>
      <c r="T290" s="2">
        <f t="shared" ca="1" si="167"/>
        <v>22.88</v>
      </c>
      <c r="U290" s="2">
        <f t="shared" ca="1" si="167"/>
        <v>36.020000000000003</v>
      </c>
      <c r="V290" s="2">
        <f t="shared" ca="1" si="167"/>
        <v>35.72</v>
      </c>
      <c r="W290" s="2">
        <f t="shared" ca="1" si="167"/>
        <v>25.2</v>
      </c>
      <c r="X290" s="2">
        <f t="shared" ca="1" si="167"/>
        <v>30.47</v>
      </c>
      <c r="Y290" s="2">
        <f t="shared" ca="1" si="167"/>
        <v>24.7</v>
      </c>
      <c r="Z290" s="2">
        <f t="shared" ca="1" si="167"/>
        <v>25.9</v>
      </c>
      <c r="AA290" s="2">
        <f t="shared" ca="1" si="167"/>
        <v>25.25</v>
      </c>
      <c r="AB290" s="2">
        <f t="shared" ca="1" si="167"/>
        <v>37.36</v>
      </c>
      <c r="AC290" s="2">
        <f t="shared" ca="1" si="167"/>
        <v>31.42</v>
      </c>
      <c r="AD290" s="2">
        <f t="shared" ca="1" si="167"/>
        <v>27.63</v>
      </c>
      <c r="AE290" s="2">
        <f t="shared" ca="1" si="167"/>
        <v>26.39</v>
      </c>
      <c r="AF290" s="2">
        <f t="shared" ca="1" si="167"/>
        <v>26.75</v>
      </c>
      <c r="AG290" s="2">
        <f t="shared" ca="1" si="167"/>
        <v>26.61</v>
      </c>
      <c r="AH290" s="2">
        <f t="shared" ca="1" si="167"/>
        <v>59.09</v>
      </c>
      <c r="AI290" s="2">
        <f t="shared" ca="1" si="167"/>
        <v>40.58</v>
      </c>
      <c r="AJ290" s="2">
        <f t="shared" ca="1" si="167"/>
        <v>36.08</v>
      </c>
      <c r="AK290" s="2">
        <f t="shared" ca="1" si="167"/>
        <v>32.26</v>
      </c>
      <c r="AL290" s="2">
        <f t="shared" ca="1" si="167"/>
        <v>31.14</v>
      </c>
      <c r="AM290" s="2">
        <f t="shared" ca="1" si="167"/>
        <v>34.130000000000003</v>
      </c>
      <c r="AN290" s="2">
        <f t="shared" ca="1" si="167"/>
        <v>52.38</v>
      </c>
      <c r="AO290" s="2">
        <f t="shared" ca="1" si="167"/>
        <v>37</v>
      </c>
      <c r="AP290" s="2">
        <f t="shared" ca="1" si="167"/>
        <v>34.49</v>
      </c>
      <c r="AQ290" s="2">
        <f t="shared" ca="1" si="167"/>
        <v>36.1</v>
      </c>
      <c r="AR290" s="2">
        <f t="shared" ca="1" si="167"/>
        <v>39.14</v>
      </c>
      <c r="AS290" s="2">
        <f t="shared" ca="1" si="167"/>
        <v>58.79</v>
      </c>
      <c r="AT290" s="2">
        <f t="shared" ca="1" si="167"/>
        <v>69.05</v>
      </c>
      <c r="AU290" s="2">
        <f t="shared" ca="1" si="167"/>
        <v>38.65</v>
      </c>
      <c r="AV290" s="2">
        <f t="shared" ca="1" si="167"/>
        <v>50.2</v>
      </c>
      <c r="AW290" s="2">
        <f t="shared" ca="1" si="167"/>
        <v>41.21</v>
      </c>
      <c r="AX290" s="2">
        <f t="shared" ca="1" si="167"/>
        <v>39.880000000000003</v>
      </c>
      <c r="AY290" s="2">
        <f t="shared" ca="1" si="167"/>
        <v>51.73</v>
      </c>
      <c r="AZ290" s="2">
        <f t="shared" ca="1" si="167"/>
        <v>72.45</v>
      </c>
      <c r="BA290" s="2">
        <f t="shared" ca="1" si="167"/>
        <v>47.38</v>
      </c>
      <c r="BB290" s="2">
        <f t="shared" ca="1" si="167"/>
        <v>50.08</v>
      </c>
      <c r="BC290" s="2">
        <f t="shared" ca="1" si="167"/>
        <v>53.89</v>
      </c>
      <c r="BD290" s="2">
        <f t="shared" ca="1" si="167"/>
        <v>42.29</v>
      </c>
      <c r="BE290" s="2">
        <f t="shared" ca="1" si="167"/>
        <v>43.86</v>
      </c>
      <c r="BF290" s="2">
        <f t="shared" ca="1" si="167"/>
        <v>89.84</v>
      </c>
      <c r="BG290" s="2">
        <f t="shared" ca="1" si="167"/>
        <v>67.95</v>
      </c>
      <c r="BH290" s="2">
        <f t="shared" ca="1" si="168"/>
        <v>70.06</v>
      </c>
      <c r="BI290" s="2">
        <f t="shared" ca="1" si="168"/>
        <v>55.1</v>
      </c>
      <c r="BJ290" s="2">
        <f t="shared" ca="1" si="168"/>
        <v>44.56</v>
      </c>
      <c r="BK290" s="2">
        <f t="shared" ca="1" si="168"/>
        <v>55.09</v>
      </c>
      <c r="BL290" s="2">
        <f t="shared" ca="1" si="168"/>
        <v>80.42</v>
      </c>
      <c r="BM290" s="2">
        <f t="shared" ca="1" si="168"/>
        <v>65.63</v>
      </c>
      <c r="BN290" s="2">
        <f t="shared" ca="1" si="168"/>
        <v>52.35</v>
      </c>
      <c r="BO290" s="2">
        <f t="shared" ca="1" si="168"/>
        <v>48.15</v>
      </c>
      <c r="BP290" s="2">
        <f t="shared" ca="1" si="168"/>
        <v>45.64</v>
      </c>
      <c r="BQ290" s="2">
        <f t="shared" ca="1" si="168"/>
        <v>71.209999999999994</v>
      </c>
      <c r="BR290" s="2">
        <f t="shared" ca="1" si="169"/>
        <v>91.17</v>
      </c>
      <c r="BS290" s="2">
        <f t="shared" ca="1" si="169"/>
        <v>62.7</v>
      </c>
      <c r="BT290" s="2">
        <f t="shared" ca="1" si="169"/>
        <v>62.47</v>
      </c>
      <c r="BU290" s="2">
        <f t="shared" ca="1" si="169"/>
        <v>54.87</v>
      </c>
      <c r="BV290" s="2">
        <f t="shared" ca="1" si="169"/>
        <v>49.43</v>
      </c>
      <c r="BW290" s="2">
        <f t="shared" ca="1" si="169"/>
        <v>67.02</v>
      </c>
      <c r="BX290" s="2">
        <f t="shared" ca="1" si="169"/>
        <v>72.930000000000007</v>
      </c>
      <c r="BY290" s="2">
        <f t="shared" ca="1" si="170"/>
        <v>0</v>
      </c>
      <c r="BZ290" s="2">
        <f t="shared" ca="1" si="170"/>
        <v>0</v>
      </c>
      <c r="CA290" s="2">
        <f t="shared" ca="1" si="170"/>
        <v>0</v>
      </c>
      <c r="CB290" s="2">
        <f t="shared" ca="1" si="170"/>
        <v>0</v>
      </c>
      <c r="CC290" s="2">
        <f t="shared" ca="1" si="170"/>
        <v>0</v>
      </c>
    </row>
    <row r="291" spans="2:81">
      <c r="B291" s="26">
        <v>276</v>
      </c>
      <c r="C291" s="26" t="str">
        <f t="shared" si="154"/>
        <v>历史汇总!B276</v>
      </c>
      <c r="D291" s="26">
        <v>289</v>
      </c>
      <c r="E291" s="26" t="str">
        <f t="shared" si="155"/>
        <v>历史新!C289</v>
      </c>
      <c r="F291" s="26">
        <f>ROW()</f>
        <v>291</v>
      </c>
      <c r="G291" s="694"/>
      <c r="H291" s="29" t="s">
        <v>20</v>
      </c>
      <c r="I291" s="4">
        <f t="shared" ca="1" si="171"/>
        <v>0.14860000000000001</v>
      </c>
      <c r="J291" s="4">
        <f t="shared" ca="1" si="167"/>
        <v>9.7799999999999998E-2</v>
      </c>
      <c r="K291" s="4">
        <f t="shared" ca="1" si="167"/>
        <v>-6.6299999999999998E-2</v>
      </c>
      <c r="L291" s="4">
        <f t="shared" ca="1" si="167"/>
        <v>0.14610000000000001</v>
      </c>
      <c r="M291" s="4">
        <f t="shared" ca="1" si="167"/>
        <v>-0.16059999999999999</v>
      </c>
      <c r="N291" s="4">
        <f t="shared" ca="1" si="167"/>
        <v>8.6999999999999994E-2</v>
      </c>
      <c r="O291" s="4">
        <f t="shared" ref="O291:AD291" ca="1" si="172">OFFSET(INDIRECT($E291),0,O$1)</f>
        <v>8.1299999999999997E-2</v>
      </c>
      <c r="P291" s="4">
        <f t="shared" ca="1" si="172"/>
        <v>5.28E-2</v>
      </c>
      <c r="Q291" s="4">
        <f t="shared" ca="1" si="172"/>
        <v>-1.52E-2</v>
      </c>
      <c r="R291" s="4">
        <f t="shared" ca="1" si="172"/>
        <v>3.9E-2</v>
      </c>
      <c r="S291" s="4">
        <f t="shared" ca="1" si="172"/>
        <v>-0.19009999999999999</v>
      </c>
      <c r="T291" s="4">
        <f t="shared" ca="1" si="172"/>
        <v>4.9099999999999998E-2</v>
      </c>
      <c r="U291" s="4">
        <f t="shared" ca="1" si="172"/>
        <v>0.57430000000000003</v>
      </c>
      <c r="V291" s="4">
        <f t="shared" ca="1" si="172"/>
        <v>-8.3000000000000001E-3</v>
      </c>
      <c r="W291" s="4">
        <f t="shared" ca="1" si="172"/>
        <v>-0.29449999999999998</v>
      </c>
      <c r="X291" s="4">
        <f t="shared" ca="1" si="172"/>
        <v>0.20910000000000001</v>
      </c>
      <c r="Y291" s="4">
        <f t="shared" ca="1" si="172"/>
        <v>-0.18940000000000001</v>
      </c>
      <c r="Z291" s="4">
        <f t="shared" ca="1" si="172"/>
        <v>4.8599999999999997E-2</v>
      </c>
      <c r="AA291" s="4">
        <f t="shared" ca="1" si="172"/>
        <v>-2.5100000000000001E-2</v>
      </c>
      <c r="AB291" s="4">
        <f t="shared" ca="1" si="172"/>
        <v>0.47960000000000003</v>
      </c>
      <c r="AC291" s="4">
        <f t="shared" ca="1" si="172"/>
        <v>-0.159</v>
      </c>
      <c r="AD291" s="4">
        <f t="shared" ca="1" si="172"/>
        <v>-0.1206</v>
      </c>
      <c r="AE291" s="4">
        <f t="shared" ref="AE291:AT306" ca="1" si="173">OFFSET(INDIRECT($E291),0,AE$1)</f>
        <v>-4.4900000000000002E-2</v>
      </c>
      <c r="AF291" s="4">
        <f t="shared" ca="1" si="173"/>
        <v>1.3599999999999999E-2</v>
      </c>
      <c r="AG291" s="4">
        <f t="shared" ca="1" si="173"/>
        <v>-5.1999999999999998E-3</v>
      </c>
      <c r="AH291" s="4">
        <f t="shared" ca="1" si="173"/>
        <v>1.2205999999999999</v>
      </c>
      <c r="AI291" s="4">
        <f t="shared" ca="1" si="173"/>
        <v>-0.31330000000000002</v>
      </c>
      <c r="AJ291" s="4">
        <f t="shared" ca="1" si="173"/>
        <v>-0.1109</v>
      </c>
      <c r="AK291" s="4">
        <f t="shared" ca="1" si="173"/>
        <v>-0.10589999999999999</v>
      </c>
      <c r="AL291" s="4">
        <f t="shared" ca="1" si="173"/>
        <v>-3.4700000000000002E-2</v>
      </c>
      <c r="AM291" s="4">
        <f t="shared" ca="1" si="173"/>
        <v>9.6000000000000002E-2</v>
      </c>
      <c r="AN291" s="4">
        <f t="shared" ca="1" si="173"/>
        <v>0.53469999999999995</v>
      </c>
      <c r="AO291" s="4">
        <f t="shared" ca="1" si="173"/>
        <v>-0.29360000000000003</v>
      </c>
      <c r="AP291" s="4">
        <f t="shared" ca="1" si="173"/>
        <v>-6.7799999999999999E-2</v>
      </c>
      <c r="AQ291" s="4">
        <f t="shared" ca="1" si="173"/>
        <v>4.6699999999999998E-2</v>
      </c>
      <c r="AR291" s="4">
        <f t="shared" ca="1" si="173"/>
        <v>8.4199999999999997E-2</v>
      </c>
      <c r="AS291" s="4">
        <f t="shared" ca="1" si="173"/>
        <v>0.502</v>
      </c>
      <c r="AT291" s="4">
        <f t="shared" ca="1" si="173"/>
        <v>0.17449999999999999</v>
      </c>
      <c r="AU291" s="4">
        <f t="shared" ref="AU291:BJ305" ca="1" si="174">OFFSET(INDIRECT($E291),0,AU$1)</f>
        <v>-0.44030000000000002</v>
      </c>
      <c r="AV291" s="4">
        <f t="shared" ca="1" si="174"/>
        <v>0.29880000000000001</v>
      </c>
      <c r="AW291" s="4">
        <f t="shared" ca="1" si="174"/>
        <v>-0.17910000000000001</v>
      </c>
      <c r="AX291" s="4">
        <f t="shared" ca="1" si="174"/>
        <v>-3.2300000000000002E-2</v>
      </c>
      <c r="AY291" s="4">
        <f t="shared" ca="1" si="174"/>
        <v>0.29709999999999998</v>
      </c>
      <c r="AZ291" s="4">
        <f t="shared" ca="1" si="174"/>
        <v>0.40050000000000002</v>
      </c>
      <c r="BA291" s="4">
        <f t="shared" ca="1" si="174"/>
        <v>-0.34599999999999997</v>
      </c>
      <c r="BB291" s="4">
        <f t="shared" ca="1" si="174"/>
        <v>5.7000000000000002E-2</v>
      </c>
      <c r="BC291" s="4">
        <f t="shared" ca="1" si="174"/>
        <v>7.6100000000000001E-2</v>
      </c>
      <c r="BD291" s="4">
        <f t="shared" ca="1" si="174"/>
        <v>-0.21529999999999999</v>
      </c>
      <c r="BE291" s="4">
        <f t="shared" ca="1" si="174"/>
        <v>3.7100000000000001E-2</v>
      </c>
      <c r="BF291" s="4">
        <f t="shared" ca="1" si="174"/>
        <v>1.0483</v>
      </c>
      <c r="BG291" s="4">
        <f t="shared" ca="1" si="174"/>
        <v>-0.2437</v>
      </c>
      <c r="BH291" s="4">
        <f t="shared" ca="1" si="174"/>
        <v>3.1099999999999999E-2</v>
      </c>
      <c r="BI291" s="4">
        <f t="shared" ca="1" si="174"/>
        <v>-0.2135</v>
      </c>
      <c r="BJ291" s="4">
        <f t="shared" ca="1" si="174"/>
        <v>-0.1913</v>
      </c>
      <c r="BK291" s="4">
        <f t="shared" ca="1" si="168"/>
        <v>0.23630000000000001</v>
      </c>
      <c r="BL291" s="4">
        <f t="shared" ca="1" si="168"/>
        <v>0.45979999999999999</v>
      </c>
      <c r="BM291" s="4">
        <f t="shared" ca="1" si="168"/>
        <v>-0.18390000000000001</v>
      </c>
      <c r="BN291" s="4">
        <f t="shared" ca="1" si="168"/>
        <v>-0.20230000000000001</v>
      </c>
      <c r="BO291" s="4">
        <f t="shared" ca="1" si="168"/>
        <v>-8.0199999999999994E-2</v>
      </c>
      <c r="BP291" s="4">
        <f t="shared" ca="1" si="168"/>
        <v>-5.21E-2</v>
      </c>
      <c r="BQ291" s="4">
        <f t="shared" ca="1" si="168"/>
        <v>0.56030000000000002</v>
      </c>
      <c r="BR291" s="4">
        <f t="shared" ca="1" si="169"/>
        <v>0.28029999999999999</v>
      </c>
      <c r="BS291" s="4">
        <f t="shared" ca="1" si="169"/>
        <v>-0.31230000000000002</v>
      </c>
      <c r="BT291" s="4">
        <f t="shared" ca="1" si="169"/>
        <v>-3.7000000000000002E-3</v>
      </c>
      <c r="BU291" s="4">
        <f t="shared" ca="1" si="169"/>
        <v>-0.1217</v>
      </c>
      <c r="BV291" s="4">
        <f t="shared" ca="1" si="169"/>
        <v>-9.9099999999999994E-2</v>
      </c>
      <c r="BW291" s="4">
        <f t="shared" ca="1" si="169"/>
        <v>0.35589999999999999</v>
      </c>
      <c r="BX291" s="4">
        <f t="shared" ca="1" si="169"/>
        <v>8.8200000000000001E-2</v>
      </c>
      <c r="BY291" s="4">
        <f t="shared" ca="1" si="170"/>
        <v>0</v>
      </c>
      <c r="BZ291" s="4">
        <f t="shared" ca="1" si="170"/>
        <v>0</v>
      </c>
      <c r="CA291" s="4">
        <f t="shared" ca="1" si="170"/>
        <v>0</v>
      </c>
      <c r="CB291" s="4">
        <f t="shared" ca="1" si="170"/>
        <v>0</v>
      </c>
      <c r="CC291" s="4">
        <f t="shared" ca="1" si="170"/>
        <v>0</v>
      </c>
    </row>
    <row r="292" spans="2:81">
      <c r="B292" s="26">
        <v>278</v>
      </c>
      <c r="C292" s="26" t="str">
        <f t="shared" si="154"/>
        <v>历史汇总!B278</v>
      </c>
      <c r="D292" s="26">
        <v>290</v>
      </c>
      <c r="E292" s="26" t="str">
        <f t="shared" si="155"/>
        <v>历史新!C290</v>
      </c>
      <c r="F292" s="26">
        <f>ROW()</f>
        <v>292</v>
      </c>
      <c r="G292" s="694" t="s">
        <v>21</v>
      </c>
      <c r="H292" s="28" t="s">
        <v>22</v>
      </c>
      <c r="I292" s="2">
        <f t="shared" ca="1" si="171"/>
        <v>0</v>
      </c>
      <c r="J292" s="2">
        <f t="shared" ca="1" si="171"/>
        <v>0</v>
      </c>
      <c r="K292" s="2">
        <f t="shared" ca="1" si="171"/>
        <v>0</v>
      </c>
      <c r="L292" s="2">
        <f t="shared" ca="1" si="171"/>
        <v>0</v>
      </c>
      <c r="M292" s="2">
        <f t="shared" ca="1" si="171"/>
        <v>0</v>
      </c>
      <c r="N292" s="2">
        <f t="shared" ca="1" si="171"/>
        <v>0</v>
      </c>
      <c r="O292" s="2">
        <f t="shared" ca="1" si="171"/>
        <v>0</v>
      </c>
      <c r="P292" s="2">
        <f t="shared" ca="1" si="171"/>
        <v>0</v>
      </c>
      <c r="Q292" s="2">
        <f t="shared" ca="1" si="171"/>
        <v>0</v>
      </c>
      <c r="R292" s="2">
        <f t="shared" ca="1" si="171"/>
        <v>0</v>
      </c>
      <c r="S292" s="2">
        <f t="shared" ca="1" si="171"/>
        <v>0</v>
      </c>
      <c r="T292" s="2">
        <f t="shared" ca="1" si="171"/>
        <v>0</v>
      </c>
      <c r="U292" s="2">
        <f t="shared" ca="1" si="171"/>
        <v>0</v>
      </c>
      <c r="V292" s="2">
        <f t="shared" ca="1" si="171"/>
        <v>0</v>
      </c>
      <c r="W292" s="2">
        <f t="shared" ca="1" si="171"/>
        <v>0</v>
      </c>
      <c r="X292" s="2">
        <f t="shared" ca="1" si="171"/>
        <v>0</v>
      </c>
      <c r="Y292" s="2">
        <f t="shared" ref="Y292:AD306" ca="1" si="175">OFFSET(INDIRECT($E292),0,Y$1)</f>
        <v>0</v>
      </c>
      <c r="Z292" s="2">
        <f t="shared" ca="1" si="175"/>
        <v>0</v>
      </c>
      <c r="AA292" s="2">
        <f t="shared" ca="1" si="175"/>
        <v>0</v>
      </c>
      <c r="AB292" s="2">
        <f t="shared" ca="1" si="175"/>
        <v>0</v>
      </c>
      <c r="AC292" s="2">
        <f t="shared" ca="1" si="175"/>
        <v>0</v>
      </c>
      <c r="AD292" s="2">
        <f t="shared" ca="1" si="175"/>
        <v>0</v>
      </c>
      <c r="AE292" s="2">
        <f t="shared" ca="1" si="173"/>
        <v>0</v>
      </c>
      <c r="AF292" s="2">
        <f t="shared" ca="1" si="173"/>
        <v>0</v>
      </c>
      <c r="AG292" s="2">
        <f t="shared" ca="1" si="173"/>
        <v>0</v>
      </c>
      <c r="AH292" s="2">
        <f t="shared" ca="1" si="173"/>
        <v>0</v>
      </c>
      <c r="AI292" s="2">
        <f t="shared" ca="1" si="173"/>
        <v>0</v>
      </c>
      <c r="AJ292" s="2">
        <f t="shared" ca="1" si="173"/>
        <v>0</v>
      </c>
      <c r="AK292" s="2">
        <f t="shared" ca="1" si="173"/>
        <v>0</v>
      </c>
      <c r="AL292" s="2">
        <f t="shared" ca="1" si="173"/>
        <v>0</v>
      </c>
      <c r="AM292" s="2">
        <f t="shared" ca="1" si="173"/>
        <v>0</v>
      </c>
      <c r="AN292" s="2">
        <f t="shared" ca="1" si="173"/>
        <v>0</v>
      </c>
      <c r="AO292" s="2">
        <f t="shared" ca="1" si="173"/>
        <v>0</v>
      </c>
      <c r="AP292" s="2">
        <f t="shared" ca="1" si="173"/>
        <v>0</v>
      </c>
      <c r="AQ292" s="2">
        <f t="shared" ca="1" si="173"/>
        <v>0</v>
      </c>
      <c r="AR292" s="2">
        <f t="shared" ca="1" si="173"/>
        <v>0</v>
      </c>
      <c r="AS292" s="2">
        <f t="shared" ca="1" si="173"/>
        <v>0</v>
      </c>
      <c r="AT292" s="2">
        <f t="shared" ca="1" si="173"/>
        <v>1241330</v>
      </c>
      <c r="AU292" s="2">
        <f t="shared" ca="1" si="174"/>
        <v>796220</v>
      </c>
      <c r="AV292" s="2">
        <f t="shared" ca="1" si="174"/>
        <v>593040</v>
      </c>
      <c r="AW292" s="2">
        <f t="shared" ca="1" si="174"/>
        <v>527290</v>
      </c>
      <c r="AX292" s="2">
        <f t="shared" ca="1" si="174"/>
        <v>479430</v>
      </c>
      <c r="AY292" s="2">
        <f t="shared" ca="1" si="174"/>
        <v>726980</v>
      </c>
      <c r="AZ292" s="2">
        <f t="shared" ca="1" si="174"/>
        <v>1012390</v>
      </c>
      <c r="BA292" s="2">
        <f t="shared" ca="1" si="174"/>
        <v>450360</v>
      </c>
      <c r="BB292" s="2">
        <f t="shared" ca="1" si="174"/>
        <v>393760</v>
      </c>
      <c r="BC292" s="2">
        <f t="shared" ca="1" si="174"/>
        <v>358080</v>
      </c>
      <c r="BD292" s="2">
        <f t="shared" ca="1" si="174"/>
        <v>313480</v>
      </c>
      <c r="BE292" s="2">
        <f t="shared" ca="1" si="174"/>
        <v>318330</v>
      </c>
      <c r="BF292" s="2">
        <f t="shared" ca="1" si="174"/>
        <v>858470</v>
      </c>
      <c r="BG292" s="2">
        <f t="shared" ca="1" si="174"/>
        <v>545570</v>
      </c>
      <c r="BH292" s="2">
        <f t="shared" ca="1" si="168"/>
        <v>367050</v>
      </c>
      <c r="BI292" s="2">
        <f t="shared" ca="1" si="168"/>
        <v>329660</v>
      </c>
      <c r="BJ292" s="2">
        <f t="shared" ca="1" si="168"/>
        <v>240450</v>
      </c>
      <c r="BK292" s="2">
        <f t="shared" ca="1" si="168"/>
        <v>434940</v>
      </c>
      <c r="BL292" s="2">
        <f t="shared" ca="1" si="168"/>
        <v>528860</v>
      </c>
      <c r="BM292" s="2">
        <f t="shared" ca="1" si="168"/>
        <v>265990</v>
      </c>
      <c r="BN292" s="2">
        <f t="shared" ca="1" si="168"/>
        <v>289330</v>
      </c>
      <c r="BO292" s="2">
        <f t="shared" ca="1" si="168"/>
        <v>219380</v>
      </c>
      <c r="BP292" s="2">
        <f t="shared" ca="1" si="168"/>
        <v>302640</v>
      </c>
      <c r="BQ292" s="2">
        <f t="shared" ca="1" si="168"/>
        <v>523670</v>
      </c>
      <c r="BR292" s="2">
        <f t="shared" ca="1" si="169"/>
        <v>663300</v>
      </c>
      <c r="BS292" s="2">
        <f t="shared" ca="1" si="169"/>
        <v>319300</v>
      </c>
      <c r="BT292" s="2">
        <f t="shared" ca="1" si="169"/>
        <v>328320</v>
      </c>
      <c r="BU292" s="2">
        <f t="shared" ca="1" si="169"/>
        <v>284640</v>
      </c>
      <c r="BV292" s="2">
        <f t="shared" ca="1" si="169"/>
        <v>315140</v>
      </c>
      <c r="BW292" s="2">
        <f t="shared" ca="1" si="169"/>
        <v>627320</v>
      </c>
      <c r="BX292" s="2">
        <f t="shared" ca="1" si="169"/>
        <v>329470</v>
      </c>
      <c r="BY292" s="2">
        <f t="shared" ca="1" si="170"/>
        <v>0</v>
      </c>
      <c r="BZ292" s="2">
        <f t="shared" ca="1" si="170"/>
        <v>0</v>
      </c>
      <c r="CA292" s="2">
        <f t="shared" ca="1" si="170"/>
        <v>0</v>
      </c>
      <c r="CB292" s="2">
        <f t="shared" ca="1" si="170"/>
        <v>0</v>
      </c>
      <c r="CC292" s="2">
        <f t="shared" ca="1" si="170"/>
        <v>0</v>
      </c>
    </row>
    <row r="293" spans="2:81">
      <c r="B293" s="26">
        <v>279</v>
      </c>
      <c r="C293" s="26" t="str">
        <f t="shared" si="154"/>
        <v>历史汇总!B279</v>
      </c>
      <c r="D293" s="26">
        <v>291</v>
      </c>
      <c r="E293" s="26" t="str">
        <f t="shared" si="155"/>
        <v>历史新!C291</v>
      </c>
      <c r="F293" s="26">
        <f>ROW()</f>
        <v>293</v>
      </c>
      <c r="G293" s="694"/>
      <c r="H293" s="29" t="s">
        <v>23</v>
      </c>
      <c r="I293" s="4">
        <f t="shared" ca="1" si="171"/>
        <v>0</v>
      </c>
      <c r="J293" s="4">
        <f t="shared" ca="1" si="171"/>
        <v>0</v>
      </c>
      <c r="K293" s="4">
        <f t="shared" ca="1" si="171"/>
        <v>0</v>
      </c>
      <c r="L293" s="4">
        <f t="shared" ca="1" si="171"/>
        <v>0</v>
      </c>
      <c r="M293" s="4">
        <f t="shared" ca="1" si="171"/>
        <v>0</v>
      </c>
      <c r="N293" s="4">
        <f t="shared" ca="1" si="171"/>
        <v>0</v>
      </c>
      <c r="O293" s="4">
        <f t="shared" ca="1" si="171"/>
        <v>0</v>
      </c>
      <c r="P293" s="4">
        <f t="shared" ca="1" si="171"/>
        <v>0</v>
      </c>
      <c r="Q293" s="4">
        <f t="shared" ca="1" si="171"/>
        <v>0</v>
      </c>
      <c r="R293" s="4">
        <f t="shared" ca="1" si="171"/>
        <v>0</v>
      </c>
      <c r="S293" s="4">
        <f t="shared" ca="1" si="171"/>
        <v>0</v>
      </c>
      <c r="T293" s="4">
        <f t="shared" ca="1" si="171"/>
        <v>0</v>
      </c>
      <c r="U293" s="4">
        <f t="shared" ca="1" si="171"/>
        <v>0</v>
      </c>
      <c r="V293" s="4">
        <f t="shared" ca="1" si="171"/>
        <v>0</v>
      </c>
      <c r="W293" s="4">
        <f t="shared" ca="1" si="171"/>
        <v>0</v>
      </c>
      <c r="X293" s="4">
        <f t="shared" ca="1" si="171"/>
        <v>0</v>
      </c>
      <c r="Y293" s="4">
        <f t="shared" ca="1" si="175"/>
        <v>0</v>
      </c>
      <c r="Z293" s="4">
        <f t="shared" ca="1" si="175"/>
        <v>0</v>
      </c>
      <c r="AA293" s="4">
        <f t="shared" ca="1" si="175"/>
        <v>0</v>
      </c>
      <c r="AB293" s="4">
        <f t="shared" ca="1" si="175"/>
        <v>0</v>
      </c>
      <c r="AC293" s="4">
        <f t="shared" ca="1" si="175"/>
        <v>0</v>
      </c>
      <c r="AD293" s="4">
        <f t="shared" ca="1" si="175"/>
        <v>0</v>
      </c>
      <c r="AE293" s="4">
        <f t="shared" ca="1" si="173"/>
        <v>0</v>
      </c>
      <c r="AF293" s="4">
        <f t="shared" ca="1" si="173"/>
        <v>0</v>
      </c>
      <c r="AG293" s="4">
        <f t="shared" ca="1" si="173"/>
        <v>0</v>
      </c>
      <c r="AH293" s="4">
        <f t="shared" ca="1" si="173"/>
        <v>0</v>
      </c>
      <c r="AI293" s="4">
        <f t="shared" ca="1" si="173"/>
        <v>0</v>
      </c>
      <c r="AJ293" s="4">
        <f t="shared" ca="1" si="173"/>
        <v>0</v>
      </c>
      <c r="AK293" s="4">
        <f t="shared" ca="1" si="173"/>
        <v>0</v>
      </c>
      <c r="AL293" s="4">
        <f t="shared" ca="1" si="173"/>
        <v>0</v>
      </c>
      <c r="AM293" s="4">
        <f t="shared" ca="1" si="173"/>
        <v>0</v>
      </c>
      <c r="AN293" s="4">
        <f t="shared" ca="1" si="173"/>
        <v>0</v>
      </c>
      <c r="AO293" s="4">
        <f t="shared" ca="1" si="173"/>
        <v>0</v>
      </c>
      <c r="AP293" s="4">
        <f t="shared" ca="1" si="173"/>
        <v>0</v>
      </c>
      <c r="AQ293" s="4">
        <f t="shared" ca="1" si="173"/>
        <v>0</v>
      </c>
      <c r="AR293" s="4">
        <f t="shared" ca="1" si="173"/>
        <v>0</v>
      </c>
      <c r="AS293" s="4">
        <f t="shared" ca="1" si="173"/>
        <v>0</v>
      </c>
      <c r="AT293" s="4">
        <f t="shared" ca="1" si="173"/>
        <v>0</v>
      </c>
      <c r="AU293" s="4">
        <f t="shared" ca="1" si="174"/>
        <v>-0.35859999999999997</v>
      </c>
      <c r="AV293" s="4">
        <f t="shared" ca="1" si="174"/>
        <v>-0.25519999999999998</v>
      </c>
      <c r="AW293" s="4">
        <f t="shared" ca="1" si="174"/>
        <v>-0.1109</v>
      </c>
      <c r="AX293" s="4">
        <f t="shared" ca="1" si="174"/>
        <v>-9.0800000000000006E-2</v>
      </c>
      <c r="AY293" s="4">
        <f t="shared" ca="1" si="174"/>
        <v>0.51629999999999998</v>
      </c>
      <c r="AZ293" s="4">
        <f t="shared" ca="1" si="174"/>
        <v>0.3926</v>
      </c>
      <c r="BA293" s="4">
        <f t="shared" ca="1" si="174"/>
        <v>-0.55520000000000003</v>
      </c>
      <c r="BB293" s="4">
        <f t="shared" ca="1" si="174"/>
        <v>-0.12570000000000001</v>
      </c>
      <c r="BC293" s="4">
        <f t="shared" ca="1" si="174"/>
        <v>-9.06E-2</v>
      </c>
      <c r="BD293" s="4">
        <f t="shared" ca="1" si="174"/>
        <v>-0.1246</v>
      </c>
      <c r="BE293" s="4">
        <f t="shared" ca="1" si="174"/>
        <v>1.55E-2</v>
      </c>
      <c r="BF293" s="4">
        <f t="shared" ca="1" si="174"/>
        <v>1.6968000000000001</v>
      </c>
      <c r="BG293" s="4">
        <f t="shared" ca="1" si="174"/>
        <v>-0.36449999999999999</v>
      </c>
      <c r="BH293" s="4">
        <f t="shared" ca="1" si="168"/>
        <v>-0.32719999999999999</v>
      </c>
      <c r="BI293" s="4">
        <f t="shared" ca="1" si="168"/>
        <v>-0.1019</v>
      </c>
      <c r="BJ293" s="4">
        <f t="shared" ca="1" si="168"/>
        <v>-0.27060000000000001</v>
      </c>
      <c r="BK293" s="4">
        <f t="shared" ca="1" si="168"/>
        <v>0.80889999999999995</v>
      </c>
      <c r="BL293" s="4">
        <f t="shared" ca="1" si="168"/>
        <v>0.21590000000000001</v>
      </c>
      <c r="BM293" s="4">
        <f t="shared" ca="1" si="168"/>
        <v>-0.49709999999999999</v>
      </c>
      <c r="BN293" s="4">
        <f t="shared" ca="1" si="168"/>
        <v>8.77E-2</v>
      </c>
      <c r="BO293" s="4">
        <f t="shared" ca="1" si="168"/>
        <v>-0.24179999999999999</v>
      </c>
      <c r="BP293" s="4">
        <f t="shared" ca="1" si="168"/>
        <v>0.3795</v>
      </c>
      <c r="BQ293" s="4">
        <f t="shared" ca="1" si="168"/>
        <v>0.73029999999999995</v>
      </c>
      <c r="BR293" s="4">
        <f t="shared" ca="1" si="169"/>
        <v>0.2666</v>
      </c>
      <c r="BS293" s="4">
        <f t="shared" ca="1" si="169"/>
        <v>-0.51859999999999995</v>
      </c>
      <c r="BT293" s="4">
        <f t="shared" ca="1" si="169"/>
        <v>2.8199999999999999E-2</v>
      </c>
      <c r="BU293" s="4">
        <f t="shared" ca="1" si="169"/>
        <v>-0.13300000000000001</v>
      </c>
      <c r="BV293" s="4">
        <f t="shared" ca="1" si="169"/>
        <v>0.1072</v>
      </c>
      <c r="BW293" s="4">
        <f t="shared" ca="1" si="169"/>
        <v>0.99060000000000004</v>
      </c>
      <c r="BX293" s="4">
        <f t="shared" ca="1" si="169"/>
        <v>-0.4748</v>
      </c>
      <c r="BY293" s="4">
        <f t="shared" ca="1" si="170"/>
        <v>0</v>
      </c>
      <c r="BZ293" s="4">
        <f t="shared" ca="1" si="170"/>
        <v>0</v>
      </c>
      <c r="CA293" s="4">
        <f t="shared" ca="1" si="170"/>
        <v>0</v>
      </c>
      <c r="CB293" s="4">
        <f t="shared" ca="1" si="170"/>
        <v>0</v>
      </c>
      <c r="CC293" s="4">
        <f t="shared" ca="1" si="170"/>
        <v>0</v>
      </c>
    </row>
    <row r="294" spans="2:81">
      <c r="B294" s="26">
        <v>280</v>
      </c>
      <c r="C294" s="26" t="str">
        <f t="shared" si="154"/>
        <v>历史汇总!B280</v>
      </c>
      <c r="D294" s="26">
        <v>292</v>
      </c>
      <c r="E294" s="26" t="str">
        <f t="shared" si="155"/>
        <v>历史新!C292</v>
      </c>
      <c r="F294" s="26">
        <f>ROW()</f>
        <v>294</v>
      </c>
      <c r="G294" s="694"/>
      <c r="H294" s="29" t="s">
        <v>24</v>
      </c>
      <c r="I294" s="4">
        <f t="shared" ca="1" si="171"/>
        <v>0</v>
      </c>
      <c r="J294" s="4">
        <f t="shared" ca="1" si="171"/>
        <v>0</v>
      </c>
      <c r="K294" s="4">
        <f t="shared" ca="1" si="171"/>
        <v>0</v>
      </c>
      <c r="L294" s="4">
        <f t="shared" ca="1" si="171"/>
        <v>0</v>
      </c>
      <c r="M294" s="4">
        <f t="shared" ca="1" si="171"/>
        <v>0</v>
      </c>
      <c r="N294" s="4">
        <f t="shared" ca="1" si="171"/>
        <v>0</v>
      </c>
      <c r="O294" s="4">
        <f t="shared" ca="1" si="171"/>
        <v>0</v>
      </c>
      <c r="P294" s="4">
        <f t="shared" ca="1" si="171"/>
        <v>0</v>
      </c>
      <c r="Q294" s="4">
        <f t="shared" ca="1" si="171"/>
        <v>0</v>
      </c>
      <c r="R294" s="4">
        <f t="shared" ca="1" si="171"/>
        <v>0</v>
      </c>
      <c r="S294" s="4">
        <f t="shared" ca="1" si="171"/>
        <v>0</v>
      </c>
      <c r="T294" s="4">
        <f t="shared" ca="1" si="171"/>
        <v>0</v>
      </c>
      <c r="U294" s="4">
        <f t="shared" ca="1" si="171"/>
        <v>0</v>
      </c>
      <c r="V294" s="4">
        <f t="shared" ca="1" si="171"/>
        <v>0</v>
      </c>
      <c r="W294" s="4">
        <f t="shared" ca="1" si="171"/>
        <v>0</v>
      </c>
      <c r="X294" s="4">
        <f t="shared" ca="1" si="171"/>
        <v>0</v>
      </c>
      <c r="Y294" s="4">
        <f t="shared" ca="1" si="175"/>
        <v>0</v>
      </c>
      <c r="Z294" s="4">
        <f t="shared" ca="1" si="175"/>
        <v>0</v>
      </c>
      <c r="AA294" s="4">
        <f t="shared" ca="1" si="175"/>
        <v>0</v>
      </c>
      <c r="AB294" s="4">
        <f t="shared" ca="1" si="175"/>
        <v>0</v>
      </c>
      <c r="AC294" s="4">
        <f t="shared" ca="1" si="175"/>
        <v>0</v>
      </c>
      <c r="AD294" s="4">
        <f t="shared" ca="1" si="175"/>
        <v>0</v>
      </c>
      <c r="AE294" s="4">
        <f t="shared" ca="1" si="173"/>
        <v>0</v>
      </c>
      <c r="AF294" s="4">
        <f t="shared" ca="1" si="173"/>
        <v>0</v>
      </c>
      <c r="AG294" s="4">
        <f t="shared" ca="1" si="173"/>
        <v>0</v>
      </c>
      <c r="AH294" s="4">
        <f t="shared" ca="1" si="173"/>
        <v>0</v>
      </c>
      <c r="AI294" s="4">
        <f t="shared" ca="1" si="173"/>
        <v>0</v>
      </c>
      <c r="AJ294" s="4">
        <f t="shared" ca="1" si="173"/>
        <v>0</v>
      </c>
      <c r="AK294" s="4">
        <f t="shared" ca="1" si="173"/>
        <v>0</v>
      </c>
      <c r="AL294" s="4">
        <f t="shared" ca="1" si="173"/>
        <v>0</v>
      </c>
      <c r="AM294" s="4">
        <f t="shared" ca="1" si="173"/>
        <v>0</v>
      </c>
      <c r="AN294" s="4">
        <f t="shared" ca="1" si="173"/>
        <v>0</v>
      </c>
      <c r="AO294" s="4">
        <f t="shared" ca="1" si="173"/>
        <v>0</v>
      </c>
      <c r="AP294" s="4">
        <f t="shared" ca="1" si="173"/>
        <v>0</v>
      </c>
      <c r="AQ294" s="4">
        <f t="shared" ca="1" si="173"/>
        <v>0</v>
      </c>
      <c r="AR294" s="4">
        <f t="shared" ca="1" si="173"/>
        <v>0</v>
      </c>
      <c r="AS294" s="4">
        <f t="shared" ca="1" si="173"/>
        <v>0</v>
      </c>
      <c r="AT294" s="4">
        <f t="shared" ca="1" si="173"/>
        <v>27541</v>
      </c>
      <c r="AU294" s="4">
        <f t="shared" ca="1" si="174"/>
        <v>25861</v>
      </c>
      <c r="AV294" s="4">
        <f t="shared" ca="1" si="174"/>
        <v>22251</v>
      </c>
      <c r="AW294" s="4">
        <f t="shared" ca="1" si="174"/>
        <v>20450</v>
      </c>
      <c r="AX294" s="4">
        <f t="shared" ca="1" si="174"/>
        <v>20495</v>
      </c>
      <c r="AY294" s="4">
        <f t="shared" ca="1" si="174"/>
        <v>33076</v>
      </c>
      <c r="AZ294" s="4">
        <f t="shared" ca="1" si="174"/>
        <v>29162</v>
      </c>
      <c r="BA294" s="4">
        <f t="shared" ca="1" si="174"/>
        <v>15950</v>
      </c>
      <c r="BB294" s="4">
        <f t="shared" ca="1" si="174"/>
        <v>15728</v>
      </c>
      <c r="BC294" s="4">
        <f t="shared" ca="1" si="174"/>
        <v>14390</v>
      </c>
      <c r="BD294" s="4">
        <f t="shared" ca="1" si="174"/>
        <v>12360</v>
      </c>
      <c r="BE294" s="4">
        <f t="shared" ca="1" si="174"/>
        <v>12567</v>
      </c>
      <c r="BF294" s="4">
        <f t="shared" ca="1" si="174"/>
        <v>21559</v>
      </c>
      <c r="BG294" s="4">
        <f t="shared" ca="1" si="174"/>
        <v>16721</v>
      </c>
      <c r="BH294" s="4">
        <f t="shared" ca="1" si="168"/>
        <v>14260</v>
      </c>
      <c r="BI294" s="4">
        <f t="shared" ca="1" si="168"/>
        <v>12132</v>
      </c>
      <c r="BJ294" s="4">
        <f t="shared" ca="1" si="168"/>
        <v>10403</v>
      </c>
      <c r="BK294" s="4">
        <f t="shared" ca="1" si="168"/>
        <v>19827</v>
      </c>
      <c r="BL294" s="4">
        <f t="shared" ca="1" si="168"/>
        <v>19018</v>
      </c>
      <c r="BM294" s="4">
        <f t="shared" ca="1" si="168"/>
        <v>10169</v>
      </c>
      <c r="BN294" s="4">
        <f t="shared" ca="1" si="168"/>
        <v>12320</v>
      </c>
      <c r="BO294" s="4">
        <f t="shared" ca="1" si="168"/>
        <v>10970</v>
      </c>
      <c r="BP294" s="4">
        <f t="shared" ca="1" si="168"/>
        <v>14761</v>
      </c>
      <c r="BQ294" s="4">
        <f t="shared" ca="1" si="168"/>
        <v>17448</v>
      </c>
      <c r="BR294" s="4">
        <f t="shared" ca="1" si="169"/>
        <v>20066</v>
      </c>
      <c r="BS294" s="4">
        <f t="shared" ca="1" si="169"/>
        <v>14026</v>
      </c>
      <c r="BT294" s="4">
        <f t="shared" ca="1" si="169"/>
        <v>16629</v>
      </c>
      <c r="BU294" s="4">
        <f t="shared" ca="1" si="169"/>
        <v>13026</v>
      </c>
      <c r="BV294" s="4">
        <f t="shared" ca="1" si="169"/>
        <v>14985</v>
      </c>
      <c r="BW294" s="4">
        <f t="shared" ca="1" si="169"/>
        <v>23701</v>
      </c>
      <c r="BX294" s="4">
        <f t="shared" ca="1" si="169"/>
        <v>15842</v>
      </c>
      <c r="BY294" s="4">
        <f t="shared" ca="1" si="170"/>
        <v>0</v>
      </c>
      <c r="BZ294" s="4">
        <f t="shared" ca="1" si="170"/>
        <v>0</v>
      </c>
      <c r="CA294" s="4">
        <f t="shared" ca="1" si="170"/>
        <v>0</v>
      </c>
      <c r="CB294" s="4">
        <f t="shared" ca="1" si="170"/>
        <v>0</v>
      </c>
      <c r="CC294" s="4">
        <f t="shared" ca="1" si="170"/>
        <v>0</v>
      </c>
    </row>
    <row r="295" spans="2:81">
      <c r="B295" s="26">
        <v>281</v>
      </c>
      <c r="C295" s="26" t="str">
        <f t="shared" si="154"/>
        <v>历史汇总!B281</v>
      </c>
      <c r="D295" s="26">
        <v>293</v>
      </c>
      <c r="E295" s="26" t="str">
        <f t="shared" si="155"/>
        <v>历史新!C293</v>
      </c>
      <c r="F295" s="26">
        <f>ROW()</f>
        <v>295</v>
      </c>
      <c r="G295" s="694"/>
      <c r="H295" s="29" t="s">
        <v>25</v>
      </c>
      <c r="I295" s="4">
        <f t="shared" ca="1" si="171"/>
        <v>0</v>
      </c>
      <c r="J295" s="4">
        <f t="shared" ca="1" si="171"/>
        <v>0</v>
      </c>
      <c r="K295" s="4">
        <f t="shared" ca="1" si="171"/>
        <v>0</v>
      </c>
      <c r="L295" s="4">
        <f t="shared" ca="1" si="171"/>
        <v>0</v>
      </c>
      <c r="M295" s="4">
        <f t="shared" ca="1" si="171"/>
        <v>0</v>
      </c>
      <c r="N295" s="4">
        <f t="shared" ca="1" si="171"/>
        <v>0</v>
      </c>
      <c r="O295" s="4">
        <f t="shared" ca="1" si="171"/>
        <v>0</v>
      </c>
      <c r="P295" s="4">
        <f t="shared" ca="1" si="171"/>
        <v>0</v>
      </c>
      <c r="Q295" s="4">
        <f t="shared" ca="1" si="171"/>
        <v>0</v>
      </c>
      <c r="R295" s="4">
        <f t="shared" ca="1" si="171"/>
        <v>0</v>
      </c>
      <c r="S295" s="4">
        <f t="shared" ca="1" si="171"/>
        <v>0</v>
      </c>
      <c r="T295" s="4">
        <f t="shared" ca="1" si="171"/>
        <v>0</v>
      </c>
      <c r="U295" s="4">
        <f t="shared" ca="1" si="171"/>
        <v>0</v>
      </c>
      <c r="V295" s="4">
        <f t="shared" ca="1" si="171"/>
        <v>0</v>
      </c>
      <c r="W295" s="4">
        <f t="shared" ca="1" si="171"/>
        <v>0</v>
      </c>
      <c r="X295" s="4">
        <f t="shared" ca="1" si="171"/>
        <v>0</v>
      </c>
      <c r="Y295" s="4">
        <f t="shared" ca="1" si="175"/>
        <v>0</v>
      </c>
      <c r="Z295" s="4">
        <f t="shared" ca="1" si="175"/>
        <v>0</v>
      </c>
      <c r="AA295" s="4">
        <f t="shared" ca="1" si="175"/>
        <v>0</v>
      </c>
      <c r="AB295" s="4">
        <f t="shared" ca="1" si="175"/>
        <v>0</v>
      </c>
      <c r="AC295" s="4">
        <f t="shared" ca="1" si="175"/>
        <v>0</v>
      </c>
      <c r="AD295" s="4">
        <f t="shared" ca="1" si="175"/>
        <v>0</v>
      </c>
      <c r="AE295" s="4">
        <f t="shared" ca="1" si="173"/>
        <v>0</v>
      </c>
      <c r="AF295" s="4">
        <f t="shared" ca="1" si="173"/>
        <v>0</v>
      </c>
      <c r="AG295" s="4">
        <f t="shared" ca="1" si="173"/>
        <v>0</v>
      </c>
      <c r="AH295" s="4">
        <f t="shared" ca="1" si="173"/>
        <v>0</v>
      </c>
      <c r="AI295" s="4">
        <f t="shared" ca="1" si="173"/>
        <v>0</v>
      </c>
      <c r="AJ295" s="4">
        <f t="shared" ca="1" si="173"/>
        <v>0</v>
      </c>
      <c r="AK295" s="4">
        <f t="shared" ca="1" si="173"/>
        <v>0</v>
      </c>
      <c r="AL295" s="4">
        <f t="shared" ca="1" si="173"/>
        <v>0</v>
      </c>
      <c r="AM295" s="4">
        <f t="shared" ca="1" si="173"/>
        <v>0</v>
      </c>
      <c r="AN295" s="4">
        <f t="shared" ca="1" si="173"/>
        <v>0</v>
      </c>
      <c r="AO295" s="4">
        <f t="shared" ca="1" si="173"/>
        <v>0</v>
      </c>
      <c r="AP295" s="4">
        <f t="shared" ca="1" si="173"/>
        <v>0</v>
      </c>
      <c r="AQ295" s="4">
        <f t="shared" ca="1" si="173"/>
        <v>0</v>
      </c>
      <c r="AR295" s="4">
        <f t="shared" ca="1" si="173"/>
        <v>0</v>
      </c>
      <c r="AS295" s="4">
        <f t="shared" ca="1" si="173"/>
        <v>0</v>
      </c>
      <c r="AT295" s="4">
        <f t="shared" ca="1" si="173"/>
        <v>0</v>
      </c>
      <c r="AU295" s="4">
        <f t="shared" ca="1" si="174"/>
        <v>-6.0999999999999999E-2</v>
      </c>
      <c r="AV295" s="4">
        <f t="shared" ca="1" si="174"/>
        <v>-0.1396</v>
      </c>
      <c r="AW295" s="4">
        <f t="shared" ca="1" si="174"/>
        <v>-8.09E-2</v>
      </c>
      <c r="AX295" s="4">
        <f t="shared" ca="1" si="174"/>
        <v>2.2000000000000001E-3</v>
      </c>
      <c r="AY295" s="4">
        <f t="shared" ca="1" si="174"/>
        <v>0.6139</v>
      </c>
      <c r="AZ295" s="4">
        <f t="shared" ca="1" si="174"/>
        <v>-0.1183</v>
      </c>
      <c r="BA295" s="4">
        <f t="shared" ca="1" si="174"/>
        <v>-0.4531</v>
      </c>
      <c r="BB295" s="4">
        <f t="shared" ca="1" si="174"/>
        <v>-1.3899999999999999E-2</v>
      </c>
      <c r="BC295" s="4">
        <f t="shared" ca="1" si="174"/>
        <v>-8.5099999999999995E-2</v>
      </c>
      <c r="BD295" s="4">
        <f t="shared" ca="1" si="174"/>
        <v>-0.1411</v>
      </c>
      <c r="BE295" s="4">
        <f t="shared" ca="1" si="174"/>
        <v>1.67E-2</v>
      </c>
      <c r="BF295" s="4">
        <f t="shared" ca="1" si="174"/>
        <v>0.71550000000000002</v>
      </c>
      <c r="BG295" s="4">
        <f t="shared" ca="1" si="174"/>
        <v>-0.22439999999999999</v>
      </c>
      <c r="BH295" s="4">
        <f t="shared" ca="1" si="168"/>
        <v>-0.1472</v>
      </c>
      <c r="BI295" s="4">
        <f t="shared" ca="1" si="168"/>
        <v>-0.1492</v>
      </c>
      <c r="BJ295" s="4">
        <f t="shared" ca="1" si="168"/>
        <v>-0.14249999999999999</v>
      </c>
      <c r="BK295" s="4">
        <f t="shared" ca="1" si="168"/>
        <v>0.90590000000000004</v>
      </c>
      <c r="BL295" s="4">
        <f t="shared" ca="1" si="168"/>
        <v>-4.0800000000000003E-2</v>
      </c>
      <c r="BM295" s="4">
        <f t="shared" ca="1" si="168"/>
        <v>-0.46529999999999999</v>
      </c>
      <c r="BN295" s="4">
        <f t="shared" ca="1" si="168"/>
        <v>0.21149999999999999</v>
      </c>
      <c r="BO295" s="4">
        <f t="shared" ca="1" si="168"/>
        <v>-0.1096</v>
      </c>
      <c r="BP295" s="4">
        <f t="shared" ca="1" si="168"/>
        <v>0.34560000000000002</v>
      </c>
      <c r="BQ295" s="4">
        <f t="shared" ca="1" si="168"/>
        <v>0.182</v>
      </c>
      <c r="BR295" s="4">
        <f t="shared" ca="1" si="169"/>
        <v>0.15</v>
      </c>
      <c r="BS295" s="4">
        <f t="shared" ca="1" si="169"/>
        <v>-0.30099999999999999</v>
      </c>
      <c r="BT295" s="4">
        <f t="shared" ca="1" si="169"/>
        <v>0.18559999999999999</v>
      </c>
      <c r="BU295" s="4">
        <f t="shared" ca="1" si="169"/>
        <v>-0.2167</v>
      </c>
      <c r="BV295" s="4">
        <f t="shared" ca="1" si="169"/>
        <v>0.15040000000000001</v>
      </c>
      <c r="BW295" s="4">
        <f t="shared" ca="1" si="169"/>
        <v>0.58160000000000001</v>
      </c>
      <c r="BX295" s="4">
        <f t="shared" ca="1" si="169"/>
        <v>-0.33160000000000001</v>
      </c>
      <c r="BY295" s="4">
        <f t="shared" ca="1" si="170"/>
        <v>0</v>
      </c>
      <c r="BZ295" s="4">
        <f t="shared" ca="1" si="170"/>
        <v>0</v>
      </c>
      <c r="CA295" s="4">
        <f t="shared" ca="1" si="170"/>
        <v>0</v>
      </c>
      <c r="CB295" s="4">
        <f t="shared" ca="1" si="170"/>
        <v>0</v>
      </c>
      <c r="CC295" s="4">
        <f t="shared" ca="1" si="170"/>
        <v>0</v>
      </c>
    </row>
    <row r="296" spans="2:81">
      <c r="B296" s="26">
        <v>282</v>
      </c>
      <c r="C296" s="26" t="str">
        <f t="shared" si="154"/>
        <v>历史汇总!B282</v>
      </c>
      <c r="D296" s="26">
        <v>294</v>
      </c>
      <c r="E296" s="26" t="str">
        <f t="shared" si="155"/>
        <v>历史新!C294</v>
      </c>
      <c r="F296" s="26">
        <f>ROW()</f>
        <v>296</v>
      </c>
      <c r="G296" s="694"/>
      <c r="H296" s="29" t="s">
        <v>26</v>
      </c>
      <c r="I296" s="4">
        <f t="shared" ca="1" si="171"/>
        <v>0</v>
      </c>
      <c r="J296" s="4">
        <f t="shared" ca="1" si="171"/>
        <v>0</v>
      </c>
      <c r="K296" s="4">
        <f t="shared" ca="1" si="171"/>
        <v>0</v>
      </c>
      <c r="L296" s="4">
        <f t="shared" ca="1" si="171"/>
        <v>0</v>
      </c>
      <c r="M296" s="4">
        <f t="shared" ca="1" si="171"/>
        <v>0</v>
      </c>
      <c r="N296" s="4">
        <f t="shared" ca="1" si="171"/>
        <v>0</v>
      </c>
      <c r="O296" s="4">
        <f t="shared" ca="1" si="171"/>
        <v>0</v>
      </c>
      <c r="P296" s="4">
        <f t="shared" ca="1" si="171"/>
        <v>0</v>
      </c>
      <c r="Q296" s="4">
        <f t="shared" ca="1" si="171"/>
        <v>0</v>
      </c>
      <c r="R296" s="4">
        <f t="shared" ca="1" si="171"/>
        <v>0</v>
      </c>
      <c r="S296" s="4">
        <f t="shared" ca="1" si="171"/>
        <v>0</v>
      </c>
      <c r="T296" s="4">
        <f t="shared" ca="1" si="171"/>
        <v>0</v>
      </c>
      <c r="U296" s="4">
        <f t="shared" ca="1" si="171"/>
        <v>0</v>
      </c>
      <c r="V296" s="4">
        <f t="shared" ca="1" si="171"/>
        <v>0</v>
      </c>
      <c r="W296" s="4">
        <f t="shared" ca="1" si="171"/>
        <v>0</v>
      </c>
      <c r="X296" s="4">
        <f t="shared" ca="1" si="171"/>
        <v>0</v>
      </c>
      <c r="Y296" s="4">
        <f t="shared" ca="1" si="175"/>
        <v>0</v>
      </c>
      <c r="Z296" s="4">
        <f t="shared" ca="1" si="175"/>
        <v>0</v>
      </c>
      <c r="AA296" s="4">
        <f t="shared" ca="1" si="175"/>
        <v>0</v>
      </c>
      <c r="AB296" s="4">
        <f t="shared" ca="1" si="175"/>
        <v>0</v>
      </c>
      <c r="AC296" s="4">
        <f t="shared" ca="1" si="175"/>
        <v>0</v>
      </c>
      <c r="AD296" s="4">
        <f t="shared" ca="1" si="175"/>
        <v>0</v>
      </c>
      <c r="AE296" s="4">
        <f t="shared" ca="1" si="173"/>
        <v>0</v>
      </c>
      <c r="AF296" s="4">
        <f t="shared" ca="1" si="173"/>
        <v>0</v>
      </c>
      <c r="AG296" s="4">
        <f t="shared" ca="1" si="173"/>
        <v>0</v>
      </c>
      <c r="AH296" s="4">
        <f t="shared" ca="1" si="173"/>
        <v>0</v>
      </c>
      <c r="AI296" s="4">
        <f t="shared" ca="1" si="173"/>
        <v>0</v>
      </c>
      <c r="AJ296" s="4">
        <f t="shared" ca="1" si="173"/>
        <v>0</v>
      </c>
      <c r="AK296" s="4">
        <f t="shared" ca="1" si="173"/>
        <v>0</v>
      </c>
      <c r="AL296" s="4">
        <f t="shared" ca="1" si="173"/>
        <v>0</v>
      </c>
      <c r="AM296" s="4">
        <f t="shared" ca="1" si="173"/>
        <v>0</v>
      </c>
      <c r="AN296" s="4">
        <f t="shared" ca="1" si="173"/>
        <v>0</v>
      </c>
      <c r="AO296" s="4">
        <f t="shared" ca="1" si="173"/>
        <v>0</v>
      </c>
      <c r="AP296" s="4">
        <f t="shared" ca="1" si="173"/>
        <v>0</v>
      </c>
      <c r="AQ296" s="4">
        <f t="shared" ca="1" si="173"/>
        <v>0</v>
      </c>
      <c r="AR296" s="4">
        <f t="shared" ca="1" si="173"/>
        <v>0</v>
      </c>
      <c r="AS296" s="4">
        <f t="shared" ca="1" si="173"/>
        <v>0</v>
      </c>
      <c r="AT296" s="4">
        <f t="shared" ca="1" si="173"/>
        <v>45.07</v>
      </c>
      <c r="AU296" s="4">
        <f t="shared" ca="1" si="174"/>
        <v>30.79</v>
      </c>
      <c r="AV296" s="4">
        <f t="shared" ca="1" si="174"/>
        <v>26.65</v>
      </c>
      <c r="AW296" s="4">
        <f t="shared" ca="1" si="174"/>
        <v>25.78</v>
      </c>
      <c r="AX296" s="4">
        <f t="shared" ca="1" si="174"/>
        <v>23.39</v>
      </c>
      <c r="AY296" s="4">
        <f t="shared" ca="1" si="174"/>
        <v>21.98</v>
      </c>
      <c r="AZ296" s="4">
        <f t="shared" ca="1" si="174"/>
        <v>34.72</v>
      </c>
      <c r="BA296" s="4">
        <f t="shared" ca="1" si="174"/>
        <v>28.24</v>
      </c>
      <c r="BB296" s="4">
        <f t="shared" ca="1" si="174"/>
        <v>25.04</v>
      </c>
      <c r="BC296" s="4">
        <f t="shared" ca="1" si="174"/>
        <v>24.88</v>
      </c>
      <c r="BD296" s="4">
        <f t="shared" ca="1" si="174"/>
        <v>25.36</v>
      </c>
      <c r="BE296" s="4">
        <f t="shared" ca="1" si="174"/>
        <v>25.33</v>
      </c>
      <c r="BF296" s="4">
        <f t="shared" ca="1" si="174"/>
        <v>39.82</v>
      </c>
      <c r="BG296" s="4">
        <f t="shared" ca="1" si="174"/>
        <v>32.630000000000003</v>
      </c>
      <c r="BH296" s="4">
        <f t="shared" ca="1" si="168"/>
        <v>25.74</v>
      </c>
      <c r="BI296" s="4">
        <f t="shared" ca="1" si="168"/>
        <v>27.17</v>
      </c>
      <c r="BJ296" s="4">
        <f t="shared" ca="1" si="168"/>
        <v>23.11</v>
      </c>
      <c r="BK296" s="4">
        <f t="shared" ca="1" si="168"/>
        <v>21.94</v>
      </c>
      <c r="BL296" s="4">
        <f t="shared" ca="1" si="168"/>
        <v>27.81</v>
      </c>
      <c r="BM296" s="4">
        <f t="shared" ca="1" si="168"/>
        <v>26.16</v>
      </c>
      <c r="BN296" s="4">
        <f t="shared" ca="1" si="168"/>
        <v>23.48</v>
      </c>
      <c r="BO296" s="4">
        <f t="shared" ca="1" si="168"/>
        <v>20</v>
      </c>
      <c r="BP296" s="4">
        <f t="shared" ca="1" si="168"/>
        <v>20.5</v>
      </c>
      <c r="BQ296" s="4">
        <f t="shared" ca="1" si="168"/>
        <v>30.01</v>
      </c>
      <c r="BR296" s="4">
        <f t="shared" ca="1" si="169"/>
        <v>33.06</v>
      </c>
      <c r="BS296" s="4">
        <f t="shared" ca="1" si="169"/>
        <v>22.76</v>
      </c>
      <c r="BT296" s="4">
        <f t="shared" ca="1" si="169"/>
        <v>19.739999999999998</v>
      </c>
      <c r="BU296" s="4">
        <f t="shared" ca="1" si="169"/>
        <v>21.85</v>
      </c>
      <c r="BV296" s="4">
        <f t="shared" ca="1" si="169"/>
        <v>21.03</v>
      </c>
      <c r="BW296" s="4">
        <f t="shared" ca="1" si="169"/>
        <v>26.47</v>
      </c>
      <c r="BX296" s="4">
        <f t="shared" ca="1" si="169"/>
        <v>20.8</v>
      </c>
      <c r="BY296" s="4">
        <f t="shared" ca="1" si="170"/>
        <v>0</v>
      </c>
      <c r="BZ296" s="4">
        <f t="shared" ca="1" si="170"/>
        <v>0</v>
      </c>
      <c r="CA296" s="4">
        <f t="shared" ca="1" si="170"/>
        <v>0</v>
      </c>
      <c r="CB296" s="4">
        <f t="shared" ca="1" si="170"/>
        <v>0</v>
      </c>
      <c r="CC296" s="4">
        <f t="shared" ca="1" si="170"/>
        <v>0</v>
      </c>
    </row>
    <row r="297" spans="2:81">
      <c r="B297" s="26">
        <v>283</v>
      </c>
      <c r="C297" s="26" t="str">
        <f t="shared" si="154"/>
        <v>历史汇总!B283</v>
      </c>
      <c r="D297" s="26">
        <v>295</v>
      </c>
      <c r="E297" s="26" t="str">
        <f t="shared" si="155"/>
        <v>历史新!C295</v>
      </c>
      <c r="F297" s="26">
        <f>ROW()</f>
        <v>297</v>
      </c>
      <c r="G297" s="694"/>
      <c r="H297" s="29" t="s">
        <v>27</v>
      </c>
      <c r="I297" s="4">
        <f t="shared" ca="1" si="171"/>
        <v>0</v>
      </c>
      <c r="J297" s="4">
        <f t="shared" ca="1" si="171"/>
        <v>0</v>
      </c>
      <c r="K297" s="4">
        <f t="shared" ca="1" si="171"/>
        <v>0</v>
      </c>
      <c r="L297" s="4">
        <f t="shared" ca="1" si="171"/>
        <v>0</v>
      </c>
      <c r="M297" s="4">
        <f t="shared" ca="1" si="171"/>
        <v>0</v>
      </c>
      <c r="N297" s="4">
        <f t="shared" ca="1" si="171"/>
        <v>0</v>
      </c>
      <c r="O297" s="4">
        <f t="shared" ca="1" si="171"/>
        <v>0</v>
      </c>
      <c r="P297" s="4">
        <f t="shared" ca="1" si="171"/>
        <v>0</v>
      </c>
      <c r="Q297" s="4">
        <f t="shared" ca="1" si="171"/>
        <v>0</v>
      </c>
      <c r="R297" s="4">
        <f t="shared" ca="1" si="171"/>
        <v>0</v>
      </c>
      <c r="S297" s="4">
        <f t="shared" ca="1" si="171"/>
        <v>0</v>
      </c>
      <c r="T297" s="4">
        <f t="shared" ca="1" si="171"/>
        <v>0</v>
      </c>
      <c r="U297" s="4">
        <f t="shared" ca="1" si="171"/>
        <v>0</v>
      </c>
      <c r="V297" s="4">
        <f t="shared" ca="1" si="171"/>
        <v>0</v>
      </c>
      <c r="W297" s="4">
        <f t="shared" ca="1" si="171"/>
        <v>0</v>
      </c>
      <c r="X297" s="4">
        <f t="shared" ca="1" si="171"/>
        <v>0</v>
      </c>
      <c r="Y297" s="4">
        <f t="shared" ca="1" si="175"/>
        <v>0</v>
      </c>
      <c r="Z297" s="4">
        <f t="shared" ca="1" si="175"/>
        <v>0</v>
      </c>
      <c r="AA297" s="4">
        <f t="shared" ca="1" si="175"/>
        <v>0</v>
      </c>
      <c r="AB297" s="4">
        <f t="shared" ca="1" si="175"/>
        <v>0</v>
      </c>
      <c r="AC297" s="4">
        <f t="shared" ca="1" si="175"/>
        <v>0</v>
      </c>
      <c r="AD297" s="4">
        <f t="shared" ca="1" si="175"/>
        <v>0</v>
      </c>
      <c r="AE297" s="4">
        <f t="shared" ca="1" si="173"/>
        <v>0</v>
      </c>
      <c r="AF297" s="4">
        <f t="shared" ca="1" si="173"/>
        <v>0</v>
      </c>
      <c r="AG297" s="4">
        <f t="shared" ca="1" si="173"/>
        <v>0</v>
      </c>
      <c r="AH297" s="4">
        <f t="shared" ca="1" si="173"/>
        <v>0</v>
      </c>
      <c r="AI297" s="4">
        <f t="shared" ca="1" si="173"/>
        <v>0</v>
      </c>
      <c r="AJ297" s="4">
        <f t="shared" ca="1" si="173"/>
        <v>0</v>
      </c>
      <c r="AK297" s="4">
        <f t="shared" ca="1" si="173"/>
        <v>0</v>
      </c>
      <c r="AL297" s="4">
        <f t="shared" ca="1" si="173"/>
        <v>0</v>
      </c>
      <c r="AM297" s="4">
        <f t="shared" ca="1" si="173"/>
        <v>0</v>
      </c>
      <c r="AN297" s="4">
        <f t="shared" ca="1" si="173"/>
        <v>0</v>
      </c>
      <c r="AO297" s="4">
        <f t="shared" ca="1" si="173"/>
        <v>0</v>
      </c>
      <c r="AP297" s="4">
        <f t="shared" ca="1" si="173"/>
        <v>0</v>
      </c>
      <c r="AQ297" s="4">
        <f t="shared" ca="1" si="173"/>
        <v>0</v>
      </c>
      <c r="AR297" s="4">
        <f t="shared" ca="1" si="173"/>
        <v>0</v>
      </c>
      <c r="AS297" s="4">
        <f t="shared" ca="1" si="173"/>
        <v>0</v>
      </c>
      <c r="AT297" s="4">
        <f t="shared" ca="1" si="173"/>
        <v>0</v>
      </c>
      <c r="AU297" s="4">
        <f t="shared" ca="1" si="174"/>
        <v>-0.31680000000000003</v>
      </c>
      <c r="AV297" s="4">
        <f t="shared" ca="1" si="174"/>
        <v>-0.13450000000000001</v>
      </c>
      <c r="AW297" s="4">
        <f t="shared" ca="1" si="174"/>
        <v>-3.2599999999999997E-2</v>
      </c>
      <c r="AX297" s="4">
        <f t="shared" ca="1" si="174"/>
        <v>-9.2700000000000005E-2</v>
      </c>
      <c r="AY297" s="4">
        <f t="shared" ca="1" si="174"/>
        <v>-6.0299999999999999E-2</v>
      </c>
      <c r="AZ297" s="4">
        <f t="shared" ca="1" si="174"/>
        <v>0.5796</v>
      </c>
      <c r="BA297" s="4">
        <f t="shared" ca="1" si="174"/>
        <v>-0.18659999999999999</v>
      </c>
      <c r="BB297" s="4">
        <f t="shared" ca="1" si="174"/>
        <v>-0.1133</v>
      </c>
      <c r="BC297" s="4">
        <f t="shared" ca="1" si="174"/>
        <v>-6.4000000000000003E-3</v>
      </c>
      <c r="BD297" s="4">
        <f t="shared" ca="1" si="174"/>
        <v>1.9300000000000001E-2</v>
      </c>
      <c r="BE297" s="4">
        <f t="shared" ca="1" si="174"/>
        <v>-1.1999999999999999E-3</v>
      </c>
      <c r="BF297" s="4">
        <f t="shared" ca="1" si="174"/>
        <v>0.57199999999999995</v>
      </c>
      <c r="BG297" s="4">
        <f t="shared" ca="1" si="174"/>
        <v>-0.18060000000000001</v>
      </c>
      <c r="BH297" s="4">
        <f t="shared" ca="1" si="168"/>
        <v>-0.2112</v>
      </c>
      <c r="BI297" s="4">
        <f t="shared" ca="1" si="168"/>
        <v>5.5599999999999997E-2</v>
      </c>
      <c r="BJ297" s="4">
        <f t="shared" ca="1" si="168"/>
        <v>-0.14940000000000001</v>
      </c>
      <c r="BK297" s="4">
        <f t="shared" ca="1" si="168"/>
        <v>-5.0599999999999999E-2</v>
      </c>
      <c r="BL297" s="4">
        <f t="shared" ca="1" si="168"/>
        <v>0.26750000000000002</v>
      </c>
      <c r="BM297" s="4">
        <f t="shared" ca="1" si="168"/>
        <v>-5.9299999999999999E-2</v>
      </c>
      <c r="BN297" s="4">
        <f t="shared" ca="1" si="168"/>
        <v>-0.1024</v>
      </c>
      <c r="BO297" s="4">
        <f t="shared" ca="1" si="168"/>
        <v>-0.1482</v>
      </c>
      <c r="BP297" s="4">
        <f t="shared" ca="1" si="168"/>
        <v>2.5000000000000001E-2</v>
      </c>
      <c r="BQ297" s="4">
        <f t="shared" ca="1" si="168"/>
        <v>0.46389999999999998</v>
      </c>
      <c r="BR297" s="4">
        <f t="shared" ca="1" si="169"/>
        <v>0.1016</v>
      </c>
      <c r="BS297" s="4">
        <f t="shared" ca="1" si="169"/>
        <v>-0.31159999999999999</v>
      </c>
      <c r="BT297" s="4">
        <f t="shared" ca="1" si="169"/>
        <v>-0.13270000000000001</v>
      </c>
      <c r="BU297" s="4">
        <f t="shared" ca="1" si="169"/>
        <v>0.1069</v>
      </c>
      <c r="BV297" s="4">
        <f t="shared" ca="1" si="169"/>
        <v>-3.7499999999999999E-2</v>
      </c>
      <c r="BW297" s="4">
        <f t="shared" ca="1" si="169"/>
        <v>0.25869999999999999</v>
      </c>
      <c r="BX297" s="4">
        <f t="shared" ca="1" si="169"/>
        <v>-0.2142</v>
      </c>
      <c r="BY297" s="4">
        <f t="shared" ca="1" si="170"/>
        <v>0</v>
      </c>
      <c r="BZ297" s="4">
        <f t="shared" ca="1" si="170"/>
        <v>0</v>
      </c>
      <c r="CA297" s="4">
        <f t="shared" ca="1" si="170"/>
        <v>0</v>
      </c>
      <c r="CB297" s="4">
        <f t="shared" ca="1" si="170"/>
        <v>0</v>
      </c>
      <c r="CC297" s="4">
        <f t="shared" ca="1" si="170"/>
        <v>0</v>
      </c>
    </row>
    <row r="298" spans="2:81">
      <c r="B298" s="26">
        <v>285</v>
      </c>
      <c r="C298" s="26" t="str">
        <f t="shared" si="154"/>
        <v>历史汇总!B285</v>
      </c>
      <c r="D298" s="26">
        <v>296</v>
      </c>
      <c r="E298" s="26" t="str">
        <f t="shared" si="155"/>
        <v>历史新!C296</v>
      </c>
      <c r="F298" s="26">
        <f>ROW()</f>
        <v>298</v>
      </c>
      <c r="G298" s="694" t="s">
        <v>28</v>
      </c>
      <c r="H298" s="28" t="s">
        <v>29</v>
      </c>
      <c r="I298" s="2">
        <f t="shared" ca="1" si="171"/>
        <v>0</v>
      </c>
      <c r="J298" s="2">
        <f t="shared" ca="1" si="171"/>
        <v>205674</v>
      </c>
      <c r="K298" s="2">
        <f t="shared" ca="1" si="171"/>
        <v>225019</v>
      </c>
      <c r="L298" s="2">
        <f t="shared" ca="1" si="171"/>
        <v>308698</v>
      </c>
      <c r="M298" s="2">
        <f t="shared" ca="1" si="171"/>
        <v>213602</v>
      </c>
      <c r="N298" s="2">
        <f t="shared" ca="1" si="171"/>
        <v>299415</v>
      </c>
      <c r="O298" s="2">
        <f t="shared" ca="1" si="171"/>
        <v>423624</v>
      </c>
      <c r="P298" s="2">
        <f t="shared" ca="1" si="171"/>
        <v>485570</v>
      </c>
      <c r="Q298" s="2">
        <f t="shared" ca="1" si="171"/>
        <v>299941</v>
      </c>
      <c r="R298" s="2">
        <f t="shared" ca="1" si="171"/>
        <v>489754</v>
      </c>
      <c r="S298" s="2">
        <f t="shared" ca="1" si="171"/>
        <v>321133</v>
      </c>
      <c r="T298" s="2">
        <f t="shared" ca="1" si="171"/>
        <v>272817</v>
      </c>
      <c r="U298" s="2">
        <f t="shared" ca="1" si="171"/>
        <v>620595</v>
      </c>
      <c r="V298" s="2">
        <f t="shared" ca="1" si="171"/>
        <v>619234</v>
      </c>
      <c r="W298" s="2">
        <f t="shared" ca="1" si="171"/>
        <v>461274</v>
      </c>
      <c r="X298" s="2">
        <f t="shared" ca="1" si="171"/>
        <v>718861</v>
      </c>
      <c r="Y298" s="2">
        <f t="shared" ca="1" si="175"/>
        <v>461375</v>
      </c>
      <c r="Z298" s="2">
        <f t="shared" ca="1" si="175"/>
        <v>427463</v>
      </c>
      <c r="AA298" s="2">
        <f t="shared" ca="1" si="175"/>
        <v>776395</v>
      </c>
      <c r="AB298" s="2">
        <f t="shared" ca="1" si="175"/>
        <v>579772</v>
      </c>
      <c r="AC298" s="2">
        <f t="shared" ca="1" si="175"/>
        <v>660603</v>
      </c>
      <c r="AD298" s="2">
        <f t="shared" ca="1" si="175"/>
        <v>528335</v>
      </c>
      <c r="AE298" s="2">
        <f t="shared" ca="1" si="173"/>
        <v>387257</v>
      </c>
      <c r="AF298" s="2">
        <f t="shared" ca="1" si="173"/>
        <v>426772</v>
      </c>
      <c r="AG298" s="2">
        <f t="shared" ca="1" si="173"/>
        <v>577726</v>
      </c>
      <c r="AH298" s="2">
        <f t="shared" ca="1" si="173"/>
        <v>1144347</v>
      </c>
      <c r="AI298" s="2">
        <f t="shared" ca="1" si="173"/>
        <v>850850</v>
      </c>
      <c r="AJ298" s="2">
        <f t="shared" ca="1" si="173"/>
        <v>1015600</v>
      </c>
      <c r="AK298" s="2">
        <f t="shared" ca="1" si="173"/>
        <v>718849</v>
      </c>
      <c r="AL298" s="2">
        <f t="shared" ca="1" si="173"/>
        <v>807468</v>
      </c>
      <c r="AM298" s="2">
        <f t="shared" ca="1" si="173"/>
        <v>1156527</v>
      </c>
      <c r="AN298" s="2">
        <f t="shared" ca="1" si="173"/>
        <v>1143064</v>
      </c>
      <c r="AO298" s="2">
        <f t="shared" ca="1" si="173"/>
        <v>804254</v>
      </c>
      <c r="AP298" s="2">
        <f t="shared" ca="1" si="173"/>
        <v>811675</v>
      </c>
      <c r="AQ298" s="2">
        <f t="shared" ca="1" si="173"/>
        <v>780485</v>
      </c>
      <c r="AR298" s="2">
        <f t="shared" ca="1" si="173"/>
        <v>970293</v>
      </c>
      <c r="AS298" s="2">
        <f t="shared" ca="1" si="173"/>
        <v>1567897</v>
      </c>
      <c r="AT298" s="2">
        <f t="shared" ca="1" si="173"/>
        <v>2047406</v>
      </c>
      <c r="AU298" s="2">
        <f t="shared" ca="1" si="174"/>
        <v>706310</v>
      </c>
      <c r="AV298" s="2">
        <f t="shared" ca="1" si="174"/>
        <v>1446077</v>
      </c>
      <c r="AW298" s="2">
        <f t="shared" ca="1" si="174"/>
        <v>1042079</v>
      </c>
      <c r="AX298" s="2">
        <f t="shared" ca="1" si="174"/>
        <v>995620</v>
      </c>
      <c r="AY298" s="2">
        <f t="shared" ca="1" si="174"/>
        <v>2133899</v>
      </c>
      <c r="AZ298" s="2">
        <f t="shared" ca="1" si="174"/>
        <v>2492901</v>
      </c>
      <c r="BA298" s="2">
        <f t="shared" ca="1" si="174"/>
        <v>932100</v>
      </c>
      <c r="BB298" s="2">
        <f t="shared" ca="1" si="174"/>
        <v>1294458</v>
      </c>
      <c r="BC298" s="2">
        <f t="shared" ca="1" si="174"/>
        <v>1322365</v>
      </c>
      <c r="BD298" s="2">
        <f t="shared" ca="1" si="174"/>
        <v>839421</v>
      </c>
      <c r="BE298" s="2">
        <f t="shared" ca="1" si="174"/>
        <v>1020252</v>
      </c>
      <c r="BF298" s="2">
        <f t="shared" ca="1" si="174"/>
        <v>3099876</v>
      </c>
      <c r="BG298" s="2">
        <f t="shared" ca="1" si="174"/>
        <v>1816946</v>
      </c>
      <c r="BH298" s="2">
        <f t="shared" ca="1" si="168"/>
        <v>1930201</v>
      </c>
      <c r="BI298" s="2">
        <f t="shared" ca="1" si="168"/>
        <v>1264110</v>
      </c>
      <c r="BJ298" s="2">
        <f t="shared" ca="1" si="168"/>
        <v>1043432</v>
      </c>
      <c r="BK298" s="2">
        <f t="shared" ca="1" si="168"/>
        <v>1761245</v>
      </c>
      <c r="BL298" s="2">
        <f t="shared" ca="1" si="168"/>
        <v>2804275</v>
      </c>
      <c r="BM298" s="2">
        <f t="shared" ca="1" si="168"/>
        <v>1625190</v>
      </c>
      <c r="BN298" s="2">
        <f t="shared" ca="1" si="168"/>
        <v>1120299</v>
      </c>
      <c r="BO298" s="2">
        <f t="shared" ca="1" si="168"/>
        <v>1067457</v>
      </c>
      <c r="BP298" s="2">
        <f t="shared" ca="1" si="168"/>
        <v>1024813</v>
      </c>
      <c r="BQ298" s="2">
        <f t="shared" ca="1" si="168"/>
        <v>1824397</v>
      </c>
      <c r="BR298" s="2">
        <f t="shared" ca="1" si="169"/>
        <v>3152270</v>
      </c>
      <c r="BS298" s="2">
        <f t="shared" ca="1" si="169"/>
        <v>1626934</v>
      </c>
      <c r="BT298" s="2">
        <f t="shared" ca="1" si="169"/>
        <v>1696836</v>
      </c>
      <c r="BU298" s="2">
        <f t="shared" ca="1" si="169"/>
        <v>1407951</v>
      </c>
      <c r="BV298" s="2">
        <f t="shared" ca="1" si="169"/>
        <v>1302797</v>
      </c>
      <c r="BW298" s="2">
        <f t="shared" ca="1" si="169"/>
        <v>2232137</v>
      </c>
      <c r="BX298" s="2">
        <f t="shared" ca="1" si="169"/>
        <v>2363140</v>
      </c>
      <c r="BY298" s="2">
        <f t="shared" ca="1" si="170"/>
        <v>0</v>
      </c>
      <c r="BZ298" s="2">
        <f t="shared" ca="1" si="170"/>
        <v>0</v>
      </c>
      <c r="CA298" s="2">
        <f t="shared" ca="1" si="170"/>
        <v>0</v>
      </c>
      <c r="CB298" s="2">
        <f t="shared" ca="1" si="170"/>
        <v>0</v>
      </c>
      <c r="CC298" s="2">
        <f t="shared" ca="1" si="170"/>
        <v>0</v>
      </c>
    </row>
    <row r="299" spans="2:81">
      <c r="B299" s="26">
        <v>286</v>
      </c>
      <c r="C299" s="26" t="str">
        <f t="shared" si="154"/>
        <v>历史汇总!B286</v>
      </c>
      <c r="D299" s="26">
        <v>297</v>
      </c>
      <c r="E299" s="26" t="str">
        <f t="shared" si="155"/>
        <v>历史新!C297</v>
      </c>
      <c r="F299" s="26">
        <f>ROW()</f>
        <v>299</v>
      </c>
      <c r="G299" s="694"/>
      <c r="H299" s="29" t="s">
        <v>30</v>
      </c>
      <c r="I299" s="4">
        <f t="shared" ca="1" si="171"/>
        <v>0</v>
      </c>
      <c r="J299" s="4">
        <f t="shared" ca="1" si="171"/>
        <v>0</v>
      </c>
      <c r="K299" s="4">
        <f t="shared" ca="1" si="171"/>
        <v>9.4100000000000003E-2</v>
      </c>
      <c r="L299" s="4">
        <f t="shared" ca="1" si="171"/>
        <v>0.37190000000000001</v>
      </c>
      <c r="M299" s="4">
        <f t="shared" ca="1" si="171"/>
        <v>-0.30809999999999998</v>
      </c>
      <c r="N299" s="4">
        <f t="shared" ca="1" si="171"/>
        <v>0.4017</v>
      </c>
      <c r="O299" s="4">
        <f t="shared" ca="1" si="171"/>
        <v>0.4148</v>
      </c>
      <c r="P299" s="4">
        <f t="shared" ca="1" si="171"/>
        <v>0.1462</v>
      </c>
      <c r="Q299" s="4">
        <f t="shared" ca="1" si="171"/>
        <v>-0.38229999999999997</v>
      </c>
      <c r="R299" s="4">
        <f t="shared" ca="1" si="171"/>
        <v>0.63280000000000003</v>
      </c>
      <c r="S299" s="4">
        <f t="shared" ca="1" si="171"/>
        <v>-0.34429999999999999</v>
      </c>
      <c r="T299" s="4">
        <f t="shared" ca="1" si="171"/>
        <v>-0.15049999999999999</v>
      </c>
      <c r="U299" s="4">
        <f t="shared" ca="1" si="171"/>
        <v>1.2747999999999999</v>
      </c>
      <c r="V299" s="4">
        <f t="shared" ca="1" si="171"/>
        <v>-2.2000000000000001E-3</v>
      </c>
      <c r="W299" s="4">
        <f t="shared" ca="1" si="171"/>
        <v>-0.25509999999999999</v>
      </c>
      <c r="X299" s="4">
        <f t="shared" ca="1" si="171"/>
        <v>0.55840000000000001</v>
      </c>
      <c r="Y299" s="4">
        <f t="shared" ca="1" si="175"/>
        <v>-0.35820000000000002</v>
      </c>
      <c r="Z299" s="4">
        <f t="shared" ca="1" si="175"/>
        <v>-7.3499999999999996E-2</v>
      </c>
      <c r="AA299" s="4">
        <f t="shared" ca="1" si="175"/>
        <v>0.81630000000000003</v>
      </c>
      <c r="AB299" s="4">
        <f t="shared" ca="1" si="175"/>
        <v>-0.25330000000000003</v>
      </c>
      <c r="AC299" s="4">
        <f t="shared" ca="1" si="175"/>
        <v>0.1394</v>
      </c>
      <c r="AD299" s="4">
        <f t="shared" ca="1" si="175"/>
        <v>-0.20019999999999999</v>
      </c>
      <c r="AE299" s="4">
        <f t="shared" ca="1" si="173"/>
        <v>-0.26700000000000002</v>
      </c>
      <c r="AF299" s="4">
        <f t="shared" ca="1" si="173"/>
        <v>0.10199999999999999</v>
      </c>
      <c r="AG299" s="4">
        <f t="shared" ca="1" si="173"/>
        <v>0.35370000000000001</v>
      </c>
      <c r="AH299" s="4">
        <f t="shared" ca="1" si="173"/>
        <v>0.98080000000000001</v>
      </c>
      <c r="AI299" s="4">
        <f t="shared" ca="1" si="173"/>
        <v>-0.25650000000000001</v>
      </c>
      <c r="AJ299" s="4">
        <f t="shared" ca="1" si="173"/>
        <v>0.19359999999999999</v>
      </c>
      <c r="AK299" s="4">
        <f t="shared" ca="1" si="173"/>
        <v>-0.29220000000000002</v>
      </c>
      <c r="AL299" s="4">
        <f t="shared" ca="1" si="173"/>
        <v>0.12330000000000001</v>
      </c>
      <c r="AM299" s="4">
        <f t="shared" ca="1" si="173"/>
        <v>0.43230000000000002</v>
      </c>
      <c r="AN299" s="4">
        <f t="shared" ca="1" si="173"/>
        <v>-1.1599999999999999E-2</v>
      </c>
      <c r="AO299" s="4">
        <f t="shared" ca="1" si="173"/>
        <v>-0.2964</v>
      </c>
      <c r="AP299" s="4">
        <f t="shared" ca="1" si="173"/>
        <v>9.1999999999999998E-3</v>
      </c>
      <c r="AQ299" s="4">
        <f t="shared" ca="1" si="173"/>
        <v>-3.8399999999999997E-2</v>
      </c>
      <c r="AR299" s="4">
        <f t="shared" ca="1" si="173"/>
        <v>0.2432</v>
      </c>
      <c r="AS299" s="4">
        <f t="shared" ca="1" si="173"/>
        <v>0.6159</v>
      </c>
      <c r="AT299" s="4">
        <f t="shared" ca="1" si="173"/>
        <v>0.30580000000000002</v>
      </c>
      <c r="AU299" s="4">
        <f t="shared" ca="1" si="174"/>
        <v>-0.65500000000000003</v>
      </c>
      <c r="AV299" s="4">
        <f t="shared" ca="1" si="174"/>
        <v>1.0474000000000001</v>
      </c>
      <c r="AW299" s="4">
        <f t="shared" ca="1" si="174"/>
        <v>-0.27939999999999998</v>
      </c>
      <c r="AX299" s="4">
        <f t="shared" ca="1" si="174"/>
        <v>-4.4600000000000001E-2</v>
      </c>
      <c r="AY299" s="4">
        <f t="shared" ca="1" si="174"/>
        <v>1.1433</v>
      </c>
      <c r="AZ299" s="4">
        <f t="shared" ca="1" si="174"/>
        <v>0.16819999999999999</v>
      </c>
      <c r="BA299" s="4">
        <f t="shared" ca="1" si="174"/>
        <v>-0.62609999999999999</v>
      </c>
      <c r="BB299" s="4">
        <f t="shared" ca="1" si="174"/>
        <v>0.38879999999999998</v>
      </c>
      <c r="BC299" s="4">
        <f t="shared" ca="1" si="174"/>
        <v>2.1600000000000001E-2</v>
      </c>
      <c r="BD299" s="4">
        <f t="shared" ca="1" si="174"/>
        <v>-0.36520000000000002</v>
      </c>
      <c r="BE299" s="4">
        <f t="shared" ca="1" si="174"/>
        <v>0.21540000000000001</v>
      </c>
      <c r="BF299" s="4">
        <f t="shared" ca="1" si="174"/>
        <v>2.0383</v>
      </c>
      <c r="BG299" s="4">
        <f t="shared" ca="1" si="174"/>
        <v>-0.41389999999999999</v>
      </c>
      <c r="BH299" s="4">
        <f t="shared" ca="1" si="168"/>
        <v>6.2300000000000001E-2</v>
      </c>
      <c r="BI299" s="4">
        <f t="shared" ca="1" si="168"/>
        <v>-0.34510000000000002</v>
      </c>
      <c r="BJ299" s="4">
        <f t="shared" ca="1" si="168"/>
        <v>-0.17460000000000001</v>
      </c>
      <c r="BK299" s="4">
        <f t="shared" ca="1" si="168"/>
        <v>0.68789999999999996</v>
      </c>
      <c r="BL299" s="4">
        <f t="shared" ca="1" si="168"/>
        <v>0.59219999999999995</v>
      </c>
      <c r="BM299" s="4">
        <f t="shared" ca="1" si="168"/>
        <v>-0.42049999999999998</v>
      </c>
      <c r="BN299" s="4">
        <f t="shared" ca="1" si="168"/>
        <v>-0.31069999999999998</v>
      </c>
      <c r="BO299" s="4">
        <f t="shared" ca="1" si="168"/>
        <v>-4.7199999999999999E-2</v>
      </c>
      <c r="BP299" s="4">
        <f t="shared" ca="1" si="168"/>
        <v>-3.9899999999999998E-2</v>
      </c>
      <c r="BQ299" s="4">
        <f t="shared" ca="1" si="168"/>
        <v>0.7802</v>
      </c>
      <c r="BR299" s="4">
        <f t="shared" ca="1" si="169"/>
        <v>0.7278</v>
      </c>
      <c r="BS299" s="4">
        <f t="shared" ca="1" si="169"/>
        <v>-0.4839</v>
      </c>
      <c r="BT299" s="4">
        <f t="shared" ca="1" si="169"/>
        <v>4.2999999999999997E-2</v>
      </c>
      <c r="BU299" s="4">
        <f t="shared" ca="1" si="169"/>
        <v>-0.17019999999999999</v>
      </c>
      <c r="BV299" s="4">
        <f t="shared" ca="1" si="169"/>
        <v>-7.4700000000000003E-2</v>
      </c>
      <c r="BW299" s="4">
        <f t="shared" ca="1" si="169"/>
        <v>0.71330000000000005</v>
      </c>
      <c r="BX299" s="4">
        <f t="shared" ca="1" si="169"/>
        <v>5.8700000000000002E-2</v>
      </c>
      <c r="BY299" s="4">
        <f t="shared" ca="1" si="170"/>
        <v>0</v>
      </c>
      <c r="BZ299" s="4">
        <f t="shared" ca="1" si="170"/>
        <v>0</v>
      </c>
      <c r="CA299" s="4">
        <f t="shared" ca="1" si="170"/>
        <v>0</v>
      </c>
      <c r="CB299" s="4">
        <f t="shared" ca="1" si="170"/>
        <v>0</v>
      </c>
      <c r="CC299" s="4">
        <f t="shared" ca="1" si="170"/>
        <v>0</v>
      </c>
    </row>
    <row r="300" spans="2:81">
      <c r="B300" s="26">
        <v>287</v>
      </c>
      <c r="C300" s="26" t="str">
        <f t="shared" si="154"/>
        <v>历史汇总!B287</v>
      </c>
      <c r="D300" s="26">
        <v>298</v>
      </c>
      <c r="E300" s="26" t="str">
        <f t="shared" si="155"/>
        <v>历史新!C298</v>
      </c>
      <c r="F300" s="26">
        <f>ROW()</f>
        <v>300</v>
      </c>
      <c r="G300" s="694"/>
      <c r="H300" s="29" t="s">
        <v>31</v>
      </c>
      <c r="I300" s="4">
        <f t="shared" ca="1" si="171"/>
        <v>0</v>
      </c>
      <c r="J300" s="4">
        <f t="shared" ca="1" si="171"/>
        <v>7246</v>
      </c>
      <c r="K300" s="4">
        <f t="shared" ca="1" si="171"/>
        <v>8840</v>
      </c>
      <c r="L300" s="4">
        <f t="shared" ca="1" si="171"/>
        <v>11282</v>
      </c>
      <c r="M300" s="4">
        <f t="shared" ca="1" si="171"/>
        <v>9267</v>
      </c>
      <c r="N300" s="4">
        <f t="shared" ca="1" si="171"/>
        <v>12538</v>
      </c>
      <c r="O300" s="4">
        <f t="shared" ca="1" si="171"/>
        <v>16077</v>
      </c>
      <c r="P300" s="4">
        <f t="shared" ca="1" si="171"/>
        <v>18707</v>
      </c>
      <c r="Q300" s="4">
        <f t="shared" ca="1" si="171"/>
        <v>12034</v>
      </c>
      <c r="R300" s="4">
        <f t="shared" ca="1" si="171"/>
        <v>15886</v>
      </c>
      <c r="S300" s="4">
        <f t="shared" ca="1" si="171"/>
        <v>11949</v>
      </c>
      <c r="T300" s="4">
        <f t="shared" ca="1" si="171"/>
        <v>9982</v>
      </c>
      <c r="U300" s="4">
        <f t="shared" ca="1" si="171"/>
        <v>20566</v>
      </c>
      <c r="V300" s="4">
        <f t="shared" ca="1" si="171"/>
        <v>23558</v>
      </c>
      <c r="W300" s="4">
        <f t="shared" ca="1" si="171"/>
        <v>15545</v>
      </c>
      <c r="X300" s="4">
        <f t="shared" ca="1" si="171"/>
        <v>21927</v>
      </c>
      <c r="Y300" s="4">
        <f t="shared" ca="1" si="175"/>
        <v>16035</v>
      </c>
      <c r="Z300" s="4">
        <f t="shared" ca="1" si="175"/>
        <v>14976</v>
      </c>
      <c r="AA300" s="4">
        <f t="shared" ca="1" si="175"/>
        <v>23502</v>
      </c>
      <c r="AB300" s="4">
        <f t="shared" ca="1" si="175"/>
        <v>19324</v>
      </c>
      <c r="AC300" s="4">
        <f t="shared" ca="1" si="175"/>
        <v>16204</v>
      </c>
      <c r="AD300" s="4">
        <f t="shared" ca="1" si="175"/>
        <v>16155</v>
      </c>
      <c r="AE300" s="4">
        <f t="shared" ca="1" si="173"/>
        <v>12173</v>
      </c>
      <c r="AF300" s="4">
        <f t="shared" ca="1" si="173"/>
        <v>12068</v>
      </c>
      <c r="AG300" s="4">
        <f t="shared" ca="1" si="173"/>
        <v>16680</v>
      </c>
      <c r="AH300" s="4">
        <f t="shared" ca="1" si="173"/>
        <v>24163</v>
      </c>
      <c r="AI300" s="4">
        <f t="shared" ca="1" si="173"/>
        <v>17860</v>
      </c>
      <c r="AJ300" s="4">
        <f t="shared" ca="1" si="173"/>
        <v>17422</v>
      </c>
      <c r="AK300" s="4">
        <f t="shared" ca="1" si="173"/>
        <v>16909</v>
      </c>
      <c r="AL300" s="4">
        <f t="shared" ca="1" si="173"/>
        <v>18053</v>
      </c>
      <c r="AM300" s="4">
        <f t="shared" ca="1" si="173"/>
        <v>24374</v>
      </c>
      <c r="AN300" s="4">
        <f t="shared" ca="1" si="173"/>
        <v>20842</v>
      </c>
      <c r="AO300" s="4">
        <f t="shared" ca="1" si="173"/>
        <v>15909</v>
      </c>
      <c r="AP300" s="4">
        <f t="shared" ca="1" si="173"/>
        <v>16508</v>
      </c>
      <c r="AQ300" s="4">
        <f t="shared" ca="1" si="173"/>
        <v>13855</v>
      </c>
      <c r="AR300" s="4">
        <f t="shared" ca="1" si="173"/>
        <v>16113</v>
      </c>
      <c r="AS300" s="4">
        <f t="shared" ca="1" si="173"/>
        <v>21706</v>
      </c>
      <c r="AT300" s="4">
        <f t="shared" ca="1" si="173"/>
        <v>24921</v>
      </c>
      <c r="AU300" s="4">
        <f t="shared" ca="1" si="174"/>
        <v>14268</v>
      </c>
      <c r="AV300" s="4">
        <f t="shared" ca="1" si="174"/>
        <v>19222</v>
      </c>
      <c r="AW300" s="4">
        <f t="shared" ca="1" si="174"/>
        <v>18070</v>
      </c>
      <c r="AX300" s="4">
        <f t="shared" ca="1" si="174"/>
        <v>17847</v>
      </c>
      <c r="AY300" s="4">
        <f t="shared" ca="1" si="174"/>
        <v>29787</v>
      </c>
      <c r="AZ300" s="4">
        <f t="shared" ca="1" si="174"/>
        <v>25798</v>
      </c>
      <c r="BA300" s="4">
        <f t="shared" ca="1" si="174"/>
        <v>13803</v>
      </c>
      <c r="BB300" s="4">
        <f t="shared" ca="1" si="174"/>
        <v>19214</v>
      </c>
      <c r="BC300" s="4">
        <f t="shared" ca="1" si="174"/>
        <v>18010</v>
      </c>
      <c r="BD300" s="4">
        <f t="shared" ca="1" si="174"/>
        <v>14761</v>
      </c>
      <c r="BE300" s="4">
        <f t="shared" ca="1" si="174"/>
        <v>16557</v>
      </c>
      <c r="BF300" s="4">
        <f t="shared" ca="1" si="174"/>
        <v>25798</v>
      </c>
      <c r="BG300" s="4">
        <f t="shared" ca="1" si="174"/>
        <v>18679</v>
      </c>
      <c r="BH300" s="4">
        <f t="shared" ca="1" si="168"/>
        <v>18592</v>
      </c>
      <c r="BI300" s="4">
        <f t="shared" ca="1" si="168"/>
        <v>15444</v>
      </c>
      <c r="BJ300" s="4">
        <f t="shared" ca="1" si="168"/>
        <v>16813</v>
      </c>
      <c r="BK300" s="4">
        <f t="shared" ca="1" si="168"/>
        <v>21964</v>
      </c>
      <c r="BL300" s="4">
        <f t="shared" ca="1" si="168"/>
        <v>24692</v>
      </c>
      <c r="BM300" s="4">
        <f t="shared" ca="1" si="168"/>
        <v>17456</v>
      </c>
      <c r="BN300" s="4">
        <f t="shared" ca="1" si="168"/>
        <v>14843</v>
      </c>
      <c r="BO300" s="4">
        <f t="shared" ca="1" si="168"/>
        <v>15637</v>
      </c>
      <c r="BP300" s="4">
        <f t="shared" ca="1" si="168"/>
        <v>17268</v>
      </c>
      <c r="BQ300" s="4">
        <f t="shared" ca="1" si="168"/>
        <v>18458</v>
      </c>
      <c r="BR300" s="4">
        <f t="shared" ca="1" si="169"/>
        <v>26328</v>
      </c>
      <c r="BS300" s="4">
        <f t="shared" ca="1" si="169"/>
        <v>18784</v>
      </c>
      <c r="BT300" s="4">
        <f t="shared" ca="1" si="169"/>
        <v>20110</v>
      </c>
      <c r="BU300" s="4">
        <f t="shared" ca="1" si="169"/>
        <v>19607</v>
      </c>
      <c r="BV300" s="4">
        <f t="shared" ca="1" si="169"/>
        <v>19769</v>
      </c>
      <c r="BW300" s="4">
        <f t="shared" ca="1" si="169"/>
        <v>24389</v>
      </c>
      <c r="BX300" s="4">
        <f t="shared" ca="1" si="169"/>
        <v>22287</v>
      </c>
      <c r="BY300" s="4">
        <f t="shared" ca="1" si="170"/>
        <v>0</v>
      </c>
      <c r="BZ300" s="4">
        <f t="shared" ca="1" si="170"/>
        <v>0</v>
      </c>
      <c r="CA300" s="4">
        <f t="shared" ca="1" si="170"/>
        <v>0</v>
      </c>
      <c r="CB300" s="4">
        <f t="shared" ca="1" si="170"/>
        <v>0</v>
      </c>
      <c r="CC300" s="4">
        <f t="shared" ca="1" si="170"/>
        <v>0</v>
      </c>
    </row>
    <row r="301" spans="2:81">
      <c r="B301" s="26">
        <v>288</v>
      </c>
      <c r="C301" s="26" t="str">
        <f t="shared" si="154"/>
        <v>历史汇总!B288</v>
      </c>
      <c r="D301" s="26">
        <v>299</v>
      </c>
      <c r="E301" s="26" t="str">
        <f t="shared" si="155"/>
        <v>历史新!C299</v>
      </c>
      <c r="F301" s="26">
        <f>ROW()</f>
        <v>301</v>
      </c>
      <c r="G301" s="694"/>
      <c r="H301" s="29" t="s">
        <v>32</v>
      </c>
      <c r="I301" s="4">
        <f t="shared" ca="1" si="171"/>
        <v>0</v>
      </c>
      <c r="J301" s="4">
        <f t="shared" ca="1" si="171"/>
        <v>0</v>
      </c>
      <c r="K301" s="4">
        <f t="shared" ca="1" si="171"/>
        <v>0.22</v>
      </c>
      <c r="L301" s="4">
        <f t="shared" ca="1" si="171"/>
        <v>0.2762</v>
      </c>
      <c r="M301" s="4">
        <f t="shared" ca="1" si="171"/>
        <v>-0.17860000000000001</v>
      </c>
      <c r="N301" s="4">
        <f t="shared" ca="1" si="171"/>
        <v>0.35299999999999998</v>
      </c>
      <c r="O301" s="4">
        <f t="shared" ca="1" si="171"/>
        <v>0.2823</v>
      </c>
      <c r="P301" s="4">
        <f t="shared" ca="1" si="171"/>
        <v>0.1636</v>
      </c>
      <c r="Q301" s="4">
        <f t="shared" ca="1" si="171"/>
        <v>-0.35670000000000002</v>
      </c>
      <c r="R301" s="4">
        <f t="shared" ca="1" si="171"/>
        <v>0.3201</v>
      </c>
      <c r="S301" s="4">
        <f t="shared" ca="1" si="171"/>
        <v>-0.24779999999999999</v>
      </c>
      <c r="T301" s="4">
        <f t="shared" ca="1" si="171"/>
        <v>-0.1646</v>
      </c>
      <c r="U301" s="4">
        <f t="shared" ca="1" si="171"/>
        <v>1.0603</v>
      </c>
      <c r="V301" s="4">
        <f t="shared" ca="1" si="171"/>
        <v>0.14549999999999999</v>
      </c>
      <c r="W301" s="4">
        <f t="shared" ca="1" si="171"/>
        <v>-0.34010000000000001</v>
      </c>
      <c r="X301" s="4">
        <f t="shared" ca="1" si="171"/>
        <v>0.41060000000000002</v>
      </c>
      <c r="Y301" s="4">
        <f t="shared" ca="1" si="175"/>
        <v>-0.26869999999999999</v>
      </c>
      <c r="Z301" s="4">
        <f t="shared" ca="1" si="175"/>
        <v>-6.6000000000000003E-2</v>
      </c>
      <c r="AA301" s="4">
        <f t="shared" ca="1" si="175"/>
        <v>0.56930000000000003</v>
      </c>
      <c r="AB301" s="4">
        <f t="shared" ca="1" si="175"/>
        <v>-0.17780000000000001</v>
      </c>
      <c r="AC301" s="4">
        <f t="shared" ca="1" si="175"/>
        <v>-0.1615</v>
      </c>
      <c r="AD301" s="4">
        <f t="shared" ca="1" si="175"/>
        <v>-3.0000000000000001E-3</v>
      </c>
      <c r="AE301" s="4">
        <f t="shared" ca="1" si="173"/>
        <v>-0.2465</v>
      </c>
      <c r="AF301" s="4">
        <f t="shared" ca="1" si="173"/>
        <v>-8.6E-3</v>
      </c>
      <c r="AG301" s="4">
        <f t="shared" ca="1" si="173"/>
        <v>0.38219999999999998</v>
      </c>
      <c r="AH301" s="4">
        <f t="shared" ca="1" si="173"/>
        <v>0.4486</v>
      </c>
      <c r="AI301" s="4">
        <f t="shared" ca="1" si="173"/>
        <v>-0.26090000000000002</v>
      </c>
      <c r="AJ301" s="4">
        <f t="shared" ca="1" si="173"/>
        <v>-2.4500000000000001E-2</v>
      </c>
      <c r="AK301" s="4">
        <f t="shared" ca="1" si="173"/>
        <v>-2.9399999999999999E-2</v>
      </c>
      <c r="AL301" s="4">
        <f t="shared" ca="1" si="173"/>
        <v>6.7699999999999996E-2</v>
      </c>
      <c r="AM301" s="4">
        <f t="shared" ca="1" si="173"/>
        <v>0.35010000000000002</v>
      </c>
      <c r="AN301" s="4">
        <f t="shared" ca="1" si="173"/>
        <v>-0.1449</v>
      </c>
      <c r="AO301" s="4">
        <f t="shared" ca="1" si="173"/>
        <v>-0.23669999999999999</v>
      </c>
      <c r="AP301" s="4">
        <f t="shared" ca="1" si="173"/>
        <v>3.7699999999999997E-2</v>
      </c>
      <c r="AQ301" s="4">
        <f t="shared" ca="1" si="173"/>
        <v>-0.16070000000000001</v>
      </c>
      <c r="AR301" s="4">
        <f t="shared" ca="1" si="173"/>
        <v>0.16300000000000001</v>
      </c>
      <c r="AS301" s="4">
        <f t="shared" ca="1" si="173"/>
        <v>0.34710000000000002</v>
      </c>
      <c r="AT301" s="4">
        <f t="shared" ca="1" si="173"/>
        <v>0.14810000000000001</v>
      </c>
      <c r="AU301" s="4">
        <f t="shared" ca="1" si="174"/>
        <v>-0.42749999999999999</v>
      </c>
      <c r="AV301" s="4">
        <f t="shared" ca="1" si="174"/>
        <v>0.34720000000000001</v>
      </c>
      <c r="AW301" s="4">
        <f t="shared" ca="1" si="174"/>
        <v>-5.9900000000000002E-2</v>
      </c>
      <c r="AX301" s="4">
        <f t="shared" ca="1" si="174"/>
        <v>-1.23E-2</v>
      </c>
      <c r="AY301" s="4">
        <f t="shared" ca="1" si="174"/>
        <v>0.66900000000000004</v>
      </c>
      <c r="AZ301" s="4">
        <f t="shared" ca="1" si="174"/>
        <v>-0.13389999999999999</v>
      </c>
      <c r="BA301" s="4">
        <f t="shared" ca="1" si="174"/>
        <v>-0.46500000000000002</v>
      </c>
      <c r="BB301" s="4">
        <f t="shared" ca="1" si="174"/>
        <v>0.39200000000000002</v>
      </c>
      <c r="BC301" s="4">
        <f t="shared" ca="1" si="174"/>
        <v>-6.2700000000000006E-2</v>
      </c>
      <c r="BD301" s="4">
        <f t="shared" ca="1" si="174"/>
        <v>-0.1804</v>
      </c>
      <c r="BE301" s="4">
        <f t="shared" ca="1" si="174"/>
        <v>0.1217</v>
      </c>
      <c r="BF301" s="4">
        <f t="shared" ca="1" si="174"/>
        <v>0.55810000000000004</v>
      </c>
      <c r="BG301" s="4">
        <f t="shared" ca="1" si="174"/>
        <v>-0.27600000000000002</v>
      </c>
      <c r="BH301" s="4">
        <f t="shared" ca="1" si="168"/>
        <v>-4.7000000000000002E-3</v>
      </c>
      <c r="BI301" s="4">
        <f t="shared" ca="1" si="168"/>
        <v>-0.16930000000000001</v>
      </c>
      <c r="BJ301" s="4">
        <f t="shared" ca="1" si="168"/>
        <v>8.8599999999999998E-2</v>
      </c>
      <c r="BK301" s="4">
        <f t="shared" ca="1" si="168"/>
        <v>0.30640000000000001</v>
      </c>
      <c r="BL301" s="4">
        <f t="shared" ca="1" si="168"/>
        <v>0.1242</v>
      </c>
      <c r="BM301" s="4">
        <f t="shared" ca="1" si="168"/>
        <v>-0.29310000000000003</v>
      </c>
      <c r="BN301" s="4">
        <f t="shared" ca="1" si="168"/>
        <v>-0.1497</v>
      </c>
      <c r="BO301" s="4">
        <f t="shared" ca="1" si="168"/>
        <v>5.3499999999999999E-2</v>
      </c>
      <c r="BP301" s="4">
        <f t="shared" ca="1" si="168"/>
        <v>0.1043</v>
      </c>
      <c r="BQ301" s="4">
        <f t="shared" ca="1" si="168"/>
        <v>6.8900000000000003E-2</v>
      </c>
      <c r="BR301" s="4">
        <f t="shared" ca="1" si="169"/>
        <v>0.4264</v>
      </c>
      <c r="BS301" s="4">
        <f t="shared" ca="1" si="169"/>
        <v>-0.28649999999999998</v>
      </c>
      <c r="BT301" s="4">
        <f t="shared" ca="1" si="169"/>
        <v>7.0599999999999996E-2</v>
      </c>
      <c r="BU301" s="4">
        <f t="shared" ca="1" si="169"/>
        <v>-2.5000000000000001E-2</v>
      </c>
      <c r="BV301" s="4">
        <f t="shared" ca="1" si="169"/>
        <v>8.3000000000000001E-3</v>
      </c>
      <c r="BW301" s="4">
        <f t="shared" ca="1" si="169"/>
        <v>0.23369999999999999</v>
      </c>
      <c r="BX301" s="4">
        <f t="shared" ca="1" si="169"/>
        <v>-8.6199999999999999E-2</v>
      </c>
      <c r="BY301" s="4">
        <f t="shared" ca="1" si="170"/>
        <v>0</v>
      </c>
      <c r="BZ301" s="4">
        <f t="shared" ca="1" si="170"/>
        <v>0</v>
      </c>
      <c r="CA301" s="4">
        <f t="shared" ca="1" si="170"/>
        <v>0</v>
      </c>
      <c r="CB301" s="4">
        <f t="shared" ca="1" si="170"/>
        <v>0</v>
      </c>
      <c r="CC301" s="4">
        <f t="shared" ca="1" si="170"/>
        <v>0</v>
      </c>
    </row>
    <row r="302" spans="2:81">
      <c r="B302" s="26">
        <v>289</v>
      </c>
      <c r="C302" s="26" t="str">
        <f t="shared" si="154"/>
        <v>历史汇总!B289</v>
      </c>
      <c r="D302" s="26">
        <v>300</v>
      </c>
      <c r="E302" s="26" t="str">
        <f t="shared" si="155"/>
        <v>历史新!C300</v>
      </c>
      <c r="F302" s="26">
        <f>ROW()</f>
        <v>302</v>
      </c>
      <c r="G302" s="694"/>
      <c r="H302" s="29" t="s">
        <v>33</v>
      </c>
      <c r="I302" s="4">
        <f t="shared" ca="1" si="171"/>
        <v>0</v>
      </c>
      <c r="J302" s="4">
        <f t="shared" ca="1" si="171"/>
        <v>28.38</v>
      </c>
      <c r="K302" s="4">
        <f t="shared" ca="1" si="171"/>
        <v>25.45</v>
      </c>
      <c r="L302" s="4">
        <f t="shared" ca="1" si="171"/>
        <v>27.36</v>
      </c>
      <c r="M302" s="4">
        <f t="shared" ca="1" si="171"/>
        <v>23.05</v>
      </c>
      <c r="N302" s="4">
        <f t="shared" ca="1" si="171"/>
        <v>23.88</v>
      </c>
      <c r="O302" s="4">
        <f t="shared" ca="1" si="171"/>
        <v>26.35</v>
      </c>
      <c r="P302" s="4">
        <f t="shared" ca="1" si="171"/>
        <v>25.96</v>
      </c>
      <c r="Q302" s="4">
        <f t="shared" ca="1" si="171"/>
        <v>24.92</v>
      </c>
      <c r="R302" s="4">
        <f t="shared" ca="1" si="171"/>
        <v>30.83</v>
      </c>
      <c r="S302" s="4">
        <f t="shared" ca="1" si="171"/>
        <v>26.88</v>
      </c>
      <c r="T302" s="4">
        <f t="shared" ca="1" si="171"/>
        <v>27.33</v>
      </c>
      <c r="U302" s="4">
        <f t="shared" ca="1" si="171"/>
        <v>30.18</v>
      </c>
      <c r="V302" s="4">
        <f t="shared" ca="1" si="171"/>
        <v>26.29</v>
      </c>
      <c r="W302" s="4">
        <f t="shared" ca="1" si="171"/>
        <v>29.67</v>
      </c>
      <c r="X302" s="4">
        <f t="shared" ca="1" si="171"/>
        <v>32.78</v>
      </c>
      <c r="Y302" s="4">
        <f t="shared" ca="1" si="175"/>
        <v>28.77</v>
      </c>
      <c r="Z302" s="4">
        <f t="shared" ca="1" si="175"/>
        <v>28.54</v>
      </c>
      <c r="AA302" s="4">
        <f t="shared" ca="1" si="175"/>
        <v>33.04</v>
      </c>
      <c r="AB302" s="4">
        <f t="shared" ca="1" si="175"/>
        <v>30</v>
      </c>
      <c r="AC302" s="4">
        <f t="shared" ca="1" si="175"/>
        <v>40.770000000000003</v>
      </c>
      <c r="AD302" s="4">
        <f t="shared" ca="1" si="175"/>
        <v>32.700000000000003</v>
      </c>
      <c r="AE302" s="4">
        <f t="shared" ca="1" si="173"/>
        <v>31.81</v>
      </c>
      <c r="AF302" s="4">
        <f t="shared" ca="1" si="173"/>
        <v>35.36</v>
      </c>
      <c r="AG302" s="4">
        <f t="shared" ca="1" si="173"/>
        <v>34.64</v>
      </c>
      <c r="AH302" s="4">
        <f t="shared" ca="1" si="173"/>
        <v>47.36</v>
      </c>
      <c r="AI302" s="4">
        <f t="shared" ca="1" si="173"/>
        <v>47.64</v>
      </c>
      <c r="AJ302" s="4">
        <f t="shared" ca="1" si="173"/>
        <v>58.29</v>
      </c>
      <c r="AK302" s="4">
        <f t="shared" ca="1" si="173"/>
        <v>42.51</v>
      </c>
      <c r="AL302" s="4">
        <f t="shared" ca="1" si="173"/>
        <v>44.73</v>
      </c>
      <c r="AM302" s="4">
        <f t="shared" ca="1" si="173"/>
        <v>47.45</v>
      </c>
      <c r="AN302" s="4">
        <f t="shared" ca="1" si="173"/>
        <v>54.84</v>
      </c>
      <c r="AO302" s="4">
        <f t="shared" ca="1" si="173"/>
        <v>50.55</v>
      </c>
      <c r="AP302" s="4">
        <f t="shared" ca="1" si="173"/>
        <v>49.17</v>
      </c>
      <c r="AQ302" s="4">
        <f t="shared" ca="1" si="173"/>
        <v>56.33</v>
      </c>
      <c r="AR302" s="4">
        <f t="shared" ca="1" si="173"/>
        <v>60.22</v>
      </c>
      <c r="AS302" s="4">
        <f t="shared" ca="1" si="173"/>
        <v>72.23</v>
      </c>
      <c r="AT302" s="4">
        <f t="shared" ca="1" si="173"/>
        <v>82.16</v>
      </c>
      <c r="AU302" s="4">
        <f t="shared" ca="1" si="174"/>
        <v>49.5</v>
      </c>
      <c r="AV302" s="4">
        <f t="shared" ca="1" si="174"/>
        <v>75.23</v>
      </c>
      <c r="AW302" s="4">
        <f t="shared" ca="1" si="174"/>
        <v>57.67</v>
      </c>
      <c r="AX302" s="4">
        <f t="shared" ca="1" si="174"/>
        <v>55.79</v>
      </c>
      <c r="AY302" s="4">
        <f t="shared" ca="1" si="174"/>
        <v>71.64</v>
      </c>
      <c r="AZ302" s="4">
        <f t="shared" ca="1" si="174"/>
        <v>96.63</v>
      </c>
      <c r="BA302" s="4">
        <f t="shared" ca="1" si="174"/>
        <v>67.53</v>
      </c>
      <c r="BB302" s="4">
        <f t="shared" ca="1" si="174"/>
        <v>67.37</v>
      </c>
      <c r="BC302" s="4">
        <f t="shared" ca="1" si="174"/>
        <v>73.42</v>
      </c>
      <c r="BD302" s="4">
        <f t="shared" ca="1" si="174"/>
        <v>56.87</v>
      </c>
      <c r="BE302" s="4">
        <f t="shared" ca="1" si="174"/>
        <v>61.62</v>
      </c>
      <c r="BF302" s="4">
        <f t="shared" ca="1" si="174"/>
        <v>120.16</v>
      </c>
      <c r="BG302" s="4">
        <f t="shared" ca="1" si="174"/>
        <v>97.27</v>
      </c>
      <c r="BH302" s="4">
        <f t="shared" ref="BH302:BY317" ca="1" si="176">OFFSET(INDIRECT($E302),0,BH$1)</f>
        <v>103.82</v>
      </c>
      <c r="BI302" s="4">
        <f t="shared" ca="1" si="176"/>
        <v>81.849999999999994</v>
      </c>
      <c r="BJ302" s="4">
        <f t="shared" ca="1" si="176"/>
        <v>62.06</v>
      </c>
      <c r="BK302" s="4">
        <f t="shared" ca="1" si="176"/>
        <v>80.19</v>
      </c>
      <c r="BL302" s="4">
        <f t="shared" ca="1" si="176"/>
        <v>113.57</v>
      </c>
      <c r="BM302" s="4">
        <f t="shared" ca="1" si="176"/>
        <v>93.1</v>
      </c>
      <c r="BN302" s="4">
        <f t="shared" ca="1" si="176"/>
        <v>75.48</v>
      </c>
      <c r="BO302" s="4">
        <f t="shared" ca="1" si="176"/>
        <v>68.260000000000005</v>
      </c>
      <c r="BP302" s="4">
        <f t="shared" ca="1" si="176"/>
        <v>59.35</v>
      </c>
      <c r="BQ302" s="4">
        <f t="shared" ca="1" si="176"/>
        <v>98.84</v>
      </c>
      <c r="BR302" s="4">
        <f t="shared" ca="1" si="176"/>
        <v>119.73</v>
      </c>
      <c r="BS302" s="4">
        <f t="shared" ca="1" si="176"/>
        <v>86.61</v>
      </c>
      <c r="BT302" s="4">
        <f t="shared" ca="1" si="176"/>
        <v>84.38</v>
      </c>
      <c r="BU302" s="4">
        <f t="shared" ca="1" si="176"/>
        <v>71.81</v>
      </c>
      <c r="BV302" s="4">
        <f t="shared" ca="1" si="176"/>
        <v>65.900000000000006</v>
      </c>
      <c r="BW302" s="4">
        <f t="shared" ca="1" si="176"/>
        <v>91.52</v>
      </c>
      <c r="BX302" s="4">
        <f t="shared" ref="BR302:BX317" ca="1" si="177">OFFSET(INDIRECT($E302),0,BX$1)</f>
        <v>106.03</v>
      </c>
      <c r="BY302" s="4">
        <f t="shared" ca="1" si="176"/>
        <v>0</v>
      </c>
      <c r="BZ302" s="4">
        <f t="shared" ref="BY302:CC317" ca="1" si="178">OFFSET(INDIRECT($E302),0,BZ$1)</f>
        <v>0</v>
      </c>
      <c r="CA302" s="4">
        <f t="shared" ca="1" si="178"/>
        <v>0</v>
      </c>
      <c r="CB302" s="4">
        <f t="shared" ca="1" si="178"/>
        <v>0</v>
      </c>
      <c r="CC302" s="4">
        <f t="shared" ca="1" si="178"/>
        <v>0</v>
      </c>
    </row>
    <row r="303" spans="2:81">
      <c r="B303" s="26">
        <v>290</v>
      </c>
      <c r="C303" s="26" t="str">
        <f t="shared" si="154"/>
        <v>历史汇总!B290</v>
      </c>
      <c r="D303" s="26">
        <v>301</v>
      </c>
      <c r="E303" s="26" t="str">
        <f t="shared" si="155"/>
        <v>历史新!C301</v>
      </c>
      <c r="F303" s="26">
        <f>ROW()</f>
        <v>303</v>
      </c>
      <c r="G303" s="694"/>
      <c r="H303" s="29" t="s">
        <v>34</v>
      </c>
      <c r="I303" s="4">
        <f t="shared" ca="1" si="171"/>
        <v>0</v>
      </c>
      <c r="J303" s="4">
        <f t="shared" ca="1" si="171"/>
        <v>0</v>
      </c>
      <c r="K303" s="4">
        <f t="shared" ca="1" si="171"/>
        <v>-0.1032</v>
      </c>
      <c r="L303" s="4">
        <f t="shared" ca="1" si="171"/>
        <v>7.4999999999999997E-2</v>
      </c>
      <c r="M303" s="4">
        <f t="shared" ca="1" si="171"/>
        <v>-0.1575</v>
      </c>
      <c r="N303" s="4">
        <f t="shared" ca="1" si="171"/>
        <v>3.5999999999999997E-2</v>
      </c>
      <c r="O303" s="4">
        <f t="shared" ca="1" si="171"/>
        <v>0.10340000000000001</v>
      </c>
      <c r="P303" s="4">
        <f t="shared" ca="1" si="171"/>
        <v>-1.4800000000000001E-2</v>
      </c>
      <c r="Q303" s="4">
        <f t="shared" ca="1" si="171"/>
        <v>-4.0099999999999997E-2</v>
      </c>
      <c r="R303" s="4">
        <f t="shared" ca="1" si="171"/>
        <v>0.23719999999999999</v>
      </c>
      <c r="S303" s="4">
        <f t="shared" ca="1" si="171"/>
        <v>-0.12809999999999999</v>
      </c>
      <c r="T303" s="4">
        <f t="shared" ca="1" si="171"/>
        <v>1.67E-2</v>
      </c>
      <c r="U303" s="4">
        <f t="shared" ca="1" si="171"/>
        <v>0.1043</v>
      </c>
      <c r="V303" s="4">
        <f t="shared" ca="1" si="171"/>
        <v>-0.12889999999999999</v>
      </c>
      <c r="W303" s="4">
        <f t="shared" ca="1" si="171"/>
        <v>0.12859999999999999</v>
      </c>
      <c r="X303" s="4">
        <f t="shared" ca="1" si="171"/>
        <v>0.1048</v>
      </c>
      <c r="Y303" s="4">
        <f t="shared" ca="1" si="175"/>
        <v>-0.12230000000000001</v>
      </c>
      <c r="Z303" s="4">
        <f t="shared" ca="1" si="175"/>
        <v>-8.0000000000000002E-3</v>
      </c>
      <c r="AA303" s="4">
        <f t="shared" ca="1" si="175"/>
        <v>0.15770000000000001</v>
      </c>
      <c r="AB303" s="4">
        <f t="shared" ca="1" si="175"/>
        <v>-9.1999999999999998E-2</v>
      </c>
      <c r="AC303" s="4">
        <f t="shared" ca="1" si="175"/>
        <v>0.35899999999999999</v>
      </c>
      <c r="AD303" s="4">
        <f t="shared" ca="1" si="175"/>
        <v>-0.19789999999999999</v>
      </c>
      <c r="AE303" s="4">
        <f t="shared" ca="1" si="173"/>
        <v>-2.7199999999999998E-2</v>
      </c>
      <c r="AF303" s="4">
        <f t="shared" ca="1" si="173"/>
        <v>0.1116</v>
      </c>
      <c r="AG303" s="4">
        <f t="shared" ca="1" si="173"/>
        <v>-2.0400000000000001E-2</v>
      </c>
      <c r="AH303" s="4">
        <f t="shared" ca="1" si="173"/>
        <v>0.36720000000000003</v>
      </c>
      <c r="AI303" s="4">
        <f t="shared" ca="1" si="173"/>
        <v>5.8999999999999999E-3</v>
      </c>
      <c r="AJ303" s="4">
        <f t="shared" ca="1" si="173"/>
        <v>0.22359999999999999</v>
      </c>
      <c r="AK303" s="4">
        <f t="shared" ca="1" si="173"/>
        <v>-0.2707</v>
      </c>
      <c r="AL303" s="4">
        <f t="shared" ca="1" si="173"/>
        <v>5.2200000000000003E-2</v>
      </c>
      <c r="AM303" s="4">
        <f t="shared" ca="1" si="173"/>
        <v>6.08E-2</v>
      </c>
      <c r="AN303" s="4">
        <f t="shared" ca="1" si="173"/>
        <v>0.15570000000000001</v>
      </c>
      <c r="AO303" s="4">
        <f t="shared" ca="1" si="173"/>
        <v>-7.8200000000000006E-2</v>
      </c>
      <c r="AP303" s="4">
        <f t="shared" ca="1" si="173"/>
        <v>-2.7300000000000001E-2</v>
      </c>
      <c r="AQ303" s="4">
        <f t="shared" ca="1" si="173"/>
        <v>0.14560000000000001</v>
      </c>
      <c r="AR303" s="4">
        <f t="shared" ca="1" si="173"/>
        <v>6.9099999999999995E-2</v>
      </c>
      <c r="AS303" s="4">
        <f t="shared" ca="1" si="173"/>
        <v>0.19939999999999999</v>
      </c>
      <c r="AT303" s="4">
        <f t="shared" ca="1" si="173"/>
        <v>0.13750000000000001</v>
      </c>
      <c r="AU303" s="4">
        <f t="shared" ca="1" si="174"/>
        <v>-0.39750000000000002</v>
      </c>
      <c r="AV303" s="4">
        <f t="shared" ca="1" si="174"/>
        <v>0.51980000000000004</v>
      </c>
      <c r="AW303" s="4">
        <f t="shared" ca="1" si="174"/>
        <v>-0.2334</v>
      </c>
      <c r="AX303" s="4">
        <f t="shared" ca="1" si="174"/>
        <v>-3.2599999999999997E-2</v>
      </c>
      <c r="AY303" s="4">
        <f t="shared" ca="1" si="174"/>
        <v>0.28410000000000002</v>
      </c>
      <c r="AZ303" s="4">
        <f t="shared" ca="1" si="174"/>
        <v>0.3488</v>
      </c>
      <c r="BA303" s="4">
        <f t="shared" ca="1" si="174"/>
        <v>-0.30109999999999998</v>
      </c>
      <c r="BB303" s="4">
        <f t="shared" ca="1" si="174"/>
        <v>-2.3999999999999998E-3</v>
      </c>
      <c r="BC303" s="4">
        <f t="shared" ca="1" si="174"/>
        <v>8.9800000000000005E-2</v>
      </c>
      <c r="BD303" s="4">
        <f t="shared" ca="1" si="174"/>
        <v>-0.22539999999999999</v>
      </c>
      <c r="BE303" s="4">
        <f t="shared" ca="1" si="174"/>
        <v>8.3500000000000005E-2</v>
      </c>
      <c r="BF303" s="4">
        <f t="shared" ca="1" si="174"/>
        <v>0.95</v>
      </c>
      <c r="BG303" s="4">
        <f t="shared" ca="1" si="174"/>
        <v>-0.1905</v>
      </c>
      <c r="BH303" s="4">
        <f t="shared" ca="1" si="176"/>
        <v>6.7299999999999999E-2</v>
      </c>
      <c r="BI303" s="4">
        <f t="shared" ca="1" si="176"/>
        <v>-0.21160000000000001</v>
      </c>
      <c r="BJ303" s="4">
        <f t="shared" ca="1" si="176"/>
        <v>-0.24179999999999999</v>
      </c>
      <c r="BK303" s="4">
        <f t="shared" ca="1" si="176"/>
        <v>0.29210000000000003</v>
      </c>
      <c r="BL303" s="4">
        <f t="shared" ca="1" si="176"/>
        <v>0.4163</v>
      </c>
      <c r="BM303" s="4">
        <f t="shared" ca="1" si="176"/>
        <v>-0.1802</v>
      </c>
      <c r="BN303" s="4">
        <f t="shared" ca="1" si="176"/>
        <v>-0.1893</v>
      </c>
      <c r="BO303" s="4">
        <f t="shared" ca="1" si="176"/>
        <v>-9.5699999999999993E-2</v>
      </c>
      <c r="BP303" s="4">
        <f t="shared" ca="1" si="176"/>
        <v>-0.1305</v>
      </c>
      <c r="BQ303" s="4">
        <f t="shared" ca="1" si="176"/>
        <v>0.66539999999999999</v>
      </c>
      <c r="BR303" s="4">
        <f t="shared" ca="1" si="177"/>
        <v>0.2114</v>
      </c>
      <c r="BS303" s="4">
        <f t="shared" ca="1" si="177"/>
        <v>-0.27660000000000001</v>
      </c>
      <c r="BT303" s="4">
        <f t="shared" ca="1" si="177"/>
        <v>-2.5700000000000001E-2</v>
      </c>
      <c r="BU303" s="4">
        <f t="shared" ca="1" si="177"/>
        <v>-0.14899999999999999</v>
      </c>
      <c r="BV303" s="4">
        <f t="shared" ca="1" si="177"/>
        <v>-8.2299999999999998E-2</v>
      </c>
      <c r="BW303" s="4">
        <f t="shared" ca="1" si="177"/>
        <v>0.38879999999999998</v>
      </c>
      <c r="BX303" s="4">
        <f t="shared" ca="1" si="177"/>
        <v>0.1585</v>
      </c>
      <c r="BY303" s="4">
        <f t="shared" ca="1" si="178"/>
        <v>0</v>
      </c>
      <c r="BZ303" s="4">
        <f t="shared" ca="1" si="178"/>
        <v>0</v>
      </c>
      <c r="CA303" s="4">
        <f t="shared" ca="1" si="178"/>
        <v>0</v>
      </c>
      <c r="CB303" s="4">
        <f t="shared" ca="1" si="178"/>
        <v>0</v>
      </c>
      <c r="CC303" s="4">
        <f t="shared" ca="1" si="178"/>
        <v>0</v>
      </c>
    </row>
    <row r="304" spans="2:81">
      <c r="B304" s="26">
        <v>265</v>
      </c>
      <c r="C304" s="26" t="str">
        <f t="shared" si="154"/>
        <v>历史汇总!B265</v>
      </c>
      <c r="D304" s="26">
        <v>302</v>
      </c>
      <c r="E304" s="26" t="str">
        <f t="shared" si="155"/>
        <v>历史新!C302</v>
      </c>
      <c r="F304" s="26">
        <f>ROW()</f>
        <v>304</v>
      </c>
      <c r="G304" s="694" t="s">
        <v>35</v>
      </c>
      <c r="H304" s="28" t="s">
        <v>36</v>
      </c>
      <c r="I304" s="2">
        <f t="shared" ca="1" si="171"/>
        <v>6192</v>
      </c>
      <c r="J304" s="2">
        <f t="shared" ca="1" si="171"/>
        <v>6104</v>
      </c>
      <c r="K304" s="2">
        <f t="shared" ca="1" si="171"/>
        <v>3549</v>
      </c>
      <c r="L304" s="2">
        <f t="shared" ca="1" si="171"/>
        <v>3545</v>
      </c>
      <c r="M304" s="2">
        <f t="shared" ca="1" si="171"/>
        <v>3234</v>
      </c>
      <c r="N304" s="2">
        <f t="shared" ca="1" si="171"/>
        <v>4050</v>
      </c>
      <c r="O304" s="2">
        <f t="shared" ca="1" si="171"/>
        <v>6910</v>
      </c>
      <c r="P304" s="2">
        <f t="shared" ca="1" si="171"/>
        <v>5654</v>
      </c>
      <c r="Q304" s="2">
        <f t="shared" ca="1" si="171"/>
        <v>2248</v>
      </c>
      <c r="R304" s="2">
        <f t="shared" ca="1" si="171"/>
        <v>2538</v>
      </c>
      <c r="S304" s="2">
        <f t="shared" ca="1" si="171"/>
        <v>2331</v>
      </c>
      <c r="T304" s="2">
        <f t="shared" ca="1" si="171"/>
        <v>2030</v>
      </c>
      <c r="U304" s="2">
        <f t="shared" ca="1" si="171"/>
        <v>6005</v>
      </c>
      <c r="V304" s="2">
        <f t="shared" ca="1" si="171"/>
        <v>3755</v>
      </c>
      <c r="W304" s="2">
        <f t="shared" ca="1" si="171"/>
        <v>2940</v>
      </c>
      <c r="X304" s="2">
        <f t="shared" ca="1" si="171"/>
        <v>4053</v>
      </c>
      <c r="Y304" s="2">
        <f t="shared" ca="1" si="175"/>
        <v>3193</v>
      </c>
      <c r="Z304" s="2">
        <f t="shared" ca="1" si="175"/>
        <v>3720</v>
      </c>
      <c r="AA304" s="2">
        <f t="shared" ca="1" si="175"/>
        <v>5967</v>
      </c>
      <c r="AB304" s="2">
        <f t="shared" ca="1" si="175"/>
        <v>5095</v>
      </c>
      <c r="AC304" s="2">
        <f t="shared" ca="1" si="175"/>
        <v>2054</v>
      </c>
      <c r="AD304" s="2">
        <f t="shared" ca="1" si="175"/>
        <v>2477</v>
      </c>
      <c r="AE304" s="2">
        <f t="shared" ca="1" si="173"/>
        <v>1776</v>
      </c>
      <c r="AF304" s="2">
        <f t="shared" ca="1" si="173"/>
        <v>2123</v>
      </c>
      <c r="AG304" s="2">
        <f t="shared" ca="1" si="173"/>
        <v>3873</v>
      </c>
      <c r="AH304" s="2">
        <f t="shared" ca="1" si="173"/>
        <v>4470</v>
      </c>
      <c r="AI304" s="2">
        <f t="shared" ca="1" si="173"/>
        <v>2716</v>
      </c>
      <c r="AJ304" s="2">
        <f t="shared" ca="1" si="173"/>
        <v>2287</v>
      </c>
      <c r="AK304" s="2">
        <f t="shared" ca="1" si="173"/>
        <v>2441</v>
      </c>
      <c r="AL304" s="2">
        <f t="shared" ca="1" si="173"/>
        <v>3193</v>
      </c>
      <c r="AM304" s="2">
        <f t="shared" ca="1" si="173"/>
        <v>5543</v>
      </c>
      <c r="AN304" s="2">
        <f t="shared" ca="1" si="173"/>
        <v>4104</v>
      </c>
      <c r="AO304" s="2">
        <f t="shared" ca="1" si="173"/>
        <v>2161</v>
      </c>
      <c r="AP304" s="2">
        <f t="shared" ca="1" si="173"/>
        <v>2806</v>
      </c>
      <c r="AQ304" s="2">
        <f t="shared" ca="1" si="173"/>
        <v>1989</v>
      </c>
      <c r="AR304" s="2">
        <f t="shared" ca="1" si="173"/>
        <v>2383</v>
      </c>
      <c r="AS304" s="2">
        <f t="shared" ca="1" si="173"/>
        <v>4025</v>
      </c>
      <c r="AT304" s="2">
        <f t="shared" ca="1" si="173"/>
        <v>3693</v>
      </c>
      <c r="AU304" s="2">
        <f t="shared" ca="1" si="174"/>
        <v>3347</v>
      </c>
      <c r="AV304" s="2">
        <f t="shared" ca="1" si="174"/>
        <v>3442</v>
      </c>
      <c r="AW304" s="2">
        <f t="shared" ca="1" si="174"/>
        <v>2865</v>
      </c>
      <c r="AX304" s="2">
        <f t="shared" ca="1" si="174"/>
        <v>3077</v>
      </c>
      <c r="AY304" s="2">
        <f t="shared" ca="1" si="174"/>
        <v>5503</v>
      </c>
      <c r="AZ304" s="2">
        <f t="shared" ca="1" si="174"/>
        <v>3909</v>
      </c>
      <c r="BA304" s="2">
        <f t="shared" ca="1" si="174"/>
        <v>1512</v>
      </c>
      <c r="BB304" s="2">
        <f t="shared" ca="1" si="174"/>
        <v>2360</v>
      </c>
      <c r="BC304" s="2">
        <f t="shared" ca="1" si="174"/>
        <v>1612</v>
      </c>
      <c r="BD304" s="2">
        <f t="shared" ca="1" si="174"/>
        <v>1373</v>
      </c>
      <c r="BE304" s="2">
        <f t="shared" ca="1" si="174"/>
        <v>2236</v>
      </c>
      <c r="BF304" s="2">
        <f t="shared" ca="1" si="174"/>
        <v>3386</v>
      </c>
      <c r="BG304" s="2">
        <f t="shared" ca="1" si="174"/>
        <v>1896</v>
      </c>
      <c r="BH304" s="2">
        <f t="shared" ca="1" si="176"/>
        <v>1962</v>
      </c>
      <c r="BI304" s="2">
        <f t="shared" ca="1" si="176"/>
        <v>1833</v>
      </c>
      <c r="BJ304" s="2">
        <f t="shared" ca="1" si="176"/>
        <v>2460</v>
      </c>
      <c r="BK304" s="2">
        <f t="shared" ca="1" si="176"/>
        <v>3856</v>
      </c>
      <c r="BL304" s="2">
        <f t="shared" ca="1" si="176"/>
        <v>3715</v>
      </c>
      <c r="BM304" s="2">
        <f t="shared" ca="1" si="176"/>
        <v>1513</v>
      </c>
      <c r="BN304" s="2">
        <f t="shared" ca="1" si="176"/>
        <v>1503</v>
      </c>
      <c r="BO304" s="2">
        <f t="shared" ca="1" si="176"/>
        <v>4036</v>
      </c>
      <c r="BP304" s="2">
        <f t="shared" ca="1" si="176"/>
        <v>2267</v>
      </c>
      <c r="BQ304" s="2">
        <f t="shared" ca="1" si="176"/>
        <v>3608</v>
      </c>
      <c r="BR304" s="2">
        <f t="shared" ca="1" si="177"/>
        <v>4248</v>
      </c>
      <c r="BS304" s="2">
        <f t="shared" ca="1" si="177"/>
        <v>2541</v>
      </c>
      <c r="BT304" s="2">
        <f t="shared" ca="1" si="177"/>
        <v>3074</v>
      </c>
      <c r="BU304" s="2">
        <f t="shared" ca="1" si="177"/>
        <v>3380</v>
      </c>
      <c r="BV304" s="2">
        <f t="shared" ca="1" si="177"/>
        <v>4242</v>
      </c>
      <c r="BW304" s="2">
        <f t="shared" ca="1" si="177"/>
        <v>6338</v>
      </c>
      <c r="BX304" s="2">
        <f t="shared" ca="1" si="177"/>
        <v>4634</v>
      </c>
      <c r="BY304" s="2">
        <f t="shared" ca="1" si="178"/>
        <v>0</v>
      </c>
      <c r="BZ304" s="2">
        <f t="shared" ca="1" si="178"/>
        <v>0</v>
      </c>
      <c r="CA304" s="2">
        <f t="shared" ca="1" si="178"/>
        <v>0</v>
      </c>
      <c r="CB304" s="2">
        <f t="shared" ca="1" si="178"/>
        <v>0</v>
      </c>
      <c r="CC304" s="2">
        <f t="shared" ca="1" si="178"/>
        <v>0</v>
      </c>
    </row>
    <row r="305" spans="2:81">
      <c r="B305" s="26">
        <v>266</v>
      </c>
      <c r="C305" s="26" t="str">
        <f t="shared" si="154"/>
        <v>历史汇总!B266</v>
      </c>
      <c r="D305" s="26">
        <v>303</v>
      </c>
      <c r="E305" s="26" t="str">
        <f t="shared" si="155"/>
        <v>历史新!C303</v>
      </c>
      <c r="F305" s="26">
        <f>ROW()</f>
        <v>305</v>
      </c>
      <c r="G305" s="694"/>
      <c r="H305" s="29" t="s">
        <v>37</v>
      </c>
      <c r="I305" s="4">
        <f t="shared" ca="1" si="171"/>
        <v>15225</v>
      </c>
      <c r="J305" s="4">
        <f t="shared" ca="1" si="171"/>
        <v>16197</v>
      </c>
      <c r="K305" s="4">
        <f t="shared" ca="1" si="171"/>
        <v>9890</v>
      </c>
      <c r="L305" s="4">
        <f t="shared" ca="1" si="171"/>
        <v>8588</v>
      </c>
      <c r="M305" s="4">
        <f t="shared" ca="1" si="171"/>
        <v>7931</v>
      </c>
      <c r="N305" s="4">
        <f t="shared" ca="1" si="171"/>
        <v>9929</v>
      </c>
      <c r="O305" s="4">
        <f t="shared" ca="1" si="171"/>
        <v>15946</v>
      </c>
      <c r="P305" s="4">
        <f t="shared" ca="1" si="171"/>
        <v>15912</v>
      </c>
      <c r="Q305" s="4">
        <f t="shared" ca="1" si="171"/>
        <v>9666</v>
      </c>
      <c r="R305" s="4">
        <f t="shared" ca="1" si="171"/>
        <v>8796</v>
      </c>
      <c r="S305" s="4">
        <f t="shared" ca="1" si="171"/>
        <v>6421</v>
      </c>
      <c r="T305" s="4">
        <f t="shared" ca="1" si="171"/>
        <v>6477</v>
      </c>
      <c r="U305" s="4">
        <f t="shared" ca="1" si="171"/>
        <v>14317</v>
      </c>
      <c r="V305" s="4">
        <f t="shared" ca="1" si="171"/>
        <v>14535</v>
      </c>
      <c r="W305" s="4">
        <f t="shared" ca="1" si="171"/>
        <v>9014</v>
      </c>
      <c r="X305" s="4">
        <f t="shared" ca="1" si="171"/>
        <v>10748</v>
      </c>
      <c r="Y305" s="4">
        <f t="shared" ca="1" si="175"/>
        <v>9125</v>
      </c>
      <c r="Z305" s="4">
        <f t="shared" ca="1" si="175"/>
        <v>9399</v>
      </c>
      <c r="AA305" s="4">
        <f t="shared" ca="1" si="175"/>
        <v>14117</v>
      </c>
      <c r="AB305" s="4">
        <f t="shared" ca="1" si="175"/>
        <v>13356</v>
      </c>
      <c r="AC305" s="4">
        <f t="shared" ca="1" si="175"/>
        <v>7746</v>
      </c>
      <c r="AD305" s="4">
        <f t="shared" ca="1" si="175"/>
        <v>7960</v>
      </c>
      <c r="AE305" s="4">
        <f t="shared" ca="1" si="173"/>
        <v>5380</v>
      </c>
      <c r="AF305" s="4">
        <f t="shared" ca="1" si="173"/>
        <v>5431</v>
      </c>
      <c r="AG305" s="4">
        <f t="shared" ca="1" si="173"/>
        <v>9220</v>
      </c>
      <c r="AH305" s="4">
        <f t="shared" ca="1" si="173"/>
        <v>13273</v>
      </c>
      <c r="AI305" s="4">
        <f t="shared" ca="1" si="173"/>
        <v>9631</v>
      </c>
      <c r="AJ305" s="4">
        <f t="shared" ca="1" si="173"/>
        <v>6718</v>
      </c>
      <c r="AK305" s="4">
        <f t="shared" ca="1" si="173"/>
        <v>6868</v>
      </c>
      <c r="AL305" s="4">
        <f t="shared" ca="1" si="173"/>
        <v>7068</v>
      </c>
      <c r="AM305" s="4">
        <f t="shared" ca="1" si="173"/>
        <v>11674</v>
      </c>
      <c r="AN305" s="4">
        <f t="shared" ca="1" si="173"/>
        <v>11180</v>
      </c>
      <c r="AO305" s="4">
        <f t="shared" ca="1" si="173"/>
        <v>6726</v>
      </c>
      <c r="AP305" s="4">
        <f t="shared" ca="1" si="173"/>
        <v>6077</v>
      </c>
      <c r="AQ305" s="4">
        <f t="shared" ca="1" si="173"/>
        <v>4303</v>
      </c>
      <c r="AR305" s="4">
        <f t="shared" ca="1" si="173"/>
        <v>4498</v>
      </c>
      <c r="AS305" s="4">
        <f t="shared" ca="1" si="173"/>
        <v>6658</v>
      </c>
      <c r="AT305" s="4">
        <f t="shared" ca="1" si="173"/>
        <v>7896</v>
      </c>
      <c r="AU305" s="4">
        <f t="shared" ca="1" si="174"/>
        <v>5728</v>
      </c>
      <c r="AV305" s="4">
        <f t="shared" ca="1" si="174"/>
        <v>5481</v>
      </c>
      <c r="AW305" s="4">
        <f t="shared" ca="1" si="174"/>
        <v>5369</v>
      </c>
      <c r="AX305" s="4">
        <f t="shared" ca="1" si="174"/>
        <v>5080</v>
      </c>
      <c r="AY305" s="4">
        <f t="shared" ca="1" si="174"/>
        <v>9875</v>
      </c>
      <c r="AZ305" s="4">
        <f t="shared" ca="1" si="174"/>
        <v>7602</v>
      </c>
      <c r="BA305" s="4">
        <f t="shared" ca="1" si="174"/>
        <v>4236</v>
      </c>
      <c r="BB305" s="4">
        <f t="shared" ca="1" si="174"/>
        <v>4980</v>
      </c>
      <c r="BC305" s="4">
        <f t="shared" ca="1" si="174"/>
        <v>3654</v>
      </c>
      <c r="BD305" s="4">
        <f t="shared" ca="1" si="174"/>
        <v>3199</v>
      </c>
      <c r="BE305" s="4">
        <f t="shared" ca="1" si="174"/>
        <v>3723</v>
      </c>
      <c r="BF305" s="4">
        <f t="shared" ca="1" si="174"/>
        <v>5996</v>
      </c>
      <c r="BG305" s="4">
        <f t="shared" ca="1" si="174"/>
        <v>5004</v>
      </c>
      <c r="BH305" s="4">
        <f t="shared" ca="1" si="176"/>
        <v>3653</v>
      </c>
      <c r="BI305" s="4">
        <f t="shared" ca="1" si="176"/>
        <v>3136</v>
      </c>
      <c r="BJ305" s="4">
        <f t="shared" ca="1" si="176"/>
        <v>3464</v>
      </c>
      <c r="BK305" s="4">
        <f t="shared" ca="1" si="176"/>
        <v>5626</v>
      </c>
      <c r="BL305" s="4">
        <f t="shared" ca="1" si="176"/>
        <v>6035</v>
      </c>
      <c r="BM305" s="4">
        <f t="shared" ca="1" si="176"/>
        <v>3722</v>
      </c>
      <c r="BN305" s="4">
        <f t="shared" ca="1" si="176"/>
        <v>3105</v>
      </c>
      <c r="BO305" s="4">
        <f t="shared" ca="1" si="176"/>
        <v>2579</v>
      </c>
      <c r="BP305" s="4">
        <f t="shared" ca="1" si="176"/>
        <v>4143</v>
      </c>
      <c r="BQ305" s="4">
        <f t="shared" ca="1" si="176"/>
        <v>4290</v>
      </c>
      <c r="BR305" s="4">
        <f t="shared" ca="1" si="177"/>
        <v>7997</v>
      </c>
      <c r="BS305" s="4">
        <f t="shared" ca="1" si="177"/>
        <v>5374</v>
      </c>
      <c r="BT305" s="4">
        <f t="shared" ca="1" si="177"/>
        <v>4303</v>
      </c>
      <c r="BU305" s="4">
        <f t="shared" ca="1" si="177"/>
        <v>4809</v>
      </c>
      <c r="BV305" s="4">
        <f t="shared" ca="1" si="177"/>
        <v>4673</v>
      </c>
      <c r="BW305" s="4">
        <f t="shared" ca="1" si="177"/>
        <v>6840</v>
      </c>
      <c r="BX305" s="4">
        <f t="shared" ca="1" si="177"/>
        <v>5479</v>
      </c>
      <c r="BY305" s="4">
        <f t="shared" ca="1" si="178"/>
        <v>0</v>
      </c>
      <c r="BZ305" s="4">
        <f t="shared" ca="1" si="178"/>
        <v>0</v>
      </c>
      <c r="CA305" s="4">
        <f t="shared" ca="1" si="178"/>
        <v>0</v>
      </c>
      <c r="CB305" s="4">
        <f t="shared" ca="1" si="178"/>
        <v>0</v>
      </c>
      <c r="CC305" s="4">
        <f t="shared" ca="1" si="178"/>
        <v>0</v>
      </c>
    </row>
    <row r="306" spans="2:81">
      <c r="B306" s="26">
        <v>267</v>
      </c>
      <c r="C306" s="26" t="str">
        <f t="shared" si="154"/>
        <v>历史汇总!B267</v>
      </c>
      <c r="D306" s="26">
        <v>304</v>
      </c>
      <c r="E306" s="26" t="str">
        <f t="shared" si="155"/>
        <v>历史新!C304</v>
      </c>
      <c r="F306" s="26">
        <f>ROW()</f>
        <v>306</v>
      </c>
      <c r="G306" s="694"/>
      <c r="H306" s="29" t="s">
        <v>38</v>
      </c>
      <c r="I306" s="4">
        <f t="shared" ca="1" si="171"/>
        <v>19826</v>
      </c>
      <c r="J306" s="4">
        <f t="shared" ca="1" si="171"/>
        <v>23145</v>
      </c>
      <c r="K306" s="4">
        <f t="shared" ca="1" si="171"/>
        <v>23152</v>
      </c>
      <c r="L306" s="4">
        <f t="shared" ca="1" si="171"/>
        <v>20966</v>
      </c>
      <c r="M306" s="4">
        <f t="shared" ca="1" si="171"/>
        <v>19176</v>
      </c>
      <c r="N306" s="4">
        <f t="shared" ca="1" si="171"/>
        <v>19973</v>
      </c>
      <c r="O306" s="4">
        <f t="shared" ca="1" si="171"/>
        <v>24407</v>
      </c>
      <c r="P306" s="4">
        <f t="shared" ca="1" si="171"/>
        <v>29178</v>
      </c>
      <c r="Q306" s="4">
        <f t="shared" ca="1" si="171"/>
        <v>25641</v>
      </c>
      <c r="R306" s="4">
        <f t="shared" ca="1" si="171"/>
        <v>26179</v>
      </c>
      <c r="S306" s="4">
        <f t="shared" ca="1" si="171"/>
        <v>21626</v>
      </c>
      <c r="T306" s="4">
        <f t="shared" ca="1" si="171"/>
        <v>21616</v>
      </c>
      <c r="U306" s="4">
        <f t="shared" ca="1" si="171"/>
        <v>25712</v>
      </c>
      <c r="V306" s="4">
        <f t="shared" ca="1" si="171"/>
        <v>32021</v>
      </c>
      <c r="W306" s="4">
        <f t="shared" ca="1" si="171"/>
        <v>27379</v>
      </c>
      <c r="X306" s="4">
        <f t="shared" ca="1" si="171"/>
        <v>29202</v>
      </c>
      <c r="Y306" s="4">
        <f t="shared" ca="1" si="175"/>
        <v>28939</v>
      </c>
      <c r="Z306" s="4">
        <f t="shared" ca="1" si="175"/>
        <v>27970</v>
      </c>
      <c r="AA306" s="4">
        <f t="shared" ca="1" si="175"/>
        <v>30918</v>
      </c>
      <c r="AB306" s="4">
        <f t="shared" ca="1" si="175"/>
        <v>35913</v>
      </c>
      <c r="AC306" s="4">
        <f t="shared" ca="1" si="175"/>
        <v>29863</v>
      </c>
      <c r="AD306" s="4">
        <f t="shared" ca="1" si="175"/>
        <v>29334</v>
      </c>
      <c r="AE306" s="4">
        <f t="shared" ca="1" si="173"/>
        <v>28156</v>
      </c>
      <c r="AF306" s="4">
        <f t="shared" ca="1" si="173"/>
        <v>26754</v>
      </c>
      <c r="AG306" s="4">
        <f t="shared" ca="1" si="173"/>
        <v>26851</v>
      </c>
      <c r="AH306" s="4">
        <f t="shared" ca="1" si="173"/>
        <v>27485</v>
      </c>
      <c r="AI306" s="4">
        <f t="shared" ca="1" si="173"/>
        <v>26998</v>
      </c>
      <c r="AJ306" s="4">
        <f t="shared" ca="1" si="173"/>
        <v>25005</v>
      </c>
      <c r="AK306" s="4">
        <f t="shared" ca="1" si="173"/>
        <v>25377</v>
      </c>
      <c r="AL306" s="4">
        <f t="shared" ca="1" si="173"/>
        <v>26008</v>
      </c>
      <c r="AM306" s="4">
        <f t="shared" ca="1" si="173"/>
        <v>29531</v>
      </c>
      <c r="AN306" s="4">
        <f t="shared" ca="1" si="173"/>
        <v>33030</v>
      </c>
      <c r="AO306" s="4">
        <f t="shared" ca="1" si="173"/>
        <v>27865</v>
      </c>
      <c r="AP306" s="4">
        <f t="shared" ca="1" si="173"/>
        <v>26488</v>
      </c>
      <c r="AQ306" s="4">
        <f t="shared" ca="1" si="173"/>
        <v>25255</v>
      </c>
      <c r="AR306" s="4">
        <f t="shared" ca="1" si="173"/>
        <v>23683</v>
      </c>
      <c r="AS306" s="4">
        <f t="shared" ca="1" si="173"/>
        <v>23225</v>
      </c>
      <c r="AT306" s="4">
        <f t="shared" ref="AT306:BI321" ca="1" si="179">OFFSET(INDIRECT($E306),0,AT$1)</f>
        <v>26710</v>
      </c>
      <c r="AU306" s="4">
        <f t="shared" ca="1" si="179"/>
        <v>26067</v>
      </c>
      <c r="AV306" s="4">
        <f t="shared" ca="1" si="179"/>
        <v>26069</v>
      </c>
      <c r="AW306" s="4">
        <f t="shared" ca="1" si="179"/>
        <v>26634</v>
      </c>
      <c r="AX306" s="4">
        <f t="shared" ca="1" si="179"/>
        <v>24833</v>
      </c>
      <c r="AY306" s="4">
        <f t="shared" ca="1" si="179"/>
        <v>27812</v>
      </c>
      <c r="AZ306" s="4">
        <f t="shared" ca="1" si="179"/>
        <v>29310</v>
      </c>
      <c r="BA306" s="4">
        <f t="shared" ca="1" si="179"/>
        <v>23123</v>
      </c>
      <c r="BB306" s="4">
        <f t="shared" ca="1" si="179"/>
        <v>22619</v>
      </c>
      <c r="BC306" s="4">
        <f t="shared" ca="1" si="179"/>
        <v>23653</v>
      </c>
      <c r="BD306" s="4">
        <f t="shared" ca="1" si="179"/>
        <v>22347</v>
      </c>
      <c r="BE306" s="4">
        <f t="shared" ca="1" si="179"/>
        <v>21050</v>
      </c>
      <c r="BF306" s="4">
        <f t="shared" ca="1" si="179"/>
        <v>22681</v>
      </c>
      <c r="BG306" s="4">
        <f t="shared" ca="1" si="179"/>
        <v>23691</v>
      </c>
      <c r="BH306" s="4">
        <f t="shared" ca="1" si="179"/>
        <v>21366</v>
      </c>
      <c r="BI306" s="4">
        <f t="shared" ca="1" si="179"/>
        <v>20418</v>
      </c>
      <c r="BJ306" s="4">
        <f t="shared" ca="1" si="176"/>
        <v>18219</v>
      </c>
      <c r="BK306" s="4">
        <f t="shared" ca="1" si="176"/>
        <v>19772</v>
      </c>
      <c r="BL306" s="4">
        <f t="shared" ca="1" si="176"/>
        <v>23182</v>
      </c>
      <c r="BM306" s="4">
        <f t="shared" ca="1" si="176"/>
        <v>19927</v>
      </c>
      <c r="BN306" s="4">
        <f t="shared" ca="1" si="176"/>
        <v>18270</v>
      </c>
      <c r="BO306" s="4">
        <f t="shared" ca="1" si="176"/>
        <v>17171</v>
      </c>
      <c r="BP306" s="4">
        <f t="shared" ca="1" si="176"/>
        <v>17643</v>
      </c>
      <c r="BQ306" s="4">
        <f t="shared" ca="1" si="176"/>
        <v>18509</v>
      </c>
      <c r="BR306" s="4">
        <f t="shared" ca="1" si="177"/>
        <v>19760</v>
      </c>
      <c r="BS306" s="4">
        <f t="shared" ca="1" si="177"/>
        <v>19698</v>
      </c>
      <c r="BT306" s="4">
        <f t="shared" ca="1" si="177"/>
        <v>19062</v>
      </c>
      <c r="BU306" s="4">
        <f t="shared" ca="1" si="177"/>
        <v>18888</v>
      </c>
      <c r="BV306" s="4">
        <f t="shared" ca="1" si="177"/>
        <v>17498</v>
      </c>
      <c r="BW306" s="4">
        <f t="shared" ca="1" si="177"/>
        <v>18940</v>
      </c>
      <c r="BX306" s="4">
        <f t="shared" ca="1" si="177"/>
        <v>20650</v>
      </c>
      <c r="BY306" s="4">
        <f t="shared" ca="1" si="178"/>
        <v>0</v>
      </c>
      <c r="BZ306" s="4">
        <f t="shared" ca="1" si="178"/>
        <v>0</v>
      </c>
      <c r="CA306" s="4">
        <f t="shared" ca="1" si="178"/>
        <v>0</v>
      </c>
      <c r="CB306" s="4">
        <f t="shared" ca="1" si="178"/>
        <v>0</v>
      </c>
      <c r="CC306" s="4">
        <f t="shared" ca="1" si="178"/>
        <v>0</v>
      </c>
    </row>
    <row r="307" spans="2:81">
      <c r="B307" s="26">
        <v>268</v>
      </c>
      <c r="C307" s="26" t="str">
        <f t="shared" si="154"/>
        <v>历史汇总!B268</v>
      </c>
      <c r="D307" s="26">
        <v>305</v>
      </c>
      <c r="E307" s="26" t="str">
        <f t="shared" si="155"/>
        <v>历史新!C305</v>
      </c>
      <c r="F307" s="26">
        <f>ROW()</f>
        <v>307</v>
      </c>
      <c r="G307" s="694"/>
      <c r="H307" s="29" t="s">
        <v>39</v>
      </c>
      <c r="I307" s="4">
        <f t="shared" ca="1" si="171"/>
        <v>11684</v>
      </c>
      <c r="J307" s="4">
        <f t="shared" ca="1" si="171"/>
        <v>9176</v>
      </c>
      <c r="K307" s="4">
        <f t="shared" ca="1" si="171"/>
        <v>7757</v>
      </c>
      <c r="L307" s="4">
        <f t="shared" ca="1" si="171"/>
        <v>8187</v>
      </c>
      <c r="M307" s="4">
        <f t="shared" ca="1" si="171"/>
        <v>6948</v>
      </c>
      <c r="N307" s="4">
        <f t="shared" ca="1" si="171"/>
        <v>11343</v>
      </c>
      <c r="O307" s="4">
        <f t="shared" ca="1" si="171"/>
        <v>14890</v>
      </c>
      <c r="P307" s="4">
        <f t="shared" ca="1" si="171"/>
        <v>11616</v>
      </c>
      <c r="Q307" s="4">
        <f t="shared" ca="1" si="171"/>
        <v>8418</v>
      </c>
      <c r="R307" s="4">
        <f t="shared" ca="1" si="171"/>
        <v>12433</v>
      </c>
      <c r="S307" s="4">
        <f t="shared" ref="S307:AH322" ca="1" si="180">OFFSET(INDIRECT($E307),0,S$1)</f>
        <v>6566</v>
      </c>
      <c r="T307" s="4">
        <f t="shared" ca="1" si="180"/>
        <v>10887</v>
      </c>
      <c r="U307" s="4">
        <f t="shared" ca="1" si="180"/>
        <v>17238</v>
      </c>
      <c r="V307" s="4">
        <f t="shared" ca="1" si="180"/>
        <v>11860</v>
      </c>
      <c r="W307" s="4">
        <f t="shared" ca="1" si="180"/>
        <v>7378</v>
      </c>
      <c r="X307" s="4">
        <f t="shared" ca="1" si="180"/>
        <v>16524</v>
      </c>
      <c r="Y307" s="4">
        <f t="shared" ca="1" si="180"/>
        <v>8110</v>
      </c>
      <c r="Z307" s="4">
        <f t="shared" ca="1" si="180"/>
        <v>13532</v>
      </c>
      <c r="AA307" s="4">
        <f t="shared" ca="1" si="180"/>
        <v>18672</v>
      </c>
      <c r="AB307" s="4">
        <f t="shared" ca="1" si="180"/>
        <v>13012</v>
      </c>
      <c r="AC307" s="4">
        <f t="shared" ca="1" si="180"/>
        <v>7782</v>
      </c>
      <c r="AD307" s="4">
        <f t="shared" ca="1" si="180"/>
        <v>11585</v>
      </c>
      <c r="AE307" s="4">
        <f t="shared" ca="1" si="180"/>
        <v>7568</v>
      </c>
      <c r="AF307" s="4">
        <f t="shared" ca="1" si="180"/>
        <v>8873</v>
      </c>
      <c r="AG307" s="4">
        <f t="shared" ca="1" si="180"/>
        <v>12483</v>
      </c>
      <c r="AH307" s="4">
        <f t="shared" ca="1" si="180"/>
        <v>16213</v>
      </c>
      <c r="AI307" s="4">
        <f t="shared" ref="AI307:AX322" ca="1" si="181">OFFSET(INDIRECT($E307),0,AI$1)</f>
        <v>8827</v>
      </c>
      <c r="AJ307" s="4">
        <f t="shared" ca="1" si="181"/>
        <v>8847</v>
      </c>
      <c r="AK307" s="4">
        <f t="shared" ca="1" si="181"/>
        <v>10974</v>
      </c>
      <c r="AL307" s="4">
        <f t="shared" ca="1" si="181"/>
        <v>12667</v>
      </c>
      <c r="AM307" s="4">
        <f t="shared" ca="1" si="181"/>
        <v>17602</v>
      </c>
      <c r="AN307" s="4">
        <f t="shared" ca="1" si="181"/>
        <v>12366</v>
      </c>
      <c r="AO307" s="4">
        <f t="shared" ca="1" si="181"/>
        <v>7160</v>
      </c>
      <c r="AP307" s="4">
        <f t="shared" ca="1" si="181"/>
        <v>9082</v>
      </c>
      <c r="AQ307" s="4">
        <f t="shared" ca="1" si="181"/>
        <v>6677</v>
      </c>
      <c r="AR307" s="4">
        <f t="shared" ca="1" si="181"/>
        <v>7562</v>
      </c>
      <c r="AS307" s="4">
        <f t="shared" ca="1" si="181"/>
        <v>14110</v>
      </c>
      <c r="AT307" s="4">
        <f t="shared" ca="1" si="181"/>
        <v>11140</v>
      </c>
      <c r="AU307" s="4">
        <f t="shared" ca="1" si="181"/>
        <v>7221</v>
      </c>
      <c r="AV307" s="4">
        <f t="shared" ca="1" si="181"/>
        <v>8703</v>
      </c>
      <c r="AW307" s="4">
        <f t="shared" ca="1" si="181"/>
        <v>7791</v>
      </c>
      <c r="AX307" s="4">
        <f t="shared" ca="1" si="181"/>
        <v>8960</v>
      </c>
      <c r="AY307" s="4">
        <f t="shared" ca="1" si="179"/>
        <v>16885</v>
      </c>
      <c r="AZ307" s="4">
        <f t="shared" ca="1" si="179"/>
        <v>10356</v>
      </c>
      <c r="BA307" s="4">
        <f t="shared" ca="1" si="179"/>
        <v>5570</v>
      </c>
      <c r="BB307" s="4">
        <f t="shared" ca="1" si="179"/>
        <v>9024</v>
      </c>
      <c r="BC307" s="4">
        <f t="shared" ca="1" si="179"/>
        <v>6522</v>
      </c>
      <c r="BD307" s="4">
        <f t="shared" ca="1" si="179"/>
        <v>5667</v>
      </c>
      <c r="BE307" s="4">
        <f t="shared" ca="1" si="179"/>
        <v>7700</v>
      </c>
      <c r="BF307" s="4">
        <f t="shared" ca="1" si="179"/>
        <v>13732</v>
      </c>
      <c r="BG307" s="4">
        <f t="shared" ca="1" si="179"/>
        <v>6431</v>
      </c>
      <c r="BH307" s="4">
        <f t="shared" ca="1" si="176"/>
        <v>7637</v>
      </c>
      <c r="BI307" s="4">
        <f t="shared" ca="1" si="176"/>
        <v>5621</v>
      </c>
      <c r="BJ307" s="4">
        <f t="shared" ca="1" si="176"/>
        <v>7353</v>
      </c>
      <c r="BK307" s="4">
        <f t="shared" ca="1" si="176"/>
        <v>12932</v>
      </c>
      <c r="BL307" s="4">
        <f t="shared" ca="1" si="176"/>
        <v>9996</v>
      </c>
      <c r="BM307" s="4">
        <f t="shared" ca="1" si="176"/>
        <v>5395</v>
      </c>
      <c r="BN307" s="4">
        <f t="shared" ca="1" si="176"/>
        <v>6091</v>
      </c>
      <c r="BO307" s="4">
        <f t="shared" ca="1" si="176"/>
        <v>4981</v>
      </c>
      <c r="BP307" s="4">
        <f t="shared" ca="1" si="176"/>
        <v>7011</v>
      </c>
      <c r="BQ307" s="4">
        <f t="shared" ca="1" si="176"/>
        <v>7810</v>
      </c>
      <c r="BR307" s="4">
        <f t="shared" ca="1" si="177"/>
        <v>10805</v>
      </c>
      <c r="BS307" s="4">
        <f t="shared" ca="1" si="177"/>
        <v>4805</v>
      </c>
      <c r="BT307" s="4">
        <f t="shared" ca="1" si="177"/>
        <v>7343</v>
      </c>
      <c r="BU307" s="4">
        <f t="shared" ca="1" si="177"/>
        <v>5298</v>
      </c>
      <c r="BV307" s="4">
        <f t="shared" ca="1" si="177"/>
        <v>8001</v>
      </c>
      <c r="BW307" s="4">
        <f t="shared" ca="1" si="177"/>
        <v>11775</v>
      </c>
      <c r="BX307" s="4">
        <f t="shared" ca="1" si="177"/>
        <v>7278</v>
      </c>
      <c r="BY307" s="4">
        <f t="shared" ca="1" si="178"/>
        <v>0</v>
      </c>
      <c r="BZ307" s="4">
        <f t="shared" ca="1" si="178"/>
        <v>0</v>
      </c>
      <c r="CA307" s="4">
        <f t="shared" ca="1" si="178"/>
        <v>0</v>
      </c>
      <c r="CB307" s="4">
        <f t="shared" ca="1" si="178"/>
        <v>0</v>
      </c>
      <c r="CC307" s="4">
        <f t="shared" ca="1" si="178"/>
        <v>0</v>
      </c>
    </row>
    <row r="308" spans="2:81">
      <c r="C308" s="26" t="str">
        <f t="shared" si="154"/>
        <v>历史汇总!B</v>
      </c>
      <c r="D308" s="26">
        <v>306</v>
      </c>
      <c r="E308" s="26" t="str">
        <f t="shared" si="155"/>
        <v>历史新!C306</v>
      </c>
      <c r="F308" s="26">
        <f>ROW()</f>
        <v>308</v>
      </c>
      <c r="G308" s="694"/>
      <c r="H308" s="28" t="s">
        <v>40</v>
      </c>
      <c r="I308" s="2">
        <f t="shared" ref="I308:X323" ca="1" si="182">OFFSET(INDIRECT($E308),0,I$1)</f>
        <v>6192</v>
      </c>
      <c r="J308" s="2">
        <f t="shared" ca="1" si="182"/>
        <v>6104</v>
      </c>
      <c r="K308" s="2">
        <f t="shared" ca="1" si="182"/>
        <v>3549</v>
      </c>
      <c r="L308" s="2">
        <f t="shared" ca="1" si="182"/>
        <v>3545</v>
      </c>
      <c r="M308" s="2">
        <f t="shared" ca="1" si="182"/>
        <v>3234</v>
      </c>
      <c r="N308" s="2">
        <f t="shared" ca="1" si="182"/>
        <v>4050</v>
      </c>
      <c r="O308" s="2">
        <f t="shared" ca="1" si="182"/>
        <v>6910</v>
      </c>
      <c r="P308" s="2">
        <f t="shared" ca="1" si="182"/>
        <v>5654</v>
      </c>
      <c r="Q308" s="2">
        <f t="shared" ca="1" si="182"/>
        <v>2248</v>
      </c>
      <c r="R308" s="2">
        <f t="shared" ca="1" si="182"/>
        <v>2538</v>
      </c>
      <c r="S308" s="2">
        <f t="shared" ca="1" si="182"/>
        <v>2331</v>
      </c>
      <c r="T308" s="2">
        <f t="shared" ca="1" si="182"/>
        <v>2030</v>
      </c>
      <c r="U308" s="2">
        <f t="shared" ca="1" si="182"/>
        <v>6005</v>
      </c>
      <c r="V308" s="2">
        <f t="shared" ca="1" si="182"/>
        <v>3755</v>
      </c>
      <c r="W308" s="2">
        <f t="shared" ca="1" si="182"/>
        <v>2940</v>
      </c>
      <c r="X308" s="2">
        <f t="shared" ca="1" si="182"/>
        <v>4053</v>
      </c>
      <c r="Y308" s="2">
        <f t="shared" ca="1" si="180"/>
        <v>3193</v>
      </c>
      <c r="Z308" s="2">
        <f t="shared" ca="1" si="180"/>
        <v>3720</v>
      </c>
      <c r="AA308" s="2">
        <f t="shared" ca="1" si="180"/>
        <v>5967</v>
      </c>
      <c r="AB308" s="2">
        <f t="shared" ca="1" si="180"/>
        <v>5095</v>
      </c>
      <c r="AC308" s="2">
        <f t="shared" ca="1" si="180"/>
        <v>2054</v>
      </c>
      <c r="AD308" s="2">
        <f t="shared" ca="1" si="180"/>
        <v>2477</v>
      </c>
      <c r="AE308" s="2">
        <f t="shared" ca="1" si="180"/>
        <v>1776</v>
      </c>
      <c r="AF308" s="2">
        <f t="shared" ca="1" si="180"/>
        <v>2123</v>
      </c>
      <c r="AG308" s="2">
        <f t="shared" ca="1" si="180"/>
        <v>3873</v>
      </c>
      <c r="AH308" s="2">
        <f t="shared" ca="1" si="180"/>
        <v>4470</v>
      </c>
      <c r="AI308" s="2">
        <f t="shared" ca="1" si="181"/>
        <v>2716</v>
      </c>
      <c r="AJ308" s="2">
        <f t="shared" ca="1" si="181"/>
        <v>2287</v>
      </c>
      <c r="AK308" s="2">
        <f t="shared" ca="1" si="181"/>
        <v>2441</v>
      </c>
      <c r="AL308" s="2">
        <f t="shared" ca="1" si="181"/>
        <v>3193</v>
      </c>
      <c r="AM308" s="2">
        <f t="shared" ca="1" si="181"/>
        <v>5543</v>
      </c>
      <c r="AN308" s="2">
        <f t="shared" ca="1" si="181"/>
        <v>4104</v>
      </c>
      <c r="AO308" s="2">
        <f t="shared" ca="1" si="181"/>
        <v>2161</v>
      </c>
      <c r="AP308" s="2">
        <f t="shared" ca="1" si="181"/>
        <v>2806</v>
      </c>
      <c r="AQ308" s="2">
        <f t="shared" ca="1" si="181"/>
        <v>1989</v>
      </c>
      <c r="AR308" s="2">
        <f t="shared" ca="1" si="181"/>
        <v>2383</v>
      </c>
      <c r="AS308" s="2">
        <f t="shared" ca="1" si="181"/>
        <v>4025</v>
      </c>
      <c r="AT308" s="2">
        <f t="shared" ca="1" si="181"/>
        <v>3693</v>
      </c>
      <c r="AU308" s="2">
        <f t="shared" ca="1" si="181"/>
        <v>3347</v>
      </c>
      <c r="AV308" s="2">
        <f t="shared" ca="1" si="181"/>
        <v>3442</v>
      </c>
      <c r="AW308" s="2">
        <f t="shared" ca="1" si="181"/>
        <v>2865</v>
      </c>
      <c r="AX308" s="2">
        <f t="shared" ca="1" si="181"/>
        <v>3077</v>
      </c>
      <c r="AY308" s="2">
        <f t="shared" ca="1" si="179"/>
        <v>5503</v>
      </c>
      <c r="AZ308" s="2">
        <f t="shared" ca="1" si="179"/>
        <v>3909</v>
      </c>
      <c r="BA308" s="2">
        <f t="shared" ca="1" si="179"/>
        <v>1512</v>
      </c>
      <c r="BB308" s="2">
        <f t="shared" ca="1" si="179"/>
        <v>2360</v>
      </c>
      <c r="BC308" s="2">
        <f t="shared" ca="1" si="179"/>
        <v>1612</v>
      </c>
      <c r="BD308" s="2">
        <f t="shared" ca="1" si="179"/>
        <v>1373</v>
      </c>
      <c r="BE308" s="2">
        <f t="shared" ca="1" si="179"/>
        <v>2236</v>
      </c>
      <c r="BF308" s="2">
        <f t="shared" ca="1" si="179"/>
        <v>3386</v>
      </c>
      <c r="BG308" s="2">
        <f t="shared" ca="1" si="179"/>
        <v>1896</v>
      </c>
      <c r="BH308" s="2">
        <f t="shared" ca="1" si="176"/>
        <v>1962</v>
      </c>
      <c r="BI308" s="2">
        <f t="shared" ca="1" si="176"/>
        <v>1833</v>
      </c>
      <c r="BJ308" s="2">
        <f t="shared" ca="1" si="176"/>
        <v>2460</v>
      </c>
      <c r="BK308" s="2">
        <f t="shared" ca="1" si="176"/>
        <v>3856</v>
      </c>
      <c r="BL308" s="2">
        <f t="shared" ca="1" si="176"/>
        <v>3715</v>
      </c>
      <c r="BM308" s="2">
        <f t="shared" ca="1" si="176"/>
        <v>1513</v>
      </c>
      <c r="BN308" s="2">
        <f t="shared" ca="1" si="176"/>
        <v>1503</v>
      </c>
      <c r="BO308" s="2">
        <f t="shared" ca="1" si="176"/>
        <v>4036</v>
      </c>
      <c r="BP308" s="2">
        <f t="shared" ca="1" si="176"/>
        <v>2267</v>
      </c>
      <c r="BQ308" s="2">
        <f t="shared" ca="1" si="176"/>
        <v>3608</v>
      </c>
      <c r="BR308" s="2">
        <f t="shared" ca="1" si="177"/>
        <v>4248</v>
      </c>
      <c r="BS308" s="2">
        <f t="shared" ca="1" si="177"/>
        <v>2541</v>
      </c>
      <c r="BT308" s="2">
        <f t="shared" ca="1" si="177"/>
        <v>3074</v>
      </c>
      <c r="BU308" s="2">
        <f t="shared" ca="1" si="177"/>
        <v>3380</v>
      </c>
      <c r="BV308" s="2">
        <f t="shared" ca="1" si="177"/>
        <v>4242</v>
      </c>
      <c r="BW308" s="2">
        <f t="shared" ca="1" si="177"/>
        <v>6338</v>
      </c>
      <c r="BX308" s="2">
        <f t="shared" ca="1" si="177"/>
        <v>4634</v>
      </c>
      <c r="BY308" s="2">
        <f t="shared" ca="1" si="178"/>
        <v>0</v>
      </c>
      <c r="BZ308" s="2">
        <f t="shared" ca="1" si="178"/>
        <v>0</v>
      </c>
      <c r="CA308" s="2">
        <f t="shared" ca="1" si="178"/>
        <v>0</v>
      </c>
      <c r="CB308" s="2">
        <f t="shared" ca="1" si="178"/>
        <v>0</v>
      </c>
      <c r="CC308" s="2">
        <f t="shared" ca="1" si="178"/>
        <v>0</v>
      </c>
    </row>
    <row r="309" spans="2:81">
      <c r="C309" s="26" t="str">
        <f t="shared" si="154"/>
        <v>历史汇总!B</v>
      </c>
      <c r="D309" s="26">
        <v>307</v>
      </c>
      <c r="E309" s="26" t="str">
        <f t="shared" si="155"/>
        <v>历史新!C307</v>
      </c>
      <c r="F309" s="26">
        <f>ROW()</f>
        <v>309</v>
      </c>
      <c r="G309" s="694"/>
      <c r="H309" s="29" t="s">
        <v>41</v>
      </c>
      <c r="I309" s="4">
        <f t="shared" ca="1" si="182"/>
        <v>39332</v>
      </c>
      <c r="J309" s="4">
        <f t="shared" ca="1" si="182"/>
        <v>41680</v>
      </c>
      <c r="K309" s="4">
        <f t="shared" ca="1" si="182"/>
        <v>34684</v>
      </c>
      <c r="L309" s="4">
        <f t="shared" ca="1" si="182"/>
        <v>31829</v>
      </c>
      <c r="M309" s="4">
        <f t="shared" ca="1" si="182"/>
        <v>28341</v>
      </c>
      <c r="N309" s="4">
        <f t="shared" ca="1" si="182"/>
        <v>33809</v>
      </c>
      <c r="O309" s="4">
        <f t="shared" ca="1" si="182"/>
        <v>45034</v>
      </c>
      <c r="P309" s="4">
        <f t="shared" ca="1" si="182"/>
        <v>48841</v>
      </c>
      <c r="Q309" s="4">
        <f t="shared" ca="1" si="182"/>
        <v>37819</v>
      </c>
      <c r="R309" s="4">
        <f t="shared" ca="1" si="182"/>
        <v>40583</v>
      </c>
      <c r="S309" s="4">
        <f t="shared" ca="1" si="182"/>
        <v>28662</v>
      </c>
      <c r="T309" s="4">
        <f t="shared" ca="1" si="182"/>
        <v>33082</v>
      </c>
      <c r="U309" s="4">
        <f t="shared" ca="1" si="182"/>
        <v>46429</v>
      </c>
      <c r="V309" s="4">
        <f t="shared" ca="1" si="182"/>
        <v>51361</v>
      </c>
      <c r="W309" s="4">
        <f t="shared" ca="1" si="182"/>
        <v>36534</v>
      </c>
      <c r="X309" s="4">
        <f t="shared" ca="1" si="182"/>
        <v>47976</v>
      </c>
      <c r="Y309" s="4">
        <f t="shared" ca="1" si="180"/>
        <v>38530</v>
      </c>
      <c r="Z309" s="4">
        <f t="shared" ca="1" si="180"/>
        <v>41579</v>
      </c>
      <c r="AA309" s="4">
        <f t="shared" ca="1" si="180"/>
        <v>52495</v>
      </c>
      <c r="AB309" s="4">
        <f t="shared" ca="1" si="180"/>
        <v>53032</v>
      </c>
      <c r="AC309" s="4">
        <f t="shared" ca="1" si="180"/>
        <v>36832</v>
      </c>
      <c r="AD309" s="4">
        <f t="shared" ca="1" si="180"/>
        <v>38849</v>
      </c>
      <c r="AE309" s="4">
        <f t="shared" ca="1" si="180"/>
        <v>31431</v>
      </c>
      <c r="AF309" s="4">
        <f t="shared" ca="1" si="180"/>
        <v>30832</v>
      </c>
      <c r="AG309" s="4">
        <f t="shared" ca="1" si="180"/>
        <v>36457</v>
      </c>
      <c r="AH309" s="4">
        <f t="shared" ca="1" si="180"/>
        <v>48370</v>
      </c>
      <c r="AI309" s="4">
        <f t="shared" ca="1" si="181"/>
        <v>38158</v>
      </c>
      <c r="AJ309" s="4">
        <f t="shared" ca="1" si="181"/>
        <v>32990</v>
      </c>
      <c r="AK309" s="4">
        <f t="shared" ca="1" si="181"/>
        <v>35064</v>
      </c>
      <c r="AL309" s="4">
        <f t="shared" ca="1" si="181"/>
        <v>36843</v>
      </c>
      <c r="AM309" s="4">
        <f t="shared" ca="1" si="181"/>
        <v>47659</v>
      </c>
      <c r="AN309" s="4">
        <f t="shared" ca="1" si="181"/>
        <v>48626</v>
      </c>
      <c r="AO309" s="4">
        <f t="shared" ca="1" si="181"/>
        <v>34245</v>
      </c>
      <c r="AP309" s="4">
        <f t="shared" ca="1" si="181"/>
        <v>33043</v>
      </c>
      <c r="AQ309" s="4">
        <f t="shared" ca="1" si="181"/>
        <v>27669</v>
      </c>
      <c r="AR309" s="4">
        <f t="shared" ca="1" si="181"/>
        <v>26226</v>
      </c>
      <c r="AS309" s="4">
        <f t="shared" ca="1" si="181"/>
        <v>33096</v>
      </c>
      <c r="AT309" s="4">
        <f t="shared" ca="1" si="181"/>
        <v>37019</v>
      </c>
      <c r="AU309" s="4">
        <f t="shared" ca="1" si="181"/>
        <v>30026</v>
      </c>
      <c r="AV309" s="4">
        <f t="shared" ca="1" si="181"/>
        <v>30522</v>
      </c>
      <c r="AW309" s="4">
        <f t="shared" ca="1" si="181"/>
        <v>29918</v>
      </c>
      <c r="AX309" s="4">
        <f t="shared" ca="1" si="181"/>
        <v>28481</v>
      </c>
      <c r="AY309" s="4">
        <f t="shared" ca="1" si="179"/>
        <v>41497</v>
      </c>
      <c r="AZ309" s="4">
        <f t="shared" ca="1" si="179"/>
        <v>39583</v>
      </c>
      <c r="BA309" s="4">
        <f t="shared" ca="1" si="179"/>
        <v>25448</v>
      </c>
      <c r="BB309" s="4">
        <f t="shared" ca="1" si="179"/>
        <v>27643</v>
      </c>
      <c r="BC309" s="4">
        <f t="shared" ca="1" si="179"/>
        <v>25140</v>
      </c>
      <c r="BD309" s="4">
        <f t="shared" ca="1" si="179"/>
        <v>22730</v>
      </c>
      <c r="BE309" s="4">
        <f t="shared" ca="1" si="179"/>
        <v>22786</v>
      </c>
      <c r="BF309" s="4">
        <f t="shared" ca="1" si="179"/>
        <v>31927</v>
      </c>
      <c r="BG309" s="4">
        <f t="shared" ca="1" si="179"/>
        <v>26467</v>
      </c>
      <c r="BH309" s="4">
        <f t="shared" ca="1" si="176"/>
        <v>23982</v>
      </c>
      <c r="BI309" s="4">
        <f t="shared" ca="1" si="176"/>
        <v>20853</v>
      </c>
      <c r="BJ309" s="4">
        <f t="shared" ca="1" si="176"/>
        <v>19823</v>
      </c>
      <c r="BK309" s="4">
        <f t="shared" ca="1" si="176"/>
        <v>27499</v>
      </c>
      <c r="BL309" s="4">
        <f t="shared" ca="1" si="176"/>
        <v>30444</v>
      </c>
      <c r="BM309" s="4">
        <f t="shared" ca="1" si="176"/>
        <v>21612</v>
      </c>
      <c r="BN309" s="4">
        <f t="shared" ca="1" si="176"/>
        <v>19648</v>
      </c>
      <c r="BO309" s="4">
        <f t="shared" ca="1" si="176"/>
        <v>17188</v>
      </c>
      <c r="BP309" s="4">
        <f t="shared" ca="1" si="176"/>
        <v>20767</v>
      </c>
      <c r="BQ309" s="4">
        <f t="shared" ca="1" si="176"/>
        <v>21253</v>
      </c>
      <c r="BR309" s="4">
        <f t="shared" ca="1" si="177"/>
        <v>29286</v>
      </c>
      <c r="BS309" s="4">
        <f t="shared" ca="1" si="177"/>
        <v>21184</v>
      </c>
      <c r="BT309" s="4">
        <f t="shared" ca="1" si="177"/>
        <v>21759</v>
      </c>
      <c r="BU309" s="4">
        <f t="shared" ca="1" si="177"/>
        <v>20538</v>
      </c>
      <c r="BV309" s="4">
        <f t="shared" ca="1" si="177"/>
        <v>20007</v>
      </c>
      <c r="BW309" s="4">
        <f t="shared" ca="1" si="177"/>
        <v>26392</v>
      </c>
      <c r="BX309" s="4">
        <f t="shared" ca="1" si="177"/>
        <v>25106</v>
      </c>
      <c r="BY309" s="4">
        <f t="shared" ca="1" si="178"/>
        <v>0</v>
      </c>
      <c r="BZ309" s="4">
        <f t="shared" ca="1" si="178"/>
        <v>0</v>
      </c>
      <c r="CA309" s="4">
        <f t="shared" ca="1" si="178"/>
        <v>0</v>
      </c>
      <c r="CB309" s="4">
        <f t="shared" ca="1" si="178"/>
        <v>0</v>
      </c>
      <c r="CC309" s="4">
        <f t="shared" ca="1" si="178"/>
        <v>0</v>
      </c>
    </row>
    <row r="310" spans="2:81">
      <c r="C310" s="26" t="str">
        <f t="shared" si="154"/>
        <v>历史汇总!B</v>
      </c>
      <c r="D310" s="26">
        <v>308</v>
      </c>
      <c r="E310" s="26" t="str">
        <f t="shared" si="155"/>
        <v>历史新!C308</v>
      </c>
      <c r="F310" s="26">
        <f>ROW()</f>
        <v>310</v>
      </c>
      <c r="G310" s="694"/>
      <c r="H310" s="29" t="s">
        <v>42</v>
      </c>
      <c r="I310" s="4">
        <f t="shared" ca="1" si="182"/>
        <v>4981</v>
      </c>
      <c r="J310" s="4">
        <f t="shared" ca="1" si="182"/>
        <v>4077</v>
      </c>
      <c r="K310" s="4">
        <f t="shared" ca="1" si="182"/>
        <v>2687</v>
      </c>
      <c r="L310" s="4">
        <f t="shared" ca="1" si="182"/>
        <v>3359</v>
      </c>
      <c r="M310" s="4">
        <f t="shared" ca="1" si="182"/>
        <v>2944</v>
      </c>
      <c r="N310" s="4">
        <f t="shared" ca="1" si="182"/>
        <v>4597</v>
      </c>
      <c r="O310" s="4">
        <f t="shared" ca="1" si="182"/>
        <v>7375</v>
      </c>
      <c r="P310" s="4">
        <f t="shared" ca="1" si="182"/>
        <v>4811</v>
      </c>
      <c r="Q310" s="4">
        <f t="shared" ca="1" si="182"/>
        <v>1959</v>
      </c>
      <c r="R310" s="4">
        <f t="shared" ca="1" si="182"/>
        <v>2747</v>
      </c>
      <c r="S310" s="4">
        <f t="shared" ca="1" si="182"/>
        <v>2486</v>
      </c>
      <c r="T310" s="4">
        <f t="shared" ca="1" si="182"/>
        <v>2163</v>
      </c>
      <c r="U310" s="4">
        <f t="shared" ca="1" si="182"/>
        <v>7480</v>
      </c>
      <c r="V310" s="4">
        <f t="shared" ca="1" si="182"/>
        <v>2985</v>
      </c>
      <c r="W310" s="4">
        <f t="shared" ca="1" si="182"/>
        <v>2469</v>
      </c>
      <c r="X310" s="4">
        <f t="shared" ca="1" si="182"/>
        <v>3862</v>
      </c>
      <c r="Y310" s="4">
        <f t="shared" ca="1" si="180"/>
        <v>2611</v>
      </c>
      <c r="Z310" s="4">
        <f t="shared" ca="1" si="180"/>
        <v>4448</v>
      </c>
      <c r="AA310" s="4">
        <f t="shared" ca="1" si="180"/>
        <v>6392</v>
      </c>
      <c r="AB310" s="4">
        <f t="shared" ca="1" si="180"/>
        <v>4086</v>
      </c>
      <c r="AC310" s="4">
        <f t="shared" ca="1" si="180"/>
        <v>1682</v>
      </c>
      <c r="AD310" s="4">
        <f t="shared" ca="1" si="180"/>
        <v>2979</v>
      </c>
      <c r="AE310" s="4">
        <f t="shared" ca="1" si="180"/>
        <v>2259</v>
      </c>
      <c r="AF310" s="4">
        <f t="shared" ca="1" si="180"/>
        <v>3043</v>
      </c>
      <c r="AG310" s="4">
        <f t="shared" ca="1" si="180"/>
        <v>5437</v>
      </c>
      <c r="AH310" s="4">
        <f t="shared" ca="1" si="180"/>
        <v>4704</v>
      </c>
      <c r="AI310" s="4">
        <f t="shared" ca="1" si="181"/>
        <v>2496</v>
      </c>
      <c r="AJ310" s="4">
        <f t="shared" ca="1" si="181"/>
        <v>2644</v>
      </c>
      <c r="AK310" s="4">
        <f t="shared" ca="1" si="181"/>
        <v>3014</v>
      </c>
      <c r="AL310" s="4">
        <f t="shared" ca="1" si="181"/>
        <v>4453</v>
      </c>
      <c r="AM310" s="4">
        <f t="shared" ca="1" si="181"/>
        <v>6821</v>
      </c>
      <c r="AN310" s="4">
        <f t="shared" ca="1" si="181"/>
        <v>3615</v>
      </c>
      <c r="AO310" s="4">
        <f t="shared" ca="1" si="181"/>
        <v>1656</v>
      </c>
      <c r="AP310" s="4">
        <f t="shared" ca="1" si="181"/>
        <v>2603</v>
      </c>
      <c r="AQ310" s="4">
        <f t="shared" ca="1" si="181"/>
        <v>1955</v>
      </c>
      <c r="AR310" s="4">
        <f t="shared" ca="1" si="181"/>
        <v>2732</v>
      </c>
      <c r="AS310" s="4">
        <f t="shared" ca="1" si="181"/>
        <v>5817</v>
      </c>
      <c r="AT310" s="4">
        <f t="shared" ca="1" si="181"/>
        <v>3035</v>
      </c>
      <c r="AU310" s="4">
        <f t="shared" ca="1" si="181"/>
        <v>2473</v>
      </c>
      <c r="AV310" s="4">
        <f t="shared" ca="1" si="181"/>
        <v>2874</v>
      </c>
      <c r="AW310" s="4">
        <f t="shared" ca="1" si="181"/>
        <v>2546</v>
      </c>
      <c r="AX310" s="4">
        <f t="shared" ca="1" si="181"/>
        <v>3866</v>
      </c>
      <c r="AY310" s="4">
        <f t="shared" ca="1" si="179"/>
        <v>6697</v>
      </c>
      <c r="AZ310" s="4">
        <f t="shared" ca="1" si="179"/>
        <v>2929</v>
      </c>
      <c r="BA310" s="4">
        <f t="shared" ca="1" si="179"/>
        <v>1150</v>
      </c>
      <c r="BB310" s="4">
        <f t="shared" ca="1" si="179"/>
        <v>2725</v>
      </c>
      <c r="BC310" s="4">
        <f t="shared" ca="1" si="179"/>
        <v>1841</v>
      </c>
      <c r="BD310" s="4">
        <f t="shared" ca="1" si="179"/>
        <v>1747</v>
      </c>
      <c r="BE310" s="4">
        <f t="shared" ca="1" si="179"/>
        <v>3444</v>
      </c>
      <c r="BF310" s="4">
        <f t="shared" ca="1" si="179"/>
        <v>4719</v>
      </c>
      <c r="BG310" s="4">
        <f t="shared" ca="1" si="179"/>
        <v>1778</v>
      </c>
      <c r="BH310" s="4">
        <f t="shared" ca="1" si="176"/>
        <v>2397</v>
      </c>
      <c r="BI310" s="4">
        <f t="shared" ca="1" si="176"/>
        <v>2185</v>
      </c>
      <c r="BJ310" s="4">
        <f t="shared" ca="1" si="176"/>
        <v>3202</v>
      </c>
      <c r="BK310" s="4">
        <f t="shared" ca="1" si="176"/>
        <v>5128</v>
      </c>
      <c r="BL310" s="4">
        <f t="shared" ca="1" si="176"/>
        <v>3219</v>
      </c>
      <c r="BM310" s="4">
        <f t="shared" ca="1" si="176"/>
        <v>1250</v>
      </c>
      <c r="BN310" s="4">
        <f t="shared" ca="1" si="176"/>
        <v>1765</v>
      </c>
      <c r="BO310" s="4">
        <f t="shared" ca="1" si="176"/>
        <v>1520</v>
      </c>
      <c r="BP310" s="4">
        <f t="shared" ca="1" si="176"/>
        <v>2043</v>
      </c>
      <c r="BQ310" s="4">
        <f t="shared" ca="1" si="176"/>
        <v>4002</v>
      </c>
      <c r="BR310" s="4">
        <f t="shared" ca="1" si="177"/>
        <v>3743</v>
      </c>
      <c r="BS310" s="4">
        <f t="shared" ca="1" si="177"/>
        <v>2036</v>
      </c>
      <c r="BT310" s="4">
        <f t="shared" ca="1" si="177"/>
        <v>3280</v>
      </c>
      <c r="BU310" s="4">
        <f t="shared" ca="1" si="177"/>
        <v>2746</v>
      </c>
      <c r="BV310" s="4">
        <f t="shared" ca="1" si="177"/>
        <v>4762</v>
      </c>
      <c r="BW310" s="4">
        <f t="shared" ca="1" si="177"/>
        <v>6029</v>
      </c>
      <c r="BX310" s="4">
        <f t="shared" ca="1" si="177"/>
        <v>3074</v>
      </c>
      <c r="BY310" s="4">
        <f t="shared" ca="1" si="178"/>
        <v>0</v>
      </c>
      <c r="BZ310" s="4">
        <f t="shared" ca="1" si="178"/>
        <v>0</v>
      </c>
      <c r="CA310" s="4">
        <f t="shared" ca="1" si="178"/>
        <v>0</v>
      </c>
      <c r="CB310" s="4">
        <f t="shared" ca="1" si="178"/>
        <v>0</v>
      </c>
      <c r="CC310" s="4">
        <f t="shared" ca="1" si="178"/>
        <v>0</v>
      </c>
    </row>
    <row r="311" spans="2:81">
      <c r="C311" s="26" t="str">
        <f t="shared" si="154"/>
        <v>历史汇总!B</v>
      </c>
      <c r="D311" s="26">
        <v>309</v>
      </c>
      <c r="E311" s="26" t="str">
        <f t="shared" si="155"/>
        <v>历史新!C309</v>
      </c>
      <c r="F311" s="26">
        <f>ROW()</f>
        <v>311</v>
      </c>
      <c r="G311" s="694" t="s">
        <v>43</v>
      </c>
      <c r="H311" s="28" t="s">
        <v>43</v>
      </c>
      <c r="I311" s="2">
        <f t="shared" ca="1" si="182"/>
        <v>3.1899999999999998E-2</v>
      </c>
      <c r="J311" s="2">
        <f t="shared" ca="1" si="182"/>
        <v>3.2800000000000003E-2</v>
      </c>
      <c r="K311" s="2">
        <f t="shared" ca="1" si="182"/>
        <v>3.6900000000000002E-2</v>
      </c>
      <c r="L311" s="2">
        <f t="shared" ca="1" si="182"/>
        <v>3.3000000000000002E-2</v>
      </c>
      <c r="M311" s="2">
        <f t="shared" ca="1" si="182"/>
        <v>3.2099999999999997E-2</v>
      </c>
      <c r="N311" s="2">
        <f t="shared" ca="1" si="182"/>
        <v>3.5400000000000001E-2</v>
      </c>
      <c r="O311" s="2">
        <f t="shared" ca="1" si="182"/>
        <v>3.44E-2</v>
      </c>
      <c r="P311" s="2">
        <f t="shared" ca="1" si="182"/>
        <v>2.6800000000000001E-2</v>
      </c>
      <c r="Q311" s="2">
        <f t="shared" ca="1" si="182"/>
        <v>3.15E-2</v>
      </c>
      <c r="R311" s="2">
        <f t="shared" ca="1" si="182"/>
        <v>3.15E-2</v>
      </c>
      <c r="S311" s="2">
        <f t="shared" ca="1" si="182"/>
        <v>2.41E-2</v>
      </c>
      <c r="T311" s="2">
        <f t="shared" ca="1" si="182"/>
        <v>2.5100000000000001E-2</v>
      </c>
      <c r="U311" s="2">
        <f t="shared" ca="1" si="182"/>
        <v>2.4E-2</v>
      </c>
      <c r="V311" s="2">
        <f t="shared" ca="1" si="182"/>
        <v>2.87E-2</v>
      </c>
      <c r="W311" s="2">
        <f t="shared" ca="1" si="182"/>
        <v>2.5000000000000001E-2</v>
      </c>
      <c r="X311" s="2">
        <f t="shared" ca="1" si="182"/>
        <v>2.4E-2</v>
      </c>
      <c r="Y311" s="2">
        <f t="shared" ca="1" si="180"/>
        <v>2.2599999999999999E-2</v>
      </c>
      <c r="Z311" s="2">
        <f t="shared" ca="1" si="180"/>
        <v>2.1999999999999999E-2</v>
      </c>
      <c r="AA311" s="2">
        <f t="shared" ca="1" si="180"/>
        <v>2.2499999999999999E-2</v>
      </c>
      <c r="AB311" s="2">
        <f t="shared" ca="1" si="180"/>
        <v>1.9900000000000001E-2</v>
      </c>
      <c r="AC311" s="2">
        <f t="shared" ca="1" si="180"/>
        <v>2.4199999999999999E-2</v>
      </c>
      <c r="AD311" s="2">
        <f t="shared" ca="1" si="180"/>
        <v>2.4E-2</v>
      </c>
      <c r="AE311" s="2">
        <f t="shared" ca="1" si="180"/>
        <v>2.69E-2</v>
      </c>
      <c r="AF311" s="2">
        <f t="shared" ca="1" si="180"/>
        <v>2.4400000000000002E-2</v>
      </c>
      <c r="AG311" s="2">
        <f t="shared" ca="1" si="180"/>
        <v>2.0299999999999999E-2</v>
      </c>
      <c r="AH311" s="2">
        <f t="shared" ca="1" si="180"/>
        <v>1.95E-2</v>
      </c>
      <c r="AI311" s="2">
        <f t="shared" ca="1" si="181"/>
        <v>2.0500000000000001E-2</v>
      </c>
      <c r="AJ311" s="2">
        <f t="shared" ca="1" si="181"/>
        <v>1.89E-2</v>
      </c>
      <c r="AK311" s="2">
        <f t="shared" ca="1" si="181"/>
        <v>2.0500000000000001E-2</v>
      </c>
      <c r="AL311" s="2">
        <f t="shared" ca="1" si="181"/>
        <v>2.0799999999999999E-2</v>
      </c>
      <c r="AM311" s="2">
        <f t="shared" ca="1" si="181"/>
        <v>1.78E-2</v>
      </c>
      <c r="AN311" s="2">
        <f t="shared" ca="1" si="181"/>
        <v>1.77E-2</v>
      </c>
      <c r="AO311" s="2">
        <f t="shared" ca="1" si="181"/>
        <v>2.2200000000000001E-2</v>
      </c>
      <c r="AP311" s="2">
        <f t="shared" ca="1" si="181"/>
        <v>2.1600000000000001E-2</v>
      </c>
      <c r="AQ311" s="2">
        <f t="shared" ca="1" si="181"/>
        <v>2.4199999999999999E-2</v>
      </c>
      <c r="AR311" s="2">
        <f t="shared" ca="1" si="181"/>
        <v>2.4799999999999999E-2</v>
      </c>
      <c r="AS311" s="2">
        <f t="shared" ca="1" si="181"/>
        <v>2.0500000000000001E-2</v>
      </c>
      <c r="AT311" s="2">
        <f t="shared" ca="1" si="181"/>
        <v>2.0799999999999999E-2</v>
      </c>
      <c r="AU311" s="2">
        <f t="shared" ca="1" si="181"/>
        <v>1.77E-2</v>
      </c>
      <c r="AV311" s="2">
        <f t="shared" ca="1" si="181"/>
        <v>1.7999999999999999E-2</v>
      </c>
      <c r="AW311" s="2">
        <f t="shared" ca="1" si="181"/>
        <v>1.9400000000000001E-2</v>
      </c>
      <c r="AX311" s="2">
        <f t="shared" ca="1" si="181"/>
        <v>1.8499999999999999E-2</v>
      </c>
      <c r="AY311" s="2">
        <f t="shared" ca="1" si="179"/>
        <v>1.6199999999999999E-2</v>
      </c>
      <c r="AZ311" s="2">
        <f t="shared" ca="1" si="179"/>
        <v>1.21E-2</v>
      </c>
      <c r="BA311" s="2">
        <f t="shared" ca="1" si="179"/>
        <v>1.66E-2</v>
      </c>
      <c r="BB311" s="2">
        <f t="shared" ca="1" si="179"/>
        <v>1.5699999999999999E-2</v>
      </c>
      <c r="BC311" s="2">
        <f t="shared" ca="1" si="179"/>
        <v>1.8800000000000001E-2</v>
      </c>
      <c r="BD311" s="2">
        <f t="shared" ca="1" si="179"/>
        <v>1.9E-2</v>
      </c>
      <c r="BE311" s="2">
        <f t="shared" ca="1" si="179"/>
        <v>1.54E-2</v>
      </c>
      <c r="BF311" s="242">
        <f t="shared" ca="1" si="179"/>
        <v>1.35E-2</v>
      </c>
      <c r="BG311" s="242">
        <f t="shared" ca="1" si="179"/>
        <v>1.7100000000000001E-2</v>
      </c>
      <c r="BH311" s="242">
        <f t="shared" ca="1" si="176"/>
        <v>1.43E-2</v>
      </c>
      <c r="BI311" s="242">
        <f t="shared" ca="1" si="176"/>
        <v>1.4800000000000001E-2</v>
      </c>
      <c r="BJ311" s="242">
        <f t="shared" ca="1" si="176"/>
        <v>1.43E-2</v>
      </c>
      <c r="BK311" s="242">
        <f t="shared" ca="1" si="176"/>
        <v>1.2500000000000001E-2</v>
      </c>
      <c r="BL311" s="242">
        <f t="shared" ca="1" si="176"/>
        <v>1.0999999999999999E-2</v>
      </c>
      <c r="BM311" s="242">
        <f t="shared" ca="1" si="176"/>
        <v>1.3100000000000001E-2</v>
      </c>
      <c r="BN311" s="242">
        <f t="shared" ca="1" si="176"/>
        <v>1.2500000000000001E-2</v>
      </c>
      <c r="BO311" s="242">
        <f t="shared" ca="1" si="176"/>
        <v>1.5699999999999999E-2</v>
      </c>
      <c r="BP311" s="242">
        <f t="shared" ca="1" si="176"/>
        <v>1.7299999999999999E-2</v>
      </c>
      <c r="BQ311" s="242">
        <f t="shared" ca="1" si="176"/>
        <v>1.4E-2</v>
      </c>
      <c r="BR311" s="242">
        <f t="shared" ca="1" si="177"/>
        <v>1.6199999999999999E-2</v>
      </c>
      <c r="BS311" s="242">
        <f t="shared" ca="1" si="177"/>
        <v>1.83E-2</v>
      </c>
      <c r="BT311" s="242">
        <f t="shared" ca="1" si="177"/>
        <v>1.6199999999999999E-2</v>
      </c>
      <c r="BU311" s="242">
        <f t="shared" ca="1" si="177"/>
        <v>1.7500000000000002E-2</v>
      </c>
      <c r="BV311" s="242">
        <f t="shared" ca="1" si="177"/>
        <v>1.7500000000000002E-2</v>
      </c>
      <c r="BW311" s="242">
        <f t="shared" ca="1" si="177"/>
        <v>1.5599999999999999E-2</v>
      </c>
      <c r="BX311" s="242">
        <f t="shared" ca="1" si="177"/>
        <v>1.3599999999999999E-2</v>
      </c>
      <c r="BY311" s="242">
        <f t="shared" ca="1" si="178"/>
        <v>0</v>
      </c>
      <c r="BZ311" s="242">
        <f t="shared" ca="1" si="178"/>
        <v>0</v>
      </c>
      <c r="CA311" s="242">
        <f t="shared" ca="1" si="178"/>
        <v>0</v>
      </c>
      <c r="CB311" s="242">
        <f t="shared" ca="1" si="178"/>
        <v>0</v>
      </c>
      <c r="CC311" s="242">
        <f t="shared" ca="1" si="178"/>
        <v>0</v>
      </c>
    </row>
    <row r="312" spans="2:81">
      <c r="C312" s="26" t="str">
        <f t="shared" si="154"/>
        <v>历史汇总!B</v>
      </c>
      <c r="D312" s="26">
        <v>310</v>
      </c>
      <c r="E312" s="26" t="str">
        <f t="shared" si="155"/>
        <v>历史新!C310</v>
      </c>
      <c r="F312" s="26">
        <f>ROW()</f>
        <v>312</v>
      </c>
      <c r="G312" s="694"/>
      <c r="H312" s="29" t="s">
        <v>44</v>
      </c>
      <c r="I312" s="4">
        <f t="shared" ca="1" si="182"/>
        <v>3.2399999999999998E-2</v>
      </c>
      <c r="J312" s="4">
        <f t="shared" ca="1" si="182"/>
        <v>2.8199999999999999E-2</v>
      </c>
      <c r="K312" s="4">
        <f t="shared" ca="1" si="182"/>
        <v>0.125</v>
      </c>
      <c r="L312" s="4">
        <f t="shared" ca="1" si="182"/>
        <v>-0.1057</v>
      </c>
      <c r="M312" s="4">
        <f t="shared" ca="1" si="182"/>
        <v>-2.7300000000000001E-2</v>
      </c>
      <c r="N312" s="4">
        <f t="shared" ca="1" si="182"/>
        <v>0.1028</v>
      </c>
      <c r="O312" s="4">
        <f t="shared" ca="1" si="182"/>
        <v>-2.8199999999999999E-2</v>
      </c>
      <c r="P312" s="4">
        <f t="shared" ca="1" si="182"/>
        <v>-0.22090000000000001</v>
      </c>
      <c r="Q312" s="4">
        <f t="shared" ca="1" si="182"/>
        <v>0.1754</v>
      </c>
      <c r="R312" s="4">
        <f t="shared" ca="1" si="182"/>
        <v>0</v>
      </c>
      <c r="S312" s="4">
        <f t="shared" ca="1" si="182"/>
        <v>-0.2349</v>
      </c>
      <c r="T312" s="4">
        <f t="shared" ca="1" si="182"/>
        <v>4.1500000000000002E-2</v>
      </c>
      <c r="U312" s="4">
        <f t="shared" ca="1" si="182"/>
        <v>-4.3799999999999999E-2</v>
      </c>
      <c r="V312" s="4">
        <f t="shared" ca="1" si="182"/>
        <v>0.1958</v>
      </c>
      <c r="W312" s="4">
        <f t="shared" ca="1" si="182"/>
        <v>-0.12889999999999999</v>
      </c>
      <c r="X312" s="4">
        <f t="shared" ca="1" si="182"/>
        <v>-0.04</v>
      </c>
      <c r="Y312" s="4">
        <f t="shared" ca="1" si="180"/>
        <v>-5.8299999999999998E-2</v>
      </c>
      <c r="Z312" s="4">
        <f t="shared" ca="1" si="180"/>
        <v>-2.6499999999999999E-2</v>
      </c>
      <c r="AA312" s="4">
        <f t="shared" ca="1" si="180"/>
        <v>2.2700000000000001E-2</v>
      </c>
      <c r="AB312" s="4">
        <f t="shared" ca="1" si="180"/>
        <v>-0.11559999999999999</v>
      </c>
      <c r="AC312" s="4">
        <f t="shared" ca="1" si="180"/>
        <v>0.21609999999999999</v>
      </c>
      <c r="AD312" s="4">
        <f t="shared" ca="1" si="180"/>
        <v>-8.3000000000000001E-3</v>
      </c>
      <c r="AE312" s="4">
        <f t="shared" ca="1" si="180"/>
        <v>0.1208</v>
      </c>
      <c r="AF312" s="4">
        <f t="shared" ca="1" si="180"/>
        <v>-9.2899999999999996E-2</v>
      </c>
      <c r="AG312" s="4">
        <f t="shared" ca="1" si="180"/>
        <v>-0.16800000000000001</v>
      </c>
      <c r="AH312" s="4">
        <f t="shared" ca="1" si="180"/>
        <v>-3.9399999999999998E-2</v>
      </c>
      <c r="AI312" s="4">
        <f t="shared" ca="1" si="181"/>
        <v>5.1299999999999998E-2</v>
      </c>
      <c r="AJ312" s="4">
        <f t="shared" ca="1" si="181"/>
        <v>-7.8E-2</v>
      </c>
      <c r="AK312" s="4">
        <f t="shared" ca="1" si="181"/>
        <v>8.4699999999999998E-2</v>
      </c>
      <c r="AL312" s="4">
        <f t="shared" ca="1" si="181"/>
        <v>1.46E-2</v>
      </c>
      <c r="AM312" s="4">
        <f t="shared" ca="1" si="181"/>
        <v>-0.14419999999999999</v>
      </c>
      <c r="AN312" s="4">
        <f t="shared" ca="1" si="181"/>
        <v>-5.5999999999999999E-3</v>
      </c>
      <c r="AO312" s="4">
        <f t="shared" ca="1" si="181"/>
        <v>0.25419999999999998</v>
      </c>
      <c r="AP312" s="4">
        <f t="shared" ca="1" si="181"/>
        <v>-2.7E-2</v>
      </c>
      <c r="AQ312" s="4">
        <f t="shared" ca="1" si="181"/>
        <v>0.12039999999999999</v>
      </c>
      <c r="AR312" s="4">
        <f t="shared" ca="1" si="181"/>
        <v>2.4799999999999999E-2</v>
      </c>
      <c r="AS312" s="4">
        <f t="shared" ca="1" si="181"/>
        <v>-0.1734</v>
      </c>
      <c r="AT312" s="4">
        <f t="shared" ca="1" si="181"/>
        <v>1.46E-2</v>
      </c>
      <c r="AU312" s="4">
        <f t="shared" ca="1" si="181"/>
        <v>-0.14899999999999999</v>
      </c>
      <c r="AV312" s="4">
        <f t="shared" ca="1" si="181"/>
        <v>1.6899999999999998E-2</v>
      </c>
      <c r="AW312" s="4">
        <f t="shared" ca="1" si="181"/>
        <v>7.7799999999999994E-2</v>
      </c>
      <c r="AX312" s="4">
        <f t="shared" ca="1" si="181"/>
        <v>-4.6399999999999997E-2</v>
      </c>
      <c r="AY312" s="4">
        <f t="shared" ca="1" si="179"/>
        <v>-0.12429999999999999</v>
      </c>
      <c r="AZ312" s="4">
        <f t="shared" ca="1" si="179"/>
        <v>-0.25309999999999999</v>
      </c>
      <c r="BA312" s="4">
        <f t="shared" ca="1" si="179"/>
        <v>0.37190000000000001</v>
      </c>
      <c r="BB312" s="4">
        <f t="shared" ca="1" si="179"/>
        <v>-5.4199999999999998E-2</v>
      </c>
      <c r="BC312" s="4">
        <f t="shared" ca="1" si="179"/>
        <v>0.19750000000000001</v>
      </c>
      <c r="BD312" s="4">
        <f t="shared" ca="1" si="179"/>
        <v>1.06E-2</v>
      </c>
      <c r="BE312" s="4">
        <f t="shared" ca="1" si="179"/>
        <v>-0.1895</v>
      </c>
      <c r="BF312" s="243">
        <f t="shared" ca="1" si="179"/>
        <v>-0.1234</v>
      </c>
      <c r="BG312" s="243">
        <f t="shared" ca="1" si="179"/>
        <v>0.26669999999999999</v>
      </c>
      <c r="BH312" s="243">
        <f t="shared" ca="1" si="176"/>
        <v>-0.16370000000000001</v>
      </c>
      <c r="BI312" s="243">
        <f t="shared" ca="1" si="176"/>
        <v>3.5000000000000003E-2</v>
      </c>
      <c r="BJ312" s="243">
        <f t="shared" ca="1" si="176"/>
        <v>-3.3799999999999997E-2</v>
      </c>
      <c r="BK312" s="243">
        <f t="shared" ca="1" si="176"/>
        <v>-0.12590000000000001</v>
      </c>
      <c r="BL312" s="243">
        <f t="shared" ca="1" si="176"/>
        <v>-0.12</v>
      </c>
      <c r="BM312" s="243">
        <f t="shared" ca="1" si="176"/>
        <v>0.19089999999999999</v>
      </c>
      <c r="BN312" s="243">
        <f t="shared" ca="1" si="176"/>
        <v>-4.58E-2</v>
      </c>
      <c r="BO312" s="243">
        <f t="shared" ca="1" si="176"/>
        <v>0.25600000000000001</v>
      </c>
      <c r="BP312" s="243">
        <f t="shared" ca="1" si="176"/>
        <v>0.1019</v>
      </c>
      <c r="BQ312" s="243">
        <f t="shared" ca="1" si="176"/>
        <v>-0.1908</v>
      </c>
      <c r="BR312" s="243">
        <f t="shared" ca="1" si="177"/>
        <v>0.15709999999999999</v>
      </c>
      <c r="BS312" s="243">
        <f t="shared" ca="1" si="177"/>
        <v>0.12959999999999999</v>
      </c>
      <c r="BT312" s="243">
        <f t="shared" ca="1" si="177"/>
        <v>-0.1148</v>
      </c>
      <c r="BU312" s="243">
        <f t="shared" ca="1" si="177"/>
        <v>8.0199999999999994E-2</v>
      </c>
      <c r="BV312" s="243">
        <f t="shared" ca="1" si="177"/>
        <v>0</v>
      </c>
      <c r="BW312" s="243">
        <f t="shared" ca="1" si="177"/>
        <v>-0.1086</v>
      </c>
      <c r="BX312" s="243">
        <f t="shared" ca="1" si="177"/>
        <v>-0.12820000000000001</v>
      </c>
      <c r="BY312" s="243">
        <f t="shared" ca="1" si="178"/>
        <v>0</v>
      </c>
      <c r="BZ312" s="243">
        <f t="shared" ca="1" si="178"/>
        <v>0</v>
      </c>
      <c r="CA312" s="243">
        <f t="shared" ca="1" si="178"/>
        <v>0</v>
      </c>
      <c r="CB312" s="243">
        <f t="shared" ca="1" si="178"/>
        <v>0</v>
      </c>
      <c r="CC312" s="243">
        <f t="shared" ca="1" si="178"/>
        <v>0</v>
      </c>
    </row>
    <row r="313" spans="2:81">
      <c r="C313" s="26" t="str">
        <f t="shared" si="154"/>
        <v>历史汇总!B</v>
      </c>
      <c r="D313" s="26">
        <v>311</v>
      </c>
      <c r="E313" s="26" t="str">
        <f t="shared" si="155"/>
        <v>历史新!C311</v>
      </c>
      <c r="F313" s="26">
        <f>ROW()</f>
        <v>313</v>
      </c>
      <c r="G313" s="694"/>
      <c r="H313" s="29" t="s">
        <v>45</v>
      </c>
      <c r="I313" s="4">
        <f t="shared" ca="1" si="182"/>
        <v>7.6E-3</v>
      </c>
      <c r="J313" s="4">
        <f t="shared" ca="1" si="182"/>
        <v>8.0999999999999996E-3</v>
      </c>
      <c r="K313" s="4">
        <f t="shared" ca="1" si="182"/>
        <v>7.7000000000000002E-3</v>
      </c>
      <c r="L313" s="4">
        <f t="shared" ca="1" si="182"/>
        <v>7.1999999999999998E-3</v>
      </c>
      <c r="M313" s="4">
        <f t="shared" ca="1" si="182"/>
        <v>7.4000000000000003E-3</v>
      </c>
      <c r="N313" s="4">
        <f t="shared" ca="1" si="182"/>
        <v>7.7999999999999996E-3</v>
      </c>
      <c r="O313" s="4">
        <f t="shared" ca="1" si="182"/>
        <v>8.0999999999999996E-3</v>
      </c>
      <c r="P313" s="4">
        <f t="shared" ca="1" si="182"/>
        <v>4.5999999999999999E-3</v>
      </c>
      <c r="Q313" s="4">
        <f t="shared" ca="1" si="182"/>
        <v>4.0000000000000001E-3</v>
      </c>
      <c r="R313" s="4">
        <f t="shared" ca="1" si="182"/>
        <v>3.7000000000000002E-3</v>
      </c>
      <c r="S313" s="4">
        <f t="shared" ca="1" si="182"/>
        <v>3.5999999999999999E-3</v>
      </c>
      <c r="T313" s="4">
        <f t="shared" ca="1" si="182"/>
        <v>2.5000000000000001E-3</v>
      </c>
      <c r="U313" s="4">
        <f t="shared" ca="1" si="182"/>
        <v>4.0000000000000001E-3</v>
      </c>
      <c r="V313" s="4">
        <f t="shared" ca="1" si="182"/>
        <v>3.5999999999999999E-3</v>
      </c>
      <c r="W313" s="4">
        <f t="shared" ca="1" si="182"/>
        <v>3.3E-3</v>
      </c>
      <c r="X313" s="4">
        <f t="shared" ca="1" si="182"/>
        <v>2.8E-3</v>
      </c>
      <c r="Y313" s="4">
        <f t="shared" ca="1" si="180"/>
        <v>2.8E-3</v>
      </c>
      <c r="Z313" s="4">
        <f t="shared" ca="1" si="180"/>
        <v>2.8E-3</v>
      </c>
      <c r="AA313" s="4">
        <f t="shared" ca="1" si="180"/>
        <v>3.3E-3</v>
      </c>
      <c r="AB313" s="4">
        <f t="shared" ca="1" si="180"/>
        <v>2.5999999999999999E-3</v>
      </c>
      <c r="AC313" s="4">
        <f t="shared" ca="1" si="180"/>
        <v>2.3999999999999998E-3</v>
      </c>
      <c r="AD313" s="4">
        <f t="shared" ca="1" si="180"/>
        <v>2.3999999999999998E-3</v>
      </c>
      <c r="AE313" s="4">
        <f t="shared" ca="1" si="180"/>
        <v>2.3999999999999998E-3</v>
      </c>
      <c r="AF313" s="4">
        <f t="shared" ca="1" si="180"/>
        <v>2.5000000000000001E-3</v>
      </c>
      <c r="AG313" s="4">
        <f t="shared" ca="1" si="180"/>
        <v>2.5999999999999999E-3</v>
      </c>
      <c r="AH313" s="4">
        <f t="shared" ca="1" si="180"/>
        <v>2.5000000000000001E-3</v>
      </c>
      <c r="AI313" s="4">
        <f t="shared" ca="1" si="181"/>
        <v>2.5000000000000001E-3</v>
      </c>
      <c r="AJ313" s="4">
        <f t="shared" ca="1" si="181"/>
        <v>2E-3</v>
      </c>
      <c r="AK313" s="4">
        <f t="shared" ca="1" si="181"/>
        <v>2.2000000000000001E-3</v>
      </c>
      <c r="AL313" s="4">
        <f t="shared" ca="1" si="181"/>
        <v>2.5000000000000001E-3</v>
      </c>
      <c r="AM313" s="4">
        <f t="shared" ca="1" si="181"/>
        <v>2.5000000000000001E-3</v>
      </c>
      <c r="AN313" s="4">
        <f t="shared" ca="1" si="181"/>
        <v>2.0999999999999999E-3</v>
      </c>
      <c r="AO313" s="4">
        <f t="shared" ca="1" si="181"/>
        <v>2.3E-3</v>
      </c>
      <c r="AP313" s="4">
        <f t="shared" ca="1" si="181"/>
        <v>2.7000000000000001E-3</v>
      </c>
      <c r="AQ313" s="4">
        <f t="shared" ca="1" si="181"/>
        <v>2.5999999999999999E-3</v>
      </c>
      <c r="AR313" s="4">
        <f t="shared" ca="1" si="181"/>
        <v>3.0000000000000001E-3</v>
      </c>
      <c r="AS313" s="4">
        <f t="shared" ca="1" si="181"/>
        <v>2.8999999999999998E-3</v>
      </c>
      <c r="AT313" s="4">
        <f t="shared" ca="1" si="181"/>
        <v>2.7000000000000001E-3</v>
      </c>
      <c r="AU313" s="4">
        <f t="shared" ca="1" si="181"/>
        <v>2.2000000000000001E-3</v>
      </c>
      <c r="AV313" s="4">
        <f t="shared" ca="1" si="181"/>
        <v>2.3999999999999998E-3</v>
      </c>
      <c r="AW313" s="4">
        <f t="shared" ca="1" si="181"/>
        <v>2.3E-3</v>
      </c>
      <c r="AX313" s="4">
        <f t="shared" ca="1" si="181"/>
        <v>2.3E-3</v>
      </c>
      <c r="AY313" s="4">
        <f t="shared" ca="1" si="179"/>
        <v>2.2000000000000001E-3</v>
      </c>
      <c r="AZ313" s="4">
        <f t="shared" ca="1" si="179"/>
        <v>1.2999999999999999E-3</v>
      </c>
      <c r="BA313" s="4">
        <f t="shared" ca="1" si="179"/>
        <v>1.2999999999999999E-3</v>
      </c>
      <c r="BB313" s="4">
        <f t="shared" ca="1" si="179"/>
        <v>1.6000000000000001E-3</v>
      </c>
      <c r="BC313" s="4">
        <f t="shared" ca="1" si="179"/>
        <v>1.5E-3</v>
      </c>
      <c r="BD313" s="4">
        <f t="shared" ca="1" si="179"/>
        <v>1.4E-3</v>
      </c>
      <c r="BE313" s="243">
        <f t="shared" ca="1" si="179"/>
        <v>1.6000000000000001E-3</v>
      </c>
      <c r="BF313" s="243">
        <f t="shared" ca="1" si="179"/>
        <v>1.5E-3</v>
      </c>
      <c r="BG313" s="243">
        <f t="shared" ca="1" si="179"/>
        <v>1.5E-3</v>
      </c>
      <c r="BH313" s="243">
        <f t="shared" ca="1" si="176"/>
        <v>1.2999999999999999E-3</v>
      </c>
      <c r="BI313" s="243">
        <f t="shared" ca="1" si="176"/>
        <v>1.6000000000000001E-3</v>
      </c>
      <c r="BJ313" s="243">
        <f t="shared" ca="1" si="176"/>
        <v>2E-3</v>
      </c>
      <c r="BK313" s="243">
        <f t="shared" ca="1" si="176"/>
        <v>1.8E-3</v>
      </c>
      <c r="BL313" s="243">
        <f t="shared" ca="1" si="176"/>
        <v>1.6000000000000001E-3</v>
      </c>
      <c r="BM313" s="243">
        <f t="shared" ca="1" si="176"/>
        <v>1.2999999999999999E-3</v>
      </c>
      <c r="BN313" s="243">
        <f t="shared" ca="1" si="176"/>
        <v>1.2999999999999999E-3</v>
      </c>
      <c r="BO313" s="243">
        <f t="shared" ca="1" si="176"/>
        <v>4.5999999999999999E-3</v>
      </c>
      <c r="BP313" s="243">
        <f t="shared" ca="1" si="176"/>
        <v>2.5999999999999999E-3</v>
      </c>
      <c r="BQ313" s="243">
        <f t="shared" ca="1" si="176"/>
        <v>2.7000000000000001E-3</v>
      </c>
      <c r="BR313" s="243">
        <f t="shared" ca="1" si="177"/>
        <v>2.8E-3</v>
      </c>
      <c r="BS313" s="243">
        <f t="shared" ca="1" si="177"/>
        <v>2.7000000000000001E-3</v>
      </c>
      <c r="BT313" s="243">
        <f t="shared" ca="1" si="177"/>
        <v>2.7000000000000001E-3</v>
      </c>
      <c r="BU313" s="243">
        <f t="shared" ca="1" si="177"/>
        <v>3.3999999999999998E-3</v>
      </c>
      <c r="BV313" s="243">
        <f t="shared" ca="1" si="177"/>
        <v>4.1000000000000003E-3</v>
      </c>
      <c r="BW313" s="243">
        <f t="shared" ca="1" si="177"/>
        <v>3.8E-3</v>
      </c>
      <c r="BX313" s="243">
        <f t="shared" ca="1" si="177"/>
        <v>2.8999999999999998E-3</v>
      </c>
      <c r="BY313" s="243">
        <f t="shared" ca="1" si="178"/>
        <v>0</v>
      </c>
      <c r="BZ313" s="243">
        <f t="shared" ca="1" si="178"/>
        <v>0</v>
      </c>
      <c r="CA313" s="243">
        <f t="shared" ca="1" si="178"/>
        <v>0</v>
      </c>
      <c r="CB313" s="243">
        <f t="shared" ca="1" si="178"/>
        <v>0</v>
      </c>
      <c r="CC313" s="243">
        <f t="shared" ca="1" si="178"/>
        <v>0</v>
      </c>
    </row>
    <row r="314" spans="2:81">
      <c r="C314" s="26" t="str">
        <f t="shared" si="154"/>
        <v>历史汇总!B</v>
      </c>
      <c r="D314" s="26">
        <v>312</v>
      </c>
      <c r="E314" s="26" t="str">
        <f t="shared" si="155"/>
        <v>历史新!C312</v>
      </c>
      <c r="F314" s="26">
        <f>ROW()</f>
        <v>314</v>
      </c>
      <c r="G314" s="694"/>
      <c r="H314" s="29" t="s">
        <v>46</v>
      </c>
      <c r="I314" s="4">
        <f t="shared" ca="1" si="182"/>
        <v>7.2800000000000004E-2</v>
      </c>
      <c r="J314" s="4">
        <f t="shared" ca="1" si="182"/>
        <v>6.4799999999999996E-2</v>
      </c>
      <c r="K314" s="4">
        <f t="shared" ca="1" si="182"/>
        <v>6.25E-2</v>
      </c>
      <c r="L314" s="4">
        <f t="shared" ca="1" si="182"/>
        <v>6.2700000000000006E-2</v>
      </c>
      <c r="M314" s="4">
        <f t="shared" ca="1" si="182"/>
        <v>5.7299999999999997E-2</v>
      </c>
      <c r="N314" s="4">
        <f t="shared" ca="1" si="182"/>
        <v>6.9500000000000006E-2</v>
      </c>
      <c r="O314" s="4">
        <f t="shared" ca="1" si="182"/>
        <v>7.8200000000000006E-2</v>
      </c>
      <c r="P314" s="4">
        <f t="shared" ca="1" si="182"/>
        <v>6.3200000000000006E-2</v>
      </c>
      <c r="Q314" s="4">
        <f t="shared" ca="1" si="182"/>
        <v>5.0900000000000001E-2</v>
      </c>
      <c r="R314" s="4">
        <f t="shared" ca="1" si="182"/>
        <v>6.1899999999999997E-2</v>
      </c>
      <c r="S314" s="4">
        <f t="shared" ca="1" si="182"/>
        <v>4.58E-2</v>
      </c>
      <c r="T314" s="4">
        <f t="shared" ca="1" si="182"/>
        <v>5.4100000000000002E-2</v>
      </c>
      <c r="U314" s="4">
        <f t="shared" ca="1" si="182"/>
        <v>6.6600000000000006E-2</v>
      </c>
      <c r="V314" s="4">
        <f t="shared" ca="1" si="182"/>
        <v>5.6000000000000001E-2</v>
      </c>
      <c r="W314" s="4">
        <f t="shared" ca="1" si="182"/>
        <v>4.7899999999999998E-2</v>
      </c>
      <c r="X314" s="4">
        <f t="shared" ca="1" si="182"/>
        <v>6.2399999999999997E-2</v>
      </c>
      <c r="Y314" s="4">
        <f t="shared" ca="1" si="180"/>
        <v>4.58E-2</v>
      </c>
      <c r="Z314" s="4">
        <f t="shared" ca="1" si="180"/>
        <v>5.04E-2</v>
      </c>
      <c r="AA314" s="4">
        <f t="shared" ca="1" si="180"/>
        <v>5.9200000000000003E-2</v>
      </c>
      <c r="AB314" s="4">
        <f t="shared" ca="1" si="180"/>
        <v>4.8599999999999997E-2</v>
      </c>
      <c r="AC314" s="4">
        <f t="shared" ca="1" si="180"/>
        <v>3.9E-2</v>
      </c>
      <c r="AD314" s="4">
        <f t="shared" ca="1" si="180"/>
        <v>4.8500000000000001E-2</v>
      </c>
      <c r="AE314" s="4">
        <f t="shared" ca="1" si="180"/>
        <v>4.7100000000000003E-2</v>
      </c>
      <c r="AF314" s="4">
        <f t="shared" ca="1" si="180"/>
        <v>4.99E-2</v>
      </c>
      <c r="AG314" s="4">
        <f t="shared" ca="1" si="180"/>
        <v>5.04E-2</v>
      </c>
      <c r="AH314" s="4">
        <f t="shared" ca="1" si="180"/>
        <v>5.0599999999999999E-2</v>
      </c>
      <c r="AI314" s="4">
        <f t="shared" ca="1" si="181"/>
        <v>4.02E-2</v>
      </c>
      <c r="AJ314" s="4">
        <f t="shared" ca="1" si="181"/>
        <v>4.0099999999999997E-2</v>
      </c>
      <c r="AK314" s="4">
        <f t="shared" ca="1" si="181"/>
        <v>4.41E-2</v>
      </c>
      <c r="AL314" s="4">
        <f t="shared" ca="1" si="181"/>
        <v>5.0799999999999998E-2</v>
      </c>
      <c r="AM314" s="4">
        <f t="shared" ca="1" si="181"/>
        <v>5.7599999999999998E-2</v>
      </c>
      <c r="AN314" s="4">
        <f t="shared" ca="1" si="181"/>
        <v>4.4499999999999998E-2</v>
      </c>
      <c r="AO314" s="4">
        <f t="shared" ca="1" si="181"/>
        <v>3.9600000000000003E-2</v>
      </c>
      <c r="AP314" s="4">
        <f t="shared" ca="1" si="181"/>
        <v>4.58E-2</v>
      </c>
      <c r="AQ314" s="4">
        <f t="shared" ca="1" si="181"/>
        <v>4.4900000000000002E-2</v>
      </c>
      <c r="AR314" s="4">
        <f t="shared" ca="1" si="181"/>
        <v>5.0900000000000001E-2</v>
      </c>
      <c r="AS314" s="4">
        <f t="shared" ca="1" si="181"/>
        <v>5.8500000000000003E-2</v>
      </c>
      <c r="AT314" s="4">
        <f t="shared" ca="1" si="181"/>
        <v>5.1200000000000002E-2</v>
      </c>
      <c r="AU314" s="4">
        <f t="shared" ca="1" si="181"/>
        <v>4.4999999999999998E-2</v>
      </c>
      <c r="AV314" s="4">
        <f t="shared" ca="1" si="181"/>
        <v>4.2200000000000001E-2</v>
      </c>
      <c r="AW314" s="4">
        <f t="shared" ca="1" si="181"/>
        <v>4.0800000000000003E-2</v>
      </c>
      <c r="AX314" s="4">
        <f t="shared" ca="1" si="181"/>
        <v>4.2299999999999997E-2</v>
      </c>
      <c r="AY314" s="4">
        <f t="shared" ca="1" si="179"/>
        <v>5.3800000000000001E-2</v>
      </c>
      <c r="AZ314" s="4">
        <f t="shared" ca="1" si="179"/>
        <v>3.9300000000000002E-2</v>
      </c>
      <c r="BA314" s="4">
        <f t="shared" ca="1" si="179"/>
        <v>3.1800000000000002E-2</v>
      </c>
      <c r="BB314" s="4">
        <f t="shared" ca="1" si="179"/>
        <v>3.9899999999999998E-2</v>
      </c>
      <c r="BC314" s="4">
        <f t="shared" ca="1" si="179"/>
        <v>3.9399999999999998E-2</v>
      </c>
      <c r="BD314" s="4">
        <f t="shared" ca="1" si="179"/>
        <v>4.0899999999999999E-2</v>
      </c>
      <c r="BE314" s="243">
        <f t="shared" ca="1" si="179"/>
        <v>4.02E-2</v>
      </c>
      <c r="BF314" s="243">
        <f t="shared" ca="1" si="179"/>
        <v>4.53E-2</v>
      </c>
      <c r="BG314" s="243">
        <f t="shared" ca="1" si="179"/>
        <v>3.5700000000000003E-2</v>
      </c>
      <c r="BH314" s="243">
        <f t="shared" ca="1" si="176"/>
        <v>3.6200000000000003E-2</v>
      </c>
      <c r="BI314" s="243">
        <f t="shared" ca="1" si="176"/>
        <v>2.9899999999999999E-2</v>
      </c>
      <c r="BJ314" s="243">
        <f t="shared" ca="1" si="176"/>
        <v>3.0300000000000001E-2</v>
      </c>
      <c r="BK314" s="243">
        <f t="shared" ca="1" si="176"/>
        <v>3.49E-2</v>
      </c>
      <c r="BL314" s="243">
        <f t="shared" ca="1" si="176"/>
        <v>2.8000000000000001E-2</v>
      </c>
      <c r="BM314" s="243">
        <f t="shared" ca="1" si="176"/>
        <v>2.3400000000000001E-2</v>
      </c>
      <c r="BN314" s="243">
        <f t="shared" ca="1" si="176"/>
        <v>2.5100000000000001E-2</v>
      </c>
      <c r="BO314" s="243">
        <f t="shared" ca="1" si="176"/>
        <v>2.47E-2</v>
      </c>
      <c r="BP314" s="243">
        <f t="shared" ca="1" si="176"/>
        <v>3.2800000000000003E-2</v>
      </c>
      <c r="BQ314" s="243">
        <f t="shared" ca="1" si="176"/>
        <v>3.2099999999999997E-2</v>
      </c>
      <c r="BR314" s="243">
        <f t="shared" ca="1" si="177"/>
        <v>3.6999999999999998E-2</v>
      </c>
      <c r="BS314" s="243">
        <f t="shared" ca="1" si="177"/>
        <v>3.4299999999999997E-2</v>
      </c>
      <c r="BT314" s="243">
        <f t="shared" ca="1" si="177"/>
        <v>3.5799999999999998E-2</v>
      </c>
      <c r="BU314" s="243">
        <f t="shared" ca="1" si="177"/>
        <v>3.32E-2</v>
      </c>
      <c r="BV314" s="243">
        <f t="shared" ca="1" si="177"/>
        <v>3.4200000000000001E-2</v>
      </c>
      <c r="BW314" s="243">
        <f t="shared" ca="1" si="177"/>
        <v>3.9E-2</v>
      </c>
      <c r="BX314" s="243">
        <f t="shared" ca="1" si="177"/>
        <v>3.0099999999999998E-2</v>
      </c>
      <c r="BY314" s="243">
        <f t="shared" ca="1" si="178"/>
        <v>0</v>
      </c>
      <c r="BZ314" s="243">
        <f t="shared" ca="1" si="178"/>
        <v>0</v>
      </c>
      <c r="CA314" s="243">
        <f t="shared" ca="1" si="178"/>
        <v>0</v>
      </c>
      <c r="CB314" s="243">
        <f t="shared" ca="1" si="178"/>
        <v>0</v>
      </c>
      <c r="CC314" s="243">
        <f t="shared" ca="1" si="178"/>
        <v>0</v>
      </c>
    </row>
    <row r="315" spans="2:81">
      <c r="C315" s="26" t="str">
        <f t="shared" si="154"/>
        <v>历史汇总!B</v>
      </c>
      <c r="D315" s="26">
        <v>313</v>
      </c>
      <c r="E315" s="26" t="str">
        <f t="shared" si="155"/>
        <v>历史新!C313</v>
      </c>
      <c r="F315" s="26">
        <f>ROW()</f>
        <v>315</v>
      </c>
      <c r="G315" s="694"/>
      <c r="H315" s="29" t="s">
        <v>47</v>
      </c>
      <c r="I315" s="4">
        <f t="shared" ca="1" si="182"/>
        <v>1.6299999999999999E-2</v>
      </c>
      <c r="J315" s="4">
        <f t="shared" ca="1" si="182"/>
        <v>1.52E-2</v>
      </c>
      <c r="K315" s="4">
        <f t="shared" ca="1" si="182"/>
        <v>1.44E-2</v>
      </c>
      <c r="L315" s="4">
        <f t="shared" ca="1" si="182"/>
        <v>1.32E-2</v>
      </c>
      <c r="M315" s="4">
        <f t="shared" ca="1" si="182"/>
        <v>1.29E-2</v>
      </c>
      <c r="N315" s="4">
        <f t="shared" ca="1" si="182"/>
        <v>1.67E-2</v>
      </c>
      <c r="O315" s="4">
        <f t="shared" ca="1" si="182"/>
        <v>1.9699999999999999E-2</v>
      </c>
      <c r="P315" s="4">
        <f t="shared" ca="1" si="182"/>
        <v>1.46E-2</v>
      </c>
      <c r="Q315" s="4">
        <f t="shared" ca="1" si="182"/>
        <v>1.32E-2</v>
      </c>
      <c r="R315" s="4">
        <f t="shared" ca="1" si="182"/>
        <v>1.14E-2</v>
      </c>
      <c r="S315" s="4">
        <f t="shared" ca="1" si="182"/>
        <v>9.7000000000000003E-3</v>
      </c>
      <c r="T315" s="4">
        <f t="shared" ca="1" si="182"/>
        <v>0.01</v>
      </c>
      <c r="U315" s="4">
        <f t="shared" ca="1" si="182"/>
        <v>1.7299999999999999E-2</v>
      </c>
      <c r="V315" s="4">
        <f t="shared" ca="1" si="182"/>
        <v>1.3599999999999999E-2</v>
      </c>
      <c r="W315" s="4">
        <f t="shared" ca="1" si="182"/>
        <v>1.1900000000000001E-2</v>
      </c>
      <c r="X315" s="4">
        <f t="shared" ca="1" si="182"/>
        <v>1.32E-2</v>
      </c>
      <c r="Y315" s="4">
        <f t="shared" ca="1" si="180"/>
        <v>1.26E-2</v>
      </c>
      <c r="Z315" s="4">
        <f t="shared" ca="1" si="180"/>
        <v>1.47E-2</v>
      </c>
      <c r="AA315" s="4">
        <f t="shared" ca="1" si="180"/>
        <v>1.6299999999999999E-2</v>
      </c>
      <c r="AB315" s="4">
        <f t="shared" ca="1" si="180"/>
        <v>1.21E-2</v>
      </c>
      <c r="AC315" s="4">
        <f t="shared" ca="1" si="180"/>
        <v>9.7999999999999997E-3</v>
      </c>
      <c r="AD315" s="4">
        <f t="shared" ca="1" si="180"/>
        <v>9.7000000000000003E-3</v>
      </c>
      <c r="AE315" s="4">
        <f t="shared" ca="1" si="180"/>
        <v>1.12E-2</v>
      </c>
      <c r="AF315" s="4">
        <f t="shared" ca="1" si="180"/>
        <v>1.03E-2</v>
      </c>
      <c r="AG315" s="4">
        <f t="shared" ca="1" si="180"/>
        <v>1.4E-2</v>
      </c>
      <c r="AH315" s="4">
        <f t="shared" ca="1" si="180"/>
        <v>1.18E-2</v>
      </c>
      <c r="AI315" s="4">
        <f t="shared" ca="1" si="181"/>
        <v>8.5000000000000006E-3</v>
      </c>
      <c r="AJ315" s="4">
        <f t="shared" ca="1" si="181"/>
        <v>8.6E-3</v>
      </c>
      <c r="AK315" s="4">
        <f t="shared" ca="1" si="181"/>
        <v>9.1999999999999998E-3</v>
      </c>
      <c r="AL315" s="4">
        <f t="shared" ca="1" si="181"/>
        <v>1.26E-2</v>
      </c>
      <c r="AM315" s="4">
        <f t="shared" ca="1" si="181"/>
        <v>1.3100000000000001E-2</v>
      </c>
      <c r="AN315" s="4">
        <f t="shared" ca="1" si="181"/>
        <v>1.04E-2</v>
      </c>
      <c r="AO315" s="4">
        <f t="shared" ca="1" si="181"/>
        <v>8.8999999999999999E-3</v>
      </c>
      <c r="AP315" s="4">
        <f t="shared" ca="1" si="181"/>
        <v>8.8999999999999999E-3</v>
      </c>
      <c r="AQ315" s="4">
        <f t="shared" ca="1" si="181"/>
        <v>9.5999999999999992E-3</v>
      </c>
      <c r="AR315" s="4">
        <f t="shared" ca="1" si="181"/>
        <v>1.18E-2</v>
      </c>
      <c r="AS315" s="4">
        <f t="shared" ca="1" si="181"/>
        <v>1.4500000000000001E-2</v>
      </c>
      <c r="AT315" s="4">
        <f t="shared" ca="1" si="181"/>
        <v>1.17E-2</v>
      </c>
      <c r="AU315" s="4">
        <f t="shared" ca="1" si="181"/>
        <v>1.0500000000000001E-2</v>
      </c>
      <c r="AV315" s="4">
        <f t="shared" ca="1" si="181"/>
        <v>1.12E-2</v>
      </c>
      <c r="AW315" s="4">
        <f t="shared" ca="1" si="181"/>
        <v>1.15E-2</v>
      </c>
      <c r="AX315" s="4">
        <f t="shared" ca="1" si="181"/>
        <v>1.47E-2</v>
      </c>
      <c r="AY315" s="4">
        <f t="shared" ca="1" si="179"/>
        <v>1.61E-2</v>
      </c>
      <c r="AZ315" s="4">
        <f t="shared" ca="1" si="179"/>
        <v>9.1000000000000004E-3</v>
      </c>
      <c r="BA315" s="4">
        <f t="shared" ca="1" si="179"/>
        <v>8.3999999999999995E-3</v>
      </c>
      <c r="BB315" s="4">
        <f t="shared" ca="1" si="179"/>
        <v>9.7000000000000003E-3</v>
      </c>
      <c r="BC315" s="4">
        <f t="shared" ca="1" si="179"/>
        <v>9.5999999999999992E-3</v>
      </c>
      <c r="BD315" s="4">
        <f t="shared" ca="1" si="179"/>
        <v>9.2999999999999992E-3</v>
      </c>
      <c r="BE315" s="243">
        <f t="shared" ca="1" si="179"/>
        <v>1.1599999999999999E-2</v>
      </c>
      <c r="BF315" s="243">
        <f t="shared" ca="1" si="179"/>
        <v>1.2E-2</v>
      </c>
      <c r="BG315" s="243">
        <f t="shared" ca="1" si="179"/>
        <v>1.03E-2</v>
      </c>
      <c r="BH315" s="243">
        <f t="shared" ca="1" si="176"/>
        <v>8.9999999999999993E-3</v>
      </c>
      <c r="BI315" s="243">
        <f t="shared" ca="1" si="176"/>
        <v>9.1999999999999998E-3</v>
      </c>
      <c r="BJ315" s="243">
        <f t="shared" ca="1" si="176"/>
        <v>1.01E-2</v>
      </c>
      <c r="BK315" s="243">
        <f t="shared" ca="1" si="176"/>
        <v>1.12E-2</v>
      </c>
      <c r="BL315" s="243">
        <f t="shared" ca="1" si="176"/>
        <v>8.0999999999999996E-3</v>
      </c>
      <c r="BM315" s="243">
        <f t="shared" ca="1" si="176"/>
        <v>5.8999999999999999E-3</v>
      </c>
      <c r="BN315" s="243">
        <f t="shared" ca="1" si="176"/>
        <v>5.4999999999999997E-3</v>
      </c>
      <c r="BO315" s="243">
        <f t="shared" ca="1" si="176"/>
        <v>6.1000000000000004E-3</v>
      </c>
      <c r="BP315" s="243">
        <f t="shared" ca="1" si="176"/>
        <v>7.1000000000000004E-3</v>
      </c>
      <c r="BQ315" s="243">
        <f t="shared" ca="1" si="176"/>
        <v>9.1999999999999998E-3</v>
      </c>
      <c r="BR315" s="243">
        <f t="shared" ca="1" si="177"/>
        <v>1.0200000000000001E-2</v>
      </c>
      <c r="BS315" s="243">
        <f t="shared" ca="1" si="177"/>
        <v>9.1999999999999998E-3</v>
      </c>
      <c r="BT315" s="243">
        <f t="shared" ca="1" si="177"/>
        <v>9.7999999999999997E-3</v>
      </c>
      <c r="BU315" s="243">
        <f t="shared" ca="1" si="177"/>
        <v>1.12E-2</v>
      </c>
      <c r="BV315" s="243">
        <f t="shared" ca="1" si="177"/>
        <v>1.41E-2</v>
      </c>
      <c r="BW315" s="243">
        <f t="shared" ca="1" si="177"/>
        <v>1.32E-2</v>
      </c>
      <c r="BX315" s="243">
        <f t="shared" ca="1" si="177"/>
        <v>8.3999999999999995E-3</v>
      </c>
      <c r="BY315" s="243">
        <f t="shared" ca="1" si="178"/>
        <v>0</v>
      </c>
      <c r="BZ315" s="243">
        <f t="shared" ca="1" si="178"/>
        <v>0</v>
      </c>
      <c r="CA315" s="243">
        <f t="shared" ca="1" si="178"/>
        <v>0</v>
      </c>
      <c r="CB315" s="243">
        <f t="shared" ca="1" si="178"/>
        <v>0</v>
      </c>
      <c r="CC315" s="243">
        <f t="shared" ca="1" si="178"/>
        <v>0</v>
      </c>
    </row>
    <row r="316" spans="2:81">
      <c r="B316" s="26">
        <v>269</v>
      </c>
      <c r="C316" s="26" t="str">
        <f t="shared" si="154"/>
        <v>历史汇总!B269</v>
      </c>
      <c r="D316" s="26">
        <v>314</v>
      </c>
      <c r="E316" s="26" t="str">
        <f t="shared" si="155"/>
        <v>历史新!C314</v>
      </c>
      <c r="F316" s="26">
        <f>ROW()</f>
        <v>316</v>
      </c>
      <c r="G316" s="694" t="s">
        <v>48</v>
      </c>
      <c r="H316" s="28" t="s">
        <v>49</v>
      </c>
      <c r="I316" s="2">
        <f t="shared" ca="1" si="182"/>
        <v>0.11700000000000001</v>
      </c>
      <c r="J316" s="2">
        <f t="shared" ca="1" si="182"/>
        <v>0.11169999999999999</v>
      </c>
      <c r="K316" s="2">
        <f t="shared" ca="1" si="182"/>
        <v>0.08</v>
      </c>
      <c r="L316" s="2">
        <f t="shared" ca="1" si="182"/>
        <v>8.5900000000000004E-2</v>
      </c>
      <c r="M316" s="2">
        <f t="shared" ca="1" si="182"/>
        <v>8.6699999999999999E-2</v>
      </c>
      <c r="N316" s="2">
        <f t="shared" ca="1" si="182"/>
        <v>8.9399999999999993E-2</v>
      </c>
      <c r="O316" s="2">
        <f t="shared" ca="1" si="182"/>
        <v>0.11119999999999999</v>
      </c>
      <c r="P316" s="2">
        <f t="shared" ca="1" si="182"/>
        <v>9.0700000000000003E-2</v>
      </c>
      <c r="Q316" s="2">
        <f t="shared" ca="1" si="182"/>
        <v>4.8899999999999999E-2</v>
      </c>
      <c r="R316" s="2">
        <f t="shared" ca="1" si="182"/>
        <v>5.0799999999999998E-2</v>
      </c>
      <c r="S316" s="2">
        <f t="shared" ca="1" si="182"/>
        <v>6.3100000000000003E-2</v>
      </c>
      <c r="T316" s="2">
        <f t="shared" ca="1" si="182"/>
        <v>4.9500000000000002E-2</v>
      </c>
      <c r="U316" s="2">
        <f t="shared" ca="1" si="182"/>
        <v>9.4899999999999998E-2</v>
      </c>
      <c r="V316" s="2">
        <f t="shared" ca="1" si="182"/>
        <v>6.0400000000000002E-2</v>
      </c>
      <c r="W316" s="2">
        <f t="shared" ca="1" si="182"/>
        <v>6.2899999999999998E-2</v>
      </c>
      <c r="X316" s="2">
        <f t="shared" ca="1" si="182"/>
        <v>6.7000000000000004E-2</v>
      </c>
      <c r="Y316" s="2">
        <f t="shared" ca="1" si="180"/>
        <v>6.4699999999999994E-2</v>
      </c>
      <c r="Z316" s="2">
        <f t="shared" ca="1" si="180"/>
        <v>6.8099999999999994E-2</v>
      </c>
      <c r="AA316" s="2">
        <f t="shared" ca="1" si="180"/>
        <v>8.5599999999999996E-2</v>
      </c>
      <c r="AB316" s="2">
        <f t="shared" ca="1" si="180"/>
        <v>7.5600000000000001E-2</v>
      </c>
      <c r="AC316" s="2">
        <f t="shared" ca="1" si="180"/>
        <v>4.3299999999999998E-2</v>
      </c>
      <c r="AD316" s="2">
        <f t="shared" ca="1" si="180"/>
        <v>4.82E-2</v>
      </c>
      <c r="AE316" s="2">
        <f t="shared" ca="1" si="180"/>
        <v>4.1399999999999999E-2</v>
      </c>
      <c r="AF316" s="2">
        <f t="shared" ca="1" si="180"/>
        <v>4.9200000000000001E-2</v>
      </c>
      <c r="AG316" s="2">
        <f t="shared" ca="1" si="180"/>
        <v>7.3899999999999993E-2</v>
      </c>
      <c r="AH316" s="2">
        <f t="shared" ca="1" si="180"/>
        <v>7.2800000000000004E-2</v>
      </c>
      <c r="AI316" s="2">
        <f t="shared" ca="1" si="181"/>
        <v>5.6399999999999999E-2</v>
      </c>
      <c r="AJ316" s="2">
        <f t="shared" ca="1" si="181"/>
        <v>5.3400000000000003E-2</v>
      </c>
      <c r="AK316" s="2">
        <f t="shared" ca="1" si="181"/>
        <v>5.3499999999999999E-2</v>
      </c>
      <c r="AL316" s="2">
        <f t="shared" ca="1" si="181"/>
        <v>6.5199999999999994E-2</v>
      </c>
      <c r="AM316" s="2">
        <f t="shared" ca="1" si="181"/>
        <v>8.6099999999999996E-2</v>
      </c>
      <c r="AN316" s="2">
        <f t="shared" ca="1" si="181"/>
        <v>6.7599999999999993E-2</v>
      </c>
      <c r="AO316" s="2">
        <f t="shared" ca="1" si="181"/>
        <v>4.9200000000000001E-2</v>
      </c>
      <c r="AP316" s="2">
        <f t="shared" ca="1" si="181"/>
        <v>6.3100000000000003E-2</v>
      </c>
      <c r="AQ316" s="2">
        <f t="shared" ca="1" si="181"/>
        <v>5.1999999999999998E-2</v>
      </c>
      <c r="AR316" s="2">
        <f t="shared" ca="1" si="181"/>
        <v>6.25E-2</v>
      </c>
      <c r="AS316" s="2">
        <f t="shared" ca="1" si="181"/>
        <v>8.3799999999999999E-2</v>
      </c>
      <c r="AT316" s="2">
        <f t="shared" ca="1" si="181"/>
        <v>7.4700000000000003E-2</v>
      </c>
      <c r="AU316" s="2">
        <f t="shared" ca="1" si="181"/>
        <v>7.9000000000000001E-2</v>
      </c>
      <c r="AV316" s="2">
        <f t="shared" ca="1" si="181"/>
        <v>7.8799999999999995E-2</v>
      </c>
      <c r="AW316" s="2">
        <f t="shared" ca="1" si="181"/>
        <v>6.7199999999999996E-2</v>
      </c>
      <c r="AX316" s="2">
        <f t="shared" ca="1" si="181"/>
        <v>7.3300000000000004E-2</v>
      </c>
      <c r="AY316" s="2">
        <f t="shared" ca="1" si="179"/>
        <v>9.1600000000000001E-2</v>
      </c>
      <c r="AZ316" s="2">
        <f t="shared" ca="1" si="179"/>
        <v>7.6399999999999996E-2</v>
      </c>
      <c r="BA316" s="2">
        <f t="shared" ca="1" si="179"/>
        <v>4.3900000000000002E-2</v>
      </c>
      <c r="BB316" s="2">
        <f t="shared" ca="1" si="179"/>
        <v>6.0600000000000001E-2</v>
      </c>
      <c r="BC316" s="2">
        <f t="shared" ca="1" si="179"/>
        <v>4.48E-2</v>
      </c>
      <c r="BD316" s="2">
        <f t="shared" ca="1" si="179"/>
        <v>4.2099999999999999E-2</v>
      </c>
      <c r="BE316" s="2">
        <f t="shared" ca="1" si="179"/>
        <v>6.4399999999999999E-2</v>
      </c>
      <c r="BF316" s="2">
        <f t="shared" ca="1" si="179"/>
        <v>7.3899999999999993E-2</v>
      </c>
      <c r="BG316" s="2">
        <f t="shared" ca="1" si="179"/>
        <v>5.1200000000000002E-2</v>
      </c>
      <c r="BH316" s="2">
        <f t="shared" ca="1" si="176"/>
        <v>5.7099999999999998E-2</v>
      </c>
      <c r="BI316" s="2">
        <f t="shared" ca="1" si="176"/>
        <v>5.91E-2</v>
      </c>
      <c r="BJ316" s="2">
        <f t="shared" ca="1" si="176"/>
        <v>7.8799999999999995E-2</v>
      </c>
      <c r="BK316" s="2">
        <f t="shared" ca="1" si="176"/>
        <v>9.2100000000000001E-2</v>
      </c>
      <c r="BL316" s="2">
        <f t="shared" ca="1" si="176"/>
        <v>8.6900000000000005E-2</v>
      </c>
      <c r="BM316" s="2">
        <f t="shared" ca="1" si="176"/>
        <v>4.99E-2</v>
      </c>
      <c r="BN316" s="2">
        <f t="shared" ca="1" si="176"/>
        <v>5.2299999999999999E-2</v>
      </c>
      <c r="BO316" s="2">
        <f t="shared" ca="1" si="176"/>
        <v>0.1409</v>
      </c>
      <c r="BP316" s="2">
        <f t="shared" ca="1" si="176"/>
        <v>7.2999999999999995E-2</v>
      </c>
      <c r="BQ316" s="2">
        <f t="shared" ca="1" si="176"/>
        <v>0.10539999999999999</v>
      </c>
      <c r="BR316" s="2">
        <f t="shared" ca="1" si="177"/>
        <v>9.9199999999999997E-2</v>
      </c>
      <c r="BS316" s="2">
        <f t="shared" ca="1" si="177"/>
        <v>7.8399999999999997E-2</v>
      </c>
      <c r="BT316" s="2">
        <f t="shared" ca="1" si="177"/>
        <v>9.0999999999999998E-2</v>
      </c>
      <c r="BU316" s="2">
        <f t="shared" ca="1" si="177"/>
        <v>0.10440000000000001</v>
      </c>
      <c r="BV316" s="2">
        <f t="shared" ca="1" si="177"/>
        <v>0.12330000000000001</v>
      </c>
      <c r="BW316" s="2">
        <f t="shared" ca="1" si="177"/>
        <v>0.1444</v>
      </c>
      <c r="BX316" s="2">
        <f t="shared" ca="1" si="177"/>
        <v>0.12180000000000001</v>
      </c>
      <c r="BY316" s="2">
        <f t="shared" ca="1" si="178"/>
        <v>0</v>
      </c>
      <c r="BZ316" s="2">
        <f t="shared" ca="1" si="178"/>
        <v>0</v>
      </c>
      <c r="CA316" s="2">
        <f t="shared" ca="1" si="178"/>
        <v>0</v>
      </c>
      <c r="CB316" s="2">
        <f t="shared" ca="1" si="178"/>
        <v>0</v>
      </c>
      <c r="CC316" s="2">
        <f t="shared" ca="1" si="178"/>
        <v>0</v>
      </c>
    </row>
    <row r="317" spans="2:81">
      <c r="B317" s="26">
        <v>270</v>
      </c>
      <c r="C317" s="26" t="str">
        <f t="shared" si="154"/>
        <v>历史汇总!B270</v>
      </c>
      <c r="D317" s="26">
        <v>315</v>
      </c>
      <c r="E317" s="26" t="str">
        <f t="shared" si="155"/>
        <v>历史新!C315</v>
      </c>
      <c r="F317" s="26">
        <f>ROW()</f>
        <v>317</v>
      </c>
      <c r="G317" s="694"/>
      <c r="H317" s="29" t="s">
        <v>50</v>
      </c>
      <c r="I317" s="4">
        <f t="shared" ca="1" si="182"/>
        <v>0.28770000000000001</v>
      </c>
      <c r="J317" s="4">
        <f t="shared" ca="1" si="182"/>
        <v>0.29649999999999999</v>
      </c>
      <c r="K317" s="4">
        <f t="shared" ca="1" si="182"/>
        <v>0.223</v>
      </c>
      <c r="L317" s="4">
        <f t="shared" ca="1" si="182"/>
        <v>0.20799999999999999</v>
      </c>
      <c r="M317" s="4">
        <f t="shared" ca="1" si="182"/>
        <v>0.2127</v>
      </c>
      <c r="N317" s="4">
        <f t="shared" ca="1" si="182"/>
        <v>0.21920000000000001</v>
      </c>
      <c r="O317" s="4">
        <f t="shared" ca="1" si="182"/>
        <v>0.25659999999999999</v>
      </c>
      <c r="P317" s="4">
        <f t="shared" ca="1" si="182"/>
        <v>0.25519999999999998</v>
      </c>
      <c r="Q317" s="4">
        <f t="shared" ca="1" si="182"/>
        <v>0.21029999999999999</v>
      </c>
      <c r="R317" s="4">
        <f t="shared" ca="1" si="182"/>
        <v>0.17610000000000001</v>
      </c>
      <c r="S317" s="4">
        <f t="shared" ca="1" si="182"/>
        <v>0.17380000000000001</v>
      </c>
      <c r="T317" s="4">
        <f t="shared" ca="1" si="182"/>
        <v>0.15790000000000001</v>
      </c>
      <c r="U317" s="4">
        <f t="shared" ca="1" si="182"/>
        <v>0.2263</v>
      </c>
      <c r="V317" s="4">
        <f t="shared" ca="1" si="182"/>
        <v>0.23380000000000001</v>
      </c>
      <c r="W317" s="4">
        <f t="shared" ca="1" si="182"/>
        <v>0.193</v>
      </c>
      <c r="X317" s="4">
        <f t="shared" ca="1" si="182"/>
        <v>0.17760000000000001</v>
      </c>
      <c r="Y317" s="4">
        <f t="shared" ca="1" si="180"/>
        <v>0.18479999999999999</v>
      </c>
      <c r="Z317" s="4">
        <f t="shared" ca="1" si="180"/>
        <v>0.1721</v>
      </c>
      <c r="AA317" s="4">
        <f t="shared" ca="1" si="180"/>
        <v>0.2026</v>
      </c>
      <c r="AB317" s="4">
        <f t="shared" ca="1" si="180"/>
        <v>0.19819999999999999</v>
      </c>
      <c r="AC317" s="4">
        <f t="shared" ca="1" si="180"/>
        <v>0.1633</v>
      </c>
      <c r="AD317" s="4">
        <f t="shared" ca="1" si="180"/>
        <v>0.155</v>
      </c>
      <c r="AE317" s="4">
        <f t="shared" ca="1" si="180"/>
        <v>0.1255</v>
      </c>
      <c r="AF317" s="4">
        <f t="shared" ca="1" si="180"/>
        <v>0.1258</v>
      </c>
      <c r="AG317" s="4">
        <f t="shared" ca="1" si="180"/>
        <v>0.1759</v>
      </c>
      <c r="AH317" s="4">
        <f t="shared" ca="1" si="180"/>
        <v>0.216</v>
      </c>
      <c r="AI317" s="4">
        <f t="shared" ca="1" si="181"/>
        <v>0.19989999999999999</v>
      </c>
      <c r="AJ317" s="4">
        <f t="shared" ca="1" si="181"/>
        <v>0.15679999999999999</v>
      </c>
      <c r="AK317" s="4">
        <f t="shared" ca="1" si="181"/>
        <v>0.15040000000000001</v>
      </c>
      <c r="AL317" s="4">
        <f t="shared" ca="1" si="181"/>
        <v>0.1444</v>
      </c>
      <c r="AM317" s="4">
        <f t="shared" ca="1" si="181"/>
        <v>0.18140000000000001</v>
      </c>
      <c r="AN317" s="4">
        <f t="shared" ca="1" si="181"/>
        <v>0.1842</v>
      </c>
      <c r="AO317" s="4">
        <f t="shared" ca="1" si="181"/>
        <v>0.1532</v>
      </c>
      <c r="AP317" s="4">
        <f t="shared" ca="1" si="181"/>
        <v>0.13669999999999999</v>
      </c>
      <c r="AQ317" s="4">
        <f t="shared" ca="1" si="181"/>
        <v>0.11260000000000001</v>
      </c>
      <c r="AR317" s="4">
        <f t="shared" ca="1" si="181"/>
        <v>0.11799999999999999</v>
      </c>
      <c r="AS317" s="4">
        <f t="shared" ca="1" si="181"/>
        <v>0.13869999999999999</v>
      </c>
      <c r="AT317" s="4">
        <f t="shared" ca="1" si="181"/>
        <v>0.15970000000000001</v>
      </c>
      <c r="AU317" s="4">
        <f t="shared" ca="1" si="181"/>
        <v>0.13519999999999999</v>
      </c>
      <c r="AV317" s="4">
        <f t="shared" ca="1" si="181"/>
        <v>0.12540000000000001</v>
      </c>
      <c r="AW317" s="4">
        <f t="shared" ca="1" si="181"/>
        <v>0.12590000000000001</v>
      </c>
      <c r="AX317" s="4">
        <f t="shared" ca="1" si="181"/>
        <v>0.1211</v>
      </c>
      <c r="AY317" s="4">
        <f t="shared" ca="1" si="179"/>
        <v>0.16439999999999999</v>
      </c>
      <c r="AZ317" s="4">
        <f t="shared" ca="1" si="179"/>
        <v>0.14849999999999999</v>
      </c>
      <c r="BA317" s="4">
        <f t="shared" ca="1" si="179"/>
        <v>0.123</v>
      </c>
      <c r="BB317" s="4">
        <f t="shared" ca="1" si="179"/>
        <v>0.1278</v>
      </c>
      <c r="BC317" s="4">
        <f t="shared" ca="1" si="179"/>
        <v>0.1016</v>
      </c>
      <c r="BD317" s="4">
        <f t="shared" ca="1" si="179"/>
        <v>9.8199999999999996E-2</v>
      </c>
      <c r="BE317" s="4">
        <f t="shared" ca="1" si="179"/>
        <v>0.10730000000000001</v>
      </c>
      <c r="BF317" s="4">
        <f t="shared" ca="1" si="179"/>
        <v>0.13089999999999999</v>
      </c>
      <c r="BG317" s="4">
        <f t="shared" ca="1" si="179"/>
        <v>0.13519999999999999</v>
      </c>
      <c r="BH317" s="4">
        <f t="shared" ca="1" si="176"/>
        <v>0.10630000000000001</v>
      </c>
      <c r="BI317" s="4">
        <f t="shared" ca="1" si="176"/>
        <v>0.1011</v>
      </c>
      <c r="BJ317" s="4">
        <f t="shared" ca="1" si="176"/>
        <v>0.1109</v>
      </c>
      <c r="BK317" s="4">
        <f t="shared" ca="1" si="176"/>
        <v>0.13439999999999999</v>
      </c>
      <c r="BL317" s="4">
        <f t="shared" ca="1" si="176"/>
        <v>0.14119999999999999</v>
      </c>
      <c r="BM317" s="4">
        <f t="shared" ca="1" si="176"/>
        <v>0.12280000000000001</v>
      </c>
      <c r="BN317" s="4">
        <f t="shared" ca="1" si="176"/>
        <v>0.1081</v>
      </c>
      <c r="BO317" s="4">
        <f t="shared" ca="1" si="176"/>
        <v>0.09</v>
      </c>
      <c r="BP317" s="4">
        <f t="shared" ca="1" si="176"/>
        <v>0.13339999999999999</v>
      </c>
      <c r="BQ317" s="4">
        <f t="shared" ca="1" si="176"/>
        <v>0.12540000000000001</v>
      </c>
      <c r="BR317" s="4">
        <f t="shared" ca="1" si="177"/>
        <v>0.18679999999999999</v>
      </c>
      <c r="BS317" s="4">
        <f t="shared" ca="1" si="177"/>
        <v>0.1658</v>
      </c>
      <c r="BT317" s="4">
        <f t="shared" ca="1" si="177"/>
        <v>0.12740000000000001</v>
      </c>
      <c r="BU317" s="4">
        <f t="shared" ca="1" si="177"/>
        <v>0.14849999999999999</v>
      </c>
      <c r="BV317" s="4">
        <f t="shared" ca="1" si="177"/>
        <v>0.1358</v>
      </c>
      <c r="BW317" s="4">
        <f t="shared" ca="1" si="177"/>
        <v>0.15579999999999999</v>
      </c>
      <c r="BX317" s="4">
        <f t="shared" ca="1" si="177"/>
        <v>0.14399999999999999</v>
      </c>
      <c r="BY317" s="4">
        <f t="shared" ca="1" si="178"/>
        <v>0</v>
      </c>
      <c r="BZ317" s="4">
        <f t="shared" ca="1" si="178"/>
        <v>0</v>
      </c>
      <c r="CA317" s="4">
        <f t="shared" ca="1" si="178"/>
        <v>0</v>
      </c>
      <c r="CB317" s="4">
        <f t="shared" ca="1" si="178"/>
        <v>0</v>
      </c>
      <c r="CC317" s="4">
        <f t="shared" ca="1" si="178"/>
        <v>0</v>
      </c>
    </row>
    <row r="318" spans="2:81">
      <c r="B318" s="26">
        <v>271</v>
      </c>
      <c r="C318" s="26" t="str">
        <f t="shared" si="154"/>
        <v>历史汇总!B271</v>
      </c>
      <c r="D318" s="26">
        <v>316</v>
      </c>
      <c r="E318" s="26" t="str">
        <f t="shared" si="155"/>
        <v>历史新!C316</v>
      </c>
      <c r="F318" s="26">
        <f>ROW()</f>
        <v>318</v>
      </c>
      <c r="G318" s="694"/>
      <c r="H318" s="29" t="s">
        <v>51</v>
      </c>
      <c r="I318" s="4">
        <f t="shared" ca="1" si="182"/>
        <v>0.37459999999999999</v>
      </c>
      <c r="J318" s="4">
        <f t="shared" ca="1" si="182"/>
        <v>0.42370000000000002</v>
      </c>
      <c r="K318" s="4">
        <f t="shared" ca="1" si="182"/>
        <v>0.52210000000000001</v>
      </c>
      <c r="L318" s="4">
        <f t="shared" ca="1" si="182"/>
        <v>0.50780000000000003</v>
      </c>
      <c r="M318" s="4">
        <f t="shared" ca="1" si="182"/>
        <v>0.51429999999999998</v>
      </c>
      <c r="N318" s="4">
        <f t="shared" ca="1" si="182"/>
        <v>0.441</v>
      </c>
      <c r="O318" s="4">
        <f t="shared" ca="1" si="182"/>
        <v>0.39269999999999999</v>
      </c>
      <c r="P318" s="4">
        <f t="shared" ca="1" si="182"/>
        <v>0.46789999999999998</v>
      </c>
      <c r="Q318" s="4">
        <f t="shared" ca="1" si="182"/>
        <v>0.55769999999999997</v>
      </c>
      <c r="R318" s="4">
        <f t="shared" ca="1" si="182"/>
        <v>0.52410000000000001</v>
      </c>
      <c r="S318" s="4">
        <f t="shared" ca="1" si="182"/>
        <v>0.58540000000000003</v>
      </c>
      <c r="T318" s="4">
        <f t="shared" ca="1" si="182"/>
        <v>0.52710000000000001</v>
      </c>
      <c r="U318" s="4">
        <f t="shared" ca="1" si="182"/>
        <v>0.40639999999999998</v>
      </c>
      <c r="V318" s="4">
        <f t="shared" ca="1" si="182"/>
        <v>0.51500000000000001</v>
      </c>
      <c r="W318" s="4">
        <f t="shared" ca="1" si="182"/>
        <v>0.58609999999999995</v>
      </c>
      <c r="X318" s="4">
        <f t="shared" ca="1" si="182"/>
        <v>0.48249999999999998</v>
      </c>
      <c r="Y318" s="4">
        <f t="shared" ca="1" si="180"/>
        <v>0.58620000000000005</v>
      </c>
      <c r="Z318" s="4">
        <f t="shared" ca="1" si="180"/>
        <v>0.5121</v>
      </c>
      <c r="AA318" s="4">
        <f t="shared" ca="1" si="180"/>
        <v>0.44379999999999997</v>
      </c>
      <c r="AB318" s="4">
        <f t="shared" ca="1" si="180"/>
        <v>0.53300000000000003</v>
      </c>
      <c r="AC318" s="4">
        <f t="shared" ca="1" si="180"/>
        <v>0.62939999999999996</v>
      </c>
      <c r="AD318" s="4">
        <f t="shared" ca="1" si="180"/>
        <v>0.57120000000000004</v>
      </c>
      <c r="AE318" s="4">
        <f t="shared" ca="1" si="180"/>
        <v>0.65659999999999996</v>
      </c>
      <c r="AF318" s="4">
        <f t="shared" ca="1" si="180"/>
        <v>0.61960000000000004</v>
      </c>
      <c r="AG318" s="4">
        <f t="shared" ca="1" si="180"/>
        <v>0.51219999999999999</v>
      </c>
      <c r="AH318" s="4">
        <f t="shared" ca="1" si="180"/>
        <v>0.44729999999999998</v>
      </c>
      <c r="AI318" s="4">
        <f t="shared" ca="1" si="181"/>
        <v>0.5605</v>
      </c>
      <c r="AJ318" s="4">
        <f t="shared" ca="1" si="181"/>
        <v>0.58350000000000002</v>
      </c>
      <c r="AK318" s="4">
        <f t="shared" ca="1" si="181"/>
        <v>0.55579999999999996</v>
      </c>
      <c r="AL318" s="4">
        <f t="shared" ca="1" si="181"/>
        <v>0.53149999999999997</v>
      </c>
      <c r="AM318" s="4">
        <f t="shared" ca="1" si="181"/>
        <v>0.45889999999999997</v>
      </c>
      <c r="AN318" s="4">
        <f t="shared" ca="1" si="181"/>
        <v>0.54430000000000001</v>
      </c>
      <c r="AO318" s="4">
        <f t="shared" ca="1" si="181"/>
        <v>0.63460000000000005</v>
      </c>
      <c r="AP318" s="4">
        <f t="shared" ca="1" si="181"/>
        <v>0.59589999999999999</v>
      </c>
      <c r="AQ318" s="4">
        <f t="shared" ca="1" si="181"/>
        <v>0.66069999999999995</v>
      </c>
      <c r="AR318" s="4">
        <f t="shared" ca="1" si="181"/>
        <v>0.62119999999999997</v>
      </c>
      <c r="AS318" s="4">
        <f t="shared" ca="1" si="181"/>
        <v>0.48370000000000002</v>
      </c>
      <c r="AT318" s="4">
        <f t="shared" ca="1" si="181"/>
        <v>0.5403</v>
      </c>
      <c r="AU318" s="4">
        <f t="shared" ca="1" si="181"/>
        <v>0.61529999999999996</v>
      </c>
      <c r="AV318" s="4">
        <f t="shared" ca="1" si="181"/>
        <v>0.59660000000000002</v>
      </c>
      <c r="AW318" s="4">
        <f t="shared" ca="1" si="181"/>
        <v>0.62429999999999997</v>
      </c>
      <c r="AX318" s="4">
        <f t="shared" ca="1" si="181"/>
        <v>0.59199999999999997</v>
      </c>
      <c r="AY318" s="4">
        <f t="shared" ca="1" si="179"/>
        <v>0.46300000000000002</v>
      </c>
      <c r="AZ318" s="4">
        <f t="shared" ca="1" si="179"/>
        <v>0.57269999999999999</v>
      </c>
      <c r="BA318" s="4">
        <f t="shared" ca="1" si="179"/>
        <v>0.6714</v>
      </c>
      <c r="BB318" s="4">
        <f t="shared" ca="1" si="179"/>
        <v>0.5806</v>
      </c>
      <c r="BC318" s="4">
        <f t="shared" ca="1" si="179"/>
        <v>0.65800000000000003</v>
      </c>
      <c r="BD318" s="4">
        <f t="shared" ca="1" si="179"/>
        <v>0.68579999999999997</v>
      </c>
      <c r="BE318" s="4">
        <f t="shared" ca="1" si="179"/>
        <v>0.60650000000000004</v>
      </c>
      <c r="BF318" s="4">
        <f t="shared" ca="1" si="179"/>
        <v>0.49530000000000002</v>
      </c>
      <c r="BG318" s="4">
        <f t="shared" ca="1" si="179"/>
        <v>0.63990000000000002</v>
      </c>
      <c r="BH318" s="4">
        <f t="shared" ref="BH318:BY333" ca="1" si="183">OFFSET(INDIRECT($E318),0,BH$1)</f>
        <v>0.62170000000000003</v>
      </c>
      <c r="BI318" s="4">
        <f t="shared" ca="1" si="183"/>
        <v>0.65849999999999997</v>
      </c>
      <c r="BJ318" s="4">
        <f t="shared" ca="1" si="183"/>
        <v>0.58340000000000003</v>
      </c>
      <c r="BK318" s="4">
        <f t="shared" ca="1" si="183"/>
        <v>0.47220000000000001</v>
      </c>
      <c r="BL318" s="4">
        <f t="shared" ca="1" si="183"/>
        <v>0.54249999999999998</v>
      </c>
      <c r="BM318" s="4">
        <f t="shared" ca="1" si="183"/>
        <v>0.6573</v>
      </c>
      <c r="BN318" s="4">
        <f t="shared" ca="1" si="183"/>
        <v>0.63600000000000001</v>
      </c>
      <c r="BO318" s="4">
        <f t="shared" ca="1" si="183"/>
        <v>0.59950000000000003</v>
      </c>
      <c r="BP318" s="4">
        <f t="shared" ca="1" si="183"/>
        <v>0.56799999999999995</v>
      </c>
      <c r="BQ318" s="4">
        <f t="shared" ca="1" si="183"/>
        <v>0.54090000000000005</v>
      </c>
      <c r="BR318" s="4">
        <f t="shared" ca="1" si="183"/>
        <v>0.46160000000000001</v>
      </c>
      <c r="BS318" s="4">
        <f t="shared" ca="1" si="183"/>
        <v>0.60760000000000003</v>
      </c>
      <c r="BT318" s="4">
        <f t="shared" ca="1" si="183"/>
        <v>0.56430000000000002</v>
      </c>
      <c r="BU318" s="4">
        <f t="shared" ca="1" si="183"/>
        <v>0.58340000000000003</v>
      </c>
      <c r="BV318" s="4">
        <f t="shared" ca="1" si="183"/>
        <v>0.50849999999999995</v>
      </c>
      <c r="BW318" s="4">
        <f t="shared" ca="1" si="183"/>
        <v>0.43149999999999999</v>
      </c>
      <c r="BX318" s="4">
        <f t="shared" ref="BR318:BX333" ca="1" si="184">OFFSET(INDIRECT($E318),0,BX$1)</f>
        <v>0.54279999999999995</v>
      </c>
      <c r="BY318" s="4">
        <f t="shared" ca="1" si="183"/>
        <v>0</v>
      </c>
      <c r="BZ318" s="4">
        <f t="shared" ref="BY318:CC333" ca="1" si="185">OFFSET(INDIRECT($E318),0,BZ$1)</f>
        <v>0</v>
      </c>
      <c r="CA318" s="4">
        <f t="shared" ca="1" si="185"/>
        <v>0</v>
      </c>
      <c r="CB318" s="4">
        <f t="shared" ca="1" si="185"/>
        <v>0</v>
      </c>
      <c r="CC318" s="4">
        <f t="shared" ca="1" si="185"/>
        <v>0</v>
      </c>
    </row>
    <row r="319" spans="2:81">
      <c r="B319" s="26">
        <v>272</v>
      </c>
      <c r="C319" s="26" t="str">
        <f t="shared" si="154"/>
        <v>历史汇总!B272</v>
      </c>
      <c r="D319" s="26">
        <v>317</v>
      </c>
      <c r="E319" s="26" t="str">
        <f t="shared" si="155"/>
        <v>历史新!C317</v>
      </c>
      <c r="F319" s="26">
        <f>ROW()</f>
        <v>319</v>
      </c>
      <c r="G319" s="694"/>
      <c r="H319" s="29" t="s">
        <v>52</v>
      </c>
      <c r="I319" s="4">
        <f t="shared" ca="1" si="182"/>
        <v>0.2208</v>
      </c>
      <c r="J319" s="4">
        <f t="shared" ca="1" si="182"/>
        <v>0.16800000000000001</v>
      </c>
      <c r="K319" s="4">
        <f t="shared" ca="1" si="182"/>
        <v>0.1749</v>
      </c>
      <c r="L319" s="4">
        <f t="shared" ca="1" si="182"/>
        <v>0.1983</v>
      </c>
      <c r="M319" s="4">
        <f t="shared" ca="1" si="182"/>
        <v>0.18629999999999999</v>
      </c>
      <c r="N319" s="4">
        <f t="shared" ca="1" si="182"/>
        <v>0.25040000000000001</v>
      </c>
      <c r="O319" s="4">
        <f t="shared" ca="1" si="182"/>
        <v>0.23960000000000001</v>
      </c>
      <c r="P319" s="4">
        <f t="shared" ca="1" si="182"/>
        <v>0.18629999999999999</v>
      </c>
      <c r="Q319" s="4">
        <f t="shared" ca="1" si="182"/>
        <v>0.18310000000000001</v>
      </c>
      <c r="R319" s="4">
        <f t="shared" ca="1" si="182"/>
        <v>0.24890000000000001</v>
      </c>
      <c r="S319" s="4">
        <f t="shared" ca="1" si="182"/>
        <v>0.1777</v>
      </c>
      <c r="T319" s="4">
        <f t="shared" ca="1" si="182"/>
        <v>0.26550000000000001</v>
      </c>
      <c r="U319" s="4">
        <f t="shared" ca="1" si="182"/>
        <v>0.27239999999999998</v>
      </c>
      <c r="V319" s="4">
        <f t="shared" ca="1" si="182"/>
        <v>0.1908</v>
      </c>
      <c r="W319" s="4">
        <f t="shared" ca="1" si="182"/>
        <v>0.15790000000000001</v>
      </c>
      <c r="X319" s="4">
        <f t="shared" ca="1" si="182"/>
        <v>0.27300000000000002</v>
      </c>
      <c r="Y319" s="4">
        <f t="shared" ca="1" si="180"/>
        <v>0.1643</v>
      </c>
      <c r="Z319" s="4">
        <f t="shared" ca="1" si="180"/>
        <v>0.2477</v>
      </c>
      <c r="AA319" s="4">
        <f t="shared" ca="1" si="180"/>
        <v>0.26800000000000002</v>
      </c>
      <c r="AB319" s="4">
        <f t="shared" ca="1" si="180"/>
        <v>0.19309999999999999</v>
      </c>
      <c r="AC319" s="4">
        <f t="shared" ca="1" si="180"/>
        <v>0.16400000000000001</v>
      </c>
      <c r="AD319" s="4">
        <f t="shared" ca="1" si="180"/>
        <v>0.22559999999999999</v>
      </c>
      <c r="AE319" s="4">
        <f t="shared" ca="1" si="180"/>
        <v>0.17649999999999999</v>
      </c>
      <c r="AF319" s="4">
        <f t="shared" ca="1" si="180"/>
        <v>0.20549999999999999</v>
      </c>
      <c r="AG319" s="4">
        <f t="shared" ca="1" si="180"/>
        <v>0.23810000000000001</v>
      </c>
      <c r="AH319" s="4">
        <f t="shared" ca="1" si="180"/>
        <v>0.26390000000000002</v>
      </c>
      <c r="AI319" s="4">
        <f t="shared" ca="1" si="181"/>
        <v>0.1832</v>
      </c>
      <c r="AJ319" s="4">
        <f t="shared" ca="1" si="181"/>
        <v>0.2064</v>
      </c>
      <c r="AK319" s="4">
        <f t="shared" ca="1" si="181"/>
        <v>0.24030000000000001</v>
      </c>
      <c r="AL319" s="4">
        <f t="shared" ca="1" si="181"/>
        <v>0.25879999999999997</v>
      </c>
      <c r="AM319" s="4">
        <f t="shared" ca="1" si="181"/>
        <v>0.27350000000000002</v>
      </c>
      <c r="AN319" s="4">
        <f t="shared" ca="1" si="181"/>
        <v>0.20380000000000001</v>
      </c>
      <c r="AO319" s="4">
        <f t="shared" ca="1" si="181"/>
        <v>0.16309999999999999</v>
      </c>
      <c r="AP319" s="4">
        <f t="shared" ca="1" si="181"/>
        <v>0.20430000000000001</v>
      </c>
      <c r="AQ319" s="4">
        <f t="shared" ca="1" si="181"/>
        <v>0.17469999999999999</v>
      </c>
      <c r="AR319" s="4">
        <f t="shared" ca="1" si="181"/>
        <v>0.1983</v>
      </c>
      <c r="AS319" s="4">
        <f t="shared" ca="1" si="181"/>
        <v>0.29380000000000001</v>
      </c>
      <c r="AT319" s="4">
        <f t="shared" ca="1" si="181"/>
        <v>0.2253</v>
      </c>
      <c r="AU319" s="4">
        <f t="shared" ca="1" si="181"/>
        <v>0.17050000000000001</v>
      </c>
      <c r="AV319" s="4">
        <f t="shared" ca="1" si="181"/>
        <v>0.19919999999999999</v>
      </c>
      <c r="AW319" s="4">
        <f t="shared" ca="1" si="181"/>
        <v>0.18260000000000001</v>
      </c>
      <c r="AX319" s="4">
        <f t="shared" ca="1" si="181"/>
        <v>0.21360000000000001</v>
      </c>
      <c r="AY319" s="4">
        <f t="shared" ca="1" si="179"/>
        <v>0.28110000000000002</v>
      </c>
      <c r="AZ319" s="4">
        <f t="shared" ca="1" si="179"/>
        <v>0.2024</v>
      </c>
      <c r="BA319" s="4">
        <f t="shared" ca="1" si="179"/>
        <v>0.16170000000000001</v>
      </c>
      <c r="BB319" s="4">
        <f t="shared" ca="1" si="179"/>
        <v>0.2316</v>
      </c>
      <c r="BC319" s="4">
        <f t="shared" ca="1" si="179"/>
        <v>0.18140000000000001</v>
      </c>
      <c r="BD319" s="4">
        <f t="shared" ca="1" si="179"/>
        <v>0.1739</v>
      </c>
      <c r="BE319" s="4">
        <f t="shared" ca="1" si="179"/>
        <v>0.2218</v>
      </c>
      <c r="BF319" s="4">
        <f t="shared" ca="1" si="179"/>
        <v>0.2999</v>
      </c>
      <c r="BG319" s="4">
        <f t="shared" ca="1" si="179"/>
        <v>0.17369999999999999</v>
      </c>
      <c r="BH319" s="4">
        <f t="shared" ca="1" si="183"/>
        <v>0.22220000000000001</v>
      </c>
      <c r="BI319" s="4">
        <f t="shared" ca="1" si="183"/>
        <v>0.18129999999999999</v>
      </c>
      <c r="BJ319" s="4">
        <f t="shared" ca="1" si="183"/>
        <v>0.2354</v>
      </c>
      <c r="BK319" s="4">
        <f t="shared" ca="1" si="183"/>
        <v>0.30880000000000002</v>
      </c>
      <c r="BL319" s="4">
        <f t="shared" ca="1" si="183"/>
        <v>0.2339</v>
      </c>
      <c r="BM319" s="4">
        <f t="shared" ca="1" si="183"/>
        <v>0.17799999999999999</v>
      </c>
      <c r="BN319" s="4">
        <f t="shared" ca="1" si="183"/>
        <v>0.21199999999999999</v>
      </c>
      <c r="BO319" s="4">
        <f t="shared" ca="1" si="183"/>
        <v>0.1739</v>
      </c>
      <c r="BP319" s="4">
        <f t="shared" ca="1" si="183"/>
        <v>0.22570000000000001</v>
      </c>
      <c r="BQ319" s="4">
        <f t="shared" ca="1" si="183"/>
        <v>0.22819999999999999</v>
      </c>
      <c r="BR319" s="4">
        <f t="shared" ca="1" si="184"/>
        <v>0.25240000000000001</v>
      </c>
      <c r="BS319" s="4">
        <f t="shared" ca="1" si="184"/>
        <v>0.1482</v>
      </c>
      <c r="BT319" s="4">
        <f t="shared" ca="1" si="184"/>
        <v>0.21740000000000001</v>
      </c>
      <c r="BU319" s="4">
        <f t="shared" ca="1" si="184"/>
        <v>0.1636</v>
      </c>
      <c r="BV319" s="4">
        <f t="shared" ca="1" si="184"/>
        <v>0.23250000000000001</v>
      </c>
      <c r="BW319" s="4">
        <f t="shared" ca="1" si="184"/>
        <v>0.26829999999999998</v>
      </c>
      <c r="BX319" s="4">
        <f t="shared" ca="1" si="184"/>
        <v>0.1913</v>
      </c>
      <c r="BY319" s="4">
        <f t="shared" ca="1" si="185"/>
        <v>0</v>
      </c>
      <c r="BZ319" s="4">
        <f t="shared" ca="1" si="185"/>
        <v>0</v>
      </c>
      <c r="CA319" s="4">
        <f t="shared" ca="1" si="185"/>
        <v>0</v>
      </c>
      <c r="CB319" s="4">
        <f t="shared" ca="1" si="185"/>
        <v>0</v>
      </c>
      <c r="CC319" s="4">
        <f t="shared" ca="1" si="185"/>
        <v>0</v>
      </c>
    </row>
    <row r="320" spans="2:81">
      <c r="C320" s="26" t="str">
        <f t="shared" si="154"/>
        <v>历史汇总!B</v>
      </c>
      <c r="D320" s="26">
        <v>318</v>
      </c>
      <c r="E320" s="26" t="str">
        <f t="shared" si="155"/>
        <v>历史新!C318</v>
      </c>
      <c r="F320" s="26">
        <f>ROW()</f>
        <v>320</v>
      </c>
      <c r="G320" s="694" t="s">
        <v>53</v>
      </c>
      <c r="H320" s="28" t="s">
        <v>54</v>
      </c>
      <c r="I320" s="199">
        <f t="shared" ca="1" si="182"/>
        <v>100380</v>
      </c>
      <c r="J320" s="199">
        <f t="shared" ca="1" si="182"/>
        <v>111288</v>
      </c>
      <c r="K320" s="199">
        <f t="shared" ca="1" si="182"/>
        <v>68625</v>
      </c>
      <c r="L320" s="199">
        <f t="shared" ca="1" si="182"/>
        <v>71394</v>
      </c>
      <c r="M320" s="199">
        <f t="shared" ca="1" si="182"/>
        <v>66008</v>
      </c>
      <c r="N320" s="199">
        <f t="shared" ca="1" si="182"/>
        <v>84175</v>
      </c>
      <c r="O320" s="199">
        <f t="shared" ca="1" si="182"/>
        <v>142435</v>
      </c>
      <c r="P320" s="199">
        <f t="shared" ca="1" si="182"/>
        <v>122980</v>
      </c>
      <c r="Q320" s="199">
        <f t="shared" ca="1" si="182"/>
        <v>55628</v>
      </c>
      <c r="R320" s="199">
        <f t="shared" ca="1" si="182"/>
        <v>57044</v>
      </c>
      <c r="S320" s="199">
        <f t="shared" ca="1" si="182"/>
        <v>55505</v>
      </c>
      <c r="T320" s="199">
        <f t="shared" ca="1" si="182"/>
        <v>47859</v>
      </c>
      <c r="U320" s="199">
        <f t="shared" ca="1" si="182"/>
        <v>154354</v>
      </c>
      <c r="V320" s="199">
        <f t="shared" ca="1" si="182"/>
        <v>98523</v>
      </c>
      <c r="W320" s="199">
        <f t="shared" ca="1" si="182"/>
        <v>72610</v>
      </c>
      <c r="X320" s="199">
        <f t="shared" ca="1" si="182"/>
        <v>101122</v>
      </c>
      <c r="Y320" s="199">
        <f t="shared" ca="1" si="180"/>
        <v>79416</v>
      </c>
      <c r="Z320" s="199">
        <f t="shared" ca="1" si="180"/>
        <v>93092</v>
      </c>
      <c r="AA320" s="199">
        <f t="shared" ca="1" si="180"/>
        <v>137993</v>
      </c>
      <c r="AB320" s="199">
        <f t="shared" ca="1" si="180"/>
        <v>143320</v>
      </c>
      <c r="AC320" s="199">
        <f t="shared" ca="1" si="180"/>
        <v>64196</v>
      </c>
      <c r="AD320" s="199">
        <f t="shared" ca="1" si="180"/>
        <v>68238</v>
      </c>
      <c r="AE320" s="199">
        <f t="shared" ca="1" si="180"/>
        <v>50637</v>
      </c>
      <c r="AF320" s="199">
        <f t="shared" ca="1" si="180"/>
        <v>57812</v>
      </c>
      <c r="AG320" s="199">
        <f t="shared" ca="1" si="180"/>
        <v>98967</v>
      </c>
      <c r="AH320" s="199">
        <f t="shared" ca="1" si="180"/>
        <v>159702</v>
      </c>
      <c r="AI320" s="199">
        <f t="shared" ca="1" si="181"/>
        <v>100915</v>
      </c>
      <c r="AJ320" s="199">
        <f t="shared" ca="1" si="181"/>
        <v>75031</v>
      </c>
      <c r="AK320" s="199">
        <f t="shared" ca="1" si="181"/>
        <v>81319</v>
      </c>
      <c r="AL320" s="199">
        <f t="shared" ca="1" si="181"/>
        <v>97715</v>
      </c>
      <c r="AM320" s="199">
        <f t="shared" ca="1" si="181"/>
        <v>163375</v>
      </c>
      <c r="AN320" s="199">
        <f t="shared" ca="1" si="181"/>
        <v>151266</v>
      </c>
      <c r="AO320" s="199">
        <f t="shared" ca="1" si="181"/>
        <v>68469</v>
      </c>
      <c r="AP320" s="199">
        <f t="shared" ca="1" si="181"/>
        <v>85454</v>
      </c>
      <c r="AQ320" s="199">
        <f t="shared" ca="1" si="181"/>
        <v>66768</v>
      </c>
      <c r="AR320" s="199">
        <f t="shared" ca="1" si="181"/>
        <v>83089</v>
      </c>
      <c r="AS320" s="199">
        <f t="shared" ca="1" si="181"/>
        <v>149361</v>
      </c>
      <c r="AT320" s="199">
        <f t="shared" ca="1" si="181"/>
        <v>175267</v>
      </c>
      <c r="AU320" s="199">
        <f t="shared" ca="1" si="181"/>
        <v>124359</v>
      </c>
      <c r="AV320" s="199">
        <f t="shared" ca="1" si="181"/>
        <v>132199</v>
      </c>
      <c r="AW320" s="199">
        <f t="shared" ca="1" si="181"/>
        <v>105112</v>
      </c>
      <c r="AX320" s="199">
        <f t="shared" ca="1" si="181"/>
        <v>115537</v>
      </c>
      <c r="AY320" s="199">
        <f t="shared" ca="1" si="179"/>
        <v>205366</v>
      </c>
      <c r="AZ320" s="199">
        <f t="shared" ca="1" si="179"/>
        <v>171583</v>
      </c>
      <c r="BA320" s="199">
        <f t="shared" ca="1" si="179"/>
        <v>59350</v>
      </c>
      <c r="BB320" s="199">
        <f t="shared" ca="1" si="179"/>
        <v>96742</v>
      </c>
      <c r="BC320" s="199">
        <f t="shared" ca="1" si="179"/>
        <v>72181</v>
      </c>
      <c r="BD320" s="199">
        <f t="shared" ca="1" si="179"/>
        <v>57512</v>
      </c>
      <c r="BE320" s="199">
        <f t="shared" ca="1" si="179"/>
        <v>85732</v>
      </c>
      <c r="BF320" s="199">
        <f t="shared" ca="1" si="179"/>
        <v>175781</v>
      </c>
      <c r="BG320" s="199">
        <f t="shared" ca="1" si="179"/>
        <v>88562</v>
      </c>
      <c r="BH320" s="199">
        <f t="shared" ca="1" si="183"/>
        <v>90789</v>
      </c>
      <c r="BI320" s="199">
        <f t="shared" ca="1" si="183"/>
        <v>84629</v>
      </c>
      <c r="BJ320" s="199">
        <f t="shared" ca="1" si="183"/>
        <v>91496</v>
      </c>
      <c r="BK320" s="199">
        <f t="shared" ca="1" si="183"/>
        <v>140452</v>
      </c>
      <c r="BL320" s="199">
        <f t="shared" ca="1" si="183"/>
        <v>163146</v>
      </c>
      <c r="BM320" s="199">
        <f t="shared" ca="1" si="183"/>
        <v>76130</v>
      </c>
      <c r="BN320" s="199">
        <f t="shared" ca="1" si="183"/>
        <v>67629</v>
      </c>
      <c r="BO320" s="199">
        <f t="shared" ca="1" si="183"/>
        <v>87691</v>
      </c>
      <c r="BP320" s="199">
        <f t="shared" ca="1" si="183"/>
        <v>75103</v>
      </c>
      <c r="BQ320" s="199">
        <f t="shared" ca="1" si="183"/>
        <v>131026</v>
      </c>
      <c r="BR320" s="199">
        <f t="shared" ca="1" si="184"/>
        <v>207175</v>
      </c>
      <c r="BS320" s="199">
        <f t="shared" ca="1" si="184"/>
        <v>103911</v>
      </c>
      <c r="BT320" s="199">
        <f t="shared" ca="1" si="184"/>
        <v>112525</v>
      </c>
      <c r="BU320" s="199">
        <f t="shared" ca="1" si="184"/>
        <v>106698</v>
      </c>
      <c r="BV320" s="199">
        <f t="shared" ca="1" si="184"/>
        <v>155580</v>
      </c>
      <c r="BW320" s="199">
        <f t="shared" ca="1" si="184"/>
        <v>223261</v>
      </c>
      <c r="BX320" s="199">
        <f t="shared" ca="1" si="184"/>
        <v>157346</v>
      </c>
      <c r="BY320" s="199">
        <f t="shared" ca="1" si="185"/>
        <v>0</v>
      </c>
      <c r="BZ320" s="199">
        <f t="shared" ca="1" si="185"/>
        <v>0</v>
      </c>
      <c r="CA320" s="199">
        <f t="shared" ca="1" si="185"/>
        <v>0</v>
      </c>
      <c r="CB320" s="199">
        <f t="shared" ca="1" si="185"/>
        <v>0</v>
      </c>
      <c r="CC320" s="199">
        <f t="shared" ca="1" si="185"/>
        <v>0</v>
      </c>
    </row>
    <row r="321" spans="3:81">
      <c r="C321" s="26" t="str">
        <f t="shared" si="154"/>
        <v>历史汇总!B</v>
      </c>
      <c r="D321" s="26">
        <v>319</v>
      </c>
      <c r="E321" s="26" t="str">
        <f t="shared" si="155"/>
        <v>历史新!C319</v>
      </c>
      <c r="F321" s="26">
        <f>ROW()</f>
        <v>321</v>
      </c>
      <c r="G321" s="694"/>
      <c r="H321" s="29" t="s">
        <v>55</v>
      </c>
      <c r="I321" s="200">
        <f t="shared" ca="1" si="182"/>
        <v>243510</v>
      </c>
      <c r="J321" s="200">
        <f t="shared" ca="1" si="182"/>
        <v>281716</v>
      </c>
      <c r="K321" s="200">
        <f t="shared" ca="1" si="182"/>
        <v>176673</v>
      </c>
      <c r="L321" s="200">
        <f t="shared" ca="1" si="182"/>
        <v>165159</v>
      </c>
      <c r="M321" s="200">
        <f t="shared" ca="1" si="182"/>
        <v>146310</v>
      </c>
      <c r="N321" s="200">
        <f t="shared" ca="1" si="182"/>
        <v>179713</v>
      </c>
      <c r="O321" s="200">
        <f t="shared" ca="1" si="182"/>
        <v>302697</v>
      </c>
      <c r="P321" s="200">
        <f t="shared" ca="1" si="182"/>
        <v>320904</v>
      </c>
      <c r="Q321" s="200">
        <f t="shared" ca="1" si="182"/>
        <v>199050</v>
      </c>
      <c r="R321" s="200">
        <f t="shared" ca="1" si="182"/>
        <v>172030</v>
      </c>
      <c r="S321" s="200">
        <f t="shared" ca="1" si="182"/>
        <v>122186</v>
      </c>
      <c r="T321" s="200">
        <f t="shared" ca="1" si="182"/>
        <v>121779</v>
      </c>
      <c r="U321" s="200">
        <f t="shared" ca="1" si="182"/>
        <v>316127</v>
      </c>
      <c r="V321" s="200">
        <f t="shared" ca="1" si="182"/>
        <v>359283</v>
      </c>
      <c r="W321" s="200">
        <f t="shared" ca="1" si="182"/>
        <v>196164</v>
      </c>
      <c r="X321" s="200">
        <f t="shared" ca="1" si="182"/>
        <v>230375</v>
      </c>
      <c r="Y321" s="200">
        <f t="shared" ca="1" si="180"/>
        <v>184655</v>
      </c>
      <c r="Z321" s="200">
        <f t="shared" ca="1" si="180"/>
        <v>193680</v>
      </c>
      <c r="AA321" s="200">
        <f t="shared" ca="1" si="180"/>
        <v>281062</v>
      </c>
      <c r="AB321" s="200">
        <f t="shared" ca="1" si="180"/>
        <v>313087</v>
      </c>
      <c r="AC321" s="200">
        <f t="shared" ca="1" si="180"/>
        <v>190151</v>
      </c>
      <c r="AD321" s="200">
        <f t="shared" ca="1" si="180"/>
        <v>169032</v>
      </c>
      <c r="AE321" s="200">
        <f t="shared" ca="1" si="180"/>
        <v>120449</v>
      </c>
      <c r="AF321" s="200">
        <f t="shared" ca="1" si="180"/>
        <v>119224</v>
      </c>
      <c r="AG321" s="200">
        <f t="shared" ca="1" si="180"/>
        <v>192757</v>
      </c>
      <c r="AH321" s="200">
        <f t="shared" ca="1" si="180"/>
        <v>380867</v>
      </c>
      <c r="AI321" s="200">
        <f t="shared" ca="1" si="181"/>
        <v>267441</v>
      </c>
      <c r="AJ321" s="200">
        <f t="shared" ca="1" si="181"/>
        <v>162182</v>
      </c>
      <c r="AK321" s="200">
        <f t="shared" ca="1" si="181"/>
        <v>167137</v>
      </c>
      <c r="AL321" s="200">
        <f t="shared" ca="1" si="181"/>
        <v>168987</v>
      </c>
      <c r="AM321" s="200">
        <f t="shared" ca="1" si="181"/>
        <v>279541</v>
      </c>
      <c r="AN321" s="200">
        <f t="shared" ca="1" si="181"/>
        <v>298467</v>
      </c>
      <c r="AO321" s="200">
        <f t="shared" ca="1" si="181"/>
        <v>173259</v>
      </c>
      <c r="AP321" s="200">
        <f t="shared" ca="1" si="181"/>
        <v>149925</v>
      </c>
      <c r="AQ321" s="200">
        <f t="shared" ca="1" si="181"/>
        <v>105882</v>
      </c>
      <c r="AR321" s="200">
        <f t="shared" ca="1" si="181"/>
        <v>118176</v>
      </c>
      <c r="AS321" s="200">
        <f t="shared" ca="1" si="181"/>
        <v>196547</v>
      </c>
      <c r="AT321" s="200">
        <f t="shared" ca="1" si="181"/>
        <v>280769</v>
      </c>
      <c r="AU321" s="200">
        <f t="shared" ca="1" si="181"/>
        <v>166698</v>
      </c>
      <c r="AV321" s="200">
        <f t="shared" ca="1" si="181"/>
        <v>154174</v>
      </c>
      <c r="AW321" s="200">
        <f t="shared" ca="1" si="181"/>
        <v>153437</v>
      </c>
      <c r="AX321" s="200">
        <f t="shared" ca="1" si="181"/>
        <v>142204</v>
      </c>
      <c r="AY321" s="200">
        <f t="shared" ca="1" si="179"/>
        <v>290890</v>
      </c>
      <c r="AZ321" s="200">
        <f t="shared" ca="1" si="179"/>
        <v>250040</v>
      </c>
      <c r="BA321" s="200">
        <f t="shared" ca="1" si="179"/>
        <v>129217</v>
      </c>
      <c r="BB321" s="200">
        <f t="shared" ca="1" si="179"/>
        <v>133508</v>
      </c>
      <c r="BC321" s="200">
        <f t="shared" ca="1" si="179"/>
        <v>106463</v>
      </c>
      <c r="BD321" s="200">
        <f t="shared" ca="1" si="179"/>
        <v>88736</v>
      </c>
      <c r="BE321" s="200">
        <f t="shared" ca="1" si="179"/>
        <v>103006</v>
      </c>
      <c r="BF321" s="200">
        <f t="shared" ca="1" si="179"/>
        <v>243840</v>
      </c>
      <c r="BG321" s="200">
        <f t="shared" ca="1" si="179"/>
        <v>199105</v>
      </c>
      <c r="BH321" s="200">
        <f t="shared" ca="1" si="183"/>
        <v>113587</v>
      </c>
      <c r="BI321" s="200">
        <f t="shared" ca="1" si="183"/>
        <v>95969</v>
      </c>
      <c r="BJ321" s="200">
        <f t="shared" ca="1" si="183"/>
        <v>103295</v>
      </c>
      <c r="BK321" s="200">
        <f t="shared" ca="1" si="183"/>
        <v>158430</v>
      </c>
      <c r="BL321" s="200">
        <f t="shared" ca="1" si="183"/>
        <v>221478</v>
      </c>
      <c r="BM321" s="200">
        <f t="shared" ca="1" si="183"/>
        <v>129581</v>
      </c>
      <c r="BN321" s="200">
        <f t="shared" ca="1" si="183"/>
        <v>89161</v>
      </c>
      <c r="BO321" s="200">
        <f t="shared" ca="1" si="183"/>
        <v>77192</v>
      </c>
      <c r="BP321" s="200">
        <f t="shared" ca="1" si="183"/>
        <v>101510</v>
      </c>
      <c r="BQ321" s="200">
        <f t="shared" ca="1" si="183"/>
        <v>127621</v>
      </c>
      <c r="BR321" s="200">
        <f t="shared" ca="1" si="184"/>
        <v>295759</v>
      </c>
      <c r="BS321" s="200">
        <f t="shared" ca="1" si="184"/>
        <v>151813</v>
      </c>
      <c r="BT321" s="200">
        <f t="shared" ca="1" si="184"/>
        <v>148540</v>
      </c>
      <c r="BU321" s="200">
        <f t="shared" ca="1" si="184"/>
        <v>112266</v>
      </c>
      <c r="BV321" s="200">
        <f t="shared" ca="1" si="184"/>
        <v>140572</v>
      </c>
      <c r="BW321" s="200">
        <f t="shared" ca="1" si="184"/>
        <v>199859</v>
      </c>
      <c r="BX321" s="200">
        <f t="shared" ca="1" si="184"/>
        <v>164965</v>
      </c>
      <c r="BY321" s="200">
        <f t="shared" ca="1" si="185"/>
        <v>0</v>
      </c>
      <c r="BZ321" s="200">
        <f t="shared" ca="1" si="185"/>
        <v>0</v>
      </c>
      <c r="CA321" s="200">
        <f t="shared" ca="1" si="185"/>
        <v>0</v>
      </c>
      <c r="CB321" s="200">
        <f t="shared" ca="1" si="185"/>
        <v>0</v>
      </c>
      <c r="CC321" s="200">
        <f t="shared" ca="1" si="185"/>
        <v>0</v>
      </c>
    </row>
    <row r="322" spans="3:81">
      <c r="C322" s="26" t="str">
        <f t="shared" si="154"/>
        <v>历史汇总!B</v>
      </c>
      <c r="D322" s="26">
        <v>320</v>
      </c>
      <c r="E322" s="26" t="str">
        <f t="shared" si="155"/>
        <v>历史新!C320</v>
      </c>
      <c r="F322" s="26">
        <f>ROW()</f>
        <v>322</v>
      </c>
      <c r="G322" s="694"/>
      <c r="H322" s="29" t="s">
        <v>56</v>
      </c>
      <c r="I322" s="200">
        <f t="shared" ca="1" si="182"/>
        <v>511920</v>
      </c>
      <c r="J322" s="200">
        <f t="shared" ca="1" si="182"/>
        <v>641298</v>
      </c>
      <c r="K322" s="200">
        <f t="shared" ca="1" si="182"/>
        <v>549599</v>
      </c>
      <c r="L322" s="200">
        <f t="shared" ca="1" si="182"/>
        <v>595824</v>
      </c>
      <c r="M322" s="200">
        <f t="shared" ca="1" si="182"/>
        <v>426604</v>
      </c>
      <c r="N322" s="200">
        <f t="shared" ca="1" si="182"/>
        <v>509096</v>
      </c>
      <c r="O322" s="200">
        <f t="shared" ca="1" si="182"/>
        <v>725377</v>
      </c>
      <c r="P322" s="200">
        <f t="shared" ca="1" si="182"/>
        <v>887575</v>
      </c>
      <c r="Q322" s="200">
        <f t="shared" ca="1" si="182"/>
        <v>703624</v>
      </c>
      <c r="R322" s="200">
        <f t="shared" ca="1" si="182"/>
        <v>751972</v>
      </c>
      <c r="S322" s="200">
        <f t="shared" ca="1" si="182"/>
        <v>481964</v>
      </c>
      <c r="T322" s="200">
        <f t="shared" ca="1" si="182"/>
        <v>522682</v>
      </c>
      <c r="U322" s="200">
        <f t="shared" ca="1" si="182"/>
        <v>1209280</v>
      </c>
      <c r="V322" s="200">
        <f t="shared" ca="1" si="182"/>
        <v>1316647</v>
      </c>
      <c r="W322" s="200">
        <f t="shared" ca="1" si="182"/>
        <v>725402</v>
      </c>
      <c r="X322" s="200">
        <f t="shared" ca="1" si="182"/>
        <v>1000457</v>
      </c>
      <c r="Y322" s="200">
        <f t="shared" ca="1" si="180"/>
        <v>750979</v>
      </c>
      <c r="Z322" s="200">
        <f t="shared" ca="1" si="180"/>
        <v>759992</v>
      </c>
      <c r="AA322" s="200">
        <f t="shared" ca="1" si="180"/>
        <v>877512</v>
      </c>
      <c r="AB322" s="200">
        <f t="shared" ca="1" si="180"/>
        <v>1590743</v>
      </c>
      <c r="AC322" s="200">
        <f t="shared" ca="1" si="180"/>
        <v>971219</v>
      </c>
      <c r="AD322" s="200">
        <f t="shared" ca="1" si="180"/>
        <v>833724</v>
      </c>
      <c r="AE322" s="200">
        <f t="shared" ca="1" si="180"/>
        <v>752256</v>
      </c>
      <c r="AF322" s="200">
        <f t="shared" ca="1" si="180"/>
        <v>734211</v>
      </c>
      <c r="AG322" s="200">
        <f t="shared" ca="1" si="180"/>
        <v>760534</v>
      </c>
      <c r="AH322" s="200">
        <f t="shared" ca="1" si="180"/>
        <v>2148130</v>
      </c>
      <c r="AI322" s="200">
        <f t="shared" ca="1" si="181"/>
        <v>1181024</v>
      </c>
      <c r="AJ322" s="200">
        <f t="shared" ca="1" si="181"/>
        <v>993115</v>
      </c>
      <c r="AK322" s="200">
        <f t="shared" ca="1" si="181"/>
        <v>866896</v>
      </c>
      <c r="AL322" s="200">
        <f t="shared" ca="1" si="181"/>
        <v>887808</v>
      </c>
      <c r="AM322" s="200">
        <f t="shared" ca="1" si="181"/>
        <v>1188183</v>
      </c>
      <c r="AN322" s="200">
        <f t="shared" ca="1" si="181"/>
        <v>2193937</v>
      </c>
      <c r="AO322" s="200">
        <f t="shared" ca="1" si="181"/>
        <v>1112757</v>
      </c>
      <c r="AP322" s="200">
        <f t="shared" ca="1" si="181"/>
        <v>976624</v>
      </c>
      <c r="AQ322" s="200">
        <f t="shared" ca="1" si="181"/>
        <v>979679</v>
      </c>
      <c r="AR322" s="200">
        <f t="shared" ca="1" si="181"/>
        <v>978379</v>
      </c>
      <c r="AS322" s="200">
        <f t="shared" ca="1" si="181"/>
        <v>1691904</v>
      </c>
      <c r="AT322" s="200">
        <f t="shared" ca="1" si="181"/>
        <v>2184152</v>
      </c>
      <c r="AU322" s="200">
        <f t="shared" ca="1" si="181"/>
        <v>1048671</v>
      </c>
      <c r="AV322" s="200">
        <f t="shared" ca="1" si="181"/>
        <v>1501872</v>
      </c>
      <c r="AW322" s="200">
        <f t="shared" ca="1" si="181"/>
        <v>1195944</v>
      </c>
      <c r="AX322" s="200">
        <f t="shared" ref="AX322:BM322" ca="1" si="186">OFFSET(INDIRECT($E322),0,AX$1)</f>
        <v>1053639</v>
      </c>
      <c r="AY322" s="200">
        <f t="shared" ca="1" si="186"/>
        <v>1803101</v>
      </c>
      <c r="AZ322" s="200">
        <f t="shared" ca="1" si="186"/>
        <v>2714974</v>
      </c>
      <c r="BA322" s="200">
        <f t="shared" ca="1" si="186"/>
        <v>1190306</v>
      </c>
      <c r="BB322" s="200">
        <f t="shared" ca="1" si="186"/>
        <v>1338363</v>
      </c>
      <c r="BC322" s="200">
        <f t="shared" ca="1" si="186"/>
        <v>1387062</v>
      </c>
      <c r="BD322" s="200">
        <f t="shared" ca="1" si="186"/>
        <v>1014421</v>
      </c>
      <c r="BE322" s="200">
        <f t="shared" ca="1" si="186"/>
        <v>1010553</v>
      </c>
      <c r="BF322" s="200">
        <f t="shared" ca="1" si="186"/>
        <v>2506211</v>
      </c>
      <c r="BG322" s="200">
        <f t="shared" ca="1" si="186"/>
        <v>1759192</v>
      </c>
      <c r="BH322" s="200">
        <f t="shared" ca="1" si="186"/>
        <v>1838060</v>
      </c>
      <c r="BI322" s="200">
        <f t="shared" ca="1" si="186"/>
        <v>1232181</v>
      </c>
      <c r="BJ322" s="200">
        <f t="shared" ca="1" si="186"/>
        <v>883339</v>
      </c>
      <c r="BK322" s="200">
        <f t="shared" ca="1" si="186"/>
        <v>1368406</v>
      </c>
      <c r="BL322" s="200">
        <f t="shared" ca="1" si="186"/>
        <v>2408431</v>
      </c>
      <c r="BM322" s="200">
        <f t="shared" ca="1" si="186"/>
        <v>1483481</v>
      </c>
      <c r="BN322" s="200">
        <f t="shared" ca="1" si="183"/>
        <v>1076244</v>
      </c>
      <c r="BO322" s="200">
        <f t="shared" ca="1" si="183"/>
        <v>976975</v>
      </c>
      <c r="BP322" s="200">
        <f t="shared" ca="1" si="183"/>
        <v>967495</v>
      </c>
      <c r="BQ322" s="200">
        <f t="shared" ca="1" si="183"/>
        <v>1648445</v>
      </c>
      <c r="BR322" s="200">
        <f t="shared" ca="1" si="184"/>
        <v>2467545</v>
      </c>
      <c r="BS322" s="200">
        <f t="shared" ca="1" si="184"/>
        <v>1491317</v>
      </c>
      <c r="BT322" s="200">
        <f t="shared" ca="1" si="184"/>
        <v>1473138</v>
      </c>
      <c r="BU322" s="200">
        <f t="shared" ca="1" si="184"/>
        <v>1302879</v>
      </c>
      <c r="BV322" s="200">
        <f t="shared" ca="1" si="184"/>
        <v>1011395</v>
      </c>
      <c r="BW322" s="200">
        <f t="shared" ca="1" si="184"/>
        <v>1794635</v>
      </c>
      <c r="BX322" s="200">
        <f t="shared" ca="1" si="184"/>
        <v>1992634</v>
      </c>
      <c r="BY322" s="200">
        <f t="shared" ca="1" si="185"/>
        <v>0</v>
      </c>
      <c r="BZ322" s="200">
        <f t="shared" ca="1" si="185"/>
        <v>0</v>
      </c>
      <c r="CA322" s="200">
        <f t="shared" ca="1" si="185"/>
        <v>0</v>
      </c>
      <c r="CB322" s="200">
        <f t="shared" ca="1" si="185"/>
        <v>0</v>
      </c>
      <c r="CC322" s="200">
        <f t="shared" ca="1" si="185"/>
        <v>0</v>
      </c>
    </row>
    <row r="323" spans="3:81">
      <c r="C323" s="26" t="str">
        <f t="shared" si="154"/>
        <v>历史汇总!B</v>
      </c>
      <c r="D323" s="26">
        <v>321</v>
      </c>
      <c r="E323" s="26" t="str">
        <f t="shared" si="155"/>
        <v>历史新!C321</v>
      </c>
      <c r="F323" s="26">
        <f>ROW()</f>
        <v>323</v>
      </c>
      <c r="G323" s="694"/>
      <c r="H323" s="29" t="s">
        <v>57</v>
      </c>
      <c r="I323" s="200">
        <f t="shared" ca="1" si="182"/>
        <v>286050</v>
      </c>
      <c r="J323" s="200">
        <f t="shared" ca="1" si="182"/>
        <v>259122</v>
      </c>
      <c r="K323" s="200">
        <f t="shared" ca="1" si="182"/>
        <v>185762</v>
      </c>
      <c r="L323" s="200">
        <f t="shared" ca="1" si="182"/>
        <v>213891</v>
      </c>
      <c r="M323" s="200">
        <f t="shared" ca="1" si="182"/>
        <v>154360</v>
      </c>
      <c r="N323" s="200">
        <f t="shared" ca="1" si="182"/>
        <v>274151</v>
      </c>
      <c r="O323" s="200">
        <f t="shared" ca="1" si="182"/>
        <v>383285</v>
      </c>
      <c r="P323" s="200">
        <f t="shared" ca="1" si="182"/>
        <v>309731</v>
      </c>
      <c r="Q323" s="200">
        <f t="shared" ca="1" si="182"/>
        <v>233499</v>
      </c>
      <c r="R323" s="200">
        <f t="shared" ca="1" si="182"/>
        <v>364088</v>
      </c>
      <c r="S323" s="200">
        <f t="shared" ca="1" si="182"/>
        <v>146188</v>
      </c>
      <c r="T323" s="200">
        <f t="shared" ca="1" si="182"/>
        <v>245877</v>
      </c>
      <c r="U323" s="200">
        <f t="shared" ca="1" si="182"/>
        <v>599134</v>
      </c>
      <c r="V323" s="200">
        <f t="shared" ca="1" si="182"/>
        <v>446461</v>
      </c>
      <c r="W323" s="200">
        <f t="shared" ca="1" si="182"/>
        <v>182978</v>
      </c>
      <c r="X323" s="200">
        <f t="shared" ref="X323:AM333" ca="1" si="187">OFFSET(INDIRECT($E323),0,X$1)</f>
        <v>512217</v>
      </c>
      <c r="Y323" s="200">
        <f t="shared" ca="1" si="187"/>
        <v>204335</v>
      </c>
      <c r="Z323" s="200">
        <f t="shared" ca="1" si="187"/>
        <v>368089</v>
      </c>
      <c r="AA323" s="200">
        <f t="shared" ca="1" si="187"/>
        <v>462658</v>
      </c>
      <c r="AB323" s="200">
        <f t="shared" ca="1" si="187"/>
        <v>469962</v>
      </c>
      <c r="AC323" s="200">
        <f t="shared" ca="1" si="187"/>
        <v>265137</v>
      </c>
      <c r="AD323" s="200">
        <f t="shared" ca="1" si="187"/>
        <v>347901</v>
      </c>
      <c r="AE323" s="200">
        <f t="shared" ca="1" si="187"/>
        <v>208125</v>
      </c>
      <c r="AF323" s="200">
        <f t="shared" ca="1" si="187"/>
        <v>243885</v>
      </c>
      <c r="AG323" s="200">
        <f t="shared" ca="1" si="187"/>
        <v>342958</v>
      </c>
      <c r="AH323" s="200">
        <f t="shared" ca="1" si="187"/>
        <v>941988</v>
      </c>
      <c r="AI323" s="200">
        <f t="shared" ca="1" si="187"/>
        <v>405460</v>
      </c>
      <c r="AJ323" s="200">
        <f t="shared" ca="1" si="187"/>
        <v>316042</v>
      </c>
      <c r="AK323" s="200">
        <f t="shared" ca="1" si="187"/>
        <v>357617</v>
      </c>
      <c r="AL323" s="200">
        <f t="shared" ca="1" si="187"/>
        <v>369498</v>
      </c>
      <c r="AM323" s="200">
        <f t="shared" ca="1" si="187"/>
        <v>564988</v>
      </c>
      <c r="AN323" s="200">
        <f t="shared" ref="AN323:BC333" ca="1" si="188">OFFSET(INDIRECT($E323),0,AN$1)</f>
        <v>534964</v>
      </c>
      <c r="AO323" s="200">
        <f t="shared" ca="1" si="188"/>
        <v>270119</v>
      </c>
      <c r="AP323" s="200">
        <f t="shared" ca="1" si="188"/>
        <v>321212</v>
      </c>
      <c r="AQ323" s="200">
        <f t="shared" ca="1" si="188"/>
        <v>227616</v>
      </c>
      <c r="AR323" s="200">
        <f t="shared" ca="1" si="188"/>
        <v>312709</v>
      </c>
      <c r="AS323" s="200">
        <f t="shared" ca="1" si="188"/>
        <v>785125</v>
      </c>
      <c r="AT323" s="200">
        <f t="shared" ca="1" si="188"/>
        <v>773658</v>
      </c>
      <c r="AU323" s="200">
        <f t="shared" ca="1" si="188"/>
        <v>297652</v>
      </c>
      <c r="AV323" s="200">
        <f t="shared" ca="1" si="188"/>
        <v>405422</v>
      </c>
      <c r="AW323" s="200">
        <f t="shared" ca="1" si="188"/>
        <v>303316</v>
      </c>
      <c r="AX323" s="200">
        <f t="shared" ca="1" si="188"/>
        <v>361540</v>
      </c>
      <c r="AY323" s="200">
        <f t="shared" ca="1" si="188"/>
        <v>808042</v>
      </c>
      <c r="AZ323" s="200">
        <f t="shared" ca="1" si="188"/>
        <v>571014</v>
      </c>
      <c r="BA323" s="200">
        <f t="shared" ca="1" si="188"/>
        <v>252847</v>
      </c>
      <c r="BB323" s="200">
        <f t="shared" ca="1" si="188"/>
        <v>382786</v>
      </c>
      <c r="BC323" s="200">
        <f t="shared" ca="1" si="188"/>
        <v>289982</v>
      </c>
      <c r="BD323" s="200">
        <f t="shared" ref="BD323:BG333" ca="1" si="189">OFFSET(INDIRECT($E323),0,BD$1)</f>
        <v>217442</v>
      </c>
      <c r="BE323" s="200">
        <f t="shared" ca="1" si="189"/>
        <v>323131</v>
      </c>
      <c r="BF323" s="200">
        <f t="shared" ca="1" si="189"/>
        <v>1188384</v>
      </c>
      <c r="BG323" s="200">
        <f t="shared" ca="1" si="189"/>
        <v>468667</v>
      </c>
      <c r="BH323" s="200">
        <f t="shared" ca="1" si="183"/>
        <v>370497</v>
      </c>
      <c r="BI323" s="200">
        <f t="shared" ca="1" si="183"/>
        <v>295801</v>
      </c>
      <c r="BJ323" s="200">
        <f t="shared" ca="1" si="183"/>
        <v>318717</v>
      </c>
      <c r="BK323" s="200">
        <f t="shared" ca="1" si="183"/>
        <v>646950</v>
      </c>
      <c r="BL323" s="200">
        <f t="shared" ca="1" si="183"/>
        <v>647012</v>
      </c>
      <c r="BM323" s="200">
        <f t="shared" ca="1" si="183"/>
        <v>304514</v>
      </c>
      <c r="BN323" s="200">
        <f t="shared" ca="1" si="183"/>
        <v>275686</v>
      </c>
      <c r="BO323" s="200">
        <f t="shared" ca="1" si="183"/>
        <v>239878</v>
      </c>
      <c r="BP323" s="200">
        <f t="shared" ca="1" si="183"/>
        <v>273515</v>
      </c>
      <c r="BQ323" s="200">
        <f t="shared" ca="1" si="183"/>
        <v>529545</v>
      </c>
      <c r="BR323" s="200">
        <f t="shared" ca="1" si="184"/>
        <v>932351</v>
      </c>
      <c r="BS323" s="200">
        <f t="shared" ca="1" si="184"/>
        <v>285643</v>
      </c>
      <c r="BT323" s="200">
        <f t="shared" ca="1" si="184"/>
        <v>376093</v>
      </c>
      <c r="BU323" s="200">
        <f t="shared" ca="1" si="184"/>
        <v>254688</v>
      </c>
      <c r="BV323" s="200">
        <f t="shared" ca="1" si="184"/>
        <v>393380</v>
      </c>
      <c r="BW323" s="200">
        <f t="shared" ca="1" si="184"/>
        <v>723962</v>
      </c>
      <c r="BX323" s="200">
        <f t="shared" ca="1" si="184"/>
        <v>459265</v>
      </c>
      <c r="BY323" s="200">
        <f t="shared" ca="1" si="185"/>
        <v>0</v>
      </c>
      <c r="BZ323" s="200">
        <f t="shared" ca="1" si="185"/>
        <v>0</v>
      </c>
      <c r="CA323" s="200">
        <f t="shared" ca="1" si="185"/>
        <v>0</v>
      </c>
      <c r="CB323" s="200">
        <f t="shared" ca="1" si="185"/>
        <v>0</v>
      </c>
      <c r="CC323" s="200">
        <f t="shared" ca="1" si="185"/>
        <v>0</v>
      </c>
    </row>
    <row r="324" spans="3:81">
      <c r="C324" s="26" t="str">
        <f t="shared" si="154"/>
        <v>历史汇总!B</v>
      </c>
      <c r="D324" s="26">
        <v>322</v>
      </c>
      <c r="E324" s="26" t="str">
        <f t="shared" si="155"/>
        <v>历史新!C322</v>
      </c>
      <c r="F324" s="26">
        <f>ROW()</f>
        <v>324</v>
      </c>
      <c r="G324" s="694"/>
      <c r="H324" s="28" t="s">
        <v>58</v>
      </c>
      <c r="I324" s="2">
        <f t="shared" ref="I324:X333" ca="1" si="190">OFFSET(INDIRECT($E324),0,I$1)</f>
        <v>100380</v>
      </c>
      <c r="J324" s="2">
        <f t="shared" ca="1" si="190"/>
        <v>111288</v>
      </c>
      <c r="K324" s="2">
        <f t="shared" ca="1" si="190"/>
        <v>68625</v>
      </c>
      <c r="L324" s="2">
        <f t="shared" ca="1" si="190"/>
        <v>71394</v>
      </c>
      <c r="M324" s="2">
        <f t="shared" ca="1" si="190"/>
        <v>66008</v>
      </c>
      <c r="N324" s="2">
        <f t="shared" ca="1" si="190"/>
        <v>84175</v>
      </c>
      <c r="O324" s="2">
        <f t="shared" ca="1" si="190"/>
        <v>142435</v>
      </c>
      <c r="P324" s="2">
        <f t="shared" ca="1" si="190"/>
        <v>122980</v>
      </c>
      <c r="Q324" s="2">
        <f t="shared" ca="1" si="190"/>
        <v>55628</v>
      </c>
      <c r="R324" s="2">
        <f t="shared" ca="1" si="190"/>
        <v>57044</v>
      </c>
      <c r="S324" s="2">
        <f t="shared" ca="1" si="190"/>
        <v>55505</v>
      </c>
      <c r="T324" s="2">
        <f t="shared" ca="1" si="190"/>
        <v>47859</v>
      </c>
      <c r="U324" s="2">
        <f t="shared" ca="1" si="190"/>
        <v>154354</v>
      </c>
      <c r="V324" s="2">
        <f t="shared" ca="1" si="190"/>
        <v>98523</v>
      </c>
      <c r="W324" s="2">
        <f t="shared" ca="1" si="190"/>
        <v>72610</v>
      </c>
      <c r="X324" s="2">
        <f t="shared" ca="1" si="190"/>
        <v>101122</v>
      </c>
      <c r="Y324" s="2">
        <f t="shared" ca="1" si="187"/>
        <v>79416</v>
      </c>
      <c r="Z324" s="2">
        <f t="shared" ca="1" si="187"/>
        <v>93092</v>
      </c>
      <c r="AA324" s="2">
        <f t="shared" ca="1" si="187"/>
        <v>137993</v>
      </c>
      <c r="AB324" s="2">
        <f t="shared" ca="1" si="187"/>
        <v>143320</v>
      </c>
      <c r="AC324" s="2">
        <f t="shared" ca="1" si="187"/>
        <v>64196</v>
      </c>
      <c r="AD324" s="2">
        <f t="shared" ca="1" si="187"/>
        <v>68238</v>
      </c>
      <c r="AE324" s="2">
        <f t="shared" ca="1" si="187"/>
        <v>50637</v>
      </c>
      <c r="AF324" s="2">
        <f t="shared" ca="1" si="187"/>
        <v>57812</v>
      </c>
      <c r="AG324" s="2">
        <f t="shared" ca="1" si="187"/>
        <v>98967</v>
      </c>
      <c r="AH324" s="2">
        <f t="shared" ca="1" si="187"/>
        <v>159702</v>
      </c>
      <c r="AI324" s="2">
        <f t="shared" ca="1" si="187"/>
        <v>100915</v>
      </c>
      <c r="AJ324" s="2">
        <f t="shared" ca="1" si="187"/>
        <v>75031</v>
      </c>
      <c r="AK324" s="2">
        <f t="shared" ca="1" si="187"/>
        <v>81319</v>
      </c>
      <c r="AL324" s="2">
        <f t="shared" ca="1" si="187"/>
        <v>97715</v>
      </c>
      <c r="AM324" s="2">
        <f t="shared" ca="1" si="187"/>
        <v>163375</v>
      </c>
      <c r="AN324" s="2">
        <f t="shared" ca="1" si="188"/>
        <v>151266</v>
      </c>
      <c r="AO324" s="2">
        <f t="shared" ca="1" si="188"/>
        <v>68469</v>
      </c>
      <c r="AP324" s="2">
        <f t="shared" ca="1" si="188"/>
        <v>85454</v>
      </c>
      <c r="AQ324" s="2">
        <f t="shared" ca="1" si="188"/>
        <v>66768</v>
      </c>
      <c r="AR324" s="2">
        <f t="shared" ca="1" si="188"/>
        <v>83089</v>
      </c>
      <c r="AS324" s="2">
        <f t="shared" ca="1" si="188"/>
        <v>149361</v>
      </c>
      <c r="AT324" s="2">
        <f t="shared" ca="1" si="188"/>
        <v>175267</v>
      </c>
      <c r="AU324" s="2">
        <f t="shared" ca="1" si="188"/>
        <v>124359</v>
      </c>
      <c r="AV324" s="2">
        <f t="shared" ca="1" si="188"/>
        <v>132199</v>
      </c>
      <c r="AW324" s="2">
        <f t="shared" ca="1" si="188"/>
        <v>105112</v>
      </c>
      <c r="AX324" s="2">
        <f t="shared" ca="1" si="188"/>
        <v>115537</v>
      </c>
      <c r="AY324" s="2">
        <f t="shared" ca="1" si="188"/>
        <v>205366</v>
      </c>
      <c r="AZ324" s="2">
        <f t="shared" ca="1" si="188"/>
        <v>171583</v>
      </c>
      <c r="BA324" s="2">
        <f t="shared" ca="1" si="188"/>
        <v>59350</v>
      </c>
      <c r="BB324" s="2">
        <f t="shared" ca="1" si="188"/>
        <v>96742</v>
      </c>
      <c r="BC324" s="2">
        <f t="shared" ca="1" si="188"/>
        <v>72181</v>
      </c>
      <c r="BD324" s="2">
        <f t="shared" ca="1" si="189"/>
        <v>57512</v>
      </c>
      <c r="BE324" s="2">
        <f t="shared" ca="1" si="189"/>
        <v>85732</v>
      </c>
      <c r="BF324" s="2">
        <f t="shared" ca="1" si="189"/>
        <v>175781</v>
      </c>
      <c r="BG324" s="2">
        <f t="shared" ca="1" si="189"/>
        <v>88562</v>
      </c>
      <c r="BH324" s="2">
        <f t="shared" ca="1" si="183"/>
        <v>90789</v>
      </c>
      <c r="BI324" s="2">
        <f t="shared" ca="1" si="183"/>
        <v>84629</v>
      </c>
      <c r="BJ324" s="2">
        <f t="shared" ca="1" si="183"/>
        <v>91496</v>
      </c>
      <c r="BK324" s="2">
        <f t="shared" ca="1" si="183"/>
        <v>140452</v>
      </c>
      <c r="BL324" s="2">
        <f t="shared" ca="1" si="183"/>
        <v>163146</v>
      </c>
      <c r="BM324" s="2">
        <f t="shared" ca="1" si="183"/>
        <v>76130</v>
      </c>
      <c r="BN324" s="2">
        <f t="shared" ca="1" si="183"/>
        <v>67629</v>
      </c>
      <c r="BO324" s="2">
        <f t="shared" ca="1" si="183"/>
        <v>87691</v>
      </c>
      <c r="BP324" s="2">
        <f t="shared" ca="1" si="183"/>
        <v>75103</v>
      </c>
      <c r="BQ324" s="2">
        <f t="shared" ca="1" si="183"/>
        <v>131026</v>
      </c>
      <c r="BR324" s="2">
        <f t="shared" ca="1" si="184"/>
        <v>207175</v>
      </c>
      <c r="BS324" s="2">
        <f t="shared" ca="1" si="184"/>
        <v>103911</v>
      </c>
      <c r="BT324" s="2">
        <f t="shared" ca="1" si="184"/>
        <v>112525</v>
      </c>
      <c r="BU324" s="2">
        <f t="shared" ca="1" si="184"/>
        <v>106698</v>
      </c>
      <c r="BV324" s="2">
        <f t="shared" ca="1" si="184"/>
        <v>155580</v>
      </c>
      <c r="BW324" s="2">
        <f t="shared" ca="1" si="184"/>
        <v>223261</v>
      </c>
      <c r="BX324" s="2">
        <f t="shared" ca="1" si="184"/>
        <v>157346</v>
      </c>
      <c r="BY324" s="2">
        <f t="shared" ca="1" si="185"/>
        <v>0</v>
      </c>
      <c r="BZ324" s="2">
        <f t="shared" ca="1" si="185"/>
        <v>0</v>
      </c>
      <c r="CA324" s="2">
        <f t="shared" ca="1" si="185"/>
        <v>0</v>
      </c>
      <c r="CB324" s="2">
        <f t="shared" ca="1" si="185"/>
        <v>0</v>
      </c>
      <c r="CC324" s="2">
        <f t="shared" ca="1" si="185"/>
        <v>0</v>
      </c>
    </row>
    <row r="325" spans="3:81">
      <c r="C325" s="26" t="str">
        <f t="shared" ref="C325:C388" si="191">$A$4&amp;B325</f>
        <v>历史汇总!B</v>
      </c>
      <c r="D325" s="26">
        <v>323</v>
      </c>
      <c r="E325" s="26" t="str">
        <f t="shared" ref="E325:E388" si="192">$A$5&amp;D325</f>
        <v>历史新!C323</v>
      </c>
      <c r="F325" s="26">
        <f>ROW()</f>
        <v>325</v>
      </c>
      <c r="G325" s="694"/>
      <c r="H325" s="29" t="s">
        <v>59</v>
      </c>
      <c r="I325" s="4">
        <f t="shared" ca="1" si="190"/>
        <v>938750</v>
      </c>
      <c r="J325" s="4">
        <f t="shared" ca="1" si="190"/>
        <v>1084102</v>
      </c>
      <c r="K325" s="4">
        <f t="shared" ca="1" si="190"/>
        <v>831187</v>
      </c>
      <c r="L325" s="4">
        <f t="shared" ca="1" si="190"/>
        <v>885262</v>
      </c>
      <c r="M325" s="4">
        <f t="shared" ca="1" si="190"/>
        <v>643363</v>
      </c>
      <c r="N325" s="4">
        <f t="shared" ca="1" si="190"/>
        <v>850247</v>
      </c>
      <c r="O325" s="4">
        <f t="shared" ca="1" si="190"/>
        <v>1235011</v>
      </c>
      <c r="P325" s="4">
        <f t="shared" ca="1" si="190"/>
        <v>1388607</v>
      </c>
      <c r="Q325" s="4">
        <f t="shared" ca="1" si="190"/>
        <v>1055399</v>
      </c>
      <c r="R325" s="4">
        <f t="shared" ca="1" si="190"/>
        <v>1194300</v>
      </c>
      <c r="S325" s="4">
        <f t="shared" ca="1" si="190"/>
        <v>666732</v>
      </c>
      <c r="T325" s="4">
        <f t="shared" ca="1" si="190"/>
        <v>812494</v>
      </c>
      <c r="U325" s="4">
        <f t="shared" ca="1" si="190"/>
        <v>1914574</v>
      </c>
      <c r="V325" s="4">
        <f t="shared" ca="1" si="190"/>
        <v>2004518</v>
      </c>
      <c r="W325" s="4">
        <f t="shared" ca="1" si="190"/>
        <v>1004369</v>
      </c>
      <c r="X325" s="4">
        <f t="shared" ca="1" si="190"/>
        <v>1608356</v>
      </c>
      <c r="Y325" s="4">
        <f t="shared" ca="1" si="187"/>
        <v>1033379</v>
      </c>
      <c r="Z325" s="4">
        <f t="shared" ca="1" si="187"/>
        <v>1180726</v>
      </c>
      <c r="AA325" s="4">
        <f t="shared" ca="1" si="187"/>
        <v>1441356</v>
      </c>
      <c r="AB325" s="4">
        <f t="shared" ca="1" si="187"/>
        <v>2216582</v>
      </c>
      <c r="AC325" s="4">
        <f t="shared" ca="1" si="187"/>
        <v>1317263</v>
      </c>
      <c r="AD325" s="4">
        <f t="shared" ca="1" si="187"/>
        <v>1217570</v>
      </c>
      <c r="AE325" s="4">
        <f t="shared" ca="1" si="187"/>
        <v>955348</v>
      </c>
      <c r="AF325" s="4">
        <f t="shared" ca="1" si="187"/>
        <v>962479</v>
      </c>
      <c r="AG325" s="4">
        <f t="shared" ca="1" si="187"/>
        <v>1114288</v>
      </c>
      <c r="AH325" s="4">
        <f t="shared" ca="1" si="187"/>
        <v>3266642</v>
      </c>
      <c r="AI325" s="4">
        <f t="shared" ca="1" si="187"/>
        <v>1724066</v>
      </c>
      <c r="AJ325" s="4">
        <f t="shared" ca="1" si="187"/>
        <v>1351874</v>
      </c>
      <c r="AK325" s="4">
        <f t="shared" ca="1" si="187"/>
        <v>1262449</v>
      </c>
      <c r="AL325" s="4">
        <f t="shared" ca="1" si="187"/>
        <v>1268284</v>
      </c>
      <c r="AM325" s="4">
        <f t="shared" ca="1" si="187"/>
        <v>1810733</v>
      </c>
      <c r="AN325" s="4">
        <f t="shared" ca="1" si="188"/>
        <v>2863955</v>
      </c>
      <c r="AO325" s="4">
        <f t="shared" ca="1" si="188"/>
        <v>1453920</v>
      </c>
      <c r="AP325" s="4">
        <f t="shared" ca="1" si="188"/>
        <v>1312993</v>
      </c>
      <c r="AQ325" s="4">
        <f t="shared" ca="1" si="188"/>
        <v>1194960</v>
      </c>
      <c r="AR325" s="4">
        <f t="shared" ca="1" si="188"/>
        <v>1257085</v>
      </c>
      <c r="AS325" s="4">
        <f t="shared" ca="1" si="188"/>
        <v>2389045</v>
      </c>
      <c r="AT325" s="4">
        <f t="shared" ca="1" si="188"/>
        <v>3047395</v>
      </c>
      <c r="AU325" s="4">
        <f t="shared" ca="1" si="188"/>
        <v>1365571</v>
      </c>
      <c r="AV325" s="4">
        <f t="shared" ca="1" si="188"/>
        <v>1894023</v>
      </c>
      <c r="AW325" s="4">
        <f t="shared" ca="1" si="188"/>
        <v>1494332</v>
      </c>
      <c r="AX325" s="4">
        <f t="shared" ca="1" si="188"/>
        <v>1361231</v>
      </c>
      <c r="AY325" s="4">
        <f t="shared" ca="1" si="188"/>
        <v>2579504</v>
      </c>
      <c r="AZ325" s="4">
        <f t="shared" ca="1" si="188"/>
        <v>3346602</v>
      </c>
      <c r="BA325" s="4">
        <f t="shared" ca="1" si="188"/>
        <v>1451473</v>
      </c>
      <c r="BB325" s="4">
        <f t="shared" ca="1" si="188"/>
        <v>1697566</v>
      </c>
      <c r="BC325" s="4">
        <f t="shared" ca="1" si="188"/>
        <v>1630820</v>
      </c>
      <c r="BD325" s="4">
        <f t="shared" ca="1" si="189"/>
        <v>1185570</v>
      </c>
      <c r="BE325" s="4">
        <f t="shared" ca="1" si="189"/>
        <v>1258767</v>
      </c>
      <c r="BF325" s="4">
        <f t="shared" ca="1" si="189"/>
        <v>3620626</v>
      </c>
      <c r="BG325" s="4">
        <f t="shared" ca="1" si="189"/>
        <v>2256808</v>
      </c>
      <c r="BH325" s="4">
        <f t="shared" ca="1" si="183"/>
        <v>2146935</v>
      </c>
      <c r="BI325" s="4">
        <f t="shared" ca="1" si="183"/>
        <v>1465514</v>
      </c>
      <c r="BJ325" s="4">
        <f t="shared" ca="1" si="183"/>
        <v>1119707</v>
      </c>
      <c r="BK325" s="4">
        <f t="shared" ca="1" si="183"/>
        <v>1899286</v>
      </c>
      <c r="BL325" s="4">
        <f t="shared" ca="1" si="183"/>
        <v>3055102</v>
      </c>
      <c r="BM325" s="4">
        <f t="shared" ca="1" si="183"/>
        <v>1785277</v>
      </c>
      <c r="BN325" s="4">
        <f t="shared" ca="1" si="183"/>
        <v>1305921</v>
      </c>
      <c r="BO325" s="4">
        <f t="shared" ca="1" si="183"/>
        <v>1164558</v>
      </c>
      <c r="BP325" s="4">
        <f t="shared" ca="1" si="183"/>
        <v>1201755</v>
      </c>
      <c r="BQ325" s="4">
        <f t="shared" ca="1" si="183"/>
        <v>2046349</v>
      </c>
      <c r="BR325" s="4">
        <f t="shared" ca="1" si="184"/>
        <v>3385237</v>
      </c>
      <c r="BS325" s="4">
        <f t="shared" ca="1" si="184"/>
        <v>1750494</v>
      </c>
      <c r="BT325" s="4">
        <f t="shared" ca="1" si="184"/>
        <v>1768361</v>
      </c>
      <c r="BU325" s="4">
        <f t="shared" ca="1" si="184"/>
        <v>1493719</v>
      </c>
      <c r="BV325" s="4">
        <f t="shared" ca="1" si="184"/>
        <v>1272547</v>
      </c>
      <c r="BW325" s="4">
        <f t="shared" ca="1" si="184"/>
        <v>2367615</v>
      </c>
      <c r="BX325" s="4">
        <f t="shared" ca="1" si="184"/>
        <v>2401509</v>
      </c>
      <c r="BY325" s="4">
        <f t="shared" ca="1" si="185"/>
        <v>0</v>
      </c>
      <c r="BZ325" s="4">
        <f t="shared" ca="1" si="185"/>
        <v>0</v>
      </c>
      <c r="CA325" s="4">
        <f t="shared" ca="1" si="185"/>
        <v>0</v>
      </c>
      <c r="CB325" s="4">
        <f t="shared" ca="1" si="185"/>
        <v>0</v>
      </c>
      <c r="CC325" s="4">
        <f t="shared" ca="1" si="185"/>
        <v>0</v>
      </c>
    </row>
    <row r="326" spans="3:81">
      <c r="C326" s="26" t="str">
        <f t="shared" si="191"/>
        <v>历史汇总!B</v>
      </c>
      <c r="D326" s="26">
        <v>324</v>
      </c>
      <c r="E326" s="26" t="str">
        <f t="shared" si="192"/>
        <v>历史新!C324</v>
      </c>
      <c r="F326" s="26">
        <f>ROW()</f>
        <v>326</v>
      </c>
      <c r="G326" s="694"/>
      <c r="H326" s="29" t="s">
        <v>60</v>
      </c>
      <c r="I326" s="4">
        <f t="shared" ca="1" si="190"/>
        <v>78110</v>
      </c>
      <c r="J326" s="4">
        <f t="shared" ca="1" si="190"/>
        <v>70086</v>
      </c>
      <c r="K326" s="4">
        <f t="shared" ca="1" si="190"/>
        <v>46061</v>
      </c>
      <c r="L326" s="4">
        <f t="shared" ca="1" si="190"/>
        <v>63813</v>
      </c>
      <c r="M326" s="4">
        <f t="shared" ca="1" si="190"/>
        <v>55637</v>
      </c>
      <c r="N326" s="4">
        <f t="shared" ca="1" si="190"/>
        <v>83982</v>
      </c>
      <c r="O326" s="4">
        <f t="shared" ca="1" si="190"/>
        <v>147359</v>
      </c>
      <c r="P326" s="4">
        <f t="shared" ca="1" si="190"/>
        <v>98592</v>
      </c>
      <c r="Q326" s="4">
        <f t="shared" ca="1" si="190"/>
        <v>40403</v>
      </c>
      <c r="R326" s="4">
        <f t="shared" ca="1" si="190"/>
        <v>52396</v>
      </c>
      <c r="S326" s="4">
        <f t="shared" ca="1" si="190"/>
        <v>48553</v>
      </c>
      <c r="T326" s="4">
        <f t="shared" ca="1" si="190"/>
        <v>39944</v>
      </c>
      <c r="U326" s="4">
        <f t="shared" ca="1" si="190"/>
        <v>175797</v>
      </c>
      <c r="V326" s="4">
        <f t="shared" ca="1" si="190"/>
        <v>76588</v>
      </c>
      <c r="W326" s="4">
        <f t="shared" ca="1" si="190"/>
        <v>51671</v>
      </c>
      <c r="X326" s="4">
        <f t="shared" ca="1" si="190"/>
        <v>87468</v>
      </c>
      <c r="Y326" s="4">
        <f t="shared" ca="1" si="187"/>
        <v>55286</v>
      </c>
      <c r="Z326" s="4">
        <f t="shared" ca="1" si="187"/>
        <v>91392</v>
      </c>
      <c r="AA326" s="4">
        <f t="shared" ca="1" si="187"/>
        <v>130745</v>
      </c>
      <c r="AB326" s="4">
        <f t="shared" ca="1" si="187"/>
        <v>104570</v>
      </c>
      <c r="AC326" s="4">
        <f t="shared" ca="1" si="187"/>
        <v>39149</v>
      </c>
      <c r="AD326" s="4">
        <f t="shared" ca="1" si="187"/>
        <v>61157</v>
      </c>
      <c r="AE326" s="4">
        <f t="shared" ca="1" si="187"/>
        <v>49572</v>
      </c>
      <c r="AF326" s="4">
        <f t="shared" ca="1" si="187"/>
        <v>61243</v>
      </c>
      <c r="AG326" s="4">
        <f t="shared" ca="1" si="187"/>
        <v>113770</v>
      </c>
      <c r="AH326" s="4">
        <f t="shared" ca="1" si="187"/>
        <v>164600</v>
      </c>
      <c r="AI326" s="4">
        <f t="shared" ca="1" si="187"/>
        <v>80989</v>
      </c>
      <c r="AJ326" s="4">
        <f t="shared" ca="1" si="187"/>
        <v>69167</v>
      </c>
      <c r="AK326" s="4">
        <f t="shared" ca="1" si="187"/>
        <v>76905</v>
      </c>
      <c r="AL326" s="4">
        <f t="shared" ca="1" si="187"/>
        <v>112856</v>
      </c>
      <c r="AM326" s="4">
        <f t="shared" ca="1" si="187"/>
        <v>178011</v>
      </c>
      <c r="AN326" s="4">
        <f t="shared" ca="1" si="188"/>
        <v>119326</v>
      </c>
      <c r="AO326" s="4">
        <f t="shared" ca="1" si="188"/>
        <v>42551</v>
      </c>
      <c r="AP326" s="4">
        <f t="shared" ca="1" si="188"/>
        <v>73384</v>
      </c>
      <c r="AQ326" s="4">
        <f t="shared" ca="1" si="188"/>
        <v>49553</v>
      </c>
      <c r="AR326" s="4">
        <f t="shared" ca="1" si="188"/>
        <v>80821</v>
      </c>
      <c r="AS326" s="4">
        <f t="shared" ca="1" si="188"/>
        <v>232364</v>
      </c>
      <c r="AT326" s="4">
        <f t="shared" ca="1" si="188"/>
        <v>133239</v>
      </c>
      <c r="AU326" s="4">
        <f t="shared" ca="1" si="188"/>
        <v>80924</v>
      </c>
      <c r="AV326" s="4">
        <f t="shared" ca="1" si="188"/>
        <v>97058</v>
      </c>
      <c r="AW326" s="4">
        <f t="shared" ca="1" si="188"/>
        <v>82212</v>
      </c>
      <c r="AX326" s="4">
        <f t="shared" ca="1" si="188"/>
        <v>124853</v>
      </c>
      <c r="AY326" s="4">
        <f t="shared" ca="1" si="188"/>
        <v>248912</v>
      </c>
      <c r="AZ326" s="4">
        <f t="shared" ca="1" si="188"/>
        <v>135977</v>
      </c>
      <c r="BA326" s="4">
        <f t="shared" ca="1" si="188"/>
        <v>43300</v>
      </c>
      <c r="BB326" s="4">
        <f t="shared" ca="1" si="188"/>
        <v>78101</v>
      </c>
      <c r="BC326" s="4">
        <f t="shared" ca="1" si="188"/>
        <v>66107</v>
      </c>
      <c r="BD326" s="4">
        <f t="shared" ca="1" si="189"/>
        <v>53814</v>
      </c>
      <c r="BE326" s="4">
        <f t="shared" ca="1" si="189"/>
        <v>106041</v>
      </c>
      <c r="BF326" s="4">
        <f t="shared" ca="1" si="189"/>
        <v>253431</v>
      </c>
      <c r="BG326" s="4">
        <f t="shared" ca="1" si="189"/>
        <v>93545</v>
      </c>
      <c r="BH326" s="4">
        <f t="shared" ca="1" si="183"/>
        <v>105735</v>
      </c>
      <c r="BI326" s="4">
        <f t="shared" ca="1" si="183"/>
        <v>92945</v>
      </c>
      <c r="BJ326" s="4">
        <f t="shared" ca="1" si="183"/>
        <v>118495</v>
      </c>
      <c r="BK326" s="4">
        <f t="shared" ca="1" si="183"/>
        <v>209377</v>
      </c>
      <c r="BL326" s="4">
        <f t="shared" ca="1" si="183"/>
        <v>161037</v>
      </c>
      <c r="BM326" s="4">
        <f t="shared" ca="1" si="183"/>
        <v>63798</v>
      </c>
      <c r="BN326" s="4">
        <f t="shared" ca="1" si="183"/>
        <v>67665</v>
      </c>
      <c r="BO326" s="4">
        <f t="shared" ca="1" si="183"/>
        <v>62427</v>
      </c>
      <c r="BP326" s="4">
        <f t="shared" ca="1" si="183"/>
        <v>74398</v>
      </c>
      <c r="BQ326" s="4">
        <f t="shared" ca="1" si="183"/>
        <v>200792</v>
      </c>
      <c r="BR326" s="4">
        <f t="shared" ca="1" si="184"/>
        <v>249377</v>
      </c>
      <c r="BS326" s="4">
        <f t="shared" ca="1" si="184"/>
        <v>106329</v>
      </c>
      <c r="BT326" s="4">
        <f t="shared" ca="1" si="184"/>
        <v>167170</v>
      </c>
      <c r="BU326" s="4">
        <f t="shared" ca="1" si="184"/>
        <v>113444</v>
      </c>
      <c r="BV326" s="4">
        <f t="shared" ca="1" si="184"/>
        <v>213826</v>
      </c>
      <c r="BW326" s="4">
        <f t="shared" ca="1" si="184"/>
        <v>294531</v>
      </c>
      <c r="BX326" s="4">
        <f t="shared" ca="1" si="184"/>
        <v>157505</v>
      </c>
      <c r="BY326" s="4">
        <f t="shared" ca="1" si="185"/>
        <v>0</v>
      </c>
      <c r="BZ326" s="4">
        <f t="shared" ca="1" si="185"/>
        <v>0</v>
      </c>
      <c r="CA326" s="4">
        <f t="shared" ca="1" si="185"/>
        <v>0</v>
      </c>
      <c r="CB326" s="4">
        <f t="shared" ca="1" si="185"/>
        <v>0</v>
      </c>
      <c r="CC326" s="4">
        <f t="shared" ca="1" si="185"/>
        <v>0</v>
      </c>
    </row>
    <row r="327" spans="3:81">
      <c r="C327" s="26" t="str">
        <f t="shared" si="191"/>
        <v>历史汇总!B</v>
      </c>
      <c r="D327" s="26">
        <v>325</v>
      </c>
      <c r="E327" s="26" t="str">
        <f t="shared" si="192"/>
        <v>历史新!C325</v>
      </c>
      <c r="F327" s="26">
        <f>ROW()</f>
        <v>327</v>
      </c>
      <c r="G327" s="694" t="s">
        <v>61</v>
      </c>
      <c r="H327" s="28" t="s">
        <v>62</v>
      </c>
      <c r="I327" s="2">
        <f t="shared" ca="1" si="190"/>
        <v>16.21</v>
      </c>
      <c r="J327" s="2">
        <f t="shared" ca="1" si="190"/>
        <v>18.23</v>
      </c>
      <c r="K327" s="2">
        <f t="shared" ca="1" si="190"/>
        <v>19.34</v>
      </c>
      <c r="L327" s="2">
        <f t="shared" ca="1" si="190"/>
        <v>20.14</v>
      </c>
      <c r="M327" s="2">
        <f t="shared" ca="1" si="190"/>
        <v>20.41</v>
      </c>
      <c r="N327" s="2">
        <f t="shared" ca="1" si="190"/>
        <v>20.78</v>
      </c>
      <c r="O327" s="2">
        <f t="shared" ca="1" si="190"/>
        <v>20.61</v>
      </c>
      <c r="P327" s="2">
        <f t="shared" ca="1" si="190"/>
        <v>21.75</v>
      </c>
      <c r="Q327" s="2">
        <f t="shared" ca="1" si="190"/>
        <v>24.75</v>
      </c>
      <c r="R327" s="2">
        <f t="shared" ca="1" si="190"/>
        <v>22.48</v>
      </c>
      <c r="S327" s="2">
        <f t="shared" ca="1" si="190"/>
        <v>23.81</v>
      </c>
      <c r="T327" s="2">
        <f t="shared" ca="1" si="190"/>
        <v>23.58</v>
      </c>
      <c r="U327" s="2">
        <f t="shared" ca="1" si="190"/>
        <v>25.7</v>
      </c>
      <c r="V327" s="2">
        <f t="shared" ca="1" si="190"/>
        <v>26.24</v>
      </c>
      <c r="W327" s="2">
        <f t="shared" ca="1" si="190"/>
        <v>24.7</v>
      </c>
      <c r="X327" s="2">
        <f t="shared" ca="1" si="190"/>
        <v>24.95</v>
      </c>
      <c r="Y327" s="2">
        <f t="shared" ca="1" si="187"/>
        <v>24.87</v>
      </c>
      <c r="Z327" s="2">
        <f t="shared" ca="1" si="187"/>
        <v>25.02</v>
      </c>
      <c r="AA327" s="2">
        <f t="shared" ca="1" si="187"/>
        <v>23.13</v>
      </c>
      <c r="AB327" s="2">
        <f t="shared" ca="1" si="187"/>
        <v>28.13</v>
      </c>
      <c r="AC327" s="2">
        <f t="shared" ca="1" si="187"/>
        <v>31.25</v>
      </c>
      <c r="AD327" s="2">
        <f t="shared" ca="1" si="187"/>
        <v>27.55</v>
      </c>
      <c r="AE327" s="2">
        <f t="shared" ca="1" si="187"/>
        <v>28.51</v>
      </c>
      <c r="AF327" s="2">
        <f t="shared" ca="1" si="187"/>
        <v>27.23</v>
      </c>
      <c r="AG327" s="2">
        <f t="shared" ca="1" si="187"/>
        <v>25.55</v>
      </c>
      <c r="AH327" s="2">
        <f t="shared" ca="1" si="187"/>
        <v>35.729999999999997</v>
      </c>
      <c r="AI327" s="2">
        <f t="shared" ca="1" si="187"/>
        <v>37.159999999999997</v>
      </c>
      <c r="AJ327" s="2">
        <f t="shared" ca="1" si="187"/>
        <v>32.81</v>
      </c>
      <c r="AK327" s="2">
        <f t="shared" ca="1" si="187"/>
        <v>33.31</v>
      </c>
      <c r="AL327" s="2">
        <f t="shared" ca="1" si="187"/>
        <v>30.6</v>
      </c>
      <c r="AM327" s="2">
        <f t="shared" ca="1" si="187"/>
        <v>29.47</v>
      </c>
      <c r="AN327" s="2">
        <f t="shared" ca="1" si="188"/>
        <v>36.86</v>
      </c>
      <c r="AO327" s="2">
        <f t="shared" ca="1" si="188"/>
        <v>31.68</v>
      </c>
      <c r="AP327" s="2">
        <f t="shared" ca="1" si="188"/>
        <v>30.45</v>
      </c>
      <c r="AQ327" s="2">
        <f t="shared" ca="1" si="188"/>
        <v>33.57</v>
      </c>
      <c r="AR327" s="2">
        <f t="shared" ca="1" si="188"/>
        <v>34.869999999999997</v>
      </c>
      <c r="AS327" s="2">
        <f t="shared" ca="1" si="188"/>
        <v>37.11</v>
      </c>
      <c r="AT327" s="2">
        <f t="shared" ca="1" si="188"/>
        <v>47.46</v>
      </c>
      <c r="AU327" s="2">
        <f t="shared" ca="1" si="188"/>
        <v>37.159999999999997</v>
      </c>
      <c r="AV327" s="2">
        <f t="shared" ca="1" si="188"/>
        <v>38.409999999999997</v>
      </c>
      <c r="AW327" s="2">
        <f t="shared" ca="1" si="188"/>
        <v>36.69</v>
      </c>
      <c r="AX327" s="2">
        <f t="shared" ca="1" si="188"/>
        <v>37.549999999999997</v>
      </c>
      <c r="AY327" s="2">
        <f t="shared" ca="1" si="188"/>
        <v>37.32</v>
      </c>
      <c r="AZ327" s="2">
        <f t="shared" ca="1" si="188"/>
        <v>43.89</v>
      </c>
      <c r="BA327" s="2">
        <f t="shared" ca="1" si="188"/>
        <v>39.25</v>
      </c>
      <c r="BB327" s="2">
        <f t="shared" ca="1" si="188"/>
        <v>40.99</v>
      </c>
      <c r="BC327" s="2">
        <f t="shared" ca="1" si="188"/>
        <v>44.78</v>
      </c>
      <c r="BD327" s="2">
        <f t="shared" ca="1" si="189"/>
        <v>41.89</v>
      </c>
      <c r="BE327" s="2">
        <f t="shared" ca="1" si="189"/>
        <v>38.340000000000003</v>
      </c>
      <c r="BF327" s="2">
        <f t="shared" ca="1" si="189"/>
        <v>51.91</v>
      </c>
      <c r="BG327" s="2">
        <f t="shared" ca="1" si="189"/>
        <v>46.71</v>
      </c>
      <c r="BH327" s="2">
        <f t="shared" ca="1" si="183"/>
        <v>46.27</v>
      </c>
      <c r="BI327" s="2">
        <f t="shared" ca="1" si="183"/>
        <v>46.17</v>
      </c>
      <c r="BJ327" s="2">
        <f t="shared" ca="1" si="183"/>
        <v>37.19</v>
      </c>
      <c r="BK327" s="2">
        <f t="shared" ca="1" si="183"/>
        <v>36.42</v>
      </c>
      <c r="BL327" s="2">
        <f t="shared" ca="1" si="183"/>
        <v>43.92</v>
      </c>
      <c r="BM327" s="2">
        <f t="shared" ca="1" si="183"/>
        <v>50.32</v>
      </c>
      <c r="BN327" s="2">
        <f t="shared" ca="1" si="183"/>
        <v>45</v>
      </c>
      <c r="BO327" s="2">
        <f t="shared" ca="1" si="183"/>
        <v>21.73</v>
      </c>
      <c r="BP327" s="2">
        <f t="shared" ca="1" si="183"/>
        <v>33.130000000000003</v>
      </c>
      <c r="BQ327" s="2">
        <f t="shared" ca="1" si="183"/>
        <v>36.32</v>
      </c>
      <c r="BR327" s="2">
        <f t="shared" ca="1" si="184"/>
        <v>48.77</v>
      </c>
      <c r="BS327" s="2">
        <f t="shared" ca="1" si="184"/>
        <v>40.89</v>
      </c>
      <c r="BT327" s="2">
        <f t="shared" ca="1" si="184"/>
        <v>36.61</v>
      </c>
      <c r="BU327" s="2">
        <f t="shared" ca="1" si="184"/>
        <v>31.57</v>
      </c>
      <c r="BV327" s="2">
        <f t="shared" ca="1" si="184"/>
        <v>36.68</v>
      </c>
      <c r="BW327" s="2">
        <f t="shared" ca="1" si="184"/>
        <v>35.229999999999997</v>
      </c>
      <c r="BX327" s="2">
        <f t="shared" ca="1" si="184"/>
        <v>33.950000000000003</v>
      </c>
      <c r="BY327" s="2">
        <f t="shared" ca="1" si="185"/>
        <v>0</v>
      </c>
      <c r="BZ327" s="2">
        <f t="shared" ca="1" si="185"/>
        <v>0</v>
      </c>
      <c r="CA327" s="2">
        <f t="shared" ca="1" si="185"/>
        <v>0</v>
      </c>
      <c r="CB327" s="2">
        <f t="shared" ca="1" si="185"/>
        <v>0</v>
      </c>
      <c r="CC327" s="2">
        <f t="shared" ca="1" si="185"/>
        <v>0</v>
      </c>
    </row>
    <row r="328" spans="3:81">
      <c r="C328" s="26" t="str">
        <f t="shared" si="191"/>
        <v>历史汇总!B</v>
      </c>
      <c r="D328" s="26">
        <v>326</v>
      </c>
      <c r="E328" s="26" t="str">
        <f t="shared" si="192"/>
        <v>历史新!C326</v>
      </c>
      <c r="F328" s="26">
        <f>ROW()</f>
        <v>328</v>
      </c>
      <c r="G328" s="694"/>
      <c r="H328" s="29" t="s">
        <v>63</v>
      </c>
      <c r="I328" s="4">
        <f t="shared" ca="1" si="190"/>
        <v>15.99</v>
      </c>
      <c r="J328" s="4">
        <f t="shared" ca="1" si="190"/>
        <v>17.39</v>
      </c>
      <c r="K328" s="4">
        <f t="shared" ca="1" si="190"/>
        <v>17.86</v>
      </c>
      <c r="L328" s="4">
        <f t="shared" ca="1" si="190"/>
        <v>19.23</v>
      </c>
      <c r="M328" s="4">
        <f t="shared" ca="1" si="190"/>
        <v>18.45</v>
      </c>
      <c r="N328" s="4">
        <f t="shared" ca="1" si="190"/>
        <v>18.100000000000001</v>
      </c>
      <c r="O328" s="4">
        <f t="shared" ca="1" si="190"/>
        <v>18.98</v>
      </c>
      <c r="P328" s="4">
        <f t="shared" ca="1" si="190"/>
        <v>20.170000000000002</v>
      </c>
      <c r="Q328" s="4">
        <f t="shared" ca="1" si="190"/>
        <v>20.59</v>
      </c>
      <c r="R328" s="4">
        <f t="shared" ca="1" si="190"/>
        <v>19.559999999999999</v>
      </c>
      <c r="S328" s="4">
        <f t="shared" ca="1" si="190"/>
        <v>19.03</v>
      </c>
      <c r="T328" s="4">
        <f t="shared" ca="1" si="190"/>
        <v>18.8</v>
      </c>
      <c r="U328" s="4">
        <f t="shared" ca="1" si="190"/>
        <v>22.08</v>
      </c>
      <c r="V328" s="4">
        <f t="shared" ca="1" si="190"/>
        <v>24.72</v>
      </c>
      <c r="W328" s="4">
        <f t="shared" ca="1" si="190"/>
        <v>21.76</v>
      </c>
      <c r="X328" s="4">
        <f t="shared" ca="1" si="190"/>
        <v>21.43</v>
      </c>
      <c r="Y328" s="4">
        <f t="shared" ca="1" si="187"/>
        <v>20.239999999999998</v>
      </c>
      <c r="Z328" s="4">
        <f t="shared" ca="1" si="187"/>
        <v>20.61</v>
      </c>
      <c r="AA328" s="4">
        <f t="shared" ca="1" si="187"/>
        <v>19.91</v>
      </c>
      <c r="AB328" s="4">
        <f t="shared" ca="1" si="187"/>
        <v>23.44</v>
      </c>
      <c r="AC328" s="4">
        <f t="shared" ca="1" si="187"/>
        <v>24.55</v>
      </c>
      <c r="AD328" s="4">
        <f t="shared" ca="1" si="187"/>
        <v>21.24</v>
      </c>
      <c r="AE328" s="4">
        <f t="shared" ca="1" si="187"/>
        <v>22.39</v>
      </c>
      <c r="AF328" s="4">
        <f t="shared" ca="1" si="187"/>
        <v>21.95</v>
      </c>
      <c r="AG328" s="4">
        <f t="shared" ca="1" si="187"/>
        <v>20.91</v>
      </c>
      <c r="AH328" s="4">
        <f t="shared" ca="1" si="187"/>
        <v>28.69</v>
      </c>
      <c r="AI328" s="4">
        <f t="shared" ca="1" si="187"/>
        <v>27.77</v>
      </c>
      <c r="AJ328" s="4">
        <f t="shared" ca="1" si="187"/>
        <v>24.14</v>
      </c>
      <c r="AK328" s="4">
        <f t="shared" ca="1" si="187"/>
        <v>24.34</v>
      </c>
      <c r="AL328" s="4">
        <f t="shared" ca="1" si="187"/>
        <v>23.91</v>
      </c>
      <c r="AM328" s="4">
        <f t="shared" ca="1" si="187"/>
        <v>23.95</v>
      </c>
      <c r="AN328" s="4">
        <f t="shared" ca="1" si="188"/>
        <v>26.7</v>
      </c>
      <c r="AO328" s="4">
        <f t="shared" ca="1" si="188"/>
        <v>25.76</v>
      </c>
      <c r="AP328" s="4">
        <f t="shared" ca="1" si="188"/>
        <v>24.67</v>
      </c>
      <c r="AQ328" s="4">
        <f t="shared" ca="1" si="188"/>
        <v>24.61</v>
      </c>
      <c r="AR328" s="4">
        <f t="shared" ca="1" si="188"/>
        <v>26.27</v>
      </c>
      <c r="AS328" s="4">
        <f t="shared" ca="1" si="188"/>
        <v>29.52</v>
      </c>
      <c r="AT328" s="4">
        <f t="shared" ca="1" si="188"/>
        <v>35.56</v>
      </c>
      <c r="AU328" s="4">
        <f t="shared" ca="1" si="188"/>
        <v>29.1</v>
      </c>
      <c r="AV328" s="4">
        <f t="shared" ca="1" si="188"/>
        <v>28.13</v>
      </c>
      <c r="AW328" s="4">
        <f t="shared" ca="1" si="188"/>
        <v>28.58</v>
      </c>
      <c r="AX328" s="4">
        <f t="shared" ca="1" si="188"/>
        <v>27.99</v>
      </c>
      <c r="AY328" s="4">
        <f t="shared" ca="1" si="188"/>
        <v>29.46</v>
      </c>
      <c r="AZ328" s="4">
        <f t="shared" ca="1" si="188"/>
        <v>32.89</v>
      </c>
      <c r="BA328" s="4">
        <f t="shared" ca="1" si="188"/>
        <v>30.5</v>
      </c>
      <c r="BB328" s="4">
        <f t="shared" ca="1" si="188"/>
        <v>26.81</v>
      </c>
      <c r="BC328" s="4">
        <f t="shared" ca="1" si="188"/>
        <v>29.14</v>
      </c>
      <c r="BD328" s="4">
        <f t="shared" ca="1" si="189"/>
        <v>27.74</v>
      </c>
      <c r="BE328" s="4">
        <f t="shared" ca="1" si="189"/>
        <v>27.67</v>
      </c>
      <c r="BF328" s="4">
        <f t="shared" ca="1" si="189"/>
        <v>40.67</v>
      </c>
      <c r="BG328" s="4">
        <f t="shared" ca="1" si="189"/>
        <v>39.79</v>
      </c>
      <c r="BH328" s="4">
        <f t="shared" ca="1" si="183"/>
        <v>31.09</v>
      </c>
      <c r="BI328" s="4">
        <f t="shared" ca="1" si="183"/>
        <v>30.6</v>
      </c>
      <c r="BJ328" s="4">
        <f t="shared" ca="1" si="183"/>
        <v>29.82</v>
      </c>
      <c r="BK328" s="4">
        <f t="shared" ca="1" si="183"/>
        <v>28.16</v>
      </c>
      <c r="BL328" s="4">
        <f t="shared" ca="1" si="183"/>
        <v>36.700000000000003</v>
      </c>
      <c r="BM328" s="4">
        <f t="shared" ca="1" si="183"/>
        <v>34.81</v>
      </c>
      <c r="BN328" s="4">
        <f t="shared" ca="1" si="183"/>
        <v>28.72</v>
      </c>
      <c r="BO328" s="4">
        <f t="shared" ca="1" si="183"/>
        <v>29.93</v>
      </c>
      <c r="BP328" s="4">
        <f t="shared" ca="1" si="183"/>
        <v>24.5</v>
      </c>
      <c r="BQ328" s="4">
        <f t="shared" ca="1" si="183"/>
        <v>29.75</v>
      </c>
      <c r="BR328" s="4">
        <f t="shared" ca="1" si="184"/>
        <v>36.979999999999997</v>
      </c>
      <c r="BS328" s="4">
        <f t="shared" ca="1" si="184"/>
        <v>28.25</v>
      </c>
      <c r="BT328" s="4">
        <f t="shared" ca="1" si="184"/>
        <v>34.520000000000003</v>
      </c>
      <c r="BU328" s="4">
        <f t="shared" ca="1" si="184"/>
        <v>23.34</v>
      </c>
      <c r="BV328" s="4">
        <f t="shared" ca="1" si="184"/>
        <v>30.08</v>
      </c>
      <c r="BW328" s="4">
        <f t="shared" ca="1" si="184"/>
        <v>29.22</v>
      </c>
      <c r="BX328" s="4">
        <f t="shared" ca="1" si="184"/>
        <v>30.11</v>
      </c>
      <c r="BY328" s="4">
        <f t="shared" ca="1" si="185"/>
        <v>0</v>
      </c>
      <c r="BZ328" s="4">
        <f t="shared" ca="1" si="185"/>
        <v>0</v>
      </c>
      <c r="CA328" s="4">
        <f t="shared" ca="1" si="185"/>
        <v>0</v>
      </c>
      <c r="CB328" s="4">
        <f t="shared" ca="1" si="185"/>
        <v>0</v>
      </c>
      <c r="CC328" s="4">
        <f t="shared" ca="1" si="185"/>
        <v>0</v>
      </c>
    </row>
    <row r="329" spans="3:81">
      <c r="C329" s="26" t="str">
        <f t="shared" si="191"/>
        <v>历史汇总!B</v>
      </c>
      <c r="D329" s="26">
        <v>327</v>
      </c>
      <c r="E329" s="26" t="str">
        <f t="shared" si="192"/>
        <v>历史新!C327</v>
      </c>
      <c r="F329" s="26">
        <f>ROW()</f>
        <v>329</v>
      </c>
      <c r="G329" s="694"/>
      <c r="H329" s="29" t="s">
        <v>64</v>
      </c>
      <c r="I329" s="4">
        <f t="shared" ca="1" si="190"/>
        <v>25.82</v>
      </c>
      <c r="J329" s="4">
        <f t="shared" ca="1" si="190"/>
        <v>27.71</v>
      </c>
      <c r="K329" s="4">
        <f t="shared" ca="1" si="190"/>
        <v>23.74</v>
      </c>
      <c r="L329" s="4">
        <f t="shared" ca="1" si="190"/>
        <v>28.42</v>
      </c>
      <c r="M329" s="4">
        <f t="shared" ca="1" si="190"/>
        <v>22.25</v>
      </c>
      <c r="N329" s="4">
        <f t="shared" ca="1" si="190"/>
        <v>25.49</v>
      </c>
      <c r="O329" s="4">
        <f t="shared" ca="1" si="190"/>
        <v>29.72</v>
      </c>
      <c r="P329" s="4">
        <f t="shared" ca="1" si="190"/>
        <v>30.42</v>
      </c>
      <c r="Q329" s="4">
        <f t="shared" ca="1" si="190"/>
        <v>27.44</v>
      </c>
      <c r="R329" s="4">
        <f t="shared" ca="1" si="190"/>
        <v>28.72</v>
      </c>
      <c r="S329" s="4">
        <f t="shared" ca="1" si="190"/>
        <v>22.29</v>
      </c>
      <c r="T329" s="4">
        <f t="shared" ca="1" si="190"/>
        <v>24.18</v>
      </c>
      <c r="U329" s="4">
        <f t="shared" ca="1" si="190"/>
        <v>47.03</v>
      </c>
      <c r="V329" s="4">
        <f t="shared" ca="1" si="190"/>
        <v>41.12</v>
      </c>
      <c r="W329" s="4">
        <f t="shared" ca="1" si="190"/>
        <v>26.49</v>
      </c>
      <c r="X329" s="4">
        <f t="shared" ca="1" si="190"/>
        <v>34.26</v>
      </c>
      <c r="Y329" s="4">
        <f t="shared" ca="1" si="187"/>
        <v>25.95</v>
      </c>
      <c r="Z329" s="4">
        <f t="shared" ca="1" si="187"/>
        <v>27.17</v>
      </c>
      <c r="AA329" s="4">
        <f t="shared" ca="1" si="187"/>
        <v>28.38</v>
      </c>
      <c r="AB329" s="4">
        <f t="shared" ca="1" si="187"/>
        <v>44.29</v>
      </c>
      <c r="AC329" s="4">
        <f t="shared" ca="1" si="187"/>
        <v>32.520000000000003</v>
      </c>
      <c r="AD329" s="4">
        <f t="shared" ca="1" si="187"/>
        <v>28.42</v>
      </c>
      <c r="AE329" s="4">
        <f t="shared" ca="1" si="187"/>
        <v>26.72</v>
      </c>
      <c r="AF329" s="4">
        <f t="shared" ca="1" si="187"/>
        <v>27.44</v>
      </c>
      <c r="AG329" s="4">
        <f t="shared" ca="1" si="187"/>
        <v>28.32</v>
      </c>
      <c r="AH329" s="4">
        <f t="shared" ca="1" si="187"/>
        <v>78.16</v>
      </c>
      <c r="AI329" s="4">
        <f t="shared" ca="1" si="187"/>
        <v>43.74</v>
      </c>
      <c r="AJ329" s="4">
        <f t="shared" ca="1" si="187"/>
        <v>39.72</v>
      </c>
      <c r="AK329" s="4">
        <f t="shared" ca="1" si="187"/>
        <v>34.159999999999997</v>
      </c>
      <c r="AL329" s="4">
        <f t="shared" ca="1" si="187"/>
        <v>34.14</v>
      </c>
      <c r="AM329" s="4">
        <f t="shared" ca="1" si="187"/>
        <v>40.24</v>
      </c>
      <c r="AN329" s="4">
        <f t="shared" ca="1" si="188"/>
        <v>66.42</v>
      </c>
      <c r="AO329" s="4">
        <f t="shared" ca="1" si="188"/>
        <v>39.93</v>
      </c>
      <c r="AP329" s="4">
        <f t="shared" ca="1" si="188"/>
        <v>36.869999999999997</v>
      </c>
      <c r="AQ329" s="4">
        <f t="shared" ca="1" si="188"/>
        <v>38.79</v>
      </c>
      <c r="AR329" s="4">
        <f t="shared" ca="1" si="188"/>
        <v>41.31</v>
      </c>
      <c r="AS329" s="4">
        <f t="shared" ca="1" si="188"/>
        <v>72.849999999999994</v>
      </c>
      <c r="AT329" s="4">
        <f t="shared" ca="1" si="188"/>
        <v>81.77</v>
      </c>
      <c r="AU329" s="4">
        <f t="shared" ca="1" si="188"/>
        <v>40.229999999999997</v>
      </c>
      <c r="AV329" s="4">
        <f t="shared" ca="1" si="188"/>
        <v>57.61</v>
      </c>
      <c r="AW329" s="4">
        <f t="shared" ca="1" si="188"/>
        <v>44.9</v>
      </c>
      <c r="AX329" s="4">
        <f t="shared" ca="1" si="188"/>
        <v>42.43</v>
      </c>
      <c r="AY329" s="4">
        <f t="shared" ca="1" si="188"/>
        <v>64.83</v>
      </c>
      <c r="AZ329" s="4">
        <f t="shared" ca="1" si="188"/>
        <v>92.63</v>
      </c>
      <c r="BA329" s="4">
        <f t="shared" ca="1" si="188"/>
        <v>51.48</v>
      </c>
      <c r="BB329" s="4">
        <f t="shared" ca="1" si="188"/>
        <v>59.17</v>
      </c>
      <c r="BC329" s="4">
        <f t="shared" ca="1" si="188"/>
        <v>58.64</v>
      </c>
      <c r="BD329" s="4">
        <f t="shared" ca="1" si="189"/>
        <v>45.39</v>
      </c>
      <c r="BE329" s="4">
        <f t="shared" ca="1" si="189"/>
        <v>48.01</v>
      </c>
      <c r="BF329" s="4">
        <f t="shared" ca="1" si="189"/>
        <v>110.5</v>
      </c>
      <c r="BG329" s="4">
        <f t="shared" ca="1" si="189"/>
        <v>74.260000000000005</v>
      </c>
      <c r="BH329" s="4">
        <f t="shared" ca="1" si="183"/>
        <v>86.03</v>
      </c>
      <c r="BI329" s="4">
        <f t="shared" ca="1" si="183"/>
        <v>60.35</v>
      </c>
      <c r="BJ329" s="4">
        <f t="shared" ca="1" si="183"/>
        <v>48.48</v>
      </c>
      <c r="BK329" s="4">
        <f t="shared" ca="1" si="183"/>
        <v>69.209999999999994</v>
      </c>
      <c r="BL329" s="4">
        <f t="shared" ca="1" si="183"/>
        <v>103.89</v>
      </c>
      <c r="BM329" s="4">
        <f t="shared" ca="1" si="183"/>
        <v>74.45</v>
      </c>
      <c r="BN329" s="4">
        <f t="shared" ca="1" si="183"/>
        <v>58.91</v>
      </c>
      <c r="BO329" s="4">
        <f t="shared" ca="1" si="183"/>
        <v>56.9</v>
      </c>
      <c r="BP329" s="4">
        <f t="shared" ca="1" si="183"/>
        <v>54.84</v>
      </c>
      <c r="BQ329" s="4">
        <f t="shared" ca="1" si="183"/>
        <v>89.06</v>
      </c>
      <c r="BR329" s="4">
        <f t="shared" ca="1" si="184"/>
        <v>124.88</v>
      </c>
      <c r="BS329" s="4">
        <f t="shared" ca="1" si="184"/>
        <v>75.709999999999994</v>
      </c>
      <c r="BT329" s="4">
        <f t="shared" ca="1" si="184"/>
        <v>77.28</v>
      </c>
      <c r="BU329" s="4">
        <f t="shared" ca="1" si="184"/>
        <v>68.98</v>
      </c>
      <c r="BV329" s="4">
        <f t="shared" ca="1" si="184"/>
        <v>57.8</v>
      </c>
      <c r="BW329" s="4">
        <f t="shared" ca="1" si="184"/>
        <v>94.75</v>
      </c>
      <c r="BX329" s="4">
        <f t="shared" ca="1" si="184"/>
        <v>96.5</v>
      </c>
      <c r="BY329" s="4">
        <f t="shared" ca="1" si="185"/>
        <v>0</v>
      </c>
      <c r="BZ329" s="4">
        <f t="shared" ca="1" si="185"/>
        <v>0</v>
      </c>
      <c r="CA329" s="4">
        <f t="shared" ca="1" si="185"/>
        <v>0</v>
      </c>
      <c r="CB329" s="4">
        <f t="shared" ca="1" si="185"/>
        <v>0</v>
      </c>
      <c r="CC329" s="4">
        <f t="shared" ca="1" si="185"/>
        <v>0</v>
      </c>
    </row>
    <row r="330" spans="3:81">
      <c r="C330" s="26" t="str">
        <f t="shared" si="191"/>
        <v>历史汇总!B</v>
      </c>
      <c r="D330" s="26">
        <v>328</v>
      </c>
      <c r="E330" s="26" t="str">
        <f t="shared" si="192"/>
        <v>历史新!C328</v>
      </c>
      <c r="F330" s="26">
        <f>ROW()</f>
        <v>330</v>
      </c>
      <c r="G330" s="694"/>
      <c r="H330" s="29" t="s">
        <v>65</v>
      </c>
      <c r="I330" s="4">
        <f t="shared" ca="1" si="190"/>
        <v>24.48</v>
      </c>
      <c r="J330" s="4">
        <f t="shared" ca="1" si="190"/>
        <v>28.24</v>
      </c>
      <c r="K330" s="4">
        <f t="shared" ca="1" si="190"/>
        <v>23.95</v>
      </c>
      <c r="L330" s="4">
        <f t="shared" ca="1" si="190"/>
        <v>26.13</v>
      </c>
      <c r="M330" s="4">
        <f t="shared" ca="1" si="190"/>
        <v>22.22</v>
      </c>
      <c r="N330" s="4">
        <f t="shared" ca="1" si="190"/>
        <v>24.17</v>
      </c>
      <c r="O330" s="4">
        <f t="shared" ca="1" si="190"/>
        <v>25.74</v>
      </c>
      <c r="P330" s="4">
        <f t="shared" ca="1" si="190"/>
        <v>26.66</v>
      </c>
      <c r="Q330" s="4">
        <f t="shared" ca="1" si="190"/>
        <v>27.74</v>
      </c>
      <c r="R330" s="4">
        <f t="shared" ca="1" si="190"/>
        <v>29.28</v>
      </c>
      <c r="S330" s="4">
        <f t="shared" ca="1" si="190"/>
        <v>22.26</v>
      </c>
      <c r="T330" s="4">
        <f t="shared" ca="1" si="190"/>
        <v>22.58</v>
      </c>
      <c r="U330" s="4">
        <f t="shared" ca="1" si="190"/>
        <v>34.76</v>
      </c>
      <c r="V330" s="4">
        <f t="shared" ca="1" si="190"/>
        <v>37.64</v>
      </c>
      <c r="W330" s="4">
        <f t="shared" ca="1" si="190"/>
        <v>24.8</v>
      </c>
      <c r="X330" s="4">
        <f t="shared" ca="1" si="190"/>
        <v>31</v>
      </c>
      <c r="Y330" s="4">
        <f t="shared" ca="1" si="187"/>
        <v>25.2</v>
      </c>
      <c r="Z330" s="4">
        <f t="shared" ca="1" si="187"/>
        <v>27.2</v>
      </c>
      <c r="AA330" s="4">
        <f t="shared" ca="1" si="187"/>
        <v>24.78</v>
      </c>
      <c r="AB330" s="4">
        <f t="shared" ca="1" si="187"/>
        <v>36.119999999999997</v>
      </c>
      <c r="AC330" s="4">
        <f t="shared" ca="1" si="187"/>
        <v>34.07</v>
      </c>
      <c r="AD330" s="4">
        <f t="shared" ca="1" si="187"/>
        <v>30.03</v>
      </c>
      <c r="AE330" s="4">
        <f t="shared" ca="1" si="187"/>
        <v>27.5</v>
      </c>
      <c r="AF330" s="4">
        <f t="shared" ca="1" si="187"/>
        <v>27.49</v>
      </c>
      <c r="AG330" s="4">
        <f t="shared" ca="1" si="187"/>
        <v>27.47</v>
      </c>
      <c r="AH330" s="4">
        <f t="shared" ca="1" si="187"/>
        <v>58.1</v>
      </c>
      <c r="AI330" s="4">
        <f t="shared" ca="1" si="187"/>
        <v>45.93</v>
      </c>
      <c r="AJ330" s="4">
        <f t="shared" ca="1" si="187"/>
        <v>35.72</v>
      </c>
      <c r="AK330" s="4">
        <f t="shared" ca="1" si="187"/>
        <v>32.590000000000003</v>
      </c>
      <c r="AL330" s="4">
        <f t="shared" ca="1" si="187"/>
        <v>29.17</v>
      </c>
      <c r="AM330" s="4">
        <f t="shared" ca="1" si="187"/>
        <v>32.1</v>
      </c>
      <c r="AN330" s="4">
        <f t="shared" ca="1" si="188"/>
        <v>43.26</v>
      </c>
      <c r="AO330" s="4">
        <f t="shared" ca="1" si="188"/>
        <v>37.729999999999997</v>
      </c>
      <c r="AP330" s="4">
        <f t="shared" ca="1" si="188"/>
        <v>35.369999999999997</v>
      </c>
      <c r="AQ330" s="4">
        <f t="shared" ca="1" si="188"/>
        <v>34.090000000000003</v>
      </c>
      <c r="AR330" s="4">
        <f t="shared" ca="1" si="188"/>
        <v>41.35</v>
      </c>
      <c r="AS330" s="4">
        <f t="shared" ca="1" si="188"/>
        <v>55.64</v>
      </c>
      <c r="AT330" s="4">
        <f t="shared" ca="1" si="188"/>
        <v>69.45</v>
      </c>
      <c r="AU330" s="4">
        <f t="shared" ca="1" si="188"/>
        <v>41.22</v>
      </c>
      <c r="AV330" s="4">
        <f t="shared" ca="1" si="188"/>
        <v>46.58</v>
      </c>
      <c r="AW330" s="4">
        <f t="shared" ca="1" si="188"/>
        <v>38.93</v>
      </c>
      <c r="AX330" s="4">
        <f t="shared" ca="1" si="188"/>
        <v>40.35</v>
      </c>
      <c r="AY330" s="4">
        <f t="shared" ca="1" si="188"/>
        <v>47.86</v>
      </c>
      <c r="AZ330" s="4">
        <f t="shared" ca="1" si="188"/>
        <v>55.14</v>
      </c>
      <c r="BA330" s="4">
        <f t="shared" ca="1" si="188"/>
        <v>45.39</v>
      </c>
      <c r="BB330" s="4">
        <f t="shared" ca="1" si="188"/>
        <v>42.42</v>
      </c>
      <c r="BC330" s="4">
        <f t="shared" ca="1" si="188"/>
        <v>44.46</v>
      </c>
      <c r="BD330" s="4">
        <f t="shared" ca="1" si="189"/>
        <v>38.369999999999997</v>
      </c>
      <c r="BE330" s="4">
        <f t="shared" ca="1" si="189"/>
        <v>41.97</v>
      </c>
      <c r="BF330" s="4">
        <f t="shared" ca="1" si="189"/>
        <v>86.54</v>
      </c>
      <c r="BG330" s="4">
        <f t="shared" ca="1" si="189"/>
        <v>72.88</v>
      </c>
      <c r="BH330" s="4">
        <f t="shared" ca="1" si="183"/>
        <v>48.51</v>
      </c>
      <c r="BI330" s="4">
        <f t="shared" ca="1" si="183"/>
        <v>52.62</v>
      </c>
      <c r="BJ330" s="4">
        <f t="shared" ca="1" si="183"/>
        <v>43.35</v>
      </c>
      <c r="BK330" s="4">
        <f t="shared" ca="1" si="183"/>
        <v>50.03</v>
      </c>
      <c r="BL330" s="4">
        <f t="shared" ca="1" si="183"/>
        <v>64.73</v>
      </c>
      <c r="BM330" s="4">
        <f t="shared" ca="1" si="183"/>
        <v>56.44</v>
      </c>
      <c r="BN330" s="4">
        <f t="shared" ca="1" si="183"/>
        <v>45.26</v>
      </c>
      <c r="BO330" s="4">
        <f t="shared" ca="1" si="183"/>
        <v>48.16</v>
      </c>
      <c r="BP330" s="4">
        <f t="shared" ca="1" si="183"/>
        <v>39.01</v>
      </c>
      <c r="BQ330" s="4">
        <f t="shared" ca="1" si="183"/>
        <v>67.8</v>
      </c>
      <c r="BR330" s="4">
        <f t="shared" ca="1" si="184"/>
        <v>86.29</v>
      </c>
      <c r="BS330" s="4">
        <f t="shared" ca="1" si="184"/>
        <v>59.45</v>
      </c>
      <c r="BT330" s="4">
        <f t="shared" ca="1" si="184"/>
        <v>51.22</v>
      </c>
      <c r="BU330" s="4">
        <f t="shared" ca="1" si="184"/>
        <v>48.07</v>
      </c>
      <c r="BV330" s="4">
        <f t="shared" ca="1" si="184"/>
        <v>49.17</v>
      </c>
      <c r="BW330" s="4">
        <f t="shared" ca="1" si="184"/>
        <v>61.48</v>
      </c>
      <c r="BX330" s="4">
        <f t="shared" ca="1" si="184"/>
        <v>63.1</v>
      </c>
      <c r="BY330" s="4">
        <f t="shared" ca="1" si="185"/>
        <v>0</v>
      </c>
      <c r="BZ330" s="4">
        <f t="shared" ca="1" si="185"/>
        <v>0</v>
      </c>
      <c r="CA330" s="4">
        <f t="shared" ca="1" si="185"/>
        <v>0</v>
      </c>
      <c r="CB330" s="4">
        <f t="shared" ca="1" si="185"/>
        <v>0</v>
      </c>
      <c r="CC330" s="4">
        <f t="shared" ca="1" si="185"/>
        <v>0</v>
      </c>
    </row>
    <row r="331" spans="3:81">
      <c r="C331" s="26" t="str">
        <f t="shared" si="191"/>
        <v>历史汇总!B</v>
      </c>
      <c r="D331" s="26">
        <v>329</v>
      </c>
      <c r="E331" s="26" t="str">
        <f t="shared" si="192"/>
        <v>历史新!C329</v>
      </c>
      <c r="F331" s="26">
        <f>ROW()</f>
        <v>331</v>
      </c>
      <c r="G331" s="694"/>
      <c r="H331" s="28" t="s">
        <v>66</v>
      </c>
      <c r="I331" s="2">
        <f t="shared" ca="1" si="190"/>
        <v>16.21</v>
      </c>
      <c r="J331" s="2">
        <f t="shared" ca="1" si="190"/>
        <v>18.23</v>
      </c>
      <c r="K331" s="2">
        <f t="shared" ca="1" si="190"/>
        <v>19.34</v>
      </c>
      <c r="L331" s="2">
        <f t="shared" ca="1" si="190"/>
        <v>20.14</v>
      </c>
      <c r="M331" s="2">
        <f t="shared" ca="1" si="190"/>
        <v>20.41</v>
      </c>
      <c r="N331" s="2">
        <f t="shared" ca="1" si="190"/>
        <v>20.78</v>
      </c>
      <c r="O331" s="2">
        <f t="shared" ca="1" si="190"/>
        <v>20.61</v>
      </c>
      <c r="P331" s="2">
        <f t="shared" ca="1" si="190"/>
        <v>21.75</v>
      </c>
      <c r="Q331" s="2">
        <f t="shared" ca="1" si="190"/>
        <v>24.75</v>
      </c>
      <c r="R331" s="2">
        <f t="shared" ca="1" si="190"/>
        <v>22.48</v>
      </c>
      <c r="S331" s="2">
        <f t="shared" ca="1" si="190"/>
        <v>23.81</v>
      </c>
      <c r="T331" s="2">
        <f t="shared" ca="1" si="190"/>
        <v>23.58</v>
      </c>
      <c r="U331" s="2">
        <f t="shared" ca="1" si="190"/>
        <v>25.7</v>
      </c>
      <c r="V331" s="2">
        <f t="shared" ca="1" si="190"/>
        <v>26.24</v>
      </c>
      <c r="W331" s="2">
        <f t="shared" ca="1" si="190"/>
        <v>24.7</v>
      </c>
      <c r="X331" s="2">
        <f t="shared" ca="1" si="190"/>
        <v>24.95</v>
      </c>
      <c r="Y331" s="2">
        <f t="shared" ca="1" si="187"/>
        <v>24.87</v>
      </c>
      <c r="Z331" s="2">
        <f t="shared" ca="1" si="187"/>
        <v>25.02</v>
      </c>
      <c r="AA331" s="2">
        <f t="shared" ca="1" si="187"/>
        <v>23.13</v>
      </c>
      <c r="AB331" s="2">
        <f t="shared" ca="1" si="187"/>
        <v>28.13</v>
      </c>
      <c r="AC331" s="2">
        <f t="shared" ca="1" si="187"/>
        <v>31.25</v>
      </c>
      <c r="AD331" s="2">
        <f t="shared" ca="1" si="187"/>
        <v>27.55</v>
      </c>
      <c r="AE331" s="2">
        <f t="shared" ca="1" si="187"/>
        <v>28.51</v>
      </c>
      <c r="AF331" s="2">
        <f t="shared" ca="1" si="187"/>
        <v>27.23</v>
      </c>
      <c r="AG331" s="2">
        <f t="shared" ca="1" si="187"/>
        <v>25.55</v>
      </c>
      <c r="AH331" s="2">
        <f t="shared" ca="1" si="187"/>
        <v>35.729999999999997</v>
      </c>
      <c r="AI331" s="2">
        <f t="shared" ca="1" si="187"/>
        <v>37.159999999999997</v>
      </c>
      <c r="AJ331" s="2">
        <f t="shared" ca="1" si="187"/>
        <v>32.81</v>
      </c>
      <c r="AK331" s="2">
        <f t="shared" ca="1" si="187"/>
        <v>33.31</v>
      </c>
      <c r="AL331" s="2">
        <f t="shared" ca="1" si="187"/>
        <v>30.6</v>
      </c>
      <c r="AM331" s="2">
        <f t="shared" ca="1" si="187"/>
        <v>29.47</v>
      </c>
      <c r="AN331" s="2">
        <f t="shared" ca="1" si="188"/>
        <v>36.86</v>
      </c>
      <c r="AO331" s="2">
        <f t="shared" ca="1" si="188"/>
        <v>31.68</v>
      </c>
      <c r="AP331" s="2">
        <f t="shared" ca="1" si="188"/>
        <v>30.45</v>
      </c>
      <c r="AQ331" s="2">
        <f t="shared" ca="1" si="188"/>
        <v>33.57</v>
      </c>
      <c r="AR331" s="2">
        <f t="shared" ca="1" si="188"/>
        <v>34.869999999999997</v>
      </c>
      <c r="AS331" s="2">
        <f t="shared" ca="1" si="188"/>
        <v>37.11</v>
      </c>
      <c r="AT331" s="2">
        <f t="shared" ca="1" si="188"/>
        <v>47.46</v>
      </c>
      <c r="AU331" s="2">
        <f t="shared" ca="1" si="188"/>
        <v>37.159999999999997</v>
      </c>
      <c r="AV331" s="2">
        <f t="shared" ca="1" si="188"/>
        <v>38.409999999999997</v>
      </c>
      <c r="AW331" s="2">
        <f t="shared" ca="1" si="188"/>
        <v>36.69</v>
      </c>
      <c r="AX331" s="2">
        <f t="shared" ca="1" si="188"/>
        <v>37.549999999999997</v>
      </c>
      <c r="AY331" s="2">
        <f t="shared" ca="1" si="188"/>
        <v>37.32</v>
      </c>
      <c r="AZ331" s="2">
        <f t="shared" ca="1" si="188"/>
        <v>43.89</v>
      </c>
      <c r="BA331" s="2">
        <f t="shared" ca="1" si="188"/>
        <v>39.25</v>
      </c>
      <c r="BB331" s="2">
        <f t="shared" ca="1" si="188"/>
        <v>40.99</v>
      </c>
      <c r="BC331" s="2">
        <f t="shared" ca="1" si="188"/>
        <v>44.78</v>
      </c>
      <c r="BD331" s="2">
        <f t="shared" ca="1" si="189"/>
        <v>41.89</v>
      </c>
      <c r="BE331" s="2">
        <f t="shared" ca="1" si="189"/>
        <v>38.340000000000003</v>
      </c>
      <c r="BF331" s="2">
        <f t="shared" ca="1" si="189"/>
        <v>51.91</v>
      </c>
      <c r="BG331" s="2">
        <f t="shared" ca="1" si="189"/>
        <v>46.71</v>
      </c>
      <c r="BH331" s="2">
        <f t="shared" ca="1" si="183"/>
        <v>46.27</v>
      </c>
      <c r="BI331" s="2">
        <f t="shared" ca="1" si="183"/>
        <v>46.17</v>
      </c>
      <c r="BJ331" s="2">
        <f t="shared" ca="1" si="183"/>
        <v>37.19</v>
      </c>
      <c r="BK331" s="2">
        <f t="shared" ca="1" si="183"/>
        <v>36.42</v>
      </c>
      <c r="BL331" s="2">
        <f t="shared" ca="1" si="183"/>
        <v>43.92</v>
      </c>
      <c r="BM331" s="2">
        <f t="shared" ca="1" si="183"/>
        <v>50.32</v>
      </c>
      <c r="BN331" s="2">
        <f t="shared" ca="1" si="183"/>
        <v>45</v>
      </c>
      <c r="BO331" s="2">
        <f t="shared" ca="1" si="183"/>
        <v>21.73</v>
      </c>
      <c r="BP331" s="2">
        <f t="shared" ca="1" si="183"/>
        <v>33.130000000000003</v>
      </c>
      <c r="BQ331" s="2">
        <f t="shared" ca="1" si="183"/>
        <v>36.32</v>
      </c>
      <c r="BR331" s="2">
        <f t="shared" ca="1" si="184"/>
        <v>48.77</v>
      </c>
      <c r="BS331" s="2">
        <f t="shared" ca="1" si="184"/>
        <v>40.89</v>
      </c>
      <c r="BT331" s="2">
        <f t="shared" ca="1" si="184"/>
        <v>36.61</v>
      </c>
      <c r="BU331" s="2">
        <f t="shared" ca="1" si="184"/>
        <v>31.57</v>
      </c>
      <c r="BV331" s="2">
        <f t="shared" ca="1" si="184"/>
        <v>36.68</v>
      </c>
      <c r="BW331" s="2">
        <f t="shared" ca="1" si="184"/>
        <v>35.229999999999997</v>
      </c>
      <c r="BX331" s="2">
        <f t="shared" ca="1" si="184"/>
        <v>33.950000000000003</v>
      </c>
      <c r="BY331" s="2">
        <f t="shared" ca="1" si="185"/>
        <v>0</v>
      </c>
      <c r="BZ331" s="2">
        <f t="shared" ca="1" si="185"/>
        <v>0</v>
      </c>
      <c r="CA331" s="2">
        <f t="shared" ca="1" si="185"/>
        <v>0</v>
      </c>
      <c r="CB331" s="2">
        <f t="shared" ca="1" si="185"/>
        <v>0</v>
      </c>
      <c r="CC331" s="2">
        <f t="shared" ca="1" si="185"/>
        <v>0</v>
      </c>
    </row>
    <row r="332" spans="3:81">
      <c r="C332" s="26" t="str">
        <f t="shared" si="191"/>
        <v>历史汇总!B</v>
      </c>
      <c r="D332" s="26">
        <v>330</v>
      </c>
      <c r="E332" s="26" t="str">
        <f t="shared" si="192"/>
        <v>历史新!C330</v>
      </c>
      <c r="F332" s="26">
        <f>ROW()</f>
        <v>332</v>
      </c>
      <c r="G332" s="694"/>
      <c r="H332" s="29" t="s">
        <v>67</v>
      </c>
      <c r="I332" s="4">
        <f t="shared" ca="1" si="190"/>
        <v>23.87</v>
      </c>
      <c r="J332" s="4">
        <f t="shared" ca="1" si="190"/>
        <v>26.01</v>
      </c>
      <c r="K332" s="4">
        <f t="shared" ca="1" si="190"/>
        <v>23.96</v>
      </c>
      <c r="L332" s="4">
        <f t="shared" ca="1" si="190"/>
        <v>27.81</v>
      </c>
      <c r="M332" s="4">
        <f t="shared" ca="1" si="190"/>
        <v>22.7</v>
      </c>
      <c r="N332" s="4">
        <f t="shared" ca="1" si="190"/>
        <v>25.15</v>
      </c>
      <c r="O332" s="4">
        <f t="shared" ca="1" si="190"/>
        <v>27.42</v>
      </c>
      <c r="P332" s="4">
        <f t="shared" ca="1" si="190"/>
        <v>28.43</v>
      </c>
      <c r="Q332" s="4">
        <f t="shared" ca="1" si="190"/>
        <v>27.91</v>
      </c>
      <c r="R332" s="4">
        <f t="shared" ca="1" si="190"/>
        <v>29.43</v>
      </c>
      <c r="S332" s="4">
        <f t="shared" ca="1" si="190"/>
        <v>23.26</v>
      </c>
      <c r="T332" s="4">
        <f t="shared" ca="1" si="190"/>
        <v>24.56</v>
      </c>
      <c r="U332" s="4">
        <f t="shared" ca="1" si="190"/>
        <v>41.24</v>
      </c>
      <c r="V332" s="4">
        <f t="shared" ca="1" si="190"/>
        <v>39.03</v>
      </c>
      <c r="W332" s="4">
        <f t="shared" ca="1" si="190"/>
        <v>27.49</v>
      </c>
      <c r="X332" s="4">
        <f t="shared" ca="1" si="190"/>
        <v>33.520000000000003</v>
      </c>
      <c r="Y332" s="4">
        <f t="shared" ca="1" si="187"/>
        <v>26.82</v>
      </c>
      <c r="Z332" s="4">
        <f t="shared" ca="1" si="187"/>
        <v>28.4</v>
      </c>
      <c r="AA332" s="4">
        <f t="shared" ca="1" si="187"/>
        <v>27.46</v>
      </c>
      <c r="AB332" s="4">
        <f t="shared" ca="1" si="187"/>
        <v>41.8</v>
      </c>
      <c r="AC332" s="4">
        <f t="shared" ca="1" si="187"/>
        <v>35.76</v>
      </c>
      <c r="AD332" s="4">
        <f t="shared" ca="1" si="187"/>
        <v>31.34</v>
      </c>
      <c r="AE332" s="4">
        <f t="shared" ca="1" si="187"/>
        <v>30.4</v>
      </c>
      <c r="AF332" s="4">
        <f t="shared" ca="1" si="187"/>
        <v>31.22</v>
      </c>
      <c r="AG332" s="4">
        <f t="shared" ca="1" si="187"/>
        <v>30.56</v>
      </c>
      <c r="AH332" s="4">
        <f t="shared" ca="1" si="187"/>
        <v>67.53</v>
      </c>
      <c r="AI332" s="4">
        <f t="shared" ca="1" si="187"/>
        <v>45.18</v>
      </c>
      <c r="AJ332" s="4">
        <f t="shared" ca="1" si="187"/>
        <v>40.98</v>
      </c>
      <c r="AK332" s="4">
        <f t="shared" ca="1" si="187"/>
        <v>36</v>
      </c>
      <c r="AL332" s="4">
        <f t="shared" ca="1" si="187"/>
        <v>34.42</v>
      </c>
      <c r="AM332" s="4">
        <f t="shared" ca="1" si="187"/>
        <v>37.99</v>
      </c>
      <c r="AN332" s="4">
        <f t="shared" ca="1" si="188"/>
        <v>58.9</v>
      </c>
      <c r="AO332" s="4">
        <f t="shared" ca="1" si="188"/>
        <v>42.46</v>
      </c>
      <c r="AP332" s="4">
        <f t="shared" ca="1" si="188"/>
        <v>39.74</v>
      </c>
      <c r="AQ332" s="4">
        <f t="shared" ca="1" si="188"/>
        <v>43.19</v>
      </c>
      <c r="AR332" s="4">
        <f t="shared" ca="1" si="188"/>
        <v>47.93</v>
      </c>
      <c r="AS332" s="4">
        <f t="shared" ca="1" si="188"/>
        <v>72.19</v>
      </c>
      <c r="AT332" s="4">
        <f t="shared" ca="1" si="188"/>
        <v>82.32</v>
      </c>
      <c r="AU332" s="4">
        <f t="shared" ca="1" si="188"/>
        <v>45.48</v>
      </c>
      <c r="AV332" s="4">
        <f t="shared" ca="1" si="188"/>
        <v>62.05</v>
      </c>
      <c r="AW332" s="4">
        <f t="shared" ca="1" si="188"/>
        <v>49.95</v>
      </c>
      <c r="AX332" s="4">
        <f t="shared" ca="1" si="188"/>
        <v>47.79</v>
      </c>
      <c r="AY332" s="4">
        <f t="shared" ca="1" si="188"/>
        <v>62.16</v>
      </c>
      <c r="AZ332" s="4">
        <f t="shared" ca="1" si="188"/>
        <v>84.55</v>
      </c>
      <c r="BA332" s="4">
        <f t="shared" ca="1" si="188"/>
        <v>57.04</v>
      </c>
      <c r="BB332" s="4">
        <f t="shared" ca="1" si="188"/>
        <v>61.41</v>
      </c>
      <c r="BC332" s="4">
        <f t="shared" ca="1" si="188"/>
        <v>64.87</v>
      </c>
      <c r="BD332" s="4">
        <f t="shared" ca="1" si="189"/>
        <v>52.16</v>
      </c>
      <c r="BE332" s="4">
        <f t="shared" ca="1" si="189"/>
        <v>55.24</v>
      </c>
      <c r="BF332" s="4">
        <f t="shared" ca="1" si="189"/>
        <v>113.4</v>
      </c>
      <c r="BG332" s="4">
        <f t="shared" ca="1" si="189"/>
        <v>85.27</v>
      </c>
      <c r="BH332" s="4">
        <f t="shared" ca="1" si="183"/>
        <v>89.52</v>
      </c>
      <c r="BI332" s="4">
        <f t="shared" ca="1" si="183"/>
        <v>70.28</v>
      </c>
      <c r="BJ332" s="4">
        <f t="shared" ca="1" si="183"/>
        <v>56.49</v>
      </c>
      <c r="BK332" s="4">
        <f t="shared" ca="1" si="183"/>
        <v>69.069999999999993</v>
      </c>
      <c r="BL332" s="4">
        <f t="shared" ca="1" si="183"/>
        <v>100.35</v>
      </c>
      <c r="BM332" s="4">
        <f t="shared" ca="1" si="183"/>
        <v>82.61</v>
      </c>
      <c r="BN332" s="4">
        <f t="shared" ca="1" si="183"/>
        <v>66.47</v>
      </c>
      <c r="BO332" s="4">
        <f t="shared" ca="1" si="183"/>
        <v>67.75</v>
      </c>
      <c r="BP332" s="4">
        <f t="shared" ca="1" si="183"/>
        <v>57.87</v>
      </c>
      <c r="BQ332" s="4">
        <f t="shared" ca="1" si="183"/>
        <v>96.29</v>
      </c>
      <c r="BR332" s="4">
        <f t="shared" ca="1" si="184"/>
        <v>115.59</v>
      </c>
      <c r="BS332" s="4">
        <f t="shared" ca="1" si="184"/>
        <v>82.63</v>
      </c>
      <c r="BT332" s="4">
        <f t="shared" ca="1" si="184"/>
        <v>81.27</v>
      </c>
      <c r="BU332" s="4">
        <f t="shared" ca="1" si="184"/>
        <v>72.73</v>
      </c>
      <c r="BV332" s="4">
        <f t="shared" ca="1" si="184"/>
        <v>63.61</v>
      </c>
      <c r="BW332" s="4">
        <f t="shared" ca="1" si="184"/>
        <v>89.71</v>
      </c>
      <c r="BX332" s="4">
        <f t="shared" ca="1" si="184"/>
        <v>95.65</v>
      </c>
      <c r="BY332" s="4">
        <f t="shared" ca="1" si="185"/>
        <v>0</v>
      </c>
      <c r="BZ332" s="4">
        <f t="shared" ca="1" si="185"/>
        <v>0</v>
      </c>
      <c r="CA332" s="4">
        <f t="shared" ca="1" si="185"/>
        <v>0</v>
      </c>
      <c r="CB332" s="4">
        <f t="shared" ca="1" si="185"/>
        <v>0</v>
      </c>
      <c r="CC332" s="4">
        <f t="shared" ca="1" si="185"/>
        <v>0</v>
      </c>
    </row>
    <row r="333" spans="3:81">
      <c r="C333" s="26" t="str">
        <f t="shared" si="191"/>
        <v>历史汇总!B</v>
      </c>
      <c r="D333" s="26">
        <v>331</v>
      </c>
      <c r="E333" s="26" t="str">
        <f t="shared" si="192"/>
        <v>历史新!C331</v>
      </c>
      <c r="F333" s="26">
        <f>ROW()</f>
        <v>333</v>
      </c>
      <c r="G333" s="694"/>
      <c r="H333" s="29" t="s">
        <v>68</v>
      </c>
      <c r="I333" s="4">
        <f t="shared" ca="1" si="190"/>
        <v>15.68</v>
      </c>
      <c r="J333" s="4">
        <f t="shared" ca="1" si="190"/>
        <v>17.190000000000001</v>
      </c>
      <c r="K333" s="4">
        <f t="shared" ca="1" si="190"/>
        <v>17.14</v>
      </c>
      <c r="L333" s="4">
        <f t="shared" ca="1" si="190"/>
        <v>19</v>
      </c>
      <c r="M333" s="4">
        <f t="shared" ca="1" si="190"/>
        <v>18.899999999999999</v>
      </c>
      <c r="N333" s="4">
        <f t="shared" ca="1" si="190"/>
        <v>18.27</v>
      </c>
      <c r="O333" s="4">
        <f t="shared" ca="1" si="190"/>
        <v>19.98</v>
      </c>
      <c r="P333" s="4">
        <f t="shared" ca="1" si="190"/>
        <v>20.49</v>
      </c>
      <c r="Q333" s="4">
        <f t="shared" ca="1" si="190"/>
        <v>20.62</v>
      </c>
      <c r="R333" s="4">
        <f t="shared" ca="1" si="190"/>
        <v>19.07</v>
      </c>
      <c r="S333" s="4">
        <f t="shared" ca="1" si="190"/>
        <v>19.53</v>
      </c>
      <c r="T333" s="4">
        <f t="shared" ca="1" si="190"/>
        <v>18.47</v>
      </c>
      <c r="U333" s="4">
        <f t="shared" ca="1" si="190"/>
        <v>23.5</v>
      </c>
      <c r="V333" s="4">
        <f t="shared" ca="1" si="190"/>
        <v>25.66</v>
      </c>
      <c r="W333" s="4">
        <f t="shared" ca="1" si="190"/>
        <v>20.93</v>
      </c>
      <c r="X333" s="4">
        <f t="shared" ca="1" si="190"/>
        <v>22.65</v>
      </c>
      <c r="Y333" s="4">
        <f t="shared" ca="1" si="187"/>
        <v>21.17</v>
      </c>
      <c r="Z333" s="4">
        <f t="shared" ca="1" si="187"/>
        <v>20.55</v>
      </c>
      <c r="AA333" s="4">
        <f t="shared" ca="1" si="187"/>
        <v>20.45</v>
      </c>
      <c r="AB333" s="4">
        <f t="shared" ca="1" si="187"/>
        <v>25.59</v>
      </c>
      <c r="AC333" s="4">
        <f t="shared" ca="1" si="187"/>
        <v>23.28</v>
      </c>
      <c r="AD333" s="4">
        <f t="shared" ca="1" si="187"/>
        <v>20.53</v>
      </c>
      <c r="AE333" s="4">
        <f t="shared" ca="1" si="187"/>
        <v>21.94</v>
      </c>
      <c r="AF333" s="4">
        <f t="shared" ca="1" si="187"/>
        <v>20.13</v>
      </c>
      <c r="AG333" s="4">
        <f t="shared" ca="1" si="187"/>
        <v>20.93</v>
      </c>
      <c r="AH333" s="4">
        <f t="shared" ca="1" si="187"/>
        <v>34.99</v>
      </c>
      <c r="AI333" s="4">
        <f t="shared" ca="1" si="187"/>
        <v>32.450000000000003</v>
      </c>
      <c r="AJ333" s="4">
        <f t="shared" ca="1" si="187"/>
        <v>26.16</v>
      </c>
      <c r="AK333" s="4">
        <f t="shared" ca="1" si="187"/>
        <v>25.52</v>
      </c>
      <c r="AL333" s="4">
        <f t="shared" ca="1" si="187"/>
        <v>25.34</v>
      </c>
      <c r="AM333" s="4">
        <f t="shared" ca="1" si="187"/>
        <v>26.1</v>
      </c>
      <c r="AN333" s="4">
        <f t="shared" ca="1" si="188"/>
        <v>33.01</v>
      </c>
      <c r="AO333" s="4">
        <f t="shared" ca="1" si="188"/>
        <v>25.7</v>
      </c>
      <c r="AP333" s="4">
        <f t="shared" ca="1" si="188"/>
        <v>28.19</v>
      </c>
      <c r="AQ333" s="4">
        <f t="shared" ca="1" si="188"/>
        <v>25.35</v>
      </c>
      <c r="AR333" s="4">
        <f t="shared" ca="1" si="188"/>
        <v>29.58</v>
      </c>
      <c r="AS333" s="4">
        <f t="shared" ca="1" si="188"/>
        <v>39.950000000000003</v>
      </c>
      <c r="AT333" s="4">
        <f t="shared" ca="1" si="188"/>
        <v>43.9</v>
      </c>
      <c r="AU333" s="4">
        <f t="shared" ca="1" si="188"/>
        <v>32.72</v>
      </c>
      <c r="AV333" s="4">
        <f t="shared" ca="1" si="188"/>
        <v>33.770000000000003</v>
      </c>
      <c r="AW333" s="4">
        <f t="shared" ca="1" si="188"/>
        <v>32.29</v>
      </c>
      <c r="AX333" s="4">
        <f t="shared" ca="1" si="188"/>
        <v>32.299999999999997</v>
      </c>
      <c r="AY333" s="4">
        <f t="shared" ca="1" si="188"/>
        <v>37.17</v>
      </c>
      <c r="AZ333" s="4">
        <f t="shared" ca="1" si="188"/>
        <v>46.42</v>
      </c>
      <c r="BA333" s="4">
        <f t="shared" ca="1" si="188"/>
        <v>37.65</v>
      </c>
      <c r="BB333" s="4">
        <f t="shared" ca="1" si="188"/>
        <v>28.66</v>
      </c>
      <c r="BC333" s="4">
        <f t="shared" ca="1" si="188"/>
        <v>35.909999999999997</v>
      </c>
      <c r="BD333" s="4">
        <f t="shared" ca="1" si="189"/>
        <v>30.8</v>
      </c>
      <c r="BE333" s="4">
        <f t="shared" ca="1" si="189"/>
        <v>30.79</v>
      </c>
      <c r="BF333" s="4">
        <f t="shared" ca="1" si="189"/>
        <v>53.7</v>
      </c>
      <c r="BG333" s="4">
        <f t="shared" ca="1" si="189"/>
        <v>52.61</v>
      </c>
      <c r="BH333" s="4">
        <f t="shared" ca="1" si="183"/>
        <v>44.11</v>
      </c>
      <c r="BI333" s="4">
        <f t="shared" ca="1" si="183"/>
        <v>42.54</v>
      </c>
      <c r="BJ333" s="4">
        <f t="shared" ca="1" si="183"/>
        <v>37.01</v>
      </c>
      <c r="BK333" s="4">
        <f t="shared" ca="1" si="183"/>
        <v>40.83</v>
      </c>
      <c r="BL333" s="4">
        <f t="shared" ca="1" si="183"/>
        <v>50.03</v>
      </c>
      <c r="BM333" s="4">
        <f t="shared" ca="1" si="183"/>
        <v>51.04</v>
      </c>
      <c r="BN333" s="4">
        <f t="shared" ca="1" si="183"/>
        <v>38.340000000000003</v>
      </c>
      <c r="BO333" s="4">
        <f t="shared" ca="1" si="183"/>
        <v>41.07</v>
      </c>
      <c r="BP333" s="4">
        <f t="shared" ca="1" si="183"/>
        <v>36.42</v>
      </c>
      <c r="BQ333" s="4">
        <f t="shared" ca="1" si="183"/>
        <v>50.17</v>
      </c>
      <c r="BR333" s="4">
        <f t="shared" ca="1" si="184"/>
        <v>66.62</v>
      </c>
      <c r="BS333" s="4">
        <f t="shared" ca="1" si="184"/>
        <v>52.22</v>
      </c>
      <c r="BT333" s="4">
        <f t="shared" ca="1" si="184"/>
        <v>50.97</v>
      </c>
      <c r="BU333" s="4">
        <f t="shared" ca="1" si="184"/>
        <v>41.31</v>
      </c>
      <c r="BV333" s="4">
        <f t="shared" ca="1" si="184"/>
        <v>44.9</v>
      </c>
      <c r="BW333" s="4">
        <f t="shared" ca="1" si="184"/>
        <v>48.85</v>
      </c>
      <c r="BX333" s="4">
        <f t="shared" ca="1" si="184"/>
        <v>51.24</v>
      </c>
      <c r="BY333" s="4">
        <f t="shared" ca="1" si="185"/>
        <v>0</v>
      </c>
      <c r="BZ333" s="4">
        <f t="shared" ca="1" si="185"/>
        <v>0</v>
      </c>
      <c r="CA333" s="4">
        <f t="shared" ca="1" si="185"/>
        <v>0</v>
      </c>
      <c r="CB333" s="4">
        <f t="shared" ca="1" si="185"/>
        <v>0</v>
      </c>
      <c r="CC333" s="4">
        <f t="shared" ca="1" si="185"/>
        <v>0</v>
      </c>
    </row>
    <row r="334" spans="3:81">
      <c r="C334" s="26" t="str">
        <f t="shared" si="191"/>
        <v>历史汇总!B</v>
      </c>
      <c r="D334" s="26">
        <v>332</v>
      </c>
      <c r="E334" s="26" t="str">
        <f t="shared" si="192"/>
        <v>历史新!C332</v>
      </c>
      <c r="F334" s="26">
        <f>ROW()</f>
        <v>334</v>
      </c>
      <c r="G334" s="35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205"/>
      <c r="AY334" s="47"/>
      <c r="AZ334" s="47"/>
      <c r="BA334" s="47"/>
      <c r="BB334" s="47"/>
      <c r="BC334" s="47"/>
      <c r="BD334" s="47"/>
      <c r="BE334" s="47"/>
      <c r="BF334" s="47"/>
    </row>
    <row r="335" spans="3:81">
      <c r="C335" s="26" t="str">
        <f t="shared" si="191"/>
        <v>历史汇总!B</v>
      </c>
      <c r="D335" s="26">
        <v>333</v>
      </c>
      <c r="E335" s="26" t="str">
        <f t="shared" si="192"/>
        <v>历史新!C333</v>
      </c>
      <c r="F335" s="26">
        <f>ROW()</f>
        <v>335</v>
      </c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203"/>
      <c r="AY335" s="35"/>
      <c r="AZ335" s="35"/>
      <c r="BA335" s="35"/>
      <c r="BB335" s="35"/>
      <c r="BC335" s="35"/>
      <c r="BD335" s="35"/>
      <c r="BE335" s="35"/>
      <c r="BF335" s="35"/>
    </row>
    <row r="336" spans="3:81" ht="21">
      <c r="C336" s="26" t="str">
        <f t="shared" si="191"/>
        <v>历史汇总!B</v>
      </c>
      <c r="D336" s="26">
        <v>334</v>
      </c>
      <c r="E336" s="26" t="str">
        <f t="shared" si="192"/>
        <v>历史新!C334</v>
      </c>
      <c r="F336" s="26">
        <f>ROW()</f>
        <v>336</v>
      </c>
      <c r="G336" s="696" t="s">
        <v>116</v>
      </c>
      <c r="H336" s="696"/>
      <c r="I336" s="42" t="str">
        <f>I3</f>
        <v>201101</v>
      </c>
      <c r="J336" s="42" t="str">
        <f t="shared" ref="J336:BT336" si="193">J3</f>
        <v>201102</v>
      </c>
      <c r="K336" s="42" t="str">
        <f t="shared" si="193"/>
        <v>201103</v>
      </c>
      <c r="L336" s="42" t="str">
        <f t="shared" si="193"/>
        <v>201104</v>
      </c>
      <c r="M336" s="42" t="str">
        <f t="shared" si="193"/>
        <v>201105</v>
      </c>
      <c r="N336" s="42" t="str">
        <f t="shared" si="193"/>
        <v>201106</v>
      </c>
      <c r="O336" s="42" t="str">
        <f t="shared" si="193"/>
        <v>201107</v>
      </c>
      <c r="P336" s="42" t="str">
        <f t="shared" si="193"/>
        <v>201108</v>
      </c>
      <c r="Q336" s="42" t="str">
        <f t="shared" si="193"/>
        <v>201109</v>
      </c>
      <c r="R336" s="42" t="str">
        <f t="shared" si="193"/>
        <v>201110</v>
      </c>
      <c r="S336" s="42" t="str">
        <f t="shared" si="193"/>
        <v>201111</v>
      </c>
      <c r="T336" s="42" t="str">
        <f t="shared" si="193"/>
        <v>201112</v>
      </c>
      <c r="U336" s="42" t="str">
        <f t="shared" si="193"/>
        <v>201201</v>
      </c>
      <c r="V336" s="42" t="str">
        <f t="shared" si="193"/>
        <v>201202</v>
      </c>
      <c r="W336" s="42" t="str">
        <f t="shared" si="193"/>
        <v>201203</v>
      </c>
      <c r="X336" s="42" t="str">
        <f t="shared" si="193"/>
        <v>201204</v>
      </c>
      <c r="Y336" s="42" t="str">
        <f t="shared" si="193"/>
        <v>201205</v>
      </c>
      <c r="Z336" s="42" t="str">
        <f t="shared" si="193"/>
        <v>201206</v>
      </c>
      <c r="AA336" s="42" t="str">
        <f t="shared" si="193"/>
        <v>201207</v>
      </c>
      <c r="AB336" s="42" t="str">
        <f t="shared" si="193"/>
        <v>201208</v>
      </c>
      <c r="AC336" s="42" t="str">
        <f t="shared" si="193"/>
        <v>201209</v>
      </c>
      <c r="AD336" s="42" t="str">
        <f t="shared" si="193"/>
        <v>201210</v>
      </c>
      <c r="AE336" s="42" t="str">
        <f t="shared" si="193"/>
        <v>201211</v>
      </c>
      <c r="AF336" s="42" t="str">
        <f t="shared" si="193"/>
        <v>201212</v>
      </c>
      <c r="AG336" s="42" t="str">
        <f t="shared" si="193"/>
        <v>201301</v>
      </c>
      <c r="AH336" s="42" t="str">
        <f t="shared" si="193"/>
        <v>201302</v>
      </c>
      <c r="AI336" s="42" t="str">
        <f t="shared" si="193"/>
        <v>201303</v>
      </c>
      <c r="AJ336" s="42" t="str">
        <f t="shared" si="193"/>
        <v>201304</v>
      </c>
      <c r="AK336" s="42" t="str">
        <f t="shared" si="193"/>
        <v>201305</v>
      </c>
      <c r="AL336" s="42" t="str">
        <f t="shared" si="193"/>
        <v>201306</v>
      </c>
      <c r="AM336" s="42" t="str">
        <f t="shared" si="193"/>
        <v>201307</v>
      </c>
      <c r="AN336" s="42" t="str">
        <f t="shared" si="193"/>
        <v>201308</v>
      </c>
      <c r="AO336" s="42" t="str">
        <f t="shared" si="193"/>
        <v>201309</v>
      </c>
      <c r="AP336" s="42" t="str">
        <f t="shared" si="193"/>
        <v>201310</v>
      </c>
      <c r="AQ336" s="42" t="str">
        <f t="shared" si="193"/>
        <v>201311</v>
      </c>
      <c r="AR336" s="42" t="str">
        <f t="shared" si="193"/>
        <v>201312</v>
      </c>
      <c r="AS336" s="42" t="str">
        <f t="shared" si="193"/>
        <v>201401</v>
      </c>
      <c r="AT336" s="42" t="str">
        <f t="shared" si="193"/>
        <v>201402</v>
      </c>
      <c r="AU336" s="42" t="str">
        <f t="shared" si="193"/>
        <v>201403</v>
      </c>
      <c r="AV336" s="42" t="str">
        <f t="shared" si="193"/>
        <v>201404</v>
      </c>
      <c r="AW336" s="42" t="str">
        <f t="shared" si="193"/>
        <v>201405</v>
      </c>
      <c r="AX336" s="42" t="str">
        <f t="shared" si="193"/>
        <v>201406</v>
      </c>
      <c r="AY336" s="42" t="str">
        <f t="shared" si="193"/>
        <v>201407</v>
      </c>
      <c r="AZ336" s="42" t="str">
        <f t="shared" si="193"/>
        <v>201408</v>
      </c>
      <c r="BA336" s="42" t="str">
        <f t="shared" si="193"/>
        <v>201409</v>
      </c>
      <c r="BB336" s="42" t="str">
        <f t="shared" si="193"/>
        <v>201410</v>
      </c>
      <c r="BC336" s="42" t="str">
        <f t="shared" si="193"/>
        <v>201411</v>
      </c>
      <c r="BD336" s="42" t="str">
        <f t="shared" si="193"/>
        <v>201412</v>
      </c>
      <c r="BE336" s="42" t="str">
        <f t="shared" si="193"/>
        <v>201501</v>
      </c>
      <c r="BF336" s="42" t="str">
        <f t="shared" si="193"/>
        <v>201502</v>
      </c>
      <c r="BG336" s="42" t="str">
        <f t="shared" si="193"/>
        <v>201503</v>
      </c>
      <c r="BH336" s="42" t="str">
        <f t="shared" ref="BH336:BP336" si="194">BH3</f>
        <v>201504</v>
      </c>
      <c r="BI336" s="42" t="str">
        <f t="shared" si="194"/>
        <v>201505</v>
      </c>
      <c r="BJ336" s="42" t="str">
        <f t="shared" si="194"/>
        <v>201506</v>
      </c>
      <c r="BK336" s="42" t="str">
        <f t="shared" si="194"/>
        <v>201507</v>
      </c>
      <c r="BL336" s="42" t="str">
        <f t="shared" si="194"/>
        <v>201508</v>
      </c>
      <c r="BM336" s="42" t="str">
        <f t="shared" si="194"/>
        <v>201509</v>
      </c>
      <c r="BN336" s="42" t="str">
        <f t="shared" si="194"/>
        <v>201510</v>
      </c>
      <c r="BO336" s="42" t="str">
        <f t="shared" si="194"/>
        <v>201511</v>
      </c>
      <c r="BP336" s="42" t="str">
        <f t="shared" si="194"/>
        <v>201512</v>
      </c>
      <c r="BQ336" s="42" t="str">
        <f t="shared" si="193"/>
        <v>201601</v>
      </c>
      <c r="BR336" s="42" t="str">
        <f t="shared" si="193"/>
        <v>201602</v>
      </c>
      <c r="BS336" s="42" t="str">
        <f t="shared" si="193"/>
        <v>201603</v>
      </c>
      <c r="BT336" s="42" t="str">
        <f t="shared" si="193"/>
        <v>201604</v>
      </c>
      <c r="BU336" s="42" t="str">
        <f t="shared" ref="BU336:CC336" si="195">BU3</f>
        <v>201605</v>
      </c>
      <c r="BV336" s="42" t="str">
        <f t="shared" si="195"/>
        <v>201606</v>
      </c>
      <c r="BW336" s="42" t="str">
        <f t="shared" si="195"/>
        <v>201607</v>
      </c>
      <c r="BX336" s="42" t="str">
        <f t="shared" si="195"/>
        <v>201608</v>
      </c>
      <c r="BY336" s="42" t="str">
        <f t="shared" si="195"/>
        <v>201609</v>
      </c>
      <c r="BZ336" s="42" t="str">
        <f t="shared" si="195"/>
        <v>201610</v>
      </c>
      <c r="CA336" s="42" t="str">
        <f t="shared" si="195"/>
        <v>201611</v>
      </c>
      <c r="CB336" s="42" t="str">
        <f t="shared" si="195"/>
        <v>201612</v>
      </c>
      <c r="CC336" s="42" t="str">
        <f t="shared" si="195"/>
        <v>201701</v>
      </c>
    </row>
    <row r="337" spans="2:81">
      <c r="B337" s="26">
        <v>222</v>
      </c>
      <c r="C337" s="26" t="str">
        <f t="shared" si="191"/>
        <v>历史汇总!B222</v>
      </c>
      <c r="D337" s="26">
        <v>335</v>
      </c>
      <c r="E337" s="26" t="str">
        <f t="shared" si="192"/>
        <v>历史新!C335</v>
      </c>
      <c r="F337" s="26">
        <f>ROW()</f>
        <v>337</v>
      </c>
      <c r="G337" s="694" t="s">
        <v>14</v>
      </c>
      <c r="H337" s="28" t="s">
        <v>70</v>
      </c>
      <c r="I337" s="43">
        <f ca="1">OFFSET(INDIRECT($C337),0,I$1)</f>
        <v>1660413</v>
      </c>
      <c r="J337" s="43">
        <f t="shared" ref="J337:AW343" ca="1" si="196">OFFSET(INDIRECT($C337),0,J$1)</f>
        <v>1664773</v>
      </c>
      <c r="K337" s="43">
        <f t="shared" ca="1" si="196"/>
        <v>1201302</v>
      </c>
      <c r="L337" s="43">
        <f t="shared" ca="1" si="196"/>
        <v>1251663</v>
      </c>
      <c r="M337" s="43">
        <f t="shared" ca="1" si="196"/>
        <v>1160687</v>
      </c>
      <c r="N337" s="43">
        <f t="shared" ca="1" si="196"/>
        <v>1277919</v>
      </c>
      <c r="O337" s="43">
        <f t="shared" ca="1" si="196"/>
        <v>1806882</v>
      </c>
      <c r="P337" s="43">
        <f t="shared" ca="1" si="196"/>
        <v>2327630</v>
      </c>
      <c r="Q337" s="43">
        <f t="shared" ca="1" si="196"/>
        <v>1458251</v>
      </c>
      <c r="R337" s="43">
        <f t="shared" ca="1" si="196"/>
        <v>1585979</v>
      </c>
      <c r="S337" s="43">
        <f t="shared" ca="1" si="196"/>
        <v>1531186</v>
      </c>
      <c r="T337" s="43">
        <f t="shared" ca="1" si="196"/>
        <v>1633680</v>
      </c>
      <c r="U337" s="43">
        <f t="shared" ca="1" si="196"/>
        <v>2641212</v>
      </c>
      <c r="V337" s="43">
        <f t="shared" ca="1" si="196"/>
        <v>2167456</v>
      </c>
      <c r="W337" s="43">
        <f t="shared" ca="1" si="196"/>
        <v>1871029</v>
      </c>
      <c r="X337" s="43">
        <f t="shared" ca="1" si="196"/>
        <v>2527522</v>
      </c>
      <c r="Y337" s="43">
        <f t="shared" ca="1" si="196"/>
        <v>2198536</v>
      </c>
      <c r="Z337" s="43">
        <f t="shared" ca="1" si="196"/>
        <v>2473213</v>
      </c>
      <c r="AA337" s="43">
        <f t="shared" ca="1" si="196"/>
        <v>3102446</v>
      </c>
      <c r="AB337" s="43">
        <f t="shared" ca="1" si="196"/>
        <v>3390585</v>
      </c>
      <c r="AC337" s="43">
        <f t="shared" ca="1" si="196"/>
        <v>1957271</v>
      </c>
      <c r="AD337" s="43">
        <f t="shared" ca="1" si="196"/>
        <v>2139841</v>
      </c>
      <c r="AE337" s="43">
        <f t="shared" ca="1" si="196"/>
        <v>1595162</v>
      </c>
      <c r="AF337" s="43">
        <f t="shared" ca="1" si="196"/>
        <v>1774463</v>
      </c>
      <c r="AG337" s="43">
        <f t="shared" ca="1" si="196"/>
        <v>2615441</v>
      </c>
      <c r="AH337" s="43">
        <f t="shared" ca="1" si="196"/>
        <v>3185603</v>
      </c>
      <c r="AI337" s="43">
        <f t="shared" ca="1" si="196"/>
        <v>2386603</v>
      </c>
      <c r="AJ337" s="43">
        <f t="shared" ca="1" si="196"/>
        <v>2233604</v>
      </c>
      <c r="AK337" s="43">
        <f t="shared" ca="1" si="196"/>
        <v>2260695</v>
      </c>
      <c r="AL337" s="43">
        <f t="shared" ca="1" si="196"/>
        <v>2396986</v>
      </c>
      <c r="AM337" s="43">
        <f t="shared" ca="1" si="196"/>
        <v>3695896</v>
      </c>
      <c r="AN337" s="43">
        <f t="shared" ca="1" si="196"/>
        <v>3522636</v>
      </c>
      <c r="AO337" s="43">
        <f t="shared" ca="1" si="196"/>
        <v>2011265</v>
      </c>
      <c r="AP337" s="43">
        <f t="shared" ca="1" si="196"/>
        <v>2098675</v>
      </c>
      <c r="AQ337" s="43">
        <f t="shared" ca="1" si="196"/>
        <v>1604864</v>
      </c>
      <c r="AR337" s="43">
        <f t="shared" ca="1" si="196"/>
        <v>1572153</v>
      </c>
      <c r="AS337" s="43">
        <f t="shared" ca="1" si="196"/>
        <v>2396915</v>
      </c>
      <c r="AT337" s="43">
        <f t="shared" ca="1" si="196"/>
        <v>2433089</v>
      </c>
      <c r="AU337" s="43">
        <f t="shared" ca="1" si="196"/>
        <v>2456690</v>
      </c>
      <c r="AV337" s="43">
        <f t="shared" ca="1" si="196"/>
        <v>2492362</v>
      </c>
      <c r="AW337" s="43">
        <f t="shared" ca="1" si="196"/>
        <v>2244622</v>
      </c>
      <c r="AX337" s="2">
        <f t="shared" ref="AX337:AX372" ca="1" si="197">OFFSET(INDIRECT($E337),0,AX$1)</f>
        <v>2270752</v>
      </c>
      <c r="AY337" s="2">
        <f t="shared" ref="AY337:BN352" ca="1" si="198">OFFSET(INDIRECT($E337),0,AY$1)</f>
        <v>3702887</v>
      </c>
      <c r="AZ337" s="2">
        <f t="shared" ca="1" si="198"/>
        <v>4240679</v>
      </c>
      <c r="BA337" s="2">
        <f t="shared" ca="1" si="198"/>
        <v>2073070</v>
      </c>
      <c r="BB337" s="2">
        <f t="shared" ca="1" si="198"/>
        <v>2474303</v>
      </c>
      <c r="BC337" s="2">
        <f t="shared" ca="1" si="198"/>
        <v>1911529</v>
      </c>
      <c r="BD337" s="2">
        <f t="shared" ca="1" si="198"/>
        <v>1714358</v>
      </c>
      <c r="BE337" s="2">
        <f t="shared" ca="1" si="198"/>
        <v>2250101</v>
      </c>
      <c r="BF337" s="2">
        <f t="shared" ca="1" si="198"/>
        <v>3396481</v>
      </c>
      <c r="BG337" s="2">
        <f t="shared" ca="1" si="198"/>
        <v>2159635</v>
      </c>
      <c r="BH337" s="2">
        <f t="shared" ca="1" si="198"/>
        <v>2402319</v>
      </c>
      <c r="BI337" s="2">
        <f t="shared" ca="1" si="198"/>
        <v>2098562</v>
      </c>
      <c r="BJ337" s="2">
        <f t="shared" ca="1" si="198"/>
        <v>2187932</v>
      </c>
      <c r="BK337" s="2">
        <f t="shared" ca="1" si="198"/>
        <v>3353765</v>
      </c>
      <c r="BL337" s="2">
        <f t="shared" ca="1" si="198"/>
        <v>3879678</v>
      </c>
      <c r="BM337" s="2">
        <f t="shared" ca="1" si="198"/>
        <v>2305975</v>
      </c>
      <c r="BN337" s="2">
        <f t="shared" ca="1" si="198"/>
        <v>2290185</v>
      </c>
      <c r="BO337" s="2">
        <f t="shared" ref="BH337:BW352" ca="1" si="199">OFFSET(INDIRECT($E337),0,BO$1)</f>
        <v>1826991</v>
      </c>
      <c r="BP337" s="2">
        <f t="shared" ca="1" si="199"/>
        <v>1792986</v>
      </c>
      <c r="BQ337" s="2">
        <f t="shared" ca="1" si="199"/>
        <v>2439158</v>
      </c>
      <c r="BR337" s="2">
        <f t="shared" ca="1" si="199"/>
        <v>2649896</v>
      </c>
      <c r="BS337" s="2">
        <f t="shared" ca="1" si="199"/>
        <v>1771556</v>
      </c>
      <c r="BT337" s="2">
        <f t="shared" ca="1" si="199"/>
        <v>2078990</v>
      </c>
      <c r="BU337" s="2">
        <f t="shared" ca="1" si="199"/>
        <v>1846153</v>
      </c>
      <c r="BV337" s="2">
        <f t="shared" ca="1" si="199"/>
        <v>1968052</v>
      </c>
      <c r="BW337" s="2">
        <f t="shared" ca="1" si="199"/>
        <v>2815722</v>
      </c>
      <c r="BX337" s="2">
        <f t="shared" ref="BR337:CC352" ca="1" si="200">OFFSET(INDIRECT($E337),0,BX$1)</f>
        <v>2806783</v>
      </c>
      <c r="BY337" s="2">
        <f t="shared" ca="1" si="200"/>
        <v>0</v>
      </c>
      <c r="BZ337" s="2">
        <f t="shared" ca="1" si="200"/>
        <v>0</v>
      </c>
      <c r="CA337" s="2">
        <f t="shared" ca="1" si="200"/>
        <v>0</v>
      </c>
      <c r="CB337" s="2">
        <f t="shared" ca="1" si="200"/>
        <v>0</v>
      </c>
      <c r="CC337" s="2">
        <f t="shared" ca="1" si="200"/>
        <v>0</v>
      </c>
    </row>
    <row r="338" spans="2:81">
      <c r="B338" s="26">
        <v>223</v>
      </c>
      <c r="C338" s="26" t="str">
        <f t="shared" si="191"/>
        <v>历史汇总!B223</v>
      </c>
      <c r="D338" s="26">
        <v>336</v>
      </c>
      <c r="E338" s="26" t="str">
        <f t="shared" si="192"/>
        <v>历史新!C336</v>
      </c>
      <c r="F338" s="26">
        <f>ROW()</f>
        <v>338</v>
      </c>
      <c r="G338" s="694"/>
      <c r="H338" s="29" t="s">
        <v>71</v>
      </c>
      <c r="I338" s="49">
        <f t="shared" ref="I338:X359" ca="1" si="201">OFFSET(INDIRECT($C338),0,I$1)</f>
        <v>0.35010000000000002</v>
      </c>
      <c r="J338" s="49">
        <f t="shared" ca="1" si="196"/>
        <v>2.5999999999999999E-3</v>
      </c>
      <c r="K338" s="49">
        <f t="shared" ca="1" si="196"/>
        <v>-0.27839999999999998</v>
      </c>
      <c r="L338" s="49">
        <f t="shared" ca="1" si="196"/>
        <v>4.19E-2</v>
      </c>
      <c r="M338" s="49">
        <f t="shared" ca="1" si="196"/>
        <v>-7.2700000000000001E-2</v>
      </c>
      <c r="N338" s="49">
        <f t="shared" ca="1" si="196"/>
        <v>0.10100000000000001</v>
      </c>
      <c r="O338" s="49">
        <f t="shared" ca="1" si="196"/>
        <v>0.41389999999999999</v>
      </c>
      <c r="P338" s="49">
        <f t="shared" ca="1" si="196"/>
        <v>0.28820000000000001</v>
      </c>
      <c r="Q338" s="49">
        <f t="shared" ca="1" si="196"/>
        <v>-0.3735</v>
      </c>
      <c r="R338" s="49">
        <f t="shared" ca="1" si="196"/>
        <v>8.7599999999999997E-2</v>
      </c>
      <c r="S338" s="49">
        <f t="shared" ca="1" si="196"/>
        <v>-3.4500000000000003E-2</v>
      </c>
      <c r="T338" s="49">
        <f t="shared" ca="1" si="196"/>
        <v>6.6900000000000001E-2</v>
      </c>
      <c r="U338" s="49">
        <f t="shared" ca="1" si="196"/>
        <v>0.61672542970471578</v>
      </c>
      <c r="V338" s="49">
        <f t="shared" ca="1" si="196"/>
        <v>-0.1794</v>
      </c>
      <c r="W338" s="49">
        <f t="shared" ca="1" si="196"/>
        <v>-0.1368</v>
      </c>
      <c r="X338" s="49">
        <f t="shared" ca="1" si="196"/>
        <v>0.35089999999999999</v>
      </c>
      <c r="Y338" s="49">
        <f t="shared" ca="1" si="196"/>
        <v>-0.13020000000000001</v>
      </c>
      <c r="Z338" s="49">
        <f t="shared" ca="1" si="196"/>
        <v>0.1249</v>
      </c>
      <c r="AA338" s="49">
        <f t="shared" ca="1" si="196"/>
        <v>0.25440000000000002</v>
      </c>
      <c r="AB338" s="49">
        <f t="shared" ca="1" si="196"/>
        <v>9.2899999999999996E-2</v>
      </c>
      <c r="AC338" s="49">
        <f t="shared" ca="1" si="196"/>
        <v>-0.42270000000000002</v>
      </c>
      <c r="AD338" s="49">
        <f t="shared" ca="1" si="196"/>
        <v>9.3299999999999994E-2</v>
      </c>
      <c r="AE338" s="49">
        <f t="shared" ca="1" si="196"/>
        <v>-0.2545</v>
      </c>
      <c r="AF338" s="49">
        <f t="shared" ca="1" si="196"/>
        <v>0.1124</v>
      </c>
      <c r="AG338" s="49">
        <f t="shared" ca="1" si="196"/>
        <v>0.47389999999999999</v>
      </c>
      <c r="AH338" s="49">
        <f t="shared" ca="1" si="196"/>
        <v>0.218</v>
      </c>
      <c r="AI338" s="49">
        <f t="shared" ca="1" si="196"/>
        <v>-0.25080000000000002</v>
      </c>
      <c r="AJ338" s="49">
        <f t="shared" ca="1" si="196"/>
        <v>-6.4100000000000004E-2</v>
      </c>
      <c r="AK338" s="49">
        <f t="shared" ca="1" si="196"/>
        <v>1.21E-2</v>
      </c>
      <c r="AL338" s="49">
        <f t="shared" ca="1" si="196"/>
        <v>6.0299999999999999E-2</v>
      </c>
      <c r="AM338" s="49">
        <f t="shared" ca="1" si="196"/>
        <v>0.54190000000000005</v>
      </c>
      <c r="AN338" s="49">
        <f t="shared" ca="1" si="196"/>
        <v>-4.6899999999999997E-2</v>
      </c>
      <c r="AO338" s="49">
        <f t="shared" ca="1" si="196"/>
        <v>-0.42899999999999999</v>
      </c>
      <c r="AP338" s="49">
        <f t="shared" ca="1" si="196"/>
        <v>4.3499999999999997E-2</v>
      </c>
      <c r="AQ338" s="49">
        <f t="shared" ca="1" si="196"/>
        <v>-0.23530000000000001</v>
      </c>
      <c r="AR338" s="49">
        <f t="shared" ca="1" si="196"/>
        <v>-2.0400000000000001E-2</v>
      </c>
      <c r="AS338" s="49">
        <f t="shared" ca="1" si="196"/>
        <v>0.52459999999999996</v>
      </c>
      <c r="AT338" s="49">
        <f t="shared" ca="1" si="196"/>
        <v>1.5100000000000001E-2</v>
      </c>
      <c r="AU338" s="49">
        <f t="shared" ca="1" si="196"/>
        <v>9.7000000000000003E-3</v>
      </c>
      <c r="AV338" s="49">
        <f t="shared" ca="1" si="196"/>
        <v>1.4500000000000001E-2</v>
      </c>
      <c r="AW338" s="49">
        <f t="shared" ca="1" si="196"/>
        <v>-9.9400000000000002E-2</v>
      </c>
      <c r="AX338" s="4">
        <f t="shared" ca="1" si="197"/>
        <v>3.2300000000000002E-2</v>
      </c>
      <c r="AY338" s="4">
        <f t="shared" ca="1" si="198"/>
        <v>0.63070000000000004</v>
      </c>
      <c r="AZ338" s="4">
        <f t="shared" ca="1" si="198"/>
        <v>0.1452</v>
      </c>
      <c r="BA338" s="4">
        <f t="shared" ca="1" si="198"/>
        <v>-0.5111</v>
      </c>
      <c r="BB338" s="4">
        <f t="shared" ca="1" si="198"/>
        <v>0.19350000000000001</v>
      </c>
      <c r="BC338" s="4">
        <f t="shared" ca="1" si="198"/>
        <v>-0.22739999999999999</v>
      </c>
      <c r="BD338" s="4">
        <f t="shared" ca="1" si="198"/>
        <v>-0.1031</v>
      </c>
      <c r="BE338" s="4">
        <f t="shared" ca="1" si="198"/>
        <v>0.3125</v>
      </c>
      <c r="BF338" s="4">
        <f t="shared" ca="1" si="198"/>
        <v>0.50949999999999995</v>
      </c>
      <c r="BG338" s="4">
        <f t="shared" ca="1" si="198"/>
        <v>-0.36420000000000002</v>
      </c>
      <c r="BH338" s="4">
        <f t="shared" ca="1" si="199"/>
        <v>0.1124</v>
      </c>
      <c r="BI338" s="4">
        <f t="shared" ca="1" si="199"/>
        <v>-0.12640000000000001</v>
      </c>
      <c r="BJ338" s="4">
        <f t="shared" ca="1" si="199"/>
        <v>4.2599999999999999E-2</v>
      </c>
      <c r="BK338" s="4">
        <f t="shared" ca="1" si="199"/>
        <v>0.53280000000000005</v>
      </c>
      <c r="BL338" s="4">
        <f t="shared" ca="1" si="199"/>
        <v>0.15679999999999999</v>
      </c>
      <c r="BM338" s="4">
        <f t="shared" ca="1" si="199"/>
        <v>-0.40560000000000002</v>
      </c>
      <c r="BN338" s="4">
        <f t="shared" ca="1" si="199"/>
        <v>-6.7999999999999996E-3</v>
      </c>
      <c r="BO338" s="4">
        <f t="shared" ca="1" si="199"/>
        <v>-0.20230000000000001</v>
      </c>
      <c r="BP338" s="4">
        <f t="shared" ca="1" si="199"/>
        <v>-1.8599999999999998E-2</v>
      </c>
      <c r="BQ338" s="4">
        <f t="shared" ca="1" si="199"/>
        <v>0.3604</v>
      </c>
      <c r="BR338" s="4">
        <f t="shared" ca="1" si="200"/>
        <v>8.6400000000000005E-2</v>
      </c>
      <c r="BS338" s="4">
        <f t="shared" ca="1" si="200"/>
        <v>-0.33150000000000002</v>
      </c>
      <c r="BT338" s="4">
        <f t="shared" ca="1" si="200"/>
        <v>0.17349999999999999</v>
      </c>
      <c r="BU338" s="4">
        <f t="shared" ca="1" si="200"/>
        <v>-0.112</v>
      </c>
      <c r="BV338" s="4">
        <f t="shared" ca="1" si="200"/>
        <v>6.6000000000000003E-2</v>
      </c>
      <c r="BW338" s="4">
        <f t="shared" ca="1" si="200"/>
        <v>0.43070000000000003</v>
      </c>
      <c r="BX338" s="4">
        <f t="shared" ca="1" si="200"/>
        <v>-3.2000000000000002E-3</v>
      </c>
      <c r="BY338" s="4">
        <f t="shared" ca="1" si="200"/>
        <v>0</v>
      </c>
      <c r="BZ338" s="4">
        <f t="shared" ca="1" si="200"/>
        <v>0</v>
      </c>
      <c r="CA338" s="4">
        <f t="shared" ca="1" si="200"/>
        <v>0</v>
      </c>
      <c r="CB338" s="4">
        <f t="shared" ca="1" si="200"/>
        <v>0</v>
      </c>
      <c r="CC338" s="4">
        <f t="shared" ca="1" si="200"/>
        <v>0</v>
      </c>
    </row>
    <row r="339" spans="2:81">
      <c r="B339" s="26">
        <v>224</v>
      </c>
      <c r="C339" s="26" t="str">
        <f t="shared" si="191"/>
        <v>历史汇总!B224</v>
      </c>
      <c r="D339" s="26">
        <v>337</v>
      </c>
      <c r="E339" s="26" t="str">
        <f t="shared" si="192"/>
        <v>历史新!C337</v>
      </c>
      <c r="F339" s="26">
        <f>ROW()</f>
        <v>339</v>
      </c>
      <c r="G339" s="694"/>
      <c r="H339" s="28" t="s">
        <v>72</v>
      </c>
      <c r="I339" s="43">
        <f t="shared" ca="1" si="201"/>
        <v>0</v>
      </c>
      <c r="J339" s="43">
        <f t="shared" ca="1" si="196"/>
        <v>0</v>
      </c>
      <c r="K339" s="43">
        <f t="shared" ca="1" si="196"/>
        <v>0</v>
      </c>
      <c r="L339" s="43">
        <f t="shared" ca="1" si="196"/>
        <v>0</v>
      </c>
      <c r="M339" s="43">
        <f t="shared" ca="1" si="196"/>
        <v>0</v>
      </c>
      <c r="N339" s="43">
        <f t="shared" ca="1" si="196"/>
        <v>0</v>
      </c>
      <c r="O339" s="43">
        <f t="shared" ca="1" si="196"/>
        <v>0</v>
      </c>
      <c r="P339" s="43">
        <f t="shared" ca="1" si="196"/>
        <v>998938</v>
      </c>
      <c r="Q339" s="43">
        <f t="shared" ca="1" si="196"/>
        <v>675307</v>
      </c>
      <c r="R339" s="43">
        <f t="shared" ca="1" si="196"/>
        <v>665778</v>
      </c>
      <c r="S339" s="43">
        <f t="shared" ca="1" si="196"/>
        <v>618474</v>
      </c>
      <c r="T339" s="43">
        <f t="shared" ca="1" si="196"/>
        <v>612753</v>
      </c>
      <c r="U339" s="43">
        <f t="shared" ca="1" si="196"/>
        <v>1114379</v>
      </c>
      <c r="V339" s="43">
        <f t="shared" ca="1" si="196"/>
        <v>951536</v>
      </c>
      <c r="W339" s="43">
        <f t="shared" ca="1" si="196"/>
        <v>760381</v>
      </c>
      <c r="X339" s="43">
        <f t="shared" ca="1" si="196"/>
        <v>1020932</v>
      </c>
      <c r="Y339" s="43">
        <f t="shared" ca="1" si="196"/>
        <v>949431</v>
      </c>
      <c r="Z339" s="43">
        <f t="shared" ca="1" si="196"/>
        <v>1035663</v>
      </c>
      <c r="AA339" s="43">
        <f t="shared" ca="1" si="196"/>
        <v>1507835</v>
      </c>
      <c r="AB339" s="43">
        <f t="shared" ca="1" si="196"/>
        <v>1692457</v>
      </c>
      <c r="AC339" s="43">
        <f t="shared" ca="1" si="196"/>
        <v>919093</v>
      </c>
      <c r="AD339" s="43">
        <f t="shared" ca="1" si="196"/>
        <v>976341</v>
      </c>
      <c r="AE339" s="43">
        <f t="shared" ca="1" si="196"/>
        <v>739995</v>
      </c>
      <c r="AF339" s="43">
        <f t="shared" ca="1" si="196"/>
        <v>819591</v>
      </c>
      <c r="AG339" s="43">
        <f t="shared" ca="1" si="196"/>
        <v>1142369</v>
      </c>
      <c r="AH339" s="43">
        <f t="shared" ca="1" si="196"/>
        <v>1503669</v>
      </c>
      <c r="AI339" s="43">
        <f t="shared" ca="1" si="196"/>
        <v>1020209</v>
      </c>
      <c r="AJ339" s="43">
        <f t="shared" ca="1" si="196"/>
        <v>963982</v>
      </c>
      <c r="AK339" s="43">
        <f t="shared" ca="1" si="196"/>
        <v>887533</v>
      </c>
      <c r="AL339" s="43">
        <f t="shared" ca="1" si="196"/>
        <v>956534</v>
      </c>
      <c r="AM339" s="43">
        <f t="shared" ca="1" si="196"/>
        <v>1540097</v>
      </c>
      <c r="AN339" s="43">
        <f t="shared" ca="1" si="196"/>
        <v>1550072</v>
      </c>
      <c r="AO339" s="43">
        <f t="shared" ca="1" si="196"/>
        <v>816395</v>
      </c>
      <c r="AP339" s="43">
        <f t="shared" ca="1" si="196"/>
        <v>809143</v>
      </c>
      <c r="AQ339" s="43">
        <f t="shared" ca="1" si="196"/>
        <v>652162</v>
      </c>
      <c r="AR339" s="43">
        <f t="shared" ca="1" si="196"/>
        <v>586872</v>
      </c>
      <c r="AS339" s="43">
        <f t="shared" ca="1" si="196"/>
        <v>939768</v>
      </c>
      <c r="AT339" s="43">
        <f t="shared" ca="1" si="196"/>
        <v>950156</v>
      </c>
      <c r="AU339" s="43">
        <f t="shared" ca="1" si="196"/>
        <v>890547</v>
      </c>
      <c r="AV339" s="43">
        <f t="shared" ca="1" si="196"/>
        <v>924086</v>
      </c>
      <c r="AW339" s="43">
        <f t="shared" ca="1" si="196"/>
        <v>855049</v>
      </c>
      <c r="AX339" s="2">
        <f t="shared" ca="1" si="197"/>
        <v>900275</v>
      </c>
      <c r="AY339" s="2">
        <f t="shared" ca="1" si="198"/>
        <v>1467527</v>
      </c>
      <c r="AZ339" s="2">
        <f t="shared" ca="1" si="198"/>
        <v>1647342</v>
      </c>
      <c r="BA339" s="2">
        <f t="shared" ca="1" si="198"/>
        <v>782227</v>
      </c>
      <c r="BB339" s="2">
        <f t="shared" ca="1" si="198"/>
        <v>869020</v>
      </c>
      <c r="BC339" s="2">
        <f t="shared" ca="1" si="198"/>
        <v>706608</v>
      </c>
      <c r="BD339" s="2">
        <f t="shared" ca="1" si="198"/>
        <v>626337</v>
      </c>
      <c r="BE339" s="2">
        <f t="shared" ca="1" si="198"/>
        <v>814290</v>
      </c>
      <c r="BF339" s="2">
        <f t="shared" ca="1" si="198"/>
        <v>1213811</v>
      </c>
      <c r="BG339" s="2">
        <f t="shared" ca="1" si="198"/>
        <v>784895</v>
      </c>
      <c r="BH339" s="2">
        <f t="shared" ca="1" si="199"/>
        <v>833568</v>
      </c>
      <c r="BI339" s="2">
        <f t="shared" ca="1" si="199"/>
        <v>761263</v>
      </c>
      <c r="BJ339" s="2">
        <f t="shared" ca="1" si="199"/>
        <v>738051</v>
      </c>
      <c r="BK339" s="2">
        <f t="shared" ca="1" si="199"/>
        <v>1333692</v>
      </c>
      <c r="BL339" s="2">
        <f t="shared" ca="1" si="199"/>
        <v>1522385</v>
      </c>
      <c r="BM339" s="2">
        <f t="shared" ca="1" si="199"/>
        <v>813334</v>
      </c>
      <c r="BN339" s="2">
        <f t="shared" ca="1" si="199"/>
        <v>838180</v>
      </c>
      <c r="BO339" s="2">
        <f t="shared" ca="1" si="199"/>
        <v>643168</v>
      </c>
      <c r="BP339" s="2">
        <f t="shared" ca="1" si="199"/>
        <v>601672</v>
      </c>
      <c r="BQ339" s="2">
        <f t="shared" ca="1" si="199"/>
        <v>880915</v>
      </c>
      <c r="BR339" s="2">
        <f t="shared" ca="1" si="200"/>
        <v>926406</v>
      </c>
      <c r="BS339" s="2">
        <f t="shared" ca="1" si="200"/>
        <v>573944</v>
      </c>
      <c r="BT339" s="2">
        <f t="shared" ca="1" si="200"/>
        <v>668463</v>
      </c>
      <c r="BU339" s="2">
        <f t="shared" ca="1" si="200"/>
        <v>608839</v>
      </c>
      <c r="BV339" s="2">
        <f t="shared" ca="1" si="200"/>
        <v>671642</v>
      </c>
      <c r="BW339" s="2">
        <f t="shared" ca="1" si="200"/>
        <v>1043808</v>
      </c>
      <c r="BX339" s="2">
        <f t="shared" ca="1" si="200"/>
        <v>959679</v>
      </c>
      <c r="BY339" s="2">
        <f t="shared" ca="1" si="200"/>
        <v>0</v>
      </c>
      <c r="BZ339" s="2">
        <f t="shared" ca="1" si="200"/>
        <v>0</v>
      </c>
      <c r="CA339" s="2">
        <f t="shared" ca="1" si="200"/>
        <v>0</v>
      </c>
      <c r="CB339" s="2">
        <f t="shared" ca="1" si="200"/>
        <v>0</v>
      </c>
      <c r="CC339" s="2">
        <f t="shared" ca="1" si="200"/>
        <v>0</v>
      </c>
    </row>
    <row r="340" spans="2:81">
      <c r="B340" s="26">
        <v>225</v>
      </c>
      <c r="C340" s="26" t="str">
        <f t="shared" si="191"/>
        <v>历史汇总!B225</v>
      </c>
      <c r="D340" s="26">
        <v>338</v>
      </c>
      <c r="E340" s="26" t="str">
        <f t="shared" si="192"/>
        <v>历史新!C338</v>
      </c>
      <c r="F340" s="26">
        <f>ROW()</f>
        <v>340</v>
      </c>
      <c r="G340" s="694"/>
      <c r="H340" s="29" t="s">
        <v>73</v>
      </c>
      <c r="I340" s="49">
        <f t="shared" ca="1" si="201"/>
        <v>0</v>
      </c>
      <c r="J340" s="49">
        <f t="shared" ca="1" si="196"/>
        <v>0</v>
      </c>
      <c r="K340" s="49">
        <f t="shared" ca="1" si="196"/>
        <v>0</v>
      </c>
      <c r="L340" s="49">
        <f t="shared" ca="1" si="196"/>
        <v>0</v>
      </c>
      <c r="M340" s="49">
        <f t="shared" ca="1" si="196"/>
        <v>0</v>
      </c>
      <c r="N340" s="49">
        <f t="shared" ca="1" si="196"/>
        <v>0</v>
      </c>
      <c r="O340" s="49">
        <f t="shared" ca="1" si="196"/>
        <v>0</v>
      </c>
      <c r="P340" s="49">
        <f t="shared" ca="1" si="196"/>
        <v>0</v>
      </c>
      <c r="Q340" s="49">
        <f t="shared" ca="1" si="196"/>
        <v>-0.32400000000000001</v>
      </c>
      <c r="R340" s="49">
        <f t="shared" ca="1" si="196"/>
        <v>-1.41E-2</v>
      </c>
      <c r="S340" s="49">
        <f t="shared" ca="1" si="196"/>
        <v>-7.1099999999999997E-2</v>
      </c>
      <c r="T340" s="49">
        <f t="shared" ca="1" si="196"/>
        <v>-9.2999999999999992E-3</v>
      </c>
      <c r="U340" s="49">
        <f t="shared" ca="1" si="196"/>
        <v>0.81864307477890774</v>
      </c>
      <c r="V340" s="49">
        <f t="shared" ca="1" si="196"/>
        <v>-0.14610000000000001</v>
      </c>
      <c r="W340" s="49">
        <f t="shared" ca="1" si="196"/>
        <v>-0.2009</v>
      </c>
      <c r="X340" s="49">
        <f t="shared" ca="1" si="196"/>
        <v>0.3427</v>
      </c>
      <c r="Y340" s="49">
        <f t="shared" ca="1" si="196"/>
        <v>-7.0000000000000007E-2</v>
      </c>
      <c r="Z340" s="49">
        <f t="shared" ca="1" si="196"/>
        <v>9.0800000000000006E-2</v>
      </c>
      <c r="AA340" s="49">
        <f t="shared" ca="1" si="196"/>
        <v>0.45590000000000003</v>
      </c>
      <c r="AB340" s="49">
        <f t="shared" ca="1" si="196"/>
        <v>0.12239999999999999</v>
      </c>
      <c r="AC340" s="49">
        <f t="shared" ca="1" si="196"/>
        <v>-0.45689999999999997</v>
      </c>
      <c r="AD340" s="49">
        <f t="shared" ca="1" si="196"/>
        <v>6.2300000000000001E-2</v>
      </c>
      <c r="AE340" s="49">
        <f t="shared" ca="1" si="196"/>
        <v>-0.24210000000000001</v>
      </c>
      <c r="AF340" s="49">
        <f t="shared" ca="1" si="196"/>
        <v>0.1076</v>
      </c>
      <c r="AG340" s="49">
        <f t="shared" ca="1" si="196"/>
        <v>0.39379999999999998</v>
      </c>
      <c r="AH340" s="49">
        <f t="shared" ca="1" si="196"/>
        <v>0.31630000000000003</v>
      </c>
      <c r="AI340" s="49">
        <f t="shared" ca="1" si="196"/>
        <v>-0.32150000000000001</v>
      </c>
      <c r="AJ340" s="49">
        <f t="shared" ca="1" si="196"/>
        <v>-5.5100000000000003E-2</v>
      </c>
      <c r="AK340" s="49">
        <f t="shared" ca="1" si="196"/>
        <v>-7.9299999999999995E-2</v>
      </c>
      <c r="AL340" s="49">
        <f t="shared" ca="1" si="196"/>
        <v>7.7700000000000005E-2</v>
      </c>
      <c r="AM340" s="49">
        <f t="shared" ca="1" si="196"/>
        <v>0.61009999999999998</v>
      </c>
      <c r="AN340" s="49">
        <f t="shared" ca="1" si="196"/>
        <v>6.4999999999999997E-3</v>
      </c>
      <c r="AO340" s="49">
        <f t="shared" ca="1" si="196"/>
        <v>-0.4733</v>
      </c>
      <c r="AP340" s="49">
        <f t="shared" ca="1" si="196"/>
        <v>-8.8999999999999999E-3</v>
      </c>
      <c r="AQ340" s="49">
        <f t="shared" ca="1" si="196"/>
        <v>-0.19400000000000001</v>
      </c>
      <c r="AR340" s="49">
        <f t="shared" ca="1" si="196"/>
        <v>-0.10009999999999999</v>
      </c>
      <c r="AS340" s="49">
        <f t="shared" ca="1" si="196"/>
        <v>0.60129999999999995</v>
      </c>
      <c r="AT340" s="49">
        <f t="shared" ca="1" si="196"/>
        <v>1.11E-2</v>
      </c>
      <c r="AU340" s="49">
        <f t="shared" ca="1" si="196"/>
        <v>-6.2700000000000006E-2</v>
      </c>
      <c r="AV340" s="49">
        <f t="shared" ca="1" si="196"/>
        <v>3.7699999999999997E-2</v>
      </c>
      <c r="AW340" s="49">
        <f t="shared" ca="1" si="196"/>
        <v>-7.4700000000000003E-2</v>
      </c>
      <c r="AX340" s="4">
        <f t="shared" ca="1" si="197"/>
        <v>5.2600000000000001E-2</v>
      </c>
      <c r="AY340" s="4">
        <f t="shared" ca="1" si="198"/>
        <v>0.63009999999999999</v>
      </c>
      <c r="AZ340" s="4">
        <f t="shared" ca="1" si="198"/>
        <v>0.1225</v>
      </c>
      <c r="BA340" s="4">
        <f t="shared" ca="1" si="198"/>
        <v>-0.5252</v>
      </c>
      <c r="BB340" s="4">
        <f t="shared" ca="1" si="198"/>
        <v>0.111</v>
      </c>
      <c r="BC340" s="4">
        <f t="shared" ca="1" si="198"/>
        <v>-0.18690000000000001</v>
      </c>
      <c r="BD340" s="4">
        <f t="shared" ca="1" si="198"/>
        <v>-0.11360000000000001</v>
      </c>
      <c r="BE340" s="4">
        <f t="shared" ca="1" si="198"/>
        <v>0.30009999999999998</v>
      </c>
      <c r="BF340" s="4">
        <f t="shared" ca="1" si="198"/>
        <v>0.49059999999999998</v>
      </c>
      <c r="BG340" s="4">
        <f t="shared" ca="1" si="198"/>
        <v>-0.35339999999999999</v>
      </c>
      <c r="BH340" s="4">
        <f t="shared" ca="1" si="199"/>
        <v>6.2E-2</v>
      </c>
      <c r="BI340" s="4">
        <f t="shared" ca="1" si="199"/>
        <v>-8.6699999999999999E-2</v>
      </c>
      <c r="BJ340" s="4">
        <f t="shared" ca="1" si="199"/>
        <v>-3.0499999999999999E-2</v>
      </c>
      <c r="BK340" s="4">
        <f t="shared" ca="1" si="199"/>
        <v>0.80700000000000005</v>
      </c>
      <c r="BL340" s="4">
        <f t="shared" ca="1" si="199"/>
        <v>0.14149999999999999</v>
      </c>
      <c r="BM340" s="4">
        <f t="shared" ca="1" si="199"/>
        <v>-0.46579999999999999</v>
      </c>
      <c r="BN340" s="4">
        <f t="shared" ca="1" si="199"/>
        <v>3.0499999999999999E-2</v>
      </c>
      <c r="BO340" s="4">
        <f t="shared" ca="1" si="199"/>
        <v>-0.23269999999999999</v>
      </c>
      <c r="BP340" s="4">
        <f t="shared" ca="1" si="199"/>
        <v>-6.4500000000000002E-2</v>
      </c>
      <c r="BQ340" s="4">
        <f t="shared" ca="1" si="199"/>
        <v>0.46410000000000001</v>
      </c>
      <c r="BR340" s="4">
        <f t="shared" ca="1" si="200"/>
        <v>5.16E-2</v>
      </c>
      <c r="BS340" s="4">
        <f t="shared" ca="1" si="200"/>
        <v>-0.3805</v>
      </c>
      <c r="BT340" s="4">
        <f t="shared" ca="1" si="200"/>
        <v>0.16470000000000001</v>
      </c>
      <c r="BU340" s="4">
        <f t="shared" ca="1" si="200"/>
        <v>-8.9200000000000002E-2</v>
      </c>
      <c r="BV340" s="4">
        <f t="shared" ca="1" si="200"/>
        <v>0.1032</v>
      </c>
      <c r="BW340" s="4">
        <f t="shared" ca="1" si="200"/>
        <v>0.55410000000000004</v>
      </c>
      <c r="BX340" s="4">
        <f t="shared" ca="1" si="200"/>
        <v>-8.0600000000000005E-2</v>
      </c>
      <c r="BY340" s="4">
        <f t="shared" ca="1" si="200"/>
        <v>0</v>
      </c>
      <c r="BZ340" s="4">
        <f t="shared" ca="1" si="200"/>
        <v>0</v>
      </c>
      <c r="CA340" s="4">
        <f t="shared" ca="1" si="200"/>
        <v>0</v>
      </c>
      <c r="CB340" s="4">
        <f t="shared" ca="1" si="200"/>
        <v>0</v>
      </c>
      <c r="CC340" s="4">
        <f t="shared" ca="1" si="200"/>
        <v>0</v>
      </c>
    </row>
    <row r="341" spans="2:81">
      <c r="B341" s="26">
        <v>231</v>
      </c>
      <c r="C341" s="26" t="str">
        <f t="shared" si="191"/>
        <v>历史汇总!B231</v>
      </c>
      <c r="D341" s="26">
        <v>339</v>
      </c>
      <c r="E341" s="26" t="str">
        <f t="shared" si="192"/>
        <v>历史新!C339</v>
      </c>
      <c r="F341" s="26">
        <f>ROW()</f>
        <v>341</v>
      </c>
      <c r="G341" s="694"/>
      <c r="H341" s="28" t="s">
        <v>74</v>
      </c>
      <c r="I341" s="43">
        <f t="shared" ca="1" si="201"/>
        <v>742042</v>
      </c>
      <c r="J341" s="43">
        <f t="shared" ca="1" si="196"/>
        <v>710338</v>
      </c>
      <c r="K341" s="43">
        <f t="shared" ca="1" si="196"/>
        <v>440403</v>
      </c>
      <c r="L341" s="43">
        <f t="shared" ca="1" si="196"/>
        <v>471683</v>
      </c>
      <c r="M341" s="43">
        <f t="shared" ca="1" si="196"/>
        <v>424542</v>
      </c>
      <c r="N341" s="43">
        <f t="shared" ca="1" si="196"/>
        <v>505102</v>
      </c>
      <c r="O341" s="43">
        <f t="shared" ca="1" si="196"/>
        <v>840315</v>
      </c>
      <c r="P341" s="43">
        <f t="shared" ca="1" si="196"/>
        <v>1207075</v>
      </c>
      <c r="Q341" s="43">
        <f t="shared" ca="1" si="196"/>
        <v>561264</v>
      </c>
      <c r="R341" s="43">
        <f t="shared" ca="1" si="196"/>
        <v>683010</v>
      </c>
      <c r="S341" s="43">
        <f t="shared" ca="1" si="196"/>
        <v>641384</v>
      </c>
      <c r="T341" s="43">
        <f t="shared" ca="1" si="196"/>
        <v>800655</v>
      </c>
      <c r="U341" s="43">
        <f t="shared" ca="1" si="196"/>
        <v>1511255</v>
      </c>
      <c r="V341" s="43">
        <f t="shared" ca="1" si="196"/>
        <v>1031307</v>
      </c>
      <c r="W341" s="43">
        <f t="shared" ca="1" si="196"/>
        <v>899084</v>
      </c>
      <c r="X341" s="43">
        <f t="shared" ca="1" si="196"/>
        <v>1462978</v>
      </c>
      <c r="Y341" s="43">
        <f t="shared" ca="1" si="196"/>
        <v>1142740</v>
      </c>
      <c r="Z341" s="43">
        <f t="shared" ca="1" si="196"/>
        <v>1346508</v>
      </c>
      <c r="AA341" s="43">
        <f t="shared" ca="1" si="196"/>
        <v>1821792</v>
      </c>
      <c r="AB341" s="43">
        <f t="shared" ca="1" si="196"/>
        <v>1962099</v>
      </c>
      <c r="AC341" s="43">
        <f t="shared" ca="1" si="196"/>
        <v>841401</v>
      </c>
      <c r="AD341" s="43">
        <f t="shared" ca="1" si="196"/>
        <v>1032169</v>
      </c>
      <c r="AE341" s="43">
        <f t="shared" ca="1" si="196"/>
        <v>726651</v>
      </c>
      <c r="AF341" s="43">
        <f t="shared" ca="1" si="196"/>
        <v>860788</v>
      </c>
      <c r="AG341" s="43">
        <f t="shared" ca="1" si="196"/>
        <v>1496327</v>
      </c>
      <c r="AH341" s="43">
        <f t="shared" ca="1" si="196"/>
        <v>1820462</v>
      </c>
      <c r="AI341" s="43">
        <f t="shared" ca="1" si="196"/>
        <v>1130366</v>
      </c>
      <c r="AJ341" s="43">
        <f t="shared" ca="1" si="196"/>
        <v>1116626</v>
      </c>
      <c r="AK341" s="43">
        <f t="shared" ca="1" si="196"/>
        <v>1128914</v>
      </c>
      <c r="AL341" s="43">
        <f t="shared" ca="1" si="196"/>
        <v>1307766</v>
      </c>
      <c r="AM341" s="43">
        <f t="shared" ca="1" si="196"/>
        <v>2333841</v>
      </c>
      <c r="AN341" s="43">
        <f t="shared" ca="1" si="196"/>
        <v>2064983</v>
      </c>
      <c r="AO341" s="43">
        <f t="shared" ca="1" si="196"/>
        <v>951405</v>
      </c>
      <c r="AP341" s="43">
        <f t="shared" ca="1" si="196"/>
        <v>1070340</v>
      </c>
      <c r="AQ341" s="43">
        <f t="shared" ca="1" si="196"/>
        <v>775569</v>
      </c>
      <c r="AR341" s="43">
        <f t="shared" ca="1" si="196"/>
        <v>813869</v>
      </c>
      <c r="AS341" s="43">
        <f t="shared" ca="1" si="196"/>
        <v>1415138</v>
      </c>
      <c r="AT341" s="43">
        <f t="shared" ca="1" si="196"/>
        <v>1434748</v>
      </c>
      <c r="AU341" s="43">
        <f t="shared" ca="1" si="196"/>
        <v>1539222</v>
      </c>
      <c r="AV341" s="43">
        <f t="shared" ca="1" si="196"/>
        <v>1496200</v>
      </c>
      <c r="AW341" s="43">
        <f t="shared" ca="1" si="196"/>
        <v>1276777</v>
      </c>
      <c r="AX341" s="2">
        <f t="shared" ca="1" si="197"/>
        <v>1334672</v>
      </c>
      <c r="AY341" s="2">
        <f t="shared" ca="1" si="198"/>
        <v>2516709</v>
      </c>
      <c r="AZ341" s="2">
        <f t="shared" ca="1" si="198"/>
        <v>2910319</v>
      </c>
      <c r="BA341" s="2">
        <f t="shared" ca="1" si="198"/>
        <v>1134624</v>
      </c>
      <c r="BB341" s="2">
        <f t="shared" ca="1" si="198"/>
        <v>1499304</v>
      </c>
      <c r="BC341" s="2">
        <f t="shared" ca="1" si="198"/>
        <v>1083084</v>
      </c>
      <c r="BD341" s="2">
        <f t="shared" ca="1" si="198"/>
        <v>971343</v>
      </c>
      <c r="BE341" s="2">
        <f t="shared" ca="1" si="198"/>
        <v>1386028</v>
      </c>
      <c r="BF341" s="2">
        <f t="shared" ca="1" si="198"/>
        <v>2297803</v>
      </c>
      <c r="BG341" s="2">
        <f t="shared" ca="1" si="198"/>
        <v>1245365</v>
      </c>
      <c r="BH341" s="2">
        <f t="shared" ca="1" si="199"/>
        <v>1472397</v>
      </c>
      <c r="BI341" s="2">
        <f t="shared" ca="1" si="199"/>
        <v>1165585</v>
      </c>
      <c r="BJ341" s="2">
        <f t="shared" ca="1" si="199"/>
        <v>1216748</v>
      </c>
      <c r="BK341" s="2">
        <f t="shared" ca="1" si="199"/>
        <v>2107012</v>
      </c>
      <c r="BL341" s="2">
        <f t="shared" ca="1" si="199"/>
        <v>2393469</v>
      </c>
      <c r="BM341" s="2">
        <f t="shared" ca="1" si="199"/>
        <v>1170789</v>
      </c>
      <c r="BN341" s="2">
        <f t="shared" ca="1" si="199"/>
        <v>1187828</v>
      </c>
      <c r="BO341" s="2">
        <f t="shared" ca="1" si="199"/>
        <v>882809</v>
      </c>
      <c r="BP341" s="2">
        <f t="shared" ca="1" si="199"/>
        <v>871416</v>
      </c>
      <c r="BQ341" s="2">
        <f t="shared" ca="1" si="199"/>
        <v>1341938</v>
      </c>
      <c r="BR341" s="2">
        <f t="shared" ca="1" si="200"/>
        <v>1492707</v>
      </c>
      <c r="BS341" s="2">
        <f t="shared" ca="1" si="200"/>
        <v>932551</v>
      </c>
      <c r="BT341" s="2">
        <f t="shared" ca="1" si="200"/>
        <v>1135668</v>
      </c>
      <c r="BU341" s="2">
        <f t="shared" ca="1" si="200"/>
        <v>982902</v>
      </c>
      <c r="BV341" s="2">
        <f t="shared" ca="1" si="200"/>
        <v>1045256</v>
      </c>
      <c r="BW341" s="2">
        <f t="shared" ca="1" si="200"/>
        <v>1682475</v>
      </c>
      <c r="BX341" s="2">
        <f t="shared" ca="1" si="200"/>
        <v>1605726</v>
      </c>
      <c r="BY341" s="2">
        <f t="shared" ca="1" si="200"/>
        <v>0</v>
      </c>
      <c r="BZ341" s="2">
        <f t="shared" ca="1" si="200"/>
        <v>0</v>
      </c>
      <c r="CA341" s="2">
        <f t="shared" ca="1" si="200"/>
        <v>0</v>
      </c>
      <c r="CB341" s="2">
        <f t="shared" ca="1" si="200"/>
        <v>0</v>
      </c>
      <c r="CC341" s="2">
        <f t="shared" ca="1" si="200"/>
        <v>0</v>
      </c>
    </row>
    <row r="342" spans="2:81">
      <c r="B342" s="26">
        <v>232</v>
      </c>
      <c r="C342" s="26" t="str">
        <f t="shared" si="191"/>
        <v>历史汇总!B232</v>
      </c>
      <c r="D342" s="26">
        <v>340</v>
      </c>
      <c r="E342" s="26" t="str">
        <f t="shared" si="192"/>
        <v>历史新!C340</v>
      </c>
      <c r="F342" s="26">
        <f>ROW()</f>
        <v>342</v>
      </c>
      <c r="G342" s="694"/>
      <c r="H342" s="29" t="s">
        <v>75</v>
      </c>
      <c r="I342" s="49">
        <f t="shared" ca="1" si="201"/>
        <v>0.65449999999999997</v>
      </c>
      <c r="J342" s="49">
        <f t="shared" ca="1" si="196"/>
        <v>-4.2700000000000002E-2</v>
      </c>
      <c r="K342" s="49">
        <f t="shared" ca="1" si="196"/>
        <v>-0.38</v>
      </c>
      <c r="L342" s="49">
        <f t="shared" ca="1" si="196"/>
        <v>7.0999999999999994E-2</v>
      </c>
      <c r="M342" s="49">
        <f t="shared" ca="1" si="196"/>
        <v>-9.9900000000000003E-2</v>
      </c>
      <c r="N342" s="49">
        <f t="shared" ca="1" si="196"/>
        <v>0.1898</v>
      </c>
      <c r="O342" s="49">
        <f t="shared" ca="1" si="196"/>
        <v>0.66369999999999996</v>
      </c>
      <c r="P342" s="49">
        <f t="shared" ca="1" si="196"/>
        <v>0.4365</v>
      </c>
      <c r="Q342" s="49">
        <f t="shared" ca="1" si="196"/>
        <v>-0.53500000000000003</v>
      </c>
      <c r="R342" s="49">
        <f t="shared" ca="1" si="196"/>
        <v>0.21690000000000001</v>
      </c>
      <c r="S342" s="49">
        <f t="shared" ca="1" si="196"/>
        <v>-6.0900000000000003E-2</v>
      </c>
      <c r="T342" s="49">
        <f t="shared" ca="1" si="196"/>
        <v>0.24829999999999999</v>
      </c>
      <c r="U342" s="49">
        <f t="shared" ca="1" si="196"/>
        <v>0.88752334026515789</v>
      </c>
      <c r="V342" s="49">
        <f t="shared" ca="1" si="196"/>
        <v>-0.31759999999999999</v>
      </c>
      <c r="W342" s="49">
        <f t="shared" ca="1" si="196"/>
        <v>-0.12820000000000001</v>
      </c>
      <c r="X342" s="49">
        <f t="shared" ca="1" si="196"/>
        <v>0.62719999999999998</v>
      </c>
      <c r="Y342" s="49">
        <f t="shared" ca="1" si="196"/>
        <v>-0.21890000000000001</v>
      </c>
      <c r="Z342" s="49">
        <f t="shared" ca="1" si="196"/>
        <v>0.17829999999999999</v>
      </c>
      <c r="AA342" s="49">
        <f t="shared" ca="1" si="196"/>
        <v>0.35299999999999998</v>
      </c>
      <c r="AB342" s="49">
        <f t="shared" ca="1" si="196"/>
        <v>7.6999999999999999E-2</v>
      </c>
      <c r="AC342" s="49">
        <f t="shared" ca="1" si="196"/>
        <v>-0.57120000000000004</v>
      </c>
      <c r="AD342" s="49">
        <f t="shared" ca="1" si="196"/>
        <v>0.22670000000000001</v>
      </c>
      <c r="AE342" s="49">
        <f t="shared" ca="1" si="196"/>
        <v>-0.29599999999999999</v>
      </c>
      <c r="AF342" s="49">
        <f t="shared" ca="1" si="196"/>
        <v>0.18459999999999999</v>
      </c>
      <c r="AG342" s="49">
        <f t="shared" ca="1" si="196"/>
        <v>0.73829999999999996</v>
      </c>
      <c r="AH342" s="49">
        <f t="shared" ca="1" si="196"/>
        <v>0.21659999999999999</v>
      </c>
      <c r="AI342" s="49">
        <f t="shared" ca="1" si="196"/>
        <v>-0.37909999999999999</v>
      </c>
      <c r="AJ342" s="49">
        <f t="shared" ca="1" si="196"/>
        <v>-1.2200000000000001E-2</v>
      </c>
      <c r="AK342" s="49">
        <f t="shared" ca="1" si="196"/>
        <v>1.0999999999999999E-2</v>
      </c>
      <c r="AL342" s="49">
        <f t="shared" ca="1" si="196"/>
        <v>0.15840000000000001</v>
      </c>
      <c r="AM342" s="49">
        <f t="shared" ca="1" si="196"/>
        <v>0.78459999999999996</v>
      </c>
      <c r="AN342" s="49">
        <f t="shared" ca="1" si="196"/>
        <v>-0.1152</v>
      </c>
      <c r="AO342" s="49">
        <f t="shared" ca="1" si="196"/>
        <v>-0.5393</v>
      </c>
      <c r="AP342" s="49">
        <f t="shared" ca="1" si="196"/>
        <v>0.125</v>
      </c>
      <c r="AQ342" s="49">
        <f t="shared" ca="1" si="196"/>
        <v>-0.27539999999999998</v>
      </c>
      <c r="AR342" s="49">
        <f t="shared" ca="1" si="196"/>
        <v>4.9399999999999999E-2</v>
      </c>
      <c r="AS342" s="49">
        <f t="shared" ca="1" si="196"/>
        <v>0.73880000000000001</v>
      </c>
      <c r="AT342" s="49">
        <f t="shared" ca="1" si="196"/>
        <v>1.3899999999999999E-2</v>
      </c>
      <c r="AU342" s="49">
        <f t="shared" ca="1" si="196"/>
        <v>7.2800000000000004E-2</v>
      </c>
      <c r="AV342" s="49">
        <f t="shared" ca="1" si="196"/>
        <v>-2.8000000000000001E-2</v>
      </c>
      <c r="AW342" s="49">
        <f t="shared" ca="1" si="196"/>
        <v>-0.1467</v>
      </c>
      <c r="AX342" s="4">
        <f t="shared" ca="1" si="197"/>
        <v>7.1300000000000002E-2</v>
      </c>
      <c r="AY342" s="4">
        <f t="shared" ca="1" si="198"/>
        <v>0.88560000000000005</v>
      </c>
      <c r="AZ342" s="4">
        <f t="shared" ca="1" si="198"/>
        <v>0.15640000000000001</v>
      </c>
      <c r="BA342" s="4">
        <f t="shared" ca="1" si="198"/>
        <v>-0.61009999999999998</v>
      </c>
      <c r="BB342" s="4">
        <f t="shared" ca="1" si="198"/>
        <v>0.32140000000000002</v>
      </c>
      <c r="BC342" s="4">
        <f t="shared" ca="1" si="198"/>
        <v>-0.27760000000000001</v>
      </c>
      <c r="BD342" s="4">
        <f t="shared" ca="1" si="198"/>
        <v>-0.1032</v>
      </c>
      <c r="BE342" s="4">
        <f t="shared" ca="1" si="198"/>
        <v>0.4269</v>
      </c>
      <c r="BF342" s="4">
        <f t="shared" ca="1" si="198"/>
        <v>0.65780000000000005</v>
      </c>
      <c r="BG342" s="4">
        <f t="shared" ca="1" si="198"/>
        <v>-0.45800000000000002</v>
      </c>
      <c r="BH342" s="4">
        <f t="shared" ca="1" si="199"/>
        <v>0.18229999999999999</v>
      </c>
      <c r="BI342" s="4">
        <f t="shared" ca="1" si="199"/>
        <v>-0.2084</v>
      </c>
      <c r="BJ342" s="4">
        <f t="shared" ca="1" si="199"/>
        <v>4.3900000000000002E-2</v>
      </c>
      <c r="BK342" s="4">
        <f t="shared" ca="1" si="199"/>
        <v>0.73170000000000002</v>
      </c>
      <c r="BL342" s="4">
        <f t="shared" ca="1" si="199"/>
        <v>0.13600000000000001</v>
      </c>
      <c r="BM342" s="4">
        <f t="shared" ca="1" si="199"/>
        <v>-0.51080000000000003</v>
      </c>
      <c r="BN342" s="4">
        <f t="shared" ca="1" si="199"/>
        <v>1.46E-2</v>
      </c>
      <c r="BO342" s="4">
        <f t="shared" ca="1" si="199"/>
        <v>-0.25679999999999997</v>
      </c>
      <c r="BP342" s="4">
        <f t="shared" ca="1" si="199"/>
        <v>-1.29E-2</v>
      </c>
      <c r="BQ342" s="4">
        <f t="shared" ca="1" si="199"/>
        <v>0.54</v>
      </c>
      <c r="BR342" s="4">
        <f t="shared" ca="1" si="200"/>
        <v>0.1124</v>
      </c>
      <c r="BS342" s="4">
        <f t="shared" ca="1" si="200"/>
        <v>-0.37530000000000002</v>
      </c>
      <c r="BT342" s="4">
        <f t="shared" ca="1" si="200"/>
        <v>0.21779999999999999</v>
      </c>
      <c r="BU342" s="4">
        <f t="shared" ca="1" si="200"/>
        <v>-0.13450000000000001</v>
      </c>
      <c r="BV342" s="4">
        <f t="shared" ca="1" si="200"/>
        <v>6.3399999999999998E-2</v>
      </c>
      <c r="BW342" s="4">
        <f t="shared" ca="1" si="200"/>
        <v>0.60960000000000003</v>
      </c>
      <c r="BX342" s="4">
        <f t="shared" ca="1" si="200"/>
        <v>-4.5600000000000002E-2</v>
      </c>
      <c r="BY342" s="4">
        <f t="shared" ca="1" si="200"/>
        <v>0</v>
      </c>
      <c r="BZ342" s="4">
        <f t="shared" ca="1" si="200"/>
        <v>0</v>
      </c>
      <c r="CA342" s="4">
        <f t="shared" ca="1" si="200"/>
        <v>0</v>
      </c>
      <c r="CB342" s="4">
        <f t="shared" ca="1" si="200"/>
        <v>0</v>
      </c>
      <c r="CC342" s="4">
        <f t="shared" ca="1" si="200"/>
        <v>0</v>
      </c>
    </row>
    <row r="343" spans="2:81">
      <c r="B343" s="26">
        <v>233</v>
      </c>
      <c r="C343" s="26" t="str">
        <f t="shared" si="191"/>
        <v>历史汇总!B233</v>
      </c>
      <c r="D343" s="26">
        <v>341</v>
      </c>
      <c r="E343" s="26" t="str">
        <f t="shared" si="192"/>
        <v>历史新!C341</v>
      </c>
      <c r="F343" s="26">
        <f>ROW()</f>
        <v>343</v>
      </c>
      <c r="G343" s="694"/>
      <c r="H343" s="28" t="s">
        <v>76</v>
      </c>
      <c r="I343" s="43">
        <f t="shared" ca="1" si="201"/>
        <v>540380</v>
      </c>
      <c r="J343" s="43">
        <f t="shared" ca="1" si="196"/>
        <v>643614</v>
      </c>
      <c r="K343" s="43">
        <f t="shared" ca="1" si="196"/>
        <v>554781</v>
      </c>
      <c r="L343" s="43">
        <f t="shared" ca="1" si="196"/>
        <v>507641</v>
      </c>
      <c r="M343" s="43">
        <f t="shared" ca="1" si="196"/>
        <v>494444</v>
      </c>
      <c r="N343" s="43">
        <f t="shared" ca="1" si="196"/>
        <v>486534</v>
      </c>
      <c r="O343" s="43">
        <f t="shared" ca="1" si="196"/>
        <v>576218</v>
      </c>
      <c r="P343" s="43">
        <f t="shared" ca="1" si="196"/>
        <v>773206</v>
      </c>
      <c r="Q343" s="43">
        <f t="shared" ca="1" si="196"/>
        <v>743001</v>
      </c>
      <c r="R343" s="43">
        <f t="shared" ca="1" si="196"/>
        <v>655634</v>
      </c>
      <c r="S343" s="43">
        <f t="shared" ca="1" si="196"/>
        <v>626076</v>
      </c>
      <c r="T343" s="43">
        <f t="shared" ca="1" si="196"/>
        <v>611238</v>
      </c>
      <c r="U343" s="43">
        <f t="shared" ca="1" si="196"/>
        <v>696956</v>
      </c>
      <c r="V343" s="43">
        <f t="shared" ca="1" si="196"/>
        <v>917205</v>
      </c>
      <c r="W343" s="43">
        <f t="shared" ca="1" si="196"/>
        <v>764297</v>
      </c>
      <c r="X343" s="43">
        <f t="shared" ca="1" si="196"/>
        <v>771405</v>
      </c>
      <c r="Y343" s="43">
        <f t="shared" ref="Y343:AN358" ca="1" si="202">OFFSET(INDIRECT($C343),0,Y$1)</f>
        <v>846737</v>
      </c>
      <c r="Z343" s="43">
        <f t="shared" ca="1" si="202"/>
        <v>826885</v>
      </c>
      <c r="AA343" s="43">
        <f t="shared" ca="1" si="202"/>
        <v>886541</v>
      </c>
      <c r="AB343" s="43">
        <f t="shared" ca="1" si="202"/>
        <v>1091080</v>
      </c>
      <c r="AC343" s="43">
        <f t="shared" ca="1" si="202"/>
        <v>943556</v>
      </c>
      <c r="AD343" s="43">
        <f t="shared" ca="1" si="202"/>
        <v>800453</v>
      </c>
      <c r="AE343" s="43">
        <f t="shared" ca="1" si="202"/>
        <v>667028</v>
      </c>
      <c r="AF343" s="43">
        <f t="shared" ca="1" si="202"/>
        <v>618509</v>
      </c>
      <c r="AG343" s="43">
        <f t="shared" ca="1" si="202"/>
        <v>727510</v>
      </c>
      <c r="AH343" s="43">
        <f t="shared" ca="1" si="202"/>
        <v>963102</v>
      </c>
      <c r="AI343" s="43">
        <f t="shared" ca="1" si="202"/>
        <v>957744</v>
      </c>
      <c r="AJ343" s="43">
        <f t="shared" ca="1" si="202"/>
        <v>818962</v>
      </c>
      <c r="AK343" s="43">
        <f t="shared" ca="1" si="202"/>
        <v>793491</v>
      </c>
      <c r="AL343" s="43">
        <f t="shared" ca="1" si="202"/>
        <v>733307</v>
      </c>
      <c r="AM343" s="43">
        <f t="shared" ca="1" si="202"/>
        <v>837133</v>
      </c>
      <c r="AN343" s="43">
        <f t="shared" ca="1" si="202"/>
        <v>1105468</v>
      </c>
      <c r="AO343" s="43">
        <f t="shared" ref="AO343:AW357" ca="1" si="203">OFFSET(INDIRECT($C343),0,AO$1)</f>
        <v>872447</v>
      </c>
      <c r="AP343" s="43">
        <f t="shared" ca="1" si="203"/>
        <v>730108</v>
      </c>
      <c r="AQ343" s="43">
        <f t="shared" ca="1" si="203"/>
        <v>622773</v>
      </c>
      <c r="AR343" s="43">
        <f t="shared" ca="1" si="203"/>
        <v>522568</v>
      </c>
      <c r="AS343" s="43">
        <f t="shared" ca="1" si="203"/>
        <v>574843</v>
      </c>
      <c r="AT343" s="43">
        <f t="shared" ca="1" si="203"/>
        <v>734516</v>
      </c>
      <c r="AU343" s="43">
        <f t="shared" ca="1" si="203"/>
        <v>678165</v>
      </c>
      <c r="AV343" s="43">
        <f t="shared" ca="1" si="203"/>
        <v>735118</v>
      </c>
      <c r="AW343" s="43">
        <f t="shared" ca="1" si="203"/>
        <v>743381</v>
      </c>
      <c r="AX343" s="2">
        <f t="shared" ca="1" si="197"/>
        <v>672705</v>
      </c>
      <c r="AY343" s="2">
        <f t="shared" ca="1" si="198"/>
        <v>771113</v>
      </c>
      <c r="AZ343" s="2">
        <f t="shared" ca="1" si="198"/>
        <v>1006733</v>
      </c>
      <c r="BA343" s="2">
        <f t="shared" ca="1" si="198"/>
        <v>801084</v>
      </c>
      <c r="BB343" s="2">
        <f t="shared" ca="1" si="198"/>
        <v>692867</v>
      </c>
      <c r="BC343" s="2">
        <f t="shared" ca="1" si="198"/>
        <v>637329</v>
      </c>
      <c r="BD343" s="2">
        <f t="shared" ca="1" si="198"/>
        <v>555918</v>
      </c>
      <c r="BE343" s="2">
        <f t="shared" ca="1" si="198"/>
        <v>566836</v>
      </c>
      <c r="BF343" s="2">
        <f t="shared" ca="1" si="198"/>
        <v>705339</v>
      </c>
      <c r="BG343" s="2">
        <f t="shared" ca="1" si="198"/>
        <v>742267</v>
      </c>
      <c r="BH343" s="2">
        <f t="shared" ca="1" si="199"/>
        <v>662243</v>
      </c>
      <c r="BI343" s="2">
        <f t="shared" ca="1" si="199"/>
        <v>696478</v>
      </c>
      <c r="BJ343" s="2">
        <f t="shared" ca="1" si="199"/>
        <v>654486</v>
      </c>
      <c r="BK343" s="2">
        <f t="shared" ca="1" si="199"/>
        <v>786936</v>
      </c>
      <c r="BL343" s="2">
        <f t="shared" ca="1" si="199"/>
        <v>1087814</v>
      </c>
      <c r="BM343" s="2">
        <f t="shared" ca="1" si="199"/>
        <v>922294</v>
      </c>
      <c r="BN343" s="2">
        <f t="shared" ca="1" si="199"/>
        <v>783880</v>
      </c>
      <c r="BO343" s="2">
        <f t="shared" ca="1" si="199"/>
        <v>696209</v>
      </c>
      <c r="BP343" s="2">
        <f t="shared" ca="1" si="199"/>
        <v>633837</v>
      </c>
      <c r="BQ343" s="2">
        <f t="shared" ca="1" si="199"/>
        <v>662484</v>
      </c>
      <c r="BR343" s="2">
        <f t="shared" ca="1" si="200"/>
        <v>791605</v>
      </c>
      <c r="BS343" s="2">
        <f t="shared" ca="1" si="200"/>
        <v>617738</v>
      </c>
      <c r="BT343" s="2">
        <f t="shared" ca="1" si="200"/>
        <v>608066</v>
      </c>
      <c r="BU343" s="2">
        <f t="shared" ca="1" si="200"/>
        <v>618947</v>
      </c>
      <c r="BV343" s="2">
        <f t="shared" ca="1" si="200"/>
        <v>584606</v>
      </c>
      <c r="BW343" s="2">
        <f t="shared" ca="1" si="200"/>
        <v>676715</v>
      </c>
      <c r="BX343" s="2">
        <f t="shared" ca="1" si="200"/>
        <v>834935</v>
      </c>
      <c r="BY343" s="2">
        <f t="shared" ca="1" si="200"/>
        <v>0</v>
      </c>
      <c r="BZ343" s="2">
        <f t="shared" ca="1" si="200"/>
        <v>0</v>
      </c>
      <c r="CA343" s="2">
        <f t="shared" ca="1" si="200"/>
        <v>0</v>
      </c>
      <c r="CB343" s="2">
        <f t="shared" ca="1" si="200"/>
        <v>0</v>
      </c>
      <c r="CC343" s="2">
        <f t="shared" ca="1" si="200"/>
        <v>0</v>
      </c>
    </row>
    <row r="344" spans="2:81">
      <c r="B344" s="26">
        <v>234</v>
      </c>
      <c r="C344" s="26" t="str">
        <f t="shared" si="191"/>
        <v>历史汇总!B234</v>
      </c>
      <c r="D344" s="26">
        <v>342</v>
      </c>
      <c r="E344" s="26" t="str">
        <f t="shared" si="192"/>
        <v>历史新!C342</v>
      </c>
      <c r="F344" s="26">
        <f>ROW()</f>
        <v>344</v>
      </c>
      <c r="G344" s="694"/>
      <c r="H344" s="29" t="s">
        <v>77</v>
      </c>
      <c r="I344" s="49">
        <f t="shared" ca="1" si="201"/>
        <v>0</v>
      </c>
      <c r="J344" s="49">
        <f t="shared" ca="1" si="201"/>
        <v>0.191</v>
      </c>
      <c r="K344" s="49">
        <f t="shared" ca="1" si="201"/>
        <v>-0.13800000000000001</v>
      </c>
      <c r="L344" s="49">
        <f t="shared" ca="1" si="201"/>
        <v>-8.5000000000000006E-2</v>
      </c>
      <c r="M344" s="49">
        <f t="shared" ca="1" si="201"/>
        <v>-2.5999999999999999E-2</v>
      </c>
      <c r="N344" s="49">
        <f t="shared" ca="1" si="201"/>
        <v>-1.6E-2</v>
      </c>
      <c r="O344" s="49">
        <f t="shared" ca="1" si="201"/>
        <v>0.18429999999999999</v>
      </c>
      <c r="P344" s="49">
        <f t="shared" ca="1" si="201"/>
        <v>0.34189999999999998</v>
      </c>
      <c r="Q344" s="49">
        <f t="shared" ca="1" si="201"/>
        <v>-3.9100000000000003E-2</v>
      </c>
      <c r="R344" s="49">
        <f t="shared" ca="1" si="201"/>
        <v>-0.1176</v>
      </c>
      <c r="S344" s="49">
        <f t="shared" ca="1" si="201"/>
        <v>-4.5100000000000001E-2</v>
      </c>
      <c r="T344" s="49">
        <f t="shared" ca="1" si="201"/>
        <v>-2.3699999999999999E-2</v>
      </c>
      <c r="U344" s="49">
        <f t="shared" ca="1" si="201"/>
        <v>0.14023669994339349</v>
      </c>
      <c r="V344" s="49">
        <f t="shared" ca="1" si="201"/>
        <v>0.316</v>
      </c>
      <c r="W344" s="49">
        <f t="shared" ca="1" si="201"/>
        <v>-0.16669999999999999</v>
      </c>
      <c r="X344" s="49">
        <f t="shared" ca="1" si="201"/>
        <v>9.2999999999999992E-3</v>
      </c>
      <c r="Y344" s="49">
        <f t="shared" ca="1" si="202"/>
        <v>9.7699999999999995E-2</v>
      </c>
      <c r="Z344" s="49">
        <f t="shared" ca="1" si="202"/>
        <v>-2.3400000000000001E-2</v>
      </c>
      <c r="AA344" s="49">
        <f t="shared" ca="1" si="202"/>
        <v>7.2099999999999997E-2</v>
      </c>
      <c r="AB344" s="49">
        <f t="shared" ca="1" si="202"/>
        <v>0.23069999999999999</v>
      </c>
      <c r="AC344" s="49">
        <f t="shared" ca="1" si="202"/>
        <v>-0.13519999999999999</v>
      </c>
      <c r="AD344" s="49">
        <f t="shared" ca="1" si="202"/>
        <v>-0.1517</v>
      </c>
      <c r="AE344" s="49">
        <f t="shared" ca="1" si="202"/>
        <v>-0.16669999999999999</v>
      </c>
      <c r="AF344" s="49">
        <f t="shared" ca="1" si="202"/>
        <v>-7.2700000000000001E-2</v>
      </c>
      <c r="AG344" s="49">
        <f t="shared" ca="1" si="202"/>
        <v>0.1762</v>
      </c>
      <c r="AH344" s="49">
        <f t="shared" ca="1" si="202"/>
        <v>0.32379999999999998</v>
      </c>
      <c r="AI344" s="49">
        <f t="shared" ca="1" si="202"/>
        <v>-5.5999999999999999E-3</v>
      </c>
      <c r="AJ344" s="49">
        <f t="shared" ca="1" si="202"/>
        <v>-0.1449</v>
      </c>
      <c r="AK344" s="49">
        <f t="shared" ca="1" si="202"/>
        <v>-3.1099999999999999E-2</v>
      </c>
      <c r="AL344" s="49">
        <f t="shared" ca="1" si="202"/>
        <v>-7.5800000000000006E-2</v>
      </c>
      <c r="AM344" s="49">
        <f t="shared" ca="1" si="202"/>
        <v>0.1416</v>
      </c>
      <c r="AN344" s="49">
        <f t="shared" ca="1" si="202"/>
        <v>0.32050000000000001</v>
      </c>
      <c r="AO344" s="49">
        <f t="shared" ca="1" si="203"/>
        <v>-0.21079999999999999</v>
      </c>
      <c r="AP344" s="49">
        <f t="shared" ca="1" si="203"/>
        <v>-0.16309999999999999</v>
      </c>
      <c r="AQ344" s="49">
        <f t="shared" ca="1" si="203"/>
        <v>-0.14699999999999999</v>
      </c>
      <c r="AR344" s="49">
        <f t="shared" ca="1" si="203"/>
        <v>-0.16089999999999999</v>
      </c>
      <c r="AS344" s="49">
        <f t="shared" ca="1" si="203"/>
        <v>0.1</v>
      </c>
      <c r="AT344" s="49">
        <f t="shared" ca="1" si="203"/>
        <v>0.27779999999999999</v>
      </c>
      <c r="AU344" s="49">
        <f t="shared" ca="1" si="203"/>
        <v>-7.6700000000000004E-2</v>
      </c>
      <c r="AV344" s="49">
        <f t="shared" ca="1" si="203"/>
        <v>8.4000000000000005E-2</v>
      </c>
      <c r="AW344" s="49">
        <f t="shared" ca="1" si="203"/>
        <v>1.12E-2</v>
      </c>
      <c r="AX344" s="4">
        <f t="shared" ca="1" si="197"/>
        <v>-8.1699999999999995E-2</v>
      </c>
      <c r="AY344" s="4">
        <f t="shared" ca="1" si="198"/>
        <v>0.14630000000000001</v>
      </c>
      <c r="AZ344" s="4">
        <f t="shared" ca="1" si="198"/>
        <v>0.30559999999999998</v>
      </c>
      <c r="BA344" s="4">
        <f t="shared" ca="1" si="198"/>
        <v>-0.20430000000000001</v>
      </c>
      <c r="BB344" s="4">
        <f t="shared" ca="1" si="198"/>
        <v>-0.1351</v>
      </c>
      <c r="BC344" s="4">
        <f t="shared" ca="1" si="198"/>
        <v>-8.0199999999999994E-2</v>
      </c>
      <c r="BD344" s="4">
        <f t="shared" ca="1" si="198"/>
        <v>-0.12770000000000001</v>
      </c>
      <c r="BE344" s="4">
        <f t="shared" ca="1" si="198"/>
        <v>1.9599999999999999E-2</v>
      </c>
      <c r="BF344" s="4">
        <f t="shared" ca="1" si="198"/>
        <v>0.24429999999999999</v>
      </c>
      <c r="BG344" s="4">
        <f t="shared" ca="1" si="198"/>
        <v>5.2400000000000002E-2</v>
      </c>
      <c r="BH344" s="4">
        <f t="shared" ca="1" si="199"/>
        <v>-0.10780000000000001</v>
      </c>
      <c r="BI344" s="4">
        <f t="shared" ca="1" si="199"/>
        <v>5.1700000000000003E-2</v>
      </c>
      <c r="BJ344" s="4">
        <f t="shared" ca="1" si="199"/>
        <v>-6.0299999999999999E-2</v>
      </c>
      <c r="BK344" s="4">
        <f t="shared" ca="1" si="199"/>
        <v>0.2024</v>
      </c>
      <c r="BL344" s="4">
        <f t="shared" ca="1" si="199"/>
        <v>0.38229999999999997</v>
      </c>
      <c r="BM344" s="4">
        <f t="shared" ca="1" si="199"/>
        <v>-0.1522</v>
      </c>
      <c r="BN344" s="4">
        <f t="shared" ca="1" si="199"/>
        <v>-0.15010000000000001</v>
      </c>
      <c r="BO344" s="4">
        <f t="shared" ca="1" si="199"/>
        <v>-0.1118</v>
      </c>
      <c r="BP344" s="4">
        <f t="shared" ca="1" si="199"/>
        <v>-8.9599999999999999E-2</v>
      </c>
      <c r="BQ344" s="4">
        <f t="shared" ca="1" si="199"/>
        <v>4.5199999999999997E-2</v>
      </c>
      <c r="BR344" s="4">
        <f t="shared" ca="1" si="200"/>
        <v>0.19489999999999999</v>
      </c>
      <c r="BS344" s="4">
        <f t="shared" ca="1" si="200"/>
        <v>-0.21959999999999999</v>
      </c>
      <c r="BT344" s="4">
        <f t="shared" ca="1" si="200"/>
        <v>-1.5699999999999999E-2</v>
      </c>
      <c r="BU344" s="4">
        <f t="shared" ca="1" si="200"/>
        <v>1.7899999999999999E-2</v>
      </c>
      <c r="BV344" s="4">
        <f t="shared" ca="1" si="200"/>
        <v>-5.5500000000000001E-2</v>
      </c>
      <c r="BW344" s="4">
        <f t="shared" ca="1" si="200"/>
        <v>0.15759999999999999</v>
      </c>
      <c r="BX344" s="4">
        <f t="shared" ca="1" si="200"/>
        <v>0.23380000000000001</v>
      </c>
      <c r="BY344" s="4">
        <f t="shared" ca="1" si="200"/>
        <v>0</v>
      </c>
      <c r="BZ344" s="4">
        <f t="shared" ca="1" si="200"/>
        <v>0</v>
      </c>
      <c r="CA344" s="4">
        <f t="shared" ca="1" si="200"/>
        <v>0</v>
      </c>
      <c r="CB344" s="4">
        <f t="shared" ca="1" si="200"/>
        <v>0</v>
      </c>
      <c r="CC344" s="4">
        <f t="shared" ca="1" si="200"/>
        <v>0</v>
      </c>
    </row>
    <row r="345" spans="2:81">
      <c r="B345" s="26">
        <v>235</v>
      </c>
      <c r="C345" s="26" t="str">
        <f t="shared" si="191"/>
        <v>历史汇总!B235</v>
      </c>
      <c r="D345" s="26">
        <v>343</v>
      </c>
      <c r="E345" s="26" t="str">
        <f t="shared" si="192"/>
        <v>历史新!C343</v>
      </c>
      <c r="F345" s="26">
        <f>ROW()</f>
        <v>345</v>
      </c>
      <c r="G345" s="694"/>
      <c r="H345" s="28" t="s">
        <v>78</v>
      </c>
      <c r="I345" s="43">
        <f t="shared" ca="1" si="201"/>
        <v>377991</v>
      </c>
      <c r="J345" s="43">
        <f t="shared" ca="1" si="201"/>
        <v>310821</v>
      </c>
      <c r="K345" s="43">
        <f t="shared" ca="1" si="201"/>
        <v>206118</v>
      </c>
      <c r="L345" s="43">
        <f t="shared" ca="1" si="201"/>
        <v>272339</v>
      </c>
      <c r="M345" s="43">
        <f t="shared" ca="1" si="201"/>
        <v>241701</v>
      </c>
      <c r="N345" s="43">
        <f t="shared" ca="1" si="201"/>
        <v>286283</v>
      </c>
      <c r="O345" s="43">
        <f t="shared" ca="1" si="201"/>
        <v>390349</v>
      </c>
      <c r="P345" s="43">
        <f t="shared" ca="1" si="201"/>
        <v>347349</v>
      </c>
      <c r="Q345" s="43">
        <f t="shared" ca="1" si="201"/>
        <v>153986</v>
      </c>
      <c r="R345" s="43">
        <f t="shared" ca="1" si="201"/>
        <v>247335</v>
      </c>
      <c r="S345" s="43">
        <f t="shared" ca="1" si="201"/>
        <v>263726</v>
      </c>
      <c r="T345" s="43">
        <f t="shared" ca="1" si="201"/>
        <v>221787</v>
      </c>
      <c r="U345" s="43">
        <f t="shared" ca="1" si="201"/>
        <v>433001</v>
      </c>
      <c r="V345" s="43">
        <f t="shared" ca="1" si="201"/>
        <v>218944</v>
      </c>
      <c r="W345" s="43">
        <f t="shared" ca="1" si="201"/>
        <v>207648</v>
      </c>
      <c r="X345" s="43">
        <f t="shared" ca="1" si="201"/>
        <v>293139</v>
      </c>
      <c r="Y345" s="43">
        <f t="shared" ca="1" si="202"/>
        <v>209059</v>
      </c>
      <c r="Z345" s="43">
        <f t="shared" ca="1" si="202"/>
        <v>299820</v>
      </c>
      <c r="AA345" s="43">
        <f t="shared" ca="1" si="202"/>
        <v>394113</v>
      </c>
      <c r="AB345" s="43">
        <f t="shared" ca="1" si="202"/>
        <v>337406</v>
      </c>
      <c r="AC345" s="43">
        <f t="shared" ca="1" si="202"/>
        <v>172314</v>
      </c>
      <c r="AD345" s="43">
        <f t="shared" ca="1" si="202"/>
        <v>307219</v>
      </c>
      <c r="AE345" s="43">
        <f t="shared" ca="1" si="202"/>
        <v>201483</v>
      </c>
      <c r="AF345" s="43">
        <f t="shared" ca="1" si="202"/>
        <v>295166</v>
      </c>
      <c r="AG345" s="43">
        <f t="shared" ca="1" si="202"/>
        <v>391604</v>
      </c>
      <c r="AH345" s="43">
        <f t="shared" ca="1" si="202"/>
        <v>402039</v>
      </c>
      <c r="AI345" s="43">
        <f t="shared" ca="1" si="202"/>
        <v>298493</v>
      </c>
      <c r="AJ345" s="43">
        <f t="shared" ca="1" si="202"/>
        <v>298016</v>
      </c>
      <c r="AK345" s="43">
        <f t="shared" ca="1" si="202"/>
        <v>338290</v>
      </c>
      <c r="AL345" s="43">
        <f t="shared" ca="1" si="202"/>
        <v>355913</v>
      </c>
      <c r="AM345" s="43">
        <f t="shared" ca="1" si="202"/>
        <v>524922</v>
      </c>
      <c r="AN345" s="43">
        <f t="shared" ca="1" si="202"/>
        <v>352185</v>
      </c>
      <c r="AO345" s="43">
        <f t="shared" ca="1" si="203"/>
        <v>187413</v>
      </c>
      <c r="AP345" s="43">
        <f t="shared" ca="1" si="203"/>
        <v>298227</v>
      </c>
      <c r="AQ345" s="43">
        <f t="shared" ca="1" si="203"/>
        <v>206522</v>
      </c>
      <c r="AR345" s="43">
        <f t="shared" ca="1" si="203"/>
        <v>235716</v>
      </c>
      <c r="AS345" s="43">
        <f t="shared" ca="1" si="203"/>
        <v>406934</v>
      </c>
      <c r="AT345" s="43">
        <f t="shared" ca="1" si="203"/>
        <v>263825</v>
      </c>
      <c r="AU345" s="43">
        <f t="shared" ca="1" si="203"/>
        <v>239303</v>
      </c>
      <c r="AV345" s="43">
        <f t="shared" ca="1" si="203"/>
        <v>261044</v>
      </c>
      <c r="AW345" s="43">
        <f t="shared" ca="1" si="203"/>
        <v>224464</v>
      </c>
      <c r="AX345" s="2">
        <f t="shared" ca="1" si="197"/>
        <v>263375</v>
      </c>
      <c r="AY345" s="2">
        <f t="shared" ca="1" si="198"/>
        <v>415065</v>
      </c>
      <c r="AZ345" s="2">
        <f t="shared" ca="1" si="198"/>
        <v>323627</v>
      </c>
      <c r="BA345" s="2">
        <f t="shared" ca="1" si="198"/>
        <v>137362</v>
      </c>
      <c r="BB345" s="2">
        <f t="shared" ca="1" si="198"/>
        <v>282132</v>
      </c>
      <c r="BC345" s="2">
        <f t="shared" ca="1" si="198"/>
        <v>191117</v>
      </c>
      <c r="BD345" s="2">
        <f t="shared" ca="1" si="198"/>
        <v>187097</v>
      </c>
      <c r="BE345" s="2">
        <f t="shared" ca="1" si="198"/>
        <v>297237</v>
      </c>
      <c r="BF345" s="2">
        <f t="shared" ca="1" si="198"/>
        <v>393339</v>
      </c>
      <c r="BG345" s="2">
        <f t="shared" ca="1" si="198"/>
        <v>172003</v>
      </c>
      <c r="BH345" s="2">
        <f t="shared" ca="1" si="199"/>
        <v>267679</v>
      </c>
      <c r="BI345" s="2">
        <f t="shared" ca="1" si="199"/>
        <v>236499</v>
      </c>
      <c r="BJ345" s="2">
        <f t="shared" ca="1" si="199"/>
        <v>316698</v>
      </c>
      <c r="BK345" s="2">
        <f t="shared" ca="1" si="199"/>
        <v>459817</v>
      </c>
      <c r="BL345" s="2">
        <f t="shared" ca="1" si="199"/>
        <v>398395</v>
      </c>
      <c r="BM345" s="2">
        <f t="shared" ca="1" si="199"/>
        <v>212892</v>
      </c>
      <c r="BN345" s="2">
        <f t="shared" ca="1" si="199"/>
        <v>318477</v>
      </c>
      <c r="BO345" s="2">
        <f t="shared" ca="1" si="199"/>
        <v>247973</v>
      </c>
      <c r="BP345" s="2">
        <f t="shared" ca="1" si="199"/>
        <v>287733</v>
      </c>
      <c r="BQ345" s="2">
        <f t="shared" ca="1" si="199"/>
        <v>434736</v>
      </c>
      <c r="BR345" s="2">
        <f t="shared" ca="1" si="200"/>
        <v>365584</v>
      </c>
      <c r="BS345" s="2">
        <f t="shared" ca="1" si="200"/>
        <v>221267</v>
      </c>
      <c r="BT345" s="2">
        <f t="shared" ca="1" si="200"/>
        <v>335256</v>
      </c>
      <c r="BU345" s="2">
        <f t="shared" ca="1" si="200"/>
        <v>244304</v>
      </c>
      <c r="BV345" s="2">
        <f t="shared" ca="1" si="200"/>
        <v>338190</v>
      </c>
      <c r="BW345" s="2">
        <f t="shared" ca="1" si="200"/>
        <v>456532</v>
      </c>
      <c r="BX345" s="2">
        <f t="shared" ca="1" si="200"/>
        <v>366122</v>
      </c>
      <c r="BY345" s="2">
        <f t="shared" ca="1" si="200"/>
        <v>0</v>
      </c>
      <c r="BZ345" s="2">
        <f t="shared" ca="1" si="200"/>
        <v>0</v>
      </c>
      <c r="CA345" s="2">
        <f t="shared" ca="1" si="200"/>
        <v>0</v>
      </c>
      <c r="CB345" s="2">
        <f t="shared" ca="1" si="200"/>
        <v>0</v>
      </c>
      <c r="CC345" s="2">
        <f t="shared" ca="1" si="200"/>
        <v>0</v>
      </c>
    </row>
    <row r="346" spans="2:81">
      <c r="B346" s="26">
        <v>236</v>
      </c>
      <c r="C346" s="26" t="str">
        <f t="shared" si="191"/>
        <v>历史汇总!B236</v>
      </c>
      <c r="D346" s="26">
        <v>344</v>
      </c>
      <c r="E346" s="26" t="str">
        <f t="shared" si="192"/>
        <v>历史新!C344</v>
      </c>
      <c r="F346" s="26">
        <f>ROW()</f>
        <v>346</v>
      </c>
      <c r="G346" s="694"/>
      <c r="H346" s="29" t="s">
        <v>79</v>
      </c>
      <c r="I346" s="44">
        <f t="shared" ca="1" si="201"/>
        <v>-0.51619999999999999</v>
      </c>
      <c r="J346" s="44">
        <f t="shared" ca="1" si="201"/>
        <v>-0.1777</v>
      </c>
      <c r="K346" s="44">
        <f t="shared" ca="1" si="201"/>
        <v>-0.33689999999999998</v>
      </c>
      <c r="L346" s="44">
        <f t="shared" ca="1" si="201"/>
        <v>0.32129999999999997</v>
      </c>
      <c r="M346" s="44">
        <f t="shared" ca="1" si="201"/>
        <v>-0.1125</v>
      </c>
      <c r="N346" s="44">
        <f t="shared" ca="1" si="201"/>
        <v>0.1845</v>
      </c>
      <c r="O346" s="44">
        <f t="shared" ca="1" si="201"/>
        <v>0.36349999999999999</v>
      </c>
      <c r="P346" s="44">
        <f t="shared" ca="1" si="201"/>
        <v>-0.11020000000000001</v>
      </c>
      <c r="Q346" s="44">
        <f t="shared" ca="1" si="201"/>
        <v>-0.55669999999999997</v>
      </c>
      <c r="R346" s="44">
        <f t="shared" ca="1" si="201"/>
        <v>0.60619999999999996</v>
      </c>
      <c r="S346" s="44">
        <f t="shared" ca="1" si="201"/>
        <v>6.6299999999999998E-2</v>
      </c>
      <c r="T346" s="44">
        <f t="shared" ca="1" si="201"/>
        <v>-0.159</v>
      </c>
      <c r="U346" s="44">
        <f t="shared" ca="1" si="201"/>
        <v>0</v>
      </c>
      <c r="V346" s="44">
        <f t="shared" ca="1" si="201"/>
        <v>-0.49440000000000001</v>
      </c>
      <c r="W346" s="44">
        <f t="shared" ca="1" si="201"/>
        <v>-5.16E-2</v>
      </c>
      <c r="X346" s="44">
        <f t="shared" ca="1" si="201"/>
        <v>0.41170000000000001</v>
      </c>
      <c r="Y346" s="44">
        <f t="shared" ca="1" si="202"/>
        <v>-0.2868</v>
      </c>
      <c r="Z346" s="44">
        <f t="shared" ca="1" si="202"/>
        <v>0.43409999999999999</v>
      </c>
      <c r="AA346" s="44">
        <f t="shared" ca="1" si="202"/>
        <v>0.3145</v>
      </c>
      <c r="AB346" s="44">
        <f t="shared" ca="1" si="202"/>
        <v>-0.1439</v>
      </c>
      <c r="AC346" s="44">
        <f t="shared" ca="1" si="202"/>
        <v>-0.48930000000000001</v>
      </c>
      <c r="AD346" s="44">
        <f t="shared" ca="1" si="202"/>
        <v>0.78290000000000004</v>
      </c>
      <c r="AE346" s="44">
        <f t="shared" ca="1" si="202"/>
        <v>-0.34420000000000001</v>
      </c>
      <c r="AF346" s="44">
        <f t="shared" ca="1" si="202"/>
        <v>0.46500000000000002</v>
      </c>
      <c r="AG346" s="44">
        <f t="shared" ca="1" si="202"/>
        <v>0.32669999999999999</v>
      </c>
      <c r="AH346" s="44">
        <f t="shared" ca="1" si="202"/>
        <v>2.6599999999999999E-2</v>
      </c>
      <c r="AI346" s="44">
        <f t="shared" ca="1" si="202"/>
        <v>-0.2576</v>
      </c>
      <c r="AJ346" s="44">
        <f t="shared" ca="1" si="202"/>
        <v>-1.6000000000000001E-3</v>
      </c>
      <c r="AK346" s="44">
        <f t="shared" ca="1" si="202"/>
        <v>0.1351</v>
      </c>
      <c r="AL346" s="44">
        <f t="shared" ca="1" si="202"/>
        <v>5.21E-2</v>
      </c>
      <c r="AM346" s="44">
        <f t="shared" ca="1" si="202"/>
        <v>0.47489999999999999</v>
      </c>
      <c r="AN346" s="44">
        <f t="shared" ca="1" si="202"/>
        <v>-0.3291</v>
      </c>
      <c r="AO346" s="44">
        <f t="shared" ca="1" si="203"/>
        <v>-0.46789999999999998</v>
      </c>
      <c r="AP346" s="44">
        <f t="shared" ca="1" si="203"/>
        <v>0.59130000000000005</v>
      </c>
      <c r="AQ346" s="44">
        <f t="shared" ca="1" si="203"/>
        <v>-0.3075</v>
      </c>
      <c r="AR346" s="44">
        <f t="shared" ca="1" si="203"/>
        <v>0.1414</v>
      </c>
      <c r="AS346" s="44">
        <f t="shared" ca="1" si="203"/>
        <v>0.72640000000000005</v>
      </c>
      <c r="AT346" s="44">
        <f t="shared" ca="1" si="203"/>
        <v>-0.35170000000000001</v>
      </c>
      <c r="AU346" s="44">
        <f t="shared" ca="1" si="203"/>
        <v>-9.2899999999999996E-2</v>
      </c>
      <c r="AV346" s="44">
        <f t="shared" ca="1" si="203"/>
        <v>9.0899999999999995E-2</v>
      </c>
      <c r="AW346" s="44">
        <f t="shared" ca="1" si="203"/>
        <v>-0.1401</v>
      </c>
      <c r="AX346" s="4">
        <f t="shared" ca="1" si="197"/>
        <v>0.1905</v>
      </c>
      <c r="AY346" s="4">
        <f t="shared" ca="1" si="198"/>
        <v>0.57589999999999997</v>
      </c>
      <c r="AZ346" s="4">
        <f t="shared" ca="1" si="198"/>
        <v>-0.2203</v>
      </c>
      <c r="BA346" s="4">
        <f t="shared" ca="1" si="198"/>
        <v>-0.5756</v>
      </c>
      <c r="BB346" s="4">
        <f t="shared" ca="1" si="198"/>
        <v>1.0539000000000001</v>
      </c>
      <c r="BC346" s="4">
        <f t="shared" ca="1" si="198"/>
        <v>-0.3226</v>
      </c>
      <c r="BD346" s="4">
        <f t="shared" ca="1" si="198"/>
        <v>-2.1000000000000001E-2</v>
      </c>
      <c r="BE346" s="4">
        <f t="shared" ca="1" si="198"/>
        <v>0.5887</v>
      </c>
      <c r="BF346" s="4">
        <f t="shared" ca="1" si="198"/>
        <v>0.32329999999999998</v>
      </c>
      <c r="BG346" s="4">
        <f t="shared" ca="1" si="198"/>
        <v>-0.56269999999999998</v>
      </c>
      <c r="BH346" s="4">
        <f t="shared" ca="1" si="199"/>
        <v>0.55620000000000003</v>
      </c>
      <c r="BI346" s="4">
        <f t="shared" ca="1" si="199"/>
        <v>-0.11650000000000001</v>
      </c>
      <c r="BJ346" s="4">
        <f t="shared" ca="1" si="199"/>
        <v>0.33910000000000001</v>
      </c>
      <c r="BK346" s="4">
        <f t="shared" ca="1" si="199"/>
        <v>0.45190000000000002</v>
      </c>
      <c r="BL346" s="4">
        <f t="shared" ca="1" si="199"/>
        <v>-0.1336</v>
      </c>
      <c r="BM346" s="4">
        <f t="shared" ca="1" si="199"/>
        <v>-0.46560000000000001</v>
      </c>
      <c r="BN346" s="4">
        <f t="shared" ca="1" si="199"/>
        <v>0.496</v>
      </c>
      <c r="BO346" s="4">
        <f t="shared" ca="1" si="199"/>
        <v>-0.22140000000000001</v>
      </c>
      <c r="BP346" s="4">
        <f t="shared" ca="1" si="199"/>
        <v>0.1603</v>
      </c>
      <c r="BQ346" s="4">
        <f t="shared" ca="1" si="199"/>
        <v>0.51090000000000002</v>
      </c>
      <c r="BR346" s="4">
        <f t="shared" ca="1" si="200"/>
        <v>-0.15909999999999999</v>
      </c>
      <c r="BS346" s="4">
        <f t="shared" ca="1" si="200"/>
        <v>-0.39479999999999998</v>
      </c>
      <c r="BT346" s="4">
        <f t="shared" ca="1" si="200"/>
        <v>0.51519999999999999</v>
      </c>
      <c r="BU346" s="4">
        <f t="shared" ca="1" si="200"/>
        <v>-0.27129999999999999</v>
      </c>
      <c r="BV346" s="4">
        <f t="shared" ca="1" si="200"/>
        <v>0.38429999999999997</v>
      </c>
      <c r="BW346" s="4">
        <f t="shared" ca="1" si="200"/>
        <v>0.34989999999999999</v>
      </c>
      <c r="BX346" s="4">
        <f t="shared" ca="1" si="200"/>
        <v>-0.19800000000000001</v>
      </c>
      <c r="BY346" s="4">
        <f t="shared" ca="1" si="200"/>
        <v>0</v>
      </c>
      <c r="BZ346" s="4">
        <f t="shared" ca="1" si="200"/>
        <v>0</v>
      </c>
      <c r="CA346" s="4">
        <f t="shared" ca="1" si="200"/>
        <v>0</v>
      </c>
      <c r="CB346" s="4">
        <f t="shared" ca="1" si="200"/>
        <v>0</v>
      </c>
      <c r="CC346" s="4">
        <f t="shared" ca="1" si="200"/>
        <v>0</v>
      </c>
    </row>
    <row r="347" spans="2:81">
      <c r="B347" s="26">
        <v>226</v>
      </c>
      <c r="C347" s="26" t="str">
        <f t="shared" si="191"/>
        <v>历史汇总!B226</v>
      </c>
      <c r="D347" s="26">
        <v>345</v>
      </c>
      <c r="E347" s="26" t="str">
        <f t="shared" si="192"/>
        <v>历史新!C345</v>
      </c>
      <c r="F347" s="26">
        <f>ROW()</f>
        <v>347</v>
      </c>
      <c r="G347" s="694" t="s">
        <v>80</v>
      </c>
      <c r="H347" s="29" t="s">
        <v>81</v>
      </c>
      <c r="I347" s="44">
        <f t="shared" ca="1" si="201"/>
        <v>0.44690000000000002</v>
      </c>
      <c r="J347" s="44">
        <f t="shared" ca="1" si="201"/>
        <v>0.42670000000000002</v>
      </c>
      <c r="K347" s="44">
        <f t="shared" ca="1" si="201"/>
        <v>0.36659999999999998</v>
      </c>
      <c r="L347" s="44">
        <f t="shared" ca="1" si="201"/>
        <v>0.37680000000000002</v>
      </c>
      <c r="M347" s="44">
        <f t="shared" ca="1" si="201"/>
        <v>0.36580000000000001</v>
      </c>
      <c r="N347" s="44">
        <f t="shared" ca="1" si="201"/>
        <v>0.39529999999999998</v>
      </c>
      <c r="O347" s="44">
        <f t="shared" ca="1" si="201"/>
        <v>0.46510000000000001</v>
      </c>
      <c r="P347" s="44">
        <f t="shared" ca="1" si="201"/>
        <v>0.51859999999999995</v>
      </c>
      <c r="Q347" s="44">
        <f t="shared" ca="1" si="201"/>
        <v>0.38490000000000002</v>
      </c>
      <c r="R347" s="44">
        <f t="shared" ca="1" si="201"/>
        <v>0.43070000000000003</v>
      </c>
      <c r="S347" s="44">
        <f t="shared" ca="1" si="201"/>
        <v>0.41889999999999999</v>
      </c>
      <c r="T347" s="44">
        <f t="shared" ca="1" si="201"/>
        <v>0.49009999999999998</v>
      </c>
      <c r="U347" s="44">
        <f t="shared" ca="1" si="201"/>
        <v>0.57220000000000004</v>
      </c>
      <c r="V347" s="44">
        <f t="shared" ca="1" si="201"/>
        <v>0.4758</v>
      </c>
      <c r="W347" s="44">
        <f t="shared" ca="1" si="201"/>
        <v>0.48049999999999998</v>
      </c>
      <c r="X347" s="44">
        <f t="shared" ca="1" si="201"/>
        <v>0.57879999999999998</v>
      </c>
      <c r="Y347" s="44">
        <f t="shared" ca="1" si="202"/>
        <v>0.51980000000000004</v>
      </c>
      <c r="Z347" s="44">
        <f t="shared" ca="1" si="202"/>
        <v>0.5444</v>
      </c>
      <c r="AA347" s="44">
        <f t="shared" ca="1" si="202"/>
        <v>0.58720000000000006</v>
      </c>
      <c r="AB347" s="44">
        <f t="shared" ca="1" si="202"/>
        <v>0.57869999999999999</v>
      </c>
      <c r="AC347" s="44">
        <f t="shared" ca="1" si="202"/>
        <v>0.4299</v>
      </c>
      <c r="AD347" s="44">
        <f t="shared" ca="1" si="202"/>
        <v>0.4824</v>
      </c>
      <c r="AE347" s="44">
        <f t="shared" ca="1" si="202"/>
        <v>0.45550000000000002</v>
      </c>
      <c r="AF347" s="44">
        <f t="shared" ca="1" si="202"/>
        <v>0.48509999999999998</v>
      </c>
      <c r="AG347" s="44">
        <f t="shared" ca="1" si="202"/>
        <v>0.57210000000000005</v>
      </c>
      <c r="AH347" s="44">
        <f t="shared" ca="1" si="202"/>
        <v>0.57150000000000001</v>
      </c>
      <c r="AI347" s="44">
        <f t="shared" ca="1" si="202"/>
        <v>0.47360000000000002</v>
      </c>
      <c r="AJ347" s="44">
        <f t="shared" ca="1" si="202"/>
        <v>0.49990000000000001</v>
      </c>
      <c r="AK347" s="44">
        <f t="shared" ca="1" si="202"/>
        <v>0.49940000000000001</v>
      </c>
      <c r="AL347" s="44">
        <f t="shared" ca="1" si="202"/>
        <v>0.54559999999999997</v>
      </c>
      <c r="AM347" s="44">
        <f t="shared" ca="1" si="202"/>
        <v>0.63149999999999995</v>
      </c>
      <c r="AN347" s="44">
        <f t="shared" ca="1" si="202"/>
        <v>0.58620000000000005</v>
      </c>
      <c r="AO347" s="44">
        <f t="shared" ca="1" si="203"/>
        <v>0.47299999999999998</v>
      </c>
      <c r="AP347" s="44">
        <f t="shared" ca="1" si="203"/>
        <v>0.51</v>
      </c>
      <c r="AQ347" s="44">
        <f t="shared" ca="1" si="203"/>
        <v>0.48330000000000001</v>
      </c>
      <c r="AR347" s="44">
        <f t="shared" ca="1" si="203"/>
        <v>0.51770000000000005</v>
      </c>
      <c r="AS347" s="44">
        <f t="shared" ca="1" si="203"/>
        <v>0.59040000000000004</v>
      </c>
      <c r="AT347" s="44">
        <f t="shared" ca="1" si="203"/>
        <v>0.5897</v>
      </c>
      <c r="AU347" s="44">
        <f t="shared" ca="1" si="203"/>
        <v>0.62649999999999995</v>
      </c>
      <c r="AV347" s="44">
        <f t="shared" ca="1" si="203"/>
        <v>0.60029999999999994</v>
      </c>
      <c r="AW347" s="44">
        <f t="shared" ca="1" si="203"/>
        <v>0.56879999999999997</v>
      </c>
      <c r="AX347" s="4">
        <f t="shared" ca="1" si="197"/>
        <v>0.58779999999999999</v>
      </c>
      <c r="AY347" s="4">
        <f t="shared" ca="1" si="198"/>
        <v>0.67969999999999997</v>
      </c>
      <c r="AZ347" s="4">
        <f t="shared" ca="1" si="198"/>
        <v>0.68630000000000002</v>
      </c>
      <c r="BA347" s="4">
        <f t="shared" ca="1" si="198"/>
        <v>0.54730000000000001</v>
      </c>
      <c r="BB347" s="4">
        <f t="shared" ca="1" si="198"/>
        <v>0.60599999999999998</v>
      </c>
      <c r="BC347" s="4">
        <f t="shared" ca="1" si="198"/>
        <v>0.56659999999999999</v>
      </c>
      <c r="BD347" s="4">
        <f t="shared" ca="1" si="198"/>
        <v>0.56659999999999999</v>
      </c>
      <c r="BE347" s="4">
        <f t="shared" ca="1" si="198"/>
        <v>0.61599999999999999</v>
      </c>
      <c r="BF347" s="4">
        <f t="shared" ca="1" si="198"/>
        <v>0.67649999999999999</v>
      </c>
      <c r="BG347" s="4">
        <f t="shared" ca="1" si="198"/>
        <v>0.57669999999999999</v>
      </c>
      <c r="BH347" s="4">
        <f t="shared" ca="1" si="199"/>
        <v>0.6129</v>
      </c>
      <c r="BI347" s="4">
        <f t="shared" ca="1" si="199"/>
        <v>0.5554</v>
      </c>
      <c r="BJ347" s="4">
        <f t="shared" ca="1" si="199"/>
        <v>0.55610000000000004</v>
      </c>
      <c r="BK347" s="4">
        <f t="shared" ca="1" si="199"/>
        <v>0.62829999999999997</v>
      </c>
      <c r="BL347" s="4">
        <f t="shared" ca="1" si="199"/>
        <v>0.6169</v>
      </c>
      <c r="BM347" s="4">
        <f t="shared" ca="1" si="199"/>
        <v>0.50770000000000004</v>
      </c>
      <c r="BN347" s="4">
        <f t="shared" ca="1" si="199"/>
        <v>0.51870000000000005</v>
      </c>
      <c r="BO347" s="4">
        <f t="shared" ca="1" si="199"/>
        <v>0.48320000000000002</v>
      </c>
      <c r="BP347" s="4">
        <f t="shared" ca="1" si="199"/>
        <v>0.48599999999999999</v>
      </c>
      <c r="BQ347" s="4">
        <f t="shared" ca="1" si="199"/>
        <v>0.55020000000000002</v>
      </c>
      <c r="BR347" s="4">
        <f t="shared" ca="1" si="200"/>
        <v>0.56330000000000002</v>
      </c>
      <c r="BS347" s="4">
        <f t="shared" ca="1" si="200"/>
        <v>0.52639999999999998</v>
      </c>
      <c r="BT347" s="4">
        <f t="shared" ca="1" si="200"/>
        <v>0.54630000000000001</v>
      </c>
      <c r="BU347" s="4">
        <f t="shared" ca="1" si="200"/>
        <v>0.53239999999999998</v>
      </c>
      <c r="BV347" s="4">
        <f t="shared" ca="1" si="200"/>
        <v>0.53110000000000002</v>
      </c>
      <c r="BW347" s="4">
        <f t="shared" ca="1" si="200"/>
        <v>0.59750000000000003</v>
      </c>
      <c r="BX347" s="4">
        <f t="shared" ca="1" si="200"/>
        <v>0.57210000000000005</v>
      </c>
      <c r="BY347" s="4">
        <f t="shared" ca="1" si="200"/>
        <v>0</v>
      </c>
      <c r="BZ347" s="4">
        <f t="shared" ca="1" si="200"/>
        <v>0</v>
      </c>
      <c r="CA347" s="4">
        <f t="shared" ca="1" si="200"/>
        <v>0</v>
      </c>
      <c r="CB347" s="4">
        <f t="shared" ca="1" si="200"/>
        <v>0</v>
      </c>
      <c r="CC347" s="4">
        <f t="shared" ca="1" si="200"/>
        <v>0</v>
      </c>
    </row>
    <row r="348" spans="2:81">
      <c r="B348" s="26">
        <v>227</v>
      </c>
      <c r="C348" s="26" t="str">
        <f t="shared" si="191"/>
        <v>历史汇总!B227</v>
      </c>
      <c r="D348" s="26">
        <v>346</v>
      </c>
      <c r="E348" s="26" t="str">
        <f t="shared" si="192"/>
        <v>历史新!C346</v>
      </c>
      <c r="F348" s="26">
        <f>ROW()</f>
        <v>348</v>
      </c>
      <c r="G348" s="694"/>
      <c r="H348" s="29" t="s">
        <v>82</v>
      </c>
      <c r="I348" s="44">
        <f t="shared" ca="1" si="201"/>
        <v>0.32540000000000002</v>
      </c>
      <c r="J348" s="44">
        <f t="shared" ca="1" si="201"/>
        <v>0.3866</v>
      </c>
      <c r="K348" s="44">
        <f t="shared" ca="1" si="201"/>
        <v>0.46179999999999999</v>
      </c>
      <c r="L348" s="44">
        <f t="shared" ca="1" si="201"/>
        <v>0.40560000000000002</v>
      </c>
      <c r="M348" s="44">
        <f t="shared" ca="1" si="201"/>
        <v>0.42599999999999999</v>
      </c>
      <c r="N348" s="44">
        <f t="shared" ca="1" si="201"/>
        <v>0.38069999999999998</v>
      </c>
      <c r="O348" s="44">
        <f t="shared" ca="1" si="201"/>
        <v>0.31890000000000002</v>
      </c>
      <c r="P348" s="44">
        <f t="shared" ca="1" si="201"/>
        <v>0.3322</v>
      </c>
      <c r="Q348" s="44">
        <f t="shared" ca="1" si="201"/>
        <v>0.50949999999999995</v>
      </c>
      <c r="R348" s="44">
        <f t="shared" ca="1" si="201"/>
        <v>0.41339999999999999</v>
      </c>
      <c r="S348" s="44">
        <f t="shared" ca="1" si="201"/>
        <v>0.40889999999999999</v>
      </c>
      <c r="T348" s="44">
        <f t="shared" ca="1" si="201"/>
        <v>0.37409999999999999</v>
      </c>
      <c r="U348" s="44">
        <f t="shared" ca="1" si="201"/>
        <v>0.26390000000000002</v>
      </c>
      <c r="V348" s="44">
        <f t="shared" ca="1" si="201"/>
        <v>0.42320000000000002</v>
      </c>
      <c r="W348" s="44">
        <f t="shared" ca="1" si="201"/>
        <v>0.40849999999999997</v>
      </c>
      <c r="X348" s="44">
        <f t="shared" ca="1" si="201"/>
        <v>0.30520000000000003</v>
      </c>
      <c r="Y348" s="44">
        <f t="shared" ca="1" si="202"/>
        <v>0.3851</v>
      </c>
      <c r="Z348" s="44">
        <f t="shared" ca="1" si="202"/>
        <v>0.33429999999999999</v>
      </c>
      <c r="AA348" s="44">
        <f t="shared" ca="1" si="202"/>
        <v>0.2858</v>
      </c>
      <c r="AB348" s="44">
        <f t="shared" ca="1" si="202"/>
        <v>0.32179999999999997</v>
      </c>
      <c r="AC348" s="44">
        <f t="shared" ca="1" si="202"/>
        <v>0.48209999999999997</v>
      </c>
      <c r="AD348" s="44">
        <f t="shared" ca="1" si="202"/>
        <v>0.37409999999999999</v>
      </c>
      <c r="AE348" s="44">
        <f t="shared" ca="1" si="202"/>
        <v>0.41820000000000002</v>
      </c>
      <c r="AF348" s="44">
        <f t="shared" ca="1" si="202"/>
        <v>0.34860000000000002</v>
      </c>
      <c r="AG348" s="44">
        <f t="shared" ca="1" si="202"/>
        <v>0.2782</v>
      </c>
      <c r="AH348" s="44">
        <f t="shared" ca="1" si="202"/>
        <v>0.30230000000000001</v>
      </c>
      <c r="AI348" s="44">
        <f t="shared" ca="1" si="202"/>
        <v>0.40129999999999999</v>
      </c>
      <c r="AJ348" s="44">
        <f t="shared" ca="1" si="202"/>
        <v>0.36670000000000003</v>
      </c>
      <c r="AK348" s="44">
        <f t="shared" ca="1" si="202"/>
        <v>0.35099999999999998</v>
      </c>
      <c r="AL348" s="44">
        <f t="shared" ca="1" si="202"/>
        <v>0.30590000000000001</v>
      </c>
      <c r="AM348" s="44">
        <f t="shared" ca="1" si="202"/>
        <v>0.22650000000000001</v>
      </c>
      <c r="AN348" s="44">
        <f t="shared" ca="1" si="202"/>
        <v>0.31380000000000002</v>
      </c>
      <c r="AO348" s="44">
        <f t="shared" ca="1" si="203"/>
        <v>0.43380000000000002</v>
      </c>
      <c r="AP348" s="44">
        <f t="shared" ca="1" si="203"/>
        <v>0.34789999999999999</v>
      </c>
      <c r="AQ348" s="44">
        <f t="shared" ca="1" si="203"/>
        <v>0.3881</v>
      </c>
      <c r="AR348" s="44">
        <f t="shared" ca="1" si="203"/>
        <v>0.33239999999999997</v>
      </c>
      <c r="AS348" s="44">
        <f t="shared" ca="1" si="203"/>
        <v>0.23980000000000001</v>
      </c>
      <c r="AT348" s="44">
        <f t="shared" ca="1" si="203"/>
        <v>0.3019</v>
      </c>
      <c r="AU348" s="44">
        <f t="shared" ca="1" si="203"/>
        <v>0.27600000000000002</v>
      </c>
      <c r="AV348" s="44">
        <f t="shared" ca="1" si="203"/>
        <v>0.2949</v>
      </c>
      <c r="AW348" s="44">
        <f t="shared" ca="1" si="203"/>
        <v>0.33119999999999999</v>
      </c>
      <c r="AX348" s="4">
        <f t="shared" ca="1" si="197"/>
        <v>0.29620000000000002</v>
      </c>
      <c r="AY348" s="4">
        <f t="shared" ca="1" si="198"/>
        <v>0.2082</v>
      </c>
      <c r="AZ348" s="4">
        <f t="shared" ca="1" si="198"/>
        <v>0.2374</v>
      </c>
      <c r="BA348" s="4">
        <f t="shared" ca="1" si="198"/>
        <v>0.38640000000000002</v>
      </c>
      <c r="BB348" s="4">
        <f t="shared" ca="1" si="198"/>
        <v>0.28000000000000003</v>
      </c>
      <c r="BC348" s="4">
        <f t="shared" ca="1" si="198"/>
        <v>0.33339999999999997</v>
      </c>
      <c r="BD348" s="4">
        <f t="shared" ca="1" si="198"/>
        <v>0.32429999999999998</v>
      </c>
      <c r="BE348" s="4">
        <f t="shared" ca="1" si="198"/>
        <v>0.25190000000000001</v>
      </c>
      <c r="BF348" s="4">
        <f t="shared" ca="1" si="198"/>
        <v>0.2077</v>
      </c>
      <c r="BG348" s="4">
        <f t="shared" ca="1" si="198"/>
        <v>0.34370000000000001</v>
      </c>
      <c r="BH348" s="4">
        <f t="shared" ca="1" si="199"/>
        <v>0.2757</v>
      </c>
      <c r="BI348" s="4">
        <f t="shared" ca="1" si="199"/>
        <v>0.33189999999999997</v>
      </c>
      <c r="BJ348" s="4">
        <f t="shared" ca="1" si="199"/>
        <v>0.29909999999999998</v>
      </c>
      <c r="BK348" s="4">
        <f t="shared" ca="1" si="199"/>
        <v>0.2346</v>
      </c>
      <c r="BL348" s="4">
        <f t="shared" ca="1" si="199"/>
        <v>0.28039999999999998</v>
      </c>
      <c r="BM348" s="4">
        <f t="shared" ca="1" si="199"/>
        <v>0.4</v>
      </c>
      <c r="BN348" s="4">
        <f t="shared" ca="1" si="199"/>
        <v>0.34229999999999999</v>
      </c>
      <c r="BO348" s="4">
        <f t="shared" ca="1" si="199"/>
        <v>0.38109999999999999</v>
      </c>
      <c r="BP348" s="4">
        <f t="shared" ca="1" si="199"/>
        <v>0.35349999999999998</v>
      </c>
      <c r="BQ348" s="4">
        <f t="shared" ca="1" si="199"/>
        <v>0.27160000000000001</v>
      </c>
      <c r="BR348" s="4">
        <f t="shared" ca="1" si="200"/>
        <v>0.29870000000000002</v>
      </c>
      <c r="BS348" s="4">
        <f t="shared" ca="1" si="200"/>
        <v>0.34870000000000001</v>
      </c>
      <c r="BT348" s="4">
        <f t="shared" ca="1" si="200"/>
        <v>0.29249999999999998</v>
      </c>
      <c r="BU348" s="4">
        <f t="shared" ca="1" si="200"/>
        <v>0.33529999999999999</v>
      </c>
      <c r="BV348" s="4">
        <f t="shared" ca="1" si="200"/>
        <v>0.29699999999999999</v>
      </c>
      <c r="BW348" s="4">
        <f t="shared" ca="1" si="200"/>
        <v>0.24030000000000001</v>
      </c>
      <c r="BX348" s="4">
        <f t="shared" ca="1" si="200"/>
        <v>0.29749999999999999</v>
      </c>
      <c r="BY348" s="4">
        <f t="shared" ca="1" si="200"/>
        <v>0</v>
      </c>
      <c r="BZ348" s="4">
        <f t="shared" ca="1" si="200"/>
        <v>0</v>
      </c>
      <c r="CA348" s="4">
        <f t="shared" ca="1" si="200"/>
        <v>0</v>
      </c>
      <c r="CB348" s="4">
        <f t="shared" ca="1" si="200"/>
        <v>0</v>
      </c>
      <c r="CC348" s="4">
        <f t="shared" ca="1" si="200"/>
        <v>0</v>
      </c>
    </row>
    <row r="349" spans="2:81">
      <c r="B349" s="26">
        <v>228</v>
      </c>
      <c r="C349" s="26" t="str">
        <f t="shared" si="191"/>
        <v>历史汇总!B228</v>
      </c>
      <c r="D349" s="26">
        <v>347</v>
      </c>
      <c r="E349" s="26" t="str">
        <f t="shared" si="192"/>
        <v>历史新!C347</v>
      </c>
      <c r="F349" s="26">
        <f>ROW()</f>
        <v>349</v>
      </c>
      <c r="G349" s="694"/>
      <c r="H349" s="29" t="s">
        <v>83</v>
      </c>
      <c r="I349" s="44">
        <f t="shared" ca="1" si="201"/>
        <v>0.2276</v>
      </c>
      <c r="J349" s="44">
        <f t="shared" ca="1" si="201"/>
        <v>0.1867</v>
      </c>
      <c r="K349" s="44">
        <f t="shared" ca="1" si="201"/>
        <v>0.1716</v>
      </c>
      <c r="L349" s="44">
        <f t="shared" ca="1" si="201"/>
        <v>0.21759999999999999</v>
      </c>
      <c r="M349" s="44">
        <f t="shared" ca="1" si="201"/>
        <v>0.2082</v>
      </c>
      <c r="N349" s="44">
        <f t="shared" ca="1" si="201"/>
        <v>0.224</v>
      </c>
      <c r="O349" s="44">
        <f t="shared" ca="1" si="201"/>
        <v>0.216</v>
      </c>
      <c r="P349" s="44">
        <f t="shared" ca="1" si="201"/>
        <v>0.1492</v>
      </c>
      <c r="Q349" s="44">
        <f t="shared" ca="1" si="201"/>
        <v>0.1056</v>
      </c>
      <c r="R349" s="44">
        <f t="shared" ca="1" si="201"/>
        <v>0.156</v>
      </c>
      <c r="S349" s="44">
        <f t="shared" ca="1" si="201"/>
        <v>0.17219999999999999</v>
      </c>
      <c r="T349" s="44">
        <f t="shared" ca="1" si="201"/>
        <v>0.1358</v>
      </c>
      <c r="U349" s="44">
        <f t="shared" ca="1" si="201"/>
        <v>0.16389999999999999</v>
      </c>
      <c r="V349" s="44">
        <f t="shared" ca="1" si="201"/>
        <v>0.10100000000000001</v>
      </c>
      <c r="W349" s="44">
        <f t="shared" ca="1" si="201"/>
        <v>0.111</v>
      </c>
      <c r="X349" s="44">
        <f t="shared" ca="1" si="201"/>
        <v>0.11600000000000001</v>
      </c>
      <c r="Y349" s="44">
        <f t="shared" ca="1" si="202"/>
        <v>9.5100000000000004E-2</v>
      </c>
      <c r="Z349" s="44">
        <f t="shared" ca="1" si="202"/>
        <v>0.1212</v>
      </c>
      <c r="AA349" s="44">
        <f t="shared" ca="1" si="202"/>
        <v>0.127</v>
      </c>
      <c r="AB349" s="44">
        <f t="shared" ca="1" si="202"/>
        <v>9.9500000000000005E-2</v>
      </c>
      <c r="AC349" s="44">
        <f t="shared" ca="1" si="202"/>
        <v>8.7999999999999995E-2</v>
      </c>
      <c r="AD349" s="44">
        <f t="shared" ca="1" si="202"/>
        <v>0.14360000000000001</v>
      </c>
      <c r="AE349" s="44">
        <f t="shared" ca="1" si="202"/>
        <v>0.1263</v>
      </c>
      <c r="AF349" s="44">
        <f t="shared" ca="1" si="202"/>
        <v>0.1663</v>
      </c>
      <c r="AG349" s="44">
        <f t="shared" ca="1" si="202"/>
        <v>0.1497</v>
      </c>
      <c r="AH349" s="44">
        <f t="shared" ca="1" si="202"/>
        <v>0.12620000000000001</v>
      </c>
      <c r="AI349" s="44">
        <f t="shared" ca="1" si="202"/>
        <v>0.12509999999999999</v>
      </c>
      <c r="AJ349" s="44">
        <f t="shared" ca="1" si="202"/>
        <v>0.13339999999999999</v>
      </c>
      <c r="AK349" s="44">
        <f t="shared" ca="1" si="202"/>
        <v>0.14960000000000001</v>
      </c>
      <c r="AL349" s="44">
        <f t="shared" ca="1" si="202"/>
        <v>0.14849999999999999</v>
      </c>
      <c r="AM349" s="44">
        <f t="shared" ca="1" si="202"/>
        <v>0.14199999999999999</v>
      </c>
      <c r="AN349" s="44">
        <f t="shared" ca="1" si="202"/>
        <v>0.1</v>
      </c>
      <c r="AO349" s="44">
        <f t="shared" ca="1" si="203"/>
        <v>9.3200000000000005E-2</v>
      </c>
      <c r="AP349" s="44">
        <f t="shared" ca="1" si="203"/>
        <v>0.1421</v>
      </c>
      <c r="AQ349" s="44">
        <f t="shared" ca="1" si="203"/>
        <v>0.12870000000000001</v>
      </c>
      <c r="AR349" s="44">
        <f t="shared" ca="1" si="203"/>
        <v>0.14990000000000001</v>
      </c>
      <c r="AS349" s="44">
        <f t="shared" ca="1" si="203"/>
        <v>0.16980000000000001</v>
      </c>
      <c r="AT349" s="44">
        <f t="shared" ca="1" si="203"/>
        <v>0.1084</v>
      </c>
      <c r="AU349" s="44">
        <f t="shared" ca="1" si="203"/>
        <v>9.74E-2</v>
      </c>
      <c r="AV349" s="44">
        <f t="shared" ca="1" si="203"/>
        <v>0.1047</v>
      </c>
      <c r="AW349" s="44">
        <f t="shared" ca="1" si="203"/>
        <v>0.1</v>
      </c>
      <c r="AX349" s="4">
        <f t="shared" ca="1" si="197"/>
        <v>0.11600000000000001</v>
      </c>
      <c r="AY349" s="4">
        <f t="shared" ca="1" si="198"/>
        <v>0.11210000000000001</v>
      </c>
      <c r="AZ349" s="4">
        <f t="shared" ca="1" si="198"/>
        <v>7.6300000000000007E-2</v>
      </c>
      <c r="BA349" s="4">
        <f t="shared" ca="1" si="198"/>
        <v>6.6299999999999998E-2</v>
      </c>
      <c r="BB349" s="4">
        <f t="shared" ca="1" si="198"/>
        <v>0.114</v>
      </c>
      <c r="BC349" s="4">
        <f t="shared" ca="1" si="198"/>
        <v>0.1</v>
      </c>
      <c r="BD349" s="4">
        <f t="shared" ca="1" si="198"/>
        <v>0.1091</v>
      </c>
      <c r="BE349" s="4">
        <f t="shared" ca="1" si="198"/>
        <v>0.1321</v>
      </c>
      <c r="BF349" s="4">
        <f t="shared" ca="1" si="198"/>
        <v>0.1158</v>
      </c>
      <c r="BG349" s="4">
        <f t="shared" ca="1" si="198"/>
        <v>7.9600000000000004E-2</v>
      </c>
      <c r="BH349" s="4">
        <f t="shared" ca="1" si="199"/>
        <v>0.1114</v>
      </c>
      <c r="BI349" s="4">
        <f t="shared" ca="1" si="199"/>
        <v>0.11269999999999999</v>
      </c>
      <c r="BJ349" s="4">
        <f t="shared" ca="1" si="199"/>
        <v>0.1447</v>
      </c>
      <c r="BK349" s="4">
        <f t="shared" ca="1" si="199"/>
        <v>0.1371</v>
      </c>
      <c r="BL349" s="4">
        <f t="shared" ca="1" si="199"/>
        <v>0.1027</v>
      </c>
      <c r="BM349" s="4">
        <f t="shared" ca="1" si="199"/>
        <v>9.2299999999999993E-2</v>
      </c>
      <c r="BN349" s="4">
        <f t="shared" ca="1" si="199"/>
        <v>0.1391</v>
      </c>
      <c r="BO349" s="4">
        <f t="shared" ca="1" si="199"/>
        <v>0.13569999999999999</v>
      </c>
      <c r="BP349" s="4">
        <f t="shared" ca="1" si="199"/>
        <v>0.1605</v>
      </c>
      <c r="BQ349" s="4">
        <f t="shared" ca="1" si="199"/>
        <v>0.1782</v>
      </c>
      <c r="BR349" s="4">
        <f t="shared" ca="1" si="200"/>
        <v>0.13800000000000001</v>
      </c>
      <c r="BS349" s="4">
        <f t="shared" ca="1" si="200"/>
        <v>0.1249</v>
      </c>
      <c r="BT349" s="4">
        <f t="shared" ca="1" si="200"/>
        <v>0.1613</v>
      </c>
      <c r="BU349" s="4">
        <f t="shared" ca="1" si="200"/>
        <v>0.1323</v>
      </c>
      <c r="BV349" s="4">
        <f t="shared" ca="1" si="200"/>
        <v>0.17180000000000001</v>
      </c>
      <c r="BW349" s="4">
        <f t="shared" ca="1" si="200"/>
        <v>0.16209999999999999</v>
      </c>
      <c r="BX349" s="4">
        <f t="shared" ca="1" si="200"/>
        <v>0.13039999999999999</v>
      </c>
      <c r="BY349" s="4">
        <f t="shared" ca="1" si="200"/>
        <v>0</v>
      </c>
      <c r="BZ349" s="4">
        <f t="shared" ca="1" si="200"/>
        <v>0</v>
      </c>
      <c r="CA349" s="4">
        <f t="shared" ca="1" si="200"/>
        <v>0</v>
      </c>
      <c r="CB349" s="4">
        <f t="shared" ca="1" si="200"/>
        <v>0</v>
      </c>
      <c r="CC349" s="4">
        <f t="shared" ca="1" si="200"/>
        <v>0</v>
      </c>
    </row>
    <row r="350" spans="2:81">
      <c r="B350" s="26">
        <v>237</v>
      </c>
      <c r="C350" s="26" t="str">
        <f t="shared" si="191"/>
        <v>历史汇总!B237</v>
      </c>
      <c r="D350" s="26">
        <v>348</v>
      </c>
      <c r="E350" s="26" t="str">
        <f t="shared" si="192"/>
        <v>历史新!C348</v>
      </c>
      <c r="F350" s="26">
        <f>ROW()</f>
        <v>350</v>
      </c>
      <c r="G350" s="694" t="s">
        <v>84</v>
      </c>
      <c r="H350" s="28" t="s">
        <v>84</v>
      </c>
      <c r="I350" s="43">
        <f t="shared" ca="1" si="201"/>
        <v>689481</v>
      </c>
      <c r="J350" s="43">
        <f t="shared" ca="1" si="201"/>
        <v>1016799</v>
      </c>
      <c r="K350" s="43">
        <f t="shared" ca="1" si="201"/>
        <v>1109992</v>
      </c>
      <c r="L350" s="43">
        <f t="shared" ca="1" si="201"/>
        <v>693661</v>
      </c>
      <c r="M350" s="43">
        <f t="shared" ca="1" si="201"/>
        <v>757219</v>
      </c>
      <c r="N350" s="43">
        <f t="shared" ca="1" si="201"/>
        <v>674153</v>
      </c>
      <c r="O350" s="43">
        <f t="shared" ca="1" si="201"/>
        <v>701701</v>
      </c>
      <c r="P350" s="43">
        <f t="shared" ca="1" si="201"/>
        <v>1033676</v>
      </c>
      <c r="Q350" s="43">
        <f t="shared" ca="1" si="201"/>
        <v>1584629</v>
      </c>
      <c r="R350" s="43">
        <f t="shared" ca="1" si="201"/>
        <v>802617</v>
      </c>
      <c r="S350" s="43">
        <f t="shared" ca="1" si="201"/>
        <v>959903</v>
      </c>
      <c r="T350" s="43">
        <f t="shared" ca="1" si="201"/>
        <v>919948</v>
      </c>
      <c r="U350" s="43">
        <f t="shared" ca="1" si="201"/>
        <v>936724</v>
      </c>
      <c r="V350" s="43">
        <f t="shared" ca="1" si="201"/>
        <v>1724007</v>
      </c>
      <c r="W350" s="43">
        <f t="shared" ca="1" si="201"/>
        <v>1403159</v>
      </c>
      <c r="X350" s="43">
        <f t="shared" ca="1" si="201"/>
        <v>1099624</v>
      </c>
      <c r="Y350" s="43">
        <f t="shared" ca="1" si="202"/>
        <v>1680785</v>
      </c>
      <c r="Z350" s="43">
        <f t="shared" ca="1" si="202"/>
        <v>1371651</v>
      </c>
      <c r="AA350" s="43">
        <f t="shared" ca="1" si="202"/>
        <v>1586672</v>
      </c>
      <c r="AB350" s="43">
        <f t="shared" ca="1" si="202"/>
        <v>2011366</v>
      </c>
      <c r="AC350" s="43">
        <f t="shared" ca="1" si="202"/>
        <v>2447029</v>
      </c>
      <c r="AD350" s="43">
        <f t="shared" ca="1" si="202"/>
        <v>1156818</v>
      </c>
      <c r="AE350" s="43">
        <f t="shared" ca="1" si="202"/>
        <v>1472813</v>
      </c>
      <c r="AF350" s="43">
        <f t="shared" ca="1" si="202"/>
        <v>976653</v>
      </c>
      <c r="AG350" s="43">
        <f t="shared" ca="1" si="202"/>
        <v>1046953</v>
      </c>
      <c r="AH350" s="43">
        <f t="shared" ca="1" si="202"/>
        <v>1652339</v>
      </c>
      <c r="AI350" s="43">
        <f t="shared" ca="1" si="202"/>
        <v>2227859</v>
      </c>
      <c r="AJ350" s="43">
        <f t="shared" ca="1" si="202"/>
        <v>1567641</v>
      </c>
      <c r="AK350" s="43">
        <f t="shared" ca="1" si="202"/>
        <v>1440113</v>
      </c>
      <c r="AL350" s="43">
        <f t="shared" ca="1" si="202"/>
        <v>1527388</v>
      </c>
      <c r="AM350" s="43">
        <f t="shared" ca="1" si="202"/>
        <v>1559853</v>
      </c>
      <c r="AN350" s="43">
        <f t="shared" ca="1" si="202"/>
        <v>2590428</v>
      </c>
      <c r="AO350" s="43">
        <f t="shared" ca="1" si="203"/>
        <v>2650189</v>
      </c>
      <c r="AP350" s="43">
        <f t="shared" ca="1" si="203"/>
        <v>1294689</v>
      </c>
      <c r="AQ350" s="43">
        <f t="shared" ca="1" si="203"/>
        <v>1475902</v>
      </c>
      <c r="AR350" s="43">
        <f t="shared" ca="1" si="203"/>
        <v>1082296</v>
      </c>
      <c r="AS350" s="43">
        <f t="shared" ca="1" si="203"/>
        <v>997310</v>
      </c>
      <c r="AT350" s="43">
        <f t="shared" ca="1" si="203"/>
        <v>1662399</v>
      </c>
      <c r="AU350" s="43">
        <f t="shared" ca="1" si="203"/>
        <v>1754924</v>
      </c>
      <c r="AV350" s="43">
        <f t="shared" ca="1" si="203"/>
        <v>1721572</v>
      </c>
      <c r="AW350" s="43">
        <f t="shared" ca="1" si="203"/>
        <v>1748981</v>
      </c>
      <c r="AX350" s="2">
        <f t="shared" ca="1" si="197"/>
        <v>1526954</v>
      </c>
      <c r="AY350" s="2">
        <f t="shared" ca="1" si="198"/>
        <v>1499639</v>
      </c>
      <c r="AZ350" s="2">
        <f t="shared" ca="1" si="198"/>
        <v>2696154</v>
      </c>
      <c r="BA350" s="2">
        <f t="shared" ca="1" si="198"/>
        <v>3439595</v>
      </c>
      <c r="BB350" s="2">
        <f t="shared" ca="1" si="198"/>
        <v>1380203</v>
      </c>
      <c r="BC350" s="2">
        <f t="shared" ca="1" si="198"/>
        <v>1836974</v>
      </c>
      <c r="BD350" s="2">
        <f t="shared" ca="1" si="198"/>
        <v>1355611</v>
      </c>
      <c r="BE350" s="2">
        <f t="shared" ca="1" si="198"/>
        <v>1147522</v>
      </c>
      <c r="BF350" s="2">
        <f t="shared" ca="1" si="198"/>
        <v>1544762</v>
      </c>
      <c r="BG350" s="2">
        <f t="shared" ca="1" si="198"/>
        <v>2654214</v>
      </c>
      <c r="BH350" s="2">
        <f t="shared" ca="1" si="199"/>
        <v>1497392</v>
      </c>
      <c r="BI350" s="2">
        <f t="shared" ca="1" si="199"/>
        <v>1705841</v>
      </c>
      <c r="BJ350" s="2">
        <f t="shared" ca="1" si="199"/>
        <v>1444076</v>
      </c>
      <c r="BK350" s="2">
        <f t="shared" ca="1" si="199"/>
        <v>1400996</v>
      </c>
      <c r="BL350" s="2">
        <f t="shared" ca="1" si="199"/>
        <v>2265951</v>
      </c>
      <c r="BM350" s="2">
        <f t="shared" ca="1" si="199"/>
        <v>2957384</v>
      </c>
      <c r="BN350" s="2">
        <f t="shared" ca="1" si="199"/>
        <v>1522095</v>
      </c>
      <c r="BO350" s="2">
        <f t="shared" ca="1" si="199"/>
        <v>1593976</v>
      </c>
      <c r="BP350" s="2">
        <f t="shared" ca="1" si="199"/>
        <v>1193154</v>
      </c>
      <c r="BQ350" s="2">
        <f t="shared" ca="1" si="199"/>
        <v>1130502</v>
      </c>
      <c r="BR350" s="2">
        <f t="shared" ca="1" si="200"/>
        <v>1647553</v>
      </c>
      <c r="BS350" s="2">
        <f t="shared" ca="1" si="200"/>
        <v>2032158</v>
      </c>
      <c r="BT350" s="2">
        <f t="shared" ca="1" si="200"/>
        <v>1163490</v>
      </c>
      <c r="BU350" s="2">
        <f t="shared" ca="1" si="200"/>
        <v>1460043</v>
      </c>
      <c r="BV350" s="2">
        <f t="shared" ca="1" si="200"/>
        <v>1261547</v>
      </c>
      <c r="BW350" s="2">
        <f t="shared" ca="1" si="200"/>
        <v>1291337</v>
      </c>
      <c r="BX350" s="2">
        <f t="shared" ca="1" si="200"/>
        <v>1980787</v>
      </c>
      <c r="BY350" s="2">
        <f t="shared" ca="1" si="200"/>
        <v>0</v>
      </c>
      <c r="BZ350" s="2">
        <f t="shared" ca="1" si="200"/>
        <v>0</v>
      </c>
      <c r="CA350" s="2">
        <f t="shared" ca="1" si="200"/>
        <v>0</v>
      </c>
      <c r="CB350" s="2">
        <f t="shared" ca="1" si="200"/>
        <v>0</v>
      </c>
      <c r="CC350" s="2">
        <f t="shared" ca="1" si="200"/>
        <v>0</v>
      </c>
    </row>
    <row r="351" spans="2:81">
      <c r="B351" s="26">
        <v>238</v>
      </c>
      <c r="C351" s="26" t="str">
        <f t="shared" si="191"/>
        <v>历史汇总!B238</v>
      </c>
      <c r="D351" s="26">
        <v>349</v>
      </c>
      <c r="E351" s="26" t="str">
        <f t="shared" si="192"/>
        <v>历史新!C349</v>
      </c>
      <c r="F351" s="26">
        <f>ROW()</f>
        <v>351</v>
      </c>
      <c r="G351" s="694"/>
      <c r="H351" s="29" t="s">
        <v>85</v>
      </c>
      <c r="I351" s="49">
        <f t="shared" ca="1" si="201"/>
        <v>0</v>
      </c>
      <c r="J351" s="49">
        <f t="shared" ca="1" si="201"/>
        <v>0.47470000000000001</v>
      </c>
      <c r="K351" s="49">
        <f t="shared" ca="1" si="201"/>
        <v>9.1700000000000004E-2</v>
      </c>
      <c r="L351" s="49">
        <f t="shared" ca="1" si="201"/>
        <v>-0.37509999999999999</v>
      </c>
      <c r="M351" s="49">
        <f t="shared" ca="1" si="201"/>
        <v>9.1600000000000001E-2</v>
      </c>
      <c r="N351" s="49">
        <f t="shared" ca="1" si="201"/>
        <v>-0.10970000000000001</v>
      </c>
      <c r="O351" s="49">
        <f t="shared" ca="1" si="201"/>
        <v>4.0899999999999999E-2</v>
      </c>
      <c r="P351" s="49">
        <f t="shared" ca="1" si="201"/>
        <v>0.47310000000000002</v>
      </c>
      <c r="Q351" s="49">
        <f t="shared" ca="1" si="201"/>
        <v>0.53300000000000003</v>
      </c>
      <c r="R351" s="49">
        <f t="shared" ca="1" si="201"/>
        <v>-0.49349999999999999</v>
      </c>
      <c r="S351" s="49">
        <f t="shared" ca="1" si="201"/>
        <v>0.19600000000000001</v>
      </c>
      <c r="T351" s="49">
        <f t="shared" ca="1" si="201"/>
        <v>-4.1599999999999998E-2</v>
      </c>
      <c r="U351" s="49">
        <f t="shared" ca="1" si="201"/>
        <v>0</v>
      </c>
      <c r="V351" s="49">
        <f t="shared" ca="1" si="201"/>
        <v>0.84050000000000002</v>
      </c>
      <c r="W351" s="49">
        <f t="shared" ca="1" si="201"/>
        <v>-0.18609999999999999</v>
      </c>
      <c r="X351" s="49">
        <f t="shared" ca="1" si="201"/>
        <v>-0.21629999999999999</v>
      </c>
      <c r="Y351" s="49">
        <f t="shared" ca="1" si="202"/>
        <v>0.52849999999999997</v>
      </c>
      <c r="Z351" s="49">
        <f t="shared" ca="1" si="202"/>
        <v>-0.18390000000000001</v>
      </c>
      <c r="AA351" s="49">
        <f t="shared" ca="1" si="202"/>
        <v>0.15679999999999999</v>
      </c>
      <c r="AB351" s="49">
        <f t="shared" ca="1" si="202"/>
        <v>0.26769999999999999</v>
      </c>
      <c r="AC351" s="49">
        <f t="shared" ca="1" si="202"/>
        <v>0.21659999999999999</v>
      </c>
      <c r="AD351" s="49">
        <f t="shared" ca="1" si="202"/>
        <v>-0.52729999999999999</v>
      </c>
      <c r="AE351" s="49">
        <f t="shared" ca="1" si="202"/>
        <v>0.2732</v>
      </c>
      <c r="AF351" s="49">
        <f t="shared" ca="1" si="202"/>
        <v>-0.33689999999999998</v>
      </c>
      <c r="AG351" s="49">
        <f t="shared" ca="1" si="202"/>
        <v>7.1999999999999995E-2</v>
      </c>
      <c r="AH351" s="49">
        <f t="shared" ca="1" si="202"/>
        <v>0.57820000000000005</v>
      </c>
      <c r="AI351" s="49">
        <f t="shared" ca="1" si="202"/>
        <v>0.3483</v>
      </c>
      <c r="AJ351" s="49">
        <f t="shared" ca="1" si="202"/>
        <v>-0.29630000000000001</v>
      </c>
      <c r="AK351" s="49">
        <f t="shared" ca="1" si="202"/>
        <v>-8.14E-2</v>
      </c>
      <c r="AL351" s="49">
        <f t="shared" ca="1" si="202"/>
        <v>6.0600000000000001E-2</v>
      </c>
      <c r="AM351" s="49">
        <f t="shared" ca="1" si="202"/>
        <v>2.1299999999999999E-2</v>
      </c>
      <c r="AN351" s="49">
        <f t="shared" ca="1" si="202"/>
        <v>0.66069999999999995</v>
      </c>
      <c r="AO351" s="49">
        <f t="shared" ca="1" si="203"/>
        <v>2.3099999999999999E-2</v>
      </c>
      <c r="AP351" s="49">
        <f t="shared" ca="1" si="203"/>
        <v>-0.51149999999999995</v>
      </c>
      <c r="AQ351" s="49">
        <f t="shared" ca="1" si="203"/>
        <v>0.14000000000000001</v>
      </c>
      <c r="AR351" s="49">
        <f t="shared" ca="1" si="203"/>
        <v>-0.26669999999999999</v>
      </c>
      <c r="AS351" s="49">
        <f t="shared" ca="1" si="203"/>
        <v>-7.85E-2</v>
      </c>
      <c r="AT351" s="49">
        <f t="shared" ca="1" si="203"/>
        <v>0.66690000000000005</v>
      </c>
      <c r="AU351" s="49">
        <f t="shared" ca="1" si="203"/>
        <v>5.57E-2</v>
      </c>
      <c r="AV351" s="49">
        <f t="shared" ca="1" si="203"/>
        <v>-1.9E-2</v>
      </c>
      <c r="AW351" s="49">
        <f t="shared" ca="1" si="203"/>
        <v>1.5900000000000001E-2</v>
      </c>
      <c r="AX351" s="4">
        <f t="shared" ca="1" si="197"/>
        <v>-9.9699999999999997E-2</v>
      </c>
      <c r="AY351" s="4">
        <f t="shared" ca="1" si="198"/>
        <v>-1.7899999999999999E-2</v>
      </c>
      <c r="AZ351" s="4">
        <f t="shared" ca="1" si="198"/>
        <v>0.79790000000000005</v>
      </c>
      <c r="BA351" s="4">
        <f t="shared" ca="1" si="198"/>
        <v>0.2757</v>
      </c>
      <c r="BB351" s="4">
        <f t="shared" ca="1" si="198"/>
        <v>-0.59870000000000001</v>
      </c>
      <c r="BC351" s="4">
        <f t="shared" ca="1" si="198"/>
        <v>0.33090000000000003</v>
      </c>
      <c r="BD351" s="4">
        <f t="shared" ca="1" si="198"/>
        <v>-0.26200000000000001</v>
      </c>
      <c r="BE351" s="4">
        <f t="shared" ca="1" si="198"/>
        <v>-0.1535</v>
      </c>
      <c r="BF351" s="4">
        <f t="shared" ca="1" si="198"/>
        <v>0.34620000000000001</v>
      </c>
      <c r="BG351" s="4">
        <f t="shared" ca="1" si="198"/>
        <v>0.71819999999999995</v>
      </c>
      <c r="BH351" s="4">
        <f t="shared" ca="1" si="199"/>
        <v>-0.43580000000000002</v>
      </c>
      <c r="BI351" s="4">
        <f t="shared" ca="1" si="199"/>
        <v>0.13919999999999999</v>
      </c>
      <c r="BJ351" s="4">
        <f t="shared" ca="1" si="199"/>
        <v>-0.1535</v>
      </c>
      <c r="BK351" s="4">
        <f t="shared" ca="1" si="199"/>
        <v>-2.98E-2</v>
      </c>
      <c r="BL351" s="4">
        <f t="shared" ca="1" si="199"/>
        <v>0.61739999999999995</v>
      </c>
      <c r="BM351" s="4">
        <f t="shared" ca="1" si="199"/>
        <v>0.30509999999999998</v>
      </c>
      <c r="BN351" s="4">
        <f t="shared" ca="1" si="199"/>
        <v>-0.48530000000000001</v>
      </c>
      <c r="BO351" s="4">
        <f t="shared" ca="1" si="199"/>
        <v>4.7199999999999999E-2</v>
      </c>
      <c r="BP351" s="4">
        <f t="shared" ca="1" si="199"/>
        <v>-0.2515</v>
      </c>
      <c r="BQ351" s="4">
        <f t="shared" ca="1" si="199"/>
        <v>-5.2499999999999998E-2</v>
      </c>
      <c r="BR351" s="4">
        <f t="shared" ca="1" si="200"/>
        <v>0.45739999999999997</v>
      </c>
      <c r="BS351" s="4">
        <f t="shared" ca="1" si="200"/>
        <v>0.2334</v>
      </c>
      <c r="BT351" s="4">
        <f t="shared" ca="1" si="200"/>
        <v>-0.42749999999999999</v>
      </c>
      <c r="BU351" s="4">
        <f t="shared" ca="1" si="200"/>
        <v>0.25490000000000002</v>
      </c>
      <c r="BV351" s="4">
        <f t="shared" ca="1" si="200"/>
        <v>-0.13600000000000001</v>
      </c>
      <c r="BW351" s="4">
        <f t="shared" ca="1" si="200"/>
        <v>2.3599999999999999E-2</v>
      </c>
      <c r="BX351" s="4">
        <f t="shared" ca="1" si="200"/>
        <v>0.53390000000000004</v>
      </c>
      <c r="BY351" s="4">
        <f t="shared" ca="1" si="200"/>
        <v>0</v>
      </c>
      <c r="BZ351" s="4">
        <f t="shared" ca="1" si="200"/>
        <v>0</v>
      </c>
      <c r="CA351" s="4">
        <f t="shared" ca="1" si="200"/>
        <v>0</v>
      </c>
      <c r="CB351" s="4">
        <f t="shared" ca="1" si="200"/>
        <v>0</v>
      </c>
      <c r="CC351" s="4">
        <f t="shared" ca="1" si="200"/>
        <v>0</v>
      </c>
    </row>
    <row r="352" spans="2:81">
      <c r="B352" s="26">
        <v>240</v>
      </c>
      <c r="C352" s="26" t="str">
        <f t="shared" si="191"/>
        <v>历史汇总!B240</v>
      </c>
      <c r="D352" s="26">
        <v>350</v>
      </c>
      <c r="E352" s="26" t="str">
        <f t="shared" si="192"/>
        <v>历史新!C350</v>
      </c>
      <c r="F352" s="26">
        <f>ROW()</f>
        <v>352</v>
      </c>
      <c r="G352" s="694"/>
      <c r="H352" s="28" t="s">
        <v>86</v>
      </c>
      <c r="I352" s="43">
        <f t="shared" ca="1" si="201"/>
        <v>337378</v>
      </c>
      <c r="J352" s="43">
        <f t="shared" ca="1" si="201"/>
        <v>554094</v>
      </c>
      <c r="K352" s="43">
        <f t="shared" ca="1" si="201"/>
        <v>573278</v>
      </c>
      <c r="L352" s="43">
        <f t="shared" ca="1" si="201"/>
        <v>332340</v>
      </c>
      <c r="M352" s="43">
        <f t="shared" ca="1" si="201"/>
        <v>360344</v>
      </c>
      <c r="N352" s="43">
        <f t="shared" ca="1" si="201"/>
        <v>320046</v>
      </c>
      <c r="O352" s="43">
        <f t="shared" ca="1" si="201"/>
        <v>365971</v>
      </c>
      <c r="P352" s="43">
        <f t="shared" ca="1" si="201"/>
        <v>601199</v>
      </c>
      <c r="Q352" s="43">
        <f t="shared" ca="1" si="201"/>
        <v>968646</v>
      </c>
      <c r="R352" s="43">
        <f t="shared" ca="1" si="201"/>
        <v>425629</v>
      </c>
      <c r="S352" s="43">
        <f t="shared" ca="1" si="201"/>
        <v>532372</v>
      </c>
      <c r="T352" s="43">
        <f t="shared" ca="1" si="201"/>
        <v>486402</v>
      </c>
      <c r="U352" s="43">
        <f t="shared" ca="1" si="201"/>
        <v>0</v>
      </c>
      <c r="V352" s="43">
        <f t="shared" ca="1" si="201"/>
        <v>1167164</v>
      </c>
      <c r="W352" s="43">
        <f t="shared" ca="1" si="201"/>
        <v>831233</v>
      </c>
      <c r="X352" s="43">
        <f t="shared" ca="1" si="201"/>
        <v>688822</v>
      </c>
      <c r="Y352" s="43">
        <f t="shared" ca="1" si="202"/>
        <v>1164740</v>
      </c>
      <c r="Z352" s="43">
        <f t="shared" ca="1" si="202"/>
        <v>893289</v>
      </c>
      <c r="AA352" s="43">
        <f t="shared" ca="1" si="202"/>
        <v>1080947</v>
      </c>
      <c r="AB352" s="43">
        <f t="shared" ca="1" si="202"/>
        <v>1432057</v>
      </c>
      <c r="AC352" s="43">
        <f t="shared" ca="1" si="202"/>
        <v>1644659</v>
      </c>
      <c r="AD352" s="43">
        <f t="shared" ca="1" si="202"/>
        <v>659973</v>
      </c>
      <c r="AE352" s="43">
        <f t="shared" ca="1" si="202"/>
        <v>862664</v>
      </c>
      <c r="AF352" s="43">
        <f t="shared" ca="1" si="202"/>
        <v>576718</v>
      </c>
      <c r="AG352" s="43">
        <f t="shared" ca="1" si="202"/>
        <v>656649</v>
      </c>
      <c r="AH352" s="43">
        <f t="shared" ca="1" si="202"/>
        <v>1161157</v>
      </c>
      <c r="AI352" s="43">
        <f t="shared" ca="1" si="202"/>
        <v>1512906</v>
      </c>
      <c r="AJ352" s="43">
        <f t="shared" ca="1" si="202"/>
        <v>912015</v>
      </c>
      <c r="AK352" s="43">
        <f t="shared" ca="1" si="202"/>
        <v>899805</v>
      </c>
      <c r="AL352" s="43">
        <f t="shared" ca="1" si="202"/>
        <v>961927</v>
      </c>
      <c r="AM352" s="43">
        <f t="shared" ca="1" si="202"/>
        <v>1085872</v>
      </c>
      <c r="AN352" s="43">
        <f t="shared" ca="1" si="202"/>
        <v>1930700</v>
      </c>
      <c r="AO352" s="43">
        <f t="shared" ca="1" si="203"/>
        <v>1793217</v>
      </c>
      <c r="AP352" s="43">
        <f t="shared" ca="1" si="203"/>
        <v>795548</v>
      </c>
      <c r="AQ352" s="43">
        <f t="shared" ca="1" si="203"/>
        <v>918050</v>
      </c>
      <c r="AR352" s="43">
        <f t="shared" ca="1" si="203"/>
        <v>644932</v>
      </c>
      <c r="AS352" s="43">
        <f t="shared" ca="1" si="203"/>
        <v>667581</v>
      </c>
      <c r="AT352" s="43">
        <f t="shared" ca="1" si="203"/>
        <v>1161590</v>
      </c>
      <c r="AU352" s="43">
        <f t="shared" ca="1" si="203"/>
        <v>1217359</v>
      </c>
      <c r="AV352" s="43">
        <f t="shared" ca="1" si="203"/>
        <v>1264132</v>
      </c>
      <c r="AW352" s="43">
        <f t="shared" ca="1" si="203"/>
        <v>1235033</v>
      </c>
      <c r="AX352" s="2">
        <f t="shared" ca="1" si="197"/>
        <v>1031800</v>
      </c>
      <c r="AY352" s="2">
        <f t="shared" ca="1" si="198"/>
        <v>1073261</v>
      </c>
      <c r="AZ352" s="2">
        <f t="shared" ca="1" si="198"/>
        <v>2092770</v>
      </c>
      <c r="BA352" s="2">
        <f t="shared" ca="1" si="198"/>
        <v>2590690</v>
      </c>
      <c r="BB352" s="2">
        <f t="shared" ca="1" si="198"/>
        <v>945146</v>
      </c>
      <c r="BC352" s="2">
        <f t="shared" ca="1" si="198"/>
        <v>1305002</v>
      </c>
      <c r="BD352" s="2">
        <f t="shared" ca="1" si="198"/>
        <v>922629</v>
      </c>
      <c r="BE352" s="2">
        <f t="shared" ca="1" si="198"/>
        <v>806535</v>
      </c>
      <c r="BF352" s="2">
        <f t="shared" ca="1" si="198"/>
        <v>1150292</v>
      </c>
      <c r="BG352" s="2">
        <f t="shared" ca="1" si="198"/>
        <v>2001985</v>
      </c>
      <c r="BH352" s="2">
        <f t="shared" ca="1" si="199"/>
        <v>1042398</v>
      </c>
      <c r="BI352" s="2">
        <f t="shared" ca="1" si="199"/>
        <v>1237600</v>
      </c>
      <c r="BJ352" s="2">
        <f t="shared" ca="1" si="199"/>
        <v>966860</v>
      </c>
      <c r="BK352" s="2">
        <f t="shared" ca="1" si="199"/>
        <v>954923</v>
      </c>
      <c r="BL352" s="2">
        <f t="shared" ca="1" si="199"/>
        <v>1650533</v>
      </c>
      <c r="BM352" s="2">
        <f t="shared" ca="1" si="199"/>
        <v>2045423</v>
      </c>
      <c r="BN352" s="2">
        <f t="shared" ca="1" si="199"/>
        <v>955869</v>
      </c>
      <c r="BO352" s="2">
        <f t="shared" ca="1" si="199"/>
        <v>988642</v>
      </c>
      <c r="BP352" s="2">
        <f t="shared" ca="1" si="199"/>
        <v>715616</v>
      </c>
      <c r="BQ352" s="2">
        <f t="shared" ca="1" si="199"/>
        <v>696307</v>
      </c>
      <c r="BR352" s="2">
        <f t="shared" ca="1" si="200"/>
        <v>1074907</v>
      </c>
      <c r="BS352" s="2">
        <f t="shared" ca="1" si="200"/>
        <v>1305729</v>
      </c>
      <c r="BT352" s="2">
        <f t="shared" ca="1" si="200"/>
        <v>759258</v>
      </c>
      <c r="BU352" s="2">
        <f t="shared" ca="1" si="200"/>
        <v>934286</v>
      </c>
      <c r="BV352" s="2">
        <f t="shared" ca="1" si="200"/>
        <v>808987</v>
      </c>
      <c r="BW352" s="2">
        <f t="shared" ca="1" si="200"/>
        <v>837121</v>
      </c>
      <c r="BX352" s="2">
        <f t="shared" ca="1" si="200"/>
        <v>1367308</v>
      </c>
      <c r="BY352" s="2">
        <f t="shared" ca="1" si="200"/>
        <v>0</v>
      </c>
      <c r="BZ352" s="2">
        <f t="shared" ca="1" si="200"/>
        <v>0</v>
      </c>
      <c r="CA352" s="2">
        <f t="shared" ca="1" si="200"/>
        <v>0</v>
      </c>
      <c r="CB352" s="2">
        <f t="shared" ca="1" si="200"/>
        <v>0</v>
      </c>
      <c r="CC352" s="2">
        <f t="shared" ca="1" si="200"/>
        <v>0</v>
      </c>
    </row>
    <row r="353" spans="2:81">
      <c r="B353" s="26">
        <v>241</v>
      </c>
      <c r="C353" s="26" t="str">
        <f t="shared" si="191"/>
        <v>历史汇总!B241</v>
      </c>
      <c r="D353" s="26">
        <v>351</v>
      </c>
      <c r="E353" s="26" t="str">
        <f t="shared" si="192"/>
        <v>历史新!C351</v>
      </c>
      <c r="F353" s="26">
        <f>ROW()</f>
        <v>353</v>
      </c>
      <c r="G353" s="694"/>
      <c r="H353" s="29" t="s">
        <v>87</v>
      </c>
      <c r="I353" s="45">
        <f t="shared" ca="1" si="201"/>
        <v>0</v>
      </c>
      <c r="J353" s="45">
        <f t="shared" ca="1" si="201"/>
        <v>200389</v>
      </c>
      <c r="K353" s="45">
        <f t="shared" ca="1" si="201"/>
        <v>290078</v>
      </c>
      <c r="L353" s="45">
        <f t="shared" ca="1" si="201"/>
        <v>209079</v>
      </c>
      <c r="M353" s="45">
        <f t="shared" ca="1" si="201"/>
        <v>196425</v>
      </c>
      <c r="N353" s="45">
        <f t="shared" ca="1" si="201"/>
        <v>182179</v>
      </c>
      <c r="O353" s="45">
        <f t="shared" ca="1" si="201"/>
        <v>154514</v>
      </c>
      <c r="P353" s="45">
        <f t="shared" ca="1" si="201"/>
        <v>189461</v>
      </c>
      <c r="Q353" s="45">
        <f t="shared" ca="1" si="201"/>
        <v>350628</v>
      </c>
      <c r="R353" s="45">
        <f t="shared" ca="1" si="201"/>
        <v>265827</v>
      </c>
      <c r="S353" s="45">
        <f t="shared" ca="1" si="201"/>
        <v>249720</v>
      </c>
      <c r="T353" s="45">
        <f t="shared" ca="1" si="201"/>
        <v>233259</v>
      </c>
      <c r="U353" s="45">
        <f t="shared" ca="1" si="201"/>
        <v>0</v>
      </c>
      <c r="V353" s="45">
        <f t="shared" ca="1" si="201"/>
        <v>269322</v>
      </c>
      <c r="W353" s="45">
        <f t="shared" ca="1" si="201"/>
        <v>410856</v>
      </c>
      <c r="X353" s="45">
        <f t="shared" ca="1" si="201"/>
        <v>272414</v>
      </c>
      <c r="Y353" s="45">
        <f t="shared" ca="1" si="202"/>
        <v>310076</v>
      </c>
      <c r="Z353" s="45">
        <f t="shared" ca="1" si="202"/>
        <v>338640</v>
      </c>
      <c r="AA353" s="45">
        <f t="shared" ca="1" si="202"/>
        <v>323843</v>
      </c>
      <c r="AB353" s="45">
        <f t="shared" ca="1" si="202"/>
        <v>336221</v>
      </c>
      <c r="AC353" s="45">
        <f t="shared" ca="1" si="202"/>
        <v>554288</v>
      </c>
      <c r="AD353" s="45">
        <f t="shared" ca="1" si="202"/>
        <v>381507</v>
      </c>
      <c r="AE353" s="45">
        <f t="shared" ca="1" si="202"/>
        <v>375114</v>
      </c>
      <c r="AF353" s="45">
        <f t="shared" ca="1" si="202"/>
        <v>260927</v>
      </c>
      <c r="AG353" s="45">
        <f t="shared" ca="1" si="202"/>
        <v>215102</v>
      </c>
      <c r="AH353" s="45">
        <f t="shared" ca="1" si="202"/>
        <v>264631</v>
      </c>
      <c r="AI353" s="45">
        <f t="shared" ca="1" si="202"/>
        <v>425044</v>
      </c>
      <c r="AJ353" s="45">
        <f t="shared" ca="1" si="202"/>
        <v>430166</v>
      </c>
      <c r="AK353" s="45">
        <f t="shared" ca="1" si="202"/>
        <v>332235</v>
      </c>
      <c r="AL353" s="45">
        <f t="shared" ca="1" si="202"/>
        <v>323207</v>
      </c>
      <c r="AM353" s="45">
        <f t="shared" ca="1" si="202"/>
        <v>260323</v>
      </c>
      <c r="AN353" s="45">
        <f t="shared" ca="1" si="202"/>
        <v>324007</v>
      </c>
      <c r="AO353" s="45">
        <f t="shared" ca="1" si="203"/>
        <v>584934</v>
      </c>
      <c r="AP353" s="45">
        <f t="shared" ca="1" si="203"/>
        <v>365986</v>
      </c>
      <c r="AQ353" s="45">
        <f t="shared" ca="1" si="203"/>
        <v>329459</v>
      </c>
      <c r="AR353" s="45">
        <f t="shared" ca="1" si="203"/>
        <v>283269</v>
      </c>
      <c r="AS353" s="45">
        <f t="shared" ca="1" si="203"/>
        <v>185259</v>
      </c>
      <c r="AT353" s="45">
        <f t="shared" ca="1" si="203"/>
        <v>239226</v>
      </c>
      <c r="AU353" s="45">
        <f t="shared" ca="1" si="203"/>
        <v>344412</v>
      </c>
      <c r="AV353" s="45">
        <f t="shared" ca="1" si="203"/>
        <v>292446</v>
      </c>
      <c r="AW353" s="45">
        <f t="shared" ca="1" si="203"/>
        <v>328306</v>
      </c>
      <c r="AX353" s="4">
        <f t="shared" ca="1" si="197"/>
        <v>339690</v>
      </c>
      <c r="AY353" s="4">
        <f t="shared" ref="AY353:BM353" ca="1" si="204">OFFSET(INDIRECT($E353),0,AY$1)</f>
        <v>267627</v>
      </c>
      <c r="AZ353" s="4">
        <f t="shared" ca="1" si="204"/>
        <v>337387</v>
      </c>
      <c r="BA353" s="4">
        <f t="shared" ca="1" si="204"/>
        <v>590460</v>
      </c>
      <c r="BB353" s="4">
        <f t="shared" ca="1" si="204"/>
        <v>338636</v>
      </c>
      <c r="BC353" s="4">
        <f t="shared" ca="1" si="204"/>
        <v>319975</v>
      </c>
      <c r="BD353" s="4">
        <f t="shared" ca="1" si="204"/>
        <v>292167</v>
      </c>
      <c r="BE353" s="4">
        <f t="shared" ca="1" si="204"/>
        <v>217755</v>
      </c>
      <c r="BF353" s="4">
        <f t="shared" ca="1" si="204"/>
        <v>216149</v>
      </c>
      <c r="BG353" s="4">
        <f t="shared" ca="1" si="204"/>
        <v>350565</v>
      </c>
      <c r="BH353" s="4">
        <f t="shared" ca="1" si="204"/>
        <v>1159517</v>
      </c>
      <c r="BI353" s="4">
        <f t="shared" ca="1" si="204"/>
        <v>279803</v>
      </c>
      <c r="BJ353" s="4">
        <f t="shared" ca="1" si="204"/>
        <v>312023</v>
      </c>
      <c r="BK353" s="4">
        <f t="shared" ca="1" si="204"/>
        <v>248055</v>
      </c>
      <c r="BL353" s="4">
        <f t="shared" ca="1" si="204"/>
        <v>335795</v>
      </c>
      <c r="BM353" s="4">
        <f t="shared" ca="1" si="204"/>
        <v>608362</v>
      </c>
      <c r="BN353" s="4">
        <f t="shared" ref="BH353:BY368" ca="1" si="205">OFFSET(INDIRECT($E353),0,BN$1)</f>
        <v>413819</v>
      </c>
      <c r="BO353" s="4">
        <f t="shared" ca="1" si="205"/>
        <v>368328</v>
      </c>
      <c r="BP353" s="4">
        <f t="shared" ca="1" si="205"/>
        <v>304980</v>
      </c>
      <c r="BQ353" s="4">
        <f t="shared" ca="1" si="205"/>
        <v>245159</v>
      </c>
      <c r="BR353" s="4">
        <f t="shared" ca="1" si="205"/>
        <v>287967</v>
      </c>
      <c r="BS353" s="4">
        <f t="shared" ca="1" si="205"/>
        <v>431717</v>
      </c>
      <c r="BT353" s="4">
        <f t="shared" ca="1" si="205"/>
        <v>255141</v>
      </c>
      <c r="BU353" s="4">
        <f t="shared" ca="1" si="205"/>
        <v>282362</v>
      </c>
      <c r="BV353" s="4">
        <f t="shared" ca="1" si="205"/>
        <v>279690</v>
      </c>
      <c r="BW353" s="4">
        <f t="shared" ca="1" si="205"/>
        <v>239795</v>
      </c>
      <c r="BX353" s="4">
        <f t="shared" ref="BR353:BX368" ca="1" si="206">OFFSET(INDIRECT($E353),0,BX$1)</f>
        <v>305826</v>
      </c>
      <c r="BY353" s="4">
        <f t="shared" ca="1" si="205"/>
        <v>0</v>
      </c>
      <c r="BZ353" s="4">
        <f t="shared" ref="BY353:CC368" ca="1" si="207">OFFSET(INDIRECT($E353),0,BZ$1)</f>
        <v>0</v>
      </c>
      <c r="CA353" s="4">
        <f t="shared" ca="1" si="207"/>
        <v>0</v>
      </c>
      <c r="CB353" s="4">
        <f t="shared" ca="1" si="207"/>
        <v>0</v>
      </c>
      <c r="CC353" s="4">
        <f t="shared" ca="1" si="207"/>
        <v>0</v>
      </c>
    </row>
    <row r="354" spans="2:81">
      <c r="B354" s="26">
        <v>242</v>
      </c>
      <c r="C354" s="26" t="str">
        <f t="shared" si="191"/>
        <v>历史汇总!B242</v>
      </c>
      <c r="D354" s="26">
        <v>352</v>
      </c>
      <c r="E354" s="26" t="str">
        <f t="shared" si="192"/>
        <v>历史新!C352</v>
      </c>
      <c r="F354" s="26">
        <f>ROW()</f>
        <v>354</v>
      </c>
      <c r="G354" s="694"/>
      <c r="H354" s="29" t="s">
        <v>88</v>
      </c>
      <c r="I354" s="45">
        <f t="shared" ca="1" si="201"/>
        <v>352103</v>
      </c>
      <c r="J354" s="45">
        <f t="shared" ca="1" si="201"/>
        <v>262316</v>
      </c>
      <c r="K354" s="45">
        <f t="shared" ca="1" si="201"/>
        <v>246636</v>
      </c>
      <c r="L354" s="45">
        <f t="shared" ca="1" si="201"/>
        <v>152242</v>
      </c>
      <c r="M354" s="45">
        <f t="shared" ca="1" si="201"/>
        <v>200450</v>
      </c>
      <c r="N354" s="45">
        <f t="shared" ca="1" si="201"/>
        <v>171928</v>
      </c>
      <c r="O354" s="45">
        <f t="shared" ca="1" si="201"/>
        <v>181216</v>
      </c>
      <c r="P354" s="45">
        <f t="shared" ca="1" si="201"/>
        <v>243016</v>
      </c>
      <c r="Q354" s="45">
        <f t="shared" ca="1" si="201"/>
        <v>265355</v>
      </c>
      <c r="R354" s="45">
        <f t="shared" ca="1" si="201"/>
        <v>111161</v>
      </c>
      <c r="S354" s="45">
        <f t="shared" ca="1" si="201"/>
        <v>177811</v>
      </c>
      <c r="T354" s="45">
        <f t="shared" ca="1" si="201"/>
        <v>200287</v>
      </c>
      <c r="U354" s="45">
        <f t="shared" ca="1" si="201"/>
        <v>0</v>
      </c>
      <c r="V354" s="45">
        <f t="shared" ca="1" si="201"/>
        <v>287521</v>
      </c>
      <c r="W354" s="45">
        <f t="shared" ca="1" si="201"/>
        <v>161070</v>
      </c>
      <c r="X354" s="45">
        <f t="shared" ca="1" si="201"/>
        <v>138388</v>
      </c>
      <c r="Y354" s="45">
        <f t="shared" ca="1" si="202"/>
        <v>205969</v>
      </c>
      <c r="Z354" s="45">
        <f t="shared" ca="1" si="202"/>
        <v>139722</v>
      </c>
      <c r="AA354" s="45">
        <f t="shared" ca="1" si="202"/>
        <v>181882</v>
      </c>
      <c r="AB354" s="45">
        <f t="shared" ca="1" si="202"/>
        <v>243088</v>
      </c>
      <c r="AC354" s="45">
        <f t="shared" ca="1" si="202"/>
        <v>248082</v>
      </c>
      <c r="AD354" s="45">
        <f t="shared" ca="1" si="202"/>
        <v>115338</v>
      </c>
      <c r="AE354" s="45">
        <f t="shared" ca="1" si="202"/>
        <v>235035</v>
      </c>
      <c r="AF354" s="45">
        <f t="shared" ca="1" si="202"/>
        <v>139008</v>
      </c>
      <c r="AG354" s="45">
        <f t="shared" ca="1" si="202"/>
        <v>175202</v>
      </c>
      <c r="AH354" s="45">
        <f t="shared" ca="1" si="202"/>
        <v>226551</v>
      </c>
      <c r="AI354" s="45">
        <f t="shared" ca="1" si="202"/>
        <v>289909</v>
      </c>
      <c r="AJ354" s="45">
        <f t="shared" ca="1" si="202"/>
        <v>225460</v>
      </c>
      <c r="AK354" s="45">
        <f t="shared" ca="1" si="202"/>
        <v>208073</v>
      </c>
      <c r="AL354" s="45">
        <f t="shared" ca="1" si="202"/>
        <v>242254</v>
      </c>
      <c r="AM354" s="45">
        <f t="shared" ca="1" si="202"/>
        <v>213658</v>
      </c>
      <c r="AN354" s="45">
        <f t="shared" ca="1" si="202"/>
        <v>335721</v>
      </c>
      <c r="AO354" s="45">
        <f t="shared" ca="1" si="203"/>
        <v>272038</v>
      </c>
      <c r="AP354" s="45">
        <f t="shared" ca="1" si="203"/>
        <v>133155</v>
      </c>
      <c r="AQ354" s="45">
        <f t="shared" ca="1" si="203"/>
        <v>228393</v>
      </c>
      <c r="AR354" s="45">
        <f t="shared" ca="1" si="203"/>
        <v>154095</v>
      </c>
      <c r="AS354" s="45">
        <f t="shared" ca="1" si="203"/>
        <v>144470</v>
      </c>
      <c r="AT354" s="45">
        <f t="shared" ca="1" si="203"/>
        <v>261583</v>
      </c>
      <c r="AU354" s="45">
        <f t="shared" ca="1" si="203"/>
        <v>193153</v>
      </c>
      <c r="AV354" s="45">
        <f t="shared" ca="1" si="203"/>
        <v>164994</v>
      </c>
      <c r="AW354" s="45">
        <f t="shared" ca="1" si="203"/>
        <v>185642</v>
      </c>
      <c r="AX354" s="4">
        <f t="shared" ca="1" si="197"/>
        <v>155464</v>
      </c>
      <c r="AY354" s="4">
        <f t="shared" ref="AY354:BG363" ca="1" si="208">OFFSET(INDIRECT($E354),0,AY$1)</f>
        <v>158751</v>
      </c>
      <c r="AZ354" s="4">
        <f t="shared" ca="1" si="208"/>
        <v>265997</v>
      </c>
      <c r="BA354" s="4">
        <f t="shared" ca="1" si="208"/>
        <v>258445</v>
      </c>
      <c r="BB354" s="4">
        <f t="shared" ca="1" si="208"/>
        <v>96421</v>
      </c>
      <c r="BC354" s="4">
        <f t="shared" ca="1" si="208"/>
        <v>211997</v>
      </c>
      <c r="BD354" s="4">
        <f t="shared" ca="1" si="208"/>
        <v>140816</v>
      </c>
      <c r="BE354" s="4">
        <f t="shared" ca="1" si="208"/>
        <v>123232</v>
      </c>
      <c r="BF354" s="4">
        <f t="shared" ca="1" si="208"/>
        <v>178321</v>
      </c>
      <c r="BG354" s="4">
        <f t="shared" ca="1" si="208"/>
        <v>301664</v>
      </c>
      <c r="BH354" s="4">
        <f t="shared" ca="1" si="205"/>
        <v>117119</v>
      </c>
      <c r="BI354" s="4">
        <f t="shared" ca="1" si="205"/>
        <v>188438</v>
      </c>
      <c r="BJ354" s="4">
        <f t="shared" ca="1" si="205"/>
        <v>165193</v>
      </c>
      <c r="BK354" s="4">
        <f t="shared" ca="1" si="205"/>
        <v>198018</v>
      </c>
      <c r="BL354" s="4">
        <f t="shared" ca="1" si="205"/>
        <v>279623</v>
      </c>
      <c r="BM354" s="4">
        <f t="shared" ca="1" si="205"/>
        <v>303599</v>
      </c>
      <c r="BN354" s="4">
        <f t="shared" ca="1" si="205"/>
        <v>152407</v>
      </c>
      <c r="BO354" s="4">
        <f t="shared" ca="1" si="205"/>
        <v>237006</v>
      </c>
      <c r="BP354" s="4">
        <f t="shared" ca="1" si="205"/>
        <v>172558</v>
      </c>
      <c r="BQ354" s="4">
        <f t="shared" ca="1" si="205"/>
        <v>189036</v>
      </c>
      <c r="BR354" s="4">
        <f t="shared" ca="1" si="206"/>
        <v>284679</v>
      </c>
      <c r="BS354" s="4">
        <f t="shared" ca="1" si="206"/>
        <v>294712</v>
      </c>
      <c r="BT354" s="4">
        <f t="shared" ca="1" si="206"/>
        <v>149091</v>
      </c>
      <c r="BU354" s="4">
        <f t="shared" ca="1" si="206"/>
        <v>243395</v>
      </c>
      <c r="BV354" s="4">
        <f t="shared" ca="1" si="206"/>
        <v>172870</v>
      </c>
      <c r="BW354" s="4">
        <f t="shared" ca="1" si="206"/>
        <v>214421</v>
      </c>
      <c r="BX354" s="4">
        <f t="shared" ca="1" si="206"/>
        <v>307653</v>
      </c>
      <c r="BY354" s="4">
        <f t="shared" ca="1" si="207"/>
        <v>0</v>
      </c>
      <c r="BZ354" s="4">
        <f t="shared" ca="1" si="207"/>
        <v>0</v>
      </c>
      <c r="CA354" s="4">
        <f t="shared" ca="1" si="207"/>
        <v>0</v>
      </c>
      <c r="CB354" s="4">
        <f t="shared" ca="1" si="207"/>
        <v>0</v>
      </c>
      <c r="CC354" s="4">
        <f t="shared" ca="1" si="207"/>
        <v>0</v>
      </c>
    </row>
    <row r="355" spans="2:81">
      <c r="B355" s="26">
        <v>239</v>
      </c>
      <c r="C355" s="26" t="str">
        <f t="shared" si="191"/>
        <v>历史汇总!B239</v>
      </c>
      <c r="D355" s="26">
        <v>353</v>
      </c>
      <c r="E355" s="26" t="str">
        <f t="shared" si="192"/>
        <v>历史新!C353</v>
      </c>
      <c r="F355" s="26">
        <f>ROW()</f>
        <v>355</v>
      </c>
      <c r="G355" s="694" t="s">
        <v>89</v>
      </c>
      <c r="H355" s="28" t="s">
        <v>89</v>
      </c>
      <c r="I355" s="46">
        <f t="shared" ca="1" si="201"/>
        <v>0.56059999999999999</v>
      </c>
      <c r="J355" s="46">
        <f t="shared" ca="1" si="201"/>
        <v>0.61240000000000006</v>
      </c>
      <c r="K355" s="46">
        <f t="shared" ca="1" si="201"/>
        <v>0.66679999999999995</v>
      </c>
      <c r="L355" s="46">
        <f t="shared" ca="1" si="201"/>
        <v>0.57740000000000002</v>
      </c>
      <c r="M355" s="46">
        <f t="shared" ca="1" si="201"/>
        <v>0.60499999999999998</v>
      </c>
      <c r="N355" s="46">
        <f t="shared" ca="1" si="201"/>
        <v>0.58079999999999998</v>
      </c>
      <c r="O355" s="46">
        <f t="shared" ca="1" si="201"/>
        <v>0.54910000000000003</v>
      </c>
      <c r="P355" s="46">
        <f t="shared" ca="1" si="201"/>
        <v>0.57210000000000005</v>
      </c>
      <c r="Q355" s="46">
        <f t="shared" ca="1" si="201"/>
        <v>0.68079999999999996</v>
      </c>
      <c r="R355" s="46">
        <f t="shared" ca="1" si="201"/>
        <v>0.5504</v>
      </c>
      <c r="S355" s="46">
        <f t="shared" ca="1" si="201"/>
        <v>0.60519999999999996</v>
      </c>
      <c r="T355" s="46">
        <f t="shared" ca="1" si="201"/>
        <v>0.6008</v>
      </c>
      <c r="U355" s="46">
        <f t="shared" ca="1" si="201"/>
        <v>0</v>
      </c>
      <c r="V355" s="46">
        <f t="shared" ca="1" si="201"/>
        <v>0.65269999999999995</v>
      </c>
      <c r="W355" s="46">
        <f t="shared" ca="1" si="201"/>
        <v>0.64739999999999998</v>
      </c>
      <c r="X355" s="46">
        <f t="shared" ca="1" si="201"/>
        <v>0.5877</v>
      </c>
      <c r="Y355" s="46">
        <f t="shared" ca="1" si="202"/>
        <v>0.66500000000000004</v>
      </c>
      <c r="Z355" s="46">
        <f t="shared" ca="1" si="202"/>
        <v>0.62390000000000001</v>
      </c>
      <c r="AA355" s="46">
        <f t="shared" ca="1" si="202"/>
        <v>0.64149999999999996</v>
      </c>
      <c r="AB355" s="46">
        <f t="shared" ca="1" si="202"/>
        <v>0.64829999999999999</v>
      </c>
      <c r="AC355" s="46">
        <f t="shared" ca="1" si="202"/>
        <v>0.72170000000000001</v>
      </c>
      <c r="AD355" s="46">
        <f t="shared" ca="1" si="202"/>
        <v>0.59099999999999997</v>
      </c>
      <c r="AE355" s="46">
        <f t="shared" ca="1" si="202"/>
        <v>0.68830000000000002</v>
      </c>
      <c r="AF355" s="46">
        <f t="shared" ca="1" si="202"/>
        <v>0.61229999999999996</v>
      </c>
      <c r="AG355" s="46">
        <f t="shared" ca="1" si="202"/>
        <v>0.59</v>
      </c>
      <c r="AH355" s="46">
        <f t="shared" ca="1" si="202"/>
        <v>0.63180000000000003</v>
      </c>
      <c r="AI355" s="46">
        <f t="shared" ca="1" si="202"/>
        <v>0.69940000000000002</v>
      </c>
      <c r="AJ355" s="46">
        <f t="shared" ca="1" si="202"/>
        <v>0.65690000000000004</v>
      </c>
      <c r="AK355" s="46">
        <f t="shared" ca="1" si="202"/>
        <v>0.64470000000000005</v>
      </c>
      <c r="AL355" s="46">
        <f t="shared" ca="1" si="202"/>
        <v>0.67559999999999998</v>
      </c>
      <c r="AM355" s="46">
        <f t="shared" ca="1" si="202"/>
        <v>0.65080000000000005</v>
      </c>
      <c r="AN355" s="46">
        <f t="shared" ca="1" si="202"/>
        <v>0.70089999999999997</v>
      </c>
      <c r="AO355" s="46">
        <f t="shared" ca="1" si="203"/>
        <v>0.75229999999999997</v>
      </c>
      <c r="AP355" s="46">
        <f t="shared" ca="1" si="203"/>
        <v>0.64370000000000005</v>
      </c>
      <c r="AQ355" s="46">
        <f t="shared" ca="1" si="203"/>
        <v>0.70330000000000004</v>
      </c>
      <c r="AR355" s="46">
        <f t="shared" ca="1" si="203"/>
        <v>0.6744</v>
      </c>
      <c r="AS355" s="46">
        <f t="shared" ca="1" si="203"/>
        <v>0.63439999999999996</v>
      </c>
      <c r="AT355" s="46">
        <f t="shared" ca="1" si="203"/>
        <v>0.69359999999999999</v>
      </c>
      <c r="AU355" s="46">
        <f t="shared" ca="1" si="203"/>
        <v>0.72130000000000005</v>
      </c>
      <c r="AV355" s="46">
        <f t="shared" ca="1" si="203"/>
        <v>0.70079999999999998</v>
      </c>
      <c r="AW355" s="46">
        <f t="shared" ca="1" si="203"/>
        <v>0.70169999999999999</v>
      </c>
      <c r="AX355" s="2">
        <f t="shared" ca="1" si="197"/>
        <v>0.69420000000000004</v>
      </c>
      <c r="AY355" s="2">
        <f t="shared" ca="1" si="208"/>
        <v>0.66039999999999999</v>
      </c>
      <c r="AZ355" s="2">
        <f t="shared" ca="1" si="208"/>
        <v>0.72809999999999997</v>
      </c>
      <c r="BA355" s="2">
        <f t="shared" ca="1" si="208"/>
        <v>0.81110000000000004</v>
      </c>
      <c r="BB355" s="2">
        <f t="shared" ca="1" si="208"/>
        <v>0.66579999999999995</v>
      </c>
      <c r="BC355" s="2">
        <f t="shared" ca="1" si="208"/>
        <v>0.74239999999999995</v>
      </c>
      <c r="BD355" s="2">
        <f t="shared" ca="1" si="208"/>
        <v>0.70920000000000005</v>
      </c>
      <c r="BE355" s="2">
        <f t="shared" ca="1" si="208"/>
        <v>0.6694</v>
      </c>
      <c r="BF355" s="2">
        <f t="shared" ca="1" si="208"/>
        <v>0.6865</v>
      </c>
      <c r="BG355" s="2">
        <f t="shared" ca="1" si="208"/>
        <v>0.78149999999999997</v>
      </c>
      <c r="BH355" s="2">
        <f t="shared" ca="1" si="205"/>
        <v>0.69340000000000002</v>
      </c>
      <c r="BI355" s="2">
        <f t="shared" ca="1" si="205"/>
        <v>0.71009999999999995</v>
      </c>
      <c r="BJ355" s="2">
        <f t="shared" ca="1" si="205"/>
        <v>0.68810000000000004</v>
      </c>
      <c r="BK355" s="2">
        <f t="shared" ca="1" si="205"/>
        <v>0.64029999999999998</v>
      </c>
      <c r="BL355" s="2">
        <f t="shared" ca="1" si="205"/>
        <v>0.67559999999999998</v>
      </c>
      <c r="BM355" s="2">
        <f t="shared" ca="1" si="205"/>
        <v>0.76229999999999998</v>
      </c>
      <c r="BN355" s="2">
        <f t="shared" ca="1" si="205"/>
        <v>0.66010000000000002</v>
      </c>
      <c r="BO355" s="2">
        <f t="shared" ca="1" si="205"/>
        <v>0.69599999999999995</v>
      </c>
      <c r="BP355" s="2">
        <f t="shared" ca="1" si="205"/>
        <v>0.65310000000000001</v>
      </c>
      <c r="BQ355" s="2">
        <f t="shared" ca="1" si="205"/>
        <v>0.63049999999999995</v>
      </c>
      <c r="BR355" s="2">
        <f t="shared" ca="1" si="206"/>
        <v>0.67549999999999999</v>
      </c>
      <c r="BS355" s="2">
        <f t="shared" ca="1" si="206"/>
        <v>0.76690000000000003</v>
      </c>
      <c r="BT355" s="2">
        <f t="shared" ca="1" si="206"/>
        <v>0.65680000000000005</v>
      </c>
      <c r="BU355" s="2">
        <f t="shared" ca="1" si="206"/>
        <v>0.70230000000000004</v>
      </c>
      <c r="BV355" s="2">
        <f t="shared" ca="1" si="206"/>
        <v>0.68330000000000002</v>
      </c>
      <c r="BW355" s="2">
        <f t="shared" ca="1" si="206"/>
        <v>0.65610000000000002</v>
      </c>
      <c r="BX355" s="2">
        <f t="shared" ca="1" si="206"/>
        <v>0.70350000000000001</v>
      </c>
      <c r="BY355" s="2">
        <f t="shared" ca="1" si="207"/>
        <v>0</v>
      </c>
      <c r="BZ355" s="2">
        <f t="shared" ca="1" si="207"/>
        <v>0</v>
      </c>
      <c r="CA355" s="2">
        <f t="shared" ca="1" si="207"/>
        <v>0</v>
      </c>
      <c r="CB355" s="2">
        <f t="shared" ca="1" si="207"/>
        <v>0</v>
      </c>
      <c r="CC355" s="2">
        <f t="shared" ca="1" si="207"/>
        <v>0</v>
      </c>
    </row>
    <row r="356" spans="2:81">
      <c r="C356" s="26" t="str">
        <f t="shared" si="191"/>
        <v>历史汇总!B</v>
      </c>
      <c r="D356" s="26">
        <v>354</v>
      </c>
      <c r="E356" s="26" t="str">
        <f t="shared" si="192"/>
        <v>历史新!C354</v>
      </c>
      <c r="F356" s="26">
        <f>ROW()</f>
        <v>356</v>
      </c>
      <c r="G356" s="694"/>
      <c r="H356" s="29" t="s">
        <v>90</v>
      </c>
      <c r="I356" s="44" t="e">
        <f t="shared" ca="1" si="201"/>
        <v>#REF!</v>
      </c>
      <c r="J356" s="44" t="e">
        <f t="shared" ca="1" si="201"/>
        <v>#REF!</v>
      </c>
      <c r="K356" s="44" t="e">
        <f t="shared" ca="1" si="201"/>
        <v>#REF!</v>
      </c>
      <c r="L356" s="44" t="e">
        <f t="shared" ca="1" si="201"/>
        <v>#REF!</v>
      </c>
      <c r="M356" s="44" t="e">
        <f t="shared" ca="1" si="201"/>
        <v>#REF!</v>
      </c>
      <c r="N356" s="44" t="e">
        <f t="shared" ca="1" si="201"/>
        <v>#REF!</v>
      </c>
      <c r="O356" s="44" t="e">
        <f t="shared" ca="1" si="201"/>
        <v>#REF!</v>
      </c>
      <c r="P356" s="44" t="e">
        <f t="shared" ca="1" si="201"/>
        <v>#REF!</v>
      </c>
      <c r="Q356" s="44" t="e">
        <f t="shared" ca="1" si="201"/>
        <v>#REF!</v>
      </c>
      <c r="R356" s="44" t="e">
        <f t="shared" ca="1" si="201"/>
        <v>#REF!</v>
      </c>
      <c r="S356" s="44" t="e">
        <f t="shared" ca="1" si="201"/>
        <v>#REF!</v>
      </c>
      <c r="T356" s="44" t="e">
        <f t="shared" ca="1" si="201"/>
        <v>#REF!</v>
      </c>
      <c r="U356" s="44" t="e">
        <f t="shared" ca="1" si="201"/>
        <v>#REF!</v>
      </c>
      <c r="V356" s="44" t="e">
        <f t="shared" ca="1" si="201"/>
        <v>#REF!</v>
      </c>
      <c r="W356" s="44" t="e">
        <f t="shared" ca="1" si="201"/>
        <v>#REF!</v>
      </c>
      <c r="X356" s="44" t="e">
        <f t="shared" ca="1" si="201"/>
        <v>#REF!</v>
      </c>
      <c r="Y356" s="44" t="e">
        <f t="shared" ca="1" si="202"/>
        <v>#REF!</v>
      </c>
      <c r="Z356" s="44" t="e">
        <f t="shared" ca="1" si="202"/>
        <v>#REF!</v>
      </c>
      <c r="AA356" s="44" t="e">
        <f t="shared" ca="1" si="202"/>
        <v>#REF!</v>
      </c>
      <c r="AB356" s="44" t="e">
        <f t="shared" ca="1" si="202"/>
        <v>#REF!</v>
      </c>
      <c r="AC356" s="44" t="e">
        <f t="shared" ca="1" si="202"/>
        <v>#REF!</v>
      </c>
      <c r="AD356" s="44" t="e">
        <f t="shared" ca="1" si="202"/>
        <v>#REF!</v>
      </c>
      <c r="AE356" s="44" t="e">
        <f t="shared" ca="1" si="202"/>
        <v>#REF!</v>
      </c>
      <c r="AF356" s="44" t="e">
        <f t="shared" ca="1" si="202"/>
        <v>#REF!</v>
      </c>
      <c r="AG356" s="44" t="e">
        <f t="shared" ca="1" si="202"/>
        <v>#REF!</v>
      </c>
      <c r="AH356" s="44" t="e">
        <f t="shared" ca="1" si="202"/>
        <v>#REF!</v>
      </c>
      <c r="AI356" s="44" t="e">
        <f t="shared" ca="1" si="202"/>
        <v>#REF!</v>
      </c>
      <c r="AJ356" s="44" t="e">
        <f t="shared" ca="1" si="202"/>
        <v>#REF!</v>
      </c>
      <c r="AK356" s="44" t="e">
        <f t="shared" ca="1" si="202"/>
        <v>#REF!</v>
      </c>
      <c r="AL356" s="44" t="e">
        <f t="shared" ca="1" si="202"/>
        <v>#REF!</v>
      </c>
      <c r="AM356" s="44" t="e">
        <f t="shared" ca="1" si="202"/>
        <v>#REF!</v>
      </c>
      <c r="AN356" s="44" t="e">
        <f t="shared" ca="1" si="202"/>
        <v>#REF!</v>
      </c>
      <c r="AO356" s="44" t="e">
        <f t="shared" ca="1" si="203"/>
        <v>#REF!</v>
      </c>
      <c r="AP356" s="44" t="e">
        <f t="shared" ca="1" si="203"/>
        <v>#REF!</v>
      </c>
      <c r="AQ356" s="44" t="e">
        <f t="shared" ca="1" si="203"/>
        <v>#REF!</v>
      </c>
      <c r="AR356" s="44" t="e">
        <f t="shared" ca="1" si="203"/>
        <v>#REF!</v>
      </c>
      <c r="AS356" s="44" t="e">
        <f t="shared" ca="1" si="203"/>
        <v>#REF!</v>
      </c>
      <c r="AT356" s="44" t="e">
        <f t="shared" ca="1" si="203"/>
        <v>#REF!</v>
      </c>
      <c r="AU356" s="44" t="e">
        <f t="shared" ca="1" si="203"/>
        <v>#REF!</v>
      </c>
      <c r="AV356" s="44" t="e">
        <f t="shared" ca="1" si="203"/>
        <v>#REF!</v>
      </c>
      <c r="AW356" s="44" t="e">
        <f t="shared" ca="1" si="203"/>
        <v>#REF!</v>
      </c>
      <c r="AX356" s="4">
        <f t="shared" ca="1" si="197"/>
        <v>0.82820000000000005</v>
      </c>
      <c r="AY356" s="4">
        <f t="shared" ca="1" si="208"/>
        <v>0.80410000000000004</v>
      </c>
      <c r="AZ356" s="4">
        <f t="shared" ca="1" si="208"/>
        <v>0.83160000000000001</v>
      </c>
      <c r="BA356" s="4">
        <f t="shared" ca="1" si="208"/>
        <v>0.89019999999999999</v>
      </c>
      <c r="BB356" s="4">
        <f t="shared" ca="1" si="208"/>
        <v>0.83299999999999996</v>
      </c>
      <c r="BC356" s="4">
        <f t="shared" ca="1" si="208"/>
        <v>0.87039999999999995</v>
      </c>
      <c r="BD356" s="4">
        <f t="shared" ca="1" si="208"/>
        <v>0.85189999999999999</v>
      </c>
      <c r="BE356" s="4">
        <f t="shared" ca="1" si="208"/>
        <v>0.83030000000000004</v>
      </c>
      <c r="BF356" s="4">
        <f t="shared" ca="1" si="208"/>
        <v>0.82989999999999997</v>
      </c>
      <c r="BG356" s="4">
        <f t="shared" ca="1" si="208"/>
        <v>0.87129999999999996</v>
      </c>
      <c r="BH356" s="4">
        <f t="shared" ca="1" si="205"/>
        <v>0.83699999999999997</v>
      </c>
      <c r="BI356" s="4">
        <f t="shared" ca="1" si="205"/>
        <v>0.84050000000000002</v>
      </c>
      <c r="BJ356" s="4">
        <f t="shared" ca="1" si="205"/>
        <v>0.82950000000000002</v>
      </c>
      <c r="BK356" s="4">
        <f t="shared" ca="1" si="205"/>
        <v>0.78480000000000005</v>
      </c>
      <c r="BL356" s="4">
        <f t="shared" ca="1" si="205"/>
        <v>0.78339999999999999</v>
      </c>
      <c r="BM356" s="4">
        <f t="shared" ca="1" si="205"/>
        <v>0.85460000000000003</v>
      </c>
      <c r="BN356" s="4">
        <f t="shared" ca="1" si="205"/>
        <v>0.81640000000000001</v>
      </c>
      <c r="BO356" s="4">
        <f t="shared" ca="1" si="205"/>
        <v>0.83230000000000004</v>
      </c>
      <c r="BP356" s="4">
        <f t="shared" ca="1" si="205"/>
        <v>0.81059999999999999</v>
      </c>
      <c r="BQ356" s="4">
        <f t="shared" ca="1" si="205"/>
        <v>0.79910000000000003</v>
      </c>
      <c r="BR356" s="4">
        <f t="shared" ca="1" si="206"/>
        <v>0.80100000000000005</v>
      </c>
      <c r="BS356" s="4">
        <f t="shared" ca="1" si="206"/>
        <v>0.87470000000000003</v>
      </c>
      <c r="BT356" s="4">
        <f t="shared" ca="1" si="206"/>
        <v>0.81420000000000003</v>
      </c>
      <c r="BU356" s="4">
        <f t="shared" ca="1" si="206"/>
        <v>0.82269999999999999</v>
      </c>
      <c r="BV356" s="4">
        <f t="shared" ca="1" si="206"/>
        <v>0.82310000000000005</v>
      </c>
      <c r="BW356" s="4">
        <f t="shared" ca="1" si="206"/>
        <v>0.80089999999999995</v>
      </c>
      <c r="BX356" s="4">
        <f t="shared" ca="1" si="206"/>
        <v>0.81269999999999998</v>
      </c>
      <c r="BY356" s="4">
        <f t="shared" ca="1" si="207"/>
        <v>0</v>
      </c>
      <c r="BZ356" s="4">
        <f t="shared" ca="1" si="207"/>
        <v>0</v>
      </c>
      <c r="CA356" s="4">
        <f t="shared" ca="1" si="207"/>
        <v>0</v>
      </c>
      <c r="CB356" s="4">
        <f t="shared" ca="1" si="207"/>
        <v>0</v>
      </c>
      <c r="CC356" s="4">
        <f t="shared" ca="1" si="207"/>
        <v>0</v>
      </c>
    </row>
    <row r="357" spans="2:81">
      <c r="C357" s="26" t="str">
        <f t="shared" si="191"/>
        <v>历史汇总!B</v>
      </c>
      <c r="D357" s="26">
        <v>355</v>
      </c>
      <c r="E357" s="26" t="str">
        <f t="shared" si="192"/>
        <v>历史新!C355</v>
      </c>
      <c r="F357" s="26">
        <f>ROW()</f>
        <v>357</v>
      </c>
      <c r="G357" s="694"/>
      <c r="H357" s="29" t="s">
        <v>91</v>
      </c>
      <c r="I357" s="44" t="e">
        <f t="shared" ca="1" si="201"/>
        <v>#REF!</v>
      </c>
      <c r="J357" s="44" t="e">
        <f t="shared" ca="1" si="201"/>
        <v>#REF!</v>
      </c>
      <c r="K357" s="44" t="e">
        <f t="shared" ca="1" si="201"/>
        <v>#REF!</v>
      </c>
      <c r="L357" s="44" t="e">
        <f t="shared" ca="1" si="201"/>
        <v>#REF!</v>
      </c>
      <c r="M357" s="44" t="e">
        <f t="shared" ca="1" si="201"/>
        <v>#REF!</v>
      </c>
      <c r="N357" s="44" t="e">
        <f t="shared" ca="1" si="201"/>
        <v>#REF!</v>
      </c>
      <c r="O357" s="44" t="e">
        <f t="shared" ca="1" si="201"/>
        <v>#REF!</v>
      </c>
      <c r="P357" s="44" t="e">
        <f t="shared" ca="1" si="201"/>
        <v>#REF!</v>
      </c>
      <c r="Q357" s="44" t="e">
        <f t="shared" ca="1" si="201"/>
        <v>#REF!</v>
      </c>
      <c r="R357" s="44" t="e">
        <f t="shared" ca="1" si="201"/>
        <v>#REF!</v>
      </c>
      <c r="S357" s="44" t="e">
        <f t="shared" ca="1" si="201"/>
        <v>#REF!</v>
      </c>
      <c r="T357" s="44" t="e">
        <f t="shared" ca="1" si="201"/>
        <v>#REF!</v>
      </c>
      <c r="U357" s="44" t="e">
        <f t="shared" ca="1" si="201"/>
        <v>#REF!</v>
      </c>
      <c r="V357" s="44" t="e">
        <f t="shared" ca="1" si="201"/>
        <v>#REF!</v>
      </c>
      <c r="W357" s="44" t="e">
        <f t="shared" ca="1" si="201"/>
        <v>#REF!</v>
      </c>
      <c r="X357" s="44" t="e">
        <f t="shared" ca="1" si="201"/>
        <v>#REF!</v>
      </c>
      <c r="Y357" s="44" t="e">
        <f t="shared" ca="1" si="202"/>
        <v>#REF!</v>
      </c>
      <c r="Z357" s="44" t="e">
        <f t="shared" ca="1" si="202"/>
        <v>#REF!</v>
      </c>
      <c r="AA357" s="44" t="e">
        <f t="shared" ca="1" si="202"/>
        <v>#REF!</v>
      </c>
      <c r="AB357" s="44" t="e">
        <f t="shared" ca="1" si="202"/>
        <v>#REF!</v>
      </c>
      <c r="AC357" s="44" t="e">
        <f t="shared" ca="1" si="202"/>
        <v>#REF!</v>
      </c>
      <c r="AD357" s="44" t="e">
        <f t="shared" ca="1" si="202"/>
        <v>#REF!</v>
      </c>
      <c r="AE357" s="44" t="e">
        <f t="shared" ca="1" si="202"/>
        <v>#REF!</v>
      </c>
      <c r="AF357" s="44" t="e">
        <f t="shared" ca="1" si="202"/>
        <v>#REF!</v>
      </c>
      <c r="AG357" s="44" t="e">
        <f t="shared" ca="1" si="202"/>
        <v>#REF!</v>
      </c>
      <c r="AH357" s="44" t="e">
        <f t="shared" ca="1" si="202"/>
        <v>#REF!</v>
      </c>
      <c r="AI357" s="44" t="e">
        <f t="shared" ca="1" si="202"/>
        <v>#REF!</v>
      </c>
      <c r="AJ357" s="44" t="e">
        <f t="shared" ca="1" si="202"/>
        <v>#REF!</v>
      </c>
      <c r="AK357" s="44" t="e">
        <f t="shared" ca="1" si="202"/>
        <v>#REF!</v>
      </c>
      <c r="AL357" s="44" t="e">
        <f t="shared" ca="1" si="202"/>
        <v>#REF!</v>
      </c>
      <c r="AM357" s="44" t="e">
        <f t="shared" ca="1" si="202"/>
        <v>#REF!</v>
      </c>
      <c r="AN357" s="44" t="e">
        <f t="shared" ca="1" si="202"/>
        <v>#REF!</v>
      </c>
      <c r="AO357" s="44" t="e">
        <f t="shared" ca="1" si="203"/>
        <v>#REF!</v>
      </c>
      <c r="AP357" s="44" t="e">
        <f t="shared" ca="1" si="203"/>
        <v>#REF!</v>
      </c>
      <c r="AQ357" s="44" t="e">
        <f t="shared" ca="1" si="203"/>
        <v>#REF!</v>
      </c>
      <c r="AR357" s="44" t="e">
        <f t="shared" ca="1" si="203"/>
        <v>#REF!</v>
      </c>
      <c r="AS357" s="44" t="e">
        <f t="shared" ca="1" si="203"/>
        <v>#REF!</v>
      </c>
      <c r="AT357" s="44" t="e">
        <f t="shared" ca="1" si="203"/>
        <v>#REF!</v>
      </c>
      <c r="AU357" s="44" t="e">
        <f t="shared" ca="1" si="203"/>
        <v>#REF!</v>
      </c>
      <c r="AV357" s="44" t="e">
        <f t="shared" ca="1" si="203"/>
        <v>#REF!</v>
      </c>
      <c r="AW357" s="44" t="e">
        <f t="shared" ca="1" si="203"/>
        <v>#REF!</v>
      </c>
      <c r="AX357" s="4">
        <f t="shared" ca="1" si="197"/>
        <v>0.4637</v>
      </c>
      <c r="AY357" s="4">
        <f t="shared" ca="1" si="208"/>
        <v>0.39779999999999999</v>
      </c>
      <c r="AZ357" s="4">
        <f t="shared" ca="1" si="208"/>
        <v>0.4375</v>
      </c>
      <c r="BA357" s="4">
        <f t="shared" ca="1" si="208"/>
        <v>0.58650000000000002</v>
      </c>
      <c r="BB357" s="4">
        <f t="shared" ca="1" si="208"/>
        <v>0.42270000000000002</v>
      </c>
      <c r="BC357" s="4">
        <f t="shared" ca="1" si="208"/>
        <v>0.46179999999999999</v>
      </c>
      <c r="BD357" s="4">
        <f t="shared" ca="1" si="208"/>
        <v>0.45839999999999997</v>
      </c>
      <c r="BE357" s="4">
        <f t="shared" ca="1" si="208"/>
        <v>0.39169999999999999</v>
      </c>
      <c r="BF357" s="4">
        <f t="shared" ca="1" si="208"/>
        <v>0.38129999999999997</v>
      </c>
      <c r="BG357" s="4">
        <f t="shared" ca="1" si="208"/>
        <v>0.497</v>
      </c>
      <c r="BH357" s="4">
        <f t="shared" ca="1" si="205"/>
        <v>0.45519999999999999</v>
      </c>
      <c r="BI357" s="4">
        <f t="shared" ca="1" si="205"/>
        <v>0.42249999999999999</v>
      </c>
      <c r="BJ357" s="4">
        <f t="shared" ca="1" si="205"/>
        <v>0.44800000000000001</v>
      </c>
      <c r="BK357" s="4">
        <f t="shared" ca="1" si="205"/>
        <v>0.379</v>
      </c>
      <c r="BL357" s="4">
        <f t="shared" ca="1" si="205"/>
        <v>0.42670000000000002</v>
      </c>
      <c r="BM357" s="4">
        <f t="shared" ca="1" si="205"/>
        <v>0.55930000000000002</v>
      </c>
      <c r="BN357" s="4">
        <f t="shared" ca="1" si="205"/>
        <v>0.44869999999999999</v>
      </c>
      <c r="BO357" s="4">
        <f t="shared" ca="1" si="205"/>
        <v>0.46989999999999998</v>
      </c>
      <c r="BP357" s="4">
        <f t="shared" ca="1" si="205"/>
        <v>0.43809999999999999</v>
      </c>
      <c r="BQ357" s="4">
        <f t="shared" ca="1" si="205"/>
        <v>0.38679999999999998</v>
      </c>
      <c r="BR357" s="4">
        <f t="shared" ca="1" si="206"/>
        <v>0.43469999999999998</v>
      </c>
      <c r="BS357" s="4">
        <f t="shared" ca="1" si="206"/>
        <v>0.5454</v>
      </c>
      <c r="BT357" s="4">
        <f t="shared" ca="1" si="206"/>
        <v>0.41299999999999998</v>
      </c>
      <c r="BU357" s="4">
        <f t="shared" ca="1" si="206"/>
        <v>0.46439999999999998</v>
      </c>
      <c r="BV357" s="4">
        <f t="shared" ca="1" si="206"/>
        <v>0.45190000000000002</v>
      </c>
      <c r="BW357" s="4">
        <f t="shared" ca="1" si="206"/>
        <v>0.41020000000000001</v>
      </c>
      <c r="BX357" s="4">
        <f t="shared" ca="1" si="206"/>
        <v>0.45190000000000002</v>
      </c>
      <c r="BY357" s="4">
        <f t="shared" ca="1" si="207"/>
        <v>0</v>
      </c>
      <c r="BZ357" s="4">
        <f t="shared" ca="1" si="207"/>
        <v>0</v>
      </c>
      <c r="CA357" s="4">
        <f t="shared" ca="1" si="207"/>
        <v>0</v>
      </c>
      <c r="CB357" s="4">
        <f t="shared" ca="1" si="207"/>
        <v>0</v>
      </c>
      <c r="CC357" s="4">
        <f t="shared" ca="1" si="207"/>
        <v>0</v>
      </c>
    </row>
    <row r="358" spans="2:81">
      <c r="C358" s="26" t="str">
        <f t="shared" si="191"/>
        <v>历史汇总!B</v>
      </c>
      <c r="D358" s="26">
        <v>356</v>
      </c>
      <c r="E358" s="26" t="str">
        <f t="shared" si="192"/>
        <v>历史新!C356</v>
      </c>
      <c r="F358" s="26">
        <f>ROW()</f>
        <v>358</v>
      </c>
      <c r="G358" s="694"/>
      <c r="H358" s="29" t="s">
        <v>92</v>
      </c>
      <c r="I358" s="44" t="e">
        <f t="shared" ca="1" si="201"/>
        <v>#REF!</v>
      </c>
      <c r="J358" s="44" t="e">
        <f t="shared" ca="1" si="201"/>
        <v>#REF!</v>
      </c>
      <c r="K358" s="44" t="e">
        <f t="shared" ca="1" si="201"/>
        <v>#REF!</v>
      </c>
      <c r="L358" s="44" t="e">
        <f t="shared" ca="1" si="201"/>
        <v>#REF!</v>
      </c>
      <c r="M358" s="44" t="e">
        <f t="shared" ca="1" si="201"/>
        <v>#REF!</v>
      </c>
      <c r="N358" s="44" t="e">
        <f t="shared" ca="1" si="201"/>
        <v>#REF!</v>
      </c>
      <c r="O358" s="44" t="e">
        <f t="shared" ca="1" si="201"/>
        <v>#REF!</v>
      </c>
      <c r="P358" s="44" t="e">
        <f t="shared" ca="1" si="201"/>
        <v>#REF!</v>
      </c>
      <c r="Q358" s="44" t="e">
        <f t="shared" ca="1" si="201"/>
        <v>#REF!</v>
      </c>
      <c r="R358" s="44" t="e">
        <f t="shared" ca="1" si="201"/>
        <v>#REF!</v>
      </c>
      <c r="S358" s="44" t="e">
        <f t="shared" ca="1" si="201"/>
        <v>#REF!</v>
      </c>
      <c r="T358" s="44" t="e">
        <f t="shared" ca="1" si="201"/>
        <v>#REF!</v>
      </c>
      <c r="U358" s="44" t="e">
        <f t="shared" ca="1" si="201"/>
        <v>#REF!</v>
      </c>
      <c r="V358" s="44" t="e">
        <f t="shared" ca="1" si="201"/>
        <v>#REF!</v>
      </c>
      <c r="W358" s="44" t="e">
        <f t="shared" ca="1" si="201"/>
        <v>#REF!</v>
      </c>
      <c r="X358" s="44" t="e">
        <f t="shared" ca="1" si="201"/>
        <v>#REF!</v>
      </c>
      <c r="Y358" s="44" t="e">
        <f t="shared" ca="1" si="202"/>
        <v>#REF!</v>
      </c>
      <c r="Z358" s="44" t="e">
        <f t="shared" ca="1" si="202"/>
        <v>#REF!</v>
      </c>
      <c r="AA358" s="44" t="e">
        <f t="shared" ca="1" si="202"/>
        <v>#REF!</v>
      </c>
      <c r="AB358" s="44" t="e">
        <f t="shared" ca="1" si="202"/>
        <v>#REF!</v>
      </c>
      <c r="AC358" s="44" t="e">
        <f t="shared" ca="1" si="202"/>
        <v>#REF!</v>
      </c>
      <c r="AD358" s="44" t="e">
        <f t="shared" ca="1" si="202"/>
        <v>#REF!</v>
      </c>
      <c r="AE358" s="44" t="e">
        <f t="shared" ca="1" si="202"/>
        <v>#REF!</v>
      </c>
      <c r="AF358" s="44" t="e">
        <f t="shared" ca="1" si="202"/>
        <v>#REF!</v>
      </c>
      <c r="AG358" s="44" t="e">
        <f t="shared" ca="1" si="202"/>
        <v>#REF!</v>
      </c>
      <c r="AH358" s="44" t="e">
        <f t="shared" ca="1" si="202"/>
        <v>#REF!</v>
      </c>
      <c r="AI358" s="44" t="e">
        <f t="shared" ca="1" si="202"/>
        <v>#REF!</v>
      </c>
      <c r="AJ358" s="44" t="e">
        <f t="shared" ca="1" si="202"/>
        <v>#REF!</v>
      </c>
      <c r="AK358" s="44" t="e">
        <f t="shared" ca="1" si="202"/>
        <v>#REF!</v>
      </c>
      <c r="AL358" s="44" t="e">
        <f t="shared" ca="1" si="202"/>
        <v>#REF!</v>
      </c>
      <c r="AM358" s="44" t="e">
        <f t="shared" ca="1" si="202"/>
        <v>#REF!</v>
      </c>
      <c r="AN358" s="44" t="e">
        <f t="shared" ref="AN358:AW358" ca="1" si="209">OFFSET(INDIRECT($C358),0,AN$1)</f>
        <v>#REF!</v>
      </c>
      <c r="AO358" s="44" t="e">
        <f t="shared" ca="1" si="209"/>
        <v>#REF!</v>
      </c>
      <c r="AP358" s="44" t="e">
        <f t="shared" ca="1" si="209"/>
        <v>#REF!</v>
      </c>
      <c r="AQ358" s="44" t="e">
        <f t="shared" ca="1" si="209"/>
        <v>#REF!</v>
      </c>
      <c r="AR358" s="44" t="e">
        <f t="shared" ca="1" si="209"/>
        <v>#REF!</v>
      </c>
      <c r="AS358" s="44" t="e">
        <f t="shared" ca="1" si="209"/>
        <v>#REF!</v>
      </c>
      <c r="AT358" s="44" t="e">
        <f t="shared" ca="1" si="209"/>
        <v>#REF!</v>
      </c>
      <c r="AU358" s="44" t="e">
        <f t="shared" ca="1" si="209"/>
        <v>#REF!</v>
      </c>
      <c r="AV358" s="44" t="e">
        <f t="shared" ca="1" si="209"/>
        <v>#REF!</v>
      </c>
      <c r="AW358" s="44" t="e">
        <f t="shared" ca="1" si="209"/>
        <v>#REF!</v>
      </c>
      <c r="AX358" s="4">
        <f t="shared" ca="1" si="197"/>
        <v>0.70269999999999999</v>
      </c>
      <c r="AY358" s="4">
        <f t="shared" ca="1" si="208"/>
        <v>0.6028</v>
      </c>
      <c r="AZ358" s="4">
        <f t="shared" ca="1" si="208"/>
        <v>0.64090000000000003</v>
      </c>
      <c r="BA358" s="4">
        <f t="shared" ca="1" si="208"/>
        <v>0.79859999999999998</v>
      </c>
      <c r="BB358" s="4">
        <f t="shared" ca="1" si="208"/>
        <v>0.70189999999999997</v>
      </c>
      <c r="BC358" s="4">
        <f t="shared" ca="1" si="208"/>
        <v>0.75139999999999996</v>
      </c>
      <c r="BD358" s="4">
        <f t="shared" ca="1" si="208"/>
        <v>0.73680000000000001</v>
      </c>
      <c r="BE358" s="4">
        <f t="shared" ca="1" si="208"/>
        <v>0.65869999999999995</v>
      </c>
      <c r="BF358" s="4">
        <f t="shared" ca="1" si="208"/>
        <v>0.59989999999999999</v>
      </c>
      <c r="BG358" s="4">
        <f t="shared" ca="1" si="208"/>
        <v>0.76690000000000003</v>
      </c>
      <c r="BH358" s="4">
        <f t="shared" ca="1" si="205"/>
        <v>0.68089999999999995</v>
      </c>
      <c r="BI358" s="4">
        <f t="shared" ca="1" si="205"/>
        <v>0.70399999999999996</v>
      </c>
      <c r="BJ358" s="4">
        <f t="shared" ca="1" si="205"/>
        <v>0.69850000000000001</v>
      </c>
      <c r="BK358" s="4">
        <f t="shared" ca="1" si="205"/>
        <v>0.62529999999999997</v>
      </c>
      <c r="BL358" s="4">
        <f t="shared" ca="1" si="205"/>
        <v>0.60809999999999997</v>
      </c>
      <c r="BM358" s="4">
        <f t="shared" ca="1" si="205"/>
        <v>0.7621</v>
      </c>
      <c r="BN358" s="4">
        <f t="shared" ca="1" si="205"/>
        <v>0.71589999999999998</v>
      </c>
      <c r="BO358" s="4">
        <f t="shared" ca="1" si="205"/>
        <v>0.74419999999999997</v>
      </c>
      <c r="BP358" s="4">
        <f t="shared" ca="1" si="205"/>
        <v>0.69589999999999996</v>
      </c>
      <c r="BQ358" s="4">
        <f t="shared" ca="1" si="205"/>
        <v>0.65700000000000003</v>
      </c>
      <c r="BR358" s="4">
        <f t="shared" ca="1" si="206"/>
        <v>0.65480000000000005</v>
      </c>
      <c r="BS358" s="4">
        <f t="shared" ca="1" si="206"/>
        <v>0.80610000000000004</v>
      </c>
      <c r="BT358" s="4">
        <f t="shared" ca="1" si="206"/>
        <v>0.67379999999999995</v>
      </c>
      <c r="BU358" s="4">
        <f t="shared" ca="1" si="206"/>
        <v>0.72599999999999998</v>
      </c>
      <c r="BV358" s="4">
        <f t="shared" ca="1" si="206"/>
        <v>0.70760000000000001</v>
      </c>
      <c r="BW358" s="4">
        <f t="shared" ca="1" si="206"/>
        <v>0.63400000000000001</v>
      </c>
      <c r="BX358" s="4">
        <f t="shared" ca="1" si="206"/>
        <v>0.67390000000000005</v>
      </c>
      <c r="BY358" s="4">
        <f t="shared" ca="1" si="207"/>
        <v>0</v>
      </c>
      <c r="BZ358" s="4">
        <f t="shared" ca="1" si="207"/>
        <v>0</v>
      </c>
      <c r="CA358" s="4">
        <f t="shared" ca="1" si="207"/>
        <v>0</v>
      </c>
      <c r="CB358" s="4">
        <f t="shared" ca="1" si="207"/>
        <v>0</v>
      </c>
      <c r="CC358" s="4">
        <f t="shared" ca="1" si="207"/>
        <v>0</v>
      </c>
    </row>
    <row r="359" spans="2:81">
      <c r="B359" s="26">
        <v>247</v>
      </c>
      <c r="C359" s="26" t="str">
        <f t="shared" si="191"/>
        <v>历史汇总!B247</v>
      </c>
      <c r="D359" s="26">
        <v>357</v>
      </c>
      <c r="E359" s="26" t="str">
        <f t="shared" si="192"/>
        <v>历史新!C357</v>
      </c>
      <c r="F359" s="26">
        <f>ROW()</f>
        <v>359</v>
      </c>
      <c r="G359" s="694" t="s">
        <v>93</v>
      </c>
      <c r="H359" s="28" t="s">
        <v>94</v>
      </c>
      <c r="I359" s="43">
        <f t="shared" ca="1" si="201"/>
        <v>28750</v>
      </c>
      <c r="J359" s="43">
        <f t="shared" ca="1" si="201"/>
        <v>25673</v>
      </c>
      <c r="K359" s="43">
        <f t="shared" ca="1" si="201"/>
        <v>22007</v>
      </c>
      <c r="L359" s="43">
        <f t="shared" ca="1" si="201"/>
        <v>21944</v>
      </c>
      <c r="M359" s="43">
        <f t="shared" ca="1" si="201"/>
        <v>22356</v>
      </c>
      <c r="N359" s="43">
        <f t="shared" ca="1" si="201"/>
        <v>20884</v>
      </c>
      <c r="O359" s="43">
        <f t="shared" ca="1" si="201"/>
        <v>33239</v>
      </c>
      <c r="P359" s="43">
        <f t="shared" ca="1" si="201"/>
        <v>46026</v>
      </c>
      <c r="Q359" s="43">
        <f t="shared" ca="1" si="201"/>
        <v>44025</v>
      </c>
      <c r="R359" s="43">
        <f t="shared" ref="R359:AG372" ca="1" si="210">OFFSET(INDIRECT($C359),0,R$1)</f>
        <v>33569</v>
      </c>
      <c r="S359" s="43">
        <f t="shared" ca="1" si="210"/>
        <v>33946</v>
      </c>
      <c r="T359" s="43">
        <f t="shared" ca="1" si="210"/>
        <v>35237</v>
      </c>
      <c r="U359" s="43">
        <f t="shared" ca="1" si="210"/>
        <v>62771</v>
      </c>
      <c r="V359" s="43">
        <f t="shared" ca="1" si="210"/>
        <v>57093</v>
      </c>
      <c r="W359" s="43">
        <f t="shared" ca="1" si="210"/>
        <v>40660</v>
      </c>
      <c r="X359" s="43">
        <f t="shared" ca="1" si="210"/>
        <v>94557</v>
      </c>
      <c r="Y359" s="43">
        <f t="shared" ca="1" si="210"/>
        <v>42879</v>
      </c>
      <c r="Z359" s="43">
        <f t="shared" ca="1" si="210"/>
        <v>41248</v>
      </c>
      <c r="AA359" s="43">
        <f t="shared" ca="1" si="210"/>
        <v>86779</v>
      </c>
      <c r="AB359" s="43">
        <f t="shared" ca="1" si="210"/>
        <v>67537</v>
      </c>
      <c r="AC359" s="43">
        <f t="shared" ca="1" si="210"/>
        <v>44591</v>
      </c>
      <c r="AD359" s="43">
        <f t="shared" ca="1" si="210"/>
        <v>42139</v>
      </c>
      <c r="AE359" s="43">
        <f t="shared" ca="1" si="210"/>
        <v>36442</v>
      </c>
      <c r="AF359" s="43">
        <f t="shared" ca="1" si="210"/>
        <v>38330</v>
      </c>
      <c r="AG359" s="43">
        <f t="shared" ca="1" si="210"/>
        <v>46485</v>
      </c>
      <c r="AH359" s="43">
        <f t="shared" ref="AH359:AW372" ca="1" si="211">OFFSET(INDIRECT($C359),0,AH$1)</f>
        <v>56799</v>
      </c>
      <c r="AI359" s="43">
        <f t="shared" ca="1" si="211"/>
        <v>48118</v>
      </c>
      <c r="AJ359" s="43">
        <f t="shared" ca="1" si="211"/>
        <v>45387</v>
      </c>
      <c r="AK359" s="43">
        <f t="shared" ca="1" si="211"/>
        <v>41020</v>
      </c>
      <c r="AL359" s="43">
        <f t="shared" ca="1" si="211"/>
        <v>37811</v>
      </c>
      <c r="AM359" s="43">
        <f t="shared" ca="1" si="211"/>
        <v>53362</v>
      </c>
      <c r="AN359" s="43">
        <f t="shared" ca="1" si="211"/>
        <v>62896</v>
      </c>
      <c r="AO359" s="43">
        <f t="shared" ca="1" si="211"/>
        <v>42772</v>
      </c>
      <c r="AP359" s="43">
        <f t="shared" ca="1" si="211"/>
        <v>35916</v>
      </c>
      <c r="AQ359" s="43">
        <f t="shared" ca="1" si="211"/>
        <v>31267</v>
      </c>
      <c r="AR359" s="43">
        <f t="shared" ca="1" si="211"/>
        <v>30231</v>
      </c>
      <c r="AS359" s="43">
        <f t="shared" ca="1" si="211"/>
        <v>34203</v>
      </c>
      <c r="AT359" s="43">
        <f t="shared" ca="1" si="211"/>
        <v>36602</v>
      </c>
      <c r="AU359" s="43">
        <f t="shared" ca="1" si="211"/>
        <v>37487</v>
      </c>
      <c r="AV359" s="43">
        <f t="shared" ca="1" si="211"/>
        <v>39605</v>
      </c>
      <c r="AW359" s="43">
        <f t="shared" ca="1" si="211"/>
        <v>35847</v>
      </c>
      <c r="AX359" s="2">
        <f t="shared" ca="1" si="197"/>
        <v>36417</v>
      </c>
      <c r="AY359" s="2">
        <f t="shared" ca="1" si="208"/>
        <v>46656</v>
      </c>
      <c r="AZ359" s="2">
        <f t="shared" ca="1" si="208"/>
        <v>52453</v>
      </c>
      <c r="BA359" s="2">
        <f t="shared" ca="1" si="208"/>
        <v>39886</v>
      </c>
      <c r="BB359" s="2">
        <f t="shared" ca="1" si="208"/>
        <v>37094</v>
      </c>
      <c r="BC359" s="2">
        <f t="shared" ca="1" si="208"/>
        <v>35690</v>
      </c>
      <c r="BD359" s="2">
        <f t="shared" ca="1" si="208"/>
        <v>33012</v>
      </c>
      <c r="BE359" s="2">
        <f t="shared" ca="1" si="208"/>
        <v>31056</v>
      </c>
      <c r="BF359" s="2">
        <f t="shared" ca="1" si="208"/>
        <v>36021</v>
      </c>
      <c r="BG359" s="2">
        <f t="shared" ca="1" si="208"/>
        <v>32065</v>
      </c>
      <c r="BH359" s="2">
        <f t="shared" ca="1" si="205"/>
        <v>39096</v>
      </c>
      <c r="BI359" s="2">
        <f t="shared" ca="1" si="205"/>
        <v>33658</v>
      </c>
      <c r="BJ359" s="2">
        <f t="shared" ca="1" si="205"/>
        <v>27836</v>
      </c>
      <c r="BK359" s="2">
        <f t="shared" ca="1" si="205"/>
        <v>44132</v>
      </c>
      <c r="BL359" s="2">
        <f t="shared" ca="1" si="205"/>
        <v>49029</v>
      </c>
      <c r="BM359" s="2">
        <f t="shared" ca="1" si="205"/>
        <v>41757</v>
      </c>
      <c r="BN359" s="2">
        <f t="shared" ca="1" si="205"/>
        <v>36323</v>
      </c>
      <c r="BO359" s="2">
        <f t="shared" ca="1" si="205"/>
        <v>29786</v>
      </c>
      <c r="BP359" s="2">
        <f t="shared" ca="1" si="205"/>
        <v>31517</v>
      </c>
      <c r="BQ359" s="2">
        <f t="shared" ca="1" si="205"/>
        <v>34147</v>
      </c>
      <c r="BR359" s="2">
        <f t="shared" ca="1" si="206"/>
        <v>31935</v>
      </c>
      <c r="BS359" s="2">
        <f t="shared" ca="1" si="206"/>
        <v>26790</v>
      </c>
      <c r="BT359" s="2">
        <f t="shared" ca="1" si="206"/>
        <v>27945</v>
      </c>
      <c r="BU359" s="2">
        <f t="shared" ca="1" si="206"/>
        <v>25219</v>
      </c>
      <c r="BV359" s="2">
        <f t="shared" ca="1" si="206"/>
        <v>22173</v>
      </c>
      <c r="BW359" s="2">
        <f t="shared" ca="1" si="206"/>
        <v>30630</v>
      </c>
      <c r="BX359" s="2">
        <f t="shared" ca="1" si="206"/>
        <v>31082</v>
      </c>
      <c r="BY359" s="2">
        <f t="shared" ca="1" si="207"/>
        <v>0</v>
      </c>
      <c r="BZ359" s="2">
        <f t="shared" ca="1" si="207"/>
        <v>0</v>
      </c>
      <c r="CA359" s="2">
        <f t="shared" ca="1" si="207"/>
        <v>0</v>
      </c>
      <c r="CB359" s="2">
        <f t="shared" ca="1" si="207"/>
        <v>0</v>
      </c>
      <c r="CC359" s="2">
        <f t="shared" ca="1" si="207"/>
        <v>0</v>
      </c>
    </row>
    <row r="360" spans="2:81">
      <c r="B360" s="26">
        <v>248</v>
      </c>
      <c r="C360" s="26" t="str">
        <f t="shared" si="191"/>
        <v>历史汇总!B248</v>
      </c>
      <c r="D360" s="26">
        <v>358</v>
      </c>
      <c r="E360" s="26" t="str">
        <f t="shared" si="192"/>
        <v>历史新!C358</v>
      </c>
      <c r="F360" s="26">
        <f>ROW()</f>
        <v>360</v>
      </c>
      <c r="G360" s="694"/>
      <c r="H360" s="29" t="s">
        <v>95</v>
      </c>
      <c r="I360" s="49">
        <f t="shared" ref="I360:X372" ca="1" si="212">OFFSET(INDIRECT($C360),0,I$1)</f>
        <v>-2.63E-2</v>
      </c>
      <c r="J360" s="49">
        <f t="shared" ca="1" si="212"/>
        <v>-0.107</v>
      </c>
      <c r="K360" s="49">
        <f t="shared" ca="1" si="212"/>
        <v>-0.14280000000000001</v>
      </c>
      <c r="L360" s="49">
        <f t="shared" ca="1" si="212"/>
        <v>-2.8999999999999998E-3</v>
      </c>
      <c r="M360" s="49">
        <f t="shared" ca="1" si="212"/>
        <v>1.8800000000000001E-2</v>
      </c>
      <c r="N360" s="49">
        <f t="shared" ca="1" si="212"/>
        <v>-6.5799999999999997E-2</v>
      </c>
      <c r="O360" s="49">
        <f t="shared" ca="1" si="212"/>
        <v>0.59160000000000001</v>
      </c>
      <c r="P360" s="49">
        <f t="shared" ca="1" si="212"/>
        <v>0.38469999999999999</v>
      </c>
      <c r="Q360" s="49">
        <f t="shared" ca="1" si="212"/>
        <v>-4.3499999999999997E-2</v>
      </c>
      <c r="R360" s="49">
        <f t="shared" ca="1" si="212"/>
        <v>-0.23749999999999999</v>
      </c>
      <c r="S360" s="49">
        <f t="shared" ca="1" si="212"/>
        <v>1.12E-2</v>
      </c>
      <c r="T360" s="49">
        <f t="shared" ca="1" si="212"/>
        <v>3.7999999999999999E-2</v>
      </c>
      <c r="U360" s="49">
        <f t="shared" ca="1" si="212"/>
        <v>0.78139999999999998</v>
      </c>
      <c r="V360" s="49">
        <f t="shared" ca="1" si="212"/>
        <v>-9.0499999999999997E-2</v>
      </c>
      <c r="W360" s="49">
        <f t="shared" ca="1" si="212"/>
        <v>-0.2878</v>
      </c>
      <c r="X360" s="49">
        <f t="shared" ca="1" si="212"/>
        <v>1.3255999999999999</v>
      </c>
      <c r="Y360" s="49">
        <f t="shared" ca="1" si="210"/>
        <v>-0.54649999999999999</v>
      </c>
      <c r="Z360" s="49">
        <f t="shared" ca="1" si="210"/>
        <v>-3.7999999999999999E-2</v>
      </c>
      <c r="AA360" s="49">
        <f t="shared" ca="1" si="210"/>
        <v>1.1037999999999999</v>
      </c>
      <c r="AB360" s="49">
        <f t="shared" ca="1" si="210"/>
        <v>-0.22170000000000001</v>
      </c>
      <c r="AC360" s="49">
        <f t="shared" ca="1" si="210"/>
        <v>-0.33979999999999999</v>
      </c>
      <c r="AD360" s="49">
        <f t="shared" ca="1" si="210"/>
        <v>-5.5E-2</v>
      </c>
      <c r="AE360" s="49">
        <f t="shared" ca="1" si="210"/>
        <v>-0.13519999999999999</v>
      </c>
      <c r="AF360" s="49">
        <f t="shared" ca="1" si="210"/>
        <v>5.1799999999999999E-2</v>
      </c>
      <c r="AG360" s="49">
        <f t="shared" ca="1" si="210"/>
        <v>0.21279999999999999</v>
      </c>
      <c r="AH360" s="49">
        <f t="shared" ca="1" si="211"/>
        <v>0.22189999999999999</v>
      </c>
      <c r="AI360" s="49">
        <f t="shared" ca="1" si="211"/>
        <v>-0.15279999999999999</v>
      </c>
      <c r="AJ360" s="49">
        <f t="shared" ca="1" si="211"/>
        <v>-5.6800000000000003E-2</v>
      </c>
      <c r="AK360" s="49">
        <f t="shared" ca="1" si="211"/>
        <v>-9.6199999999999994E-2</v>
      </c>
      <c r="AL360" s="49">
        <f t="shared" ca="1" si="211"/>
        <v>-7.8200000000000006E-2</v>
      </c>
      <c r="AM360" s="49">
        <f t="shared" ca="1" si="211"/>
        <v>0.4113</v>
      </c>
      <c r="AN360" s="49">
        <f t="shared" ca="1" si="211"/>
        <v>0.1787</v>
      </c>
      <c r="AO360" s="49">
        <f t="shared" ca="1" si="211"/>
        <v>-0.32</v>
      </c>
      <c r="AP360" s="49">
        <f t="shared" ca="1" si="211"/>
        <v>-0.1603</v>
      </c>
      <c r="AQ360" s="49">
        <f t="shared" ca="1" si="211"/>
        <v>-0.12939999999999999</v>
      </c>
      <c r="AR360" s="49">
        <f t="shared" ca="1" si="211"/>
        <v>-3.3099999999999997E-2</v>
      </c>
      <c r="AS360" s="49">
        <f t="shared" ca="1" si="211"/>
        <v>0.13139999999999999</v>
      </c>
      <c r="AT360" s="49">
        <f t="shared" ca="1" si="211"/>
        <v>7.0099999999999996E-2</v>
      </c>
      <c r="AU360" s="49">
        <f t="shared" ca="1" si="211"/>
        <v>2.4199999999999999E-2</v>
      </c>
      <c r="AV360" s="49">
        <f t="shared" ca="1" si="211"/>
        <v>5.6500000000000002E-2</v>
      </c>
      <c r="AW360" s="49">
        <f t="shared" ca="1" si="211"/>
        <v>-9.4899999999999998E-2</v>
      </c>
      <c r="AX360" s="4">
        <f t="shared" ca="1" si="197"/>
        <v>1.5699999999999999E-2</v>
      </c>
      <c r="AY360" s="4">
        <f t="shared" ca="1" si="208"/>
        <v>0.28120000000000001</v>
      </c>
      <c r="AZ360" s="4">
        <f t="shared" ca="1" si="208"/>
        <v>0.1242</v>
      </c>
      <c r="BA360" s="4">
        <f t="shared" ca="1" si="208"/>
        <v>-0.23960000000000001</v>
      </c>
      <c r="BB360" s="4">
        <f t="shared" ca="1" si="208"/>
        <v>-7.0000000000000007E-2</v>
      </c>
      <c r="BC360" s="4">
        <f t="shared" ca="1" si="208"/>
        <v>-3.78E-2</v>
      </c>
      <c r="BD360" s="4">
        <f t="shared" ca="1" si="208"/>
        <v>-7.4999999999999997E-2</v>
      </c>
      <c r="BE360" s="4">
        <f t="shared" ca="1" si="208"/>
        <v>-5.9299999999999999E-2</v>
      </c>
      <c r="BF360" s="4">
        <f t="shared" ca="1" si="208"/>
        <v>0.15989999999999999</v>
      </c>
      <c r="BG360" s="4">
        <f t="shared" ca="1" si="208"/>
        <v>-0.10979999999999999</v>
      </c>
      <c r="BH360" s="4">
        <f t="shared" ca="1" si="205"/>
        <v>0.21929999999999999</v>
      </c>
      <c r="BI360" s="4">
        <f t="shared" ca="1" si="205"/>
        <v>-0.1391</v>
      </c>
      <c r="BJ360" s="4">
        <f t="shared" ca="1" si="205"/>
        <v>-0.17299999999999999</v>
      </c>
      <c r="BK360" s="4">
        <f t="shared" ca="1" si="205"/>
        <v>0.58540000000000003</v>
      </c>
      <c r="BL360" s="4">
        <f t="shared" ca="1" si="205"/>
        <v>0.111</v>
      </c>
      <c r="BM360" s="4">
        <f t="shared" ca="1" si="205"/>
        <v>-0.14829999999999999</v>
      </c>
      <c r="BN360" s="4">
        <f t="shared" ca="1" si="205"/>
        <v>-0.13009999999999999</v>
      </c>
      <c r="BO360" s="4">
        <f t="shared" ca="1" si="205"/>
        <v>-0.18</v>
      </c>
      <c r="BP360" s="4">
        <f t="shared" ca="1" si="205"/>
        <v>5.8099999999999999E-2</v>
      </c>
      <c r="BQ360" s="4">
        <f t="shared" ca="1" si="205"/>
        <v>8.3400000000000002E-2</v>
      </c>
      <c r="BR360" s="4">
        <f t="shared" ca="1" si="206"/>
        <v>-6.4799999999999996E-2</v>
      </c>
      <c r="BS360" s="4">
        <f t="shared" ca="1" si="206"/>
        <v>-0.16109999999999999</v>
      </c>
      <c r="BT360" s="4">
        <f t="shared" ca="1" si="206"/>
        <v>4.3099999999999999E-2</v>
      </c>
      <c r="BU360" s="4">
        <f t="shared" ca="1" si="206"/>
        <v>-9.7500000000000003E-2</v>
      </c>
      <c r="BV360" s="4">
        <f t="shared" ca="1" si="206"/>
        <v>-0.1208</v>
      </c>
      <c r="BW360" s="4">
        <f t="shared" ca="1" si="206"/>
        <v>0.38140000000000002</v>
      </c>
      <c r="BX360" s="4">
        <f t="shared" ca="1" si="206"/>
        <v>1.4800000000000001E-2</v>
      </c>
      <c r="BY360" s="4">
        <f t="shared" ca="1" si="207"/>
        <v>0</v>
      </c>
      <c r="BZ360" s="4">
        <f t="shared" ca="1" si="207"/>
        <v>0</v>
      </c>
      <c r="CA360" s="4">
        <f t="shared" ca="1" si="207"/>
        <v>0</v>
      </c>
      <c r="CB360" s="4">
        <f t="shared" ca="1" si="207"/>
        <v>0</v>
      </c>
      <c r="CC360" s="4">
        <f t="shared" ca="1" si="207"/>
        <v>0</v>
      </c>
    </row>
    <row r="361" spans="2:81">
      <c r="B361" s="26">
        <v>249</v>
      </c>
      <c r="C361" s="26" t="str">
        <f t="shared" si="191"/>
        <v>历史汇总!B249</v>
      </c>
      <c r="D361" s="26">
        <v>359</v>
      </c>
      <c r="E361" s="26" t="str">
        <f t="shared" si="192"/>
        <v>历史新!C359</v>
      </c>
      <c r="F361" s="26">
        <f>ROW()</f>
        <v>361</v>
      </c>
      <c r="G361" s="694"/>
      <c r="H361" s="28" t="s">
        <v>96</v>
      </c>
      <c r="I361" s="43">
        <f t="shared" ca="1" si="212"/>
        <v>11730</v>
      </c>
      <c r="J361" s="43">
        <f t="shared" ca="1" si="212"/>
        <v>12082</v>
      </c>
      <c r="K361" s="43">
        <f t="shared" ca="1" si="212"/>
        <v>6341</v>
      </c>
      <c r="L361" s="43">
        <f t="shared" ca="1" si="212"/>
        <v>6993</v>
      </c>
      <c r="M361" s="43">
        <f t="shared" ca="1" si="212"/>
        <v>6901</v>
      </c>
      <c r="N361" s="43">
        <f t="shared" ca="1" si="212"/>
        <v>8554</v>
      </c>
      <c r="O361" s="43">
        <f t="shared" ca="1" si="212"/>
        <v>17118</v>
      </c>
      <c r="P361" s="43">
        <f t="shared" ca="1" si="212"/>
        <v>21416</v>
      </c>
      <c r="Q361" s="43">
        <f t="shared" ca="1" si="212"/>
        <v>10155</v>
      </c>
      <c r="R361" s="43">
        <f t="shared" ca="1" si="212"/>
        <v>9473</v>
      </c>
      <c r="S361" s="43">
        <f t="shared" ca="1" si="212"/>
        <v>8718</v>
      </c>
      <c r="T361" s="43">
        <f t="shared" ca="1" si="212"/>
        <v>8438</v>
      </c>
      <c r="U361" s="43">
        <f t="shared" ca="1" si="212"/>
        <v>18598</v>
      </c>
      <c r="V361" s="43">
        <f t="shared" ca="1" si="212"/>
        <v>15730</v>
      </c>
      <c r="W361" s="43">
        <f t="shared" ca="1" si="212"/>
        <v>10462</v>
      </c>
      <c r="X361" s="43">
        <f t="shared" ca="1" si="212"/>
        <v>15197</v>
      </c>
      <c r="Y361" s="43">
        <f t="shared" ca="1" si="210"/>
        <v>12718</v>
      </c>
      <c r="Z361" s="43">
        <f t="shared" ca="1" si="210"/>
        <v>15247</v>
      </c>
      <c r="AA361" s="43">
        <f t="shared" ca="1" si="210"/>
        <v>28825</v>
      </c>
      <c r="AB361" s="43">
        <f t="shared" ca="1" si="210"/>
        <v>33165</v>
      </c>
      <c r="AC361" s="43">
        <f t="shared" ca="1" si="210"/>
        <v>12584</v>
      </c>
      <c r="AD361" s="43">
        <f t="shared" ca="1" si="210"/>
        <v>13333</v>
      </c>
      <c r="AE361" s="43">
        <f t="shared" ca="1" si="210"/>
        <v>10384</v>
      </c>
      <c r="AF361" s="43">
        <f t="shared" ca="1" si="210"/>
        <v>11439</v>
      </c>
      <c r="AG361" s="43">
        <f t="shared" ca="1" si="210"/>
        <v>17153</v>
      </c>
      <c r="AH361" s="43">
        <f t="shared" ca="1" si="211"/>
        <v>26319</v>
      </c>
      <c r="AI361" s="43">
        <f t="shared" ca="1" si="211"/>
        <v>14946</v>
      </c>
      <c r="AJ361" s="43">
        <f t="shared" ca="1" si="211"/>
        <v>14341</v>
      </c>
      <c r="AK361" s="43">
        <f t="shared" ca="1" si="211"/>
        <v>12060</v>
      </c>
      <c r="AL361" s="43">
        <f t="shared" ca="1" si="211"/>
        <v>14214</v>
      </c>
      <c r="AM361" s="43">
        <f t="shared" ca="1" si="211"/>
        <v>26735</v>
      </c>
      <c r="AN361" s="43">
        <f t="shared" ca="1" si="211"/>
        <v>30513</v>
      </c>
      <c r="AO361" s="43">
        <f t="shared" ca="1" si="211"/>
        <v>12175</v>
      </c>
      <c r="AP361" s="43">
        <f t="shared" ca="1" si="211"/>
        <v>11637</v>
      </c>
      <c r="AQ361" s="43">
        <f t="shared" ca="1" si="211"/>
        <v>9408</v>
      </c>
      <c r="AR361" s="43">
        <f t="shared" ca="1" si="211"/>
        <v>8520</v>
      </c>
      <c r="AS361" s="43">
        <f t="shared" ca="1" si="211"/>
        <v>15036</v>
      </c>
      <c r="AT361" s="43">
        <f t="shared" ca="1" si="211"/>
        <v>16119</v>
      </c>
      <c r="AU361" s="43">
        <f t="shared" ca="1" si="211"/>
        <v>12100</v>
      </c>
      <c r="AV361" s="43">
        <f t="shared" ca="1" si="211"/>
        <v>12918</v>
      </c>
      <c r="AW361" s="43">
        <f t="shared" ca="1" si="211"/>
        <v>12080</v>
      </c>
      <c r="AX361" s="2">
        <f t="shared" ca="1" si="197"/>
        <v>13641.08</v>
      </c>
      <c r="AY361" s="199">
        <f t="shared" ca="1" si="208"/>
        <v>25978.28</v>
      </c>
      <c r="AZ361" s="199">
        <f t="shared" ca="1" si="208"/>
        <v>29612.07</v>
      </c>
      <c r="BA361" s="2">
        <f t="shared" ca="1" si="208"/>
        <v>11154.65</v>
      </c>
      <c r="BB361" s="2">
        <f t="shared" ca="1" si="208"/>
        <v>12457.31</v>
      </c>
      <c r="BC361" s="2">
        <f t="shared" ca="1" si="208"/>
        <v>10758.91</v>
      </c>
      <c r="BD361" s="2">
        <f t="shared" ca="1" si="208"/>
        <v>9191.7000000000007</v>
      </c>
      <c r="BE361" s="2">
        <f t="shared" ca="1" si="208"/>
        <v>11696.07</v>
      </c>
      <c r="BF361" s="2">
        <f t="shared" ca="1" si="208"/>
        <v>19850.66</v>
      </c>
      <c r="BG361" s="2">
        <f t="shared" ca="1" si="208"/>
        <v>10772.79</v>
      </c>
      <c r="BH361" s="2">
        <f t="shared" ca="1" si="205"/>
        <v>12141.09</v>
      </c>
      <c r="BI361" s="2">
        <f t="shared" ca="1" si="205"/>
        <v>10946.75</v>
      </c>
      <c r="BJ361" s="2">
        <f t="shared" ca="1" si="205"/>
        <v>10531.81</v>
      </c>
      <c r="BK361" s="2">
        <f t="shared" ca="1" si="205"/>
        <v>23692.77</v>
      </c>
      <c r="BL361" s="2">
        <f t="shared" ca="1" si="205"/>
        <v>27216</v>
      </c>
      <c r="BM361" s="2">
        <f t="shared" ca="1" si="205"/>
        <v>11415.12</v>
      </c>
      <c r="BN361" s="2">
        <f t="shared" ca="1" si="205"/>
        <v>11979.27</v>
      </c>
      <c r="BO361" s="2">
        <f t="shared" ca="1" si="205"/>
        <v>8932.9500000000007</v>
      </c>
      <c r="BP361" s="2">
        <f t="shared" ca="1" si="205"/>
        <v>8498.4599999999991</v>
      </c>
      <c r="BQ361" s="2">
        <f t="shared" ca="1" si="205"/>
        <v>12849.48</v>
      </c>
      <c r="BR361" s="2">
        <f t="shared" ca="1" si="206"/>
        <v>14985.84</v>
      </c>
      <c r="BS361" s="2">
        <f t="shared" ca="1" si="206"/>
        <v>7735.59</v>
      </c>
      <c r="BT361" s="2">
        <f t="shared" ca="1" si="206"/>
        <v>9538.19</v>
      </c>
      <c r="BU361" s="2">
        <f t="shared" ca="1" si="206"/>
        <v>8249.01</v>
      </c>
      <c r="BV361" s="2">
        <f t="shared" ca="1" si="206"/>
        <v>9356.35</v>
      </c>
      <c r="BW361" s="2">
        <f t="shared" ca="1" si="206"/>
        <v>17485.71</v>
      </c>
      <c r="BX361" s="2">
        <f t="shared" ca="1" si="206"/>
        <v>16314.69</v>
      </c>
      <c r="BY361" s="2">
        <f t="shared" ca="1" si="207"/>
        <v>0</v>
      </c>
      <c r="BZ361" s="2">
        <f t="shared" ca="1" si="207"/>
        <v>0</v>
      </c>
      <c r="CA361" s="2">
        <f t="shared" ca="1" si="207"/>
        <v>0</v>
      </c>
      <c r="CB361" s="2">
        <f t="shared" ca="1" si="207"/>
        <v>0</v>
      </c>
      <c r="CC361" s="2">
        <f t="shared" ca="1" si="207"/>
        <v>0</v>
      </c>
    </row>
    <row r="362" spans="2:81">
      <c r="B362" s="26">
        <v>250</v>
      </c>
      <c r="C362" s="26" t="str">
        <f t="shared" si="191"/>
        <v>历史汇总!B250</v>
      </c>
      <c r="D362" s="26">
        <v>360</v>
      </c>
      <c r="E362" s="26" t="str">
        <f t="shared" si="192"/>
        <v>历史新!C360</v>
      </c>
      <c r="F362" s="26">
        <f>ROW()</f>
        <v>362</v>
      </c>
      <c r="G362" s="694"/>
      <c r="H362" s="29" t="s">
        <v>97</v>
      </c>
      <c r="I362" s="49">
        <f t="shared" ca="1" si="212"/>
        <v>0.52139999999999997</v>
      </c>
      <c r="J362" s="49">
        <f t="shared" ca="1" si="212"/>
        <v>0.03</v>
      </c>
      <c r="K362" s="49">
        <f t="shared" ca="1" si="212"/>
        <v>-0.47520000000000001</v>
      </c>
      <c r="L362" s="49">
        <f t="shared" ca="1" si="212"/>
        <v>0.1028</v>
      </c>
      <c r="M362" s="49">
        <f t="shared" ca="1" si="212"/>
        <v>-1.32E-2</v>
      </c>
      <c r="N362" s="49">
        <f t="shared" ca="1" si="212"/>
        <v>0.23949999999999999</v>
      </c>
      <c r="O362" s="49">
        <f t="shared" ca="1" si="212"/>
        <v>1.0012000000000001</v>
      </c>
      <c r="P362" s="49">
        <f t="shared" ca="1" si="212"/>
        <v>0.25109999999999999</v>
      </c>
      <c r="Q362" s="49">
        <f t="shared" ca="1" si="212"/>
        <v>-0.52580000000000005</v>
      </c>
      <c r="R362" s="49">
        <f t="shared" ca="1" si="212"/>
        <v>-6.7199999999999996E-2</v>
      </c>
      <c r="S362" s="49">
        <f t="shared" ca="1" si="212"/>
        <v>-7.9699999999999993E-2</v>
      </c>
      <c r="T362" s="49">
        <f t="shared" ca="1" si="212"/>
        <v>-3.2099999999999997E-2</v>
      </c>
      <c r="U362" s="49">
        <f t="shared" ca="1" si="212"/>
        <v>1.2040999999999999</v>
      </c>
      <c r="V362" s="49">
        <f t="shared" ca="1" si="212"/>
        <v>-0.1542</v>
      </c>
      <c r="W362" s="49">
        <f t="shared" ca="1" si="212"/>
        <v>-0.33489999999999998</v>
      </c>
      <c r="X362" s="49">
        <f t="shared" ca="1" si="212"/>
        <v>0.4526</v>
      </c>
      <c r="Y362" s="49">
        <f t="shared" ca="1" si="210"/>
        <v>-0.16309999999999999</v>
      </c>
      <c r="Z362" s="49">
        <f t="shared" ca="1" si="210"/>
        <v>0.19889999999999999</v>
      </c>
      <c r="AA362" s="49">
        <f t="shared" ca="1" si="210"/>
        <v>0.89049999999999996</v>
      </c>
      <c r="AB362" s="49">
        <f t="shared" ca="1" si="210"/>
        <v>0.15060000000000001</v>
      </c>
      <c r="AC362" s="49">
        <f t="shared" ca="1" si="210"/>
        <v>-0.62060000000000004</v>
      </c>
      <c r="AD362" s="49">
        <f t="shared" ca="1" si="210"/>
        <v>5.9499999999999997E-2</v>
      </c>
      <c r="AE362" s="49">
        <f t="shared" ca="1" si="210"/>
        <v>-0.22120000000000001</v>
      </c>
      <c r="AF362" s="49">
        <f t="shared" ca="1" si="210"/>
        <v>0.1016</v>
      </c>
      <c r="AG362" s="49">
        <f t="shared" ca="1" si="210"/>
        <v>0.4995</v>
      </c>
      <c r="AH362" s="49">
        <f t="shared" ca="1" si="211"/>
        <v>0.53439999999999999</v>
      </c>
      <c r="AI362" s="49">
        <f t="shared" ca="1" si="211"/>
        <v>-0.43209999999999998</v>
      </c>
      <c r="AJ362" s="49">
        <f t="shared" ca="1" si="211"/>
        <v>-4.0500000000000001E-2</v>
      </c>
      <c r="AK362" s="49">
        <f t="shared" ca="1" si="211"/>
        <v>-0.15909999999999999</v>
      </c>
      <c r="AL362" s="49">
        <f t="shared" ca="1" si="211"/>
        <v>0.17860000000000001</v>
      </c>
      <c r="AM362" s="49">
        <f t="shared" ca="1" si="211"/>
        <v>0.88090000000000002</v>
      </c>
      <c r="AN362" s="49">
        <f t="shared" ca="1" si="211"/>
        <v>0.14130000000000001</v>
      </c>
      <c r="AO362" s="49">
        <f t="shared" ca="1" si="211"/>
        <v>-0.60099999999999998</v>
      </c>
      <c r="AP362" s="49">
        <f t="shared" ca="1" si="211"/>
        <v>-4.4200000000000003E-2</v>
      </c>
      <c r="AQ362" s="49">
        <f t="shared" ca="1" si="211"/>
        <v>-0.1915</v>
      </c>
      <c r="AR362" s="49">
        <f t="shared" ca="1" si="211"/>
        <v>-9.4399999999999998E-2</v>
      </c>
      <c r="AS362" s="49">
        <f t="shared" ca="1" si="211"/>
        <v>0.76480000000000004</v>
      </c>
      <c r="AT362" s="49">
        <f t="shared" ca="1" si="211"/>
        <v>7.1999999999999995E-2</v>
      </c>
      <c r="AU362" s="49">
        <f t="shared" ca="1" si="211"/>
        <v>-0.24929999999999999</v>
      </c>
      <c r="AV362" s="49">
        <f t="shared" ca="1" si="211"/>
        <v>6.7599999999999993E-2</v>
      </c>
      <c r="AW362" s="49">
        <f t="shared" ca="1" si="211"/>
        <v>-6.4899999999999999E-2</v>
      </c>
      <c r="AX362" s="4">
        <f t="shared" ca="1" si="197"/>
        <v>0.12920000000000001</v>
      </c>
      <c r="AY362" s="4">
        <f t="shared" ca="1" si="208"/>
        <v>0.90439999999999998</v>
      </c>
      <c r="AZ362" s="4">
        <f t="shared" ca="1" si="208"/>
        <v>0.1399</v>
      </c>
      <c r="BA362" s="4">
        <f t="shared" ca="1" si="208"/>
        <v>-0.62329999999999997</v>
      </c>
      <c r="BB362" s="4">
        <f t="shared" ca="1" si="208"/>
        <v>0.1168</v>
      </c>
      <c r="BC362" s="4">
        <f t="shared" ca="1" si="208"/>
        <v>-0.1363</v>
      </c>
      <c r="BD362" s="4">
        <f t="shared" ca="1" si="208"/>
        <v>-0.1457</v>
      </c>
      <c r="BE362" s="4">
        <f t="shared" ca="1" si="208"/>
        <v>0.27250000000000002</v>
      </c>
      <c r="BF362" s="4">
        <f t="shared" ca="1" si="208"/>
        <v>0.69720000000000004</v>
      </c>
      <c r="BG362" s="4">
        <f t="shared" ca="1" si="208"/>
        <v>-0.45729999999999998</v>
      </c>
      <c r="BH362" s="4">
        <f t="shared" ca="1" si="205"/>
        <v>0.127</v>
      </c>
      <c r="BI362" s="4">
        <f t="shared" ca="1" si="205"/>
        <v>-9.8400000000000001E-2</v>
      </c>
      <c r="BJ362" s="4">
        <f t="shared" ca="1" si="205"/>
        <v>-3.7900000000000003E-2</v>
      </c>
      <c r="BK362" s="4">
        <f t="shared" ca="1" si="205"/>
        <v>1.2496</v>
      </c>
      <c r="BL362" s="4">
        <f t="shared" ca="1" si="205"/>
        <v>0.1487</v>
      </c>
      <c r="BM362" s="4">
        <f t="shared" ca="1" si="205"/>
        <v>-0.5806</v>
      </c>
      <c r="BN362" s="4">
        <f t="shared" ca="1" si="205"/>
        <v>4.9399999999999999E-2</v>
      </c>
      <c r="BO362" s="4">
        <f t="shared" ca="1" si="205"/>
        <v>-0.25430000000000003</v>
      </c>
      <c r="BP362" s="4">
        <f t="shared" ca="1" si="205"/>
        <v>-4.8599999999999997E-2</v>
      </c>
      <c r="BQ362" s="4">
        <f t="shared" ca="1" si="205"/>
        <v>0.51200000000000001</v>
      </c>
      <c r="BR362" s="4">
        <f t="shared" ca="1" si="206"/>
        <v>0.1663</v>
      </c>
      <c r="BS362" s="4">
        <f t="shared" ca="1" si="206"/>
        <v>-0.48380000000000001</v>
      </c>
      <c r="BT362" s="4">
        <f t="shared" ca="1" si="206"/>
        <v>0.23300000000000001</v>
      </c>
      <c r="BU362" s="4">
        <f t="shared" ca="1" si="206"/>
        <v>-0.13519999999999999</v>
      </c>
      <c r="BV362" s="4">
        <f t="shared" ca="1" si="206"/>
        <v>0.13420000000000001</v>
      </c>
      <c r="BW362" s="4">
        <f t="shared" ca="1" si="206"/>
        <v>0.86890000000000001</v>
      </c>
      <c r="BX362" s="4">
        <f t="shared" ca="1" si="206"/>
        <v>-6.7000000000000004E-2</v>
      </c>
      <c r="BY362" s="4">
        <f t="shared" ca="1" si="207"/>
        <v>0</v>
      </c>
      <c r="BZ362" s="4">
        <f t="shared" ca="1" si="207"/>
        <v>0</v>
      </c>
      <c r="CA362" s="4">
        <f t="shared" ca="1" si="207"/>
        <v>0</v>
      </c>
      <c r="CB362" s="4">
        <f t="shared" ca="1" si="207"/>
        <v>0</v>
      </c>
      <c r="CC362" s="4">
        <f t="shared" ca="1" si="207"/>
        <v>0</v>
      </c>
    </row>
    <row r="363" spans="2:81">
      <c r="B363" s="26">
        <v>251</v>
      </c>
      <c r="C363" s="26" t="str">
        <f t="shared" si="191"/>
        <v>历史汇总!B251</v>
      </c>
      <c r="D363" s="26">
        <v>361</v>
      </c>
      <c r="E363" s="26" t="str">
        <f t="shared" si="192"/>
        <v>历史新!C361</v>
      </c>
      <c r="F363" s="26">
        <f>ROW()</f>
        <v>363</v>
      </c>
      <c r="G363" s="694" t="s">
        <v>98</v>
      </c>
      <c r="H363" s="28" t="s">
        <v>99</v>
      </c>
      <c r="I363" s="43">
        <f t="shared" ca="1" si="212"/>
        <v>0</v>
      </c>
      <c r="J363" s="43">
        <f t="shared" ca="1" si="212"/>
        <v>0</v>
      </c>
      <c r="K363" s="43">
        <f t="shared" ca="1" si="212"/>
        <v>0</v>
      </c>
      <c r="L363" s="43">
        <f t="shared" ca="1" si="212"/>
        <v>0</v>
      </c>
      <c r="M363" s="43">
        <f t="shared" ca="1" si="212"/>
        <v>0</v>
      </c>
      <c r="N363" s="43">
        <f t="shared" ca="1" si="212"/>
        <v>0</v>
      </c>
      <c r="O363" s="43">
        <f t="shared" ca="1" si="212"/>
        <v>0</v>
      </c>
      <c r="P363" s="43">
        <f t="shared" ca="1" si="212"/>
        <v>0</v>
      </c>
      <c r="Q363" s="43">
        <f t="shared" ca="1" si="212"/>
        <v>0</v>
      </c>
      <c r="R363" s="43">
        <f t="shared" ca="1" si="212"/>
        <v>0</v>
      </c>
      <c r="S363" s="43">
        <f t="shared" ca="1" si="212"/>
        <v>0</v>
      </c>
      <c r="T363" s="43">
        <f t="shared" ca="1" si="212"/>
        <v>0</v>
      </c>
      <c r="U363" s="57">
        <f t="shared" ca="1" si="212"/>
        <v>3527.6606999999999</v>
      </c>
      <c r="V363" s="43">
        <f t="shared" ca="1" si="212"/>
        <v>3212</v>
      </c>
      <c r="W363" s="43">
        <f t="shared" ca="1" si="212"/>
        <v>2780</v>
      </c>
      <c r="X363" s="43">
        <f t="shared" ca="1" si="212"/>
        <v>3228</v>
      </c>
      <c r="Y363" s="43">
        <f t="shared" ca="1" si="210"/>
        <v>3090</v>
      </c>
      <c r="Z363" s="43">
        <f t="shared" ca="1" si="210"/>
        <v>3425</v>
      </c>
      <c r="AA363" s="43">
        <f t="shared" ca="1" si="210"/>
        <v>3907</v>
      </c>
      <c r="AB363" s="43">
        <f t="shared" ca="1" si="210"/>
        <v>4016</v>
      </c>
      <c r="AC363" s="43">
        <f t="shared" ca="1" si="210"/>
        <v>3386</v>
      </c>
      <c r="AD363" s="43">
        <f t="shared" ca="1" si="210"/>
        <v>3424</v>
      </c>
      <c r="AE363" s="43">
        <f t="shared" ca="1" si="210"/>
        <v>3508</v>
      </c>
      <c r="AF363" s="43">
        <f t="shared" ca="1" si="210"/>
        <v>3693</v>
      </c>
      <c r="AG363" s="43">
        <f t="shared" ca="1" si="210"/>
        <v>3718</v>
      </c>
      <c r="AH363" s="43">
        <f t="shared" ca="1" si="211"/>
        <v>4031</v>
      </c>
      <c r="AI363" s="43">
        <f t="shared" ca="1" si="211"/>
        <v>3373</v>
      </c>
      <c r="AJ363" s="43">
        <f t="shared" ca="1" si="211"/>
        <v>3454</v>
      </c>
      <c r="AK363" s="43">
        <f t="shared" ca="1" si="211"/>
        <v>3245</v>
      </c>
      <c r="AL363" s="43">
        <f t="shared" ca="1" si="211"/>
        <v>3641</v>
      </c>
      <c r="AM363" s="43">
        <f t="shared" ca="1" si="211"/>
        <v>3850</v>
      </c>
      <c r="AN363" s="43">
        <f t="shared" ca="1" si="211"/>
        <v>4024</v>
      </c>
      <c r="AO363" s="43">
        <f t="shared" ca="1" si="211"/>
        <v>3395</v>
      </c>
      <c r="AP363" s="43">
        <f t="shared" ca="1" si="211"/>
        <v>3397</v>
      </c>
      <c r="AQ363" s="43">
        <f t="shared" ca="1" si="211"/>
        <v>3440</v>
      </c>
      <c r="AR363" s="43">
        <f t="shared" ca="1" si="211"/>
        <v>3384</v>
      </c>
      <c r="AS363" s="43">
        <f t="shared" ca="1" si="211"/>
        <v>3771</v>
      </c>
      <c r="AT363" s="43">
        <f t="shared" ca="1" si="211"/>
        <v>3697</v>
      </c>
      <c r="AU363" s="43">
        <f t="shared" ca="1" si="211"/>
        <v>3204</v>
      </c>
      <c r="AV363" s="43">
        <f t="shared" ca="1" si="211"/>
        <v>3155</v>
      </c>
      <c r="AW363" s="43">
        <f t="shared" ca="1" si="211"/>
        <v>3285</v>
      </c>
      <c r="AX363" s="2">
        <f t="shared" ca="1" si="197"/>
        <v>3791.55</v>
      </c>
      <c r="AY363" s="2">
        <f t="shared" ca="1" si="208"/>
        <v>4064.19</v>
      </c>
      <c r="AZ363" s="2">
        <f t="shared" ca="1" si="208"/>
        <v>4017.29</v>
      </c>
      <c r="BA363" s="2">
        <f t="shared" ca="1" si="208"/>
        <v>3262.46</v>
      </c>
      <c r="BB363" s="2">
        <f t="shared" ca="1" si="208"/>
        <v>3353.76</v>
      </c>
      <c r="BC363" s="2">
        <f t="shared" ca="1" si="208"/>
        <v>3478.63</v>
      </c>
      <c r="BD363" s="2">
        <f t="shared" ca="1" si="208"/>
        <v>3350.92</v>
      </c>
      <c r="BE363" s="2">
        <f t="shared" ca="1" si="208"/>
        <v>3447.85</v>
      </c>
      <c r="BF363" s="2">
        <f t="shared" ca="1" si="208"/>
        <v>3452.07</v>
      </c>
      <c r="BG363" s="2">
        <f t="shared" ca="1" si="208"/>
        <v>3093.19</v>
      </c>
      <c r="BH363" s="2">
        <f t="shared" ca="1" si="205"/>
        <v>3135.44</v>
      </c>
      <c r="BI363" s="2">
        <f t="shared" ca="1" si="205"/>
        <v>3273.5</v>
      </c>
      <c r="BJ363" s="2">
        <f t="shared" ca="1" si="205"/>
        <v>2983.6</v>
      </c>
      <c r="BK363" s="2">
        <f t="shared" ca="1" si="205"/>
        <v>3837.71</v>
      </c>
      <c r="BL363" s="2">
        <f t="shared" ca="1" si="205"/>
        <v>3661.87</v>
      </c>
      <c r="BM363" s="2">
        <f t="shared" ca="1" si="205"/>
        <v>2995.56</v>
      </c>
      <c r="BN363" s="2">
        <f t="shared" ca="1" si="205"/>
        <v>3231.45</v>
      </c>
      <c r="BO363" s="2">
        <f t="shared" ca="1" si="205"/>
        <v>3040.06</v>
      </c>
      <c r="BP363" s="2">
        <f t="shared" ca="1" si="205"/>
        <v>2880.56</v>
      </c>
      <c r="BQ363" s="2">
        <f t="shared" ca="1" si="205"/>
        <v>3333.76</v>
      </c>
      <c r="BR363" s="2">
        <f t="shared" ca="1" si="206"/>
        <v>3374.49</v>
      </c>
      <c r="BS363" s="2">
        <f t="shared" ca="1" si="206"/>
        <v>2772.55</v>
      </c>
      <c r="BT363" s="2">
        <f t="shared" ca="1" si="206"/>
        <v>3026.15</v>
      </c>
      <c r="BU363" s="2">
        <f t="shared" ca="1" si="206"/>
        <v>2996.59</v>
      </c>
      <c r="BV363" s="2">
        <f t="shared" ca="1" si="206"/>
        <v>3144.26</v>
      </c>
      <c r="BW363" s="2">
        <f t="shared" ca="1" si="206"/>
        <v>3592.03</v>
      </c>
      <c r="BX363" s="2">
        <f t="shared" ca="1" si="206"/>
        <v>3249.12</v>
      </c>
      <c r="BY363" s="2">
        <f t="shared" ca="1" si="207"/>
        <v>0</v>
      </c>
      <c r="BZ363" s="2">
        <f t="shared" ca="1" si="207"/>
        <v>0</v>
      </c>
      <c r="CA363" s="2">
        <f t="shared" ca="1" si="207"/>
        <v>0</v>
      </c>
      <c r="CB363" s="2">
        <f t="shared" ca="1" si="207"/>
        <v>0</v>
      </c>
      <c r="CC363" s="2">
        <f t="shared" ca="1" si="207"/>
        <v>0</v>
      </c>
    </row>
    <row r="364" spans="2:81">
      <c r="C364" s="26" t="str">
        <f t="shared" si="191"/>
        <v>历史汇总!B</v>
      </c>
      <c r="D364" s="26">
        <v>362</v>
      </c>
      <c r="E364" s="26" t="str">
        <f t="shared" si="192"/>
        <v>历史新!C362</v>
      </c>
      <c r="F364" s="26">
        <f>ROW()</f>
        <v>364</v>
      </c>
      <c r="G364" s="694"/>
      <c r="H364" s="29" t="s">
        <v>100</v>
      </c>
      <c r="I364" s="45" t="e">
        <f t="shared" ca="1" si="212"/>
        <v>#REF!</v>
      </c>
      <c r="J364" s="45" t="e">
        <f t="shared" ca="1" si="212"/>
        <v>#REF!</v>
      </c>
      <c r="K364" s="45" t="e">
        <f t="shared" ca="1" si="212"/>
        <v>#REF!</v>
      </c>
      <c r="L364" s="45" t="e">
        <f t="shared" ca="1" si="212"/>
        <v>#REF!</v>
      </c>
      <c r="M364" s="45" t="e">
        <f t="shared" ca="1" si="212"/>
        <v>#REF!</v>
      </c>
      <c r="N364" s="45" t="e">
        <f t="shared" ca="1" si="212"/>
        <v>#REF!</v>
      </c>
      <c r="O364" s="45" t="e">
        <f t="shared" ca="1" si="212"/>
        <v>#REF!</v>
      </c>
      <c r="P364" s="45" t="e">
        <f t="shared" ca="1" si="212"/>
        <v>#REF!</v>
      </c>
      <c r="Q364" s="45" t="e">
        <f t="shared" ca="1" si="212"/>
        <v>#REF!</v>
      </c>
      <c r="R364" s="45" t="e">
        <f t="shared" ca="1" si="212"/>
        <v>#REF!</v>
      </c>
      <c r="S364" s="45" t="e">
        <f t="shared" ca="1" si="212"/>
        <v>#REF!</v>
      </c>
      <c r="T364" s="45" t="e">
        <f t="shared" ca="1" si="212"/>
        <v>#REF!</v>
      </c>
      <c r="U364" s="45" t="e">
        <f t="shared" ca="1" si="212"/>
        <v>#REF!</v>
      </c>
      <c r="V364" s="45" t="e">
        <f t="shared" ca="1" si="212"/>
        <v>#REF!</v>
      </c>
      <c r="W364" s="45" t="e">
        <f t="shared" ca="1" si="212"/>
        <v>#REF!</v>
      </c>
      <c r="X364" s="45" t="e">
        <f t="shared" ca="1" si="212"/>
        <v>#REF!</v>
      </c>
      <c r="Y364" s="45" t="e">
        <f t="shared" ca="1" si="210"/>
        <v>#REF!</v>
      </c>
      <c r="Z364" s="45" t="e">
        <f t="shared" ca="1" si="210"/>
        <v>#REF!</v>
      </c>
      <c r="AA364" s="45" t="e">
        <f t="shared" ca="1" si="210"/>
        <v>#REF!</v>
      </c>
      <c r="AB364" s="45" t="e">
        <f t="shared" ca="1" si="210"/>
        <v>#REF!</v>
      </c>
      <c r="AC364" s="45" t="e">
        <f t="shared" ca="1" si="210"/>
        <v>#REF!</v>
      </c>
      <c r="AD364" s="45" t="e">
        <f t="shared" ca="1" si="210"/>
        <v>#REF!</v>
      </c>
      <c r="AE364" s="45" t="e">
        <f t="shared" ca="1" si="210"/>
        <v>#REF!</v>
      </c>
      <c r="AF364" s="45" t="e">
        <f t="shared" ca="1" si="210"/>
        <v>#REF!</v>
      </c>
      <c r="AG364" s="45" t="e">
        <f t="shared" ca="1" si="210"/>
        <v>#REF!</v>
      </c>
      <c r="AH364" s="45" t="e">
        <f t="shared" ca="1" si="211"/>
        <v>#REF!</v>
      </c>
      <c r="AI364" s="45" t="e">
        <f t="shared" ca="1" si="211"/>
        <v>#REF!</v>
      </c>
      <c r="AJ364" s="45" t="e">
        <f t="shared" ca="1" si="211"/>
        <v>#REF!</v>
      </c>
      <c r="AK364" s="45" t="e">
        <f t="shared" ca="1" si="211"/>
        <v>#REF!</v>
      </c>
      <c r="AL364" s="45" t="e">
        <f t="shared" ca="1" si="211"/>
        <v>#REF!</v>
      </c>
      <c r="AM364" s="45" t="e">
        <f t="shared" ca="1" si="211"/>
        <v>#REF!</v>
      </c>
      <c r="AN364" s="45" t="e">
        <f t="shared" ca="1" si="211"/>
        <v>#REF!</v>
      </c>
      <c r="AO364" s="45" t="e">
        <f t="shared" ca="1" si="211"/>
        <v>#REF!</v>
      </c>
      <c r="AP364" s="45" t="e">
        <f t="shared" ca="1" si="211"/>
        <v>#REF!</v>
      </c>
      <c r="AQ364" s="45" t="e">
        <f t="shared" ca="1" si="211"/>
        <v>#REF!</v>
      </c>
      <c r="AR364" s="45" t="e">
        <f t="shared" ca="1" si="211"/>
        <v>#REF!</v>
      </c>
      <c r="AS364" s="45" t="e">
        <f t="shared" ca="1" si="211"/>
        <v>#REF!</v>
      </c>
      <c r="AT364" s="45" t="e">
        <f t="shared" ca="1" si="211"/>
        <v>#REF!</v>
      </c>
      <c r="AU364" s="45" t="e">
        <f t="shared" ca="1" si="211"/>
        <v>#REF!</v>
      </c>
      <c r="AV364" s="45" t="e">
        <f t="shared" ca="1" si="211"/>
        <v>#REF!</v>
      </c>
      <c r="AW364" s="45" t="e">
        <f t="shared" ca="1" si="211"/>
        <v>#REF!</v>
      </c>
      <c r="AX364" s="4">
        <f t="shared" ca="1" si="197"/>
        <v>7004.09</v>
      </c>
      <c r="AY364" s="4">
        <f t="shared" ref="AY364:BG372" ca="1" si="213">OFFSET(INDIRECT($E364),0,AY$1)</f>
        <v>7800.73</v>
      </c>
      <c r="AZ364" s="4">
        <f t="shared" ca="1" si="213"/>
        <v>8322.2900000000009</v>
      </c>
      <c r="BA364" s="4">
        <f t="shared" ca="1" si="213"/>
        <v>6215.07</v>
      </c>
      <c r="BB364" s="4">
        <f t="shared" ca="1" si="213"/>
        <v>6352.76</v>
      </c>
      <c r="BC364" s="4">
        <f t="shared" ca="1" si="213"/>
        <v>6497.28</v>
      </c>
      <c r="BD364" s="4">
        <f t="shared" ca="1" si="213"/>
        <v>5934.35</v>
      </c>
      <c r="BE364" s="4">
        <f t="shared" ca="1" si="213"/>
        <v>6217.58</v>
      </c>
      <c r="BF364" s="4">
        <f t="shared" ca="1" si="213"/>
        <v>6891.88</v>
      </c>
      <c r="BG364" s="4">
        <f t="shared" ca="1" si="213"/>
        <v>5813.14</v>
      </c>
      <c r="BH364" s="4">
        <f t="shared" ca="1" si="205"/>
        <v>6366.99</v>
      </c>
      <c r="BI364" s="4">
        <f t="shared" ca="1" si="205"/>
        <v>6701</v>
      </c>
      <c r="BJ364" s="4">
        <f t="shared" ca="1" si="205"/>
        <v>6334.31</v>
      </c>
      <c r="BK364" s="4">
        <f t="shared" ca="1" si="205"/>
        <v>7841.04</v>
      </c>
      <c r="BL364" s="4">
        <f t="shared" ca="1" si="205"/>
        <v>8106.56</v>
      </c>
      <c r="BM364" s="4">
        <f t="shared" ca="1" si="205"/>
        <v>6371.04</v>
      </c>
      <c r="BN364" s="4">
        <f t="shared" ca="1" si="205"/>
        <v>6368.57</v>
      </c>
      <c r="BO364" s="4">
        <f t="shared" ca="1" si="205"/>
        <v>5727.38</v>
      </c>
      <c r="BP364" s="4">
        <f t="shared" ca="1" si="205"/>
        <v>5129</v>
      </c>
      <c r="BQ364" s="4">
        <f t="shared" ca="1" si="205"/>
        <v>6565.72</v>
      </c>
      <c r="BR364" s="4">
        <f t="shared" ca="1" si="206"/>
        <v>6959.64</v>
      </c>
      <c r="BS364" s="4">
        <f t="shared" ca="1" si="206"/>
        <v>5217.1400000000003</v>
      </c>
      <c r="BT364" s="4">
        <f t="shared" ca="1" si="206"/>
        <v>6148.04</v>
      </c>
      <c r="BU364" s="4">
        <f t="shared" ca="1" si="206"/>
        <v>5631.57</v>
      </c>
      <c r="BV364" s="4">
        <f t="shared" ca="1" si="206"/>
        <v>5936.67</v>
      </c>
      <c r="BW364" s="4">
        <f t="shared" ca="1" si="206"/>
        <v>7198.55</v>
      </c>
      <c r="BX364" s="4">
        <f t="shared" ca="1" si="206"/>
        <v>7230.62</v>
      </c>
      <c r="BY364" s="4">
        <f t="shared" ca="1" si="207"/>
        <v>0</v>
      </c>
      <c r="BZ364" s="4">
        <f t="shared" ca="1" si="207"/>
        <v>0</v>
      </c>
      <c r="CA364" s="4">
        <f t="shared" ca="1" si="207"/>
        <v>0</v>
      </c>
      <c r="CB364" s="4">
        <f t="shared" ca="1" si="207"/>
        <v>0</v>
      </c>
      <c r="CC364" s="4">
        <f t="shared" ca="1" si="207"/>
        <v>0</v>
      </c>
    </row>
    <row r="365" spans="2:81">
      <c r="B365" s="26">
        <v>252</v>
      </c>
      <c r="C365" s="26" t="str">
        <f t="shared" si="191"/>
        <v>历史汇总!B252</v>
      </c>
      <c r="D365" s="26">
        <v>363</v>
      </c>
      <c r="E365" s="26" t="str">
        <f t="shared" si="192"/>
        <v>历史新!C363</v>
      </c>
      <c r="F365" s="26">
        <f>ROW()</f>
        <v>365</v>
      </c>
      <c r="G365" s="694"/>
      <c r="H365" s="29" t="s">
        <v>101</v>
      </c>
      <c r="I365" s="45">
        <f t="shared" ca="1" si="212"/>
        <v>0</v>
      </c>
      <c r="J365" s="45">
        <f t="shared" ca="1" si="212"/>
        <v>0</v>
      </c>
      <c r="K365" s="45">
        <f t="shared" ca="1" si="212"/>
        <v>0</v>
      </c>
      <c r="L365" s="45">
        <f t="shared" ca="1" si="212"/>
        <v>0</v>
      </c>
      <c r="M365" s="45">
        <f t="shared" ca="1" si="212"/>
        <v>0</v>
      </c>
      <c r="N365" s="45">
        <f t="shared" ca="1" si="212"/>
        <v>0</v>
      </c>
      <c r="O365" s="45">
        <f t="shared" ca="1" si="212"/>
        <v>0</v>
      </c>
      <c r="P365" s="45">
        <f t="shared" ca="1" si="212"/>
        <v>0</v>
      </c>
      <c r="Q365" s="45">
        <f t="shared" ca="1" si="212"/>
        <v>0</v>
      </c>
      <c r="R365" s="45">
        <f t="shared" ca="1" si="212"/>
        <v>0</v>
      </c>
      <c r="S365" s="45">
        <f t="shared" ca="1" si="212"/>
        <v>0</v>
      </c>
      <c r="T365" s="45">
        <f t="shared" ca="1" si="212"/>
        <v>0</v>
      </c>
      <c r="U365" s="56">
        <f t="shared" ca="1" si="212"/>
        <v>3252.3739</v>
      </c>
      <c r="V365" s="45">
        <f t="shared" ca="1" si="212"/>
        <v>2919</v>
      </c>
      <c r="W365" s="45">
        <f t="shared" ca="1" si="212"/>
        <v>2543</v>
      </c>
      <c r="X365" s="45">
        <f t="shared" ca="1" si="212"/>
        <v>2833</v>
      </c>
      <c r="Y365" s="45">
        <f t="shared" ca="1" si="210"/>
        <v>2873</v>
      </c>
      <c r="Z365" s="45">
        <f t="shared" ca="1" si="210"/>
        <v>3087</v>
      </c>
      <c r="AA365" s="45">
        <f t="shared" ca="1" si="210"/>
        <v>3551</v>
      </c>
      <c r="AB365" s="45">
        <f t="shared" ca="1" si="210"/>
        <v>3870</v>
      </c>
      <c r="AC365" s="45">
        <f t="shared" ca="1" si="210"/>
        <v>3152</v>
      </c>
      <c r="AD365" s="45">
        <f t="shared" ca="1" si="210"/>
        <v>3163</v>
      </c>
      <c r="AE365" s="45">
        <f t="shared" ca="1" si="210"/>
        <v>3332</v>
      </c>
      <c r="AF365" s="45">
        <f t="shared" ca="1" si="210"/>
        <v>3335</v>
      </c>
      <c r="AG365" s="45">
        <f t="shared" ca="1" si="210"/>
        <v>3319</v>
      </c>
      <c r="AH365" s="45">
        <f t="shared" ca="1" si="211"/>
        <v>3533</v>
      </c>
      <c r="AI365" s="45">
        <f t="shared" ca="1" si="211"/>
        <v>2977</v>
      </c>
      <c r="AJ365" s="45">
        <f t="shared" ca="1" si="211"/>
        <v>3023</v>
      </c>
      <c r="AK365" s="45">
        <f t="shared" ca="1" si="211"/>
        <v>2822</v>
      </c>
      <c r="AL365" s="45">
        <f t="shared" ca="1" si="211"/>
        <v>3190</v>
      </c>
      <c r="AM365" s="45">
        <f t="shared" ca="1" si="211"/>
        <v>3472</v>
      </c>
      <c r="AN365" s="45">
        <f t="shared" ca="1" si="211"/>
        <v>3557</v>
      </c>
      <c r="AO365" s="45">
        <f t="shared" ca="1" si="211"/>
        <v>2742</v>
      </c>
      <c r="AP365" s="45">
        <f t="shared" ca="1" si="211"/>
        <v>2775</v>
      </c>
      <c r="AQ365" s="45">
        <f t="shared" ca="1" si="211"/>
        <v>2910</v>
      </c>
      <c r="AR365" s="45">
        <f t="shared" ca="1" si="211"/>
        <v>2683</v>
      </c>
      <c r="AS365" s="45">
        <f t="shared" ca="1" si="211"/>
        <v>3166</v>
      </c>
      <c r="AT365" s="45">
        <f t="shared" ca="1" si="211"/>
        <v>3037</v>
      </c>
      <c r="AU365" s="45">
        <f t="shared" ca="1" si="211"/>
        <v>2638</v>
      </c>
      <c r="AV365" s="45">
        <f t="shared" ca="1" si="211"/>
        <v>2638</v>
      </c>
      <c r="AW365" s="45">
        <f t="shared" ca="1" si="211"/>
        <v>2690</v>
      </c>
      <c r="AX365" s="4">
        <f t="shared" ca="1" si="197"/>
        <v>3106.26</v>
      </c>
      <c r="AY365" s="4">
        <f t="shared" ca="1" si="213"/>
        <v>3314.78</v>
      </c>
      <c r="AZ365" s="4">
        <f t="shared" ca="1" si="213"/>
        <v>3306.43</v>
      </c>
      <c r="BA365" s="4">
        <f t="shared" ca="1" si="213"/>
        <v>2547.41</v>
      </c>
      <c r="BB365" s="4">
        <f t="shared" ca="1" si="213"/>
        <v>2610.73</v>
      </c>
      <c r="BC365" s="4">
        <f t="shared" ca="1" si="213"/>
        <v>2697.61</v>
      </c>
      <c r="BD365" s="4">
        <f t="shared" ca="1" si="213"/>
        <v>2649.33</v>
      </c>
      <c r="BE365" s="4">
        <f t="shared" ca="1" si="213"/>
        <v>2747.82</v>
      </c>
      <c r="BF365" s="4">
        <f t="shared" ca="1" si="213"/>
        <v>2945.5</v>
      </c>
      <c r="BG365" s="4">
        <f t="shared" ca="1" si="213"/>
        <v>2564.91</v>
      </c>
      <c r="BH365" s="4">
        <f t="shared" ca="1" si="205"/>
        <v>2505.17</v>
      </c>
      <c r="BI365" s="4">
        <f t="shared" ca="1" si="205"/>
        <v>2612.42</v>
      </c>
      <c r="BJ365" s="4">
        <f t="shared" ca="1" si="205"/>
        <v>2248.3200000000002</v>
      </c>
      <c r="BK365" s="4">
        <f t="shared" ca="1" si="205"/>
        <v>3211.46</v>
      </c>
      <c r="BL365" s="4">
        <f t="shared" ca="1" si="205"/>
        <v>3045.19</v>
      </c>
      <c r="BM365" s="4">
        <f t="shared" ca="1" si="205"/>
        <v>2348.31</v>
      </c>
      <c r="BN365" s="4">
        <f t="shared" ca="1" si="205"/>
        <v>2598.15</v>
      </c>
      <c r="BO365" s="4">
        <f t="shared" ca="1" si="205"/>
        <v>2491.21</v>
      </c>
      <c r="BP365" s="4">
        <f t="shared" ca="1" si="205"/>
        <v>2481.89</v>
      </c>
      <c r="BQ365" s="4">
        <f t="shared" ca="1" si="205"/>
        <v>2901.95</v>
      </c>
      <c r="BR365" s="4">
        <f t="shared" ca="1" si="206"/>
        <v>2750.19</v>
      </c>
      <c r="BS365" s="4">
        <f t="shared" ca="1" si="206"/>
        <v>2289.8200000000002</v>
      </c>
      <c r="BT365" s="4">
        <f t="shared" ca="1" si="206"/>
        <v>2455.5</v>
      </c>
      <c r="BU365" s="4">
        <f t="shared" ca="1" si="206"/>
        <v>2525.92</v>
      </c>
      <c r="BV365" s="4">
        <f t="shared" ca="1" si="206"/>
        <v>2722.7</v>
      </c>
      <c r="BW365" s="4">
        <f t="shared" ca="1" si="206"/>
        <v>3082.23</v>
      </c>
      <c r="BX365" s="4">
        <f t="shared" ca="1" si="206"/>
        <v>2679.5</v>
      </c>
      <c r="BY365" s="4">
        <f t="shared" ca="1" si="207"/>
        <v>0</v>
      </c>
      <c r="BZ365" s="4">
        <f t="shared" ca="1" si="207"/>
        <v>0</v>
      </c>
      <c r="CA365" s="4">
        <f t="shared" ca="1" si="207"/>
        <v>0</v>
      </c>
      <c r="CB365" s="4">
        <f t="shared" ca="1" si="207"/>
        <v>0</v>
      </c>
      <c r="CC365" s="4">
        <f t="shared" ca="1" si="207"/>
        <v>0</v>
      </c>
    </row>
    <row r="366" spans="2:81">
      <c r="B366" s="26">
        <v>253</v>
      </c>
      <c r="C366" s="26" t="str">
        <f t="shared" si="191"/>
        <v>历史汇总!B253</v>
      </c>
      <c r="D366" s="26">
        <v>364</v>
      </c>
      <c r="E366" s="26" t="str">
        <f t="shared" si="192"/>
        <v>历史新!C364</v>
      </c>
      <c r="F366" s="26">
        <f>ROW()</f>
        <v>366</v>
      </c>
      <c r="G366" s="694"/>
      <c r="H366" s="29" t="s">
        <v>102</v>
      </c>
      <c r="I366" s="45">
        <f t="shared" ca="1" si="212"/>
        <v>0</v>
      </c>
      <c r="J366" s="45">
        <f t="shared" ca="1" si="212"/>
        <v>0</v>
      </c>
      <c r="K366" s="45">
        <f t="shared" ca="1" si="212"/>
        <v>0</v>
      </c>
      <c r="L366" s="45">
        <f t="shared" ca="1" si="212"/>
        <v>0</v>
      </c>
      <c r="M366" s="45">
        <f t="shared" ca="1" si="212"/>
        <v>0</v>
      </c>
      <c r="N366" s="45">
        <f t="shared" ca="1" si="212"/>
        <v>0</v>
      </c>
      <c r="O366" s="45">
        <f t="shared" ca="1" si="212"/>
        <v>0</v>
      </c>
      <c r="P366" s="45">
        <f t="shared" ca="1" si="212"/>
        <v>0</v>
      </c>
      <c r="Q366" s="45">
        <f t="shared" ca="1" si="212"/>
        <v>0</v>
      </c>
      <c r="R366" s="45">
        <f t="shared" ca="1" si="212"/>
        <v>0</v>
      </c>
      <c r="S366" s="45">
        <f t="shared" ca="1" si="212"/>
        <v>0</v>
      </c>
      <c r="T366" s="45">
        <f t="shared" ca="1" si="212"/>
        <v>0</v>
      </c>
      <c r="U366" s="56">
        <f t="shared" ca="1" si="212"/>
        <v>3790.7764000000002</v>
      </c>
      <c r="V366" s="45">
        <f t="shared" ca="1" si="212"/>
        <v>3364</v>
      </c>
      <c r="W366" s="45">
        <f t="shared" ca="1" si="212"/>
        <v>2916</v>
      </c>
      <c r="X366" s="45">
        <f t="shared" ca="1" si="212"/>
        <v>3521</v>
      </c>
      <c r="Y366" s="45">
        <f t="shared" ca="1" si="210"/>
        <v>3230</v>
      </c>
      <c r="Z366" s="45">
        <f t="shared" ca="1" si="210"/>
        <v>3634</v>
      </c>
      <c r="AA366" s="45">
        <f t="shared" ca="1" si="210"/>
        <v>4225</v>
      </c>
      <c r="AB366" s="45">
        <f t="shared" ca="1" si="210"/>
        <v>4119</v>
      </c>
      <c r="AC366" s="45">
        <f t="shared" ca="1" si="210"/>
        <v>3500</v>
      </c>
      <c r="AD366" s="45">
        <f t="shared" ca="1" si="210"/>
        <v>3671</v>
      </c>
      <c r="AE366" s="45">
        <f t="shared" ca="1" si="210"/>
        <v>3647</v>
      </c>
      <c r="AF366" s="45">
        <f t="shared" ca="1" si="210"/>
        <v>3981</v>
      </c>
      <c r="AG366" s="45">
        <f t="shared" ca="1" si="210"/>
        <v>4049</v>
      </c>
      <c r="AH366" s="45">
        <f t="shared" ca="1" si="211"/>
        <v>4415</v>
      </c>
      <c r="AI366" s="45">
        <f t="shared" ca="1" si="211"/>
        <v>3632</v>
      </c>
      <c r="AJ366" s="45">
        <f t="shared" ca="1" si="211"/>
        <v>3718</v>
      </c>
      <c r="AK366" s="45">
        <f t="shared" ca="1" si="211"/>
        <v>3577</v>
      </c>
      <c r="AL366" s="45">
        <f t="shared" ca="1" si="211"/>
        <v>3950</v>
      </c>
      <c r="AM366" s="45">
        <f t="shared" ca="1" si="211"/>
        <v>4223</v>
      </c>
      <c r="AN366" s="45">
        <f t="shared" ca="1" si="211"/>
        <v>4299</v>
      </c>
      <c r="AO366" s="45">
        <f t="shared" ca="1" si="211"/>
        <v>3667</v>
      </c>
      <c r="AP366" s="45">
        <f t="shared" ca="1" si="211"/>
        <v>3788</v>
      </c>
      <c r="AQ366" s="45">
        <f t="shared" ca="1" si="211"/>
        <v>3743</v>
      </c>
      <c r="AR366" s="45">
        <f t="shared" ca="1" si="211"/>
        <v>3847</v>
      </c>
      <c r="AS366" s="45">
        <f t="shared" ca="1" si="211"/>
        <v>4325</v>
      </c>
      <c r="AT366" s="45">
        <f t="shared" ca="1" si="211"/>
        <v>4176</v>
      </c>
      <c r="AU366" s="45">
        <f t="shared" ca="1" si="211"/>
        <v>3649</v>
      </c>
      <c r="AV366" s="45">
        <f t="shared" ca="1" si="211"/>
        <v>3573</v>
      </c>
      <c r="AW366" s="45">
        <f t="shared" ca="1" si="211"/>
        <v>3658</v>
      </c>
      <c r="AX366" s="4">
        <f t="shared" ca="1" si="197"/>
        <v>4256.2299999999996</v>
      </c>
      <c r="AY366" s="4">
        <f t="shared" ca="1" si="213"/>
        <v>4783.6099999999997</v>
      </c>
      <c r="AZ366" s="4">
        <f t="shared" ca="1" si="213"/>
        <v>4633.04</v>
      </c>
      <c r="BA366" s="4">
        <f t="shared" ca="1" si="213"/>
        <v>3616.68</v>
      </c>
      <c r="BB366" s="4">
        <f t="shared" ca="1" si="213"/>
        <v>3906.48</v>
      </c>
      <c r="BC366" s="4">
        <f t="shared" ca="1" si="213"/>
        <v>3949.08</v>
      </c>
      <c r="BD366" s="4">
        <f t="shared" ca="1" si="213"/>
        <v>3767.26</v>
      </c>
      <c r="BE366" s="4">
        <f t="shared" ca="1" si="213"/>
        <v>4016.82</v>
      </c>
      <c r="BF366" s="4">
        <f t="shared" ca="1" si="213"/>
        <v>3976.04</v>
      </c>
      <c r="BG366" s="4">
        <f t="shared" ca="1" si="213"/>
        <v>3412.66</v>
      </c>
      <c r="BH366" s="4">
        <f t="shared" ca="1" si="205"/>
        <v>3599.12</v>
      </c>
      <c r="BI366" s="4">
        <f t="shared" ca="1" si="205"/>
        <v>3677.25</v>
      </c>
      <c r="BJ366" s="4">
        <f t="shared" ca="1" si="205"/>
        <v>3549.57</v>
      </c>
      <c r="BK366" s="4">
        <f t="shared" ca="1" si="205"/>
        <v>4380.6400000000003</v>
      </c>
      <c r="BL366" s="4">
        <f t="shared" ca="1" si="205"/>
        <v>4125.41</v>
      </c>
      <c r="BM366" s="4">
        <f t="shared" ca="1" si="205"/>
        <v>3313.94</v>
      </c>
      <c r="BN366" s="4">
        <f t="shared" ca="1" si="205"/>
        <v>3643.58</v>
      </c>
      <c r="BO366" s="4">
        <f t="shared" ca="1" si="205"/>
        <v>3385.09</v>
      </c>
      <c r="BP366" s="4">
        <f t="shared" ca="1" si="205"/>
        <v>3147.78</v>
      </c>
      <c r="BQ366" s="4">
        <f t="shared" ca="1" si="205"/>
        <v>3763.2</v>
      </c>
      <c r="BR366" s="4">
        <f t="shared" ca="1" si="206"/>
        <v>3842.02</v>
      </c>
      <c r="BS366" s="4">
        <f t="shared" ca="1" si="206"/>
        <v>3074.22</v>
      </c>
      <c r="BT366" s="4">
        <f t="shared" ca="1" si="206"/>
        <v>3485.1</v>
      </c>
      <c r="BU366" s="4">
        <f t="shared" ca="1" si="206"/>
        <v>3309.61</v>
      </c>
      <c r="BV366" s="4">
        <f t="shared" ca="1" si="206"/>
        <v>3484.55</v>
      </c>
      <c r="BW366" s="4">
        <f t="shared" ca="1" si="206"/>
        <v>4092.18</v>
      </c>
      <c r="BX366" s="4">
        <f t="shared" ca="1" si="206"/>
        <v>3689.64</v>
      </c>
      <c r="BY366" s="4">
        <f t="shared" ca="1" si="207"/>
        <v>0</v>
      </c>
      <c r="BZ366" s="4">
        <f t="shared" ca="1" si="207"/>
        <v>0</v>
      </c>
      <c r="CA366" s="4">
        <f t="shared" ca="1" si="207"/>
        <v>0</v>
      </c>
      <c r="CB366" s="4">
        <f t="shared" ca="1" si="207"/>
        <v>0</v>
      </c>
      <c r="CC366" s="4">
        <f t="shared" ca="1" si="207"/>
        <v>0</v>
      </c>
    </row>
    <row r="367" spans="2:81">
      <c r="B367" s="26">
        <v>254</v>
      </c>
      <c r="C367" s="26" t="str">
        <f t="shared" si="191"/>
        <v>历史汇总!B254</v>
      </c>
      <c r="D367" s="26">
        <v>365</v>
      </c>
      <c r="E367" s="26" t="str">
        <f t="shared" si="192"/>
        <v>历史新!C365</v>
      </c>
      <c r="F367" s="26">
        <f>ROW()</f>
        <v>367</v>
      </c>
      <c r="G367" s="694"/>
      <c r="H367" s="29" t="s">
        <v>103</v>
      </c>
      <c r="I367" s="45">
        <f t="shared" ca="1" si="212"/>
        <v>0</v>
      </c>
      <c r="J367" s="45">
        <f t="shared" ca="1" si="212"/>
        <v>0</v>
      </c>
      <c r="K367" s="45">
        <f t="shared" ca="1" si="212"/>
        <v>0</v>
      </c>
      <c r="L367" s="45">
        <f t="shared" ca="1" si="212"/>
        <v>0</v>
      </c>
      <c r="M367" s="45">
        <f t="shared" ca="1" si="212"/>
        <v>0</v>
      </c>
      <c r="N367" s="45">
        <f t="shared" ca="1" si="212"/>
        <v>0</v>
      </c>
      <c r="O367" s="45">
        <f t="shared" ca="1" si="212"/>
        <v>0</v>
      </c>
      <c r="P367" s="45">
        <f t="shared" ca="1" si="212"/>
        <v>0</v>
      </c>
      <c r="Q367" s="45">
        <f t="shared" ca="1" si="212"/>
        <v>0</v>
      </c>
      <c r="R367" s="45">
        <f t="shared" ca="1" si="212"/>
        <v>0</v>
      </c>
      <c r="S367" s="45">
        <f t="shared" ca="1" si="212"/>
        <v>0</v>
      </c>
      <c r="T367" s="45">
        <f t="shared" ca="1" si="212"/>
        <v>0</v>
      </c>
      <c r="U367" s="56">
        <f t="shared" ca="1" si="212"/>
        <v>3178.9625000000001</v>
      </c>
      <c r="V367" s="45">
        <f t="shared" ca="1" si="212"/>
        <v>2703</v>
      </c>
      <c r="W367" s="45">
        <f t="shared" ca="1" si="212"/>
        <v>2209</v>
      </c>
      <c r="X367" s="45">
        <f t="shared" ca="1" si="212"/>
        <v>2622</v>
      </c>
      <c r="Y367" s="45">
        <f t="shared" ca="1" si="210"/>
        <v>2557</v>
      </c>
      <c r="Z367" s="45">
        <f t="shared" ca="1" si="210"/>
        <v>3073</v>
      </c>
      <c r="AA367" s="45">
        <f t="shared" ca="1" si="210"/>
        <v>3285</v>
      </c>
      <c r="AB367" s="45">
        <f t="shared" ca="1" si="210"/>
        <v>3751</v>
      </c>
      <c r="AC367" s="45">
        <f t="shared" ca="1" si="210"/>
        <v>2793</v>
      </c>
      <c r="AD367" s="45">
        <f t="shared" ca="1" si="210"/>
        <v>2540</v>
      </c>
      <c r="AE367" s="45">
        <f t="shared" ca="1" si="210"/>
        <v>2835</v>
      </c>
      <c r="AF367" s="45">
        <f t="shared" ca="1" si="210"/>
        <v>2897</v>
      </c>
      <c r="AG367" s="45">
        <f t="shared" ca="1" si="210"/>
        <v>3286</v>
      </c>
      <c r="AH367" s="45">
        <f t="shared" ca="1" si="211"/>
        <v>3424</v>
      </c>
      <c r="AI367" s="45">
        <f t="shared" ca="1" si="211"/>
        <v>2422</v>
      </c>
      <c r="AJ367" s="45">
        <f t="shared" ca="1" si="211"/>
        <v>2886</v>
      </c>
      <c r="AK367" s="45">
        <f t="shared" ca="1" si="211"/>
        <v>2275</v>
      </c>
      <c r="AL367" s="45">
        <f t="shared" ca="1" si="211"/>
        <v>3205</v>
      </c>
      <c r="AM367" s="45">
        <f t="shared" ca="1" si="211"/>
        <v>3424</v>
      </c>
      <c r="AN367" s="45">
        <f t="shared" ca="1" si="211"/>
        <v>3622</v>
      </c>
      <c r="AO367" s="45">
        <f t="shared" ca="1" si="211"/>
        <v>2711</v>
      </c>
      <c r="AP367" s="45">
        <f t="shared" ca="1" si="211"/>
        <v>2575</v>
      </c>
      <c r="AQ367" s="45">
        <f t="shared" ca="1" si="211"/>
        <v>2692</v>
      </c>
      <c r="AR367" s="45">
        <f t="shared" ca="1" si="211"/>
        <v>2570</v>
      </c>
      <c r="AS367" s="45">
        <f t="shared" ca="1" si="211"/>
        <v>3241</v>
      </c>
      <c r="AT367" s="45">
        <f t="shared" ca="1" si="211"/>
        <v>3149</v>
      </c>
      <c r="AU367" s="45">
        <f t="shared" ca="1" si="211"/>
        <v>2730</v>
      </c>
      <c r="AV367" s="45">
        <f t="shared" ca="1" si="211"/>
        <v>2532</v>
      </c>
      <c r="AW367" s="45">
        <f t="shared" ca="1" si="211"/>
        <v>2725</v>
      </c>
      <c r="AX367" s="4">
        <f t="shared" ca="1" si="197"/>
        <v>3425.38</v>
      </c>
      <c r="AY367" s="4">
        <f t="shared" ca="1" si="213"/>
        <v>3652.25</v>
      </c>
      <c r="AZ367" s="4">
        <f t="shared" ca="1" si="213"/>
        <v>3499.73</v>
      </c>
      <c r="BA367" s="4">
        <f t="shared" ca="1" si="213"/>
        <v>2707.95</v>
      </c>
      <c r="BB367" s="4">
        <f t="shared" ca="1" si="213"/>
        <v>2647</v>
      </c>
      <c r="BC367" s="4">
        <f t="shared" ca="1" si="213"/>
        <v>2776.36</v>
      </c>
      <c r="BD367" s="4">
        <f t="shared" ca="1" si="213"/>
        <v>2732.54</v>
      </c>
      <c r="BE367" s="4">
        <f t="shared" ca="1" si="213"/>
        <v>2870.28</v>
      </c>
      <c r="BF367" s="4">
        <f t="shared" ca="1" si="213"/>
        <v>3029.06</v>
      </c>
      <c r="BG367" s="4">
        <f t="shared" ca="1" si="213"/>
        <v>2618.1799999999998</v>
      </c>
      <c r="BH367" s="4">
        <f t="shared" ca="1" si="205"/>
        <v>2639.19</v>
      </c>
      <c r="BI367" s="4">
        <f t="shared" ca="1" si="205"/>
        <v>2710.52</v>
      </c>
      <c r="BJ367" s="4">
        <f t="shared" ca="1" si="205"/>
        <v>2388.0500000000002</v>
      </c>
      <c r="BK367" s="4">
        <f t="shared" ca="1" si="205"/>
        <v>3679</v>
      </c>
      <c r="BL367" s="4">
        <f t="shared" ca="1" si="205"/>
        <v>3219.96</v>
      </c>
      <c r="BM367" s="4">
        <f t="shared" ca="1" si="205"/>
        <v>2449.87</v>
      </c>
      <c r="BN367" s="4">
        <f t="shared" ca="1" si="205"/>
        <v>2548.21</v>
      </c>
      <c r="BO367" s="4">
        <f t="shared" ca="1" si="205"/>
        <v>2190.7800000000002</v>
      </c>
      <c r="BP367" s="4">
        <f t="shared" ca="1" si="205"/>
        <v>2267.31</v>
      </c>
      <c r="BQ367" s="4">
        <f t="shared" ca="1" si="205"/>
        <v>2718.57</v>
      </c>
      <c r="BR367" s="4">
        <f t="shared" ca="1" si="206"/>
        <v>2734.56</v>
      </c>
      <c r="BS367" s="4">
        <f t="shared" ca="1" si="206"/>
        <v>2157.73</v>
      </c>
      <c r="BT367" s="4">
        <f t="shared" ca="1" si="206"/>
        <v>2364.5300000000002</v>
      </c>
      <c r="BU367" s="4">
        <f t="shared" ca="1" si="206"/>
        <v>2481.87</v>
      </c>
      <c r="BV367" s="4">
        <f t="shared" ca="1" si="206"/>
        <v>2718.52</v>
      </c>
      <c r="BW367" s="4">
        <f t="shared" ca="1" si="206"/>
        <v>3172.43</v>
      </c>
      <c r="BX367" s="4">
        <f t="shared" ca="1" si="206"/>
        <v>2556.1999999999998</v>
      </c>
      <c r="BY367" s="4">
        <f t="shared" ca="1" si="207"/>
        <v>0</v>
      </c>
      <c r="BZ367" s="4">
        <f t="shared" ca="1" si="207"/>
        <v>0</v>
      </c>
      <c r="CA367" s="4">
        <f t="shared" ca="1" si="207"/>
        <v>0</v>
      </c>
      <c r="CB367" s="4">
        <f t="shared" ca="1" si="207"/>
        <v>0</v>
      </c>
      <c r="CC367" s="4">
        <f t="shared" ca="1" si="207"/>
        <v>0</v>
      </c>
    </row>
    <row r="368" spans="2:81">
      <c r="B368" s="26">
        <v>255</v>
      </c>
      <c r="C368" s="26" t="str">
        <f t="shared" si="191"/>
        <v>历史汇总!B255</v>
      </c>
      <c r="D368" s="26">
        <v>366</v>
      </c>
      <c r="E368" s="26" t="str">
        <f t="shared" si="192"/>
        <v>历史新!C366</v>
      </c>
      <c r="F368" s="26">
        <f>ROW()</f>
        <v>368</v>
      </c>
      <c r="G368" s="695" t="s">
        <v>104</v>
      </c>
      <c r="H368" s="58" t="s">
        <v>105</v>
      </c>
      <c r="I368" s="51">
        <f t="shared" ca="1" si="212"/>
        <v>0</v>
      </c>
      <c r="J368" s="51">
        <f t="shared" ca="1" si="212"/>
        <v>0</v>
      </c>
      <c r="K368" s="51">
        <f t="shared" ca="1" si="212"/>
        <v>0</v>
      </c>
      <c r="L368" s="51">
        <f t="shared" ca="1" si="212"/>
        <v>0</v>
      </c>
      <c r="M368" s="51">
        <f t="shared" ca="1" si="212"/>
        <v>0</v>
      </c>
      <c r="N368" s="51">
        <f t="shared" ca="1" si="212"/>
        <v>0</v>
      </c>
      <c r="O368" s="51">
        <f t="shared" ca="1" si="212"/>
        <v>0</v>
      </c>
      <c r="P368" s="51">
        <f t="shared" ca="1" si="212"/>
        <v>0</v>
      </c>
      <c r="Q368" s="51">
        <f t="shared" ca="1" si="212"/>
        <v>0</v>
      </c>
      <c r="R368" s="51">
        <f t="shared" ca="1" si="212"/>
        <v>0</v>
      </c>
      <c r="S368" s="51">
        <f t="shared" ca="1" si="212"/>
        <v>0</v>
      </c>
      <c r="T368" s="51">
        <f t="shared" ca="1" si="212"/>
        <v>0</v>
      </c>
      <c r="U368" s="51">
        <f t="shared" ca="1" si="212"/>
        <v>3.92</v>
      </c>
      <c r="V368" s="51">
        <f t="shared" ca="1" si="212"/>
        <v>4.17</v>
      </c>
      <c r="W368" s="51">
        <f t="shared" ca="1" si="212"/>
        <v>3.97</v>
      </c>
      <c r="X368" s="51">
        <f t="shared" ca="1" si="212"/>
        <v>3.57</v>
      </c>
      <c r="Y368" s="51">
        <f t="shared" ca="1" si="210"/>
        <v>3.67</v>
      </c>
      <c r="Z368" s="51">
        <f t="shared" ca="1" si="210"/>
        <v>3.4</v>
      </c>
      <c r="AA368" s="51">
        <f t="shared" ca="1" si="210"/>
        <v>4.54</v>
      </c>
      <c r="AB368" s="51">
        <f t="shared" ca="1" si="210"/>
        <v>4.4800000000000004</v>
      </c>
      <c r="AC368" s="51">
        <f t="shared" ca="1" si="210"/>
        <v>3.53</v>
      </c>
      <c r="AD368" s="51">
        <f t="shared" ca="1" si="210"/>
        <v>3.47</v>
      </c>
      <c r="AE368" s="51">
        <f t="shared" ca="1" si="210"/>
        <v>3.42</v>
      </c>
      <c r="AF368" s="51">
        <f t="shared" ca="1" si="210"/>
        <v>3.31</v>
      </c>
      <c r="AG368" s="51">
        <f t="shared" ca="1" si="210"/>
        <v>3.35</v>
      </c>
      <c r="AH368" s="51">
        <f t="shared" ca="1" si="211"/>
        <v>3.78</v>
      </c>
      <c r="AI368" s="51">
        <f t="shared" ca="1" si="211"/>
        <v>3.54</v>
      </c>
      <c r="AJ368" s="51">
        <f t="shared" ca="1" si="211"/>
        <v>3.19</v>
      </c>
      <c r="AK368" s="51">
        <f t="shared" ca="1" si="211"/>
        <v>3.15</v>
      </c>
      <c r="AL368" s="51">
        <f t="shared" ca="1" si="211"/>
        <v>3.01</v>
      </c>
      <c r="AM368" s="51">
        <f t="shared" ca="1" si="211"/>
        <v>3.75</v>
      </c>
      <c r="AN368" s="51">
        <f t="shared" ca="1" si="211"/>
        <v>4.1500000000000004</v>
      </c>
      <c r="AO368" s="51">
        <f t="shared" ca="1" si="211"/>
        <v>3.32</v>
      </c>
      <c r="AP368" s="51">
        <f t="shared" ca="1" si="211"/>
        <v>3.16</v>
      </c>
      <c r="AQ368" s="51">
        <f t="shared" ca="1" si="211"/>
        <v>3.18</v>
      </c>
      <c r="AR368" s="51">
        <f t="shared" ca="1" si="211"/>
        <v>3.11</v>
      </c>
      <c r="AS368" s="51">
        <f t="shared" ca="1" si="211"/>
        <v>3.3</v>
      </c>
      <c r="AT368" s="51">
        <f t="shared" ca="1" si="211"/>
        <v>3.13</v>
      </c>
      <c r="AU368" s="51">
        <f t="shared" ca="1" si="211"/>
        <v>2.98</v>
      </c>
      <c r="AV368" s="51">
        <f t="shared" ca="1" si="211"/>
        <v>3.08</v>
      </c>
      <c r="AW368" s="51">
        <f t="shared" ca="1" si="211"/>
        <v>3.18</v>
      </c>
      <c r="AX368" s="2">
        <f t="shared" ca="1" si="197"/>
        <v>3.05</v>
      </c>
      <c r="AY368" s="2">
        <f t="shared" ca="1" si="213"/>
        <v>3.43</v>
      </c>
      <c r="AZ368" s="2">
        <f t="shared" ca="1" si="213"/>
        <v>3.43</v>
      </c>
      <c r="BA368" s="2">
        <f t="shared" ca="1" si="213"/>
        <v>3.19</v>
      </c>
      <c r="BB368" s="2">
        <f t="shared" ca="1" si="213"/>
        <v>2.99</v>
      </c>
      <c r="BC368" s="2">
        <f t="shared" ca="1" si="213"/>
        <v>3.11</v>
      </c>
      <c r="BD368" s="2">
        <f t="shared" ca="1" si="213"/>
        <v>3.17</v>
      </c>
      <c r="BE368" s="2">
        <f t="shared" ca="1" si="213"/>
        <v>2.99</v>
      </c>
      <c r="BF368" s="2">
        <f t="shared" ca="1" si="213"/>
        <v>3.04</v>
      </c>
      <c r="BG368" s="2">
        <f t="shared" ca="1" si="213"/>
        <v>3.18</v>
      </c>
      <c r="BH368" s="2">
        <f t="shared" ca="1" si="205"/>
        <v>3.09</v>
      </c>
      <c r="BI368" s="2">
        <f t="shared" ca="1" si="205"/>
        <v>3.17</v>
      </c>
      <c r="BJ368" s="2">
        <f t="shared" ca="1" si="205"/>
        <v>3.12</v>
      </c>
      <c r="BK368" s="2">
        <f t="shared" ca="1" si="205"/>
        <v>3.65</v>
      </c>
      <c r="BL368" s="2">
        <f t="shared" ca="1" si="205"/>
        <v>3.8</v>
      </c>
      <c r="BM368" s="2">
        <f t="shared" ca="1" si="205"/>
        <v>3.21</v>
      </c>
      <c r="BN368" s="2">
        <f t="shared" ca="1" si="205"/>
        <v>3.07</v>
      </c>
      <c r="BO368" s="2">
        <f t="shared" ca="1" si="205"/>
        <v>3.1</v>
      </c>
      <c r="BP368" s="2">
        <f t="shared" ca="1" si="205"/>
        <v>3.09</v>
      </c>
      <c r="BQ368" s="2">
        <f t="shared" ca="1" si="205"/>
        <v>3.14</v>
      </c>
      <c r="BR368" s="2">
        <f t="shared" ca="1" si="206"/>
        <v>3.12</v>
      </c>
      <c r="BS368" s="2">
        <f t="shared" ca="1" si="206"/>
        <v>3.07</v>
      </c>
      <c r="BT368" s="2">
        <f t="shared" ca="1" si="206"/>
        <v>2.87</v>
      </c>
      <c r="BU368" s="2">
        <f t="shared" ca="1" si="206"/>
        <v>2.96</v>
      </c>
      <c r="BV368" s="2">
        <f t="shared" ca="1" si="206"/>
        <v>2.9</v>
      </c>
      <c r="BW368" s="2">
        <f t="shared" ca="1" si="206"/>
        <v>3.43</v>
      </c>
      <c r="BX368" s="2">
        <f t="shared" ca="1" si="206"/>
        <v>3.52</v>
      </c>
      <c r="BY368" s="2">
        <f t="shared" ca="1" si="207"/>
        <v>0</v>
      </c>
      <c r="BZ368" s="2">
        <f t="shared" ca="1" si="207"/>
        <v>0</v>
      </c>
      <c r="CA368" s="2">
        <f t="shared" ca="1" si="207"/>
        <v>0</v>
      </c>
      <c r="CB368" s="2">
        <f t="shared" ca="1" si="207"/>
        <v>0</v>
      </c>
      <c r="CC368" s="2">
        <f t="shared" ca="1" si="207"/>
        <v>0</v>
      </c>
    </row>
    <row r="369" spans="2:81">
      <c r="C369" s="26" t="str">
        <f t="shared" si="191"/>
        <v>历史汇总!B</v>
      </c>
      <c r="D369" s="26">
        <v>367</v>
      </c>
      <c r="E369" s="26" t="str">
        <f t="shared" si="192"/>
        <v>历史新!C367</v>
      </c>
      <c r="F369" s="26">
        <f>ROW()</f>
        <v>369</v>
      </c>
      <c r="G369" s="695"/>
      <c r="H369" s="59" t="s">
        <v>106</v>
      </c>
      <c r="I369" s="53" t="e">
        <f t="shared" ca="1" si="212"/>
        <v>#REF!</v>
      </c>
      <c r="J369" s="53" t="e">
        <f t="shared" ca="1" si="212"/>
        <v>#REF!</v>
      </c>
      <c r="K369" s="53" t="e">
        <f t="shared" ca="1" si="212"/>
        <v>#REF!</v>
      </c>
      <c r="L369" s="53" t="e">
        <f t="shared" ca="1" si="212"/>
        <v>#REF!</v>
      </c>
      <c r="M369" s="53" t="e">
        <f t="shared" ca="1" si="212"/>
        <v>#REF!</v>
      </c>
      <c r="N369" s="53" t="e">
        <f t="shared" ca="1" si="212"/>
        <v>#REF!</v>
      </c>
      <c r="O369" s="53" t="e">
        <f t="shared" ca="1" si="212"/>
        <v>#REF!</v>
      </c>
      <c r="P369" s="53" t="e">
        <f t="shared" ca="1" si="212"/>
        <v>#REF!</v>
      </c>
      <c r="Q369" s="53" t="e">
        <f t="shared" ca="1" si="212"/>
        <v>#REF!</v>
      </c>
      <c r="R369" s="53" t="e">
        <f t="shared" ca="1" si="212"/>
        <v>#REF!</v>
      </c>
      <c r="S369" s="53" t="e">
        <f t="shared" ca="1" si="212"/>
        <v>#REF!</v>
      </c>
      <c r="T369" s="53" t="e">
        <f t="shared" ca="1" si="212"/>
        <v>#REF!</v>
      </c>
      <c r="U369" s="53" t="e">
        <f t="shared" ca="1" si="212"/>
        <v>#REF!</v>
      </c>
      <c r="V369" s="53" t="e">
        <f t="shared" ca="1" si="212"/>
        <v>#REF!</v>
      </c>
      <c r="W369" s="53" t="e">
        <f t="shared" ca="1" si="212"/>
        <v>#REF!</v>
      </c>
      <c r="X369" s="53" t="e">
        <f t="shared" ca="1" si="212"/>
        <v>#REF!</v>
      </c>
      <c r="Y369" s="53" t="e">
        <f t="shared" ca="1" si="210"/>
        <v>#REF!</v>
      </c>
      <c r="Z369" s="53" t="e">
        <f t="shared" ca="1" si="210"/>
        <v>#REF!</v>
      </c>
      <c r="AA369" s="53" t="e">
        <f t="shared" ca="1" si="210"/>
        <v>#REF!</v>
      </c>
      <c r="AB369" s="53" t="e">
        <f t="shared" ca="1" si="210"/>
        <v>#REF!</v>
      </c>
      <c r="AC369" s="53" t="e">
        <f t="shared" ca="1" si="210"/>
        <v>#REF!</v>
      </c>
      <c r="AD369" s="53" t="e">
        <f t="shared" ca="1" si="210"/>
        <v>#REF!</v>
      </c>
      <c r="AE369" s="53" t="e">
        <f t="shared" ca="1" si="210"/>
        <v>#REF!</v>
      </c>
      <c r="AF369" s="53" t="e">
        <f t="shared" ca="1" si="210"/>
        <v>#REF!</v>
      </c>
      <c r="AG369" s="53" t="e">
        <f t="shared" ca="1" si="210"/>
        <v>#REF!</v>
      </c>
      <c r="AH369" s="53" t="e">
        <f t="shared" ca="1" si="211"/>
        <v>#REF!</v>
      </c>
      <c r="AI369" s="53" t="e">
        <f t="shared" ca="1" si="211"/>
        <v>#REF!</v>
      </c>
      <c r="AJ369" s="53" t="e">
        <f t="shared" ca="1" si="211"/>
        <v>#REF!</v>
      </c>
      <c r="AK369" s="53" t="e">
        <f t="shared" ca="1" si="211"/>
        <v>#REF!</v>
      </c>
      <c r="AL369" s="53" t="e">
        <f t="shared" ca="1" si="211"/>
        <v>#REF!</v>
      </c>
      <c r="AM369" s="53" t="e">
        <f t="shared" ca="1" si="211"/>
        <v>#REF!</v>
      </c>
      <c r="AN369" s="53" t="e">
        <f t="shared" ca="1" si="211"/>
        <v>#REF!</v>
      </c>
      <c r="AO369" s="53" t="e">
        <f t="shared" ca="1" si="211"/>
        <v>#REF!</v>
      </c>
      <c r="AP369" s="53" t="e">
        <f t="shared" ca="1" si="211"/>
        <v>#REF!</v>
      </c>
      <c r="AQ369" s="53" t="e">
        <f t="shared" ca="1" si="211"/>
        <v>#REF!</v>
      </c>
      <c r="AR369" s="53" t="e">
        <f t="shared" ca="1" si="211"/>
        <v>#REF!</v>
      </c>
      <c r="AS369" s="53" t="e">
        <f t="shared" ca="1" si="211"/>
        <v>#REF!</v>
      </c>
      <c r="AT369" s="53" t="e">
        <f t="shared" ca="1" si="211"/>
        <v>#REF!</v>
      </c>
      <c r="AU369" s="53" t="e">
        <f t="shared" ca="1" si="211"/>
        <v>#REF!</v>
      </c>
      <c r="AV369" s="53" t="e">
        <f t="shared" ca="1" si="211"/>
        <v>#REF!</v>
      </c>
      <c r="AW369" s="53" t="e">
        <f t="shared" ca="1" si="211"/>
        <v>#REF!</v>
      </c>
      <c r="AX369" s="4">
        <f t="shared" ca="1" si="197"/>
        <v>14.95</v>
      </c>
      <c r="AY369" s="4">
        <f t="shared" ca="1" si="213"/>
        <v>19.09</v>
      </c>
      <c r="AZ369" s="4">
        <f t="shared" ca="1" si="213"/>
        <v>19.579999999999998</v>
      </c>
      <c r="BA369" s="4">
        <f t="shared" ca="1" si="213"/>
        <v>14.85</v>
      </c>
      <c r="BB369" s="4">
        <f t="shared" ca="1" si="213"/>
        <v>15.08</v>
      </c>
      <c r="BC369" s="4">
        <f t="shared" ca="1" si="213"/>
        <v>15.32</v>
      </c>
      <c r="BD369" s="4">
        <f t="shared" ca="1" si="213"/>
        <v>16.239999999999998</v>
      </c>
      <c r="BE369" s="4">
        <f t="shared" ca="1" si="213"/>
        <v>15.32</v>
      </c>
      <c r="BF369" s="4">
        <f t="shared" ca="1" si="213"/>
        <v>16.239999999999998</v>
      </c>
      <c r="BG369" s="4">
        <f t="shared" ca="1" si="213"/>
        <v>15.44</v>
      </c>
      <c r="BH369" s="4">
        <f t="shared" ref="BH369:BY372" ca="1" si="214">OFFSET(INDIRECT($E369),0,BH$1)</f>
        <v>16.27</v>
      </c>
      <c r="BI369" s="4">
        <f t="shared" ca="1" si="214"/>
        <v>15.4</v>
      </c>
      <c r="BJ369" s="4">
        <f t="shared" ca="1" si="214"/>
        <v>14.42</v>
      </c>
      <c r="BK369" s="4">
        <f t="shared" ca="1" si="214"/>
        <v>18.829999999999998</v>
      </c>
      <c r="BL369" s="4">
        <f t="shared" ca="1" si="214"/>
        <v>18.95</v>
      </c>
      <c r="BM369" s="4">
        <f t="shared" ca="1" si="214"/>
        <v>15.29</v>
      </c>
      <c r="BN369" s="4">
        <f t="shared" ca="1" si="214"/>
        <v>15.64</v>
      </c>
      <c r="BO369" s="4">
        <f t="shared" ca="1" si="214"/>
        <v>13.9</v>
      </c>
      <c r="BP369" s="4">
        <f t="shared" ca="1" si="214"/>
        <v>15.45</v>
      </c>
      <c r="BQ369" s="4">
        <f t="shared" ca="1" si="214"/>
        <v>14.9</v>
      </c>
      <c r="BR369" s="4">
        <f t="shared" ca="1" si="214"/>
        <v>14.91</v>
      </c>
      <c r="BS369" s="4">
        <f t="shared" ca="1" si="214"/>
        <v>14.18</v>
      </c>
      <c r="BT369" s="4">
        <f t="shared" ca="1" si="214"/>
        <v>14.27</v>
      </c>
      <c r="BU369" s="4">
        <f t="shared" ca="1" si="214"/>
        <v>14.01</v>
      </c>
      <c r="BV369" s="4">
        <f t="shared" ca="1" si="214"/>
        <v>13.09</v>
      </c>
      <c r="BW369" s="4">
        <f t="shared" ca="1" si="214"/>
        <v>17.2</v>
      </c>
      <c r="BX369" s="4">
        <f t="shared" ref="BR369:BX372" ca="1" si="215">OFFSET(INDIRECT($E369),0,BX$1)</f>
        <v>17.27</v>
      </c>
      <c r="BY369" s="4">
        <f t="shared" ca="1" si="214"/>
        <v>0</v>
      </c>
      <c r="BZ369" s="4">
        <f t="shared" ref="BY369:CC372" ca="1" si="216">OFFSET(INDIRECT($E369),0,BZ$1)</f>
        <v>0</v>
      </c>
      <c r="CA369" s="4">
        <f t="shared" ca="1" si="216"/>
        <v>0</v>
      </c>
      <c r="CB369" s="4">
        <f t="shared" ca="1" si="216"/>
        <v>0</v>
      </c>
      <c r="CC369" s="4">
        <f t="shared" ca="1" si="216"/>
        <v>0</v>
      </c>
    </row>
    <row r="370" spans="2:81">
      <c r="B370" s="26">
        <v>256</v>
      </c>
      <c r="C370" s="26" t="str">
        <f t="shared" si="191"/>
        <v>历史汇总!B256</v>
      </c>
      <c r="D370" s="26">
        <v>368</v>
      </c>
      <c r="E370" s="26" t="str">
        <f t="shared" si="192"/>
        <v>历史新!C368</v>
      </c>
      <c r="F370" s="26">
        <f>ROW()</f>
        <v>370</v>
      </c>
      <c r="G370" s="695"/>
      <c r="H370" s="59" t="s">
        <v>107</v>
      </c>
      <c r="I370" s="53">
        <f t="shared" ca="1" si="212"/>
        <v>0</v>
      </c>
      <c r="J370" s="53">
        <f t="shared" ca="1" si="212"/>
        <v>0</v>
      </c>
      <c r="K370" s="53">
        <f t="shared" ca="1" si="212"/>
        <v>0</v>
      </c>
      <c r="L370" s="53">
        <f t="shared" ca="1" si="212"/>
        <v>0</v>
      </c>
      <c r="M370" s="53">
        <f t="shared" ca="1" si="212"/>
        <v>0</v>
      </c>
      <c r="N370" s="53">
        <f t="shared" ca="1" si="212"/>
        <v>0</v>
      </c>
      <c r="O370" s="53">
        <f t="shared" ca="1" si="212"/>
        <v>0</v>
      </c>
      <c r="P370" s="53">
        <f t="shared" ca="1" si="212"/>
        <v>0</v>
      </c>
      <c r="Q370" s="53">
        <f t="shared" ca="1" si="212"/>
        <v>0</v>
      </c>
      <c r="R370" s="53">
        <f t="shared" ca="1" si="212"/>
        <v>0</v>
      </c>
      <c r="S370" s="53">
        <f t="shared" ca="1" si="212"/>
        <v>0</v>
      </c>
      <c r="T370" s="53">
        <f t="shared" ca="1" si="212"/>
        <v>0</v>
      </c>
      <c r="U370" s="53">
        <f t="shared" ca="1" si="212"/>
        <v>2.38</v>
      </c>
      <c r="V370" s="53">
        <f t="shared" ca="1" si="212"/>
        <v>2.2200000000000002</v>
      </c>
      <c r="W370" s="53">
        <f t="shared" ca="1" si="212"/>
        <v>2.13</v>
      </c>
      <c r="X370" s="53">
        <f t="shared" ca="1" si="212"/>
        <v>2.0499999999999998</v>
      </c>
      <c r="Y370" s="53">
        <f t="shared" ca="1" si="210"/>
        <v>2.04</v>
      </c>
      <c r="Z370" s="53">
        <f t="shared" ca="1" si="210"/>
        <v>1.9</v>
      </c>
      <c r="AA370" s="53">
        <f t="shared" ca="1" si="210"/>
        <v>2.5499999999999998</v>
      </c>
      <c r="AB370" s="53">
        <f t="shared" ca="1" si="210"/>
        <v>2.44</v>
      </c>
      <c r="AC370" s="53">
        <f t="shared" ca="1" si="210"/>
        <v>1.86</v>
      </c>
      <c r="AD370" s="53">
        <f t="shared" ca="1" si="210"/>
        <v>2.0099999999999998</v>
      </c>
      <c r="AE370" s="53">
        <f t="shared" ca="1" si="210"/>
        <v>1.91</v>
      </c>
      <c r="AF370" s="53">
        <f t="shared" ca="1" si="210"/>
        <v>1.9</v>
      </c>
      <c r="AG370" s="53">
        <f t="shared" ca="1" si="210"/>
        <v>2.0299999999999998</v>
      </c>
      <c r="AH370" s="53">
        <f t="shared" ca="1" si="211"/>
        <v>2.1800000000000002</v>
      </c>
      <c r="AI370" s="53">
        <f t="shared" ca="1" si="211"/>
        <v>1.95</v>
      </c>
      <c r="AJ370" s="53">
        <f t="shared" ca="1" si="211"/>
        <v>1.82</v>
      </c>
      <c r="AK370" s="53">
        <f t="shared" ca="1" si="211"/>
        <v>1.71</v>
      </c>
      <c r="AL370" s="53">
        <f t="shared" ca="1" si="211"/>
        <v>1.7</v>
      </c>
      <c r="AM370" s="53">
        <f t="shared" ca="1" si="211"/>
        <v>2.15</v>
      </c>
      <c r="AN370" s="53">
        <f t="shared" ca="1" si="211"/>
        <v>2.2000000000000002</v>
      </c>
      <c r="AO370" s="53">
        <f t="shared" ca="1" si="211"/>
        <v>1.7</v>
      </c>
      <c r="AP370" s="53">
        <f t="shared" ca="1" si="211"/>
        <v>1.76</v>
      </c>
      <c r="AQ370" s="53">
        <f t="shared" ca="1" si="211"/>
        <v>1.8</v>
      </c>
      <c r="AR370" s="53">
        <f t="shared" ca="1" si="211"/>
        <v>1.76</v>
      </c>
      <c r="AS370" s="53">
        <f t="shared" ca="1" si="211"/>
        <v>1.96</v>
      </c>
      <c r="AT370" s="53">
        <f t="shared" ca="1" si="211"/>
        <v>1.83</v>
      </c>
      <c r="AU370" s="53">
        <f t="shared" ca="1" si="211"/>
        <v>1.83</v>
      </c>
      <c r="AV370" s="53">
        <f t="shared" ca="1" si="211"/>
        <v>1.9</v>
      </c>
      <c r="AW370" s="53">
        <f t="shared" ca="1" si="211"/>
        <v>1.85</v>
      </c>
      <c r="AX370" s="4">
        <f t="shared" ca="1" si="197"/>
        <v>1.78</v>
      </c>
      <c r="AY370" s="4">
        <f t="shared" ca="1" si="213"/>
        <v>2.08</v>
      </c>
      <c r="AZ370" s="4">
        <f t="shared" ca="1" si="213"/>
        <v>2.0499999999999998</v>
      </c>
      <c r="BA370" s="4">
        <f t="shared" ca="1" si="213"/>
        <v>1.71</v>
      </c>
      <c r="BB370" s="4">
        <f t="shared" ca="1" si="213"/>
        <v>1.73</v>
      </c>
      <c r="BC370" s="4">
        <f t="shared" ca="1" si="213"/>
        <v>1.74</v>
      </c>
      <c r="BD370" s="4">
        <f t="shared" ca="1" si="213"/>
        <v>1.73</v>
      </c>
      <c r="BE370" s="4">
        <f t="shared" ca="1" si="213"/>
        <v>1.76</v>
      </c>
      <c r="BF370" s="4">
        <f t="shared" ca="1" si="213"/>
        <v>1.85</v>
      </c>
      <c r="BG370" s="4">
        <f t="shared" ca="1" si="213"/>
        <v>1.78</v>
      </c>
      <c r="BH370" s="4">
        <f t="shared" ca="1" si="214"/>
        <v>1.79</v>
      </c>
      <c r="BI370" s="4">
        <f t="shared" ca="1" si="214"/>
        <v>1.78</v>
      </c>
      <c r="BJ370" s="4">
        <f t="shared" ca="1" si="214"/>
        <v>1.92</v>
      </c>
      <c r="BK370" s="4">
        <f t="shared" ca="1" si="214"/>
        <v>2.27</v>
      </c>
      <c r="BL370" s="4">
        <f t="shared" ca="1" si="214"/>
        <v>2.2400000000000002</v>
      </c>
      <c r="BM370" s="4">
        <f t="shared" ca="1" si="214"/>
        <v>1.76</v>
      </c>
      <c r="BN370" s="4">
        <f t="shared" ca="1" si="214"/>
        <v>1.72</v>
      </c>
      <c r="BO370" s="4">
        <f t="shared" ca="1" si="214"/>
        <v>1.77</v>
      </c>
      <c r="BP370" s="4">
        <f t="shared" ca="1" si="214"/>
        <v>1.74</v>
      </c>
      <c r="BQ370" s="4">
        <f t="shared" ca="1" si="214"/>
        <v>1.91</v>
      </c>
      <c r="BR370" s="4">
        <f t="shared" ca="1" si="215"/>
        <v>1.83</v>
      </c>
      <c r="BS370" s="4">
        <f t="shared" ca="1" si="215"/>
        <v>1.69</v>
      </c>
      <c r="BT370" s="4">
        <f t="shared" ca="1" si="215"/>
        <v>1.72</v>
      </c>
      <c r="BU370" s="4">
        <f t="shared" ca="1" si="215"/>
        <v>1.73</v>
      </c>
      <c r="BV370" s="4">
        <f t="shared" ca="1" si="215"/>
        <v>1.74</v>
      </c>
      <c r="BW370" s="4">
        <f t="shared" ca="1" si="215"/>
        <v>2.14</v>
      </c>
      <c r="BX370" s="4">
        <f t="shared" ca="1" si="215"/>
        <v>2.0499999999999998</v>
      </c>
      <c r="BY370" s="4">
        <f t="shared" ca="1" si="216"/>
        <v>0</v>
      </c>
      <c r="BZ370" s="4">
        <f t="shared" ca="1" si="216"/>
        <v>0</v>
      </c>
      <c r="CA370" s="4">
        <f t="shared" ca="1" si="216"/>
        <v>0</v>
      </c>
      <c r="CB370" s="4">
        <f t="shared" ca="1" si="216"/>
        <v>0</v>
      </c>
      <c r="CC370" s="4">
        <f t="shared" ca="1" si="216"/>
        <v>0</v>
      </c>
    </row>
    <row r="371" spans="2:81">
      <c r="B371" s="26">
        <v>257</v>
      </c>
      <c r="C371" s="26" t="str">
        <f t="shared" si="191"/>
        <v>历史汇总!B257</v>
      </c>
      <c r="D371" s="26">
        <v>369</v>
      </c>
      <c r="E371" s="26" t="str">
        <f t="shared" si="192"/>
        <v>历史新!C369</v>
      </c>
      <c r="F371" s="26">
        <f>ROW()</f>
        <v>371</v>
      </c>
      <c r="G371" s="695"/>
      <c r="H371" s="59" t="s">
        <v>108</v>
      </c>
      <c r="I371" s="53">
        <f t="shared" ca="1" si="212"/>
        <v>0</v>
      </c>
      <c r="J371" s="53">
        <f t="shared" ca="1" si="212"/>
        <v>0</v>
      </c>
      <c r="K371" s="53">
        <f t="shared" ca="1" si="212"/>
        <v>0</v>
      </c>
      <c r="L371" s="53">
        <f t="shared" ca="1" si="212"/>
        <v>0</v>
      </c>
      <c r="M371" s="53">
        <f t="shared" ca="1" si="212"/>
        <v>0</v>
      </c>
      <c r="N371" s="53">
        <f t="shared" ca="1" si="212"/>
        <v>0</v>
      </c>
      <c r="O371" s="53">
        <f t="shared" ca="1" si="212"/>
        <v>0</v>
      </c>
      <c r="P371" s="53">
        <f t="shared" ca="1" si="212"/>
        <v>0</v>
      </c>
      <c r="Q371" s="53">
        <f t="shared" ca="1" si="212"/>
        <v>0</v>
      </c>
      <c r="R371" s="53">
        <f t="shared" ca="1" si="212"/>
        <v>0</v>
      </c>
      <c r="S371" s="53">
        <f t="shared" ca="1" si="212"/>
        <v>0</v>
      </c>
      <c r="T371" s="53">
        <f t="shared" ca="1" si="212"/>
        <v>0</v>
      </c>
      <c r="U371" s="53">
        <f t="shared" ca="1" si="212"/>
        <v>7.87</v>
      </c>
      <c r="V371" s="53">
        <f t="shared" ca="1" si="212"/>
        <v>6.79</v>
      </c>
      <c r="W371" s="53">
        <f t="shared" ca="1" si="212"/>
        <v>6.64</v>
      </c>
      <c r="X371" s="53">
        <f t="shared" ca="1" si="212"/>
        <v>6.98</v>
      </c>
      <c r="Y371" s="53">
        <f t="shared" ca="1" si="210"/>
        <v>6.25</v>
      </c>
      <c r="Z371" s="53">
        <f t="shared" ca="1" si="210"/>
        <v>6.25</v>
      </c>
      <c r="AA371" s="53">
        <f t="shared" ca="1" si="210"/>
        <v>9.0399999999999991</v>
      </c>
      <c r="AB371" s="53">
        <f t="shared" ca="1" si="210"/>
        <v>8.58</v>
      </c>
      <c r="AC371" s="53">
        <f t="shared" ca="1" si="210"/>
        <v>5.31</v>
      </c>
      <c r="AD371" s="53">
        <f t="shared" ca="1" si="210"/>
        <v>5.85</v>
      </c>
      <c r="AE371" s="53">
        <f t="shared" ca="1" si="210"/>
        <v>5.51</v>
      </c>
      <c r="AF371" s="53">
        <f t="shared" ca="1" si="210"/>
        <v>5.92</v>
      </c>
      <c r="AG371" s="53">
        <f t="shared" ca="1" si="210"/>
        <v>6.55</v>
      </c>
      <c r="AH371" s="53">
        <f t="shared" ca="1" si="211"/>
        <v>7.22</v>
      </c>
      <c r="AI371" s="53">
        <f t="shared" ca="1" si="211"/>
        <v>5.89</v>
      </c>
      <c r="AJ371" s="53">
        <f t="shared" ca="1" si="211"/>
        <v>5.54</v>
      </c>
      <c r="AK371" s="53">
        <f t="shared" ca="1" si="211"/>
        <v>5.68</v>
      </c>
      <c r="AL371" s="53">
        <f t="shared" ca="1" si="211"/>
        <v>5.81</v>
      </c>
      <c r="AM371" s="53">
        <f t="shared" ca="1" si="211"/>
        <v>8.5399999999999991</v>
      </c>
      <c r="AN371" s="53">
        <f t="shared" ca="1" si="211"/>
        <v>8.23</v>
      </c>
      <c r="AO371" s="53">
        <f t="shared" ca="1" si="211"/>
        <v>5.4</v>
      </c>
      <c r="AP371" s="53">
        <f t="shared" ca="1" si="211"/>
        <v>5.72</v>
      </c>
      <c r="AQ371" s="53">
        <f t="shared" ca="1" si="211"/>
        <v>5.36</v>
      </c>
      <c r="AR371" s="53">
        <f t="shared" ca="1" si="211"/>
        <v>5.74</v>
      </c>
      <c r="AS371" s="53">
        <f t="shared" ca="1" si="211"/>
        <v>7.07</v>
      </c>
      <c r="AT371" s="53">
        <f t="shared" ca="1" si="211"/>
        <v>5.99</v>
      </c>
      <c r="AU371" s="53">
        <f t="shared" ca="1" si="211"/>
        <v>5.93</v>
      </c>
      <c r="AV371" s="53">
        <f t="shared" ca="1" si="211"/>
        <v>5.86</v>
      </c>
      <c r="AW371" s="53">
        <f t="shared" ca="1" si="211"/>
        <v>5.85</v>
      </c>
      <c r="AX371" s="4">
        <f t="shared" ca="1" si="197"/>
        <v>5.99</v>
      </c>
      <c r="AY371" s="4">
        <f t="shared" ca="1" si="213"/>
        <v>8.15</v>
      </c>
      <c r="AZ371" s="4">
        <f t="shared" ca="1" si="213"/>
        <v>7.76</v>
      </c>
      <c r="BA371" s="4">
        <f t="shared" ca="1" si="213"/>
        <v>5.54</v>
      </c>
      <c r="BB371" s="4">
        <f t="shared" ca="1" si="213"/>
        <v>6.17</v>
      </c>
      <c r="BC371" s="4">
        <f t="shared" ca="1" si="213"/>
        <v>5.87</v>
      </c>
      <c r="BD371" s="4">
        <f t="shared" ca="1" si="213"/>
        <v>6.19</v>
      </c>
      <c r="BE371" s="4">
        <f t="shared" ca="1" si="213"/>
        <v>6.54</v>
      </c>
      <c r="BF371" s="4">
        <f t="shared" ca="1" si="213"/>
        <v>7.17</v>
      </c>
      <c r="BG371" s="4">
        <f t="shared" ca="1" si="213"/>
        <v>5.82</v>
      </c>
      <c r="BH371" s="4">
        <f t="shared" ca="1" si="214"/>
        <v>6.44</v>
      </c>
      <c r="BI371" s="4">
        <f t="shared" ca="1" si="214"/>
        <v>5.94</v>
      </c>
      <c r="BJ371" s="4">
        <f t="shared" ca="1" si="214"/>
        <v>5.83</v>
      </c>
      <c r="BK371" s="4">
        <f t="shared" ca="1" si="214"/>
        <v>7.67</v>
      </c>
      <c r="BL371" s="4">
        <f t="shared" ca="1" si="214"/>
        <v>7.68</v>
      </c>
      <c r="BM371" s="4">
        <f t="shared" ca="1" si="214"/>
        <v>5.39</v>
      </c>
      <c r="BN371" s="4">
        <f t="shared" ca="1" si="214"/>
        <v>5.75</v>
      </c>
      <c r="BO371" s="4">
        <f t="shared" ca="1" si="214"/>
        <v>5.27</v>
      </c>
      <c r="BP371" s="4">
        <f t="shared" ca="1" si="214"/>
        <v>5.52</v>
      </c>
      <c r="BQ371" s="4">
        <f t="shared" ca="1" si="214"/>
        <v>6.2</v>
      </c>
      <c r="BR371" s="4">
        <f t="shared" ca="1" si="215"/>
        <v>6.06</v>
      </c>
      <c r="BS371" s="4">
        <f t="shared" ca="1" si="215"/>
        <v>5.7</v>
      </c>
      <c r="BT371" s="4">
        <f t="shared" ca="1" si="215"/>
        <v>5.57</v>
      </c>
      <c r="BU371" s="4">
        <f t="shared" ca="1" si="215"/>
        <v>5.42</v>
      </c>
      <c r="BV371" s="4">
        <f t="shared" ca="1" si="215"/>
        <v>5.5</v>
      </c>
      <c r="BW371" s="4">
        <f t="shared" ca="1" si="215"/>
        <v>7.14</v>
      </c>
      <c r="BX371" s="4">
        <f t="shared" ca="1" si="215"/>
        <v>6.96</v>
      </c>
      <c r="BY371" s="4">
        <f t="shared" ca="1" si="216"/>
        <v>0</v>
      </c>
      <c r="BZ371" s="4">
        <f t="shared" ca="1" si="216"/>
        <v>0</v>
      </c>
      <c r="CA371" s="4">
        <f t="shared" ca="1" si="216"/>
        <v>0</v>
      </c>
      <c r="CB371" s="4">
        <f t="shared" ca="1" si="216"/>
        <v>0</v>
      </c>
      <c r="CC371" s="4">
        <f t="shared" ca="1" si="216"/>
        <v>0</v>
      </c>
    </row>
    <row r="372" spans="2:81">
      <c r="B372" s="26">
        <v>258</v>
      </c>
      <c r="C372" s="26" t="str">
        <f t="shared" si="191"/>
        <v>历史汇总!B258</v>
      </c>
      <c r="D372" s="26">
        <v>370</v>
      </c>
      <c r="E372" s="26" t="str">
        <f t="shared" si="192"/>
        <v>历史新!C370</v>
      </c>
      <c r="F372" s="26">
        <f>ROW()</f>
        <v>372</v>
      </c>
      <c r="G372" s="695"/>
      <c r="H372" s="60" t="s">
        <v>109</v>
      </c>
      <c r="I372" s="55">
        <f t="shared" ca="1" si="212"/>
        <v>0</v>
      </c>
      <c r="J372" s="55">
        <f t="shared" ca="1" si="212"/>
        <v>0</v>
      </c>
      <c r="K372" s="55">
        <f t="shared" ca="1" si="212"/>
        <v>0</v>
      </c>
      <c r="L372" s="55">
        <f t="shared" ca="1" si="212"/>
        <v>0</v>
      </c>
      <c r="M372" s="55">
        <f t="shared" ca="1" si="212"/>
        <v>0</v>
      </c>
      <c r="N372" s="55">
        <f t="shared" ca="1" si="212"/>
        <v>0</v>
      </c>
      <c r="O372" s="55">
        <f t="shared" ca="1" si="212"/>
        <v>0</v>
      </c>
      <c r="P372" s="55">
        <f t="shared" ca="1" si="212"/>
        <v>0</v>
      </c>
      <c r="Q372" s="55">
        <f t="shared" ca="1" si="212"/>
        <v>0</v>
      </c>
      <c r="R372" s="55">
        <f t="shared" ca="1" si="212"/>
        <v>0</v>
      </c>
      <c r="S372" s="55">
        <f t="shared" ca="1" si="212"/>
        <v>0</v>
      </c>
      <c r="T372" s="55">
        <f t="shared" ca="1" si="212"/>
        <v>0</v>
      </c>
      <c r="U372" s="55">
        <f t="shared" ca="1" si="212"/>
        <v>2.93</v>
      </c>
      <c r="V372" s="55">
        <f t="shared" ca="1" si="212"/>
        <v>2.37</v>
      </c>
      <c r="W372" s="55">
        <f t="shared" ca="1" si="212"/>
        <v>2.13</v>
      </c>
      <c r="X372" s="55">
        <f t="shared" ca="1" si="212"/>
        <v>2.17</v>
      </c>
      <c r="Y372" s="55">
        <f t="shared" ca="1" si="210"/>
        <v>2.13</v>
      </c>
      <c r="Z372" s="55">
        <f t="shared" ca="1" si="210"/>
        <v>2.2999999999999998</v>
      </c>
      <c r="AA372" s="55">
        <f t="shared" ca="1" si="210"/>
        <v>3.61</v>
      </c>
      <c r="AB372" s="55">
        <f t="shared" ca="1" si="210"/>
        <v>3.09</v>
      </c>
      <c r="AC372" s="55">
        <f t="shared" ca="1" si="210"/>
        <v>1.93</v>
      </c>
      <c r="AD372" s="55">
        <f t="shared" ca="1" si="210"/>
        <v>2.15</v>
      </c>
      <c r="AE372" s="55">
        <f t="shared" ca="1" si="210"/>
        <v>1.94</v>
      </c>
      <c r="AF372" s="55">
        <f t="shared" ca="1" si="210"/>
        <v>1.94</v>
      </c>
      <c r="AG372" s="55">
        <f t="shared" ca="1" si="210"/>
        <v>2.4900000000000002</v>
      </c>
      <c r="AH372" s="55">
        <f t="shared" ca="1" si="211"/>
        <v>2.77</v>
      </c>
      <c r="AI372" s="55">
        <f t="shared" ca="1" si="211"/>
        <v>2</v>
      </c>
      <c r="AJ372" s="55">
        <f t="shared" ca="1" si="211"/>
        <v>1.86</v>
      </c>
      <c r="AK372" s="55">
        <f t="shared" ca="1" si="211"/>
        <v>2</v>
      </c>
      <c r="AL372" s="55">
        <f t="shared" ca="1" si="211"/>
        <v>2.06</v>
      </c>
      <c r="AM372" s="55">
        <f t="shared" ca="1" si="211"/>
        <v>3.2</v>
      </c>
      <c r="AN372" s="55">
        <f t="shared" ca="1" si="211"/>
        <v>2.79</v>
      </c>
      <c r="AO372" s="55">
        <f t="shared" ca="1" si="211"/>
        <v>1.89</v>
      </c>
      <c r="AP372" s="55">
        <f t="shared" ca="1" si="211"/>
        <v>1.93</v>
      </c>
      <c r="AQ372" s="55">
        <f t="shared" ca="1" si="211"/>
        <v>1.8</v>
      </c>
      <c r="AR372" s="55">
        <f t="shared" ca="1" si="211"/>
        <v>1.92</v>
      </c>
      <c r="AS372" s="55">
        <f t="shared" ca="1" si="211"/>
        <v>2.63</v>
      </c>
      <c r="AT372" s="55">
        <f t="shared" ca="1" si="211"/>
        <v>2.1800000000000002</v>
      </c>
      <c r="AU372" s="55">
        <f t="shared" ca="1" si="211"/>
        <v>2.0699999999999998</v>
      </c>
      <c r="AV372" s="55">
        <f t="shared" ca="1" si="211"/>
        <v>2.0099999999999998</v>
      </c>
      <c r="AW372" s="55">
        <f t="shared" ca="1" si="211"/>
        <v>1.94</v>
      </c>
      <c r="AX372" s="4">
        <f t="shared" ca="1" si="197"/>
        <v>2.16</v>
      </c>
      <c r="AY372" s="4">
        <f t="shared" ca="1" si="213"/>
        <v>3.03</v>
      </c>
      <c r="AZ372" s="4">
        <f t="shared" ca="1" si="213"/>
        <v>2.7</v>
      </c>
      <c r="BA372" s="4">
        <f t="shared" ca="1" si="213"/>
        <v>1.96</v>
      </c>
      <c r="BB372" s="4">
        <f t="shared" ca="1" si="213"/>
        <v>1.97</v>
      </c>
      <c r="BC372" s="4">
        <f t="shared" ca="1" si="213"/>
        <v>1.9</v>
      </c>
      <c r="BD372" s="4">
        <f t="shared" ca="1" si="213"/>
        <v>1.91</v>
      </c>
      <c r="BE372" s="4">
        <f t="shared" ca="1" si="213"/>
        <v>2.12</v>
      </c>
      <c r="BF372" s="4">
        <f t="shared" ca="1" si="213"/>
        <v>2.68</v>
      </c>
      <c r="BG372" s="4">
        <f t="shared" ca="1" si="213"/>
        <v>2.1800000000000002</v>
      </c>
      <c r="BH372" s="4">
        <f t="shared" ca="1" si="214"/>
        <v>2.08</v>
      </c>
      <c r="BI372" s="4">
        <f t="shared" ca="1" si="214"/>
        <v>2.0099999999999998</v>
      </c>
      <c r="BJ372" s="4">
        <f t="shared" ca="1" si="214"/>
        <v>2.1800000000000002</v>
      </c>
      <c r="BK372" s="4">
        <f t="shared" ca="1" si="214"/>
        <v>3.2</v>
      </c>
      <c r="BL372" s="4">
        <f t="shared" ca="1" si="214"/>
        <v>2.78</v>
      </c>
      <c r="BM372" s="4">
        <f t="shared" ca="1" si="214"/>
        <v>1.95</v>
      </c>
      <c r="BN372" s="4">
        <f t="shared" ca="1" si="214"/>
        <v>1.96</v>
      </c>
      <c r="BO372" s="4">
        <f t="shared" ca="1" si="214"/>
        <v>1.83</v>
      </c>
      <c r="BP372" s="4">
        <f t="shared" ca="1" si="214"/>
        <v>1.87</v>
      </c>
      <c r="BQ372" s="4">
        <f t="shared" ca="1" si="214"/>
        <v>2.35</v>
      </c>
      <c r="BR372" s="4">
        <f t="shared" ca="1" si="215"/>
        <v>2.16</v>
      </c>
      <c r="BS372" s="4">
        <f t="shared" ca="1" si="215"/>
        <v>1.86</v>
      </c>
      <c r="BT372" s="4">
        <f t="shared" ca="1" si="215"/>
        <v>1.88</v>
      </c>
      <c r="BU372" s="4">
        <f t="shared" ca="1" si="215"/>
        <v>1.83</v>
      </c>
      <c r="BV372" s="4">
        <f t="shared" ca="1" si="215"/>
        <v>2.1</v>
      </c>
      <c r="BW372" s="4">
        <f t="shared" ca="1" si="215"/>
        <v>2.79</v>
      </c>
      <c r="BX372" s="4">
        <f t="shared" ca="1" si="215"/>
        <v>2.4</v>
      </c>
      <c r="BY372" s="4">
        <f t="shared" ca="1" si="216"/>
        <v>0</v>
      </c>
      <c r="BZ372" s="4">
        <f t="shared" ca="1" si="216"/>
        <v>0</v>
      </c>
      <c r="CA372" s="4">
        <f t="shared" ca="1" si="216"/>
        <v>0</v>
      </c>
      <c r="CB372" s="4">
        <f t="shared" ca="1" si="216"/>
        <v>0</v>
      </c>
      <c r="CC372" s="4">
        <f t="shared" ca="1" si="216"/>
        <v>0</v>
      </c>
    </row>
    <row r="373" spans="2:81">
      <c r="C373" s="26" t="str">
        <f t="shared" si="191"/>
        <v>历史汇总!B</v>
      </c>
      <c r="D373" s="26">
        <v>371</v>
      </c>
      <c r="E373" s="26" t="str">
        <f t="shared" si="192"/>
        <v>历史新!C371</v>
      </c>
      <c r="F373" s="26">
        <f>ROW()</f>
        <v>373</v>
      </c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205"/>
      <c r="AY373" s="47"/>
      <c r="AZ373" s="47"/>
      <c r="BA373" s="47"/>
      <c r="BB373" s="47"/>
      <c r="BC373" s="47"/>
      <c r="BD373" s="47"/>
      <c r="BE373" s="47"/>
      <c r="BF373" s="47"/>
    </row>
    <row r="374" spans="2:81">
      <c r="C374" s="26" t="str">
        <f t="shared" si="191"/>
        <v>历史汇总!B</v>
      </c>
      <c r="D374" s="26">
        <v>372</v>
      </c>
      <c r="E374" s="26" t="str">
        <f t="shared" si="192"/>
        <v>历史新!C372</v>
      </c>
      <c r="F374" s="26">
        <f>ROW()</f>
        <v>374</v>
      </c>
      <c r="AX374" s="203"/>
    </row>
    <row r="375" spans="2:81">
      <c r="C375" s="26" t="str">
        <f t="shared" si="191"/>
        <v>历史汇总!B</v>
      </c>
      <c r="D375" s="26">
        <v>373</v>
      </c>
      <c r="E375" s="26" t="str">
        <f t="shared" si="192"/>
        <v>历史新!C373</v>
      </c>
      <c r="F375" s="26">
        <f>ROW()</f>
        <v>375</v>
      </c>
      <c r="AX375" s="203"/>
    </row>
    <row r="376" spans="2:81">
      <c r="C376" s="26" t="str">
        <f t="shared" si="191"/>
        <v>历史汇总!B</v>
      </c>
      <c r="D376" s="26">
        <v>374</v>
      </c>
      <c r="E376" s="26" t="str">
        <f t="shared" si="192"/>
        <v>历史新!C374</v>
      </c>
      <c r="F376" s="26">
        <f>ROW()</f>
        <v>376</v>
      </c>
      <c r="AX376" s="203"/>
    </row>
    <row r="377" spans="2:81">
      <c r="C377" s="26" t="str">
        <f t="shared" si="191"/>
        <v>历史汇总!B</v>
      </c>
      <c r="D377" s="26">
        <v>375</v>
      </c>
      <c r="E377" s="26" t="str">
        <f t="shared" si="192"/>
        <v>历史新!C375</v>
      </c>
      <c r="F377" s="26">
        <f>ROW()</f>
        <v>377</v>
      </c>
      <c r="AX377" s="203"/>
    </row>
    <row r="378" spans="2:81">
      <c r="C378" s="26" t="str">
        <f t="shared" si="191"/>
        <v>历史汇总!B</v>
      </c>
      <c r="D378" s="26">
        <v>376</v>
      </c>
      <c r="E378" s="26" t="str">
        <f t="shared" si="192"/>
        <v>历史新!C376</v>
      </c>
      <c r="F378" s="26">
        <f>ROW()</f>
        <v>378</v>
      </c>
      <c r="AX378" s="203"/>
    </row>
    <row r="379" spans="2:81" ht="21">
      <c r="C379" s="26" t="str">
        <f t="shared" si="191"/>
        <v>历史汇总!B</v>
      </c>
      <c r="D379" s="26">
        <v>377</v>
      </c>
      <c r="E379" s="26" t="str">
        <f t="shared" si="192"/>
        <v>历史新!C377</v>
      </c>
      <c r="F379" s="26">
        <f>ROW()</f>
        <v>379</v>
      </c>
      <c r="G379" s="696" t="s">
        <v>117</v>
      </c>
      <c r="H379" s="696"/>
      <c r="I379" s="42" t="str">
        <f>I3</f>
        <v>201101</v>
      </c>
      <c r="J379" s="42" t="str">
        <f t="shared" ref="J379:BT379" si="217">J3</f>
        <v>201102</v>
      </c>
      <c r="K379" s="42" t="str">
        <f t="shared" si="217"/>
        <v>201103</v>
      </c>
      <c r="L379" s="42" t="str">
        <f t="shared" si="217"/>
        <v>201104</v>
      </c>
      <c r="M379" s="42" t="str">
        <f t="shared" si="217"/>
        <v>201105</v>
      </c>
      <c r="N379" s="42" t="str">
        <f t="shared" si="217"/>
        <v>201106</v>
      </c>
      <c r="O379" s="42" t="str">
        <f t="shared" si="217"/>
        <v>201107</v>
      </c>
      <c r="P379" s="42" t="str">
        <f t="shared" si="217"/>
        <v>201108</v>
      </c>
      <c r="Q379" s="42" t="str">
        <f t="shared" si="217"/>
        <v>201109</v>
      </c>
      <c r="R379" s="42" t="str">
        <f t="shared" si="217"/>
        <v>201110</v>
      </c>
      <c r="S379" s="42" t="str">
        <f t="shared" si="217"/>
        <v>201111</v>
      </c>
      <c r="T379" s="42" t="str">
        <f t="shared" si="217"/>
        <v>201112</v>
      </c>
      <c r="U379" s="42" t="str">
        <f t="shared" si="217"/>
        <v>201201</v>
      </c>
      <c r="V379" s="42" t="str">
        <f t="shared" si="217"/>
        <v>201202</v>
      </c>
      <c r="W379" s="42" t="str">
        <f t="shared" si="217"/>
        <v>201203</v>
      </c>
      <c r="X379" s="42" t="str">
        <f t="shared" si="217"/>
        <v>201204</v>
      </c>
      <c r="Y379" s="42" t="str">
        <f t="shared" si="217"/>
        <v>201205</v>
      </c>
      <c r="Z379" s="42" t="str">
        <f t="shared" si="217"/>
        <v>201206</v>
      </c>
      <c r="AA379" s="42" t="str">
        <f t="shared" si="217"/>
        <v>201207</v>
      </c>
      <c r="AB379" s="42" t="str">
        <f t="shared" si="217"/>
        <v>201208</v>
      </c>
      <c r="AC379" s="42" t="str">
        <f t="shared" si="217"/>
        <v>201209</v>
      </c>
      <c r="AD379" s="42" t="str">
        <f t="shared" si="217"/>
        <v>201210</v>
      </c>
      <c r="AE379" s="42" t="str">
        <f t="shared" si="217"/>
        <v>201211</v>
      </c>
      <c r="AF379" s="42" t="str">
        <f t="shared" si="217"/>
        <v>201212</v>
      </c>
      <c r="AG379" s="42" t="str">
        <f t="shared" si="217"/>
        <v>201301</v>
      </c>
      <c r="AH379" s="42" t="str">
        <f t="shared" si="217"/>
        <v>201302</v>
      </c>
      <c r="AI379" s="42" t="str">
        <f t="shared" si="217"/>
        <v>201303</v>
      </c>
      <c r="AJ379" s="42" t="str">
        <f t="shared" si="217"/>
        <v>201304</v>
      </c>
      <c r="AK379" s="42" t="str">
        <f t="shared" si="217"/>
        <v>201305</v>
      </c>
      <c r="AL379" s="42" t="str">
        <f t="shared" si="217"/>
        <v>201306</v>
      </c>
      <c r="AM379" s="42" t="str">
        <f t="shared" si="217"/>
        <v>201307</v>
      </c>
      <c r="AN379" s="42" t="str">
        <f t="shared" si="217"/>
        <v>201308</v>
      </c>
      <c r="AO379" s="42" t="str">
        <f t="shared" si="217"/>
        <v>201309</v>
      </c>
      <c r="AP379" s="42" t="str">
        <f t="shared" si="217"/>
        <v>201310</v>
      </c>
      <c r="AQ379" s="42" t="str">
        <f t="shared" si="217"/>
        <v>201311</v>
      </c>
      <c r="AR379" s="42" t="str">
        <f t="shared" si="217"/>
        <v>201312</v>
      </c>
      <c r="AS379" s="42" t="str">
        <f t="shared" si="217"/>
        <v>201401</v>
      </c>
      <c r="AT379" s="42" t="str">
        <f t="shared" si="217"/>
        <v>201402</v>
      </c>
      <c r="AU379" s="42" t="str">
        <f t="shared" si="217"/>
        <v>201403</v>
      </c>
      <c r="AV379" s="42" t="str">
        <f t="shared" si="217"/>
        <v>201404</v>
      </c>
      <c r="AW379" s="42" t="str">
        <f t="shared" si="217"/>
        <v>201405</v>
      </c>
      <c r="AX379" s="42" t="str">
        <f t="shared" si="217"/>
        <v>201406</v>
      </c>
      <c r="AY379" s="42" t="str">
        <f t="shared" si="217"/>
        <v>201407</v>
      </c>
      <c r="AZ379" s="42" t="str">
        <f t="shared" si="217"/>
        <v>201408</v>
      </c>
      <c r="BA379" s="42" t="str">
        <f t="shared" si="217"/>
        <v>201409</v>
      </c>
      <c r="BB379" s="42" t="str">
        <f t="shared" si="217"/>
        <v>201410</v>
      </c>
      <c r="BC379" s="42" t="str">
        <f t="shared" si="217"/>
        <v>201411</v>
      </c>
      <c r="BD379" s="42" t="str">
        <f t="shared" si="217"/>
        <v>201412</v>
      </c>
      <c r="BE379" s="42" t="str">
        <f t="shared" si="217"/>
        <v>201501</v>
      </c>
      <c r="BF379" s="42" t="str">
        <f t="shared" si="217"/>
        <v>201502</v>
      </c>
      <c r="BG379" s="42" t="str">
        <f t="shared" si="217"/>
        <v>201503</v>
      </c>
      <c r="BH379" s="42" t="str">
        <f t="shared" ref="BH379:BP379" si="218">BH3</f>
        <v>201504</v>
      </c>
      <c r="BI379" s="42" t="str">
        <f t="shared" si="218"/>
        <v>201505</v>
      </c>
      <c r="BJ379" s="42" t="str">
        <f t="shared" si="218"/>
        <v>201506</v>
      </c>
      <c r="BK379" s="42" t="str">
        <f t="shared" si="218"/>
        <v>201507</v>
      </c>
      <c r="BL379" s="42" t="str">
        <f t="shared" si="218"/>
        <v>201508</v>
      </c>
      <c r="BM379" s="42" t="str">
        <f t="shared" si="218"/>
        <v>201509</v>
      </c>
      <c r="BN379" s="42" t="str">
        <f t="shared" si="218"/>
        <v>201510</v>
      </c>
      <c r="BO379" s="42" t="str">
        <f t="shared" si="218"/>
        <v>201511</v>
      </c>
      <c r="BP379" s="42" t="str">
        <f t="shared" si="218"/>
        <v>201512</v>
      </c>
      <c r="BQ379" s="42" t="str">
        <f t="shared" si="217"/>
        <v>201601</v>
      </c>
      <c r="BR379" s="42" t="str">
        <f t="shared" si="217"/>
        <v>201602</v>
      </c>
      <c r="BS379" s="42" t="str">
        <f t="shared" si="217"/>
        <v>201603</v>
      </c>
      <c r="BT379" s="42" t="str">
        <f t="shared" si="217"/>
        <v>201604</v>
      </c>
      <c r="BU379" s="42" t="str">
        <f t="shared" ref="BU379:CC379" si="219">BU3</f>
        <v>201605</v>
      </c>
      <c r="BV379" s="42" t="str">
        <f t="shared" si="219"/>
        <v>201606</v>
      </c>
      <c r="BW379" s="42" t="str">
        <f t="shared" si="219"/>
        <v>201607</v>
      </c>
      <c r="BX379" s="42" t="str">
        <f t="shared" si="219"/>
        <v>201608</v>
      </c>
      <c r="BY379" s="42" t="str">
        <f t="shared" si="219"/>
        <v>201609</v>
      </c>
      <c r="BZ379" s="42" t="str">
        <f t="shared" si="219"/>
        <v>201610</v>
      </c>
      <c r="CA379" s="42" t="str">
        <f t="shared" si="219"/>
        <v>201611</v>
      </c>
      <c r="CB379" s="42" t="str">
        <f t="shared" si="219"/>
        <v>201612</v>
      </c>
      <c r="CC379" s="42" t="str">
        <f t="shared" si="219"/>
        <v>201701</v>
      </c>
    </row>
    <row r="380" spans="2:81">
      <c r="B380" s="26">
        <v>407</v>
      </c>
      <c r="C380" s="26" t="str">
        <f t="shared" si="191"/>
        <v>历史汇总!B407</v>
      </c>
      <c r="D380" s="26">
        <v>378</v>
      </c>
      <c r="E380" s="26" t="str">
        <f t="shared" si="192"/>
        <v>历史新!C378</v>
      </c>
      <c r="F380" s="26">
        <f>ROW()</f>
        <v>380</v>
      </c>
      <c r="G380" s="694" t="s">
        <v>14</v>
      </c>
      <c r="H380" s="28" t="s">
        <v>15</v>
      </c>
      <c r="I380" s="2">
        <f ca="1">OFFSET(INDIRECT($E380),0,I$1)</f>
        <v>0</v>
      </c>
      <c r="J380" s="2">
        <f t="shared" ref="J380:BG385" ca="1" si="220">OFFSET(INDIRECT($E380),0,J$1)</f>
        <v>0</v>
      </c>
      <c r="K380" s="2">
        <f t="shared" ca="1" si="220"/>
        <v>0</v>
      </c>
      <c r="L380" s="2">
        <f t="shared" ca="1" si="220"/>
        <v>0</v>
      </c>
      <c r="M380" s="2">
        <f t="shared" ca="1" si="220"/>
        <v>0</v>
      </c>
      <c r="N380" s="2">
        <f t="shared" ca="1" si="220"/>
        <v>0</v>
      </c>
      <c r="O380" s="2">
        <f t="shared" ca="1" si="220"/>
        <v>0</v>
      </c>
      <c r="P380" s="2">
        <f t="shared" ca="1" si="220"/>
        <v>0</v>
      </c>
      <c r="Q380" s="2">
        <f t="shared" ca="1" si="220"/>
        <v>0</v>
      </c>
      <c r="R380" s="2">
        <f t="shared" ca="1" si="220"/>
        <v>0</v>
      </c>
      <c r="S380" s="2">
        <f t="shared" ca="1" si="220"/>
        <v>0</v>
      </c>
      <c r="T380" s="2">
        <f t="shared" ca="1" si="220"/>
        <v>0</v>
      </c>
      <c r="U380" s="2">
        <f t="shared" ca="1" si="220"/>
        <v>0</v>
      </c>
      <c r="V380" s="2">
        <f t="shared" ca="1" si="220"/>
        <v>0</v>
      </c>
      <c r="W380" s="2">
        <f t="shared" ca="1" si="220"/>
        <v>0</v>
      </c>
      <c r="X380" s="2">
        <f t="shared" ca="1" si="220"/>
        <v>0</v>
      </c>
      <c r="Y380" s="2">
        <f t="shared" ca="1" si="220"/>
        <v>0</v>
      </c>
      <c r="Z380" s="2">
        <f t="shared" ca="1" si="220"/>
        <v>0</v>
      </c>
      <c r="AA380" s="2">
        <f t="shared" ca="1" si="220"/>
        <v>0</v>
      </c>
      <c r="AB380" s="2">
        <f t="shared" ca="1" si="220"/>
        <v>0</v>
      </c>
      <c r="AC380" s="2">
        <f t="shared" ca="1" si="220"/>
        <v>0</v>
      </c>
      <c r="AD380" s="2">
        <f t="shared" ca="1" si="220"/>
        <v>0</v>
      </c>
      <c r="AE380" s="2">
        <f t="shared" ca="1" si="220"/>
        <v>0</v>
      </c>
      <c r="AF380" s="2">
        <f t="shared" ca="1" si="220"/>
        <v>0</v>
      </c>
      <c r="AG380" s="2">
        <f t="shared" ca="1" si="220"/>
        <v>0</v>
      </c>
      <c r="AH380" s="2">
        <f t="shared" ca="1" si="220"/>
        <v>0</v>
      </c>
      <c r="AI380" s="2">
        <f t="shared" ca="1" si="220"/>
        <v>0</v>
      </c>
      <c r="AJ380" s="2">
        <f t="shared" ca="1" si="220"/>
        <v>0</v>
      </c>
      <c r="AK380" s="2">
        <f t="shared" ca="1" si="220"/>
        <v>0</v>
      </c>
      <c r="AL380" s="2">
        <f t="shared" ca="1" si="220"/>
        <v>0</v>
      </c>
      <c r="AM380" s="2">
        <f t="shared" ca="1" si="220"/>
        <v>0</v>
      </c>
      <c r="AN380" s="2">
        <f t="shared" ca="1" si="220"/>
        <v>0</v>
      </c>
      <c r="AO380" s="2">
        <f t="shared" ca="1" si="220"/>
        <v>0</v>
      </c>
      <c r="AP380" s="2">
        <f t="shared" ca="1" si="220"/>
        <v>0</v>
      </c>
      <c r="AQ380" s="2">
        <f t="shared" ca="1" si="220"/>
        <v>10330</v>
      </c>
      <c r="AR380" s="2">
        <f t="shared" ca="1" si="220"/>
        <v>424637</v>
      </c>
      <c r="AS380" s="2">
        <f t="shared" ca="1" si="220"/>
        <v>1899494</v>
      </c>
      <c r="AT380" s="2">
        <f t="shared" ca="1" si="220"/>
        <v>2478751</v>
      </c>
      <c r="AU380" s="2">
        <f t="shared" ca="1" si="220"/>
        <v>1750200</v>
      </c>
      <c r="AV380" s="2">
        <f t="shared" ca="1" si="220"/>
        <v>1505540</v>
      </c>
      <c r="AW380" s="2">
        <f t="shared" ca="1" si="220"/>
        <v>2051480</v>
      </c>
      <c r="AX380" s="2">
        <f t="shared" ca="1" si="220"/>
        <v>2191397</v>
      </c>
      <c r="AY380" s="2">
        <f t="shared" ca="1" si="220"/>
        <v>2631606</v>
      </c>
      <c r="AZ380" s="2">
        <f t="shared" ca="1" si="220"/>
        <v>1970082</v>
      </c>
      <c r="BA380" s="2">
        <f t="shared" ca="1" si="220"/>
        <v>1182993</v>
      </c>
      <c r="BB380" s="2">
        <f t="shared" ca="1" si="220"/>
        <v>1518168</v>
      </c>
      <c r="BC380" s="2">
        <f t="shared" ca="1" si="220"/>
        <v>1001879</v>
      </c>
      <c r="BD380" s="2">
        <f t="shared" ca="1" si="220"/>
        <v>1147077</v>
      </c>
      <c r="BE380" s="2">
        <f t="shared" ca="1" si="220"/>
        <v>1583010</v>
      </c>
      <c r="BF380" s="2">
        <f t="shared" ca="1" si="220"/>
        <v>1801114</v>
      </c>
      <c r="BG380" s="2">
        <f t="shared" ca="1" si="220"/>
        <v>1673412</v>
      </c>
      <c r="BH380" s="2">
        <f t="shared" ref="BH380:BY395" ca="1" si="221">OFFSET(INDIRECT($E380),0,BH$1)</f>
        <v>1377864</v>
      </c>
      <c r="BI380" s="2">
        <f t="shared" ca="1" si="221"/>
        <v>1326014</v>
      </c>
      <c r="BJ380" s="2">
        <f t="shared" ca="1" si="221"/>
        <v>1556515</v>
      </c>
      <c r="BK380" s="2">
        <f t="shared" ca="1" si="221"/>
        <v>1401150</v>
      </c>
      <c r="BL380" s="2">
        <f t="shared" ca="1" si="221"/>
        <v>1300015</v>
      </c>
      <c r="BM380" s="2">
        <f t="shared" ca="1" si="221"/>
        <v>1095754</v>
      </c>
      <c r="BN380" s="2">
        <f t="shared" ca="1" si="221"/>
        <v>1111582</v>
      </c>
      <c r="BO380" s="2">
        <f t="shared" ca="1" si="221"/>
        <v>954595</v>
      </c>
      <c r="BP380" s="2">
        <f t="shared" ca="1" si="221"/>
        <v>1025227</v>
      </c>
      <c r="BQ380" s="2">
        <f t="shared" ca="1" si="221"/>
        <v>1769645</v>
      </c>
      <c r="BR380" s="2">
        <f t="shared" ca="1" si="221"/>
        <v>1840549</v>
      </c>
      <c r="BS380" s="2">
        <f t="shared" ca="1" si="221"/>
        <v>1301753</v>
      </c>
      <c r="BT380" s="2">
        <f t="shared" ca="1" si="221"/>
        <v>1667520</v>
      </c>
      <c r="BU380" s="2">
        <f t="shared" ca="1" si="221"/>
        <v>1494076</v>
      </c>
      <c r="BV380" s="2">
        <f t="shared" ca="1" si="221"/>
        <v>1659303</v>
      </c>
      <c r="BW380" s="2">
        <f t="shared" ca="1" si="221"/>
        <v>2547632</v>
      </c>
      <c r="BX380" s="2">
        <f t="shared" ref="BR380:BX395" ca="1" si="222">OFFSET(INDIRECT($E380),0,BX$1)</f>
        <v>1791940</v>
      </c>
      <c r="BY380" s="2">
        <f t="shared" ca="1" si="221"/>
        <v>0</v>
      </c>
      <c r="BZ380" s="2">
        <f t="shared" ref="BY380:CC395" ca="1" si="223">OFFSET(INDIRECT($E380),0,BZ$1)</f>
        <v>0</v>
      </c>
      <c r="CA380" s="2">
        <f t="shared" ca="1" si="223"/>
        <v>0</v>
      </c>
      <c r="CB380" s="2">
        <f t="shared" ca="1" si="223"/>
        <v>0</v>
      </c>
      <c r="CC380" s="2">
        <f t="shared" ca="1" si="223"/>
        <v>0</v>
      </c>
    </row>
    <row r="381" spans="2:81">
      <c r="B381" s="26">
        <v>408</v>
      </c>
      <c r="C381" s="26" t="str">
        <f t="shared" si="191"/>
        <v>历史汇总!B408</v>
      </c>
      <c r="D381" s="26">
        <v>379</v>
      </c>
      <c r="E381" s="26" t="str">
        <f t="shared" si="192"/>
        <v>历史新!C379</v>
      </c>
      <c r="F381" s="26">
        <f>ROW()</f>
        <v>381</v>
      </c>
      <c r="G381" s="694"/>
      <c r="H381" s="29" t="s">
        <v>16</v>
      </c>
      <c r="I381" s="202">
        <f t="shared" ref="I381:X401" ca="1" si="224">OFFSET(INDIRECT($E381),0,I$1)</f>
        <v>0</v>
      </c>
      <c r="J381" s="202">
        <f t="shared" ca="1" si="220"/>
        <v>0</v>
      </c>
      <c r="K381" s="202">
        <f t="shared" ca="1" si="220"/>
        <v>0</v>
      </c>
      <c r="L381" s="202">
        <f t="shared" ca="1" si="220"/>
        <v>0</v>
      </c>
      <c r="M381" s="202">
        <f t="shared" ca="1" si="220"/>
        <v>0</v>
      </c>
      <c r="N381" s="202">
        <f t="shared" ca="1" si="220"/>
        <v>0</v>
      </c>
      <c r="O381" s="202">
        <f t="shared" ca="1" si="220"/>
        <v>0</v>
      </c>
      <c r="P381" s="202">
        <f t="shared" ca="1" si="220"/>
        <v>0</v>
      </c>
      <c r="Q381" s="202">
        <f t="shared" ca="1" si="220"/>
        <v>0</v>
      </c>
      <c r="R381" s="202">
        <f t="shared" ca="1" si="220"/>
        <v>0</v>
      </c>
      <c r="S381" s="202">
        <f t="shared" ca="1" si="220"/>
        <v>0</v>
      </c>
      <c r="T381" s="202">
        <f t="shared" ca="1" si="220"/>
        <v>0</v>
      </c>
      <c r="U381" s="202">
        <f t="shared" ca="1" si="220"/>
        <v>0</v>
      </c>
      <c r="V381" s="202">
        <f t="shared" ca="1" si="220"/>
        <v>0</v>
      </c>
      <c r="W381" s="202">
        <f t="shared" ca="1" si="220"/>
        <v>0</v>
      </c>
      <c r="X381" s="202">
        <f t="shared" ca="1" si="220"/>
        <v>0</v>
      </c>
      <c r="Y381" s="202">
        <f t="shared" ca="1" si="220"/>
        <v>0</v>
      </c>
      <c r="Z381" s="202">
        <f t="shared" ca="1" si="220"/>
        <v>0</v>
      </c>
      <c r="AA381" s="202">
        <f t="shared" ca="1" si="220"/>
        <v>0</v>
      </c>
      <c r="AB381" s="202">
        <f t="shared" ca="1" si="220"/>
        <v>0</v>
      </c>
      <c r="AC381" s="202">
        <f t="shared" ca="1" si="220"/>
        <v>0</v>
      </c>
      <c r="AD381" s="202">
        <f t="shared" ca="1" si="220"/>
        <v>0</v>
      </c>
      <c r="AE381" s="202">
        <f t="shared" ca="1" si="220"/>
        <v>0</v>
      </c>
      <c r="AF381" s="202">
        <f t="shared" ca="1" si="220"/>
        <v>0</v>
      </c>
      <c r="AG381" s="202">
        <f t="shared" ca="1" si="220"/>
        <v>0</v>
      </c>
      <c r="AH381" s="202">
        <f t="shared" ca="1" si="220"/>
        <v>0</v>
      </c>
      <c r="AI381" s="202">
        <f t="shared" ca="1" si="220"/>
        <v>0</v>
      </c>
      <c r="AJ381" s="202">
        <f t="shared" ca="1" si="220"/>
        <v>0</v>
      </c>
      <c r="AK381" s="202">
        <f t="shared" ca="1" si="220"/>
        <v>0</v>
      </c>
      <c r="AL381" s="202">
        <f t="shared" ca="1" si="220"/>
        <v>0</v>
      </c>
      <c r="AM381" s="202">
        <f t="shared" ca="1" si="220"/>
        <v>0</v>
      </c>
      <c r="AN381" s="202">
        <f t="shared" ca="1" si="220"/>
        <v>0</v>
      </c>
      <c r="AO381" s="202">
        <f t="shared" ca="1" si="220"/>
        <v>0</v>
      </c>
      <c r="AP381" s="202">
        <f t="shared" ca="1" si="220"/>
        <v>0</v>
      </c>
      <c r="AQ381" s="202">
        <f t="shared" ca="1" si="220"/>
        <v>0</v>
      </c>
      <c r="AR381" s="202">
        <f t="shared" ca="1" si="220"/>
        <v>40.107199999999999</v>
      </c>
      <c r="AS381" s="202">
        <f t="shared" ca="1" si="220"/>
        <v>3.4731999999999998</v>
      </c>
      <c r="AT381" s="202">
        <f t="shared" ca="1" si="220"/>
        <v>0.30499999999999999</v>
      </c>
      <c r="AU381" s="202">
        <f t="shared" ca="1" si="220"/>
        <v>-0.29389999999999999</v>
      </c>
      <c r="AV381" s="202">
        <f t="shared" ca="1" si="220"/>
        <v>-0.13980000000000001</v>
      </c>
      <c r="AW381" s="202">
        <f t="shared" ca="1" si="220"/>
        <v>0.36259999999999998</v>
      </c>
      <c r="AX381" s="202">
        <f t="shared" ca="1" si="220"/>
        <v>6.8199999999999997E-2</v>
      </c>
      <c r="AY381" s="202">
        <f t="shared" ca="1" si="220"/>
        <v>0.2009</v>
      </c>
      <c r="AZ381" s="202">
        <f t="shared" ca="1" si="220"/>
        <v>-0.25140000000000001</v>
      </c>
      <c r="BA381" s="202">
        <f t="shared" ca="1" si="220"/>
        <v>-0.39950000000000002</v>
      </c>
      <c r="BB381" s="202">
        <f t="shared" ca="1" si="220"/>
        <v>0.2833</v>
      </c>
      <c r="BC381" s="202">
        <f t="shared" ca="1" si="220"/>
        <v>-0.34010000000000001</v>
      </c>
      <c r="BD381" s="202">
        <f t="shared" ca="1" si="220"/>
        <v>0.1449</v>
      </c>
      <c r="BE381" s="202">
        <f t="shared" ca="1" si="220"/>
        <v>0.38</v>
      </c>
      <c r="BF381" s="202">
        <f t="shared" ca="1" si="220"/>
        <v>0.13780000000000001</v>
      </c>
      <c r="BG381" s="202">
        <f t="shared" ca="1" si="220"/>
        <v>-7.0900000000000005E-2</v>
      </c>
      <c r="BH381" s="202">
        <f t="shared" ca="1" si="221"/>
        <v>-0.17660000000000001</v>
      </c>
      <c r="BI381" s="202">
        <f t="shared" ca="1" si="221"/>
        <v>-3.7600000000000001E-2</v>
      </c>
      <c r="BJ381" s="202">
        <f t="shared" ca="1" si="221"/>
        <v>0.17380000000000001</v>
      </c>
      <c r="BK381" s="202">
        <f t="shared" ca="1" si="221"/>
        <v>-9.98E-2</v>
      </c>
      <c r="BL381" s="202">
        <f t="shared" ca="1" si="221"/>
        <v>-7.22E-2</v>
      </c>
      <c r="BM381" s="202">
        <f t="shared" ca="1" si="221"/>
        <v>-0.15709999999999999</v>
      </c>
      <c r="BN381" s="202">
        <f t="shared" ca="1" si="221"/>
        <v>1.44E-2</v>
      </c>
      <c r="BO381" s="202">
        <f t="shared" ca="1" si="221"/>
        <v>-0.14119999999999999</v>
      </c>
      <c r="BP381" s="202">
        <f t="shared" ca="1" si="221"/>
        <v>7.3999999999999996E-2</v>
      </c>
      <c r="BQ381" s="202">
        <f t="shared" ca="1" si="221"/>
        <v>0.72609999999999997</v>
      </c>
      <c r="BR381" s="202">
        <f t="shared" ca="1" si="222"/>
        <v>4.0099999999999997E-2</v>
      </c>
      <c r="BS381" s="202">
        <f t="shared" ca="1" si="222"/>
        <v>-0.29270000000000002</v>
      </c>
      <c r="BT381" s="202">
        <f t="shared" ca="1" si="222"/>
        <v>0.28100000000000003</v>
      </c>
      <c r="BU381" s="202">
        <f t="shared" ca="1" si="222"/>
        <v>-0.104</v>
      </c>
      <c r="BV381" s="202">
        <f t="shared" ca="1" si="222"/>
        <v>0.1106</v>
      </c>
      <c r="BW381" s="202">
        <f t="shared" ca="1" si="222"/>
        <v>0.53539999999999999</v>
      </c>
      <c r="BX381" s="202">
        <f t="shared" ca="1" si="222"/>
        <v>-0.29659999999999997</v>
      </c>
      <c r="BY381" s="202">
        <f t="shared" ca="1" si="223"/>
        <v>0</v>
      </c>
      <c r="BZ381" s="202">
        <f t="shared" ca="1" si="223"/>
        <v>0</v>
      </c>
      <c r="CA381" s="202">
        <f t="shared" ca="1" si="223"/>
        <v>0</v>
      </c>
      <c r="CB381" s="202">
        <f t="shared" ca="1" si="223"/>
        <v>0</v>
      </c>
      <c r="CC381" s="202">
        <f t="shared" ca="1" si="223"/>
        <v>0</v>
      </c>
    </row>
    <row r="382" spans="2:81">
      <c r="B382" s="26">
        <v>409</v>
      </c>
      <c r="C382" s="26" t="str">
        <f t="shared" si="191"/>
        <v>历史汇总!B409</v>
      </c>
      <c r="D382" s="26">
        <v>380</v>
      </c>
      <c r="E382" s="26" t="str">
        <f t="shared" si="192"/>
        <v>历史新!C380</v>
      </c>
      <c r="F382" s="26">
        <f>ROW()</f>
        <v>382</v>
      </c>
      <c r="G382" s="694"/>
      <c r="H382" s="28" t="s">
        <v>17</v>
      </c>
      <c r="I382" s="2">
        <f t="shared" ca="1" si="224"/>
        <v>0</v>
      </c>
      <c r="J382" s="2">
        <f t="shared" ca="1" si="220"/>
        <v>0</v>
      </c>
      <c r="K382" s="2">
        <f t="shared" ca="1" si="220"/>
        <v>0</v>
      </c>
      <c r="L382" s="2">
        <f t="shared" ca="1" si="220"/>
        <v>0</v>
      </c>
      <c r="M382" s="2">
        <f t="shared" ca="1" si="220"/>
        <v>0</v>
      </c>
      <c r="N382" s="2">
        <f t="shared" ca="1" si="220"/>
        <v>0</v>
      </c>
      <c r="O382" s="2">
        <f t="shared" ca="1" si="220"/>
        <v>0</v>
      </c>
      <c r="P382" s="2">
        <f t="shared" ca="1" si="220"/>
        <v>0</v>
      </c>
      <c r="Q382" s="2">
        <f t="shared" ca="1" si="220"/>
        <v>0</v>
      </c>
      <c r="R382" s="2">
        <f t="shared" ca="1" si="220"/>
        <v>0</v>
      </c>
      <c r="S382" s="2">
        <f t="shared" ca="1" si="220"/>
        <v>0</v>
      </c>
      <c r="T382" s="2">
        <f t="shared" ca="1" si="220"/>
        <v>0</v>
      </c>
      <c r="U382" s="2">
        <f t="shared" ca="1" si="220"/>
        <v>0</v>
      </c>
      <c r="V382" s="2">
        <f t="shared" ca="1" si="220"/>
        <v>0</v>
      </c>
      <c r="W382" s="2">
        <f t="shared" ca="1" si="220"/>
        <v>0</v>
      </c>
      <c r="X382" s="2">
        <f t="shared" ca="1" si="220"/>
        <v>0</v>
      </c>
      <c r="Y382" s="2">
        <f t="shared" ca="1" si="220"/>
        <v>0</v>
      </c>
      <c r="Z382" s="2">
        <f t="shared" ca="1" si="220"/>
        <v>0</v>
      </c>
      <c r="AA382" s="2">
        <f t="shared" ca="1" si="220"/>
        <v>0</v>
      </c>
      <c r="AB382" s="2">
        <f t="shared" ca="1" si="220"/>
        <v>0</v>
      </c>
      <c r="AC382" s="2">
        <f t="shared" ca="1" si="220"/>
        <v>0</v>
      </c>
      <c r="AD382" s="2">
        <f t="shared" ca="1" si="220"/>
        <v>0</v>
      </c>
      <c r="AE382" s="2">
        <f t="shared" ca="1" si="220"/>
        <v>0</v>
      </c>
      <c r="AF382" s="2">
        <f t="shared" ca="1" si="220"/>
        <v>0</v>
      </c>
      <c r="AG382" s="2">
        <f t="shared" ca="1" si="220"/>
        <v>0</v>
      </c>
      <c r="AH382" s="2">
        <f t="shared" ca="1" si="220"/>
        <v>0</v>
      </c>
      <c r="AI382" s="2">
        <f t="shared" ca="1" si="220"/>
        <v>0</v>
      </c>
      <c r="AJ382" s="2">
        <f t="shared" ca="1" si="220"/>
        <v>0</v>
      </c>
      <c r="AK382" s="2">
        <f t="shared" ca="1" si="220"/>
        <v>0</v>
      </c>
      <c r="AL382" s="2">
        <f t="shared" ca="1" si="220"/>
        <v>0</v>
      </c>
      <c r="AM382" s="2">
        <f t="shared" ca="1" si="220"/>
        <v>0</v>
      </c>
      <c r="AN382" s="2">
        <f t="shared" ca="1" si="220"/>
        <v>0</v>
      </c>
      <c r="AO382" s="2">
        <f t="shared" ca="1" si="220"/>
        <v>0</v>
      </c>
      <c r="AP382" s="2">
        <f t="shared" ca="1" si="220"/>
        <v>0</v>
      </c>
      <c r="AQ382" s="2">
        <f t="shared" ca="1" si="220"/>
        <v>347</v>
      </c>
      <c r="AR382" s="2">
        <f t="shared" ca="1" si="220"/>
        <v>8778</v>
      </c>
      <c r="AS382" s="2">
        <f t="shared" ca="1" si="220"/>
        <v>41217</v>
      </c>
      <c r="AT382" s="2">
        <f t="shared" ca="1" si="220"/>
        <v>40546</v>
      </c>
      <c r="AU382" s="2">
        <f t="shared" ca="1" si="220"/>
        <v>32363</v>
      </c>
      <c r="AV382" s="2">
        <f t="shared" ca="1" si="220"/>
        <v>29345</v>
      </c>
      <c r="AW382" s="2">
        <f t="shared" ca="1" si="220"/>
        <v>40052</v>
      </c>
      <c r="AX382" s="2">
        <f t="shared" ca="1" si="220"/>
        <v>38686</v>
      </c>
      <c r="AY382" s="2">
        <f t="shared" ca="1" si="220"/>
        <v>44336</v>
      </c>
      <c r="AZ382" s="2">
        <f t="shared" ca="1" si="220"/>
        <v>31219</v>
      </c>
      <c r="BA382" s="2">
        <f t="shared" ca="1" si="220"/>
        <v>20786</v>
      </c>
      <c r="BB382" s="2">
        <f t="shared" ca="1" si="220"/>
        <v>27304</v>
      </c>
      <c r="BC382" s="2">
        <f t="shared" ca="1" si="220"/>
        <v>20147</v>
      </c>
      <c r="BD382" s="2">
        <f t="shared" ca="1" si="220"/>
        <v>22823</v>
      </c>
      <c r="BE382" s="2">
        <f t="shared" ca="1" si="220"/>
        <v>25357</v>
      </c>
      <c r="BF382" s="2">
        <f t="shared" ca="1" si="220"/>
        <v>25546</v>
      </c>
      <c r="BG382" s="2">
        <f t="shared" ca="1" si="220"/>
        <v>23964</v>
      </c>
      <c r="BH382" s="2">
        <f t="shared" ca="1" si="221"/>
        <v>23404</v>
      </c>
      <c r="BI382" s="2">
        <f t="shared" ca="1" si="221"/>
        <v>24750</v>
      </c>
      <c r="BJ382" s="2">
        <f t="shared" ca="1" si="221"/>
        <v>26464</v>
      </c>
      <c r="BK382" s="2">
        <f t="shared" ca="1" si="221"/>
        <v>25596</v>
      </c>
      <c r="BL382" s="2">
        <f t="shared" ca="1" si="221"/>
        <v>20963</v>
      </c>
      <c r="BM382" s="2">
        <f t="shared" ca="1" si="221"/>
        <v>17253</v>
      </c>
      <c r="BN382" s="2">
        <f t="shared" ca="1" si="221"/>
        <v>15434</v>
      </c>
      <c r="BO382" s="2">
        <f t="shared" ca="1" si="221"/>
        <v>15042</v>
      </c>
      <c r="BP382" s="2">
        <f t="shared" ca="1" si="221"/>
        <v>17331</v>
      </c>
      <c r="BQ382" s="2">
        <f t="shared" ca="1" si="221"/>
        <v>30398</v>
      </c>
      <c r="BR382" s="2">
        <f t="shared" ca="1" si="222"/>
        <v>26008</v>
      </c>
      <c r="BS382" s="2">
        <f t="shared" ca="1" si="222"/>
        <v>24314</v>
      </c>
      <c r="BT382" s="2">
        <f t="shared" ca="1" si="222"/>
        <v>25540</v>
      </c>
      <c r="BU382" s="2">
        <f t="shared" ca="1" si="222"/>
        <v>24218</v>
      </c>
      <c r="BV382" s="2">
        <f t="shared" ca="1" si="222"/>
        <v>30770</v>
      </c>
      <c r="BW382" s="2">
        <f t="shared" ca="1" si="222"/>
        <v>43558</v>
      </c>
      <c r="BX382" s="2">
        <f t="shared" ca="1" si="222"/>
        <v>28579</v>
      </c>
      <c r="BY382" s="2">
        <f t="shared" ca="1" si="223"/>
        <v>0</v>
      </c>
      <c r="BZ382" s="2">
        <f t="shared" ca="1" si="223"/>
        <v>0</v>
      </c>
      <c r="CA382" s="2">
        <f t="shared" ca="1" si="223"/>
        <v>0</v>
      </c>
      <c r="CB382" s="2">
        <f t="shared" ca="1" si="223"/>
        <v>0</v>
      </c>
      <c r="CC382" s="2">
        <f t="shared" ca="1" si="223"/>
        <v>0</v>
      </c>
    </row>
    <row r="383" spans="2:81">
      <c r="B383" s="26">
        <v>410</v>
      </c>
      <c r="C383" s="26" t="str">
        <f t="shared" si="191"/>
        <v>历史汇总!B410</v>
      </c>
      <c r="D383" s="26">
        <v>381</v>
      </c>
      <c r="E383" s="26" t="str">
        <f t="shared" si="192"/>
        <v>历史新!C381</v>
      </c>
      <c r="F383" s="26">
        <f>ROW()</f>
        <v>383</v>
      </c>
      <c r="G383" s="694"/>
      <c r="H383" s="29" t="s">
        <v>18</v>
      </c>
      <c r="I383" s="4">
        <f t="shared" ca="1" si="224"/>
        <v>0</v>
      </c>
      <c r="J383" s="4">
        <f t="shared" ca="1" si="220"/>
        <v>0</v>
      </c>
      <c r="K383" s="4">
        <f t="shared" ca="1" si="220"/>
        <v>0</v>
      </c>
      <c r="L383" s="4">
        <f t="shared" ca="1" si="220"/>
        <v>0</v>
      </c>
      <c r="M383" s="4">
        <f t="shared" ca="1" si="220"/>
        <v>0</v>
      </c>
      <c r="N383" s="4">
        <f t="shared" ca="1" si="220"/>
        <v>0</v>
      </c>
      <c r="O383" s="4">
        <f t="shared" ca="1" si="220"/>
        <v>0</v>
      </c>
      <c r="P383" s="4">
        <f t="shared" ca="1" si="220"/>
        <v>0</v>
      </c>
      <c r="Q383" s="4">
        <f t="shared" ca="1" si="220"/>
        <v>0</v>
      </c>
      <c r="R383" s="4">
        <f t="shared" ca="1" si="220"/>
        <v>0</v>
      </c>
      <c r="S383" s="4">
        <f t="shared" ca="1" si="220"/>
        <v>0</v>
      </c>
      <c r="T383" s="4">
        <f t="shared" ca="1" si="220"/>
        <v>0</v>
      </c>
      <c r="U383" s="4">
        <f t="shared" ca="1" si="220"/>
        <v>0</v>
      </c>
      <c r="V383" s="4">
        <f t="shared" ca="1" si="220"/>
        <v>0</v>
      </c>
      <c r="W383" s="4">
        <f t="shared" ca="1" si="220"/>
        <v>0</v>
      </c>
      <c r="X383" s="4">
        <f t="shared" ca="1" si="220"/>
        <v>0</v>
      </c>
      <c r="Y383" s="4">
        <f t="shared" ca="1" si="220"/>
        <v>0</v>
      </c>
      <c r="Z383" s="4">
        <f t="shared" ca="1" si="220"/>
        <v>0</v>
      </c>
      <c r="AA383" s="4">
        <f t="shared" ca="1" si="220"/>
        <v>0</v>
      </c>
      <c r="AB383" s="4">
        <f t="shared" ca="1" si="220"/>
        <v>0</v>
      </c>
      <c r="AC383" s="4">
        <f t="shared" ca="1" si="220"/>
        <v>0</v>
      </c>
      <c r="AD383" s="4">
        <f t="shared" ca="1" si="220"/>
        <v>0</v>
      </c>
      <c r="AE383" s="4">
        <f t="shared" ca="1" si="220"/>
        <v>0</v>
      </c>
      <c r="AF383" s="4">
        <f t="shared" ca="1" si="220"/>
        <v>0</v>
      </c>
      <c r="AG383" s="4">
        <f t="shared" ca="1" si="220"/>
        <v>0</v>
      </c>
      <c r="AH383" s="4">
        <f t="shared" ca="1" si="220"/>
        <v>0</v>
      </c>
      <c r="AI383" s="4">
        <f t="shared" ca="1" si="220"/>
        <v>0</v>
      </c>
      <c r="AJ383" s="4">
        <f t="shared" ca="1" si="220"/>
        <v>0</v>
      </c>
      <c r="AK383" s="4">
        <f t="shared" ca="1" si="220"/>
        <v>0</v>
      </c>
      <c r="AL383" s="4">
        <f t="shared" ca="1" si="220"/>
        <v>0</v>
      </c>
      <c r="AM383" s="4">
        <f t="shared" ca="1" si="220"/>
        <v>0</v>
      </c>
      <c r="AN383" s="4">
        <f t="shared" ca="1" si="220"/>
        <v>0</v>
      </c>
      <c r="AO383" s="4">
        <f t="shared" ca="1" si="220"/>
        <v>0</v>
      </c>
      <c r="AP383" s="4">
        <f t="shared" ca="1" si="220"/>
        <v>0</v>
      </c>
      <c r="AQ383" s="4">
        <f t="shared" ca="1" si="220"/>
        <v>0</v>
      </c>
      <c r="AR383" s="4">
        <f t="shared" ca="1" si="220"/>
        <v>24.296800000000001</v>
      </c>
      <c r="AS383" s="4">
        <f t="shared" ca="1" si="220"/>
        <v>3.6955</v>
      </c>
      <c r="AT383" s="4">
        <f t="shared" ca="1" si="220"/>
        <v>-1.6299999999999999E-2</v>
      </c>
      <c r="AU383" s="4">
        <f t="shared" ca="1" si="220"/>
        <v>-0.20180000000000001</v>
      </c>
      <c r="AV383" s="4">
        <f t="shared" ca="1" si="220"/>
        <v>-9.3299999999999994E-2</v>
      </c>
      <c r="AW383" s="4">
        <f t="shared" ca="1" si="220"/>
        <v>0.3649</v>
      </c>
      <c r="AX383" s="4">
        <f t="shared" ca="1" si="220"/>
        <v>-3.4099999999999998E-2</v>
      </c>
      <c r="AY383" s="4">
        <f t="shared" ca="1" si="220"/>
        <v>0.14599999999999999</v>
      </c>
      <c r="AZ383" s="4">
        <f t="shared" ca="1" si="220"/>
        <v>-0.2959</v>
      </c>
      <c r="BA383" s="4">
        <f t="shared" ca="1" si="220"/>
        <v>-0.3342</v>
      </c>
      <c r="BB383" s="4">
        <f t="shared" ca="1" si="220"/>
        <v>0.31359999999999999</v>
      </c>
      <c r="BC383" s="4">
        <f t="shared" ca="1" si="220"/>
        <v>-0.2621</v>
      </c>
      <c r="BD383" s="4">
        <f t="shared" ca="1" si="220"/>
        <v>0.1328</v>
      </c>
      <c r="BE383" s="4">
        <f t="shared" ca="1" si="220"/>
        <v>0.111</v>
      </c>
      <c r="BF383" s="4">
        <f t="shared" ca="1" si="220"/>
        <v>7.4999999999999997E-3</v>
      </c>
      <c r="BG383" s="4">
        <f t="shared" ca="1" si="220"/>
        <v>-6.1899999999999997E-2</v>
      </c>
      <c r="BH383" s="4">
        <f t="shared" ca="1" si="221"/>
        <v>-2.3400000000000001E-2</v>
      </c>
      <c r="BI383" s="4">
        <f t="shared" ca="1" si="221"/>
        <v>5.7500000000000002E-2</v>
      </c>
      <c r="BJ383" s="4">
        <f t="shared" ca="1" si="221"/>
        <v>6.93E-2</v>
      </c>
      <c r="BK383" s="4">
        <f t="shared" ca="1" si="221"/>
        <v>-3.2800000000000003E-2</v>
      </c>
      <c r="BL383" s="4">
        <f t="shared" ca="1" si="221"/>
        <v>-0.18099999999999999</v>
      </c>
      <c r="BM383" s="4">
        <f t="shared" ca="1" si="221"/>
        <v>-0.17699999999999999</v>
      </c>
      <c r="BN383" s="4">
        <f t="shared" ca="1" si="221"/>
        <v>-0.10539999999999999</v>
      </c>
      <c r="BO383" s="4">
        <f t="shared" ca="1" si="221"/>
        <v>-2.5399999999999999E-2</v>
      </c>
      <c r="BP383" s="4">
        <f t="shared" ca="1" si="221"/>
        <v>0.1522</v>
      </c>
      <c r="BQ383" s="4">
        <f t="shared" ca="1" si="221"/>
        <v>0.754</v>
      </c>
      <c r="BR383" s="4">
        <f t="shared" ca="1" si="222"/>
        <v>-0.1444</v>
      </c>
      <c r="BS383" s="4">
        <f t="shared" ca="1" si="222"/>
        <v>-6.5100000000000005E-2</v>
      </c>
      <c r="BT383" s="4">
        <f t="shared" ca="1" si="222"/>
        <v>5.04E-2</v>
      </c>
      <c r="BU383" s="4">
        <f t="shared" ca="1" si="222"/>
        <v>-5.1799999999999999E-2</v>
      </c>
      <c r="BV383" s="4">
        <f t="shared" ca="1" si="222"/>
        <v>0.27050000000000002</v>
      </c>
      <c r="BW383" s="4">
        <f t="shared" ca="1" si="222"/>
        <v>0.41560000000000002</v>
      </c>
      <c r="BX383" s="4">
        <f t="shared" ca="1" si="222"/>
        <v>-0.34389999999999998</v>
      </c>
      <c r="BY383" s="4">
        <f t="shared" ca="1" si="223"/>
        <v>0</v>
      </c>
      <c r="BZ383" s="4">
        <f t="shared" ca="1" si="223"/>
        <v>0</v>
      </c>
      <c r="CA383" s="4">
        <f t="shared" ca="1" si="223"/>
        <v>0</v>
      </c>
      <c r="CB383" s="4">
        <f t="shared" ca="1" si="223"/>
        <v>0</v>
      </c>
      <c r="CC383" s="4">
        <f t="shared" ca="1" si="223"/>
        <v>0</v>
      </c>
    </row>
    <row r="384" spans="2:81">
      <c r="B384" s="26">
        <v>421</v>
      </c>
      <c r="C384" s="26" t="str">
        <f t="shared" si="191"/>
        <v>历史汇总!B421</v>
      </c>
      <c r="D384" s="26">
        <v>382</v>
      </c>
      <c r="E384" s="26" t="str">
        <f t="shared" si="192"/>
        <v>历史新!C382</v>
      </c>
      <c r="F384" s="26">
        <f>ROW()</f>
        <v>384</v>
      </c>
      <c r="G384" s="694"/>
      <c r="H384" s="28" t="s">
        <v>19</v>
      </c>
      <c r="I384" s="2">
        <f t="shared" ca="1" si="224"/>
        <v>0</v>
      </c>
      <c r="J384" s="2">
        <f t="shared" ca="1" si="220"/>
        <v>0</v>
      </c>
      <c r="K384" s="2">
        <f t="shared" ca="1" si="220"/>
        <v>0</v>
      </c>
      <c r="L384" s="2">
        <f t="shared" ca="1" si="220"/>
        <v>0</v>
      </c>
      <c r="M384" s="2">
        <f t="shared" ca="1" si="220"/>
        <v>0</v>
      </c>
      <c r="N384" s="2">
        <f t="shared" ca="1" si="220"/>
        <v>0</v>
      </c>
      <c r="O384" s="2">
        <f t="shared" ca="1" si="220"/>
        <v>0</v>
      </c>
      <c r="P384" s="2">
        <f t="shared" ca="1" si="220"/>
        <v>0</v>
      </c>
      <c r="Q384" s="2">
        <f t="shared" ca="1" si="220"/>
        <v>0</v>
      </c>
      <c r="R384" s="2">
        <f t="shared" ca="1" si="220"/>
        <v>0</v>
      </c>
      <c r="S384" s="2">
        <f t="shared" ca="1" si="220"/>
        <v>0</v>
      </c>
      <c r="T384" s="2">
        <f t="shared" ca="1" si="220"/>
        <v>0</v>
      </c>
      <c r="U384" s="2">
        <f t="shared" ca="1" si="220"/>
        <v>0</v>
      </c>
      <c r="V384" s="2">
        <f t="shared" ca="1" si="220"/>
        <v>0</v>
      </c>
      <c r="W384" s="2">
        <f t="shared" ca="1" si="220"/>
        <v>0</v>
      </c>
      <c r="X384" s="2">
        <f t="shared" ca="1" si="220"/>
        <v>0</v>
      </c>
      <c r="Y384" s="2">
        <f t="shared" ca="1" si="220"/>
        <v>0</v>
      </c>
      <c r="Z384" s="2">
        <f t="shared" ca="1" si="220"/>
        <v>0</v>
      </c>
      <c r="AA384" s="2">
        <f t="shared" ca="1" si="220"/>
        <v>0</v>
      </c>
      <c r="AB384" s="2">
        <f t="shared" ca="1" si="220"/>
        <v>0</v>
      </c>
      <c r="AC384" s="2">
        <f t="shared" ca="1" si="220"/>
        <v>0</v>
      </c>
      <c r="AD384" s="2">
        <f t="shared" ca="1" si="220"/>
        <v>0</v>
      </c>
      <c r="AE384" s="2">
        <f t="shared" ca="1" si="220"/>
        <v>0</v>
      </c>
      <c r="AF384" s="2">
        <f t="shared" ca="1" si="220"/>
        <v>0</v>
      </c>
      <c r="AG384" s="2">
        <f t="shared" ca="1" si="220"/>
        <v>0</v>
      </c>
      <c r="AH384" s="2">
        <f t="shared" ca="1" si="220"/>
        <v>0</v>
      </c>
      <c r="AI384" s="2">
        <f t="shared" ca="1" si="220"/>
        <v>0</v>
      </c>
      <c r="AJ384" s="2">
        <f t="shared" ca="1" si="220"/>
        <v>0</v>
      </c>
      <c r="AK384" s="2">
        <f t="shared" ca="1" si="220"/>
        <v>0</v>
      </c>
      <c r="AL384" s="2">
        <f t="shared" ca="1" si="220"/>
        <v>0</v>
      </c>
      <c r="AM384" s="2">
        <f t="shared" ca="1" si="220"/>
        <v>0</v>
      </c>
      <c r="AN384" s="2">
        <f t="shared" ca="1" si="220"/>
        <v>0</v>
      </c>
      <c r="AO384" s="2">
        <f t="shared" ca="1" si="220"/>
        <v>0</v>
      </c>
      <c r="AP384" s="2">
        <f t="shared" ca="1" si="220"/>
        <v>0</v>
      </c>
      <c r="AQ384" s="2">
        <f t="shared" ca="1" si="220"/>
        <v>29.77</v>
      </c>
      <c r="AR384" s="2">
        <f t="shared" ca="1" si="220"/>
        <v>48.38</v>
      </c>
      <c r="AS384" s="2">
        <f t="shared" ca="1" si="220"/>
        <v>46.09</v>
      </c>
      <c r="AT384" s="2">
        <f t="shared" ca="1" si="220"/>
        <v>61.13</v>
      </c>
      <c r="AU384" s="2">
        <f t="shared" ca="1" si="220"/>
        <v>54.08</v>
      </c>
      <c r="AV384" s="2">
        <f t="shared" ca="1" si="220"/>
        <v>51.3</v>
      </c>
      <c r="AW384" s="2">
        <f t="shared" ca="1" si="220"/>
        <v>51.22</v>
      </c>
      <c r="AX384" s="2">
        <f t="shared" ca="1" si="220"/>
        <v>56.65</v>
      </c>
      <c r="AY384" s="2">
        <f t="shared" ca="1" si="220"/>
        <v>59.36</v>
      </c>
      <c r="AZ384" s="2">
        <f t="shared" ca="1" si="220"/>
        <v>63.11</v>
      </c>
      <c r="BA384" s="2">
        <f t="shared" ca="1" si="220"/>
        <v>56.91</v>
      </c>
      <c r="BB384" s="2">
        <f t="shared" ca="1" si="220"/>
        <v>55.6</v>
      </c>
      <c r="BC384" s="2">
        <f t="shared" ca="1" si="220"/>
        <v>49.73</v>
      </c>
      <c r="BD384" s="2">
        <f t="shared" ca="1" si="220"/>
        <v>50.26</v>
      </c>
      <c r="BE384" s="2">
        <f t="shared" ca="1" si="220"/>
        <v>62.43</v>
      </c>
      <c r="BF384" s="2">
        <f t="shared" ca="1" si="220"/>
        <v>70.5</v>
      </c>
      <c r="BG384" s="2">
        <f t="shared" ca="1" si="220"/>
        <v>69.83</v>
      </c>
      <c r="BH384" s="2">
        <f t="shared" ca="1" si="221"/>
        <v>58.87</v>
      </c>
      <c r="BI384" s="2">
        <f t="shared" ca="1" si="221"/>
        <v>53.58</v>
      </c>
      <c r="BJ384" s="2">
        <f t="shared" ca="1" si="221"/>
        <v>58.82</v>
      </c>
      <c r="BK384" s="2">
        <f t="shared" ca="1" si="221"/>
        <v>54.74</v>
      </c>
      <c r="BL384" s="2">
        <f t="shared" ca="1" si="221"/>
        <v>62.01</v>
      </c>
      <c r="BM384" s="2">
        <f t="shared" ca="1" si="221"/>
        <v>63.51</v>
      </c>
      <c r="BN384" s="2">
        <f t="shared" ca="1" si="221"/>
        <v>72.02</v>
      </c>
      <c r="BO384" s="2">
        <f t="shared" ca="1" si="221"/>
        <v>63.46</v>
      </c>
      <c r="BP384" s="2">
        <f t="shared" ca="1" si="221"/>
        <v>59.16</v>
      </c>
      <c r="BQ384" s="2">
        <f t="shared" ca="1" si="221"/>
        <v>58.22</v>
      </c>
      <c r="BR384" s="2">
        <f t="shared" ca="1" si="222"/>
        <v>70.77</v>
      </c>
      <c r="BS384" s="2">
        <f t="shared" ca="1" si="222"/>
        <v>53.54</v>
      </c>
      <c r="BT384" s="2">
        <f t="shared" ca="1" si="222"/>
        <v>65.290000000000006</v>
      </c>
      <c r="BU384" s="2">
        <f t="shared" ca="1" si="222"/>
        <v>61.69</v>
      </c>
      <c r="BV384" s="2">
        <f t="shared" ca="1" si="222"/>
        <v>53.93</v>
      </c>
      <c r="BW384" s="2">
        <f t="shared" ca="1" si="222"/>
        <v>58.49</v>
      </c>
      <c r="BX384" s="2">
        <f t="shared" ca="1" si="222"/>
        <v>62.7</v>
      </c>
      <c r="BY384" s="2">
        <f t="shared" ca="1" si="223"/>
        <v>0</v>
      </c>
      <c r="BZ384" s="2">
        <f t="shared" ca="1" si="223"/>
        <v>0</v>
      </c>
      <c r="CA384" s="2">
        <f t="shared" ca="1" si="223"/>
        <v>0</v>
      </c>
      <c r="CB384" s="2">
        <f t="shared" ca="1" si="223"/>
        <v>0</v>
      </c>
      <c r="CC384" s="2">
        <f t="shared" ca="1" si="223"/>
        <v>0</v>
      </c>
    </row>
    <row r="385" spans="2:81">
      <c r="B385" s="26">
        <v>422</v>
      </c>
      <c r="C385" s="26" t="str">
        <f t="shared" si="191"/>
        <v>历史汇总!B422</v>
      </c>
      <c r="D385" s="26">
        <v>383</v>
      </c>
      <c r="E385" s="26" t="str">
        <f t="shared" si="192"/>
        <v>历史新!C383</v>
      </c>
      <c r="F385" s="26">
        <f>ROW()</f>
        <v>385</v>
      </c>
      <c r="G385" s="694"/>
      <c r="H385" s="29" t="s">
        <v>20</v>
      </c>
      <c r="I385" s="4">
        <f t="shared" ca="1" si="224"/>
        <v>0</v>
      </c>
      <c r="J385" s="4">
        <f t="shared" ca="1" si="220"/>
        <v>0</v>
      </c>
      <c r="K385" s="4">
        <f t="shared" ca="1" si="220"/>
        <v>0</v>
      </c>
      <c r="L385" s="4">
        <f t="shared" ca="1" si="220"/>
        <v>0</v>
      </c>
      <c r="M385" s="4">
        <f t="shared" ca="1" si="220"/>
        <v>0</v>
      </c>
      <c r="N385" s="4">
        <f t="shared" ca="1" si="220"/>
        <v>0</v>
      </c>
      <c r="O385" s="4">
        <f t="shared" ref="O385:AD385" ca="1" si="225">OFFSET(INDIRECT($E385),0,O$1)</f>
        <v>0</v>
      </c>
      <c r="P385" s="4">
        <f t="shared" ca="1" si="225"/>
        <v>0</v>
      </c>
      <c r="Q385" s="4">
        <f t="shared" ca="1" si="225"/>
        <v>0</v>
      </c>
      <c r="R385" s="4">
        <f t="shared" ca="1" si="225"/>
        <v>0</v>
      </c>
      <c r="S385" s="4">
        <f t="shared" ca="1" si="225"/>
        <v>0</v>
      </c>
      <c r="T385" s="4">
        <f t="shared" ca="1" si="225"/>
        <v>0</v>
      </c>
      <c r="U385" s="4">
        <f t="shared" ca="1" si="225"/>
        <v>0</v>
      </c>
      <c r="V385" s="4">
        <f t="shared" ca="1" si="225"/>
        <v>0</v>
      </c>
      <c r="W385" s="4">
        <f t="shared" ca="1" si="225"/>
        <v>0</v>
      </c>
      <c r="X385" s="4">
        <f t="shared" ca="1" si="225"/>
        <v>0</v>
      </c>
      <c r="Y385" s="4">
        <f t="shared" ca="1" si="225"/>
        <v>0</v>
      </c>
      <c r="Z385" s="4">
        <f t="shared" ca="1" si="225"/>
        <v>0</v>
      </c>
      <c r="AA385" s="4">
        <f t="shared" ca="1" si="225"/>
        <v>0</v>
      </c>
      <c r="AB385" s="4">
        <f t="shared" ca="1" si="225"/>
        <v>0</v>
      </c>
      <c r="AC385" s="4">
        <f t="shared" ca="1" si="225"/>
        <v>0</v>
      </c>
      <c r="AD385" s="4">
        <f t="shared" ca="1" si="225"/>
        <v>0</v>
      </c>
      <c r="AE385" s="4">
        <f t="shared" ref="AE385:AT400" ca="1" si="226">OFFSET(INDIRECT($E385),0,AE$1)</f>
        <v>0</v>
      </c>
      <c r="AF385" s="4">
        <f t="shared" ca="1" si="226"/>
        <v>0</v>
      </c>
      <c r="AG385" s="4">
        <f t="shared" ca="1" si="226"/>
        <v>0</v>
      </c>
      <c r="AH385" s="4">
        <f t="shared" ca="1" si="226"/>
        <v>0</v>
      </c>
      <c r="AI385" s="4">
        <f t="shared" ca="1" si="226"/>
        <v>0</v>
      </c>
      <c r="AJ385" s="4">
        <f t="shared" ca="1" si="226"/>
        <v>0</v>
      </c>
      <c r="AK385" s="4">
        <f t="shared" ca="1" si="226"/>
        <v>0</v>
      </c>
      <c r="AL385" s="4">
        <f t="shared" ca="1" si="226"/>
        <v>0</v>
      </c>
      <c r="AM385" s="4">
        <f t="shared" ca="1" si="226"/>
        <v>0</v>
      </c>
      <c r="AN385" s="4">
        <f t="shared" ca="1" si="226"/>
        <v>0</v>
      </c>
      <c r="AO385" s="4">
        <f t="shared" ca="1" si="226"/>
        <v>0</v>
      </c>
      <c r="AP385" s="4">
        <f t="shared" ca="1" si="226"/>
        <v>0</v>
      </c>
      <c r="AQ385" s="4">
        <f t="shared" ca="1" si="226"/>
        <v>0</v>
      </c>
      <c r="AR385" s="4">
        <f t="shared" ca="1" si="226"/>
        <v>0.62509999999999999</v>
      </c>
      <c r="AS385" s="4">
        <f t="shared" ca="1" si="226"/>
        <v>-4.7300000000000002E-2</v>
      </c>
      <c r="AT385" s="4">
        <f t="shared" ca="1" si="226"/>
        <v>0.32629999999999998</v>
      </c>
      <c r="AU385" s="4">
        <f t="shared" ref="AU385:BJ399" ca="1" si="227">OFFSET(INDIRECT($E385),0,AU$1)</f>
        <v>-0.1153</v>
      </c>
      <c r="AV385" s="4">
        <f t="shared" ca="1" si="227"/>
        <v>-5.1400000000000001E-2</v>
      </c>
      <c r="AW385" s="4">
        <f t="shared" ca="1" si="227"/>
        <v>-1.6000000000000001E-3</v>
      </c>
      <c r="AX385" s="4">
        <f t="shared" ca="1" si="227"/>
        <v>0.106</v>
      </c>
      <c r="AY385" s="4">
        <f t="shared" ca="1" si="227"/>
        <v>4.7800000000000002E-2</v>
      </c>
      <c r="AZ385" s="4">
        <f t="shared" ca="1" si="227"/>
        <v>6.3200000000000006E-2</v>
      </c>
      <c r="BA385" s="4">
        <f t="shared" ca="1" si="227"/>
        <v>-9.8199999999999996E-2</v>
      </c>
      <c r="BB385" s="4">
        <f t="shared" ca="1" si="227"/>
        <v>-2.3E-2</v>
      </c>
      <c r="BC385" s="4">
        <f t="shared" ca="1" si="227"/>
        <v>-0.1056</v>
      </c>
      <c r="BD385" s="4">
        <f t="shared" ca="1" si="227"/>
        <v>1.0699999999999999E-2</v>
      </c>
      <c r="BE385" s="4">
        <f t="shared" ca="1" si="227"/>
        <v>0.24210000000000001</v>
      </c>
      <c r="BF385" s="4">
        <f t="shared" ca="1" si="227"/>
        <v>0.1293</v>
      </c>
      <c r="BG385" s="4">
        <f t="shared" ca="1" si="227"/>
        <v>-9.4999999999999998E-3</v>
      </c>
      <c r="BH385" s="4">
        <f t="shared" ca="1" si="227"/>
        <v>-0.157</v>
      </c>
      <c r="BI385" s="4">
        <f t="shared" ca="1" si="227"/>
        <v>-8.9899999999999994E-2</v>
      </c>
      <c r="BJ385" s="4">
        <f t="shared" ca="1" si="227"/>
        <v>9.7799999999999998E-2</v>
      </c>
      <c r="BK385" s="4">
        <f t="shared" ca="1" si="221"/>
        <v>-6.9400000000000003E-2</v>
      </c>
      <c r="BL385" s="4">
        <f t="shared" ca="1" si="221"/>
        <v>0.1328</v>
      </c>
      <c r="BM385" s="4">
        <f t="shared" ca="1" si="221"/>
        <v>2.4199999999999999E-2</v>
      </c>
      <c r="BN385" s="4">
        <f t="shared" ca="1" si="221"/>
        <v>0.13400000000000001</v>
      </c>
      <c r="BO385" s="4">
        <f t="shared" ca="1" si="221"/>
        <v>-0.11890000000000001</v>
      </c>
      <c r="BP385" s="4">
        <f t="shared" ca="1" si="221"/>
        <v>-6.7799999999999999E-2</v>
      </c>
      <c r="BQ385" s="4">
        <f t="shared" ca="1" si="221"/>
        <v>-1.5900000000000001E-2</v>
      </c>
      <c r="BR385" s="4">
        <f t="shared" ca="1" si="222"/>
        <v>0.21560000000000001</v>
      </c>
      <c r="BS385" s="4">
        <f t="shared" ca="1" si="222"/>
        <v>-0.24349999999999999</v>
      </c>
      <c r="BT385" s="4">
        <f t="shared" ca="1" si="222"/>
        <v>0.2195</v>
      </c>
      <c r="BU385" s="4">
        <f t="shared" ca="1" si="222"/>
        <v>-5.5100000000000003E-2</v>
      </c>
      <c r="BV385" s="4">
        <f t="shared" ca="1" si="222"/>
        <v>-0.1258</v>
      </c>
      <c r="BW385" s="4">
        <f t="shared" ca="1" si="222"/>
        <v>8.4599999999999995E-2</v>
      </c>
      <c r="BX385" s="4">
        <f t="shared" ca="1" si="222"/>
        <v>7.1999999999999995E-2</v>
      </c>
      <c r="BY385" s="4">
        <f t="shared" ca="1" si="223"/>
        <v>0</v>
      </c>
      <c r="BZ385" s="4">
        <f t="shared" ca="1" si="223"/>
        <v>0</v>
      </c>
      <c r="CA385" s="4">
        <f t="shared" ca="1" si="223"/>
        <v>0</v>
      </c>
      <c r="CB385" s="4">
        <f t="shared" ca="1" si="223"/>
        <v>0</v>
      </c>
      <c r="CC385" s="4">
        <f t="shared" ca="1" si="223"/>
        <v>0</v>
      </c>
    </row>
    <row r="386" spans="2:81">
      <c r="B386" s="26">
        <v>424</v>
      </c>
      <c r="C386" s="26" t="str">
        <f t="shared" si="191"/>
        <v>历史汇总!B424</v>
      </c>
      <c r="D386" s="26">
        <v>384</v>
      </c>
      <c r="E386" s="26" t="str">
        <f t="shared" si="192"/>
        <v>历史新!C384</v>
      </c>
      <c r="F386" s="26">
        <f>ROW()</f>
        <v>386</v>
      </c>
      <c r="G386" s="694" t="s">
        <v>21</v>
      </c>
      <c r="H386" s="28" t="s">
        <v>22</v>
      </c>
      <c r="I386" s="2">
        <f t="shared" ca="1" si="224"/>
        <v>0</v>
      </c>
      <c r="J386" s="2">
        <f t="shared" ca="1" si="224"/>
        <v>0</v>
      </c>
      <c r="K386" s="2">
        <f t="shared" ca="1" si="224"/>
        <v>0</v>
      </c>
      <c r="L386" s="2">
        <f t="shared" ca="1" si="224"/>
        <v>0</v>
      </c>
      <c r="M386" s="2">
        <f t="shared" ca="1" si="224"/>
        <v>0</v>
      </c>
      <c r="N386" s="2">
        <f t="shared" ca="1" si="224"/>
        <v>0</v>
      </c>
      <c r="O386" s="2">
        <f t="shared" ca="1" si="224"/>
        <v>0</v>
      </c>
      <c r="P386" s="2">
        <f t="shared" ca="1" si="224"/>
        <v>0</v>
      </c>
      <c r="Q386" s="2">
        <f t="shared" ca="1" si="224"/>
        <v>0</v>
      </c>
      <c r="R386" s="2">
        <f t="shared" ca="1" si="224"/>
        <v>0</v>
      </c>
      <c r="S386" s="2">
        <f t="shared" ca="1" si="224"/>
        <v>0</v>
      </c>
      <c r="T386" s="2">
        <f t="shared" ca="1" si="224"/>
        <v>0</v>
      </c>
      <c r="U386" s="2">
        <f t="shared" ca="1" si="224"/>
        <v>0</v>
      </c>
      <c r="V386" s="2">
        <f t="shared" ca="1" si="224"/>
        <v>0</v>
      </c>
      <c r="W386" s="2">
        <f t="shared" ca="1" si="224"/>
        <v>0</v>
      </c>
      <c r="X386" s="2">
        <f t="shared" ca="1" si="224"/>
        <v>0</v>
      </c>
      <c r="Y386" s="2">
        <f t="shared" ref="Y386:AD400" ca="1" si="228">OFFSET(INDIRECT($E386),0,Y$1)</f>
        <v>0</v>
      </c>
      <c r="Z386" s="2">
        <f t="shared" ca="1" si="228"/>
        <v>0</v>
      </c>
      <c r="AA386" s="2">
        <f t="shared" ca="1" si="228"/>
        <v>0</v>
      </c>
      <c r="AB386" s="2">
        <f t="shared" ca="1" si="228"/>
        <v>0</v>
      </c>
      <c r="AC386" s="2">
        <f t="shared" ca="1" si="228"/>
        <v>0</v>
      </c>
      <c r="AD386" s="2">
        <f t="shared" ca="1" si="228"/>
        <v>0</v>
      </c>
      <c r="AE386" s="2">
        <f t="shared" ca="1" si="226"/>
        <v>0</v>
      </c>
      <c r="AF386" s="2">
        <f t="shared" ca="1" si="226"/>
        <v>0</v>
      </c>
      <c r="AG386" s="2">
        <f t="shared" ca="1" si="226"/>
        <v>0</v>
      </c>
      <c r="AH386" s="2">
        <f t="shared" ca="1" si="226"/>
        <v>0</v>
      </c>
      <c r="AI386" s="2">
        <f t="shared" ca="1" si="226"/>
        <v>0</v>
      </c>
      <c r="AJ386" s="2">
        <f t="shared" ca="1" si="226"/>
        <v>0</v>
      </c>
      <c r="AK386" s="2">
        <f t="shared" ca="1" si="226"/>
        <v>0</v>
      </c>
      <c r="AL386" s="2">
        <f t="shared" ca="1" si="226"/>
        <v>0</v>
      </c>
      <c r="AM386" s="2">
        <f t="shared" ca="1" si="226"/>
        <v>0</v>
      </c>
      <c r="AN386" s="2">
        <f t="shared" ca="1" si="226"/>
        <v>0</v>
      </c>
      <c r="AO386" s="2">
        <f t="shared" ca="1" si="226"/>
        <v>0</v>
      </c>
      <c r="AP386" s="2">
        <f t="shared" ca="1" si="226"/>
        <v>0</v>
      </c>
      <c r="AQ386" s="2">
        <f t="shared" ca="1" si="226"/>
        <v>0</v>
      </c>
      <c r="AR386" s="2">
        <f t="shared" ca="1" si="226"/>
        <v>0</v>
      </c>
      <c r="AS386" s="2">
        <f t="shared" ca="1" si="226"/>
        <v>894530</v>
      </c>
      <c r="AT386" s="2">
        <f t="shared" ca="1" si="226"/>
        <v>888200</v>
      </c>
      <c r="AU386" s="2">
        <f t="shared" ca="1" si="227"/>
        <v>587810</v>
      </c>
      <c r="AV386" s="2">
        <f t="shared" ca="1" si="227"/>
        <v>478340</v>
      </c>
      <c r="AW386" s="2">
        <f t="shared" ca="1" si="227"/>
        <v>579780</v>
      </c>
      <c r="AX386" s="2">
        <f t="shared" ca="1" si="227"/>
        <v>631720</v>
      </c>
      <c r="AY386" s="2">
        <f t="shared" ca="1" si="227"/>
        <v>710020</v>
      </c>
      <c r="AZ386" s="2">
        <f t="shared" ca="1" si="227"/>
        <v>472410</v>
      </c>
      <c r="BA386" s="2">
        <f t="shared" ca="1" si="227"/>
        <v>309920</v>
      </c>
      <c r="BB386" s="2">
        <f t="shared" ca="1" si="227"/>
        <v>439060</v>
      </c>
      <c r="BC386" s="2">
        <f t="shared" ca="1" si="227"/>
        <v>325750</v>
      </c>
      <c r="BD386" s="2">
        <f t="shared" ca="1" si="227"/>
        <v>385590</v>
      </c>
      <c r="BE386" s="2">
        <f t="shared" ca="1" si="227"/>
        <v>609640</v>
      </c>
      <c r="BF386" s="2">
        <f t="shared" ca="1" si="227"/>
        <v>476180</v>
      </c>
      <c r="BG386" s="2">
        <f t="shared" ca="1" si="227"/>
        <v>563810</v>
      </c>
      <c r="BH386" s="2">
        <f t="shared" ca="1" si="221"/>
        <v>307180</v>
      </c>
      <c r="BI386" s="2">
        <f t="shared" ca="1" si="221"/>
        <v>435280</v>
      </c>
      <c r="BJ386" s="2">
        <f t="shared" ca="1" si="221"/>
        <v>431290</v>
      </c>
      <c r="BK386" s="2">
        <f t="shared" ca="1" si="221"/>
        <v>396850</v>
      </c>
      <c r="BL386" s="2">
        <f t="shared" ca="1" si="221"/>
        <v>400340</v>
      </c>
      <c r="BM386" s="2">
        <f t="shared" ca="1" si="221"/>
        <v>267470</v>
      </c>
      <c r="BN386" s="2">
        <f t="shared" ca="1" si="221"/>
        <v>289170</v>
      </c>
      <c r="BO386" s="2">
        <f t="shared" ca="1" si="221"/>
        <v>234570</v>
      </c>
      <c r="BP386" s="2">
        <f t="shared" ca="1" si="221"/>
        <v>279240</v>
      </c>
      <c r="BQ386" s="2">
        <f t="shared" ca="1" si="221"/>
        <v>888190</v>
      </c>
      <c r="BR386" s="2">
        <f t="shared" ca="1" si="222"/>
        <v>644950</v>
      </c>
      <c r="BS386" s="2">
        <f t="shared" ca="1" si="222"/>
        <v>537260</v>
      </c>
      <c r="BT386" s="2">
        <f t="shared" ca="1" si="222"/>
        <v>688200</v>
      </c>
      <c r="BU386" s="2">
        <f t="shared" ca="1" si="222"/>
        <v>563700</v>
      </c>
      <c r="BV386" s="2">
        <f t="shared" ca="1" si="222"/>
        <v>516880</v>
      </c>
      <c r="BW386" s="2">
        <f t="shared" ca="1" si="222"/>
        <v>1172220</v>
      </c>
      <c r="BX386" s="2">
        <f t="shared" ca="1" si="222"/>
        <v>694190</v>
      </c>
      <c r="BY386" s="2">
        <f t="shared" ca="1" si="223"/>
        <v>0</v>
      </c>
      <c r="BZ386" s="2">
        <f t="shared" ca="1" si="223"/>
        <v>0</v>
      </c>
      <c r="CA386" s="2">
        <f t="shared" ca="1" si="223"/>
        <v>0</v>
      </c>
      <c r="CB386" s="2">
        <f t="shared" ca="1" si="223"/>
        <v>0</v>
      </c>
      <c r="CC386" s="2">
        <f t="shared" ca="1" si="223"/>
        <v>0</v>
      </c>
    </row>
    <row r="387" spans="2:81">
      <c r="B387" s="26">
        <v>425</v>
      </c>
      <c r="C387" s="26" t="str">
        <f t="shared" si="191"/>
        <v>历史汇总!B425</v>
      </c>
      <c r="D387" s="26">
        <v>385</v>
      </c>
      <c r="E387" s="26" t="str">
        <f t="shared" si="192"/>
        <v>历史新!C385</v>
      </c>
      <c r="F387" s="26">
        <f>ROW()</f>
        <v>387</v>
      </c>
      <c r="G387" s="694"/>
      <c r="H387" s="29" t="s">
        <v>23</v>
      </c>
      <c r="I387" s="4">
        <f t="shared" ca="1" si="224"/>
        <v>0</v>
      </c>
      <c r="J387" s="4">
        <f t="shared" ca="1" si="224"/>
        <v>0</v>
      </c>
      <c r="K387" s="4">
        <f t="shared" ca="1" si="224"/>
        <v>0</v>
      </c>
      <c r="L387" s="4">
        <f t="shared" ca="1" si="224"/>
        <v>0</v>
      </c>
      <c r="M387" s="4">
        <f t="shared" ca="1" si="224"/>
        <v>0</v>
      </c>
      <c r="N387" s="4">
        <f t="shared" ca="1" si="224"/>
        <v>0</v>
      </c>
      <c r="O387" s="4">
        <f t="shared" ca="1" si="224"/>
        <v>0</v>
      </c>
      <c r="P387" s="4">
        <f t="shared" ca="1" si="224"/>
        <v>0</v>
      </c>
      <c r="Q387" s="4">
        <f t="shared" ca="1" si="224"/>
        <v>0</v>
      </c>
      <c r="R387" s="4">
        <f t="shared" ca="1" si="224"/>
        <v>0</v>
      </c>
      <c r="S387" s="4">
        <f t="shared" ca="1" si="224"/>
        <v>0</v>
      </c>
      <c r="T387" s="4">
        <f t="shared" ca="1" si="224"/>
        <v>0</v>
      </c>
      <c r="U387" s="4">
        <f t="shared" ca="1" si="224"/>
        <v>0</v>
      </c>
      <c r="V387" s="4">
        <f t="shared" ca="1" si="224"/>
        <v>0</v>
      </c>
      <c r="W387" s="4">
        <f t="shared" ca="1" si="224"/>
        <v>0</v>
      </c>
      <c r="X387" s="4">
        <f t="shared" ca="1" si="224"/>
        <v>0</v>
      </c>
      <c r="Y387" s="4">
        <f t="shared" ca="1" si="228"/>
        <v>0</v>
      </c>
      <c r="Z387" s="4">
        <f t="shared" ca="1" si="228"/>
        <v>0</v>
      </c>
      <c r="AA387" s="4">
        <f t="shared" ca="1" si="228"/>
        <v>0</v>
      </c>
      <c r="AB387" s="4">
        <f t="shared" ca="1" si="228"/>
        <v>0</v>
      </c>
      <c r="AC387" s="4">
        <f t="shared" ca="1" si="228"/>
        <v>0</v>
      </c>
      <c r="AD387" s="4">
        <f t="shared" ca="1" si="228"/>
        <v>0</v>
      </c>
      <c r="AE387" s="4">
        <f t="shared" ca="1" si="226"/>
        <v>0</v>
      </c>
      <c r="AF387" s="4">
        <f t="shared" ca="1" si="226"/>
        <v>0</v>
      </c>
      <c r="AG387" s="4">
        <f t="shared" ca="1" si="226"/>
        <v>0</v>
      </c>
      <c r="AH387" s="4">
        <f t="shared" ca="1" si="226"/>
        <v>0</v>
      </c>
      <c r="AI387" s="4">
        <f t="shared" ca="1" si="226"/>
        <v>0</v>
      </c>
      <c r="AJ387" s="4">
        <f t="shared" ca="1" si="226"/>
        <v>0</v>
      </c>
      <c r="AK387" s="4">
        <f t="shared" ca="1" si="226"/>
        <v>0</v>
      </c>
      <c r="AL387" s="4">
        <f t="shared" ca="1" si="226"/>
        <v>0</v>
      </c>
      <c r="AM387" s="4">
        <f t="shared" ca="1" si="226"/>
        <v>0</v>
      </c>
      <c r="AN387" s="4">
        <f t="shared" ca="1" si="226"/>
        <v>0</v>
      </c>
      <c r="AO387" s="4">
        <f t="shared" ca="1" si="226"/>
        <v>0</v>
      </c>
      <c r="AP387" s="4">
        <f t="shared" ca="1" si="226"/>
        <v>0</v>
      </c>
      <c r="AQ387" s="4">
        <f t="shared" ca="1" si="226"/>
        <v>0</v>
      </c>
      <c r="AR387" s="4">
        <f t="shared" ca="1" si="226"/>
        <v>0</v>
      </c>
      <c r="AS387" s="4">
        <f t="shared" ca="1" si="226"/>
        <v>0</v>
      </c>
      <c r="AT387" s="4">
        <f t="shared" ca="1" si="226"/>
        <v>-7.1000000000000004E-3</v>
      </c>
      <c r="AU387" s="4">
        <f t="shared" ca="1" si="227"/>
        <v>-0.3382</v>
      </c>
      <c r="AV387" s="4">
        <f t="shared" ca="1" si="227"/>
        <v>-0.1862</v>
      </c>
      <c r="AW387" s="4">
        <f t="shared" ca="1" si="227"/>
        <v>0.21210000000000001</v>
      </c>
      <c r="AX387" s="4">
        <f t="shared" ca="1" si="227"/>
        <v>8.9599999999999999E-2</v>
      </c>
      <c r="AY387" s="4">
        <f t="shared" ca="1" si="227"/>
        <v>0.1239</v>
      </c>
      <c r="AZ387" s="4">
        <f t="shared" ca="1" si="227"/>
        <v>-0.3347</v>
      </c>
      <c r="BA387" s="4">
        <f t="shared" ca="1" si="227"/>
        <v>-0.34399999999999997</v>
      </c>
      <c r="BB387" s="4">
        <f t="shared" ca="1" si="227"/>
        <v>0.41670000000000001</v>
      </c>
      <c r="BC387" s="4">
        <f t="shared" ca="1" si="227"/>
        <v>-0.2581</v>
      </c>
      <c r="BD387" s="4">
        <f t="shared" ca="1" si="227"/>
        <v>0.1837</v>
      </c>
      <c r="BE387" s="4">
        <f t="shared" ca="1" si="227"/>
        <v>0.58109999999999995</v>
      </c>
      <c r="BF387" s="4">
        <f t="shared" ca="1" si="227"/>
        <v>-0.21890000000000001</v>
      </c>
      <c r="BG387" s="4">
        <f t="shared" ca="1" si="227"/>
        <v>0.184</v>
      </c>
      <c r="BH387" s="4">
        <f t="shared" ca="1" si="221"/>
        <v>-0.45519999999999999</v>
      </c>
      <c r="BI387" s="4">
        <f t="shared" ca="1" si="221"/>
        <v>0.41699999999999998</v>
      </c>
      <c r="BJ387" s="4">
        <f t="shared" ca="1" si="221"/>
        <v>-9.1999999999999998E-3</v>
      </c>
      <c r="BK387" s="4">
        <f t="shared" ca="1" si="221"/>
        <v>-7.9899999999999999E-2</v>
      </c>
      <c r="BL387" s="4">
        <f t="shared" ca="1" si="221"/>
        <v>8.8000000000000005E-3</v>
      </c>
      <c r="BM387" s="4">
        <f t="shared" ca="1" si="221"/>
        <v>-0.33189999999999997</v>
      </c>
      <c r="BN387" s="4">
        <f t="shared" ca="1" si="221"/>
        <v>8.1100000000000005E-2</v>
      </c>
      <c r="BO387" s="4">
        <f t="shared" ca="1" si="221"/>
        <v>-0.1888</v>
      </c>
      <c r="BP387" s="4">
        <f t="shared" ca="1" si="221"/>
        <v>0.19040000000000001</v>
      </c>
      <c r="BQ387" s="4">
        <f t="shared" ca="1" si="221"/>
        <v>2.1806999999999999</v>
      </c>
      <c r="BR387" s="4">
        <f t="shared" ca="1" si="222"/>
        <v>-0.27389999999999998</v>
      </c>
      <c r="BS387" s="4">
        <f t="shared" ca="1" si="222"/>
        <v>-0.16700000000000001</v>
      </c>
      <c r="BT387" s="4">
        <f t="shared" ca="1" si="222"/>
        <v>0.28089999999999998</v>
      </c>
      <c r="BU387" s="4">
        <f t="shared" ca="1" si="222"/>
        <v>-0.18090000000000001</v>
      </c>
      <c r="BV387" s="4">
        <f t="shared" ca="1" si="222"/>
        <v>-8.3099999999999993E-2</v>
      </c>
      <c r="BW387" s="4">
        <f t="shared" ca="1" si="222"/>
        <v>1.2679</v>
      </c>
      <c r="BX387" s="4">
        <f t="shared" ca="1" si="222"/>
        <v>-0.4078</v>
      </c>
      <c r="BY387" s="4">
        <f t="shared" ca="1" si="223"/>
        <v>0</v>
      </c>
      <c r="BZ387" s="4">
        <f t="shared" ca="1" si="223"/>
        <v>0</v>
      </c>
      <c r="CA387" s="4">
        <f t="shared" ca="1" si="223"/>
        <v>0</v>
      </c>
      <c r="CB387" s="4">
        <f t="shared" ca="1" si="223"/>
        <v>0</v>
      </c>
      <c r="CC387" s="4">
        <f t="shared" ca="1" si="223"/>
        <v>0</v>
      </c>
    </row>
    <row r="388" spans="2:81">
      <c r="B388" s="26">
        <v>426</v>
      </c>
      <c r="C388" s="26" t="str">
        <f t="shared" si="191"/>
        <v>历史汇总!B426</v>
      </c>
      <c r="D388" s="26">
        <v>386</v>
      </c>
      <c r="E388" s="26" t="str">
        <f t="shared" si="192"/>
        <v>历史新!C386</v>
      </c>
      <c r="F388" s="26">
        <f>ROW()</f>
        <v>388</v>
      </c>
      <c r="G388" s="694"/>
      <c r="H388" s="29" t="s">
        <v>24</v>
      </c>
      <c r="I388" s="4">
        <f t="shared" ca="1" si="224"/>
        <v>0</v>
      </c>
      <c r="J388" s="4">
        <f t="shared" ca="1" si="224"/>
        <v>0</v>
      </c>
      <c r="K388" s="4">
        <f t="shared" ca="1" si="224"/>
        <v>0</v>
      </c>
      <c r="L388" s="4">
        <f t="shared" ca="1" si="224"/>
        <v>0</v>
      </c>
      <c r="M388" s="4">
        <f t="shared" ca="1" si="224"/>
        <v>0</v>
      </c>
      <c r="N388" s="4">
        <f t="shared" ca="1" si="224"/>
        <v>0</v>
      </c>
      <c r="O388" s="4">
        <f t="shared" ca="1" si="224"/>
        <v>0</v>
      </c>
      <c r="P388" s="4">
        <f t="shared" ca="1" si="224"/>
        <v>0</v>
      </c>
      <c r="Q388" s="4">
        <f t="shared" ca="1" si="224"/>
        <v>0</v>
      </c>
      <c r="R388" s="4">
        <f t="shared" ca="1" si="224"/>
        <v>0</v>
      </c>
      <c r="S388" s="4">
        <f t="shared" ca="1" si="224"/>
        <v>0</v>
      </c>
      <c r="T388" s="4">
        <f t="shared" ca="1" si="224"/>
        <v>0</v>
      </c>
      <c r="U388" s="4">
        <f t="shared" ca="1" si="224"/>
        <v>0</v>
      </c>
      <c r="V388" s="4">
        <f t="shared" ca="1" si="224"/>
        <v>0</v>
      </c>
      <c r="W388" s="4">
        <f t="shared" ca="1" si="224"/>
        <v>0</v>
      </c>
      <c r="X388" s="4">
        <f t="shared" ca="1" si="224"/>
        <v>0</v>
      </c>
      <c r="Y388" s="4">
        <f t="shared" ca="1" si="228"/>
        <v>0</v>
      </c>
      <c r="Z388" s="4">
        <f t="shared" ca="1" si="228"/>
        <v>0</v>
      </c>
      <c r="AA388" s="4">
        <f t="shared" ca="1" si="228"/>
        <v>0</v>
      </c>
      <c r="AB388" s="4">
        <f t="shared" ca="1" si="228"/>
        <v>0</v>
      </c>
      <c r="AC388" s="4">
        <f t="shared" ca="1" si="228"/>
        <v>0</v>
      </c>
      <c r="AD388" s="4">
        <f t="shared" ca="1" si="228"/>
        <v>0</v>
      </c>
      <c r="AE388" s="4">
        <f t="shared" ca="1" si="226"/>
        <v>0</v>
      </c>
      <c r="AF388" s="4">
        <f t="shared" ca="1" si="226"/>
        <v>0</v>
      </c>
      <c r="AG388" s="4">
        <f t="shared" ca="1" si="226"/>
        <v>0</v>
      </c>
      <c r="AH388" s="4">
        <f t="shared" ca="1" si="226"/>
        <v>0</v>
      </c>
      <c r="AI388" s="4">
        <f t="shared" ca="1" si="226"/>
        <v>0</v>
      </c>
      <c r="AJ388" s="4">
        <f t="shared" ca="1" si="226"/>
        <v>0</v>
      </c>
      <c r="AK388" s="4">
        <f t="shared" ca="1" si="226"/>
        <v>0</v>
      </c>
      <c r="AL388" s="4">
        <f t="shared" ca="1" si="226"/>
        <v>0</v>
      </c>
      <c r="AM388" s="4">
        <f t="shared" ca="1" si="226"/>
        <v>0</v>
      </c>
      <c r="AN388" s="4">
        <f t="shared" ca="1" si="226"/>
        <v>0</v>
      </c>
      <c r="AO388" s="4">
        <f t="shared" ca="1" si="226"/>
        <v>0</v>
      </c>
      <c r="AP388" s="4">
        <f t="shared" ca="1" si="226"/>
        <v>0</v>
      </c>
      <c r="AQ388" s="4">
        <f t="shared" ca="1" si="226"/>
        <v>0</v>
      </c>
      <c r="AR388" s="4">
        <f t="shared" ca="1" si="226"/>
        <v>0</v>
      </c>
      <c r="AS388" s="4">
        <f t="shared" ca="1" si="226"/>
        <v>35537</v>
      </c>
      <c r="AT388" s="4">
        <f t="shared" ca="1" si="226"/>
        <v>33849</v>
      </c>
      <c r="AU388" s="4">
        <f t="shared" ca="1" si="227"/>
        <v>26177</v>
      </c>
      <c r="AV388" s="4">
        <f t="shared" ca="1" si="227"/>
        <v>23766</v>
      </c>
      <c r="AW388" s="4">
        <f t="shared" ca="1" si="227"/>
        <v>30011</v>
      </c>
      <c r="AX388" s="4">
        <f t="shared" ca="1" si="227"/>
        <v>31834</v>
      </c>
      <c r="AY388" s="4">
        <f t="shared" ca="1" si="227"/>
        <v>34012</v>
      </c>
      <c r="AZ388" s="4">
        <f t="shared" ca="1" si="227"/>
        <v>23159</v>
      </c>
      <c r="BA388" s="4">
        <f t="shared" ca="1" si="227"/>
        <v>15451</v>
      </c>
      <c r="BB388" s="4">
        <f t="shared" ca="1" si="227"/>
        <v>20984</v>
      </c>
      <c r="BC388" s="4">
        <f t="shared" ca="1" si="227"/>
        <v>15676</v>
      </c>
      <c r="BD388" s="4">
        <f t="shared" ca="1" si="227"/>
        <v>16986</v>
      </c>
      <c r="BE388" s="4">
        <f t="shared" ca="1" si="227"/>
        <v>20788</v>
      </c>
      <c r="BF388" s="4">
        <f t="shared" ca="1" si="227"/>
        <v>19615</v>
      </c>
      <c r="BG388" s="4">
        <f t="shared" ca="1" si="227"/>
        <v>18606</v>
      </c>
      <c r="BH388" s="4">
        <f t="shared" ca="1" si="221"/>
        <v>15493</v>
      </c>
      <c r="BI388" s="4">
        <f t="shared" ca="1" si="221"/>
        <v>18943</v>
      </c>
      <c r="BJ388" s="4">
        <f t="shared" ca="1" si="221"/>
        <v>19279</v>
      </c>
      <c r="BK388" s="4">
        <f t="shared" ca="1" si="221"/>
        <v>17939</v>
      </c>
      <c r="BL388" s="4">
        <f t="shared" ca="1" si="221"/>
        <v>15523</v>
      </c>
      <c r="BM388" s="4">
        <f t="shared" ca="1" si="221"/>
        <v>11694</v>
      </c>
      <c r="BN388" s="4">
        <f t="shared" ca="1" si="221"/>
        <v>10672</v>
      </c>
      <c r="BO388" s="4">
        <f t="shared" ca="1" si="221"/>
        <v>10255</v>
      </c>
      <c r="BP388" s="4">
        <f t="shared" ca="1" si="221"/>
        <v>10672</v>
      </c>
      <c r="BQ388" s="4">
        <f t="shared" ca="1" si="221"/>
        <v>26355</v>
      </c>
      <c r="BR388" s="4">
        <f t="shared" ca="1" si="222"/>
        <v>19145</v>
      </c>
      <c r="BS388" s="4">
        <f t="shared" ca="1" si="222"/>
        <v>17477</v>
      </c>
      <c r="BT388" s="4">
        <f t="shared" ca="1" si="222"/>
        <v>19796</v>
      </c>
      <c r="BU388" s="4">
        <f t="shared" ca="1" si="222"/>
        <v>17477</v>
      </c>
      <c r="BV388" s="4">
        <f t="shared" ca="1" si="222"/>
        <v>18383</v>
      </c>
      <c r="BW388" s="4">
        <f t="shared" ca="1" si="222"/>
        <v>32074</v>
      </c>
      <c r="BX388" s="4">
        <f t="shared" ca="1" si="222"/>
        <v>20539</v>
      </c>
      <c r="BY388" s="4">
        <f t="shared" ca="1" si="223"/>
        <v>0</v>
      </c>
      <c r="BZ388" s="4">
        <f t="shared" ca="1" si="223"/>
        <v>0</v>
      </c>
      <c r="CA388" s="4">
        <f t="shared" ca="1" si="223"/>
        <v>0</v>
      </c>
      <c r="CB388" s="4">
        <f t="shared" ca="1" si="223"/>
        <v>0</v>
      </c>
      <c r="CC388" s="4">
        <f t="shared" ca="1" si="223"/>
        <v>0</v>
      </c>
    </row>
    <row r="389" spans="2:81">
      <c r="B389" s="26">
        <v>427</v>
      </c>
      <c r="C389" s="26" t="str">
        <f t="shared" ref="C389:C452" si="229">$A$4&amp;B389</f>
        <v>历史汇总!B427</v>
      </c>
      <c r="D389" s="26">
        <v>387</v>
      </c>
      <c r="E389" s="26" t="str">
        <f t="shared" ref="E389:E452" si="230">$A$5&amp;D389</f>
        <v>历史新!C387</v>
      </c>
      <c r="F389" s="26">
        <f>ROW()</f>
        <v>389</v>
      </c>
      <c r="G389" s="694"/>
      <c r="H389" s="29" t="s">
        <v>25</v>
      </c>
      <c r="I389" s="4">
        <f t="shared" ca="1" si="224"/>
        <v>0</v>
      </c>
      <c r="J389" s="4">
        <f t="shared" ca="1" si="224"/>
        <v>0</v>
      </c>
      <c r="K389" s="4">
        <f t="shared" ca="1" si="224"/>
        <v>0</v>
      </c>
      <c r="L389" s="4">
        <f t="shared" ca="1" si="224"/>
        <v>0</v>
      </c>
      <c r="M389" s="4">
        <f t="shared" ca="1" si="224"/>
        <v>0</v>
      </c>
      <c r="N389" s="4">
        <f t="shared" ca="1" si="224"/>
        <v>0</v>
      </c>
      <c r="O389" s="4">
        <f t="shared" ca="1" si="224"/>
        <v>0</v>
      </c>
      <c r="P389" s="4">
        <f t="shared" ca="1" si="224"/>
        <v>0</v>
      </c>
      <c r="Q389" s="4">
        <f t="shared" ca="1" si="224"/>
        <v>0</v>
      </c>
      <c r="R389" s="4">
        <f t="shared" ca="1" si="224"/>
        <v>0</v>
      </c>
      <c r="S389" s="4">
        <f t="shared" ca="1" si="224"/>
        <v>0</v>
      </c>
      <c r="T389" s="4">
        <f t="shared" ca="1" si="224"/>
        <v>0</v>
      </c>
      <c r="U389" s="4">
        <f t="shared" ca="1" si="224"/>
        <v>0</v>
      </c>
      <c r="V389" s="4">
        <f t="shared" ca="1" si="224"/>
        <v>0</v>
      </c>
      <c r="W389" s="4">
        <f t="shared" ca="1" si="224"/>
        <v>0</v>
      </c>
      <c r="X389" s="4">
        <f t="shared" ca="1" si="224"/>
        <v>0</v>
      </c>
      <c r="Y389" s="4">
        <f t="shared" ca="1" si="228"/>
        <v>0</v>
      </c>
      <c r="Z389" s="4">
        <f t="shared" ca="1" si="228"/>
        <v>0</v>
      </c>
      <c r="AA389" s="4">
        <f t="shared" ca="1" si="228"/>
        <v>0</v>
      </c>
      <c r="AB389" s="4">
        <f t="shared" ca="1" si="228"/>
        <v>0</v>
      </c>
      <c r="AC389" s="4">
        <f t="shared" ca="1" si="228"/>
        <v>0</v>
      </c>
      <c r="AD389" s="4">
        <f t="shared" ca="1" si="228"/>
        <v>0</v>
      </c>
      <c r="AE389" s="4">
        <f t="shared" ca="1" si="226"/>
        <v>0</v>
      </c>
      <c r="AF389" s="4">
        <f t="shared" ca="1" si="226"/>
        <v>0</v>
      </c>
      <c r="AG389" s="4">
        <f t="shared" ca="1" si="226"/>
        <v>0</v>
      </c>
      <c r="AH389" s="4">
        <f t="shared" ca="1" si="226"/>
        <v>0</v>
      </c>
      <c r="AI389" s="4">
        <f t="shared" ca="1" si="226"/>
        <v>0</v>
      </c>
      <c r="AJ389" s="4">
        <f t="shared" ca="1" si="226"/>
        <v>0</v>
      </c>
      <c r="AK389" s="4">
        <f t="shared" ca="1" si="226"/>
        <v>0</v>
      </c>
      <c r="AL389" s="4">
        <f t="shared" ca="1" si="226"/>
        <v>0</v>
      </c>
      <c r="AM389" s="4">
        <f t="shared" ca="1" si="226"/>
        <v>0</v>
      </c>
      <c r="AN389" s="4">
        <f t="shared" ca="1" si="226"/>
        <v>0</v>
      </c>
      <c r="AO389" s="4">
        <f t="shared" ca="1" si="226"/>
        <v>0</v>
      </c>
      <c r="AP389" s="4">
        <f t="shared" ca="1" si="226"/>
        <v>0</v>
      </c>
      <c r="AQ389" s="4">
        <f t="shared" ca="1" si="226"/>
        <v>0</v>
      </c>
      <c r="AR389" s="4">
        <f t="shared" ca="1" si="226"/>
        <v>0</v>
      </c>
      <c r="AS389" s="4">
        <f t="shared" ca="1" si="226"/>
        <v>0</v>
      </c>
      <c r="AT389" s="4">
        <f t="shared" ca="1" si="226"/>
        <v>-4.7500000000000001E-2</v>
      </c>
      <c r="AU389" s="4">
        <f t="shared" ca="1" si="227"/>
        <v>-0.22670000000000001</v>
      </c>
      <c r="AV389" s="4">
        <f t="shared" ca="1" si="227"/>
        <v>-9.2100000000000001E-2</v>
      </c>
      <c r="AW389" s="4">
        <f t="shared" ca="1" si="227"/>
        <v>0.26279999999999998</v>
      </c>
      <c r="AX389" s="4">
        <f t="shared" ca="1" si="227"/>
        <v>6.0699999999999997E-2</v>
      </c>
      <c r="AY389" s="4">
        <f t="shared" ca="1" si="227"/>
        <v>6.8400000000000002E-2</v>
      </c>
      <c r="AZ389" s="4">
        <f t="shared" ca="1" si="227"/>
        <v>-0.31909999999999999</v>
      </c>
      <c r="BA389" s="4">
        <f t="shared" ca="1" si="227"/>
        <v>-0.33279999999999998</v>
      </c>
      <c r="BB389" s="4">
        <f t="shared" ca="1" si="227"/>
        <v>0.35809999999999997</v>
      </c>
      <c r="BC389" s="4">
        <f t="shared" ca="1" si="227"/>
        <v>-0.253</v>
      </c>
      <c r="BD389" s="4">
        <f t="shared" ca="1" si="227"/>
        <v>8.3599999999999994E-2</v>
      </c>
      <c r="BE389" s="4">
        <f t="shared" ca="1" si="227"/>
        <v>0.2238</v>
      </c>
      <c r="BF389" s="4">
        <f t="shared" ca="1" si="227"/>
        <v>-5.6399999999999999E-2</v>
      </c>
      <c r="BG389" s="4">
        <f t="shared" ca="1" si="227"/>
        <v>-5.1400000000000001E-2</v>
      </c>
      <c r="BH389" s="4">
        <f t="shared" ca="1" si="221"/>
        <v>-0.1673</v>
      </c>
      <c r="BI389" s="4">
        <f t="shared" ca="1" si="221"/>
        <v>0.22270000000000001</v>
      </c>
      <c r="BJ389" s="4">
        <f t="shared" ca="1" si="221"/>
        <v>1.77E-2</v>
      </c>
      <c r="BK389" s="4">
        <f t="shared" ca="1" si="221"/>
        <v>-6.9500000000000006E-2</v>
      </c>
      <c r="BL389" s="4">
        <f t="shared" ca="1" si="221"/>
        <v>-0.13469999999999999</v>
      </c>
      <c r="BM389" s="4">
        <f t="shared" ca="1" si="221"/>
        <v>-0.2467</v>
      </c>
      <c r="BN389" s="4">
        <f t="shared" ca="1" si="221"/>
        <v>-8.7400000000000005E-2</v>
      </c>
      <c r="BO389" s="4">
        <f t="shared" ca="1" si="221"/>
        <v>-3.9100000000000003E-2</v>
      </c>
      <c r="BP389" s="4">
        <f t="shared" ca="1" si="221"/>
        <v>4.07E-2</v>
      </c>
      <c r="BQ389" s="4">
        <f t="shared" ca="1" si="221"/>
        <v>1.4695</v>
      </c>
      <c r="BR389" s="4">
        <f t="shared" ca="1" si="222"/>
        <v>-0.27360000000000001</v>
      </c>
      <c r="BS389" s="4">
        <f t="shared" ca="1" si="222"/>
        <v>-8.7099999999999997E-2</v>
      </c>
      <c r="BT389" s="4">
        <f t="shared" ca="1" si="222"/>
        <v>0.13270000000000001</v>
      </c>
      <c r="BU389" s="4">
        <f t="shared" ca="1" si="222"/>
        <v>-0.1171</v>
      </c>
      <c r="BV389" s="4">
        <f t="shared" ca="1" si="222"/>
        <v>5.1799999999999999E-2</v>
      </c>
      <c r="BW389" s="4">
        <f t="shared" ca="1" si="222"/>
        <v>0.74480000000000002</v>
      </c>
      <c r="BX389" s="4">
        <f t="shared" ca="1" si="222"/>
        <v>-0.35959999999999998</v>
      </c>
      <c r="BY389" s="4">
        <f t="shared" ca="1" si="223"/>
        <v>0</v>
      </c>
      <c r="BZ389" s="4">
        <f t="shared" ca="1" si="223"/>
        <v>0</v>
      </c>
      <c r="CA389" s="4">
        <f t="shared" ca="1" si="223"/>
        <v>0</v>
      </c>
      <c r="CB389" s="4">
        <f t="shared" ca="1" si="223"/>
        <v>0</v>
      </c>
      <c r="CC389" s="4">
        <f t="shared" ca="1" si="223"/>
        <v>0</v>
      </c>
    </row>
    <row r="390" spans="2:81">
      <c r="B390" s="26">
        <v>428</v>
      </c>
      <c r="C390" s="26" t="str">
        <f t="shared" si="229"/>
        <v>历史汇总!B428</v>
      </c>
      <c r="D390" s="26">
        <v>388</v>
      </c>
      <c r="E390" s="26" t="str">
        <f t="shared" si="230"/>
        <v>历史新!C388</v>
      </c>
      <c r="F390" s="26">
        <f>ROW()</f>
        <v>390</v>
      </c>
      <c r="G390" s="694"/>
      <c r="H390" s="29" t="s">
        <v>26</v>
      </c>
      <c r="I390" s="4">
        <f t="shared" ca="1" si="224"/>
        <v>0</v>
      </c>
      <c r="J390" s="4">
        <f t="shared" ca="1" si="224"/>
        <v>0</v>
      </c>
      <c r="K390" s="4">
        <f t="shared" ca="1" si="224"/>
        <v>0</v>
      </c>
      <c r="L390" s="4">
        <f t="shared" ca="1" si="224"/>
        <v>0</v>
      </c>
      <c r="M390" s="4">
        <f t="shared" ca="1" si="224"/>
        <v>0</v>
      </c>
      <c r="N390" s="4">
        <f t="shared" ca="1" si="224"/>
        <v>0</v>
      </c>
      <c r="O390" s="4">
        <f t="shared" ca="1" si="224"/>
        <v>0</v>
      </c>
      <c r="P390" s="4">
        <f t="shared" ca="1" si="224"/>
        <v>0</v>
      </c>
      <c r="Q390" s="4">
        <f t="shared" ca="1" si="224"/>
        <v>0</v>
      </c>
      <c r="R390" s="4">
        <f t="shared" ca="1" si="224"/>
        <v>0</v>
      </c>
      <c r="S390" s="4">
        <f t="shared" ca="1" si="224"/>
        <v>0</v>
      </c>
      <c r="T390" s="4">
        <f t="shared" ca="1" si="224"/>
        <v>0</v>
      </c>
      <c r="U390" s="4">
        <f t="shared" ca="1" si="224"/>
        <v>0</v>
      </c>
      <c r="V390" s="4">
        <f t="shared" ca="1" si="224"/>
        <v>0</v>
      </c>
      <c r="W390" s="4">
        <f t="shared" ca="1" si="224"/>
        <v>0</v>
      </c>
      <c r="X390" s="4">
        <f t="shared" ca="1" si="224"/>
        <v>0</v>
      </c>
      <c r="Y390" s="4">
        <f t="shared" ca="1" si="228"/>
        <v>0</v>
      </c>
      <c r="Z390" s="4">
        <f t="shared" ca="1" si="228"/>
        <v>0</v>
      </c>
      <c r="AA390" s="4">
        <f t="shared" ca="1" si="228"/>
        <v>0</v>
      </c>
      <c r="AB390" s="4">
        <f t="shared" ca="1" si="228"/>
        <v>0</v>
      </c>
      <c r="AC390" s="4">
        <f t="shared" ca="1" si="228"/>
        <v>0</v>
      </c>
      <c r="AD390" s="4">
        <f t="shared" ca="1" si="228"/>
        <v>0</v>
      </c>
      <c r="AE390" s="4">
        <f t="shared" ca="1" si="226"/>
        <v>0</v>
      </c>
      <c r="AF390" s="4">
        <f t="shared" ca="1" si="226"/>
        <v>0</v>
      </c>
      <c r="AG390" s="4">
        <f t="shared" ca="1" si="226"/>
        <v>0</v>
      </c>
      <c r="AH390" s="4">
        <f t="shared" ca="1" si="226"/>
        <v>0</v>
      </c>
      <c r="AI390" s="4">
        <f t="shared" ca="1" si="226"/>
        <v>0</v>
      </c>
      <c r="AJ390" s="4">
        <f t="shared" ca="1" si="226"/>
        <v>0</v>
      </c>
      <c r="AK390" s="4">
        <f t="shared" ca="1" si="226"/>
        <v>0</v>
      </c>
      <c r="AL390" s="4">
        <f t="shared" ca="1" si="226"/>
        <v>0</v>
      </c>
      <c r="AM390" s="4">
        <f t="shared" ca="1" si="226"/>
        <v>0</v>
      </c>
      <c r="AN390" s="4">
        <f t="shared" ca="1" si="226"/>
        <v>0</v>
      </c>
      <c r="AO390" s="4">
        <f t="shared" ca="1" si="226"/>
        <v>0</v>
      </c>
      <c r="AP390" s="4">
        <f t="shared" ca="1" si="226"/>
        <v>0</v>
      </c>
      <c r="AQ390" s="4">
        <f t="shared" ca="1" si="226"/>
        <v>0</v>
      </c>
      <c r="AR390" s="4">
        <f t="shared" ca="1" si="226"/>
        <v>0</v>
      </c>
      <c r="AS390" s="4">
        <f t="shared" ca="1" si="226"/>
        <v>25.17</v>
      </c>
      <c r="AT390" s="4">
        <f t="shared" ca="1" si="226"/>
        <v>26.24</v>
      </c>
      <c r="AU390" s="4">
        <f t="shared" ca="1" si="227"/>
        <v>22.46</v>
      </c>
      <c r="AV390" s="4">
        <f t="shared" ca="1" si="227"/>
        <v>20.13</v>
      </c>
      <c r="AW390" s="4">
        <f t="shared" ca="1" si="227"/>
        <v>19.32</v>
      </c>
      <c r="AX390" s="4">
        <f t="shared" ca="1" si="227"/>
        <v>19.84</v>
      </c>
      <c r="AY390" s="4">
        <f t="shared" ca="1" si="227"/>
        <v>20.88</v>
      </c>
      <c r="AZ390" s="4">
        <f t="shared" ca="1" si="227"/>
        <v>20.399999999999999</v>
      </c>
      <c r="BA390" s="4">
        <f t="shared" ca="1" si="227"/>
        <v>20.059999999999999</v>
      </c>
      <c r="BB390" s="4">
        <f t="shared" ca="1" si="227"/>
        <v>20.92</v>
      </c>
      <c r="BC390" s="4">
        <f t="shared" ca="1" si="227"/>
        <v>20.78</v>
      </c>
      <c r="BD390" s="4">
        <f t="shared" ca="1" si="227"/>
        <v>22.7</v>
      </c>
      <c r="BE390" s="4">
        <f t="shared" ca="1" si="227"/>
        <v>29.33</v>
      </c>
      <c r="BF390" s="4">
        <f t="shared" ca="1" si="227"/>
        <v>24.28</v>
      </c>
      <c r="BG390" s="4">
        <f t="shared" ca="1" si="227"/>
        <v>30.3</v>
      </c>
      <c r="BH390" s="4">
        <f t="shared" ca="1" si="221"/>
        <v>19.829999999999998</v>
      </c>
      <c r="BI390" s="4">
        <f t="shared" ca="1" si="221"/>
        <v>22.98</v>
      </c>
      <c r="BJ390" s="4">
        <f t="shared" ca="1" si="221"/>
        <v>22.37</v>
      </c>
      <c r="BK390" s="4">
        <f t="shared" ca="1" si="221"/>
        <v>22.12</v>
      </c>
      <c r="BL390" s="4">
        <f t="shared" ca="1" si="221"/>
        <v>25.79</v>
      </c>
      <c r="BM390" s="4">
        <f t="shared" ca="1" si="221"/>
        <v>22.87</v>
      </c>
      <c r="BN390" s="4">
        <f t="shared" ca="1" si="221"/>
        <v>27.1</v>
      </c>
      <c r="BO390" s="4">
        <f t="shared" ca="1" si="221"/>
        <v>22.87</v>
      </c>
      <c r="BP390" s="4">
        <f t="shared" ca="1" si="221"/>
        <v>26.17</v>
      </c>
      <c r="BQ390" s="4">
        <f t="shared" ca="1" si="221"/>
        <v>33.700000000000003</v>
      </c>
      <c r="BR390" s="4">
        <f t="shared" ca="1" si="222"/>
        <v>33.69</v>
      </c>
      <c r="BS390" s="4">
        <f t="shared" ca="1" si="222"/>
        <v>30.74</v>
      </c>
      <c r="BT390" s="4">
        <f t="shared" ca="1" si="222"/>
        <v>34.76</v>
      </c>
      <c r="BU390" s="4">
        <f t="shared" ca="1" si="222"/>
        <v>32.25</v>
      </c>
      <c r="BV390" s="4">
        <f t="shared" ca="1" si="222"/>
        <v>28.12</v>
      </c>
      <c r="BW390" s="4">
        <f t="shared" ca="1" si="222"/>
        <v>36.549999999999997</v>
      </c>
      <c r="BX390" s="4">
        <f t="shared" ca="1" si="222"/>
        <v>33.799999999999997</v>
      </c>
      <c r="BY390" s="4">
        <f t="shared" ca="1" si="223"/>
        <v>0</v>
      </c>
      <c r="BZ390" s="4">
        <f t="shared" ca="1" si="223"/>
        <v>0</v>
      </c>
      <c r="CA390" s="4">
        <f t="shared" ca="1" si="223"/>
        <v>0</v>
      </c>
      <c r="CB390" s="4">
        <f t="shared" ca="1" si="223"/>
        <v>0</v>
      </c>
      <c r="CC390" s="4">
        <f t="shared" ca="1" si="223"/>
        <v>0</v>
      </c>
    </row>
    <row r="391" spans="2:81">
      <c r="B391" s="26">
        <v>429</v>
      </c>
      <c r="C391" s="26" t="str">
        <f t="shared" si="229"/>
        <v>历史汇总!B429</v>
      </c>
      <c r="D391" s="26">
        <v>389</v>
      </c>
      <c r="E391" s="26" t="str">
        <f t="shared" si="230"/>
        <v>历史新!C389</v>
      </c>
      <c r="F391" s="26">
        <f>ROW()</f>
        <v>391</v>
      </c>
      <c r="G391" s="694"/>
      <c r="H391" s="29" t="s">
        <v>27</v>
      </c>
      <c r="I391" s="4">
        <f t="shared" ca="1" si="224"/>
        <v>0</v>
      </c>
      <c r="J391" s="4">
        <f t="shared" ca="1" si="224"/>
        <v>0</v>
      </c>
      <c r="K391" s="4">
        <f t="shared" ca="1" si="224"/>
        <v>0</v>
      </c>
      <c r="L391" s="4">
        <f t="shared" ca="1" si="224"/>
        <v>0</v>
      </c>
      <c r="M391" s="4">
        <f t="shared" ca="1" si="224"/>
        <v>0</v>
      </c>
      <c r="N391" s="4">
        <f t="shared" ca="1" si="224"/>
        <v>0</v>
      </c>
      <c r="O391" s="4">
        <f t="shared" ca="1" si="224"/>
        <v>0</v>
      </c>
      <c r="P391" s="4">
        <f t="shared" ca="1" si="224"/>
        <v>0</v>
      </c>
      <c r="Q391" s="4">
        <f t="shared" ca="1" si="224"/>
        <v>0</v>
      </c>
      <c r="R391" s="4">
        <f t="shared" ca="1" si="224"/>
        <v>0</v>
      </c>
      <c r="S391" s="4">
        <f t="shared" ca="1" si="224"/>
        <v>0</v>
      </c>
      <c r="T391" s="4">
        <f t="shared" ca="1" si="224"/>
        <v>0</v>
      </c>
      <c r="U391" s="4">
        <f t="shared" ca="1" si="224"/>
        <v>0</v>
      </c>
      <c r="V391" s="4">
        <f t="shared" ca="1" si="224"/>
        <v>0</v>
      </c>
      <c r="W391" s="4">
        <f t="shared" ca="1" si="224"/>
        <v>0</v>
      </c>
      <c r="X391" s="4">
        <f t="shared" ca="1" si="224"/>
        <v>0</v>
      </c>
      <c r="Y391" s="4">
        <f t="shared" ca="1" si="228"/>
        <v>0</v>
      </c>
      <c r="Z391" s="4">
        <f t="shared" ca="1" si="228"/>
        <v>0</v>
      </c>
      <c r="AA391" s="4">
        <f t="shared" ca="1" si="228"/>
        <v>0</v>
      </c>
      <c r="AB391" s="4">
        <f t="shared" ca="1" si="228"/>
        <v>0</v>
      </c>
      <c r="AC391" s="4">
        <f t="shared" ca="1" si="228"/>
        <v>0</v>
      </c>
      <c r="AD391" s="4">
        <f t="shared" ca="1" si="228"/>
        <v>0</v>
      </c>
      <c r="AE391" s="4">
        <f t="shared" ca="1" si="226"/>
        <v>0</v>
      </c>
      <c r="AF391" s="4">
        <f t="shared" ca="1" si="226"/>
        <v>0</v>
      </c>
      <c r="AG391" s="4">
        <f t="shared" ca="1" si="226"/>
        <v>0</v>
      </c>
      <c r="AH391" s="4">
        <f t="shared" ca="1" si="226"/>
        <v>0</v>
      </c>
      <c r="AI391" s="4">
        <f t="shared" ca="1" si="226"/>
        <v>0</v>
      </c>
      <c r="AJ391" s="4">
        <f t="shared" ca="1" si="226"/>
        <v>0</v>
      </c>
      <c r="AK391" s="4">
        <f t="shared" ca="1" si="226"/>
        <v>0</v>
      </c>
      <c r="AL391" s="4">
        <f t="shared" ca="1" si="226"/>
        <v>0</v>
      </c>
      <c r="AM391" s="4">
        <f t="shared" ca="1" si="226"/>
        <v>0</v>
      </c>
      <c r="AN391" s="4">
        <f t="shared" ca="1" si="226"/>
        <v>0</v>
      </c>
      <c r="AO391" s="4">
        <f t="shared" ca="1" si="226"/>
        <v>0</v>
      </c>
      <c r="AP391" s="4">
        <f t="shared" ca="1" si="226"/>
        <v>0</v>
      </c>
      <c r="AQ391" s="4">
        <f t="shared" ca="1" si="226"/>
        <v>0</v>
      </c>
      <c r="AR391" s="4">
        <f t="shared" ca="1" si="226"/>
        <v>0</v>
      </c>
      <c r="AS391" s="4">
        <f t="shared" ca="1" si="226"/>
        <v>0</v>
      </c>
      <c r="AT391" s="4">
        <f t="shared" ca="1" si="226"/>
        <v>4.2500000000000003E-2</v>
      </c>
      <c r="AU391" s="4">
        <f t="shared" ca="1" si="227"/>
        <v>-0.14410000000000001</v>
      </c>
      <c r="AV391" s="4">
        <f t="shared" ca="1" si="227"/>
        <v>-0.1037</v>
      </c>
      <c r="AW391" s="4">
        <f t="shared" ca="1" si="227"/>
        <v>-4.02E-2</v>
      </c>
      <c r="AX391" s="4">
        <f t="shared" ca="1" si="227"/>
        <v>2.69E-2</v>
      </c>
      <c r="AY391" s="4">
        <f t="shared" ca="1" si="227"/>
        <v>5.2400000000000002E-2</v>
      </c>
      <c r="AZ391" s="4">
        <f t="shared" ca="1" si="227"/>
        <v>-2.3E-2</v>
      </c>
      <c r="BA391" s="4">
        <f t="shared" ca="1" si="227"/>
        <v>-1.67E-2</v>
      </c>
      <c r="BB391" s="4">
        <f t="shared" ca="1" si="227"/>
        <v>4.2900000000000001E-2</v>
      </c>
      <c r="BC391" s="4">
        <f t="shared" ca="1" si="227"/>
        <v>-6.7000000000000002E-3</v>
      </c>
      <c r="BD391" s="4">
        <f t="shared" ca="1" si="227"/>
        <v>9.2399999999999996E-2</v>
      </c>
      <c r="BE391" s="4">
        <f t="shared" ca="1" si="227"/>
        <v>0.29210000000000003</v>
      </c>
      <c r="BF391" s="4">
        <f t="shared" ca="1" si="227"/>
        <v>-0.17219999999999999</v>
      </c>
      <c r="BG391" s="4">
        <f t="shared" ca="1" si="227"/>
        <v>0.24790000000000001</v>
      </c>
      <c r="BH391" s="4">
        <f t="shared" ca="1" si="221"/>
        <v>-0.34549999999999997</v>
      </c>
      <c r="BI391" s="4">
        <f t="shared" ca="1" si="221"/>
        <v>0.15890000000000001</v>
      </c>
      <c r="BJ391" s="4">
        <f t="shared" ca="1" si="221"/>
        <v>-2.6499999999999999E-2</v>
      </c>
      <c r="BK391" s="4">
        <f t="shared" ca="1" si="221"/>
        <v>-1.12E-2</v>
      </c>
      <c r="BL391" s="4">
        <f t="shared" ca="1" si="221"/>
        <v>0.16589999999999999</v>
      </c>
      <c r="BM391" s="4">
        <f t="shared" ca="1" si="221"/>
        <v>-0.1132</v>
      </c>
      <c r="BN391" s="4">
        <f t="shared" ca="1" si="221"/>
        <v>0.185</v>
      </c>
      <c r="BO391" s="4">
        <f t="shared" ca="1" si="221"/>
        <v>-0.15609999999999999</v>
      </c>
      <c r="BP391" s="4">
        <f t="shared" ca="1" si="221"/>
        <v>0.14430000000000001</v>
      </c>
      <c r="BQ391" s="4">
        <f t="shared" ca="1" si="221"/>
        <v>0.28770000000000001</v>
      </c>
      <c r="BR391" s="4">
        <f t="shared" ca="1" si="222"/>
        <v>-2.9999999999999997E-4</v>
      </c>
      <c r="BS391" s="4">
        <f t="shared" ca="1" si="222"/>
        <v>-8.7599999999999997E-2</v>
      </c>
      <c r="BT391" s="4">
        <f t="shared" ca="1" si="222"/>
        <v>0.1308</v>
      </c>
      <c r="BU391" s="4">
        <f t="shared" ca="1" si="222"/>
        <v>-7.22E-2</v>
      </c>
      <c r="BV391" s="4">
        <f t="shared" ca="1" si="222"/>
        <v>-0.12809999999999999</v>
      </c>
      <c r="BW391" s="4">
        <f t="shared" ca="1" si="222"/>
        <v>0.29980000000000001</v>
      </c>
      <c r="BX391" s="4">
        <f t="shared" ca="1" si="222"/>
        <v>-7.5200000000000003E-2</v>
      </c>
      <c r="BY391" s="4">
        <f t="shared" ca="1" si="223"/>
        <v>0</v>
      </c>
      <c r="BZ391" s="4">
        <f t="shared" ca="1" si="223"/>
        <v>0</v>
      </c>
      <c r="CA391" s="4">
        <f t="shared" ca="1" si="223"/>
        <v>0</v>
      </c>
      <c r="CB391" s="4">
        <f t="shared" ca="1" si="223"/>
        <v>0</v>
      </c>
      <c r="CC391" s="4">
        <f t="shared" ca="1" si="223"/>
        <v>0</v>
      </c>
    </row>
    <row r="392" spans="2:81">
      <c r="B392" s="26">
        <v>431</v>
      </c>
      <c r="C392" s="26" t="str">
        <f t="shared" si="229"/>
        <v>历史汇总!B431</v>
      </c>
      <c r="D392" s="26">
        <v>390</v>
      </c>
      <c r="E392" s="26" t="str">
        <f t="shared" si="230"/>
        <v>历史新!C390</v>
      </c>
      <c r="F392" s="26">
        <f>ROW()</f>
        <v>392</v>
      </c>
      <c r="G392" s="694" t="s">
        <v>28</v>
      </c>
      <c r="H392" s="28" t="s">
        <v>29</v>
      </c>
      <c r="I392" s="2">
        <f t="shared" ca="1" si="224"/>
        <v>0</v>
      </c>
      <c r="J392" s="2">
        <f t="shared" ca="1" si="224"/>
        <v>0</v>
      </c>
      <c r="K392" s="2">
        <f t="shared" ca="1" si="224"/>
        <v>0</v>
      </c>
      <c r="L392" s="2">
        <f t="shared" ca="1" si="224"/>
        <v>0</v>
      </c>
      <c r="M392" s="2">
        <f t="shared" ca="1" si="224"/>
        <v>0</v>
      </c>
      <c r="N392" s="2">
        <f t="shared" ca="1" si="224"/>
        <v>0</v>
      </c>
      <c r="O392" s="2">
        <f t="shared" ca="1" si="224"/>
        <v>0</v>
      </c>
      <c r="P392" s="2">
        <f t="shared" ca="1" si="224"/>
        <v>0</v>
      </c>
      <c r="Q392" s="2">
        <f t="shared" ca="1" si="224"/>
        <v>0</v>
      </c>
      <c r="R392" s="2">
        <f t="shared" ca="1" si="224"/>
        <v>0</v>
      </c>
      <c r="S392" s="2">
        <f t="shared" ca="1" si="224"/>
        <v>0</v>
      </c>
      <c r="T392" s="2">
        <f t="shared" ca="1" si="224"/>
        <v>0</v>
      </c>
      <c r="U392" s="2">
        <f t="shared" ca="1" si="224"/>
        <v>0</v>
      </c>
      <c r="V392" s="2">
        <f t="shared" ca="1" si="224"/>
        <v>0</v>
      </c>
      <c r="W392" s="2">
        <f t="shared" ca="1" si="224"/>
        <v>0</v>
      </c>
      <c r="X392" s="2">
        <f t="shared" ca="1" si="224"/>
        <v>0</v>
      </c>
      <c r="Y392" s="2">
        <f t="shared" ca="1" si="228"/>
        <v>0</v>
      </c>
      <c r="Z392" s="2">
        <f t="shared" ca="1" si="228"/>
        <v>0</v>
      </c>
      <c r="AA392" s="2">
        <f t="shared" ca="1" si="228"/>
        <v>0</v>
      </c>
      <c r="AB392" s="2">
        <f t="shared" ca="1" si="228"/>
        <v>0</v>
      </c>
      <c r="AC392" s="2">
        <f t="shared" ca="1" si="228"/>
        <v>0</v>
      </c>
      <c r="AD392" s="2">
        <f t="shared" ca="1" si="228"/>
        <v>0</v>
      </c>
      <c r="AE392" s="2">
        <f t="shared" ca="1" si="226"/>
        <v>0</v>
      </c>
      <c r="AF392" s="2">
        <f t="shared" ca="1" si="226"/>
        <v>0</v>
      </c>
      <c r="AG392" s="2">
        <f t="shared" ca="1" si="226"/>
        <v>0</v>
      </c>
      <c r="AH392" s="2">
        <f t="shared" ca="1" si="226"/>
        <v>0</v>
      </c>
      <c r="AI392" s="2">
        <f t="shared" ca="1" si="226"/>
        <v>0</v>
      </c>
      <c r="AJ392" s="2">
        <f t="shared" ca="1" si="226"/>
        <v>0</v>
      </c>
      <c r="AK392" s="2">
        <f t="shared" ca="1" si="226"/>
        <v>0</v>
      </c>
      <c r="AL392" s="2">
        <f t="shared" ca="1" si="226"/>
        <v>0</v>
      </c>
      <c r="AM392" s="2">
        <f t="shared" ca="1" si="226"/>
        <v>0</v>
      </c>
      <c r="AN392" s="2">
        <f t="shared" ca="1" si="226"/>
        <v>0</v>
      </c>
      <c r="AO392" s="2">
        <f t="shared" ca="1" si="226"/>
        <v>0</v>
      </c>
      <c r="AP392" s="2">
        <f t="shared" ca="1" si="226"/>
        <v>0</v>
      </c>
      <c r="AQ392" s="2">
        <f t="shared" ca="1" si="226"/>
        <v>10330</v>
      </c>
      <c r="AR392" s="2">
        <f t="shared" ca="1" si="226"/>
        <v>424637</v>
      </c>
      <c r="AS392" s="2">
        <f t="shared" ca="1" si="226"/>
        <v>1004964</v>
      </c>
      <c r="AT392" s="2">
        <f t="shared" ca="1" si="226"/>
        <v>1590551</v>
      </c>
      <c r="AU392" s="2">
        <f t="shared" ca="1" si="227"/>
        <v>1162390</v>
      </c>
      <c r="AV392" s="2">
        <f t="shared" ca="1" si="227"/>
        <v>1027200</v>
      </c>
      <c r="AW392" s="2">
        <f t="shared" ca="1" si="227"/>
        <v>1471700</v>
      </c>
      <c r="AX392" s="2">
        <f t="shared" ca="1" si="227"/>
        <v>1559677</v>
      </c>
      <c r="AY392" s="2">
        <f t="shared" ca="1" si="227"/>
        <v>1921586</v>
      </c>
      <c r="AZ392" s="2">
        <f t="shared" ca="1" si="227"/>
        <v>1497672</v>
      </c>
      <c r="BA392" s="2">
        <f t="shared" ca="1" si="227"/>
        <v>873073</v>
      </c>
      <c r="BB392" s="2">
        <f t="shared" ca="1" si="227"/>
        <v>1079108</v>
      </c>
      <c r="BC392" s="2">
        <f t="shared" ca="1" si="227"/>
        <v>676129</v>
      </c>
      <c r="BD392" s="2">
        <f t="shared" ca="1" si="227"/>
        <v>761487</v>
      </c>
      <c r="BE392" s="2">
        <f t="shared" ca="1" si="227"/>
        <v>973370</v>
      </c>
      <c r="BF392" s="2">
        <f t="shared" ca="1" si="227"/>
        <v>1324934</v>
      </c>
      <c r="BG392" s="2">
        <f t="shared" ca="1" si="227"/>
        <v>1109602</v>
      </c>
      <c r="BH392" s="2">
        <f t="shared" ca="1" si="221"/>
        <v>1070684</v>
      </c>
      <c r="BI392" s="2">
        <f t="shared" ca="1" si="221"/>
        <v>890734</v>
      </c>
      <c r="BJ392" s="2">
        <f t="shared" ca="1" si="221"/>
        <v>1125225</v>
      </c>
      <c r="BK392" s="2">
        <f t="shared" ca="1" si="221"/>
        <v>1004300</v>
      </c>
      <c r="BL392" s="2">
        <f t="shared" ca="1" si="221"/>
        <v>899675</v>
      </c>
      <c r="BM392" s="2">
        <f t="shared" ca="1" si="221"/>
        <v>828284</v>
      </c>
      <c r="BN392" s="2">
        <f t="shared" ca="1" si="221"/>
        <v>822412</v>
      </c>
      <c r="BO392" s="2">
        <f t="shared" ca="1" si="221"/>
        <v>720025</v>
      </c>
      <c r="BP392" s="2">
        <f t="shared" ca="1" si="221"/>
        <v>745987</v>
      </c>
      <c r="BQ392" s="2">
        <f t="shared" ca="1" si="221"/>
        <v>881455</v>
      </c>
      <c r="BR392" s="2">
        <f t="shared" ca="1" si="222"/>
        <v>1195599</v>
      </c>
      <c r="BS392" s="2">
        <f t="shared" ca="1" si="222"/>
        <v>764493</v>
      </c>
      <c r="BT392" s="2">
        <f t="shared" ca="1" si="222"/>
        <v>979320</v>
      </c>
      <c r="BU392" s="2">
        <f t="shared" ca="1" si="222"/>
        <v>930376</v>
      </c>
      <c r="BV392" s="2">
        <f t="shared" ca="1" si="222"/>
        <v>1142423</v>
      </c>
      <c r="BW392" s="2">
        <f t="shared" ca="1" si="222"/>
        <v>1375412</v>
      </c>
      <c r="BX392" s="2">
        <f t="shared" ca="1" si="222"/>
        <v>1097750</v>
      </c>
      <c r="BY392" s="2">
        <f t="shared" ca="1" si="223"/>
        <v>0</v>
      </c>
      <c r="BZ392" s="2">
        <f t="shared" ca="1" si="223"/>
        <v>0</v>
      </c>
      <c r="CA392" s="2">
        <f t="shared" ca="1" si="223"/>
        <v>0</v>
      </c>
      <c r="CB392" s="2">
        <f t="shared" ca="1" si="223"/>
        <v>0</v>
      </c>
      <c r="CC392" s="2">
        <f t="shared" ca="1" si="223"/>
        <v>0</v>
      </c>
    </row>
    <row r="393" spans="2:81">
      <c r="B393" s="26">
        <v>432</v>
      </c>
      <c r="C393" s="26" t="str">
        <f t="shared" si="229"/>
        <v>历史汇总!B432</v>
      </c>
      <c r="D393" s="26">
        <v>391</v>
      </c>
      <c r="E393" s="26" t="str">
        <f t="shared" si="230"/>
        <v>历史新!C391</v>
      </c>
      <c r="F393" s="26">
        <f>ROW()</f>
        <v>393</v>
      </c>
      <c r="G393" s="694"/>
      <c r="H393" s="29" t="s">
        <v>30</v>
      </c>
      <c r="I393" s="4">
        <f t="shared" ca="1" si="224"/>
        <v>0</v>
      </c>
      <c r="J393" s="4">
        <f t="shared" ca="1" si="224"/>
        <v>0</v>
      </c>
      <c r="K393" s="4">
        <f t="shared" ca="1" si="224"/>
        <v>0</v>
      </c>
      <c r="L393" s="4">
        <f t="shared" ca="1" si="224"/>
        <v>0</v>
      </c>
      <c r="M393" s="4">
        <f t="shared" ca="1" si="224"/>
        <v>0</v>
      </c>
      <c r="N393" s="4">
        <f t="shared" ca="1" si="224"/>
        <v>0</v>
      </c>
      <c r="O393" s="4">
        <f t="shared" ca="1" si="224"/>
        <v>0</v>
      </c>
      <c r="P393" s="4">
        <f t="shared" ca="1" si="224"/>
        <v>0</v>
      </c>
      <c r="Q393" s="4">
        <f t="shared" ca="1" si="224"/>
        <v>0</v>
      </c>
      <c r="R393" s="4">
        <f t="shared" ca="1" si="224"/>
        <v>0</v>
      </c>
      <c r="S393" s="4">
        <f t="shared" ca="1" si="224"/>
        <v>0</v>
      </c>
      <c r="T393" s="4">
        <f t="shared" ca="1" si="224"/>
        <v>0</v>
      </c>
      <c r="U393" s="4">
        <f t="shared" ca="1" si="224"/>
        <v>0</v>
      </c>
      <c r="V393" s="4">
        <f t="shared" ca="1" si="224"/>
        <v>0</v>
      </c>
      <c r="W393" s="4">
        <f t="shared" ca="1" si="224"/>
        <v>0</v>
      </c>
      <c r="X393" s="4">
        <f t="shared" ca="1" si="224"/>
        <v>0</v>
      </c>
      <c r="Y393" s="4">
        <f t="shared" ca="1" si="228"/>
        <v>0</v>
      </c>
      <c r="Z393" s="4">
        <f t="shared" ca="1" si="228"/>
        <v>0</v>
      </c>
      <c r="AA393" s="4">
        <f t="shared" ca="1" si="228"/>
        <v>0</v>
      </c>
      <c r="AB393" s="4">
        <f t="shared" ca="1" si="228"/>
        <v>0</v>
      </c>
      <c r="AC393" s="4">
        <f t="shared" ca="1" si="228"/>
        <v>0</v>
      </c>
      <c r="AD393" s="4">
        <f t="shared" ca="1" si="228"/>
        <v>0</v>
      </c>
      <c r="AE393" s="4">
        <f t="shared" ca="1" si="226"/>
        <v>0</v>
      </c>
      <c r="AF393" s="4">
        <f t="shared" ca="1" si="226"/>
        <v>0</v>
      </c>
      <c r="AG393" s="4">
        <f t="shared" ca="1" si="226"/>
        <v>0</v>
      </c>
      <c r="AH393" s="4">
        <f t="shared" ca="1" si="226"/>
        <v>0</v>
      </c>
      <c r="AI393" s="4">
        <f t="shared" ca="1" si="226"/>
        <v>0</v>
      </c>
      <c r="AJ393" s="4">
        <f t="shared" ca="1" si="226"/>
        <v>0</v>
      </c>
      <c r="AK393" s="4">
        <f t="shared" ca="1" si="226"/>
        <v>0</v>
      </c>
      <c r="AL393" s="4">
        <f t="shared" ca="1" si="226"/>
        <v>0</v>
      </c>
      <c r="AM393" s="4">
        <f t="shared" ca="1" si="226"/>
        <v>0</v>
      </c>
      <c r="AN393" s="4">
        <f t="shared" ca="1" si="226"/>
        <v>0</v>
      </c>
      <c r="AO393" s="4">
        <f t="shared" ca="1" si="226"/>
        <v>0</v>
      </c>
      <c r="AP393" s="4">
        <f t="shared" ca="1" si="226"/>
        <v>0</v>
      </c>
      <c r="AQ393" s="4">
        <f t="shared" ca="1" si="226"/>
        <v>0</v>
      </c>
      <c r="AR393" s="4">
        <f t="shared" ca="1" si="226"/>
        <v>40.107199999999999</v>
      </c>
      <c r="AS393" s="4">
        <f t="shared" ca="1" si="226"/>
        <v>1.3666</v>
      </c>
      <c r="AT393" s="4">
        <f t="shared" ca="1" si="226"/>
        <v>0.5827</v>
      </c>
      <c r="AU393" s="4">
        <f t="shared" ca="1" si="227"/>
        <v>-0.26919999999999999</v>
      </c>
      <c r="AV393" s="4">
        <f t="shared" ca="1" si="227"/>
        <v>-0.1163</v>
      </c>
      <c r="AW393" s="4">
        <f t="shared" ca="1" si="227"/>
        <v>0.43269999999999997</v>
      </c>
      <c r="AX393" s="4">
        <f t="shared" ca="1" si="227"/>
        <v>5.9799999999999999E-2</v>
      </c>
      <c r="AY393" s="4">
        <f t="shared" ca="1" si="227"/>
        <v>0.23200000000000001</v>
      </c>
      <c r="AZ393" s="4">
        <f t="shared" ca="1" si="227"/>
        <v>-0.22059999999999999</v>
      </c>
      <c r="BA393" s="4">
        <f t="shared" ca="1" si="227"/>
        <v>-0.41699999999999998</v>
      </c>
      <c r="BB393" s="4">
        <f t="shared" ca="1" si="227"/>
        <v>0.23599999999999999</v>
      </c>
      <c r="BC393" s="4">
        <f t="shared" ca="1" si="227"/>
        <v>-0.37340000000000001</v>
      </c>
      <c r="BD393" s="4">
        <f t="shared" ca="1" si="227"/>
        <v>0.12620000000000001</v>
      </c>
      <c r="BE393" s="4">
        <f t="shared" ca="1" si="227"/>
        <v>0.2782</v>
      </c>
      <c r="BF393" s="4">
        <f t="shared" ca="1" si="227"/>
        <v>0.36120000000000002</v>
      </c>
      <c r="BG393" s="4">
        <f t="shared" ca="1" si="227"/>
        <v>-0.16250000000000001</v>
      </c>
      <c r="BH393" s="4">
        <f t="shared" ca="1" si="221"/>
        <v>-3.5099999999999999E-2</v>
      </c>
      <c r="BI393" s="4">
        <f t="shared" ca="1" si="221"/>
        <v>-0.1681</v>
      </c>
      <c r="BJ393" s="4">
        <f t="shared" ca="1" si="221"/>
        <v>0.26329999999999998</v>
      </c>
      <c r="BK393" s="4">
        <f t="shared" ca="1" si="221"/>
        <v>-0.1075</v>
      </c>
      <c r="BL393" s="4">
        <f t="shared" ca="1" si="221"/>
        <v>-0.1042</v>
      </c>
      <c r="BM393" s="4">
        <f t="shared" ca="1" si="221"/>
        <v>-7.9399999999999998E-2</v>
      </c>
      <c r="BN393" s="4">
        <f t="shared" ca="1" si="221"/>
        <v>-7.1000000000000004E-3</v>
      </c>
      <c r="BO393" s="4">
        <f t="shared" ca="1" si="221"/>
        <v>-0.1245</v>
      </c>
      <c r="BP393" s="4">
        <f t="shared" ca="1" si="221"/>
        <v>3.61E-2</v>
      </c>
      <c r="BQ393" s="4">
        <f t="shared" ca="1" si="221"/>
        <v>0.18160000000000001</v>
      </c>
      <c r="BR393" s="4">
        <f t="shared" ca="1" si="222"/>
        <v>0.35639999999999999</v>
      </c>
      <c r="BS393" s="4">
        <f t="shared" ca="1" si="222"/>
        <v>-0.36059999999999998</v>
      </c>
      <c r="BT393" s="4">
        <f t="shared" ca="1" si="222"/>
        <v>0.28100000000000003</v>
      </c>
      <c r="BU393" s="4">
        <f t="shared" ca="1" si="222"/>
        <v>-0.05</v>
      </c>
      <c r="BV393" s="4">
        <f t="shared" ca="1" si="222"/>
        <v>0.22789999999999999</v>
      </c>
      <c r="BW393" s="4">
        <f t="shared" ca="1" si="222"/>
        <v>0.2039</v>
      </c>
      <c r="BX393" s="4">
        <f t="shared" ca="1" si="222"/>
        <v>-0.2019</v>
      </c>
      <c r="BY393" s="4">
        <f t="shared" ca="1" si="223"/>
        <v>0</v>
      </c>
      <c r="BZ393" s="4">
        <f t="shared" ca="1" si="223"/>
        <v>0</v>
      </c>
      <c r="CA393" s="4">
        <f t="shared" ca="1" si="223"/>
        <v>0</v>
      </c>
      <c r="CB393" s="4">
        <f t="shared" ca="1" si="223"/>
        <v>0</v>
      </c>
      <c r="CC393" s="4">
        <f t="shared" ca="1" si="223"/>
        <v>0</v>
      </c>
    </row>
    <row r="394" spans="2:81">
      <c r="B394" s="26">
        <v>433</v>
      </c>
      <c r="C394" s="26" t="str">
        <f t="shared" si="229"/>
        <v>历史汇总!B433</v>
      </c>
      <c r="D394" s="26">
        <v>392</v>
      </c>
      <c r="E394" s="26" t="str">
        <f t="shared" si="230"/>
        <v>历史新!C392</v>
      </c>
      <c r="F394" s="26">
        <f>ROW()</f>
        <v>394</v>
      </c>
      <c r="G394" s="694"/>
      <c r="H394" s="29" t="s">
        <v>31</v>
      </c>
      <c r="I394" s="4">
        <f t="shared" ca="1" si="224"/>
        <v>0</v>
      </c>
      <c r="J394" s="4">
        <f t="shared" ca="1" si="224"/>
        <v>0</v>
      </c>
      <c r="K394" s="4">
        <f t="shared" ca="1" si="224"/>
        <v>0</v>
      </c>
      <c r="L394" s="4">
        <f t="shared" ca="1" si="224"/>
        <v>0</v>
      </c>
      <c r="M394" s="4">
        <f t="shared" ca="1" si="224"/>
        <v>0</v>
      </c>
      <c r="N394" s="4">
        <f t="shared" ca="1" si="224"/>
        <v>0</v>
      </c>
      <c r="O394" s="4">
        <f t="shared" ca="1" si="224"/>
        <v>0</v>
      </c>
      <c r="P394" s="4">
        <f t="shared" ca="1" si="224"/>
        <v>0</v>
      </c>
      <c r="Q394" s="4">
        <f t="shared" ca="1" si="224"/>
        <v>0</v>
      </c>
      <c r="R394" s="4">
        <f t="shared" ca="1" si="224"/>
        <v>0</v>
      </c>
      <c r="S394" s="4">
        <f t="shared" ca="1" si="224"/>
        <v>0</v>
      </c>
      <c r="T394" s="4">
        <f t="shared" ca="1" si="224"/>
        <v>0</v>
      </c>
      <c r="U394" s="4">
        <f t="shared" ca="1" si="224"/>
        <v>0</v>
      </c>
      <c r="V394" s="4">
        <f t="shared" ca="1" si="224"/>
        <v>0</v>
      </c>
      <c r="W394" s="4">
        <f t="shared" ca="1" si="224"/>
        <v>0</v>
      </c>
      <c r="X394" s="4">
        <f t="shared" ca="1" si="224"/>
        <v>0</v>
      </c>
      <c r="Y394" s="4">
        <f t="shared" ca="1" si="228"/>
        <v>0</v>
      </c>
      <c r="Z394" s="4">
        <f t="shared" ca="1" si="228"/>
        <v>0</v>
      </c>
      <c r="AA394" s="4">
        <f t="shared" ca="1" si="228"/>
        <v>0</v>
      </c>
      <c r="AB394" s="4">
        <f t="shared" ca="1" si="228"/>
        <v>0</v>
      </c>
      <c r="AC394" s="4">
        <f t="shared" ca="1" si="228"/>
        <v>0</v>
      </c>
      <c r="AD394" s="4">
        <f t="shared" ca="1" si="228"/>
        <v>0</v>
      </c>
      <c r="AE394" s="4">
        <f t="shared" ca="1" si="226"/>
        <v>0</v>
      </c>
      <c r="AF394" s="4">
        <f t="shared" ca="1" si="226"/>
        <v>0</v>
      </c>
      <c r="AG394" s="4">
        <f t="shared" ca="1" si="226"/>
        <v>0</v>
      </c>
      <c r="AH394" s="4">
        <f t="shared" ca="1" si="226"/>
        <v>0</v>
      </c>
      <c r="AI394" s="4">
        <f t="shared" ca="1" si="226"/>
        <v>0</v>
      </c>
      <c r="AJ394" s="4">
        <f t="shared" ca="1" si="226"/>
        <v>0</v>
      </c>
      <c r="AK394" s="4">
        <f t="shared" ca="1" si="226"/>
        <v>0</v>
      </c>
      <c r="AL394" s="4">
        <f t="shared" ca="1" si="226"/>
        <v>0</v>
      </c>
      <c r="AM394" s="4">
        <f t="shared" ca="1" si="226"/>
        <v>0</v>
      </c>
      <c r="AN394" s="4">
        <f t="shared" ca="1" si="226"/>
        <v>0</v>
      </c>
      <c r="AO394" s="4">
        <f t="shared" ca="1" si="226"/>
        <v>0</v>
      </c>
      <c r="AP394" s="4">
        <f t="shared" ca="1" si="226"/>
        <v>0</v>
      </c>
      <c r="AQ394" s="4">
        <f t="shared" ca="1" si="226"/>
        <v>347</v>
      </c>
      <c r="AR394" s="4">
        <f t="shared" ca="1" si="226"/>
        <v>8778</v>
      </c>
      <c r="AS394" s="4">
        <f t="shared" ca="1" si="226"/>
        <v>17495</v>
      </c>
      <c r="AT394" s="4">
        <f t="shared" ca="1" si="226"/>
        <v>19281</v>
      </c>
      <c r="AU394" s="4">
        <f t="shared" ca="1" si="227"/>
        <v>15246</v>
      </c>
      <c r="AV394" s="4">
        <f t="shared" ca="1" si="227"/>
        <v>13599</v>
      </c>
      <c r="AW394" s="4">
        <f t="shared" ca="1" si="227"/>
        <v>24219</v>
      </c>
      <c r="AX394" s="4">
        <f t="shared" ca="1" si="227"/>
        <v>19233</v>
      </c>
      <c r="AY394" s="4">
        <f t="shared" ca="1" si="227"/>
        <v>24233</v>
      </c>
      <c r="AZ394" s="4">
        <f t="shared" ca="1" si="227"/>
        <v>18162</v>
      </c>
      <c r="BA394" s="4">
        <f t="shared" ca="1" si="227"/>
        <v>11243</v>
      </c>
      <c r="BB394" s="4">
        <f t="shared" ca="1" si="227"/>
        <v>15011</v>
      </c>
      <c r="BC394" s="4">
        <f t="shared" ca="1" si="227"/>
        <v>9593</v>
      </c>
      <c r="BD394" s="4">
        <f t="shared" ca="1" si="227"/>
        <v>12585</v>
      </c>
      <c r="BE394" s="4">
        <f t="shared" ca="1" si="227"/>
        <v>12878</v>
      </c>
      <c r="BF394" s="4">
        <f t="shared" ca="1" si="227"/>
        <v>13486</v>
      </c>
      <c r="BG394" s="4">
        <f t="shared" ca="1" si="227"/>
        <v>14528</v>
      </c>
      <c r="BH394" s="4">
        <f t="shared" ca="1" si="221"/>
        <v>15325</v>
      </c>
      <c r="BI394" s="4">
        <f t="shared" ca="1" si="221"/>
        <v>14609</v>
      </c>
      <c r="BJ394" s="4">
        <f t="shared" ca="1" si="221"/>
        <v>15890</v>
      </c>
      <c r="BK394" s="4">
        <f t="shared" ca="1" si="221"/>
        <v>14488</v>
      </c>
      <c r="BL394" s="4">
        <f t="shared" ca="1" si="221"/>
        <v>11052</v>
      </c>
      <c r="BM394" s="4">
        <f t="shared" ca="1" si="221"/>
        <v>10008</v>
      </c>
      <c r="BN394" s="4">
        <f t="shared" ca="1" si="221"/>
        <v>9126</v>
      </c>
      <c r="BO394" s="4">
        <f t="shared" ca="1" si="221"/>
        <v>8460</v>
      </c>
      <c r="BP394" s="4">
        <f t="shared" ca="1" si="221"/>
        <v>11525</v>
      </c>
      <c r="BQ394" s="4">
        <f t="shared" ca="1" si="221"/>
        <v>15391</v>
      </c>
      <c r="BR394" s="4">
        <f t="shared" ca="1" si="222"/>
        <v>16961</v>
      </c>
      <c r="BS394" s="4">
        <f t="shared" ca="1" si="222"/>
        <v>15451</v>
      </c>
      <c r="BT394" s="4">
        <f t="shared" ca="1" si="222"/>
        <v>15669</v>
      </c>
      <c r="BU394" s="4">
        <f t="shared" ca="1" si="222"/>
        <v>15408</v>
      </c>
      <c r="BV394" s="4">
        <f t="shared" ca="1" si="222"/>
        <v>23623</v>
      </c>
      <c r="BW394" s="4">
        <f t="shared" ca="1" si="222"/>
        <v>28757</v>
      </c>
      <c r="BX394" s="4">
        <f t="shared" ca="1" si="222"/>
        <v>18141</v>
      </c>
      <c r="BY394" s="4">
        <f t="shared" ca="1" si="223"/>
        <v>0</v>
      </c>
      <c r="BZ394" s="4">
        <f t="shared" ca="1" si="223"/>
        <v>0</v>
      </c>
      <c r="CA394" s="4">
        <f t="shared" ca="1" si="223"/>
        <v>0</v>
      </c>
      <c r="CB394" s="4">
        <f t="shared" ca="1" si="223"/>
        <v>0</v>
      </c>
      <c r="CC394" s="4">
        <f t="shared" ca="1" si="223"/>
        <v>0</v>
      </c>
    </row>
    <row r="395" spans="2:81">
      <c r="B395" s="26">
        <v>434</v>
      </c>
      <c r="C395" s="26" t="str">
        <f t="shared" si="229"/>
        <v>历史汇总!B434</v>
      </c>
      <c r="D395" s="26">
        <v>393</v>
      </c>
      <c r="E395" s="26" t="str">
        <f t="shared" si="230"/>
        <v>历史新!C393</v>
      </c>
      <c r="F395" s="26">
        <f>ROW()</f>
        <v>395</v>
      </c>
      <c r="G395" s="694"/>
      <c r="H395" s="29" t="s">
        <v>32</v>
      </c>
      <c r="I395" s="4">
        <f t="shared" ca="1" si="224"/>
        <v>0</v>
      </c>
      <c r="J395" s="4">
        <f t="shared" ca="1" si="224"/>
        <v>0</v>
      </c>
      <c r="K395" s="4">
        <f t="shared" ca="1" si="224"/>
        <v>0</v>
      </c>
      <c r="L395" s="4">
        <f t="shared" ca="1" si="224"/>
        <v>0</v>
      </c>
      <c r="M395" s="4">
        <f t="shared" ca="1" si="224"/>
        <v>0</v>
      </c>
      <c r="N395" s="4">
        <f t="shared" ca="1" si="224"/>
        <v>0</v>
      </c>
      <c r="O395" s="4">
        <f t="shared" ca="1" si="224"/>
        <v>0</v>
      </c>
      <c r="P395" s="4">
        <f t="shared" ca="1" si="224"/>
        <v>0</v>
      </c>
      <c r="Q395" s="4">
        <f t="shared" ca="1" si="224"/>
        <v>0</v>
      </c>
      <c r="R395" s="4">
        <f t="shared" ca="1" si="224"/>
        <v>0</v>
      </c>
      <c r="S395" s="4">
        <f t="shared" ca="1" si="224"/>
        <v>0</v>
      </c>
      <c r="T395" s="4">
        <f t="shared" ca="1" si="224"/>
        <v>0</v>
      </c>
      <c r="U395" s="4">
        <f t="shared" ca="1" si="224"/>
        <v>0</v>
      </c>
      <c r="V395" s="4">
        <f t="shared" ca="1" si="224"/>
        <v>0</v>
      </c>
      <c r="W395" s="4">
        <f t="shared" ca="1" si="224"/>
        <v>0</v>
      </c>
      <c r="X395" s="4">
        <f t="shared" ca="1" si="224"/>
        <v>0</v>
      </c>
      <c r="Y395" s="4">
        <f t="shared" ca="1" si="228"/>
        <v>0</v>
      </c>
      <c r="Z395" s="4">
        <f t="shared" ca="1" si="228"/>
        <v>0</v>
      </c>
      <c r="AA395" s="4">
        <f t="shared" ca="1" si="228"/>
        <v>0</v>
      </c>
      <c r="AB395" s="4">
        <f t="shared" ca="1" si="228"/>
        <v>0</v>
      </c>
      <c r="AC395" s="4">
        <f t="shared" ca="1" si="228"/>
        <v>0</v>
      </c>
      <c r="AD395" s="4">
        <f t="shared" ca="1" si="228"/>
        <v>0</v>
      </c>
      <c r="AE395" s="4">
        <f t="shared" ca="1" si="226"/>
        <v>0</v>
      </c>
      <c r="AF395" s="4">
        <f t="shared" ca="1" si="226"/>
        <v>0</v>
      </c>
      <c r="AG395" s="4">
        <f t="shared" ca="1" si="226"/>
        <v>0</v>
      </c>
      <c r="AH395" s="4">
        <f t="shared" ca="1" si="226"/>
        <v>0</v>
      </c>
      <c r="AI395" s="4">
        <f t="shared" ca="1" si="226"/>
        <v>0</v>
      </c>
      <c r="AJ395" s="4">
        <f t="shared" ca="1" si="226"/>
        <v>0</v>
      </c>
      <c r="AK395" s="4">
        <f t="shared" ca="1" si="226"/>
        <v>0</v>
      </c>
      <c r="AL395" s="4">
        <f t="shared" ca="1" si="226"/>
        <v>0</v>
      </c>
      <c r="AM395" s="4">
        <f t="shared" ca="1" si="226"/>
        <v>0</v>
      </c>
      <c r="AN395" s="4">
        <f t="shared" ca="1" si="226"/>
        <v>0</v>
      </c>
      <c r="AO395" s="4">
        <f t="shared" ca="1" si="226"/>
        <v>0</v>
      </c>
      <c r="AP395" s="4">
        <f t="shared" ca="1" si="226"/>
        <v>0</v>
      </c>
      <c r="AQ395" s="4">
        <f t="shared" ca="1" si="226"/>
        <v>0</v>
      </c>
      <c r="AR395" s="4">
        <f t="shared" ca="1" si="226"/>
        <v>24.296800000000001</v>
      </c>
      <c r="AS395" s="4">
        <f t="shared" ca="1" si="226"/>
        <v>0.99309999999999998</v>
      </c>
      <c r="AT395" s="4">
        <f t="shared" ca="1" si="226"/>
        <v>0.1021</v>
      </c>
      <c r="AU395" s="4">
        <f t="shared" ca="1" si="227"/>
        <v>-0.20930000000000001</v>
      </c>
      <c r="AV395" s="4">
        <f t="shared" ca="1" si="227"/>
        <v>-0.108</v>
      </c>
      <c r="AW395" s="4">
        <f t="shared" ca="1" si="227"/>
        <v>0.78090000000000004</v>
      </c>
      <c r="AX395" s="4">
        <f t="shared" ca="1" si="227"/>
        <v>-0.2059</v>
      </c>
      <c r="AY395" s="4">
        <f t="shared" ca="1" si="227"/>
        <v>0.26</v>
      </c>
      <c r="AZ395" s="4">
        <f t="shared" ca="1" si="227"/>
        <v>-0.2505</v>
      </c>
      <c r="BA395" s="4">
        <f t="shared" ca="1" si="227"/>
        <v>-0.38100000000000001</v>
      </c>
      <c r="BB395" s="4">
        <f t="shared" ca="1" si="227"/>
        <v>0.33510000000000001</v>
      </c>
      <c r="BC395" s="4">
        <f t="shared" ca="1" si="227"/>
        <v>-0.3609</v>
      </c>
      <c r="BD395" s="4">
        <f t="shared" ca="1" si="227"/>
        <v>0.31190000000000001</v>
      </c>
      <c r="BE395" s="4">
        <f t="shared" ca="1" si="227"/>
        <v>2.3300000000000001E-2</v>
      </c>
      <c r="BF395" s="4">
        <f t="shared" ca="1" si="227"/>
        <v>4.7199999999999999E-2</v>
      </c>
      <c r="BG395" s="4">
        <f t="shared" ca="1" si="227"/>
        <v>7.7299999999999994E-2</v>
      </c>
      <c r="BH395" s="4">
        <f t="shared" ca="1" si="221"/>
        <v>5.4899999999999997E-2</v>
      </c>
      <c r="BI395" s="4">
        <f t="shared" ca="1" si="221"/>
        <v>-4.6699999999999998E-2</v>
      </c>
      <c r="BJ395" s="4">
        <f t="shared" ca="1" si="221"/>
        <v>8.77E-2</v>
      </c>
      <c r="BK395" s="4">
        <f t="shared" ca="1" si="221"/>
        <v>-8.8200000000000001E-2</v>
      </c>
      <c r="BL395" s="4">
        <f t="shared" ca="1" si="221"/>
        <v>-0.23719999999999999</v>
      </c>
      <c r="BM395" s="4">
        <f t="shared" ca="1" si="221"/>
        <v>-9.4500000000000001E-2</v>
      </c>
      <c r="BN395" s="4">
        <f t="shared" ca="1" si="221"/>
        <v>-8.8099999999999998E-2</v>
      </c>
      <c r="BO395" s="4">
        <f t="shared" ca="1" si="221"/>
        <v>-7.2999999999999995E-2</v>
      </c>
      <c r="BP395" s="4">
        <f t="shared" ca="1" si="221"/>
        <v>0.36230000000000001</v>
      </c>
      <c r="BQ395" s="4">
        <f t="shared" ca="1" si="221"/>
        <v>0.33539999999999998</v>
      </c>
      <c r="BR395" s="4">
        <f t="shared" ca="1" si="222"/>
        <v>0.10199999999999999</v>
      </c>
      <c r="BS395" s="4">
        <f t="shared" ca="1" si="222"/>
        <v>-8.8999999999999996E-2</v>
      </c>
      <c r="BT395" s="4">
        <f t="shared" ca="1" si="222"/>
        <v>1.41E-2</v>
      </c>
      <c r="BU395" s="4">
        <f t="shared" ca="1" si="222"/>
        <v>-1.67E-2</v>
      </c>
      <c r="BV395" s="4">
        <f t="shared" ca="1" si="222"/>
        <v>0.53320000000000001</v>
      </c>
      <c r="BW395" s="4">
        <f t="shared" ca="1" si="222"/>
        <v>0.21729999999999999</v>
      </c>
      <c r="BX395" s="4">
        <f t="shared" ca="1" si="222"/>
        <v>-0.36919999999999997</v>
      </c>
      <c r="BY395" s="4">
        <f t="shared" ca="1" si="223"/>
        <v>0</v>
      </c>
      <c r="BZ395" s="4">
        <f t="shared" ca="1" si="223"/>
        <v>0</v>
      </c>
      <c r="CA395" s="4">
        <f t="shared" ca="1" si="223"/>
        <v>0</v>
      </c>
      <c r="CB395" s="4">
        <f t="shared" ca="1" si="223"/>
        <v>0</v>
      </c>
      <c r="CC395" s="4">
        <f t="shared" ca="1" si="223"/>
        <v>0</v>
      </c>
    </row>
    <row r="396" spans="2:81">
      <c r="B396" s="26">
        <v>435</v>
      </c>
      <c r="C396" s="26" t="str">
        <f t="shared" si="229"/>
        <v>历史汇总!B435</v>
      </c>
      <c r="D396" s="26">
        <v>394</v>
      </c>
      <c r="E396" s="26" t="str">
        <f t="shared" si="230"/>
        <v>历史新!C394</v>
      </c>
      <c r="F396" s="26">
        <f>ROW()</f>
        <v>396</v>
      </c>
      <c r="G396" s="694"/>
      <c r="H396" s="29" t="s">
        <v>33</v>
      </c>
      <c r="I396" s="4">
        <f t="shared" ca="1" si="224"/>
        <v>0</v>
      </c>
      <c r="J396" s="4">
        <f t="shared" ca="1" si="224"/>
        <v>0</v>
      </c>
      <c r="K396" s="4">
        <f t="shared" ca="1" si="224"/>
        <v>0</v>
      </c>
      <c r="L396" s="4">
        <f t="shared" ca="1" si="224"/>
        <v>0</v>
      </c>
      <c r="M396" s="4">
        <f t="shared" ca="1" si="224"/>
        <v>0</v>
      </c>
      <c r="N396" s="4">
        <f t="shared" ca="1" si="224"/>
        <v>0</v>
      </c>
      <c r="O396" s="4">
        <f t="shared" ca="1" si="224"/>
        <v>0</v>
      </c>
      <c r="P396" s="4">
        <f t="shared" ca="1" si="224"/>
        <v>0</v>
      </c>
      <c r="Q396" s="4">
        <f t="shared" ca="1" si="224"/>
        <v>0</v>
      </c>
      <c r="R396" s="4">
        <f t="shared" ca="1" si="224"/>
        <v>0</v>
      </c>
      <c r="S396" s="4">
        <f t="shared" ca="1" si="224"/>
        <v>0</v>
      </c>
      <c r="T396" s="4">
        <f t="shared" ca="1" si="224"/>
        <v>0</v>
      </c>
      <c r="U396" s="4">
        <f t="shared" ca="1" si="224"/>
        <v>0</v>
      </c>
      <c r="V396" s="4">
        <f t="shared" ca="1" si="224"/>
        <v>0</v>
      </c>
      <c r="W396" s="4">
        <f t="shared" ca="1" si="224"/>
        <v>0</v>
      </c>
      <c r="X396" s="4">
        <f t="shared" ca="1" si="224"/>
        <v>0</v>
      </c>
      <c r="Y396" s="4">
        <f t="shared" ca="1" si="228"/>
        <v>0</v>
      </c>
      <c r="Z396" s="4">
        <f t="shared" ca="1" si="228"/>
        <v>0</v>
      </c>
      <c r="AA396" s="4">
        <f t="shared" ca="1" si="228"/>
        <v>0</v>
      </c>
      <c r="AB396" s="4">
        <f t="shared" ca="1" si="228"/>
        <v>0</v>
      </c>
      <c r="AC396" s="4">
        <f t="shared" ca="1" si="228"/>
        <v>0</v>
      </c>
      <c r="AD396" s="4">
        <f t="shared" ca="1" si="228"/>
        <v>0</v>
      </c>
      <c r="AE396" s="4">
        <f t="shared" ca="1" si="226"/>
        <v>0</v>
      </c>
      <c r="AF396" s="4">
        <f t="shared" ca="1" si="226"/>
        <v>0</v>
      </c>
      <c r="AG396" s="4">
        <f t="shared" ca="1" si="226"/>
        <v>0</v>
      </c>
      <c r="AH396" s="4">
        <f t="shared" ca="1" si="226"/>
        <v>0</v>
      </c>
      <c r="AI396" s="4">
        <f t="shared" ca="1" si="226"/>
        <v>0</v>
      </c>
      <c r="AJ396" s="4">
        <f t="shared" ca="1" si="226"/>
        <v>0</v>
      </c>
      <c r="AK396" s="4">
        <f t="shared" ca="1" si="226"/>
        <v>0</v>
      </c>
      <c r="AL396" s="4">
        <f t="shared" ca="1" si="226"/>
        <v>0</v>
      </c>
      <c r="AM396" s="4">
        <f t="shared" ca="1" si="226"/>
        <v>0</v>
      </c>
      <c r="AN396" s="4">
        <f t="shared" ca="1" si="226"/>
        <v>0</v>
      </c>
      <c r="AO396" s="4">
        <f t="shared" ca="1" si="226"/>
        <v>0</v>
      </c>
      <c r="AP396" s="4">
        <f t="shared" ca="1" si="226"/>
        <v>0</v>
      </c>
      <c r="AQ396" s="4">
        <f t="shared" ca="1" si="226"/>
        <v>29.77</v>
      </c>
      <c r="AR396" s="4">
        <f t="shared" ca="1" si="226"/>
        <v>48.38</v>
      </c>
      <c r="AS396" s="4">
        <f t="shared" ca="1" si="226"/>
        <v>57.44</v>
      </c>
      <c r="AT396" s="4">
        <f t="shared" ca="1" si="226"/>
        <v>82.49</v>
      </c>
      <c r="AU396" s="4">
        <f t="shared" ca="1" si="227"/>
        <v>76.239999999999995</v>
      </c>
      <c r="AV396" s="4">
        <f t="shared" ca="1" si="227"/>
        <v>75.53</v>
      </c>
      <c r="AW396" s="4">
        <f t="shared" ca="1" si="227"/>
        <v>60.77</v>
      </c>
      <c r="AX396" s="4">
        <f t="shared" ca="1" si="227"/>
        <v>81.09</v>
      </c>
      <c r="AY396" s="4">
        <f t="shared" ca="1" si="227"/>
        <v>79.3</v>
      </c>
      <c r="AZ396" s="4">
        <f t="shared" ca="1" si="227"/>
        <v>82.46</v>
      </c>
      <c r="BA396" s="4">
        <f t="shared" ca="1" si="227"/>
        <v>77.650000000000006</v>
      </c>
      <c r="BB396" s="4">
        <f t="shared" ca="1" si="227"/>
        <v>71.89</v>
      </c>
      <c r="BC396" s="4">
        <f t="shared" ca="1" si="227"/>
        <v>70.48</v>
      </c>
      <c r="BD396" s="4">
        <f t="shared" ca="1" si="227"/>
        <v>60.51</v>
      </c>
      <c r="BE396" s="4">
        <f t="shared" ca="1" si="227"/>
        <v>75.58</v>
      </c>
      <c r="BF396" s="4">
        <f t="shared" ca="1" si="227"/>
        <v>98.25</v>
      </c>
      <c r="BG396" s="4">
        <f t="shared" ca="1" si="227"/>
        <v>76.38</v>
      </c>
      <c r="BH396" s="4">
        <f t="shared" ref="BH396:BY411" ca="1" si="231">OFFSET(INDIRECT($E396),0,BH$1)</f>
        <v>69.87</v>
      </c>
      <c r="BI396" s="4">
        <f t="shared" ca="1" si="231"/>
        <v>60.97</v>
      </c>
      <c r="BJ396" s="4">
        <f t="shared" ca="1" si="231"/>
        <v>70.81</v>
      </c>
      <c r="BK396" s="4">
        <f t="shared" ca="1" si="231"/>
        <v>69.319999999999993</v>
      </c>
      <c r="BL396" s="4">
        <f t="shared" ca="1" si="231"/>
        <v>81.400000000000006</v>
      </c>
      <c r="BM396" s="4">
        <f t="shared" ca="1" si="231"/>
        <v>82.76</v>
      </c>
      <c r="BN396" s="4">
        <f t="shared" ca="1" si="231"/>
        <v>90.12</v>
      </c>
      <c r="BO396" s="4">
        <f t="shared" ca="1" si="231"/>
        <v>85.11</v>
      </c>
      <c r="BP396" s="4">
        <f t="shared" ca="1" si="231"/>
        <v>64.73</v>
      </c>
      <c r="BQ396" s="4">
        <f t="shared" ca="1" si="231"/>
        <v>57.27</v>
      </c>
      <c r="BR396" s="4">
        <f t="shared" ca="1" si="231"/>
        <v>70.489999999999995</v>
      </c>
      <c r="BS396" s="4">
        <f t="shared" ca="1" si="231"/>
        <v>49.48</v>
      </c>
      <c r="BT396" s="4">
        <f t="shared" ca="1" si="231"/>
        <v>62.5</v>
      </c>
      <c r="BU396" s="4">
        <f t="shared" ca="1" si="231"/>
        <v>60.38</v>
      </c>
      <c r="BV396" s="4">
        <f t="shared" ca="1" si="231"/>
        <v>48.36</v>
      </c>
      <c r="BW396" s="4">
        <f t="shared" ca="1" si="231"/>
        <v>47.83</v>
      </c>
      <c r="BX396" s="4">
        <f t="shared" ref="BR396:BX411" ca="1" si="232">OFFSET(INDIRECT($E396),0,BX$1)</f>
        <v>60.51</v>
      </c>
      <c r="BY396" s="4">
        <f t="shared" ca="1" si="231"/>
        <v>0</v>
      </c>
      <c r="BZ396" s="4">
        <f t="shared" ref="BY396:CC411" ca="1" si="233">OFFSET(INDIRECT($E396),0,BZ$1)</f>
        <v>0</v>
      </c>
      <c r="CA396" s="4">
        <f t="shared" ca="1" si="233"/>
        <v>0</v>
      </c>
      <c r="CB396" s="4">
        <f t="shared" ca="1" si="233"/>
        <v>0</v>
      </c>
      <c r="CC396" s="4">
        <f t="shared" ca="1" si="233"/>
        <v>0</v>
      </c>
    </row>
    <row r="397" spans="2:81">
      <c r="B397" s="26">
        <v>436</v>
      </c>
      <c r="C397" s="26" t="str">
        <f t="shared" si="229"/>
        <v>历史汇总!B436</v>
      </c>
      <c r="D397" s="26">
        <v>395</v>
      </c>
      <c r="E397" s="26" t="str">
        <f t="shared" si="230"/>
        <v>历史新!C395</v>
      </c>
      <c r="F397" s="26">
        <f>ROW()</f>
        <v>397</v>
      </c>
      <c r="G397" s="694"/>
      <c r="H397" s="29" t="s">
        <v>34</v>
      </c>
      <c r="I397" s="4">
        <f t="shared" ca="1" si="224"/>
        <v>0</v>
      </c>
      <c r="J397" s="4">
        <f t="shared" ca="1" si="224"/>
        <v>0</v>
      </c>
      <c r="K397" s="4">
        <f t="shared" ca="1" si="224"/>
        <v>0</v>
      </c>
      <c r="L397" s="4">
        <f t="shared" ca="1" si="224"/>
        <v>0</v>
      </c>
      <c r="M397" s="4">
        <f t="shared" ca="1" si="224"/>
        <v>0</v>
      </c>
      <c r="N397" s="4">
        <f t="shared" ca="1" si="224"/>
        <v>0</v>
      </c>
      <c r="O397" s="4">
        <f t="shared" ca="1" si="224"/>
        <v>0</v>
      </c>
      <c r="P397" s="4">
        <f t="shared" ca="1" si="224"/>
        <v>0</v>
      </c>
      <c r="Q397" s="4">
        <f t="shared" ca="1" si="224"/>
        <v>0</v>
      </c>
      <c r="R397" s="4">
        <f t="shared" ca="1" si="224"/>
        <v>0</v>
      </c>
      <c r="S397" s="4">
        <f t="shared" ca="1" si="224"/>
        <v>0</v>
      </c>
      <c r="T397" s="4">
        <f t="shared" ca="1" si="224"/>
        <v>0</v>
      </c>
      <c r="U397" s="4">
        <f t="shared" ca="1" si="224"/>
        <v>0</v>
      </c>
      <c r="V397" s="4">
        <f t="shared" ca="1" si="224"/>
        <v>0</v>
      </c>
      <c r="W397" s="4">
        <f t="shared" ca="1" si="224"/>
        <v>0</v>
      </c>
      <c r="X397" s="4">
        <f t="shared" ca="1" si="224"/>
        <v>0</v>
      </c>
      <c r="Y397" s="4">
        <f t="shared" ca="1" si="228"/>
        <v>0</v>
      </c>
      <c r="Z397" s="4">
        <f t="shared" ca="1" si="228"/>
        <v>0</v>
      </c>
      <c r="AA397" s="4">
        <f t="shared" ca="1" si="228"/>
        <v>0</v>
      </c>
      <c r="AB397" s="4">
        <f t="shared" ca="1" si="228"/>
        <v>0</v>
      </c>
      <c r="AC397" s="4">
        <f t="shared" ca="1" si="228"/>
        <v>0</v>
      </c>
      <c r="AD397" s="4">
        <f t="shared" ca="1" si="228"/>
        <v>0</v>
      </c>
      <c r="AE397" s="4">
        <f t="shared" ca="1" si="226"/>
        <v>0</v>
      </c>
      <c r="AF397" s="4">
        <f t="shared" ca="1" si="226"/>
        <v>0</v>
      </c>
      <c r="AG397" s="4">
        <f t="shared" ca="1" si="226"/>
        <v>0</v>
      </c>
      <c r="AH397" s="4">
        <f t="shared" ca="1" si="226"/>
        <v>0</v>
      </c>
      <c r="AI397" s="4">
        <f t="shared" ca="1" si="226"/>
        <v>0</v>
      </c>
      <c r="AJ397" s="4">
        <f t="shared" ca="1" si="226"/>
        <v>0</v>
      </c>
      <c r="AK397" s="4">
        <f t="shared" ca="1" si="226"/>
        <v>0</v>
      </c>
      <c r="AL397" s="4">
        <f t="shared" ca="1" si="226"/>
        <v>0</v>
      </c>
      <c r="AM397" s="4">
        <f t="shared" ca="1" si="226"/>
        <v>0</v>
      </c>
      <c r="AN397" s="4">
        <f t="shared" ca="1" si="226"/>
        <v>0</v>
      </c>
      <c r="AO397" s="4">
        <f t="shared" ca="1" si="226"/>
        <v>0</v>
      </c>
      <c r="AP397" s="4">
        <f t="shared" ca="1" si="226"/>
        <v>0</v>
      </c>
      <c r="AQ397" s="4">
        <f t="shared" ca="1" si="226"/>
        <v>0</v>
      </c>
      <c r="AR397" s="4">
        <f t="shared" ca="1" si="226"/>
        <v>0.62509999999999999</v>
      </c>
      <c r="AS397" s="4">
        <f t="shared" ca="1" si="226"/>
        <v>0.18729999999999999</v>
      </c>
      <c r="AT397" s="4">
        <f t="shared" ca="1" si="226"/>
        <v>0.43609999999999999</v>
      </c>
      <c r="AU397" s="4">
        <f t="shared" ca="1" si="227"/>
        <v>-7.5800000000000006E-2</v>
      </c>
      <c r="AV397" s="4">
        <f t="shared" ca="1" si="227"/>
        <v>-9.2999999999999992E-3</v>
      </c>
      <c r="AW397" s="4">
        <f t="shared" ca="1" si="227"/>
        <v>-0.19539999999999999</v>
      </c>
      <c r="AX397" s="4">
        <f t="shared" ca="1" si="227"/>
        <v>0.33439999999999998</v>
      </c>
      <c r="AY397" s="4">
        <f t="shared" ca="1" si="227"/>
        <v>-2.2100000000000002E-2</v>
      </c>
      <c r="AZ397" s="4">
        <f t="shared" ca="1" si="227"/>
        <v>3.9800000000000002E-2</v>
      </c>
      <c r="BA397" s="4">
        <f t="shared" ca="1" si="227"/>
        <v>-5.8299999999999998E-2</v>
      </c>
      <c r="BB397" s="4">
        <f t="shared" ca="1" si="227"/>
        <v>-7.4200000000000002E-2</v>
      </c>
      <c r="BC397" s="4">
        <f t="shared" ca="1" si="227"/>
        <v>-1.9599999999999999E-2</v>
      </c>
      <c r="BD397" s="4">
        <f t="shared" ca="1" si="227"/>
        <v>-0.14149999999999999</v>
      </c>
      <c r="BE397" s="4">
        <f t="shared" ca="1" si="227"/>
        <v>0.249</v>
      </c>
      <c r="BF397" s="4">
        <f t="shared" ca="1" si="227"/>
        <v>0.2999</v>
      </c>
      <c r="BG397" s="4">
        <f t="shared" ca="1" si="227"/>
        <v>-0.22259999999999999</v>
      </c>
      <c r="BH397" s="4">
        <f t="shared" ca="1" si="231"/>
        <v>-8.5199999999999998E-2</v>
      </c>
      <c r="BI397" s="4">
        <f t="shared" ca="1" si="231"/>
        <v>-0.12740000000000001</v>
      </c>
      <c r="BJ397" s="4">
        <f t="shared" ca="1" si="231"/>
        <v>0.16139999999999999</v>
      </c>
      <c r="BK397" s="4">
        <f t="shared" ca="1" si="231"/>
        <v>-2.1000000000000001E-2</v>
      </c>
      <c r="BL397" s="4">
        <f t="shared" ca="1" si="231"/>
        <v>0.17430000000000001</v>
      </c>
      <c r="BM397" s="4">
        <f t="shared" ca="1" si="231"/>
        <v>1.67E-2</v>
      </c>
      <c r="BN397" s="4">
        <f t="shared" ca="1" si="231"/>
        <v>8.8900000000000007E-2</v>
      </c>
      <c r="BO397" s="4">
        <f t="shared" ca="1" si="231"/>
        <v>-5.5599999999999997E-2</v>
      </c>
      <c r="BP397" s="4">
        <f t="shared" ca="1" si="231"/>
        <v>-0.23949999999999999</v>
      </c>
      <c r="BQ397" s="4">
        <f t="shared" ca="1" si="231"/>
        <v>-0.1152</v>
      </c>
      <c r="BR397" s="4">
        <f t="shared" ca="1" si="232"/>
        <v>0.23080000000000001</v>
      </c>
      <c r="BS397" s="4">
        <f t="shared" ca="1" si="232"/>
        <v>-0.29809999999999998</v>
      </c>
      <c r="BT397" s="4">
        <f t="shared" ca="1" si="232"/>
        <v>0.2631</v>
      </c>
      <c r="BU397" s="4">
        <f t="shared" ca="1" si="232"/>
        <v>-3.39E-2</v>
      </c>
      <c r="BV397" s="4">
        <f t="shared" ca="1" si="232"/>
        <v>-0.1991</v>
      </c>
      <c r="BW397" s="4">
        <f t="shared" ca="1" si="232"/>
        <v>-1.0999999999999999E-2</v>
      </c>
      <c r="BX397" s="4">
        <f t="shared" ca="1" si="232"/>
        <v>0.2651</v>
      </c>
      <c r="BY397" s="4">
        <f t="shared" ca="1" si="233"/>
        <v>0</v>
      </c>
      <c r="BZ397" s="4">
        <f t="shared" ca="1" si="233"/>
        <v>0</v>
      </c>
      <c r="CA397" s="4">
        <f t="shared" ca="1" si="233"/>
        <v>0</v>
      </c>
      <c r="CB397" s="4">
        <f t="shared" ca="1" si="233"/>
        <v>0</v>
      </c>
      <c r="CC397" s="4">
        <f t="shared" ca="1" si="233"/>
        <v>0</v>
      </c>
    </row>
    <row r="398" spans="2:81">
      <c r="B398" s="26">
        <v>411</v>
      </c>
      <c r="C398" s="26" t="str">
        <f t="shared" si="229"/>
        <v>历史汇总!B411</v>
      </c>
      <c r="D398" s="26">
        <v>396</v>
      </c>
      <c r="E398" s="26" t="str">
        <f t="shared" si="230"/>
        <v>历史新!C396</v>
      </c>
      <c r="F398" s="26">
        <f>ROW()</f>
        <v>398</v>
      </c>
      <c r="G398" s="694" t="s">
        <v>35</v>
      </c>
      <c r="H398" s="28" t="s">
        <v>36</v>
      </c>
      <c r="I398" s="2">
        <f t="shared" ca="1" si="224"/>
        <v>0</v>
      </c>
      <c r="J398" s="2">
        <f t="shared" ca="1" si="224"/>
        <v>0</v>
      </c>
      <c r="K398" s="2">
        <f t="shared" ca="1" si="224"/>
        <v>0</v>
      </c>
      <c r="L398" s="2">
        <f t="shared" ca="1" si="224"/>
        <v>0</v>
      </c>
      <c r="M398" s="2">
        <f t="shared" ca="1" si="224"/>
        <v>0</v>
      </c>
      <c r="N398" s="2">
        <f t="shared" ca="1" si="224"/>
        <v>0</v>
      </c>
      <c r="O398" s="2">
        <f t="shared" ca="1" si="224"/>
        <v>0</v>
      </c>
      <c r="P398" s="2">
        <f t="shared" ca="1" si="224"/>
        <v>0</v>
      </c>
      <c r="Q398" s="2">
        <f t="shared" ca="1" si="224"/>
        <v>0</v>
      </c>
      <c r="R398" s="2">
        <f t="shared" ca="1" si="224"/>
        <v>0</v>
      </c>
      <c r="S398" s="2">
        <f t="shared" ca="1" si="224"/>
        <v>0</v>
      </c>
      <c r="T398" s="2">
        <f t="shared" ca="1" si="224"/>
        <v>0</v>
      </c>
      <c r="U398" s="2">
        <f t="shared" ca="1" si="224"/>
        <v>0</v>
      </c>
      <c r="V398" s="2">
        <f t="shared" ca="1" si="224"/>
        <v>0</v>
      </c>
      <c r="W398" s="2">
        <f t="shared" ca="1" si="224"/>
        <v>0</v>
      </c>
      <c r="X398" s="2">
        <f t="shared" ca="1" si="224"/>
        <v>0</v>
      </c>
      <c r="Y398" s="2">
        <f t="shared" ca="1" si="228"/>
        <v>0</v>
      </c>
      <c r="Z398" s="2">
        <f t="shared" ca="1" si="228"/>
        <v>0</v>
      </c>
      <c r="AA398" s="2">
        <f t="shared" ca="1" si="228"/>
        <v>0</v>
      </c>
      <c r="AB398" s="2">
        <f t="shared" ca="1" si="228"/>
        <v>0</v>
      </c>
      <c r="AC398" s="2">
        <f t="shared" ca="1" si="228"/>
        <v>0</v>
      </c>
      <c r="AD398" s="2">
        <f t="shared" ca="1" si="228"/>
        <v>0</v>
      </c>
      <c r="AE398" s="2">
        <f t="shared" ca="1" si="226"/>
        <v>0</v>
      </c>
      <c r="AF398" s="2">
        <f t="shared" ca="1" si="226"/>
        <v>0</v>
      </c>
      <c r="AG398" s="2">
        <f t="shared" ca="1" si="226"/>
        <v>0</v>
      </c>
      <c r="AH398" s="2">
        <f t="shared" ca="1" si="226"/>
        <v>0</v>
      </c>
      <c r="AI398" s="2">
        <f t="shared" ca="1" si="226"/>
        <v>0</v>
      </c>
      <c r="AJ398" s="2">
        <f t="shared" ca="1" si="226"/>
        <v>0</v>
      </c>
      <c r="AK398" s="2">
        <f t="shared" ca="1" si="226"/>
        <v>0</v>
      </c>
      <c r="AL398" s="2">
        <f t="shared" ca="1" si="226"/>
        <v>0</v>
      </c>
      <c r="AM398" s="2">
        <f t="shared" ca="1" si="226"/>
        <v>0</v>
      </c>
      <c r="AN398" s="2">
        <f t="shared" ca="1" si="226"/>
        <v>0</v>
      </c>
      <c r="AO398" s="2">
        <f t="shared" ca="1" si="226"/>
        <v>0</v>
      </c>
      <c r="AP398" s="2">
        <f t="shared" ca="1" si="226"/>
        <v>0</v>
      </c>
      <c r="AQ398" s="2">
        <f t="shared" ca="1" si="226"/>
        <v>39</v>
      </c>
      <c r="AR398" s="2">
        <f t="shared" ca="1" si="226"/>
        <v>6748</v>
      </c>
      <c r="AS398" s="2">
        <f t="shared" ca="1" si="226"/>
        <v>20851</v>
      </c>
      <c r="AT398" s="2">
        <f t="shared" ca="1" si="226"/>
        <v>11008</v>
      </c>
      <c r="AU398" s="2">
        <f t="shared" ca="1" si="227"/>
        <v>8424</v>
      </c>
      <c r="AV398" s="2">
        <f t="shared" ca="1" si="227"/>
        <v>8793</v>
      </c>
      <c r="AW398" s="2">
        <f t="shared" ca="1" si="227"/>
        <v>14342</v>
      </c>
      <c r="AX398" s="2">
        <f t="shared" ca="1" si="227"/>
        <v>11965</v>
      </c>
      <c r="AY398" s="2">
        <f t="shared" ca="1" si="227"/>
        <v>18015</v>
      </c>
      <c r="AZ398" s="2">
        <f t="shared" ca="1" si="227"/>
        <v>8883</v>
      </c>
      <c r="BA398" s="2">
        <f t="shared" ca="1" si="227"/>
        <v>4882</v>
      </c>
      <c r="BB398" s="2">
        <f t="shared" ca="1" si="227"/>
        <v>8216</v>
      </c>
      <c r="BC398" s="2">
        <f t="shared" ca="1" si="227"/>
        <v>5202</v>
      </c>
      <c r="BD398" s="2">
        <f t="shared" ca="1" si="227"/>
        <v>6800</v>
      </c>
      <c r="BE398" s="2">
        <f t="shared" ca="1" si="227"/>
        <v>6076</v>
      </c>
      <c r="BF398" s="2">
        <f t="shared" ca="1" si="227"/>
        <v>7967</v>
      </c>
      <c r="BG398" s="2">
        <f t="shared" ca="1" si="227"/>
        <v>5337</v>
      </c>
      <c r="BH398" s="2">
        <f t="shared" ca="1" si="231"/>
        <v>6604</v>
      </c>
      <c r="BI398" s="2">
        <f t="shared" ca="1" si="231"/>
        <v>6202</v>
      </c>
      <c r="BJ398" s="2">
        <f t="shared" ca="1" si="231"/>
        <v>9121</v>
      </c>
      <c r="BK398" s="2">
        <f t="shared" ca="1" si="231"/>
        <v>7501</v>
      </c>
      <c r="BL398" s="2">
        <f t="shared" ca="1" si="231"/>
        <v>5701</v>
      </c>
      <c r="BM398" s="2">
        <f t="shared" ca="1" si="231"/>
        <v>3338</v>
      </c>
      <c r="BN398" s="2">
        <f t="shared" ca="1" si="231"/>
        <v>3262</v>
      </c>
      <c r="BO398" s="2">
        <f t="shared" ca="1" si="231"/>
        <v>3440</v>
      </c>
      <c r="BP398" s="2">
        <f t="shared" ca="1" si="231"/>
        <v>5607</v>
      </c>
      <c r="BQ398" s="2">
        <f t="shared" ca="1" si="231"/>
        <v>12479</v>
      </c>
      <c r="BR398" s="2">
        <f t="shared" ca="1" si="232"/>
        <v>6587</v>
      </c>
      <c r="BS398" s="2">
        <f t="shared" ca="1" si="232"/>
        <v>5514</v>
      </c>
      <c r="BT398" s="2">
        <f t="shared" ca="1" si="232"/>
        <v>7688</v>
      </c>
      <c r="BU398" s="2">
        <f t="shared" ca="1" si="232"/>
        <v>5598</v>
      </c>
      <c r="BV398" s="2">
        <f t="shared" ca="1" si="232"/>
        <v>7334</v>
      </c>
      <c r="BW398" s="2">
        <f t="shared" ca="1" si="232"/>
        <v>11941</v>
      </c>
      <c r="BX398" s="2">
        <f t="shared" ca="1" si="232"/>
        <v>6376</v>
      </c>
      <c r="BY398" s="2">
        <f t="shared" ca="1" si="233"/>
        <v>0</v>
      </c>
      <c r="BZ398" s="2">
        <f t="shared" ca="1" si="233"/>
        <v>0</v>
      </c>
      <c r="CA398" s="2">
        <f t="shared" ca="1" si="233"/>
        <v>0</v>
      </c>
      <c r="CB398" s="2">
        <f t="shared" ca="1" si="233"/>
        <v>0</v>
      </c>
      <c r="CC398" s="2">
        <f t="shared" ca="1" si="233"/>
        <v>0</v>
      </c>
    </row>
    <row r="399" spans="2:81">
      <c r="B399" s="26">
        <v>412</v>
      </c>
      <c r="C399" s="26" t="str">
        <f t="shared" si="229"/>
        <v>历史汇总!B412</v>
      </c>
      <c r="D399" s="26">
        <v>397</v>
      </c>
      <c r="E399" s="26" t="str">
        <f t="shared" si="230"/>
        <v>历史新!C397</v>
      </c>
      <c r="F399" s="26">
        <f>ROW()</f>
        <v>399</v>
      </c>
      <c r="G399" s="694"/>
      <c r="H399" s="29" t="s">
        <v>37</v>
      </c>
      <c r="I399" s="4">
        <f t="shared" ca="1" si="224"/>
        <v>0</v>
      </c>
      <c r="J399" s="4">
        <f t="shared" ca="1" si="224"/>
        <v>0</v>
      </c>
      <c r="K399" s="4">
        <f t="shared" ca="1" si="224"/>
        <v>0</v>
      </c>
      <c r="L399" s="4">
        <f t="shared" ca="1" si="224"/>
        <v>0</v>
      </c>
      <c r="M399" s="4">
        <f t="shared" ca="1" si="224"/>
        <v>0</v>
      </c>
      <c r="N399" s="4">
        <f t="shared" ca="1" si="224"/>
        <v>0</v>
      </c>
      <c r="O399" s="4">
        <f t="shared" ca="1" si="224"/>
        <v>0</v>
      </c>
      <c r="P399" s="4">
        <f t="shared" ca="1" si="224"/>
        <v>0</v>
      </c>
      <c r="Q399" s="4">
        <f t="shared" ca="1" si="224"/>
        <v>0</v>
      </c>
      <c r="R399" s="4">
        <f t="shared" ca="1" si="224"/>
        <v>0</v>
      </c>
      <c r="S399" s="4">
        <f t="shared" ca="1" si="224"/>
        <v>0</v>
      </c>
      <c r="T399" s="4">
        <f t="shared" ca="1" si="224"/>
        <v>0</v>
      </c>
      <c r="U399" s="4">
        <f t="shared" ca="1" si="224"/>
        <v>0</v>
      </c>
      <c r="V399" s="4">
        <f t="shared" ca="1" si="224"/>
        <v>0</v>
      </c>
      <c r="W399" s="4">
        <f t="shared" ca="1" si="224"/>
        <v>0</v>
      </c>
      <c r="X399" s="4">
        <f t="shared" ca="1" si="224"/>
        <v>0</v>
      </c>
      <c r="Y399" s="4">
        <f t="shared" ca="1" si="228"/>
        <v>0</v>
      </c>
      <c r="Z399" s="4">
        <f t="shared" ca="1" si="228"/>
        <v>0</v>
      </c>
      <c r="AA399" s="4">
        <f t="shared" ca="1" si="228"/>
        <v>0</v>
      </c>
      <c r="AB399" s="4">
        <f t="shared" ca="1" si="228"/>
        <v>0</v>
      </c>
      <c r="AC399" s="4">
        <f t="shared" ca="1" si="228"/>
        <v>0</v>
      </c>
      <c r="AD399" s="4">
        <f t="shared" ca="1" si="228"/>
        <v>0</v>
      </c>
      <c r="AE399" s="4">
        <f t="shared" ca="1" si="226"/>
        <v>0</v>
      </c>
      <c r="AF399" s="4">
        <f t="shared" ca="1" si="226"/>
        <v>0</v>
      </c>
      <c r="AG399" s="4">
        <f t="shared" ca="1" si="226"/>
        <v>0</v>
      </c>
      <c r="AH399" s="4">
        <f t="shared" ca="1" si="226"/>
        <v>0</v>
      </c>
      <c r="AI399" s="4">
        <f t="shared" ca="1" si="226"/>
        <v>0</v>
      </c>
      <c r="AJ399" s="4">
        <f t="shared" ca="1" si="226"/>
        <v>0</v>
      </c>
      <c r="AK399" s="4">
        <f t="shared" ca="1" si="226"/>
        <v>0</v>
      </c>
      <c r="AL399" s="4">
        <f t="shared" ca="1" si="226"/>
        <v>0</v>
      </c>
      <c r="AM399" s="4">
        <f t="shared" ca="1" si="226"/>
        <v>0</v>
      </c>
      <c r="AN399" s="4">
        <f t="shared" ca="1" si="226"/>
        <v>0</v>
      </c>
      <c r="AO399" s="4">
        <f t="shared" ca="1" si="226"/>
        <v>0</v>
      </c>
      <c r="AP399" s="4">
        <f t="shared" ca="1" si="226"/>
        <v>0</v>
      </c>
      <c r="AQ399" s="4">
        <f t="shared" ca="1" si="226"/>
        <v>308</v>
      </c>
      <c r="AR399" s="4">
        <f t="shared" ca="1" si="226"/>
        <v>1791</v>
      </c>
      <c r="AS399" s="4">
        <f t="shared" ca="1" si="226"/>
        <v>17184</v>
      </c>
      <c r="AT399" s="4">
        <f t="shared" ca="1" si="226"/>
        <v>17905</v>
      </c>
      <c r="AU399" s="4">
        <f t="shared" ca="1" si="227"/>
        <v>10969</v>
      </c>
      <c r="AV399" s="4">
        <f t="shared" ca="1" si="227"/>
        <v>8453</v>
      </c>
      <c r="AW399" s="4">
        <f t="shared" ca="1" si="227"/>
        <v>11620</v>
      </c>
      <c r="AX399" s="4">
        <f t="shared" ca="1" si="227"/>
        <v>11548</v>
      </c>
      <c r="AY399" s="4">
        <f t="shared" ca="1" si="227"/>
        <v>11435</v>
      </c>
      <c r="AZ399" s="4">
        <f t="shared" ca="1" si="227"/>
        <v>9956</v>
      </c>
      <c r="BA399" s="4">
        <f t="shared" ca="1" si="227"/>
        <v>6644</v>
      </c>
      <c r="BB399" s="4">
        <f t="shared" ca="1" si="227"/>
        <v>7574</v>
      </c>
      <c r="BC399" s="4">
        <f t="shared" ca="1" si="227"/>
        <v>5668</v>
      </c>
      <c r="BD399" s="4">
        <f t="shared" ca="1" si="227"/>
        <v>5969</v>
      </c>
      <c r="BE399" s="4">
        <f t="shared" ca="1" si="227"/>
        <v>7608</v>
      </c>
      <c r="BF399" s="4">
        <f t="shared" ca="1" si="227"/>
        <v>7559</v>
      </c>
      <c r="BG399" s="4">
        <f t="shared" ca="1" si="227"/>
        <v>8073</v>
      </c>
      <c r="BH399" s="4">
        <f t="shared" ca="1" si="231"/>
        <v>6354</v>
      </c>
      <c r="BI399" s="4">
        <f t="shared" ca="1" si="231"/>
        <v>7223</v>
      </c>
      <c r="BJ399" s="4">
        <f t="shared" ca="1" si="231"/>
        <v>6614</v>
      </c>
      <c r="BK399" s="4">
        <f t="shared" ca="1" si="231"/>
        <v>6576</v>
      </c>
      <c r="BL399" s="4">
        <f t="shared" ca="1" si="231"/>
        <v>5817</v>
      </c>
      <c r="BM399" s="4">
        <f t="shared" ca="1" si="231"/>
        <v>5010</v>
      </c>
      <c r="BN399" s="4">
        <f t="shared" ca="1" si="231"/>
        <v>4086</v>
      </c>
      <c r="BO399" s="4">
        <f t="shared" ca="1" si="231"/>
        <v>4075</v>
      </c>
      <c r="BP399" s="4">
        <f t="shared" ca="1" si="231"/>
        <v>4627</v>
      </c>
      <c r="BQ399" s="4">
        <f t="shared" ca="1" si="231"/>
        <v>6659</v>
      </c>
      <c r="BR399" s="4">
        <f t="shared" ca="1" si="232"/>
        <v>7613</v>
      </c>
      <c r="BS399" s="4">
        <f t="shared" ca="1" si="232"/>
        <v>7347</v>
      </c>
      <c r="BT399" s="4">
        <f t="shared" ca="1" si="232"/>
        <v>6014</v>
      </c>
      <c r="BU399" s="4">
        <f t="shared" ca="1" si="232"/>
        <v>6069</v>
      </c>
      <c r="BV399" s="4">
        <f t="shared" ca="1" si="232"/>
        <v>8055</v>
      </c>
      <c r="BW399" s="4">
        <f t="shared" ca="1" si="232"/>
        <v>11641</v>
      </c>
      <c r="BX399" s="4">
        <f t="shared" ca="1" si="232"/>
        <v>6968</v>
      </c>
      <c r="BY399" s="4">
        <f t="shared" ca="1" si="233"/>
        <v>0</v>
      </c>
      <c r="BZ399" s="4">
        <f t="shared" ca="1" si="233"/>
        <v>0</v>
      </c>
      <c r="CA399" s="4">
        <f t="shared" ca="1" si="233"/>
        <v>0</v>
      </c>
      <c r="CB399" s="4">
        <f t="shared" ca="1" si="233"/>
        <v>0</v>
      </c>
      <c r="CC399" s="4">
        <f t="shared" ca="1" si="233"/>
        <v>0</v>
      </c>
    </row>
    <row r="400" spans="2:81">
      <c r="B400" s="26">
        <v>413</v>
      </c>
      <c r="C400" s="26" t="str">
        <f t="shared" si="229"/>
        <v>历史汇总!B413</v>
      </c>
      <c r="D400" s="26">
        <v>398</v>
      </c>
      <c r="E400" s="26" t="str">
        <f t="shared" si="230"/>
        <v>历史新!C398</v>
      </c>
      <c r="F400" s="26">
        <f>ROW()</f>
        <v>400</v>
      </c>
      <c r="G400" s="694"/>
      <c r="H400" s="29" t="s">
        <v>38</v>
      </c>
      <c r="I400" s="4">
        <f t="shared" ca="1" si="224"/>
        <v>0</v>
      </c>
      <c r="J400" s="4">
        <f t="shared" ca="1" si="224"/>
        <v>0</v>
      </c>
      <c r="K400" s="4">
        <f t="shared" ca="1" si="224"/>
        <v>0</v>
      </c>
      <c r="L400" s="4">
        <f t="shared" ca="1" si="224"/>
        <v>0</v>
      </c>
      <c r="M400" s="4">
        <f t="shared" ca="1" si="224"/>
        <v>0</v>
      </c>
      <c r="N400" s="4">
        <f t="shared" ca="1" si="224"/>
        <v>0</v>
      </c>
      <c r="O400" s="4">
        <f t="shared" ca="1" si="224"/>
        <v>0</v>
      </c>
      <c r="P400" s="4">
        <f t="shared" ca="1" si="224"/>
        <v>0</v>
      </c>
      <c r="Q400" s="4">
        <f t="shared" ca="1" si="224"/>
        <v>0</v>
      </c>
      <c r="R400" s="4">
        <f t="shared" ca="1" si="224"/>
        <v>0</v>
      </c>
      <c r="S400" s="4">
        <f t="shared" ca="1" si="224"/>
        <v>0</v>
      </c>
      <c r="T400" s="4">
        <f t="shared" ca="1" si="224"/>
        <v>0</v>
      </c>
      <c r="U400" s="4">
        <f t="shared" ca="1" si="224"/>
        <v>0</v>
      </c>
      <c r="V400" s="4">
        <f t="shared" ca="1" si="224"/>
        <v>0</v>
      </c>
      <c r="W400" s="4">
        <f t="shared" ca="1" si="224"/>
        <v>0</v>
      </c>
      <c r="X400" s="4">
        <f t="shared" ca="1" si="224"/>
        <v>0</v>
      </c>
      <c r="Y400" s="4">
        <f t="shared" ca="1" si="228"/>
        <v>0</v>
      </c>
      <c r="Z400" s="4">
        <f t="shared" ca="1" si="228"/>
        <v>0</v>
      </c>
      <c r="AA400" s="4">
        <f t="shared" ca="1" si="228"/>
        <v>0</v>
      </c>
      <c r="AB400" s="4">
        <f t="shared" ca="1" si="228"/>
        <v>0</v>
      </c>
      <c r="AC400" s="4">
        <f t="shared" ca="1" si="228"/>
        <v>0</v>
      </c>
      <c r="AD400" s="4">
        <f t="shared" ca="1" si="228"/>
        <v>0</v>
      </c>
      <c r="AE400" s="4">
        <f t="shared" ca="1" si="226"/>
        <v>0</v>
      </c>
      <c r="AF400" s="4">
        <f t="shared" ca="1" si="226"/>
        <v>0</v>
      </c>
      <c r="AG400" s="4">
        <f t="shared" ca="1" si="226"/>
        <v>0</v>
      </c>
      <c r="AH400" s="4">
        <f t="shared" ca="1" si="226"/>
        <v>0</v>
      </c>
      <c r="AI400" s="4">
        <f t="shared" ca="1" si="226"/>
        <v>0</v>
      </c>
      <c r="AJ400" s="4">
        <f t="shared" ca="1" si="226"/>
        <v>0</v>
      </c>
      <c r="AK400" s="4">
        <f t="shared" ca="1" si="226"/>
        <v>0</v>
      </c>
      <c r="AL400" s="4">
        <f t="shared" ca="1" si="226"/>
        <v>0</v>
      </c>
      <c r="AM400" s="4">
        <f t="shared" ca="1" si="226"/>
        <v>0</v>
      </c>
      <c r="AN400" s="4">
        <f t="shared" ca="1" si="226"/>
        <v>0</v>
      </c>
      <c r="AO400" s="4">
        <f t="shared" ca="1" si="226"/>
        <v>0</v>
      </c>
      <c r="AP400" s="4">
        <f t="shared" ca="1" si="226"/>
        <v>0</v>
      </c>
      <c r="AQ400" s="4">
        <f t="shared" ca="1" si="226"/>
        <v>0</v>
      </c>
      <c r="AR400" s="4">
        <f t="shared" ca="1" si="226"/>
        <v>239</v>
      </c>
      <c r="AS400" s="4">
        <f t="shared" ca="1" si="226"/>
        <v>3159</v>
      </c>
      <c r="AT400" s="4">
        <f t="shared" ref="AT400:BI415" ca="1" si="234">OFFSET(INDIRECT($E400),0,AT$1)</f>
        <v>11313</v>
      </c>
      <c r="AU400" s="4">
        <f t="shared" ca="1" si="234"/>
        <v>11075</v>
      </c>
      <c r="AV400" s="4">
        <f t="shared" ca="1" si="234"/>
        <v>9736</v>
      </c>
      <c r="AW400" s="4">
        <f t="shared" ca="1" si="234"/>
        <v>10343</v>
      </c>
      <c r="AX400" s="4">
        <f t="shared" ca="1" si="234"/>
        <v>12330</v>
      </c>
      <c r="AY400" s="4">
        <f t="shared" ca="1" si="234"/>
        <v>11043</v>
      </c>
      <c r="AZ400" s="4">
        <f t="shared" ca="1" si="234"/>
        <v>9564</v>
      </c>
      <c r="BA400" s="4">
        <f t="shared" ca="1" si="234"/>
        <v>6388</v>
      </c>
      <c r="BB400" s="4">
        <f t="shared" ca="1" si="234"/>
        <v>7541</v>
      </c>
      <c r="BC400" s="4">
        <f t="shared" ca="1" si="234"/>
        <v>7144</v>
      </c>
      <c r="BD400" s="4">
        <f t="shared" ca="1" si="234"/>
        <v>6303</v>
      </c>
      <c r="BE400" s="4">
        <f t="shared" ca="1" si="234"/>
        <v>7509</v>
      </c>
      <c r="BF400" s="4">
        <f t="shared" ca="1" si="234"/>
        <v>6342</v>
      </c>
      <c r="BG400" s="4">
        <f t="shared" ca="1" si="234"/>
        <v>6361</v>
      </c>
      <c r="BH400" s="4">
        <f t="shared" ca="1" si="234"/>
        <v>6919</v>
      </c>
      <c r="BI400" s="4">
        <f t="shared" ca="1" si="234"/>
        <v>7001</v>
      </c>
      <c r="BJ400" s="4">
        <f t="shared" ca="1" si="231"/>
        <v>6719</v>
      </c>
      <c r="BK400" s="4">
        <f t="shared" ca="1" si="231"/>
        <v>6733</v>
      </c>
      <c r="BL400" s="4">
        <f t="shared" ca="1" si="231"/>
        <v>5560</v>
      </c>
      <c r="BM400" s="4">
        <f t="shared" ca="1" si="231"/>
        <v>4879</v>
      </c>
      <c r="BN400" s="4">
        <f t="shared" ca="1" si="231"/>
        <v>4763</v>
      </c>
      <c r="BO400" s="4">
        <f t="shared" ca="1" si="231"/>
        <v>4331</v>
      </c>
      <c r="BP400" s="4">
        <f t="shared" ca="1" si="231"/>
        <v>4159</v>
      </c>
      <c r="BQ400" s="4">
        <f t="shared" ca="1" si="231"/>
        <v>6351</v>
      </c>
      <c r="BR400" s="4">
        <f t="shared" ca="1" si="232"/>
        <v>7922</v>
      </c>
      <c r="BS400" s="4">
        <f t="shared" ca="1" si="232"/>
        <v>7186</v>
      </c>
      <c r="BT400" s="4">
        <f t="shared" ca="1" si="232"/>
        <v>7485</v>
      </c>
      <c r="BU400" s="4">
        <f t="shared" ca="1" si="232"/>
        <v>8175</v>
      </c>
      <c r="BV400" s="4">
        <f t="shared" ca="1" si="232"/>
        <v>9086</v>
      </c>
      <c r="BW400" s="4">
        <f t="shared" ca="1" si="232"/>
        <v>11421</v>
      </c>
      <c r="BX400" s="4">
        <f t="shared" ca="1" si="232"/>
        <v>10581</v>
      </c>
      <c r="BY400" s="4">
        <f t="shared" ca="1" si="233"/>
        <v>0</v>
      </c>
      <c r="BZ400" s="4">
        <f t="shared" ca="1" si="233"/>
        <v>0</v>
      </c>
      <c r="CA400" s="4">
        <f t="shared" ca="1" si="233"/>
        <v>0</v>
      </c>
      <c r="CB400" s="4">
        <f t="shared" ca="1" si="233"/>
        <v>0</v>
      </c>
      <c r="CC400" s="4">
        <f t="shared" ca="1" si="233"/>
        <v>0</v>
      </c>
    </row>
    <row r="401" spans="2:81">
      <c r="B401" s="26">
        <v>414</v>
      </c>
      <c r="C401" s="26" t="str">
        <f t="shared" si="229"/>
        <v>历史汇总!B414</v>
      </c>
      <c r="D401" s="26">
        <v>399</v>
      </c>
      <c r="E401" s="26" t="str">
        <f t="shared" si="230"/>
        <v>历史新!C399</v>
      </c>
      <c r="F401" s="26">
        <f>ROW()</f>
        <v>401</v>
      </c>
      <c r="G401" s="694"/>
      <c r="H401" s="29" t="s">
        <v>39</v>
      </c>
      <c r="I401" s="4">
        <f t="shared" ca="1" si="224"/>
        <v>0</v>
      </c>
      <c r="J401" s="4">
        <f t="shared" ca="1" si="224"/>
        <v>0</v>
      </c>
      <c r="K401" s="4">
        <f t="shared" ca="1" si="224"/>
        <v>0</v>
      </c>
      <c r="L401" s="4">
        <f t="shared" ca="1" si="224"/>
        <v>0</v>
      </c>
      <c r="M401" s="4">
        <f t="shared" ca="1" si="224"/>
        <v>0</v>
      </c>
      <c r="N401" s="4">
        <f t="shared" ca="1" si="224"/>
        <v>0</v>
      </c>
      <c r="O401" s="4">
        <f t="shared" ca="1" si="224"/>
        <v>0</v>
      </c>
      <c r="P401" s="4">
        <f t="shared" ca="1" si="224"/>
        <v>0</v>
      </c>
      <c r="Q401" s="4">
        <f t="shared" ca="1" si="224"/>
        <v>0</v>
      </c>
      <c r="R401" s="4">
        <f t="shared" ca="1" si="224"/>
        <v>0</v>
      </c>
      <c r="S401" s="4">
        <f t="shared" ref="S401:AH416" ca="1" si="235">OFFSET(INDIRECT($E401),0,S$1)</f>
        <v>0</v>
      </c>
      <c r="T401" s="4">
        <f t="shared" ca="1" si="235"/>
        <v>0</v>
      </c>
      <c r="U401" s="4">
        <f t="shared" ca="1" si="235"/>
        <v>0</v>
      </c>
      <c r="V401" s="4">
        <f t="shared" ca="1" si="235"/>
        <v>0</v>
      </c>
      <c r="W401" s="4">
        <f t="shared" ca="1" si="235"/>
        <v>0</v>
      </c>
      <c r="X401" s="4">
        <f t="shared" ca="1" si="235"/>
        <v>0</v>
      </c>
      <c r="Y401" s="4">
        <f t="shared" ca="1" si="235"/>
        <v>0</v>
      </c>
      <c r="Z401" s="4">
        <f t="shared" ca="1" si="235"/>
        <v>0</v>
      </c>
      <c r="AA401" s="4">
        <f t="shared" ca="1" si="235"/>
        <v>0</v>
      </c>
      <c r="AB401" s="4">
        <f t="shared" ca="1" si="235"/>
        <v>0</v>
      </c>
      <c r="AC401" s="4">
        <f t="shared" ca="1" si="235"/>
        <v>0</v>
      </c>
      <c r="AD401" s="4">
        <f t="shared" ca="1" si="235"/>
        <v>0</v>
      </c>
      <c r="AE401" s="4">
        <f t="shared" ca="1" si="235"/>
        <v>0</v>
      </c>
      <c r="AF401" s="4">
        <f t="shared" ca="1" si="235"/>
        <v>0</v>
      </c>
      <c r="AG401" s="4">
        <f t="shared" ca="1" si="235"/>
        <v>0</v>
      </c>
      <c r="AH401" s="4">
        <f t="shared" ca="1" si="235"/>
        <v>0</v>
      </c>
      <c r="AI401" s="4">
        <f t="shared" ref="AI401:AX416" ca="1" si="236">OFFSET(INDIRECT($E401),0,AI$1)</f>
        <v>0</v>
      </c>
      <c r="AJ401" s="4">
        <f t="shared" ca="1" si="236"/>
        <v>0</v>
      </c>
      <c r="AK401" s="4">
        <f t="shared" ca="1" si="236"/>
        <v>0</v>
      </c>
      <c r="AL401" s="4">
        <f t="shared" ca="1" si="236"/>
        <v>0</v>
      </c>
      <c r="AM401" s="4">
        <f t="shared" ca="1" si="236"/>
        <v>0</v>
      </c>
      <c r="AN401" s="4">
        <f t="shared" ca="1" si="236"/>
        <v>0</v>
      </c>
      <c r="AO401" s="4">
        <f t="shared" ca="1" si="236"/>
        <v>0</v>
      </c>
      <c r="AP401" s="4">
        <f t="shared" ca="1" si="236"/>
        <v>0</v>
      </c>
      <c r="AQ401" s="4">
        <f t="shared" ca="1" si="236"/>
        <v>0</v>
      </c>
      <c r="AR401" s="4">
        <f t="shared" ca="1" si="236"/>
        <v>0</v>
      </c>
      <c r="AS401" s="4">
        <f t="shared" ca="1" si="236"/>
        <v>23</v>
      </c>
      <c r="AT401" s="4">
        <f t="shared" ca="1" si="236"/>
        <v>320</v>
      </c>
      <c r="AU401" s="4">
        <f t="shared" ca="1" si="236"/>
        <v>1895</v>
      </c>
      <c r="AV401" s="4">
        <f t="shared" ca="1" si="236"/>
        <v>2363</v>
      </c>
      <c r="AW401" s="4">
        <f t="shared" ca="1" si="236"/>
        <v>3747</v>
      </c>
      <c r="AX401" s="4">
        <f t="shared" ca="1" si="236"/>
        <v>2843</v>
      </c>
      <c r="AY401" s="4">
        <f t="shared" ca="1" si="234"/>
        <v>3843</v>
      </c>
      <c r="AZ401" s="4">
        <f t="shared" ca="1" si="234"/>
        <v>2816</v>
      </c>
      <c r="BA401" s="4">
        <f t="shared" ca="1" si="234"/>
        <v>2872</v>
      </c>
      <c r="BB401" s="4">
        <f t="shared" ca="1" si="234"/>
        <v>4011</v>
      </c>
      <c r="BC401" s="4">
        <f t="shared" ca="1" si="234"/>
        <v>2133</v>
      </c>
      <c r="BD401" s="4">
        <f t="shared" ca="1" si="234"/>
        <v>3751</v>
      </c>
      <c r="BE401" s="4">
        <f t="shared" ca="1" si="234"/>
        <v>4164</v>
      </c>
      <c r="BF401" s="4">
        <f t="shared" ca="1" si="234"/>
        <v>3679</v>
      </c>
      <c r="BG401" s="4">
        <f t="shared" ca="1" si="234"/>
        <v>4193</v>
      </c>
      <c r="BH401" s="4">
        <f t="shared" ca="1" si="231"/>
        <v>4096</v>
      </c>
      <c r="BI401" s="4">
        <f t="shared" ca="1" si="231"/>
        <v>4324</v>
      </c>
      <c r="BJ401" s="4">
        <f t="shared" ca="1" si="231"/>
        <v>4471</v>
      </c>
      <c r="BK401" s="4">
        <f t="shared" ca="1" si="231"/>
        <v>5176</v>
      </c>
      <c r="BL401" s="4">
        <f t="shared" ca="1" si="231"/>
        <v>4226</v>
      </c>
      <c r="BM401" s="4">
        <f t="shared" ca="1" si="231"/>
        <v>4397</v>
      </c>
      <c r="BN401" s="4">
        <f t="shared" ca="1" si="231"/>
        <v>3696</v>
      </c>
      <c r="BO401" s="4">
        <f t="shared" ca="1" si="231"/>
        <v>3392</v>
      </c>
      <c r="BP401" s="4">
        <f t="shared" ca="1" si="231"/>
        <v>2938</v>
      </c>
      <c r="BQ401" s="4">
        <f t="shared" ca="1" si="231"/>
        <v>4909</v>
      </c>
      <c r="BR401" s="4">
        <f t="shared" ca="1" si="232"/>
        <v>3886</v>
      </c>
      <c r="BS401" s="4">
        <f t="shared" ca="1" si="232"/>
        <v>4267</v>
      </c>
      <c r="BT401" s="4">
        <f t="shared" ca="1" si="232"/>
        <v>4353</v>
      </c>
      <c r="BU401" s="4">
        <f t="shared" ca="1" si="232"/>
        <v>4376</v>
      </c>
      <c r="BV401" s="4">
        <f t="shared" ca="1" si="232"/>
        <v>6295</v>
      </c>
      <c r="BW401" s="4">
        <f t="shared" ca="1" si="232"/>
        <v>8555</v>
      </c>
      <c r="BX401" s="4">
        <f t="shared" ca="1" si="232"/>
        <v>4654</v>
      </c>
      <c r="BY401" s="4">
        <f t="shared" ca="1" si="233"/>
        <v>0</v>
      </c>
      <c r="BZ401" s="4">
        <f t="shared" ca="1" si="233"/>
        <v>0</v>
      </c>
      <c r="CA401" s="4">
        <f t="shared" ca="1" si="233"/>
        <v>0</v>
      </c>
      <c r="CB401" s="4">
        <f t="shared" ca="1" si="233"/>
        <v>0</v>
      </c>
      <c r="CC401" s="4">
        <f t="shared" ca="1" si="233"/>
        <v>0</v>
      </c>
    </row>
    <row r="402" spans="2:81">
      <c r="B402" s="26">
        <v>365</v>
      </c>
      <c r="C402" s="26" t="str">
        <f t="shared" si="229"/>
        <v>历史汇总!B365</v>
      </c>
      <c r="D402" s="26">
        <v>400</v>
      </c>
      <c r="E402" s="26" t="str">
        <f t="shared" si="230"/>
        <v>历史新!C400</v>
      </c>
      <c r="F402" s="26">
        <f>ROW()</f>
        <v>402</v>
      </c>
      <c r="G402" s="694"/>
      <c r="H402" s="28" t="s">
        <v>40</v>
      </c>
      <c r="I402" s="2">
        <f t="shared" ref="I402:X417" ca="1" si="237">OFFSET(INDIRECT($E402),0,I$1)</f>
        <v>0</v>
      </c>
      <c r="J402" s="2">
        <f t="shared" ca="1" si="237"/>
        <v>0</v>
      </c>
      <c r="K402" s="2">
        <f t="shared" ca="1" si="237"/>
        <v>0</v>
      </c>
      <c r="L402" s="2">
        <f t="shared" ca="1" si="237"/>
        <v>0</v>
      </c>
      <c r="M402" s="2">
        <f t="shared" ca="1" si="237"/>
        <v>0</v>
      </c>
      <c r="N402" s="2">
        <f t="shared" ca="1" si="237"/>
        <v>0</v>
      </c>
      <c r="O402" s="2">
        <f t="shared" ca="1" si="237"/>
        <v>0</v>
      </c>
      <c r="P402" s="2">
        <f t="shared" ca="1" si="237"/>
        <v>0</v>
      </c>
      <c r="Q402" s="2">
        <f t="shared" ca="1" si="237"/>
        <v>0</v>
      </c>
      <c r="R402" s="2">
        <f t="shared" ca="1" si="237"/>
        <v>0</v>
      </c>
      <c r="S402" s="2">
        <f t="shared" ca="1" si="237"/>
        <v>0</v>
      </c>
      <c r="T402" s="2">
        <f t="shared" ca="1" si="237"/>
        <v>0</v>
      </c>
      <c r="U402" s="2">
        <f t="shared" ca="1" si="237"/>
        <v>0</v>
      </c>
      <c r="V402" s="2">
        <f t="shared" ca="1" si="237"/>
        <v>0</v>
      </c>
      <c r="W402" s="2">
        <f t="shared" ca="1" si="237"/>
        <v>0</v>
      </c>
      <c r="X402" s="2">
        <f t="shared" ca="1" si="237"/>
        <v>0</v>
      </c>
      <c r="Y402" s="2">
        <f t="shared" ca="1" si="235"/>
        <v>0</v>
      </c>
      <c r="Z402" s="2">
        <f t="shared" ca="1" si="235"/>
        <v>0</v>
      </c>
      <c r="AA402" s="2">
        <f t="shared" ca="1" si="235"/>
        <v>0</v>
      </c>
      <c r="AB402" s="2">
        <f t="shared" ca="1" si="235"/>
        <v>0</v>
      </c>
      <c r="AC402" s="2">
        <f t="shared" ca="1" si="235"/>
        <v>0</v>
      </c>
      <c r="AD402" s="2">
        <f t="shared" ca="1" si="235"/>
        <v>0</v>
      </c>
      <c r="AE402" s="2">
        <f t="shared" ca="1" si="235"/>
        <v>0</v>
      </c>
      <c r="AF402" s="2">
        <f t="shared" ca="1" si="235"/>
        <v>0</v>
      </c>
      <c r="AG402" s="2">
        <f t="shared" ca="1" si="235"/>
        <v>0</v>
      </c>
      <c r="AH402" s="2">
        <f t="shared" ca="1" si="235"/>
        <v>0</v>
      </c>
      <c r="AI402" s="2">
        <f t="shared" ca="1" si="236"/>
        <v>0</v>
      </c>
      <c r="AJ402" s="2">
        <f t="shared" ca="1" si="236"/>
        <v>0</v>
      </c>
      <c r="AK402" s="2">
        <f t="shared" ca="1" si="236"/>
        <v>0</v>
      </c>
      <c r="AL402" s="2">
        <f t="shared" ca="1" si="236"/>
        <v>0</v>
      </c>
      <c r="AM402" s="2">
        <f t="shared" ca="1" si="236"/>
        <v>0</v>
      </c>
      <c r="AN402" s="2">
        <f t="shared" ca="1" si="236"/>
        <v>0</v>
      </c>
      <c r="AO402" s="2">
        <f t="shared" ca="1" si="236"/>
        <v>0</v>
      </c>
      <c r="AP402" s="2">
        <f t="shared" ca="1" si="236"/>
        <v>0</v>
      </c>
      <c r="AQ402" s="2">
        <f t="shared" ca="1" si="236"/>
        <v>39</v>
      </c>
      <c r="AR402" s="2">
        <f t="shared" ca="1" si="236"/>
        <v>6748</v>
      </c>
      <c r="AS402" s="2">
        <f t="shared" ca="1" si="236"/>
        <v>20851</v>
      </c>
      <c r="AT402" s="2">
        <f t="shared" ca="1" si="236"/>
        <v>11008</v>
      </c>
      <c r="AU402" s="2">
        <f t="shared" ca="1" si="236"/>
        <v>8424</v>
      </c>
      <c r="AV402" s="2">
        <f t="shared" ca="1" si="236"/>
        <v>8793</v>
      </c>
      <c r="AW402" s="2">
        <f t="shared" ca="1" si="236"/>
        <v>14342</v>
      </c>
      <c r="AX402" s="2">
        <f t="shared" ca="1" si="236"/>
        <v>11965</v>
      </c>
      <c r="AY402" s="2">
        <f t="shared" ca="1" si="234"/>
        <v>18015</v>
      </c>
      <c r="AZ402" s="2">
        <f t="shared" ca="1" si="234"/>
        <v>8883</v>
      </c>
      <c r="BA402" s="2">
        <f t="shared" ca="1" si="234"/>
        <v>4882</v>
      </c>
      <c r="BB402" s="2">
        <f t="shared" ca="1" si="234"/>
        <v>8216</v>
      </c>
      <c r="BC402" s="2">
        <f t="shared" ca="1" si="234"/>
        <v>5202</v>
      </c>
      <c r="BD402" s="2">
        <f t="shared" ca="1" si="234"/>
        <v>6800</v>
      </c>
      <c r="BE402" s="2">
        <f t="shared" ca="1" si="234"/>
        <v>6076</v>
      </c>
      <c r="BF402" s="2">
        <f t="shared" ca="1" si="234"/>
        <v>7967</v>
      </c>
      <c r="BG402" s="2">
        <f t="shared" ca="1" si="234"/>
        <v>5337</v>
      </c>
      <c r="BH402" s="2">
        <f t="shared" ca="1" si="231"/>
        <v>6604</v>
      </c>
      <c r="BI402" s="2">
        <f t="shared" ca="1" si="231"/>
        <v>6202</v>
      </c>
      <c r="BJ402" s="2">
        <f t="shared" ca="1" si="231"/>
        <v>9121</v>
      </c>
      <c r="BK402" s="2">
        <f t="shared" ca="1" si="231"/>
        <v>7501</v>
      </c>
      <c r="BL402" s="2">
        <f t="shared" ca="1" si="231"/>
        <v>5701</v>
      </c>
      <c r="BM402" s="2">
        <f t="shared" ca="1" si="231"/>
        <v>3338</v>
      </c>
      <c r="BN402" s="2">
        <f t="shared" ca="1" si="231"/>
        <v>3262</v>
      </c>
      <c r="BO402" s="2">
        <f t="shared" ca="1" si="231"/>
        <v>3440</v>
      </c>
      <c r="BP402" s="2">
        <f t="shared" ca="1" si="231"/>
        <v>5607</v>
      </c>
      <c r="BQ402" s="2">
        <f t="shared" ca="1" si="231"/>
        <v>12479</v>
      </c>
      <c r="BR402" s="2">
        <f t="shared" ca="1" si="232"/>
        <v>6587</v>
      </c>
      <c r="BS402" s="2">
        <f t="shared" ca="1" si="232"/>
        <v>5514</v>
      </c>
      <c r="BT402" s="2">
        <f t="shared" ca="1" si="232"/>
        <v>7688</v>
      </c>
      <c r="BU402" s="2">
        <f t="shared" ca="1" si="232"/>
        <v>5598</v>
      </c>
      <c r="BV402" s="2">
        <f t="shared" ca="1" si="232"/>
        <v>7334</v>
      </c>
      <c r="BW402" s="2">
        <f t="shared" ca="1" si="232"/>
        <v>11941</v>
      </c>
      <c r="BX402" s="2">
        <f t="shared" ca="1" si="232"/>
        <v>6376</v>
      </c>
      <c r="BY402" s="2">
        <f t="shared" ca="1" si="233"/>
        <v>0</v>
      </c>
      <c r="BZ402" s="2">
        <f t="shared" ca="1" si="233"/>
        <v>0</v>
      </c>
      <c r="CA402" s="2">
        <f t="shared" ca="1" si="233"/>
        <v>0</v>
      </c>
      <c r="CB402" s="2">
        <f t="shared" ca="1" si="233"/>
        <v>0</v>
      </c>
      <c r="CC402" s="2">
        <f t="shared" ca="1" si="233"/>
        <v>0</v>
      </c>
    </row>
    <row r="403" spans="2:81">
      <c r="B403" s="26">
        <v>365</v>
      </c>
      <c r="C403" s="26" t="str">
        <f t="shared" si="229"/>
        <v>历史汇总!B365</v>
      </c>
      <c r="D403" s="26">
        <v>401</v>
      </c>
      <c r="E403" s="26" t="str">
        <f t="shared" si="230"/>
        <v>历史新!C401</v>
      </c>
      <c r="F403" s="26">
        <f>ROW()</f>
        <v>403</v>
      </c>
      <c r="G403" s="694"/>
      <c r="H403" s="29" t="s">
        <v>41</v>
      </c>
      <c r="I403" s="4">
        <f t="shared" ca="1" si="237"/>
        <v>0</v>
      </c>
      <c r="J403" s="4">
        <f t="shared" ca="1" si="237"/>
        <v>0</v>
      </c>
      <c r="K403" s="4">
        <f t="shared" ca="1" si="237"/>
        <v>0</v>
      </c>
      <c r="L403" s="4">
        <f t="shared" ca="1" si="237"/>
        <v>0</v>
      </c>
      <c r="M403" s="4">
        <f t="shared" ca="1" si="237"/>
        <v>0</v>
      </c>
      <c r="N403" s="4">
        <f t="shared" ca="1" si="237"/>
        <v>0</v>
      </c>
      <c r="O403" s="4">
        <f t="shared" ca="1" si="237"/>
        <v>0</v>
      </c>
      <c r="P403" s="4">
        <f t="shared" ca="1" si="237"/>
        <v>0</v>
      </c>
      <c r="Q403" s="4">
        <f t="shared" ca="1" si="237"/>
        <v>0</v>
      </c>
      <c r="R403" s="4">
        <f t="shared" ca="1" si="237"/>
        <v>0</v>
      </c>
      <c r="S403" s="4">
        <f t="shared" ca="1" si="237"/>
        <v>0</v>
      </c>
      <c r="T403" s="4">
        <f t="shared" ca="1" si="237"/>
        <v>0</v>
      </c>
      <c r="U403" s="4">
        <f t="shared" ca="1" si="237"/>
        <v>0</v>
      </c>
      <c r="V403" s="4">
        <f t="shared" ca="1" si="237"/>
        <v>0</v>
      </c>
      <c r="W403" s="4">
        <f t="shared" ca="1" si="237"/>
        <v>0</v>
      </c>
      <c r="X403" s="4">
        <f t="shared" ca="1" si="237"/>
        <v>0</v>
      </c>
      <c r="Y403" s="4">
        <f t="shared" ca="1" si="235"/>
        <v>0</v>
      </c>
      <c r="Z403" s="4">
        <f t="shared" ca="1" si="235"/>
        <v>0</v>
      </c>
      <c r="AA403" s="4">
        <f t="shared" ca="1" si="235"/>
        <v>0</v>
      </c>
      <c r="AB403" s="4">
        <f t="shared" ca="1" si="235"/>
        <v>0</v>
      </c>
      <c r="AC403" s="4">
        <f t="shared" ca="1" si="235"/>
        <v>0</v>
      </c>
      <c r="AD403" s="4">
        <f t="shared" ca="1" si="235"/>
        <v>0</v>
      </c>
      <c r="AE403" s="4">
        <f t="shared" ca="1" si="235"/>
        <v>0</v>
      </c>
      <c r="AF403" s="4">
        <f t="shared" ca="1" si="235"/>
        <v>0</v>
      </c>
      <c r="AG403" s="4">
        <f t="shared" ca="1" si="235"/>
        <v>0</v>
      </c>
      <c r="AH403" s="4">
        <f t="shared" ca="1" si="235"/>
        <v>0</v>
      </c>
      <c r="AI403" s="4">
        <f t="shared" ca="1" si="236"/>
        <v>0</v>
      </c>
      <c r="AJ403" s="4">
        <f t="shared" ca="1" si="236"/>
        <v>0</v>
      </c>
      <c r="AK403" s="4">
        <f t="shared" ca="1" si="236"/>
        <v>0</v>
      </c>
      <c r="AL403" s="4">
        <f t="shared" ca="1" si="236"/>
        <v>0</v>
      </c>
      <c r="AM403" s="4">
        <f t="shared" ca="1" si="236"/>
        <v>0</v>
      </c>
      <c r="AN403" s="4">
        <f t="shared" ca="1" si="236"/>
        <v>0</v>
      </c>
      <c r="AO403" s="4">
        <f t="shared" ca="1" si="236"/>
        <v>0</v>
      </c>
      <c r="AP403" s="4">
        <f t="shared" ca="1" si="236"/>
        <v>0</v>
      </c>
      <c r="AQ403" s="4">
        <f t="shared" ca="1" si="236"/>
        <v>0</v>
      </c>
      <c r="AR403" s="4">
        <f t="shared" ca="1" si="236"/>
        <v>1649</v>
      </c>
      <c r="AS403" s="4">
        <f t="shared" ca="1" si="236"/>
        <v>20049</v>
      </c>
      <c r="AT403" s="4">
        <f t="shared" ca="1" si="236"/>
        <v>28807</v>
      </c>
      <c r="AU403" s="4">
        <f t="shared" ca="1" si="236"/>
        <v>22719</v>
      </c>
      <c r="AV403" s="4">
        <f t="shared" ca="1" si="236"/>
        <v>19111</v>
      </c>
      <c r="AW403" s="4">
        <f t="shared" ca="1" si="236"/>
        <v>23563</v>
      </c>
      <c r="AX403" s="4">
        <f t="shared" ca="1" si="236"/>
        <v>24983</v>
      </c>
      <c r="AY403" s="4">
        <f t="shared" ca="1" si="234"/>
        <v>23555</v>
      </c>
      <c r="AZ403" s="4">
        <f t="shared" ca="1" si="234"/>
        <v>21123</v>
      </c>
      <c r="BA403" s="4">
        <f t="shared" ca="1" si="234"/>
        <v>14708</v>
      </c>
      <c r="BB403" s="4">
        <f t="shared" ca="1" si="234"/>
        <v>16717</v>
      </c>
      <c r="BC403" s="4">
        <f t="shared" ca="1" si="234"/>
        <v>13640</v>
      </c>
      <c r="BD403" s="4">
        <f t="shared" ca="1" si="234"/>
        <v>13902</v>
      </c>
      <c r="BE403" s="4">
        <f t="shared" ca="1" si="234"/>
        <v>17138</v>
      </c>
      <c r="BF403" s="4">
        <f t="shared" ca="1" si="234"/>
        <v>15035</v>
      </c>
      <c r="BG403" s="4">
        <f t="shared" ca="1" si="234"/>
        <v>16762</v>
      </c>
      <c r="BH403" s="4">
        <f t="shared" ca="1" si="231"/>
        <v>14271</v>
      </c>
      <c r="BI403" s="4">
        <f t="shared" ca="1" si="231"/>
        <v>16206</v>
      </c>
      <c r="BJ403" s="4">
        <f t="shared" ca="1" si="231"/>
        <v>14900</v>
      </c>
      <c r="BK403" s="4">
        <f t="shared" ca="1" si="231"/>
        <v>15468</v>
      </c>
      <c r="BL403" s="4">
        <f t="shared" ca="1" si="231"/>
        <v>13275</v>
      </c>
      <c r="BM403" s="4">
        <f t="shared" ca="1" si="231"/>
        <v>12459</v>
      </c>
      <c r="BN403" s="4">
        <f t="shared" ca="1" si="231"/>
        <v>10527</v>
      </c>
      <c r="BO403" s="4">
        <f t="shared" ca="1" si="231"/>
        <v>10157</v>
      </c>
      <c r="BP403" s="4">
        <f t="shared" ca="1" si="231"/>
        <v>10566</v>
      </c>
      <c r="BQ403" s="4">
        <f t="shared" ca="1" si="231"/>
        <v>15842</v>
      </c>
      <c r="BR403" s="4">
        <f t="shared" ca="1" si="232"/>
        <v>18105</v>
      </c>
      <c r="BS403" s="4">
        <f t="shared" ca="1" si="232"/>
        <v>16890</v>
      </c>
      <c r="BT403" s="4">
        <f t="shared" ca="1" si="232"/>
        <v>15279</v>
      </c>
      <c r="BU403" s="4">
        <f t="shared" ca="1" si="232"/>
        <v>16767</v>
      </c>
      <c r="BV403" s="4">
        <f t="shared" ca="1" si="232"/>
        <v>20441</v>
      </c>
      <c r="BW403" s="4">
        <f t="shared" ca="1" si="232"/>
        <v>26524</v>
      </c>
      <c r="BX403" s="4">
        <f t="shared" ca="1" si="232"/>
        <v>20237</v>
      </c>
      <c r="BY403" s="4">
        <f t="shared" ca="1" si="233"/>
        <v>0</v>
      </c>
      <c r="BZ403" s="4">
        <f t="shared" ca="1" si="233"/>
        <v>0</v>
      </c>
      <c r="CA403" s="4">
        <f t="shared" ca="1" si="233"/>
        <v>0</v>
      </c>
      <c r="CB403" s="4">
        <f t="shared" ca="1" si="233"/>
        <v>0</v>
      </c>
      <c r="CC403" s="4">
        <f t="shared" ca="1" si="233"/>
        <v>0</v>
      </c>
    </row>
    <row r="404" spans="2:81">
      <c r="B404" s="26">
        <v>365</v>
      </c>
      <c r="C404" s="26" t="str">
        <f t="shared" si="229"/>
        <v>历史汇总!B365</v>
      </c>
      <c r="D404" s="26">
        <v>402</v>
      </c>
      <c r="E404" s="26" t="str">
        <f t="shared" si="230"/>
        <v>历史新!C402</v>
      </c>
      <c r="F404" s="26">
        <f>ROW()</f>
        <v>404</v>
      </c>
      <c r="G404" s="694"/>
      <c r="H404" s="29" t="s">
        <v>42</v>
      </c>
      <c r="I404" s="4">
        <f t="shared" ca="1" si="237"/>
        <v>0</v>
      </c>
      <c r="J404" s="4">
        <f t="shared" ca="1" si="237"/>
        <v>0</v>
      </c>
      <c r="K404" s="4">
        <f t="shared" ca="1" si="237"/>
        <v>0</v>
      </c>
      <c r="L404" s="4">
        <f t="shared" ca="1" si="237"/>
        <v>0</v>
      </c>
      <c r="M404" s="4">
        <f t="shared" ca="1" si="237"/>
        <v>0</v>
      </c>
      <c r="N404" s="4">
        <f t="shared" ca="1" si="237"/>
        <v>0</v>
      </c>
      <c r="O404" s="4">
        <f t="shared" ca="1" si="237"/>
        <v>0</v>
      </c>
      <c r="P404" s="4">
        <f t="shared" ca="1" si="237"/>
        <v>0</v>
      </c>
      <c r="Q404" s="4">
        <f t="shared" ca="1" si="237"/>
        <v>0</v>
      </c>
      <c r="R404" s="4">
        <f t="shared" ca="1" si="237"/>
        <v>0</v>
      </c>
      <c r="S404" s="4">
        <f t="shared" ca="1" si="237"/>
        <v>0</v>
      </c>
      <c r="T404" s="4">
        <f t="shared" ca="1" si="237"/>
        <v>0</v>
      </c>
      <c r="U404" s="4">
        <f t="shared" ca="1" si="237"/>
        <v>0</v>
      </c>
      <c r="V404" s="4">
        <f t="shared" ca="1" si="237"/>
        <v>0</v>
      </c>
      <c r="W404" s="4">
        <f t="shared" ca="1" si="237"/>
        <v>0</v>
      </c>
      <c r="X404" s="4">
        <f t="shared" ca="1" si="237"/>
        <v>0</v>
      </c>
      <c r="Y404" s="4">
        <f t="shared" ca="1" si="235"/>
        <v>0</v>
      </c>
      <c r="Z404" s="4">
        <f t="shared" ca="1" si="235"/>
        <v>0</v>
      </c>
      <c r="AA404" s="4">
        <f t="shared" ca="1" si="235"/>
        <v>0</v>
      </c>
      <c r="AB404" s="4">
        <f t="shared" ca="1" si="235"/>
        <v>0</v>
      </c>
      <c r="AC404" s="4">
        <f t="shared" ca="1" si="235"/>
        <v>0</v>
      </c>
      <c r="AD404" s="4">
        <f t="shared" ca="1" si="235"/>
        <v>0</v>
      </c>
      <c r="AE404" s="4">
        <f t="shared" ca="1" si="235"/>
        <v>0</v>
      </c>
      <c r="AF404" s="4">
        <f t="shared" ca="1" si="235"/>
        <v>0</v>
      </c>
      <c r="AG404" s="4">
        <f t="shared" ca="1" si="235"/>
        <v>0</v>
      </c>
      <c r="AH404" s="4">
        <f t="shared" ca="1" si="235"/>
        <v>0</v>
      </c>
      <c r="AI404" s="4">
        <f t="shared" ca="1" si="236"/>
        <v>0</v>
      </c>
      <c r="AJ404" s="4">
        <f t="shared" ca="1" si="236"/>
        <v>0</v>
      </c>
      <c r="AK404" s="4">
        <f t="shared" ca="1" si="236"/>
        <v>0</v>
      </c>
      <c r="AL404" s="4">
        <f t="shared" ca="1" si="236"/>
        <v>0</v>
      </c>
      <c r="AM404" s="4">
        <f t="shared" ca="1" si="236"/>
        <v>0</v>
      </c>
      <c r="AN404" s="4">
        <f t="shared" ca="1" si="236"/>
        <v>0</v>
      </c>
      <c r="AO404" s="4">
        <f t="shared" ca="1" si="236"/>
        <v>0</v>
      </c>
      <c r="AP404" s="4">
        <f t="shared" ca="1" si="236"/>
        <v>0</v>
      </c>
      <c r="AQ404" s="4">
        <f t="shared" ca="1" si="236"/>
        <v>0</v>
      </c>
      <c r="AR404" s="4">
        <f t="shared" ca="1" si="236"/>
        <v>0</v>
      </c>
      <c r="AS404" s="4">
        <f t="shared" ca="1" si="236"/>
        <v>257</v>
      </c>
      <c r="AT404" s="4">
        <f t="shared" ca="1" si="236"/>
        <v>666</v>
      </c>
      <c r="AU404" s="4">
        <f t="shared" ca="1" si="236"/>
        <v>1056</v>
      </c>
      <c r="AV404" s="4">
        <f t="shared" ca="1" si="236"/>
        <v>1315</v>
      </c>
      <c r="AW404" s="4">
        <f t="shared" ca="1" si="236"/>
        <v>2035</v>
      </c>
      <c r="AX404" s="4">
        <f t="shared" ca="1" si="236"/>
        <v>1608</v>
      </c>
      <c r="AY404" s="4">
        <f t="shared" ca="1" si="234"/>
        <v>2652</v>
      </c>
      <c r="AZ404" s="4">
        <f t="shared" ca="1" si="234"/>
        <v>1058</v>
      </c>
      <c r="BA404" s="4">
        <f t="shared" ca="1" si="234"/>
        <v>1041</v>
      </c>
      <c r="BB404" s="4">
        <f t="shared" ca="1" si="234"/>
        <v>2207</v>
      </c>
      <c r="BC404" s="4">
        <f t="shared" ca="1" si="234"/>
        <v>1167</v>
      </c>
      <c r="BD404" s="4">
        <f t="shared" ca="1" si="234"/>
        <v>1993</v>
      </c>
      <c r="BE404" s="4">
        <f t="shared" ca="1" si="234"/>
        <v>1975</v>
      </c>
      <c r="BF404" s="4">
        <f t="shared" ca="1" si="234"/>
        <v>2389</v>
      </c>
      <c r="BG404" s="4">
        <f t="shared" ca="1" si="234"/>
        <v>1679</v>
      </c>
      <c r="BH404" s="4">
        <f t="shared" ca="1" si="231"/>
        <v>2325</v>
      </c>
      <c r="BI404" s="4">
        <f t="shared" ca="1" si="231"/>
        <v>2168</v>
      </c>
      <c r="BJ404" s="4">
        <f t="shared" ca="1" si="231"/>
        <v>2259</v>
      </c>
      <c r="BK404" s="4">
        <f t="shared" ca="1" si="231"/>
        <v>2457</v>
      </c>
      <c r="BL404" s="4">
        <f t="shared" ca="1" si="231"/>
        <v>1815</v>
      </c>
      <c r="BM404" s="4">
        <f t="shared" ca="1" si="231"/>
        <v>1335</v>
      </c>
      <c r="BN404" s="4">
        <f t="shared" ca="1" si="231"/>
        <v>1533</v>
      </c>
      <c r="BO404" s="4">
        <f t="shared" ca="1" si="231"/>
        <v>1343</v>
      </c>
      <c r="BP404" s="4">
        <f t="shared" ca="1" si="231"/>
        <v>887</v>
      </c>
      <c r="BQ404" s="4">
        <f t="shared" ca="1" si="231"/>
        <v>1988</v>
      </c>
      <c r="BR404" s="4">
        <f t="shared" ca="1" si="232"/>
        <v>1224</v>
      </c>
      <c r="BS404" s="4">
        <f t="shared" ca="1" si="232"/>
        <v>1822</v>
      </c>
      <c r="BT404" s="4">
        <f t="shared" ca="1" si="232"/>
        <v>2500</v>
      </c>
      <c r="BU404" s="4">
        <f t="shared" ca="1" si="232"/>
        <v>1778</v>
      </c>
      <c r="BV404" s="4">
        <f t="shared" ca="1" si="232"/>
        <v>2931</v>
      </c>
      <c r="BW404" s="4">
        <f t="shared" ca="1" si="232"/>
        <v>5037</v>
      </c>
      <c r="BX404" s="4">
        <f t="shared" ca="1" si="232"/>
        <v>1900</v>
      </c>
      <c r="BY404" s="4">
        <f t="shared" ca="1" si="233"/>
        <v>0</v>
      </c>
      <c r="BZ404" s="4">
        <f t="shared" ca="1" si="233"/>
        <v>0</v>
      </c>
      <c r="CA404" s="4">
        <f t="shared" ca="1" si="233"/>
        <v>0</v>
      </c>
      <c r="CB404" s="4">
        <f t="shared" ca="1" si="233"/>
        <v>0</v>
      </c>
      <c r="CC404" s="4">
        <f t="shared" ca="1" si="233"/>
        <v>0</v>
      </c>
    </row>
    <row r="405" spans="2:81">
      <c r="B405" s="26">
        <v>365</v>
      </c>
      <c r="C405" s="26" t="str">
        <f t="shared" si="229"/>
        <v>历史汇总!B365</v>
      </c>
      <c r="D405" s="26">
        <v>403</v>
      </c>
      <c r="E405" s="26" t="str">
        <f t="shared" si="230"/>
        <v>历史新!C403</v>
      </c>
      <c r="F405" s="26">
        <f>ROW()</f>
        <v>405</v>
      </c>
      <c r="G405" s="694" t="s">
        <v>43</v>
      </c>
      <c r="H405" s="28" t="s">
        <v>43</v>
      </c>
      <c r="I405" s="2">
        <f t="shared" ca="1" si="237"/>
        <v>0</v>
      </c>
      <c r="J405" s="2">
        <f t="shared" ca="1" si="237"/>
        <v>0</v>
      </c>
      <c r="K405" s="2">
        <f t="shared" ca="1" si="237"/>
        <v>0</v>
      </c>
      <c r="L405" s="2">
        <f t="shared" ca="1" si="237"/>
        <v>0</v>
      </c>
      <c r="M405" s="2">
        <f t="shared" ca="1" si="237"/>
        <v>0</v>
      </c>
      <c r="N405" s="2">
        <f t="shared" ca="1" si="237"/>
        <v>0</v>
      </c>
      <c r="O405" s="2">
        <f t="shared" ca="1" si="237"/>
        <v>0</v>
      </c>
      <c r="P405" s="2">
        <f t="shared" ca="1" si="237"/>
        <v>0</v>
      </c>
      <c r="Q405" s="2">
        <f t="shared" ca="1" si="237"/>
        <v>0</v>
      </c>
      <c r="R405" s="2">
        <f t="shared" ca="1" si="237"/>
        <v>0</v>
      </c>
      <c r="S405" s="2">
        <f t="shared" ca="1" si="237"/>
        <v>0</v>
      </c>
      <c r="T405" s="2">
        <f t="shared" ca="1" si="237"/>
        <v>0</v>
      </c>
      <c r="U405" s="2">
        <f t="shared" ca="1" si="237"/>
        <v>0</v>
      </c>
      <c r="V405" s="2">
        <f t="shared" ca="1" si="237"/>
        <v>0</v>
      </c>
      <c r="W405" s="2">
        <f t="shared" ca="1" si="237"/>
        <v>0</v>
      </c>
      <c r="X405" s="2">
        <f t="shared" ca="1" si="237"/>
        <v>0</v>
      </c>
      <c r="Y405" s="2">
        <f t="shared" ca="1" si="235"/>
        <v>0</v>
      </c>
      <c r="Z405" s="2">
        <f t="shared" ca="1" si="235"/>
        <v>0</v>
      </c>
      <c r="AA405" s="2">
        <f t="shared" ca="1" si="235"/>
        <v>0</v>
      </c>
      <c r="AB405" s="2">
        <f t="shared" ca="1" si="235"/>
        <v>0</v>
      </c>
      <c r="AC405" s="2">
        <f t="shared" ca="1" si="235"/>
        <v>0</v>
      </c>
      <c r="AD405" s="2">
        <f t="shared" ca="1" si="235"/>
        <v>0</v>
      </c>
      <c r="AE405" s="2">
        <f t="shared" ca="1" si="235"/>
        <v>0</v>
      </c>
      <c r="AF405" s="2">
        <f t="shared" ca="1" si="235"/>
        <v>0</v>
      </c>
      <c r="AG405" s="2">
        <f t="shared" ca="1" si="235"/>
        <v>0</v>
      </c>
      <c r="AH405" s="2">
        <f t="shared" ca="1" si="235"/>
        <v>0</v>
      </c>
      <c r="AI405" s="2">
        <f t="shared" ca="1" si="236"/>
        <v>0</v>
      </c>
      <c r="AJ405" s="2">
        <f t="shared" ca="1" si="236"/>
        <v>0</v>
      </c>
      <c r="AK405" s="2">
        <f t="shared" ca="1" si="236"/>
        <v>0</v>
      </c>
      <c r="AL405" s="2">
        <f t="shared" ca="1" si="236"/>
        <v>0</v>
      </c>
      <c r="AM405" s="2">
        <f t="shared" ca="1" si="236"/>
        <v>0</v>
      </c>
      <c r="AN405" s="2">
        <f t="shared" ca="1" si="236"/>
        <v>0</v>
      </c>
      <c r="AO405" s="2">
        <f t="shared" ca="1" si="236"/>
        <v>0</v>
      </c>
      <c r="AP405" s="2">
        <f t="shared" ca="1" si="236"/>
        <v>0</v>
      </c>
      <c r="AQ405" s="2">
        <f t="shared" ca="1" si="236"/>
        <v>2.7000000000000001E-3</v>
      </c>
      <c r="AR405" s="2">
        <f t="shared" ca="1" si="236"/>
        <v>3.8E-3</v>
      </c>
      <c r="AS405" s="2">
        <f t="shared" ca="1" si="236"/>
        <v>1.2999999999999999E-2</v>
      </c>
      <c r="AT405" s="2">
        <f t="shared" ca="1" si="236"/>
        <v>1.7899999999999999E-2</v>
      </c>
      <c r="AU405" s="2">
        <f t="shared" ca="1" si="236"/>
        <v>1.7299999999999999E-2</v>
      </c>
      <c r="AV405" s="2">
        <f t="shared" ca="1" si="236"/>
        <v>1.5100000000000001E-2</v>
      </c>
      <c r="AW405" s="2">
        <f t="shared" ca="1" si="236"/>
        <v>1.78E-2</v>
      </c>
      <c r="AX405" s="2">
        <f t="shared" ca="1" si="236"/>
        <v>1.9099999999999999E-2</v>
      </c>
      <c r="AY405" s="2">
        <f t="shared" ca="1" si="234"/>
        <v>1.12E-2</v>
      </c>
      <c r="AZ405" s="2">
        <f t="shared" ca="1" si="234"/>
        <v>9.2999999999999992E-3</v>
      </c>
      <c r="BA405" s="2">
        <f t="shared" ca="1" si="234"/>
        <v>1.14E-2</v>
      </c>
      <c r="BB405" s="2">
        <f t="shared" ca="1" si="234"/>
        <v>1.14E-2</v>
      </c>
      <c r="BC405" s="2">
        <f t="shared" ca="1" si="234"/>
        <v>1.2699999999999999E-2</v>
      </c>
      <c r="BD405" s="2">
        <f t="shared" ca="1" si="234"/>
        <v>1.29E-2</v>
      </c>
      <c r="BE405" s="2">
        <f t="shared" ca="1" si="234"/>
        <v>1.4999999999999999E-2</v>
      </c>
      <c r="BF405" s="2">
        <f t="shared" ca="1" si="234"/>
        <v>1.14E-2</v>
      </c>
      <c r="BG405" s="2">
        <f t="shared" ca="1" si="234"/>
        <v>1.7299999999999999E-2</v>
      </c>
      <c r="BH405" s="2">
        <f t="shared" ca="1" si="231"/>
        <v>1.3599999999999999E-2</v>
      </c>
      <c r="BI405" s="2">
        <f t="shared" ca="1" si="231"/>
        <v>1.6400000000000001E-2</v>
      </c>
      <c r="BJ405" s="2">
        <f t="shared" ca="1" si="231"/>
        <v>1.32E-2</v>
      </c>
      <c r="BK405" s="2">
        <f t="shared" ca="1" si="231"/>
        <v>9.4000000000000004E-3</v>
      </c>
      <c r="BL405" s="2">
        <f t="shared" ca="1" si="231"/>
        <v>7.4999999999999997E-3</v>
      </c>
      <c r="BM405" s="2">
        <f t="shared" ca="1" si="231"/>
        <v>9.7999999999999997E-3</v>
      </c>
      <c r="BN405" s="2">
        <f t="shared" ca="1" si="231"/>
        <v>8.5000000000000006E-3</v>
      </c>
      <c r="BO405" s="2">
        <f t="shared" ca="1" si="231"/>
        <v>8.8999999999999999E-3</v>
      </c>
      <c r="BP405" s="2">
        <f t="shared" ca="1" si="231"/>
        <v>1.2699999999999999E-2</v>
      </c>
      <c r="BQ405" s="2">
        <f t="shared" ca="1" si="231"/>
        <v>1.2500000000000001E-2</v>
      </c>
      <c r="BR405" s="2">
        <f t="shared" ca="1" si="232"/>
        <v>1.3299999999999999E-2</v>
      </c>
      <c r="BS405" s="2">
        <f t="shared" ca="1" si="232"/>
        <v>1.8499999999999999E-2</v>
      </c>
      <c r="BT405" s="2">
        <f t="shared" ca="1" si="232"/>
        <v>1.5699999999999999E-2</v>
      </c>
      <c r="BU405" s="2">
        <f t="shared" ca="1" si="232"/>
        <v>1.8599999999999998E-2</v>
      </c>
      <c r="BV405" s="2">
        <f t="shared" ca="1" si="232"/>
        <v>2.0799999999999999E-2</v>
      </c>
      <c r="BW405" s="2">
        <f t="shared" ca="1" si="232"/>
        <v>1.83E-2</v>
      </c>
      <c r="BX405" s="2">
        <f t="shared" ca="1" si="232"/>
        <v>1.4800000000000001E-2</v>
      </c>
      <c r="BY405" s="2">
        <f t="shared" ca="1" si="233"/>
        <v>0</v>
      </c>
      <c r="BZ405" s="2">
        <f t="shared" ca="1" si="233"/>
        <v>0</v>
      </c>
      <c r="CA405" s="2">
        <f t="shared" ca="1" si="233"/>
        <v>0</v>
      </c>
      <c r="CB405" s="2">
        <f t="shared" ca="1" si="233"/>
        <v>0</v>
      </c>
      <c r="CC405" s="2">
        <f t="shared" ca="1" si="233"/>
        <v>0</v>
      </c>
    </row>
    <row r="406" spans="2:81">
      <c r="B406" s="26">
        <v>365</v>
      </c>
      <c r="C406" s="26" t="str">
        <f t="shared" si="229"/>
        <v>历史汇总!B365</v>
      </c>
      <c r="D406" s="26">
        <v>404</v>
      </c>
      <c r="E406" s="26" t="str">
        <f t="shared" si="230"/>
        <v>历史新!C404</v>
      </c>
      <c r="F406" s="26">
        <f>ROW()</f>
        <v>406</v>
      </c>
      <c r="G406" s="694"/>
      <c r="H406" s="29" t="s">
        <v>44</v>
      </c>
      <c r="I406" s="4">
        <f t="shared" ca="1" si="237"/>
        <v>0</v>
      </c>
      <c r="J406" s="4">
        <f t="shared" ca="1" si="237"/>
        <v>0</v>
      </c>
      <c r="K406" s="4">
        <f t="shared" ca="1" si="237"/>
        <v>0</v>
      </c>
      <c r="L406" s="4">
        <f t="shared" ca="1" si="237"/>
        <v>0</v>
      </c>
      <c r="M406" s="4">
        <f t="shared" ca="1" si="237"/>
        <v>0</v>
      </c>
      <c r="N406" s="4">
        <f t="shared" ca="1" si="237"/>
        <v>0</v>
      </c>
      <c r="O406" s="4">
        <f t="shared" ca="1" si="237"/>
        <v>0</v>
      </c>
      <c r="P406" s="4">
        <f t="shared" ca="1" si="237"/>
        <v>0</v>
      </c>
      <c r="Q406" s="4">
        <f t="shared" ca="1" si="237"/>
        <v>0</v>
      </c>
      <c r="R406" s="4">
        <f t="shared" ca="1" si="237"/>
        <v>0</v>
      </c>
      <c r="S406" s="4">
        <f t="shared" ca="1" si="237"/>
        <v>0</v>
      </c>
      <c r="T406" s="4">
        <f t="shared" ca="1" si="237"/>
        <v>0</v>
      </c>
      <c r="U406" s="4">
        <f t="shared" ca="1" si="237"/>
        <v>0</v>
      </c>
      <c r="V406" s="4">
        <f t="shared" ca="1" si="237"/>
        <v>0</v>
      </c>
      <c r="W406" s="4">
        <f t="shared" ca="1" si="237"/>
        <v>0</v>
      </c>
      <c r="X406" s="4">
        <f t="shared" ca="1" si="237"/>
        <v>0</v>
      </c>
      <c r="Y406" s="4">
        <f t="shared" ca="1" si="235"/>
        <v>0</v>
      </c>
      <c r="Z406" s="4">
        <f t="shared" ca="1" si="235"/>
        <v>0</v>
      </c>
      <c r="AA406" s="4">
        <f t="shared" ca="1" si="235"/>
        <v>0</v>
      </c>
      <c r="AB406" s="4">
        <f t="shared" ca="1" si="235"/>
        <v>0</v>
      </c>
      <c r="AC406" s="4">
        <f t="shared" ca="1" si="235"/>
        <v>0</v>
      </c>
      <c r="AD406" s="4">
        <f t="shared" ca="1" si="235"/>
        <v>0</v>
      </c>
      <c r="AE406" s="4">
        <f t="shared" ca="1" si="235"/>
        <v>0</v>
      </c>
      <c r="AF406" s="4">
        <f t="shared" ca="1" si="235"/>
        <v>0</v>
      </c>
      <c r="AG406" s="4">
        <f t="shared" ca="1" si="235"/>
        <v>0</v>
      </c>
      <c r="AH406" s="4">
        <f t="shared" ca="1" si="235"/>
        <v>0</v>
      </c>
      <c r="AI406" s="4">
        <f t="shared" ca="1" si="236"/>
        <v>0</v>
      </c>
      <c r="AJ406" s="4">
        <f t="shared" ca="1" si="236"/>
        <v>0</v>
      </c>
      <c r="AK406" s="4">
        <f t="shared" ca="1" si="236"/>
        <v>0</v>
      </c>
      <c r="AL406" s="4">
        <f t="shared" ca="1" si="236"/>
        <v>0</v>
      </c>
      <c r="AM406" s="4">
        <f t="shared" ca="1" si="236"/>
        <v>0</v>
      </c>
      <c r="AN406" s="4">
        <f t="shared" ca="1" si="236"/>
        <v>0</v>
      </c>
      <c r="AO406" s="4">
        <f t="shared" ca="1" si="236"/>
        <v>0</v>
      </c>
      <c r="AP406" s="4">
        <f t="shared" ca="1" si="236"/>
        <v>0</v>
      </c>
      <c r="AQ406" s="4">
        <f t="shared" ca="1" si="236"/>
        <v>0</v>
      </c>
      <c r="AR406" s="4">
        <f t="shared" ca="1" si="236"/>
        <v>0.40739999999999998</v>
      </c>
      <c r="AS406" s="4">
        <f t="shared" ca="1" si="236"/>
        <v>2.4211</v>
      </c>
      <c r="AT406" s="4">
        <f t="shared" ca="1" si="236"/>
        <v>0.37690000000000001</v>
      </c>
      <c r="AU406" s="4">
        <f t="shared" ca="1" si="236"/>
        <v>-3.3500000000000002E-2</v>
      </c>
      <c r="AV406" s="4">
        <f t="shared" ca="1" si="236"/>
        <v>-0.12720000000000001</v>
      </c>
      <c r="AW406" s="4">
        <f t="shared" ca="1" si="236"/>
        <v>0.17879999999999999</v>
      </c>
      <c r="AX406" s="4">
        <f t="shared" ca="1" si="236"/>
        <v>7.2999999999999995E-2</v>
      </c>
      <c r="AY406" s="4">
        <f t="shared" ca="1" si="234"/>
        <v>-0.41360000000000002</v>
      </c>
      <c r="AZ406" s="4">
        <f t="shared" ca="1" si="234"/>
        <v>-0.1696</v>
      </c>
      <c r="BA406" s="4">
        <f t="shared" ca="1" si="234"/>
        <v>0.2258</v>
      </c>
      <c r="BB406" s="4">
        <f t="shared" ca="1" si="234"/>
        <v>0</v>
      </c>
      <c r="BC406" s="4">
        <f t="shared" ca="1" si="234"/>
        <v>0.114</v>
      </c>
      <c r="BD406" s="4">
        <f t="shared" ca="1" si="234"/>
        <v>1.5699999999999999E-2</v>
      </c>
      <c r="BE406" s="4">
        <f t="shared" ca="1" si="234"/>
        <v>0.1628</v>
      </c>
      <c r="BF406" s="4">
        <f t="shared" ca="1" si="234"/>
        <v>-0.24</v>
      </c>
      <c r="BG406" s="4">
        <f t="shared" ca="1" si="234"/>
        <v>0.51749999999999996</v>
      </c>
      <c r="BH406" s="4">
        <f t="shared" ca="1" si="231"/>
        <v>-0.21390000000000001</v>
      </c>
      <c r="BI406" s="4">
        <f t="shared" ca="1" si="231"/>
        <v>0.2059</v>
      </c>
      <c r="BJ406" s="4">
        <f t="shared" ca="1" si="231"/>
        <v>-0.1951</v>
      </c>
      <c r="BK406" s="4">
        <f t="shared" ca="1" si="231"/>
        <v>-0.28789999999999999</v>
      </c>
      <c r="BL406" s="4">
        <f t="shared" ca="1" si="231"/>
        <v>-0.2021</v>
      </c>
      <c r="BM406" s="4">
        <f t="shared" ca="1" si="231"/>
        <v>0.30669999999999997</v>
      </c>
      <c r="BN406" s="4">
        <f t="shared" ca="1" si="231"/>
        <v>-0.13270000000000001</v>
      </c>
      <c r="BO406" s="4">
        <f t="shared" ca="1" si="231"/>
        <v>4.7100000000000003E-2</v>
      </c>
      <c r="BP406" s="4">
        <f t="shared" ca="1" si="231"/>
        <v>0.42699999999999999</v>
      </c>
      <c r="BQ406" s="4">
        <f t="shared" ca="1" si="231"/>
        <v>-1.5699999999999999E-2</v>
      </c>
      <c r="BR406" s="4">
        <f t="shared" ca="1" si="232"/>
        <v>6.4000000000000001E-2</v>
      </c>
      <c r="BS406" s="4">
        <f t="shared" ca="1" si="232"/>
        <v>0.39100000000000001</v>
      </c>
      <c r="BT406" s="4">
        <f t="shared" ca="1" si="232"/>
        <v>-0.15140000000000001</v>
      </c>
      <c r="BU406" s="4">
        <f t="shared" ca="1" si="232"/>
        <v>0.1847</v>
      </c>
      <c r="BV406" s="4">
        <f t="shared" ca="1" si="232"/>
        <v>0.1183</v>
      </c>
      <c r="BW406" s="4">
        <f t="shared" ca="1" si="232"/>
        <v>-0.1202</v>
      </c>
      <c r="BX406" s="4">
        <f t="shared" ca="1" si="232"/>
        <v>-0.1913</v>
      </c>
      <c r="BY406" s="4">
        <f t="shared" ca="1" si="233"/>
        <v>0</v>
      </c>
      <c r="BZ406" s="4">
        <f t="shared" ca="1" si="233"/>
        <v>0</v>
      </c>
      <c r="CA406" s="4">
        <f t="shared" ca="1" si="233"/>
        <v>0</v>
      </c>
      <c r="CB406" s="4">
        <f t="shared" ca="1" si="233"/>
        <v>0</v>
      </c>
      <c r="CC406" s="4">
        <f t="shared" ca="1" si="233"/>
        <v>0</v>
      </c>
    </row>
    <row r="407" spans="2:81">
      <c r="B407" s="26">
        <v>365</v>
      </c>
      <c r="C407" s="26" t="str">
        <f t="shared" si="229"/>
        <v>历史汇总!B365</v>
      </c>
      <c r="D407" s="26">
        <v>405</v>
      </c>
      <c r="E407" s="26" t="str">
        <f t="shared" si="230"/>
        <v>历史新!C405</v>
      </c>
      <c r="F407" s="26">
        <f>ROW()</f>
        <v>407</v>
      </c>
      <c r="G407" s="694"/>
      <c r="H407" s="29" t="s">
        <v>45</v>
      </c>
      <c r="I407" s="4">
        <f t="shared" ca="1" si="237"/>
        <v>0</v>
      </c>
      <c r="J407" s="4">
        <f t="shared" ca="1" si="237"/>
        <v>0</v>
      </c>
      <c r="K407" s="4">
        <f t="shared" ca="1" si="237"/>
        <v>0</v>
      </c>
      <c r="L407" s="4">
        <f t="shared" ca="1" si="237"/>
        <v>0</v>
      </c>
      <c r="M407" s="4">
        <f t="shared" ca="1" si="237"/>
        <v>0</v>
      </c>
      <c r="N407" s="4">
        <f t="shared" ca="1" si="237"/>
        <v>0</v>
      </c>
      <c r="O407" s="4">
        <f t="shared" ca="1" si="237"/>
        <v>0</v>
      </c>
      <c r="P407" s="4">
        <f t="shared" ca="1" si="237"/>
        <v>0</v>
      </c>
      <c r="Q407" s="4">
        <f t="shared" ca="1" si="237"/>
        <v>0</v>
      </c>
      <c r="R407" s="4">
        <f t="shared" ca="1" si="237"/>
        <v>0</v>
      </c>
      <c r="S407" s="4">
        <f t="shared" ca="1" si="237"/>
        <v>0</v>
      </c>
      <c r="T407" s="4">
        <f t="shared" ca="1" si="237"/>
        <v>0</v>
      </c>
      <c r="U407" s="4">
        <f t="shared" ca="1" si="237"/>
        <v>0</v>
      </c>
      <c r="V407" s="4">
        <f t="shared" ca="1" si="237"/>
        <v>0</v>
      </c>
      <c r="W407" s="4">
        <f t="shared" ca="1" si="237"/>
        <v>0</v>
      </c>
      <c r="X407" s="4">
        <f t="shared" ca="1" si="237"/>
        <v>0</v>
      </c>
      <c r="Y407" s="4">
        <f t="shared" ca="1" si="235"/>
        <v>0</v>
      </c>
      <c r="Z407" s="4">
        <f t="shared" ca="1" si="235"/>
        <v>0</v>
      </c>
      <c r="AA407" s="4">
        <f t="shared" ca="1" si="235"/>
        <v>0</v>
      </c>
      <c r="AB407" s="4">
        <f t="shared" ca="1" si="235"/>
        <v>0</v>
      </c>
      <c r="AC407" s="4">
        <f t="shared" ca="1" si="235"/>
        <v>0</v>
      </c>
      <c r="AD407" s="4">
        <f t="shared" ca="1" si="235"/>
        <v>0</v>
      </c>
      <c r="AE407" s="4">
        <f t="shared" ca="1" si="235"/>
        <v>0</v>
      </c>
      <c r="AF407" s="4">
        <f t="shared" ca="1" si="235"/>
        <v>0</v>
      </c>
      <c r="AG407" s="4">
        <f t="shared" ca="1" si="235"/>
        <v>0</v>
      </c>
      <c r="AH407" s="4">
        <f t="shared" ca="1" si="235"/>
        <v>0</v>
      </c>
      <c r="AI407" s="4">
        <f t="shared" ca="1" si="236"/>
        <v>0</v>
      </c>
      <c r="AJ407" s="4">
        <f t="shared" ca="1" si="236"/>
        <v>0</v>
      </c>
      <c r="AK407" s="4">
        <f t="shared" ca="1" si="236"/>
        <v>0</v>
      </c>
      <c r="AL407" s="4">
        <f t="shared" ca="1" si="236"/>
        <v>0</v>
      </c>
      <c r="AM407" s="4">
        <f t="shared" ca="1" si="236"/>
        <v>0</v>
      </c>
      <c r="AN407" s="4">
        <f t="shared" ca="1" si="236"/>
        <v>0</v>
      </c>
      <c r="AO407" s="4">
        <f t="shared" ca="1" si="236"/>
        <v>0</v>
      </c>
      <c r="AP407" s="4">
        <f t="shared" ca="1" si="236"/>
        <v>0</v>
      </c>
      <c r="AQ407" s="4">
        <f t="shared" ca="1" si="236"/>
        <v>1E-4</v>
      </c>
      <c r="AR407" s="4">
        <f t="shared" ca="1" si="236"/>
        <v>3.0999999999999999E-3</v>
      </c>
      <c r="AS407" s="4">
        <f t="shared" ca="1" si="236"/>
        <v>9.7999999999999997E-3</v>
      </c>
      <c r="AT407" s="4">
        <f t="shared" ca="1" si="236"/>
        <v>9.1999999999999998E-3</v>
      </c>
      <c r="AU407" s="4">
        <f t="shared" ca="1" si="236"/>
        <v>8.6999999999999994E-3</v>
      </c>
      <c r="AV407" s="4">
        <f t="shared" ca="1" si="236"/>
        <v>7.9000000000000008E-3</v>
      </c>
      <c r="AW407" s="4">
        <f t="shared" ca="1" si="236"/>
        <v>1.0500000000000001E-2</v>
      </c>
      <c r="AX407" s="4">
        <f t="shared" ca="1" si="236"/>
        <v>1.04E-2</v>
      </c>
      <c r="AY407" s="4">
        <f t="shared" ca="1" si="234"/>
        <v>6.4999999999999997E-3</v>
      </c>
      <c r="AZ407" s="4">
        <f t="shared" ca="1" si="234"/>
        <v>4.4000000000000003E-3</v>
      </c>
      <c r="BA407" s="4">
        <f t="shared" ca="1" si="234"/>
        <v>5.1000000000000004E-3</v>
      </c>
      <c r="BB407" s="4">
        <f t="shared" ca="1" si="234"/>
        <v>6.0000000000000001E-3</v>
      </c>
      <c r="BC407" s="4">
        <f t="shared" ca="1" si="234"/>
        <v>6.4999999999999997E-3</v>
      </c>
      <c r="BD407" s="4">
        <f t="shared" ca="1" si="234"/>
        <v>6.8999999999999999E-3</v>
      </c>
      <c r="BE407" s="4">
        <f t="shared" ca="1" si="234"/>
        <v>6.7999999999999996E-3</v>
      </c>
      <c r="BF407" s="4">
        <f t="shared" ca="1" si="234"/>
        <v>5.8999999999999999E-3</v>
      </c>
      <c r="BG407" s="4">
        <f t="shared" ca="1" si="234"/>
        <v>7.7000000000000002E-3</v>
      </c>
      <c r="BH407" s="4">
        <f t="shared" ca="1" si="231"/>
        <v>6.8999999999999999E-3</v>
      </c>
      <c r="BI407" s="4">
        <f t="shared" ca="1" si="231"/>
        <v>8.5000000000000006E-3</v>
      </c>
      <c r="BJ407" s="4">
        <f t="shared" ca="1" si="231"/>
        <v>8.2000000000000007E-3</v>
      </c>
      <c r="BK407" s="4">
        <f t="shared" ca="1" si="231"/>
        <v>4.5999999999999999E-3</v>
      </c>
      <c r="BL407" s="4">
        <f t="shared" ca="1" si="231"/>
        <v>3.7000000000000002E-3</v>
      </c>
      <c r="BM407" s="4">
        <f t="shared" ca="1" si="231"/>
        <v>4.3E-3</v>
      </c>
      <c r="BN407" s="4">
        <f t="shared" ca="1" si="231"/>
        <v>4.0000000000000001E-3</v>
      </c>
      <c r="BO407" s="4">
        <f t="shared" ca="1" si="231"/>
        <v>4.4000000000000003E-3</v>
      </c>
      <c r="BP407" s="4">
        <f t="shared" ca="1" si="231"/>
        <v>9.4999999999999998E-3</v>
      </c>
      <c r="BQ407" s="4">
        <f t="shared" ca="1" si="231"/>
        <v>9.4999999999999998E-3</v>
      </c>
      <c r="BR407" s="4">
        <f t="shared" ca="1" si="232"/>
        <v>7.0000000000000001E-3</v>
      </c>
      <c r="BS407" s="4">
        <f t="shared" ca="1" si="232"/>
        <v>0.01</v>
      </c>
      <c r="BT407" s="4">
        <f t="shared" ca="1" si="232"/>
        <v>1.0500000000000001E-2</v>
      </c>
      <c r="BU407" s="4">
        <f t="shared" ca="1" si="232"/>
        <v>1.06E-2</v>
      </c>
      <c r="BV407" s="4">
        <f t="shared" ca="1" si="232"/>
        <v>1.1299999999999999E-2</v>
      </c>
      <c r="BW407" s="4">
        <f t="shared" ca="1" si="232"/>
        <v>9.7000000000000003E-3</v>
      </c>
      <c r="BX407" s="4">
        <f t="shared" ca="1" si="232"/>
        <v>7.1999999999999998E-3</v>
      </c>
      <c r="BY407" s="4">
        <f t="shared" ca="1" si="233"/>
        <v>0</v>
      </c>
      <c r="BZ407" s="4">
        <f t="shared" ca="1" si="233"/>
        <v>0</v>
      </c>
      <c r="CA407" s="4">
        <f t="shared" ca="1" si="233"/>
        <v>0</v>
      </c>
      <c r="CB407" s="4">
        <f t="shared" ca="1" si="233"/>
        <v>0</v>
      </c>
      <c r="CC407" s="4">
        <f t="shared" ca="1" si="233"/>
        <v>0</v>
      </c>
    </row>
    <row r="408" spans="2:81">
      <c r="B408" s="26">
        <v>365</v>
      </c>
      <c r="C408" s="26" t="str">
        <f t="shared" si="229"/>
        <v>历史汇总!B365</v>
      </c>
      <c r="D408" s="26">
        <v>406</v>
      </c>
      <c r="E408" s="26" t="str">
        <f t="shared" si="230"/>
        <v>历史新!C406</v>
      </c>
      <c r="F408" s="26">
        <f>ROW()</f>
        <v>408</v>
      </c>
      <c r="G408" s="694"/>
      <c r="H408" s="29" t="s">
        <v>46</v>
      </c>
      <c r="I408" s="4">
        <f t="shared" ca="1" si="237"/>
        <v>0</v>
      </c>
      <c r="J408" s="4">
        <f t="shared" ca="1" si="237"/>
        <v>0</v>
      </c>
      <c r="K408" s="4">
        <f t="shared" ca="1" si="237"/>
        <v>0</v>
      </c>
      <c r="L408" s="4">
        <f t="shared" ca="1" si="237"/>
        <v>0</v>
      </c>
      <c r="M408" s="4">
        <f t="shared" ca="1" si="237"/>
        <v>0</v>
      </c>
      <c r="N408" s="4">
        <f t="shared" ca="1" si="237"/>
        <v>0</v>
      </c>
      <c r="O408" s="4">
        <f t="shared" ca="1" si="237"/>
        <v>0</v>
      </c>
      <c r="P408" s="4">
        <f t="shared" ca="1" si="237"/>
        <v>0</v>
      </c>
      <c r="Q408" s="4">
        <f t="shared" ca="1" si="237"/>
        <v>0</v>
      </c>
      <c r="R408" s="4">
        <f t="shared" ca="1" si="237"/>
        <v>0</v>
      </c>
      <c r="S408" s="4">
        <f t="shared" ca="1" si="237"/>
        <v>0</v>
      </c>
      <c r="T408" s="4">
        <f t="shared" ca="1" si="237"/>
        <v>0</v>
      </c>
      <c r="U408" s="4">
        <f t="shared" ca="1" si="237"/>
        <v>0</v>
      </c>
      <c r="V408" s="4">
        <f t="shared" ca="1" si="237"/>
        <v>0</v>
      </c>
      <c r="W408" s="4">
        <f t="shared" ca="1" si="237"/>
        <v>0</v>
      </c>
      <c r="X408" s="4">
        <f t="shared" ca="1" si="237"/>
        <v>0</v>
      </c>
      <c r="Y408" s="4">
        <f t="shared" ca="1" si="235"/>
        <v>0</v>
      </c>
      <c r="Z408" s="4">
        <f t="shared" ca="1" si="235"/>
        <v>0</v>
      </c>
      <c r="AA408" s="4">
        <f t="shared" ca="1" si="235"/>
        <v>0</v>
      </c>
      <c r="AB408" s="4">
        <f t="shared" ca="1" si="235"/>
        <v>0</v>
      </c>
      <c r="AC408" s="4">
        <f t="shared" ca="1" si="235"/>
        <v>0</v>
      </c>
      <c r="AD408" s="4">
        <f t="shared" ca="1" si="235"/>
        <v>0</v>
      </c>
      <c r="AE408" s="4">
        <f t="shared" ca="1" si="235"/>
        <v>0</v>
      </c>
      <c r="AF408" s="4">
        <f t="shared" ca="1" si="235"/>
        <v>0</v>
      </c>
      <c r="AG408" s="4">
        <f t="shared" ca="1" si="235"/>
        <v>0</v>
      </c>
      <c r="AH408" s="4">
        <f t="shared" ca="1" si="235"/>
        <v>0</v>
      </c>
      <c r="AI408" s="4">
        <f t="shared" ca="1" si="236"/>
        <v>0</v>
      </c>
      <c r="AJ408" s="4">
        <f t="shared" ca="1" si="236"/>
        <v>0</v>
      </c>
      <c r="AK408" s="4">
        <f t="shared" ca="1" si="236"/>
        <v>0</v>
      </c>
      <c r="AL408" s="4">
        <f t="shared" ca="1" si="236"/>
        <v>0</v>
      </c>
      <c r="AM408" s="4">
        <f t="shared" ca="1" si="236"/>
        <v>0</v>
      </c>
      <c r="AN408" s="4">
        <f t="shared" ca="1" si="236"/>
        <v>0</v>
      </c>
      <c r="AO408" s="4">
        <f t="shared" ca="1" si="236"/>
        <v>0</v>
      </c>
      <c r="AP408" s="4">
        <f t="shared" ca="1" si="236"/>
        <v>0</v>
      </c>
      <c r="AQ408" s="4">
        <f t="shared" ca="1" si="236"/>
        <v>0</v>
      </c>
      <c r="AR408" s="4">
        <f t="shared" ca="1" si="236"/>
        <v>1.7500000000000002E-2</v>
      </c>
      <c r="AS408" s="4">
        <f t="shared" ca="1" si="236"/>
        <v>1.9400000000000001E-2</v>
      </c>
      <c r="AT408" s="4">
        <f t="shared" ca="1" si="236"/>
        <v>2.8899999999999999E-2</v>
      </c>
      <c r="AU408" s="4">
        <f t="shared" ca="1" si="236"/>
        <v>3.0599999999999999E-2</v>
      </c>
      <c r="AV408" s="4">
        <f t="shared" ca="1" si="236"/>
        <v>2.98E-2</v>
      </c>
      <c r="AW408" s="4">
        <f t="shared" ca="1" si="236"/>
        <v>3.4700000000000002E-2</v>
      </c>
      <c r="AX408" s="4">
        <f t="shared" ca="1" si="236"/>
        <v>3.6499999999999998E-2</v>
      </c>
      <c r="AY408" s="4">
        <f t="shared" ca="1" si="234"/>
        <v>3.0700000000000002E-2</v>
      </c>
      <c r="AZ408" s="4">
        <f t="shared" ca="1" si="234"/>
        <v>1.8599999999999998E-2</v>
      </c>
      <c r="BA408" s="4">
        <f t="shared" ca="1" si="234"/>
        <v>2.07E-2</v>
      </c>
      <c r="BB408" s="4">
        <f t="shared" ca="1" si="234"/>
        <v>2.46E-2</v>
      </c>
      <c r="BC408" s="4">
        <f t="shared" ca="1" si="234"/>
        <v>2.23E-2</v>
      </c>
      <c r="BD408" s="4">
        <f t="shared" ca="1" si="234"/>
        <v>2.69E-2</v>
      </c>
      <c r="BE408" s="4">
        <f t="shared" ca="1" si="234"/>
        <v>3.0099999999999998E-2</v>
      </c>
      <c r="BF408" s="4">
        <f t="shared" ca="1" si="234"/>
        <v>2.5899999999999999E-2</v>
      </c>
      <c r="BG408" s="4">
        <f t="shared" ca="1" si="234"/>
        <v>3.0700000000000002E-2</v>
      </c>
      <c r="BH408" s="4">
        <f t="shared" ca="1" si="231"/>
        <v>2.8000000000000001E-2</v>
      </c>
      <c r="BI408" s="4">
        <f t="shared" ca="1" si="231"/>
        <v>2.8199999999999999E-2</v>
      </c>
      <c r="BJ408" s="4">
        <f t="shared" ca="1" si="231"/>
        <v>2.4799999999999999E-2</v>
      </c>
      <c r="BK408" s="4">
        <f t="shared" ca="1" si="231"/>
        <v>2.0799999999999999E-2</v>
      </c>
      <c r="BL408" s="4">
        <f t="shared" ca="1" si="231"/>
        <v>1.44E-2</v>
      </c>
      <c r="BM408" s="4">
        <f t="shared" ca="1" si="231"/>
        <v>1.6199999999999999E-2</v>
      </c>
      <c r="BN408" s="4">
        <f t="shared" ca="1" si="231"/>
        <v>1.4999999999999999E-2</v>
      </c>
      <c r="BO408" s="4">
        <f t="shared" ca="1" si="231"/>
        <v>1.6E-2</v>
      </c>
      <c r="BP408" s="4">
        <f t="shared" ca="1" si="231"/>
        <v>1.84E-2</v>
      </c>
      <c r="BQ408" s="4">
        <f t="shared" ca="1" si="231"/>
        <v>2.3800000000000002E-2</v>
      </c>
      <c r="BR408" s="4">
        <f t="shared" ca="1" si="232"/>
        <v>2.35E-2</v>
      </c>
      <c r="BS408" s="4">
        <f t="shared" ca="1" si="232"/>
        <v>2.9700000000000001E-2</v>
      </c>
      <c r="BT408" s="4">
        <f t="shared" ca="1" si="232"/>
        <v>2.64E-2</v>
      </c>
      <c r="BU408" s="4">
        <f t="shared" ca="1" si="232"/>
        <v>2.92E-2</v>
      </c>
      <c r="BV408" s="4">
        <f t="shared" ca="1" si="232"/>
        <v>3.6200000000000003E-2</v>
      </c>
      <c r="BW408" s="4">
        <f t="shared" ca="1" si="232"/>
        <v>3.6499999999999998E-2</v>
      </c>
      <c r="BX408" s="4">
        <f t="shared" ca="1" si="232"/>
        <v>2.4899999999999999E-2</v>
      </c>
      <c r="BY408" s="4">
        <f t="shared" ca="1" si="233"/>
        <v>0</v>
      </c>
      <c r="BZ408" s="4">
        <f t="shared" ca="1" si="233"/>
        <v>0</v>
      </c>
      <c r="CA408" s="4">
        <f t="shared" ca="1" si="233"/>
        <v>0</v>
      </c>
      <c r="CB408" s="4">
        <f t="shared" ca="1" si="233"/>
        <v>0</v>
      </c>
      <c r="CC408" s="4">
        <f t="shared" ca="1" si="233"/>
        <v>0</v>
      </c>
    </row>
    <row r="409" spans="2:81">
      <c r="B409" s="26">
        <v>365</v>
      </c>
      <c r="C409" s="26" t="str">
        <f t="shared" si="229"/>
        <v>历史汇总!B365</v>
      </c>
      <c r="D409" s="26">
        <v>407</v>
      </c>
      <c r="E409" s="26" t="str">
        <f t="shared" si="230"/>
        <v>历史新!C407</v>
      </c>
      <c r="F409" s="26">
        <f>ROW()</f>
        <v>409</v>
      </c>
      <c r="G409" s="694"/>
      <c r="H409" s="29" t="s">
        <v>47</v>
      </c>
      <c r="I409" s="4">
        <f t="shared" ca="1" si="237"/>
        <v>0</v>
      </c>
      <c r="J409" s="4">
        <f t="shared" ca="1" si="237"/>
        <v>0</v>
      </c>
      <c r="K409" s="4">
        <f t="shared" ca="1" si="237"/>
        <v>0</v>
      </c>
      <c r="L409" s="4">
        <f t="shared" ca="1" si="237"/>
        <v>0</v>
      </c>
      <c r="M409" s="4">
        <f t="shared" ca="1" si="237"/>
        <v>0</v>
      </c>
      <c r="N409" s="4">
        <f t="shared" ca="1" si="237"/>
        <v>0</v>
      </c>
      <c r="O409" s="4">
        <f t="shared" ca="1" si="237"/>
        <v>0</v>
      </c>
      <c r="P409" s="4">
        <f t="shared" ca="1" si="237"/>
        <v>0</v>
      </c>
      <c r="Q409" s="4">
        <f t="shared" ca="1" si="237"/>
        <v>0</v>
      </c>
      <c r="R409" s="4">
        <f t="shared" ca="1" si="237"/>
        <v>0</v>
      </c>
      <c r="S409" s="4">
        <f t="shared" ca="1" si="237"/>
        <v>0</v>
      </c>
      <c r="T409" s="4">
        <f t="shared" ca="1" si="237"/>
        <v>0</v>
      </c>
      <c r="U409" s="4">
        <f t="shared" ca="1" si="237"/>
        <v>0</v>
      </c>
      <c r="V409" s="4">
        <f t="shared" ca="1" si="237"/>
        <v>0</v>
      </c>
      <c r="W409" s="4">
        <f t="shared" ca="1" si="237"/>
        <v>0</v>
      </c>
      <c r="X409" s="4">
        <f t="shared" ca="1" si="237"/>
        <v>0</v>
      </c>
      <c r="Y409" s="4">
        <f t="shared" ca="1" si="235"/>
        <v>0</v>
      </c>
      <c r="Z409" s="4">
        <f t="shared" ca="1" si="235"/>
        <v>0</v>
      </c>
      <c r="AA409" s="4">
        <f t="shared" ca="1" si="235"/>
        <v>0</v>
      </c>
      <c r="AB409" s="4">
        <f t="shared" ca="1" si="235"/>
        <v>0</v>
      </c>
      <c r="AC409" s="4">
        <f t="shared" ca="1" si="235"/>
        <v>0</v>
      </c>
      <c r="AD409" s="4">
        <f t="shared" ca="1" si="235"/>
        <v>0</v>
      </c>
      <c r="AE409" s="4">
        <f t="shared" ca="1" si="235"/>
        <v>0</v>
      </c>
      <c r="AF409" s="4">
        <f t="shared" ca="1" si="235"/>
        <v>0</v>
      </c>
      <c r="AG409" s="4">
        <f t="shared" ca="1" si="235"/>
        <v>0</v>
      </c>
      <c r="AH409" s="4">
        <f t="shared" ca="1" si="235"/>
        <v>0</v>
      </c>
      <c r="AI409" s="4">
        <f t="shared" ca="1" si="236"/>
        <v>0</v>
      </c>
      <c r="AJ409" s="4">
        <f t="shared" ca="1" si="236"/>
        <v>0</v>
      </c>
      <c r="AK409" s="4">
        <f t="shared" ca="1" si="236"/>
        <v>0</v>
      </c>
      <c r="AL409" s="4">
        <f t="shared" ca="1" si="236"/>
        <v>0</v>
      </c>
      <c r="AM409" s="4">
        <f t="shared" ca="1" si="236"/>
        <v>0</v>
      </c>
      <c r="AN409" s="4">
        <f t="shared" ca="1" si="236"/>
        <v>0</v>
      </c>
      <c r="AO409" s="4">
        <f t="shared" ca="1" si="236"/>
        <v>0</v>
      </c>
      <c r="AP409" s="4">
        <f t="shared" ca="1" si="236"/>
        <v>0</v>
      </c>
      <c r="AQ409" s="4">
        <f t="shared" ca="1" si="236"/>
        <v>0</v>
      </c>
      <c r="AR409" s="4">
        <f t="shared" ca="1" si="236"/>
        <v>0</v>
      </c>
      <c r="AS409" s="4">
        <f t="shared" ca="1" si="236"/>
        <v>1.35E-2</v>
      </c>
      <c r="AT409" s="4">
        <f t="shared" ca="1" si="236"/>
        <v>8.6E-3</v>
      </c>
      <c r="AU409" s="4">
        <f t="shared" ca="1" si="236"/>
        <v>6.6E-3</v>
      </c>
      <c r="AV409" s="4">
        <f t="shared" ca="1" si="236"/>
        <v>6.7000000000000002E-3</v>
      </c>
      <c r="AW409" s="4">
        <f t="shared" ca="1" si="236"/>
        <v>9.5999999999999992E-3</v>
      </c>
      <c r="AX409" s="4">
        <f t="shared" ca="1" si="236"/>
        <v>8.3999999999999995E-3</v>
      </c>
      <c r="AY409" s="4">
        <f t="shared" ca="1" si="234"/>
        <v>6.4999999999999997E-3</v>
      </c>
      <c r="AZ409" s="4">
        <f t="shared" ca="1" si="234"/>
        <v>5.1000000000000004E-3</v>
      </c>
      <c r="BA409" s="4">
        <f t="shared" ca="1" si="234"/>
        <v>6.7000000000000002E-3</v>
      </c>
      <c r="BB409" s="4">
        <f t="shared" ca="1" si="234"/>
        <v>6.3E-3</v>
      </c>
      <c r="BC409" s="4">
        <f t="shared" ca="1" si="234"/>
        <v>6.7999999999999996E-3</v>
      </c>
      <c r="BD409" s="4">
        <f t="shared" ca="1" si="234"/>
        <v>7.4999999999999997E-3</v>
      </c>
      <c r="BE409" s="4">
        <f t="shared" ca="1" si="234"/>
        <v>8.6999999999999994E-3</v>
      </c>
      <c r="BF409" s="4">
        <f t="shared" ca="1" si="234"/>
        <v>7.6E-3</v>
      </c>
      <c r="BG409" s="4">
        <f t="shared" ca="1" si="234"/>
        <v>1.1299999999999999E-2</v>
      </c>
      <c r="BH409" s="4">
        <f t="shared" ca="1" si="231"/>
        <v>9.4999999999999998E-3</v>
      </c>
      <c r="BI409" s="4">
        <f t="shared" ca="1" si="231"/>
        <v>1.0800000000000001E-2</v>
      </c>
      <c r="BJ409" s="4">
        <f t="shared" ca="1" si="231"/>
        <v>7.7999999999999996E-3</v>
      </c>
      <c r="BK409" s="4">
        <f t="shared" ca="1" si="231"/>
        <v>6.7999999999999996E-3</v>
      </c>
      <c r="BL409" s="4">
        <f t="shared" ca="1" si="231"/>
        <v>5.7000000000000002E-3</v>
      </c>
      <c r="BM409" s="4">
        <f t="shared" ca="1" si="231"/>
        <v>6.1000000000000004E-3</v>
      </c>
      <c r="BN409" s="4">
        <f t="shared" ca="1" si="231"/>
        <v>5.1000000000000004E-3</v>
      </c>
      <c r="BO409" s="4">
        <f t="shared" ca="1" si="231"/>
        <v>5.0000000000000001E-3</v>
      </c>
      <c r="BP409" s="4">
        <f t="shared" ca="1" si="231"/>
        <v>4.5999999999999999E-3</v>
      </c>
      <c r="BQ409" s="4">
        <f t="shared" ca="1" si="231"/>
        <v>4.4000000000000003E-3</v>
      </c>
      <c r="BR409" s="4">
        <f t="shared" ca="1" si="232"/>
        <v>5.1000000000000004E-3</v>
      </c>
      <c r="BS409" s="4">
        <f t="shared" ca="1" si="232"/>
        <v>9.2999999999999992E-3</v>
      </c>
      <c r="BT409" s="4">
        <f t="shared" ca="1" si="232"/>
        <v>7.7999999999999996E-3</v>
      </c>
      <c r="BU409" s="4">
        <f t="shared" ca="1" si="232"/>
        <v>8.9999999999999993E-3</v>
      </c>
      <c r="BV409" s="4">
        <f t="shared" ca="1" si="232"/>
        <v>1.11E-2</v>
      </c>
      <c r="BW409" s="4">
        <f t="shared" ca="1" si="232"/>
        <v>1.2E-2</v>
      </c>
      <c r="BX409" s="4">
        <f t="shared" ca="1" si="232"/>
        <v>8.0999999999999996E-3</v>
      </c>
      <c r="BY409" s="4">
        <f t="shared" ca="1" si="233"/>
        <v>0</v>
      </c>
      <c r="BZ409" s="4">
        <f t="shared" ca="1" si="233"/>
        <v>0</v>
      </c>
      <c r="CA409" s="4">
        <f t="shared" ca="1" si="233"/>
        <v>0</v>
      </c>
      <c r="CB409" s="4">
        <f t="shared" ca="1" si="233"/>
        <v>0</v>
      </c>
      <c r="CC409" s="4">
        <f t="shared" ca="1" si="233"/>
        <v>0</v>
      </c>
    </row>
    <row r="410" spans="2:81">
      <c r="B410" s="26">
        <v>415</v>
      </c>
      <c r="C410" s="26" t="str">
        <f t="shared" si="229"/>
        <v>历史汇总!B415</v>
      </c>
      <c r="D410" s="26">
        <v>408</v>
      </c>
      <c r="E410" s="26" t="str">
        <f t="shared" si="230"/>
        <v>历史新!C408</v>
      </c>
      <c r="F410" s="26">
        <f>ROW()</f>
        <v>410</v>
      </c>
      <c r="G410" s="694" t="s">
        <v>48</v>
      </c>
      <c r="H410" s="28" t="s">
        <v>49</v>
      </c>
      <c r="I410" s="2">
        <f t="shared" ca="1" si="237"/>
        <v>0</v>
      </c>
      <c r="J410" s="2">
        <f t="shared" ca="1" si="237"/>
        <v>0</v>
      </c>
      <c r="K410" s="2">
        <f t="shared" ca="1" si="237"/>
        <v>0</v>
      </c>
      <c r="L410" s="2">
        <f t="shared" ca="1" si="237"/>
        <v>0</v>
      </c>
      <c r="M410" s="2">
        <f t="shared" ca="1" si="237"/>
        <v>0</v>
      </c>
      <c r="N410" s="2">
        <f t="shared" ca="1" si="237"/>
        <v>0</v>
      </c>
      <c r="O410" s="2">
        <f t="shared" ca="1" si="237"/>
        <v>0</v>
      </c>
      <c r="P410" s="2">
        <f t="shared" ca="1" si="237"/>
        <v>0</v>
      </c>
      <c r="Q410" s="2">
        <f t="shared" ca="1" si="237"/>
        <v>0</v>
      </c>
      <c r="R410" s="2">
        <f t="shared" ca="1" si="237"/>
        <v>0</v>
      </c>
      <c r="S410" s="2">
        <f t="shared" ca="1" si="237"/>
        <v>0</v>
      </c>
      <c r="T410" s="2">
        <f t="shared" ca="1" si="237"/>
        <v>0</v>
      </c>
      <c r="U410" s="2">
        <f t="shared" ca="1" si="237"/>
        <v>0</v>
      </c>
      <c r="V410" s="2">
        <f t="shared" ca="1" si="237"/>
        <v>0</v>
      </c>
      <c r="W410" s="2">
        <f t="shared" ca="1" si="237"/>
        <v>0</v>
      </c>
      <c r="X410" s="2">
        <f t="shared" ca="1" si="237"/>
        <v>0</v>
      </c>
      <c r="Y410" s="2">
        <f t="shared" ca="1" si="235"/>
        <v>0</v>
      </c>
      <c r="Z410" s="2">
        <f t="shared" ca="1" si="235"/>
        <v>0</v>
      </c>
      <c r="AA410" s="2">
        <f t="shared" ca="1" si="235"/>
        <v>0</v>
      </c>
      <c r="AB410" s="2">
        <f t="shared" ca="1" si="235"/>
        <v>0</v>
      </c>
      <c r="AC410" s="2">
        <f t="shared" ca="1" si="235"/>
        <v>0</v>
      </c>
      <c r="AD410" s="2">
        <f t="shared" ca="1" si="235"/>
        <v>0</v>
      </c>
      <c r="AE410" s="2">
        <f t="shared" ca="1" si="235"/>
        <v>0</v>
      </c>
      <c r="AF410" s="2">
        <f t="shared" ca="1" si="235"/>
        <v>0</v>
      </c>
      <c r="AG410" s="2">
        <f t="shared" ca="1" si="235"/>
        <v>0</v>
      </c>
      <c r="AH410" s="2">
        <f t="shared" ca="1" si="235"/>
        <v>0</v>
      </c>
      <c r="AI410" s="2">
        <f t="shared" ca="1" si="236"/>
        <v>0</v>
      </c>
      <c r="AJ410" s="2">
        <f t="shared" ca="1" si="236"/>
        <v>0</v>
      </c>
      <c r="AK410" s="2">
        <f t="shared" ca="1" si="236"/>
        <v>0</v>
      </c>
      <c r="AL410" s="2">
        <f t="shared" ca="1" si="236"/>
        <v>0</v>
      </c>
      <c r="AM410" s="2">
        <f t="shared" ca="1" si="236"/>
        <v>0</v>
      </c>
      <c r="AN410" s="2">
        <f t="shared" ca="1" si="236"/>
        <v>0</v>
      </c>
      <c r="AO410" s="2">
        <f t="shared" ca="1" si="236"/>
        <v>0</v>
      </c>
      <c r="AP410" s="2">
        <f t="shared" ca="1" si="236"/>
        <v>0</v>
      </c>
      <c r="AQ410" s="2">
        <f t="shared" ca="1" si="236"/>
        <v>0.1124</v>
      </c>
      <c r="AR410" s="2">
        <f t="shared" ca="1" si="236"/>
        <v>0.76870000000000005</v>
      </c>
      <c r="AS410" s="2">
        <f t="shared" ca="1" si="236"/>
        <v>0.50590000000000002</v>
      </c>
      <c r="AT410" s="2">
        <f t="shared" ca="1" si="236"/>
        <v>0.27150000000000002</v>
      </c>
      <c r="AU410" s="2">
        <f t="shared" ca="1" si="236"/>
        <v>0.26029999999999998</v>
      </c>
      <c r="AV410" s="2">
        <f t="shared" ca="1" si="236"/>
        <v>0.29959999999999998</v>
      </c>
      <c r="AW410" s="2">
        <f t="shared" ca="1" si="236"/>
        <v>0.35809999999999997</v>
      </c>
      <c r="AX410" s="2">
        <f t="shared" ca="1" si="236"/>
        <v>0.30930000000000002</v>
      </c>
      <c r="AY410" s="2">
        <f t="shared" ca="1" si="234"/>
        <v>0.40629999999999999</v>
      </c>
      <c r="AZ410" s="2">
        <f t="shared" ca="1" si="234"/>
        <v>0.28449999999999998</v>
      </c>
      <c r="BA410" s="2">
        <f t="shared" ca="1" si="234"/>
        <v>0.2349</v>
      </c>
      <c r="BB410" s="2">
        <f t="shared" ca="1" si="234"/>
        <v>0.3009</v>
      </c>
      <c r="BC410" s="2">
        <f t="shared" ca="1" si="234"/>
        <v>0.25819999999999999</v>
      </c>
      <c r="BD410" s="2">
        <f t="shared" ca="1" si="234"/>
        <v>0.2979</v>
      </c>
      <c r="BE410" s="2">
        <f t="shared" ca="1" si="234"/>
        <v>0.23960000000000001</v>
      </c>
      <c r="BF410" s="2">
        <f t="shared" ca="1" si="234"/>
        <v>0.31190000000000001</v>
      </c>
      <c r="BG410" s="2">
        <f t="shared" ca="1" si="234"/>
        <v>0.22270000000000001</v>
      </c>
      <c r="BH410" s="2">
        <f t="shared" ca="1" si="231"/>
        <v>0.28220000000000001</v>
      </c>
      <c r="BI410" s="2">
        <f t="shared" ca="1" si="231"/>
        <v>0.25059999999999999</v>
      </c>
      <c r="BJ410" s="2">
        <f t="shared" ca="1" si="231"/>
        <v>0.34470000000000001</v>
      </c>
      <c r="BK410" s="2">
        <f t="shared" ca="1" si="231"/>
        <v>0.29310000000000003</v>
      </c>
      <c r="BL410" s="2">
        <f t="shared" ca="1" si="231"/>
        <v>0.27200000000000002</v>
      </c>
      <c r="BM410" s="2">
        <f t="shared" ca="1" si="231"/>
        <v>0.19350000000000001</v>
      </c>
      <c r="BN410" s="2">
        <f t="shared" ca="1" si="231"/>
        <v>0.2114</v>
      </c>
      <c r="BO410" s="2">
        <f t="shared" ca="1" si="231"/>
        <v>0.22869999999999999</v>
      </c>
      <c r="BP410" s="2">
        <f t="shared" ca="1" si="231"/>
        <v>0.32350000000000001</v>
      </c>
      <c r="BQ410" s="2">
        <f t="shared" ca="1" si="231"/>
        <v>0.41049999999999998</v>
      </c>
      <c r="BR410" s="2">
        <f t="shared" ca="1" si="232"/>
        <v>0.25330000000000003</v>
      </c>
      <c r="BS410" s="2">
        <f t="shared" ca="1" si="232"/>
        <v>0.2268</v>
      </c>
      <c r="BT410" s="2">
        <f t="shared" ca="1" si="232"/>
        <v>0.30099999999999999</v>
      </c>
      <c r="BU410" s="2">
        <f t="shared" ca="1" si="232"/>
        <v>0.23119999999999999</v>
      </c>
      <c r="BV410" s="2">
        <f t="shared" ca="1" si="232"/>
        <v>0.23830000000000001</v>
      </c>
      <c r="BW410" s="2">
        <f t="shared" ca="1" si="232"/>
        <v>0.27410000000000001</v>
      </c>
      <c r="BX410" s="2">
        <f t="shared" ca="1" si="232"/>
        <v>0.22309999999999999</v>
      </c>
      <c r="BY410" s="2">
        <f t="shared" ca="1" si="233"/>
        <v>0</v>
      </c>
      <c r="BZ410" s="2">
        <f t="shared" ca="1" si="233"/>
        <v>0</v>
      </c>
      <c r="CA410" s="2">
        <f t="shared" ca="1" si="233"/>
        <v>0</v>
      </c>
      <c r="CB410" s="2">
        <f t="shared" ca="1" si="233"/>
        <v>0</v>
      </c>
      <c r="CC410" s="2">
        <f t="shared" ca="1" si="233"/>
        <v>0</v>
      </c>
    </row>
    <row r="411" spans="2:81">
      <c r="B411" s="26">
        <v>416</v>
      </c>
      <c r="C411" s="26" t="str">
        <f t="shared" si="229"/>
        <v>历史汇总!B416</v>
      </c>
      <c r="D411" s="26">
        <v>409</v>
      </c>
      <c r="E411" s="26" t="str">
        <f t="shared" si="230"/>
        <v>历史新!C409</v>
      </c>
      <c r="F411" s="26">
        <f>ROW()</f>
        <v>411</v>
      </c>
      <c r="G411" s="694"/>
      <c r="H411" s="29" t="s">
        <v>50</v>
      </c>
      <c r="I411" s="4">
        <f t="shared" ca="1" si="237"/>
        <v>0</v>
      </c>
      <c r="J411" s="4">
        <f t="shared" ca="1" si="237"/>
        <v>0</v>
      </c>
      <c r="K411" s="4">
        <f t="shared" ca="1" si="237"/>
        <v>0</v>
      </c>
      <c r="L411" s="4">
        <f t="shared" ca="1" si="237"/>
        <v>0</v>
      </c>
      <c r="M411" s="4">
        <f t="shared" ca="1" si="237"/>
        <v>0</v>
      </c>
      <c r="N411" s="4">
        <f t="shared" ca="1" si="237"/>
        <v>0</v>
      </c>
      <c r="O411" s="4">
        <f t="shared" ca="1" si="237"/>
        <v>0</v>
      </c>
      <c r="P411" s="4">
        <f t="shared" ca="1" si="237"/>
        <v>0</v>
      </c>
      <c r="Q411" s="4">
        <f t="shared" ca="1" si="237"/>
        <v>0</v>
      </c>
      <c r="R411" s="4">
        <f t="shared" ca="1" si="237"/>
        <v>0</v>
      </c>
      <c r="S411" s="4">
        <f t="shared" ca="1" si="237"/>
        <v>0</v>
      </c>
      <c r="T411" s="4">
        <f t="shared" ca="1" si="237"/>
        <v>0</v>
      </c>
      <c r="U411" s="4">
        <f t="shared" ca="1" si="237"/>
        <v>0</v>
      </c>
      <c r="V411" s="4">
        <f t="shared" ca="1" si="237"/>
        <v>0</v>
      </c>
      <c r="W411" s="4">
        <f t="shared" ca="1" si="237"/>
        <v>0</v>
      </c>
      <c r="X411" s="4">
        <f t="shared" ca="1" si="237"/>
        <v>0</v>
      </c>
      <c r="Y411" s="4">
        <f t="shared" ca="1" si="235"/>
        <v>0</v>
      </c>
      <c r="Z411" s="4">
        <f t="shared" ca="1" si="235"/>
        <v>0</v>
      </c>
      <c r="AA411" s="4">
        <f t="shared" ca="1" si="235"/>
        <v>0</v>
      </c>
      <c r="AB411" s="4">
        <f t="shared" ca="1" si="235"/>
        <v>0</v>
      </c>
      <c r="AC411" s="4">
        <f t="shared" ca="1" si="235"/>
        <v>0</v>
      </c>
      <c r="AD411" s="4">
        <f t="shared" ca="1" si="235"/>
        <v>0</v>
      </c>
      <c r="AE411" s="4">
        <f t="shared" ca="1" si="235"/>
        <v>0</v>
      </c>
      <c r="AF411" s="4">
        <f t="shared" ca="1" si="235"/>
        <v>0</v>
      </c>
      <c r="AG411" s="4">
        <f t="shared" ca="1" si="235"/>
        <v>0</v>
      </c>
      <c r="AH411" s="4">
        <f t="shared" ca="1" si="235"/>
        <v>0</v>
      </c>
      <c r="AI411" s="4">
        <f t="shared" ca="1" si="236"/>
        <v>0</v>
      </c>
      <c r="AJ411" s="4">
        <f t="shared" ca="1" si="236"/>
        <v>0</v>
      </c>
      <c r="AK411" s="4">
        <f t="shared" ca="1" si="236"/>
        <v>0</v>
      </c>
      <c r="AL411" s="4">
        <f t="shared" ca="1" si="236"/>
        <v>0</v>
      </c>
      <c r="AM411" s="4">
        <f t="shared" ca="1" si="236"/>
        <v>0</v>
      </c>
      <c r="AN411" s="4">
        <f t="shared" ca="1" si="236"/>
        <v>0</v>
      </c>
      <c r="AO411" s="4">
        <f t="shared" ca="1" si="236"/>
        <v>0</v>
      </c>
      <c r="AP411" s="4">
        <f t="shared" ca="1" si="236"/>
        <v>0</v>
      </c>
      <c r="AQ411" s="4">
        <f t="shared" ca="1" si="236"/>
        <v>0.88759999999999994</v>
      </c>
      <c r="AR411" s="4">
        <f t="shared" ca="1" si="236"/>
        <v>0.20399999999999999</v>
      </c>
      <c r="AS411" s="4">
        <f t="shared" ca="1" si="236"/>
        <v>0.41689999999999999</v>
      </c>
      <c r="AT411" s="4">
        <f t="shared" ca="1" si="236"/>
        <v>0.44159999999999999</v>
      </c>
      <c r="AU411" s="4">
        <f t="shared" ca="1" si="236"/>
        <v>0.33889999999999998</v>
      </c>
      <c r="AV411" s="4">
        <f t="shared" ca="1" si="236"/>
        <v>0.28810000000000002</v>
      </c>
      <c r="AW411" s="4">
        <f t="shared" ca="1" si="236"/>
        <v>0.29010000000000002</v>
      </c>
      <c r="AX411" s="4">
        <f t="shared" ca="1" si="236"/>
        <v>0.29849999999999999</v>
      </c>
      <c r="AY411" s="4">
        <f t="shared" ca="1" si="234"/>
        <v>0.25790000000000002</v>
      </c>
      <c r="AZ411" s="4">
        <f t="shared" ca="1" si="234"/>
        <v>0.31890000000000002</v>
      </c>
      <c r="BA411" s="4">
        <f t="shared" ca="1" si="234"/>
        <v>0.3196</v>
      </c>
      <c r="BB411" s="4">
        <f t="shared" ca="1" si="234"/>
        <v>0.27739999999999998</v>
      </c>
      <c r="BC411" s="4">
        <f t="shared" ca="1" si="234"/>
        <v>0.28129999999999999</v>
      </c>
      <c r="BD411" s="4">
        <f t="shared" ca="1" si="234"/>
        <v>0.26150000000000001</v>
      </c>
      <c r="BE411" s="4">
        <f t="shared" ca="1" si="234"/>
        <v>0.3</v>
      </c>
      <c r="BF411" s="4">
        <f t="shared" ca="1" si="234"/>
        <v>0.2959</v>
      </c>
      <c r="BG411" s="4">
        <f t="shared" ca="1" si="234"/>
        <v>0.33689999999999998</v>
      </c>
      <c r="BH411" s="4">
        <f t="shared" ca="1" si="231"/>
        <v>0.27150000000000002</v>
      </c>
      <c r="BI411" s="4">
        <f t="shared" ca="1" si="231"/>
        <v>0.2918</v>
      </c>
      <c r="BJ411" s="4">
        <f t="shared" ca="1" si="231"/>
        <v>0.24990000000000001</v>
      </c>
      <c r="BK411" s="4">
        <f t="shared" ca="1" si="231"/>
        <v>0.25690000000000002</v>
      </c>
      <c r="BL411" s="4">
        <f t="shared" ca="1" si="231"/>
        <v>0.27750000000000002</v>
      </c>
      <c r="BM411" s="4">
        <f t="shared" ca="1" si="231"/>
        <v>0.29039999999999999</v>
      </c>
      <c r="BN411" s="4">
        <f t="shared" ca="1" si="231"/>
        <v>0.26469999999999999</v>
      </c>
      <c r="BO411" s="4">
        <f t="shared" ca="1" si="231"/>
        <v>0.27089999999999997</v>
      </c>
      <c r="BP411" s="4">
        <f t="shared" ca="1" si="231"/>
        <v>0.26700000000000002</v>
      </c>
      <c r="BQ411" s="4">
        <f t="shared" ca="1" si="231"/>
        <v>0.21909999999999999</v>
      </c>
      <c r="BR411" s="4">
        <f t="shared" ca="1" si="232"/>
        <v>0.29270000000000002</v>
      </c>
      <c r="BS411" s="4">
        <f t="shared" ca="1" si="232"/>
        <v>0.30220000000000002</v>
      </c>
      <c r="BT411" s="4">
        <f t="shared" ca="1" si="232"/>
        <v>0.23549999999999999</v>
      </c>
      <c r="BU411" s="4">
        <f t="shared" ca="1" si="232"/>
        <v>0.25059999999999999</v>
      </c>
      <c r="BV411" s="4">
        <f t="shared" ca="1" si="232"/>
        <v>0.26179999999999998</v>
      </c>
      <c r="BW411" s="4">
        <f t="shared" ca="1" si="232"/>
        <v>0.26729999999999998</v>
      </c>
      <c r="BX411" s="4">
        <f t="shared" ca="1" si="232"/>
        <v>0.24379999999999999</v>
      </c>
      <c r="BY411" s="4">
        <f t="shared" ca="1" si="233"/>
        <v>0</v>
      </c>
      <c r="BZ411" s="4">
        <f t="shared" ca="1" si="233"/>
        <v>0</v>
      </c>
      <c r="CA411" s="4">
        <f t="shared" ca="1" si="233"/>
        <v>0</v>
      </c>
      <c r="CB411" s="4">
        <f t="shared" ca="1" si="233"/>
        <v>0</v>
      </c>
      <c r="CC411" s="4">
        <f t="shared" ca="1" si="233"/>
        <v>0</v>
      </c>
    </row>
    <row r="412" spans="2:81">
      <c r="B412" s="26">
        <v>417</v>
      </c>
      <c r="C412" s="26" t="str">
        <f t="shared" si="229"/>
        <v>历史汇总!B417</v>
      </c>
      <c r="D412" s="26">
        <v>410</v>
      </c>
      <c r="E412" s="26" t="str">
        <f t="shared" si="230"/>
        <v>历史新!C410</v>
      </c>
      <c r="F412" s="26">
        <f>ROW()</f>
        <v>412</v>
      </c>
      <c r="G412" s="694"/>
      <c r="H412" s="29" t="s">
        <v>51</v>
      </c>
      <c r="I412" s="4">
        <f t="shared" ca="1" si="237"/>
        <v>0</v>
      </c>
      <c r="J412" s="4">
        <f t="shared" ca="1" si="237"/>
        <v>0</v>
      </c>
      <c r="K412" s="4">
        <f t="shared" ca="1" si="237"/>
        <v>0</v>
      </c>
      <c r="L412" s="4">
        <f t="shared" ca="1" si="237"/>
        <v>0</v>
      </c>
      <c r="M412" s="4">
        <f t="shared" ca="1" si="237"/>
        <v>0</v>
      </c>
      <c r="N412" s="4">
        <f t="shared" ca="1" si="237"/>
        <v>0</v>
      </c>
      <c r="O412" s="4">
        <f t="shared" ca="1" si="237"/>
        <v>0</v>
      </c>
      <c r="P412" s="4">
        <f t="shared" ca="1" si="237"/>
        <v>0</v>
      </c>
      <c r="Q412" s="4">
        <f t="shared" ca="1" si="237"/>
        <v>0</v>
      </c>
      <c r="R412" s="4">
        <f t="shared" ca="1" si="237"/>
        <v>0</v>
      </c>
      <c r="S412" s="4">
        <f t="shared" ca="1" si="237"/>
        <v>0</v>
      </c>
      <c r="T412" s="4">
        <f t="shared" ca="1" si="237"/>
        <v>0</v>
      </c>
      <c r="U412" s="4">
        <f t="shared" ca="1" si="237"/>
        <v>0</v>
      </c>
      <c r="V412" s="4">
        <f t="shared" ca="1" si="237"/>
        <v>0</v>
      </c>
      <c r="W412" s="4">
        <f t="shared" ca="1" si="237"/>
        <v>0</v>
      </c>
      <c r="X412" s="4">
        <f t="shared" ca="1" si="237"/>
        <v>0</v>
      </c>
      <c r="Y412" s="4">
        <f t="shared" ca="1" si="235"/>
        <v>0</v>
      </c>
      <c r="Z412" s="4">
        <f t="shared" ca="1" si="235"/>
        <v>0</v>
      </c>
      <c r="AA412" s="4">
        <f t="shared" ca="1" si="235"/>
        <v>0</v>
      </c>
      <c r="AB412" s="4">
        <f t="shared" ca="1" si="235"/>
        <v>0</v>
      </c>
      <c r="AC412" s="4">
        <f t="shared" ca="1" si="235"/>
        <v>0</v>
      </c>
      <c r="AD412" s="4">
        <f t="shared" ca="1" si="235"/>
        <v>0</v>
      </c>
      <c r="AE412" s="4">
        <f t="shared" ca="1" si="235"/>
        <v>0</v>
      </c>
      <c r="AF412" s="4">
        <f t="shared" ca="1" si="235"/>
        <v>0</v>
      </c>
      <c r="AG412" s="4">
        <f t="shared" ca="1" si="235"/>
        <v>0</v>
      </c>
      <c r="AH412" s="4">
        <f t="shared" ca="1" si="235"/>
        <v>0</v>
      </c>
      <c r="AI412" s="4">
        <f t="shared" ca="1" si="236"/>
        <v>0</v>
      </c>
      <c r="AJ412" s="4">
        <f t="shared" ca="1" si="236"/>
        <v>0</v>
      </c>
      <c r="AK412" s="4">
        <f t="shared" ca="1" si="236"/>
        <v>0</v>
      </c>
      <c r="AL412" s="4">
        <f t="shared" ca="1" si="236"/>
        <v>0</v>
      </c>
      <c r="AM412" s="4">
        <f t="shared" ca="1" si="236"/>
        <v>0</v>
      </c>
      <c r="AN412" s="4">
        <f t="shared" ca="1" si="236"/>
        <v>0</v>
      </c>
      <c r="AO412" s="4">
        <f t="shared" ca="1" si="236"/>
        <v>0</v>
      </c>
      <c r="AP412" s="4">
        <f t="shared" ca="1" si="236"/>
        <v>0</v>
      </c>
      <c r="AQ412" s="4">
        <f t="shared" ca="1" si="236"/>
        <v>0</v>
      </c>
      <c r="AR412" s="4">
        <f t="shared" ca="1" si="236"/>
        <v>2.7199999999999998E-2</v>
      </c>
      <c r="AS412" s="4">
        <f t="shared" ca="1" si="236"/>
        <v>7.6600000000000001E-2</v>
      </c>
      <c r="AT412" s="4">
        <f t="shared" ca="1" si="236"/>
        <v>0.27900000000000003</v>
      </c>
      <c r="AU412" s="4">
        <f t="shared" ca="1" si="236"/>
        <v>0.3422</v>
      </c>
      <c r="AV412" s="4">
        <f t="shared" ca="1" si="236"/>
        <v>0.33179999999999998</v>
      </c>
      <c r="AW412" s="4">
        <f t="shared" ca="1" si="236"/>
        <v>0.25819999999999999</v>
      </c>
      <c r="AX412" s="4">
        <f t="shared" ca="1" si="236"/>
        <v>0.31869999999999998</v>
      </c>
      <c r="AY412" s="4">
        <f t="shared" ca="1" si="234"/>
        <v>0.24909999999999999</v>
      </c>
      <c r="AZ412" s="4">
        <f t="shared" ca="1" si="234"/>
        <v>0.30640000000000001</v>
      </c>
      <c r="BA412" s="4">
        <f t="shared" ca="1" si="234"/>
        <v>0.30730000000000002</v>
      </c>
      <c r="BB412" s="4">
        <f t="shared" ca="1" si="234"/>
        <v>0.2762</v>
      </c>
      <c r="BC412" s="4">
        <f t="shared" ca="1" si="234"/>
        <v>0.35460000000000003</v>
      </c>
      <c r="BD412" s="4">
        <f t="shared" ca="1" si="234"/>
        <v>0.2762</v>
      </c>
      <c r="BE412" s="4">
        <f t="shared" ca="1" si="234"/>
        <v>0.29609999999999997</v>
      </c>
      <c r="BF412" s="4">
        <f t="shared" ca="1" si="234"/>
        <v>0.24829999999999999</v>
      </c>
      <c r="BG412" s="4">
        <f t="shared" ca="1" si="234"/>
        <v>0.26540000000000002</v>
      </c>
      <c r="BH412" s="4">
        <f t="shared" ref="BH412:BY427" ca="1" si="238">OFFSET(INDIRECT($E412),0,BH$1)</f>
        <v>0.29559999999999997</v>
      </c>
      <c r="BI412" s="4">
        <f t="shared" ca="1" si="238"/>
        <v>0.28289999999999998</v>
      </c>
      <c r="BJ412" s="4">
        <f t="shared" ca="1" si="238"/>
        <v>0.25390000000000001</v>
      </c>
      <c r="BK412" s="4">
        <f t="shared" ca="1" si="238"/>
        <v>0.26300000000000001</v>
      </c>
      <c r="BL412" s="4">
        <f t="shared" ca="1" si="238"/>
        <v>0.26519999999999999</v>
      </c>
      <c r="BM412" s="4">
        <f t="shared" ca="1" si="238"/>
        <v>0.2828</v>
      </c>
      <c r="BN412" s="4">
        <f t="shared" ca="1" si="238"/>
        <v>0.30859999999999999</v>
      </c>
      <c r="BO412" s="4">
        <f t="shared" ca="1" si="238"/>
        <v>0.28789999999999999</v>
      </c>
      <c r="BP412" s="4">
        <f t="shared" ca="1" si="238"/>
        <v>0.24</v>
      </c>
      <c r="BQ412" s="4">
        <f t="shared" ca="1" si="238"/>
        <v>0.2089</v>
      </c>
      <c r="BR412" s="4">
        <f t="shared" ca="1" si="238"/>
        <v>0.30459999999999998</v>
      </c>
      <c r="BS412" s="4">
        <f t="shared" ca="1" si="238"/>
        <v>0.29549999999999998</v>
      </c>
      <c r="BT412" s="4">
        <f t="shared" ca="1" si="238"/>
        <v>0.29310000000000003</v>
      </c>
      <c r="BU412" s="4">
        <f t="shared" ca="1" si="238"/>
        <v>0.33760000000000001</v>
      </c>
      <c r="BV412" s="4">
        <f t="shared" ca="1" si="238"/>
        <v>0.29530000000000001</v>
      </c>
      <c r="BW412" s="4">
        <f t="shared" ca="1" si="238"/>
        <v>0.26219999999999999</v>
      </c>
      <c r="BX412" s="4">
        <f t="shared" ref="BR412:BX427" ca="1" si="239">OFFSET(INDIRECT($E412),0,BX$1)</f>
        <v>0.37019999999999997</v>
      </c>
      <c r="BY412" s="4">
        <f t="shared" ca="1" si="238"/>
        <v>0</v>
      </c>
      <c r="BZ412" s="4">
        <f t="shared" ref="BY412:CC427" ca="1" si="240">OFFSET(INDIRECT($E412),0,BZ$1)</f>
        <v>0</v>
      </c>
      <c r="CA412" s="4">
        <f t="shared" ca="1" si="240"/>
        <v>0</v>
      </c>
      <c r="CB412" s="4">
        <f t="shared" ca="1" si="240"/>
        <v>0</v>
      </c>
      <c r="CC412" s="4">
        <f t="shared" ca="1" si="240"/>
        <v>0</v>
      </c>
    </row>
    <row r="413" spans="2:81">
      <c r="B413" s="26">
        <v>418</v>
      </c>
      <c r="C413" s="26" t="str">
        <f t="shared" si="229"/>
        <v>历史汇总!B418</v>
      </c>
      <c r="D413" s="26">
        <v>411</v>
      </c>
      <c r="E413" s="26" t="str">
        <f t="shared" si="230"/>
        <v>历史新!C411</v>
      </c>
      <c r="F413" s="26">
        <f>ROW()</f>
        <v>413</v>
      </c>
      <c r="G413" s="694"/>
      <c r="H413" s="29" t="s">
        <v>52</v>
      </c>
      <c r="I413" s="4">
        <f t="shared" ca="1" si="237"/>
        <v>0</v>
      </c>
      <c r="J413" s="4">
        <f t="shared" ca="1" si="237"/>
        <v>0</v>
      </c>
      <c r="K413" s="4">
        <f t="shared" ca="1" si="237"/>
        <v>0</v>
      </c>
      <c r="L413" s="4">
        <f t="shared" ca="1" si="237"/>
        <v>0</v>
      </c>
      <c r="M413" s="4">
        <f t="shared" ca="1" si="237"/>
        <v>0</v>
      </c>
      <c r="N413" s="4">
        <f t="shared" ca="1" si="237"/>
        <v>0</v>
      </c>
      <c r="O413" s="4">
        <f t="shared" ca="1" si="237"/>
        <v>0</v>
      </c>
      <c r="P413" s="4">
        <f t="shared" ca="1" si="237"/>
        <v>0</v>
      </c>
      <c r="Q413" s="4">
        <f t="shared" ca="1" si="237"/>
        <v>0</v>
      </c>
      <c r="R413" s="4">
        <f t="shared" ca="1" si="237"/>
        <v>0</v>
      </c>
      <c r="S413" s="4">
        <f t="shared" ca="1" si="237"/>
        <v>0</v>
      </c>
      <c r="T413" s="4">
        <f t="shared" ca="1" si="237"/>
        <v>0</v>
      </c>
      <c r="U413" s="4">
        <f t="shared" ca="1" si="237"/>
        <v>0</v>
      </c>
      <c r="V413" s="4">
        <f t="shared" ca="1" si="237"/>
        <v>0</v>
      </c>
      <c r="W413" s="4">
        <f t="shared" ca="1" si="237"/>
        <v>0</v>
      </c>
      <c r="X413" s="4">
        <f t="shared" ca="1" si="237"/>
        <v>0</v>
      </c>
      <c r="Y413" s="4">
        <f t="shared" ca="1" si="235"/>
        <v>0</v>
      </c>
      <c r="Z413" s="4">
        <f t="shared" ca="1" si="235"/>
        <v>0</v>
      </c>
      <c r="AA413" s="4">
        <f t="shared" ca="1" si="235"/>
        <v>0</v>
      </c>
      <c r="AB413" s="4">
        <f t="shared" ca="1" si="235"/>
        <v>0</v>
      </c>
      <c r="AC413" s="4">
        <f t="shared" ca="1" si="235"/>
        <v>0</v>
      </c>
      <c r="AD413" s="4">
        <f t="shared" ca="1" si="235"/>
        <v>0</v>
      </c>
      <c r="AE413" s="4">
        <f t="shared" ca="1" si="235"/>
        <v>0</v>
      </c>
      <c r="AF413" s="4">
        <f t="shared" ca="1" si="235"/>
        <v>0</v>
      </c>
      <c r="AG413" s="4">
        <f t="shared" ca="1" si="235"/>
        <v>0</v>
      </c>
      <c r="AH413" s="4">
        <f t="shared" ca="1" si="235"/>
        <v>0</v>
      </c>
      <c r="AI413" s="4">
        <f t="shared" ca="1" si="236"/>
        <v>0</v>
      </c>
      <c r="AJ413" s="4">
        <f t="shared" ca="1" si="236"/>
        <v>0</v>
      </c>
      <c r="AK413" s="4">
        <f t="shared" ca="1" si="236"/>
        <v>0</v>
      </c>
      <c r="AL413" s="4">
        <f t="shared" ca="1" si="236"/>
        <v>0</v>
      </c>
      <c r="AM413" s="4">
        <f t="shared" ca="1" si="236"/>
        <v>0</v>
      </c>
      <c r="AN413" s="4">
        <f t="shared" ca="1" si="236"/>
        <v>0</v>
      </c>
      <c r="AO413" s="4">
        <f t="shared" ca="1" si="236"/>
        <v>0</v>
      </c>
      <c r="AP413" s="4">
        <f t="shared" ca="1" si="236"/>
        <v>0</v>
      </c>
      <c r="AQ413" s="4">
        <f t="shared" ca="1" si="236"/>
        <v>0</v>
      </c>
      <c r="AR413" s="4">
        <f t="shared" ca="1" si="236"/>
        <v>0</v>
      </c>
      <c r="AS413" s="4">
        <f t="shared" ca="1" si="236"/>
        <v>5.9999999999999995E-4</v>
      </c>
      <c r="AT413" s="4">
        <f t="shared" ca="1" si="236"/>
        <v>7.9000000000000008E-3</v>
      </c>
      <c r="AU413" s="4">
        <f t="shared" ca="1" si="236"/>
        <v>5.8599999999999999E-2</v>
      </c>
      <c r="AV413" s="4">
        <f t="shared" ca="1" si="236"/>
        <v>8.0500000000000002E-2</v>
      </c>
      <c r="AW413" s="4">
        <f t="shared" ca="1" si="236"/>
        <v>9.3600000000000003E-2</v>
      </c>
      <c r="AX413" s="4">
        <f t="shared" ca="1" si="236"/>
        <v>7.3499999999999996E-2</v>
      </c>
      <c r="AY413" s="4">
        <f t="shared" ca="1" si="234"/>
        <v>8.6699999999999999E-2</v>
      </c>
      <c r="AZ413" s="4">
        <f t="shared" ca="1" si="234"/>
        <v>9.0200000000000002E-2</v>
      </c>
      <c r="BA413" s="4">
        <f t="shared" ca="1" si="234"/>
        <v>0.13819999999999999</v>
      </c>
      <c r="BB413" s="4">
        <f t="shared" ca="1" si="234"/>
        <v>0.1469</v>
      </c>
      <c r="BC413" s="4">
        <f t="shared" ca="1" si="234"/>
        <v>0.10589999999999999</v>
      </c>
      <c r="BD413" s="4">
        <f t="shared" ca="1" si="234"/>
        <v>0.16439999999999999</v>
      </c>
      <c r="BE413" s="4">
        <f t="shared" ca="1" si="234"/>
        <v>0.16420000000000001</v>
      </c>
      <c r="BF413" s="4">
        <f t="shared" ca="1" si="234"/>
        <v>0.14399999999999999</v>
      </c>
      <c r="BG413" s="4">
        <f t="shared" ca="1" si="234"/>
        <v>0.17499999999999999</v>
      </c>
      <c r="BH413" s="4">
        <f t="shared" ca="1" si="238"/>
        <v>0.17499999999999999</v>
      </c>
      <c r="BI413" s="4">
        <f t="shared" ca="1" si="238"/>
        <v>0.17469999999999999</v>
      </c>
      <c r="BJ413" s="4">
        <f t="shared" ca="1" si="238"/>
        <v>0.16889999999999999</v>
      </c>
      <c r="BK413" s="4">
        <f t="shared" ca="1" si="238"/>
        <v>0.20219999999999999</v>
      </c>
      <c r="BL413" s="4">
        <f t="shared" ca="1" si="238"/>
        <v>0.2016</v>
      </c>
      <c r="BM413" s="4">
        <f t="shared" ca="1" si="238"/>
        <v>0.25490000000000002</v>
      </c>
      <c r="BN413" s="4">
        <f t="shared" ca="1" si="238"/>
        <v>0.23949999999999999</v>
      </c>
      <c r="BO413" s="4">
        <f t="shared" ca="1" si="238"/>
        <v>0.22550000000000001</v>
      </c>
      <c r="BP413" s="4">
        <f t="shared" ca="1" si="238"/>
        <v>0.16950000000000001</v>
      </c>
      <c r="BQ413" s="4">
        <f t="shared" ca="1" si="238"/>
        <v>0.1615</v>
      </c>
      <c r="BR413" s="4">
        <f t="shared" ca="1" si="239"/>
        <v>0.14940000000000001</v>
      </c>
      <c r="BS413" s="4">
        <f t="shared" ca="1" si="239"/>
        <v>0.17549999999999999</v>
      </c>
      <c r="BT413" s="4">
        <f t="shared" ca="1" si="239"/>
        <v>0.1704</v>
      </c>
      <c r="BU413" s="4">
        <f t="shared" ca="1" si="239"/>
        <v>0.1807</v>
      </c>
      <c r="BV413" s="4">
        <f t="shared" ca="1" si="239"/>
        <v>0.2046</v>
      </c>
      <c r="BW413" s="4">
        <f t="shared" ca="1" si="239"/>
        <v>0.19639999999999999</v>
      </c>
      <c r="BX413" s="4">
        <f t="shared" ca="1" si="239"/>
        <v>0.1628</v>
      </c>
      <c r="BY413" s="4">
        <f t="shared" ca="1" si="240"/>
        <v>0</v>
      </c>
      <c r="BZ413" s="4">
        <f t="shared" ca="1" si="240"/>
        <v>0</v>
      </c>
      <c r="CA413" s="4">
        <f t="shared" ca="1" si="240"/>
        <v>0</v>
      </c>
      <c r="CB413" s="4">
        <f t="shared" ca="1" si="240"/>
        <v>0</v>
      </c>
      <c r="CC413" s="4">
        <f t="shared" ca="1" si="240"/>
        <v>0</v>
      </c>
    </row>
    <row r="414" spans="2:81">
      <c r="B414" s="26">
        <v>365</v>
      </c>
      <c r="C414" s="26" t="str">
        <f t="shared" si="229"/>
        <v>历史汇总!B365</v>
      </c>
      <c r="D414" s="26">
        <v>412</v>
      </c>
      <c r="E414" s="26" t="str">
        <f t="shared" si="230"/>
        <v>历史新!C412</v>
      </c>
      <c r="F414" s="26">
        <f>ROW()</f>
        <v>414</v>
      </c>
      <c r="G414" s="694" t="s">
        <v>53</v>
      </c>
      <c r="H414" s="28" t="s">
        <v>54</v>
      </c>
      <c r="I414" s="199">
        <f t="shared" ca="1" si="237"/>
        <v>0</v>
      </c>
      <c r="J414" s="199">
        <f t="shared" ca="1" si="237"/>
        <v>0</v>
      </c>
      <c r="K414" s="199">
        <f t="shared" ca="1" si="237"/>
        <v>0</v>
      </c>
      <c r="L414" s="199">
        <f t="shared" ca="1" si="237"/>
        <v>0</v>
      </c>
      <c r="M414" s="199">
        <f t="shared" ca="1" si="237"/>
        <v>0</v>
      </c>
      <c r="N414" s="199">
        <f t="shared" ca="1" si="237"/>
        <v>0</v>
      </c>
      <c r="O414" s="199">
        <f t="shared" ca="1" si="237"/>
        <v>0</v>
      </c>
      <c r="P414" s="199">
        <f t="shared" ca="1" si="237"/>
        <v>0</v>
      </c>
      <c r="Q414" s="199">
        <f t="shared" ca="1" si="237"/>
        <v>0</v>
      </c>
      <c r="R414" s="199">
        <f t="shared" ca="1" si="237"/>
        <v>0</v>
      </c>
      <c r="S414" s="199">
        <f t="shared" ca="1" si="237"/>
        <v>0</v>
      </c>
      <c r="T414" s="199">
        <f t="shared" ca="1" si="237"/>
        <v>0</v>
      </c>
      <c r="U414" s="199">
        <f t="shared" ca="1" si="237"/>
        <v>0</v>
      </c>
      <c r="V414" s="199">
        <f t="shared" ca="1" si="237"/>
        <v>0</v>
      </c>
      <c r="W414" s="199">
        <f t="shared" ca="1" si="237"/>
        <v>0</v>
      </c>
      <c r="X414" s="199">
        <f t="shared" ca="1" si="237"/>
        <v>0</v>
      </c>
      <c r="Y414" s="199">
        <f t="shared" ca="1" si="235"/>
        <v>0</v>
      </c>
      <c r="Z414" s="199">
        <f t="shared" ca="1" si="235"/>
        <v>0</v>
      </c>
      <c r="AA414" s="199">
        <f t="shared" ca="1" si="235"/>
        <v>0</v>
      </c>
      <c r="AB414" s="199">
        <f t="shared" ca="1" si="235"/>
        <v>0</v>
      </c>
      <c r="AC414" s="199">
        <f t="shared" ca="1" si="235"/>
        <v>0</v>
      </c>
      <c r="AD414" s="199">
        <f t="shared" ca="1" si="235"/>
        <v>0</v>
      </c>
      <c r="AE414" s="199">
        <f t="shared" ca="1" si="235"/>
        <v>0</v>
      </c>
      <c r="AF414" s="199">
        <f t="shared" ca="1" si="235"/>
        <v>0</v>
      </c>
      <c r="AG414" s="199">
        <f t="shared" ca="1" si="235"/>
        <v>0</v>
      </c>
      <c r="AH414" s="199">
        <f t="shared" ca="1" si="235"/>
        <v>0</v>
      </c>
      <c r="AI414" s="199">
        <f t="shared" ca="1" si="236"/>
        <v>0</v>
      </c>
      <c r="AJ414" s="199">
        <f t="shared" ca="1" si="236"/>
        <v>0</v>
      </c>
      <c r="AK414" s="199">
        <f t="shared" ca="1" si="236"/>
        <v>0</v>
      </c>
      <c r="AL414" s="199">
        <f t="shared" ca="1" si="236"/>
        <v>0</v>
      </c>
      <c r="AM414" s="199">
        <f t="shared" ca="1" si="236"/>
        <v>0</v>
      </c>
      <c r="AN414" s="199">
        <f t="shared" ca="1" si="236"/>
        <v>0</v>
      </c>
      <c r="AO414" s="199">
        <f t="shared" ca="1" si="236"/>
        <v>0</v>
      </c>
      <c r="AP414" s="199">
        <f t="shared" ca="1" si="236"/>
        <v>0</v>
      </c>
      <c r="AQ414" s="199">
        <f t="shared" ca="1" si="236"/>
        <v>612</v>
      </c>
      <c r="AR414" s="199">
        <f t="shared" ca="1" si="236"/>
        <v>267476</v>
      </c>
      <c r="AS414" s="199">
        <f t="shared" ca="1" si="236"/>
        <v>830164</v>
      </c>
      <c r="AT414" s="199">
        <f t="shared" ca="1" si="236"/>
        <v>519856</v>
      </c>
      <c r="AU414" s="199">
        <f t="shared" ca="1" si="236"/>
        <v>363080</v>
      </c>
      <c r="AV414" s="199">
        <f t="shared" ca="1" si="236"/>
        <v>375248</v>
      </c>
      <c r="AW414" s="199">
        <f t="shared" ca="1" si="236"/>
        <v>669429</v>
      </c>
      <c r="AX414" s="199">
        <f t="shared" ca="1" si="236"/>
        <v>561086</v>
      </c>
      <c r="AY414" s="199">
        <f t="shared" ca="1" si="234"/>
        <v>871016</v>
      </c>
      <c r="AZ414" s="199">
        <f t="shared" ca="1" si="234"/>
        <v>391650</v>
      </c>
      <c r="BA414" s="199">
        <f t="shared" ca="1" si="234"/>
        <v>178950</v>
      </c>
      <c r="BB414" s="199">
        <f t="shared" ca="1" si="234"/>
        <v>313464</v>
      </c>
      <c r="BC414" s="199">
        <f t="shared" ca="1" si="234"/>
        <v>173755.4</v>
      </c>
      <c r="BD414" s="199">
        <f t="shared" ca="1" si="234"/>
        <v>231897</v>
      </c>
      <c r="BE414" s="199">
        <f t="shared" ca="1" si="234"/>
        <v>264852</v>
      </c>
      <c r="BF414" s="199">
        <f t="shared" ca="1" si="234"/>
        <v>357208</v>
      </c>
      <c r="BG414" s="199">
        <f t="shared" ca="1" si="234"/>
        <v>234623</v>
      </c>
      <c r="BH414" s="199">
        <f t="shared" ca="1" si="238"/>
        <v>267722</v>
      </c>
      <c r="BI414" s="199">
        <f t="shared" ca="1" si="238"/>
        <v>254815</v>
      </c>
      <c r="BJ414" s="199">
        <f t="shared" ca="1" si="238"/>
        <v>409810</v>
      </c>
      <c r="BK414" s="199">
        <f t="shared" ca="1" si="238"/>
        <v>313569</v>
      </c>
      <c r="BL414" s="199">
        <f t="shared" ca="1" si="238"/>
        <v>284131</v>
      </c>
      <c r="BM414" s="199">
        <f t="shared" ca="1" si="238"/>
        <v>149674</v>
      </c>
      <c r="BN414" s="199">
        <f t="shared" ca="1" si="238"/>
        <v>155001</v>
      </c>
      <c r="BO414" s="199">
        <f t="shared" ca="1" si="238"/>
        <v>164168</v>
      </c>
      <c r="BP414" s="199">
        <f t="shared" ca="1" si="238"/>
        <v>253187</v>
      </c>
      <c r="BQ414" s="199">
        <f t="shared" ca="1" si="238"/>
        <v>585545</v>
      </c>
      <c r="BR414" s="199">
        <f t="shared" ca="1" si="239"/>
        <v>377779</v>
      </c>
      <c r="BS414" s="199">
        <f t="shared" ca="1" si="239"/>
        <v>268501</v>
      </c>
      <c r="BT414" s="199">
        <f t="shared" ca="1" si="239"/>
        <v>409523</v>
      </c>
      <c r="BU414" s="199">
        <f t="shared" ca="1" si="239"/>
        <v>299501</v>
      </c>
      <c r="BV414" s="199">
        <f t="shared" ca="1" si="239"/>
        <v>375941</v>
      </c>
      <c r="BW414" s="199">
        <f t="shared" ca="1" si="239"/>
        <v>607041</v>
      </c>
      <c r="BX414" s="199">
        <f t="shared" ca="1" si="239"/>
        <v>367743</v>
      </c>
      <c r="BY414" s="199">
        <f t="shared" ca="1" si="240"/>
        <v>0</v>
      </c>
      <c r="BZ414" s="199">
        <f t="shared" ca="1" si="240"/>
        <v>0</v>
      </c>
      <c r="CA414" s="199">
        <f t="shared" ca="1" si="240"/>
        <v>0</v>
      </c>
      <c r="CB414" s="199">
        <f t="shared" ca="1" si="240"/>
        <v>0</v>
      </c>
      <c r="CC414" s="199">
        <f t="shared" ca="1" si="240"/>
        <v>0</v>
      </c>
    </row>
    <row r="415" spans="2:81">
      <c r="B415" s="26">
        <v>365</v>
      </c>
      <c r="C415" s="26" t="str">
        <f t="shared" si="229"/>
        <v>历史汇总!B365</v>
      </c>
      <c r="D415" s="26">
        <v>413</v>
      </c>
      <c r="E415" s="26" t="str">
        <f t="shared" si="230"/>
        <v>历史新!C413</v>
      </c>
      <c r="F415" s="26">
        <f>ROW()</f>
        <v>415</v>
      </c>
      <c r="G415" s="694"/>
      <c r="H415" s="29" t="s">
        <v>55</v>
      </c>
      <c r="I415" s="200">
        <f t="shared" ca="1" si="237"/>
        <v>0</v>
      </c>
      <c r="J415" s="200">
        <f t="shared" ca="1" si="237"/>
        <v>0</v>
      </c>
      <c r="K415" s="200">
        <f t="shared" ca="1" si="237"/>
        <v>0</v>
      </c>
      <c r="L415" s="200">
        <f t="shared" ca="1" si="237"/>
        <v>0</v>
      </c>
      <c r="M415" s="200">
        <f t="shared" ca="1" si="237"/>
        <v>0</v>
      </c>
      <c r="N415" s="200">
        <f t="shared" ca="1" si="237"/>
        <v>0</v>
      </c>
      <c r="O415" s="200">
        <f t="shared" ca="1" si="237"/>
        <v>0</v>
      </c>
      <c r="P415" s="200">
        <f t="shared" ca="1" si="237"/>
        <v>0</v>
      </c>
      <c r="Q415" s="200">
        <f t="shared" ca="1" si="237"/>
        <v>0</v>
      </c>
      <c r="R415" s="200">
        <f t="shared" ca="1" si="237"/>
        <v>0</v>
      </c>
      <c r="S415" s="200">
        <f t="shared" ca="1" si="237"/>
        <v>0</v>
      </c>
      <c r="T415" s="200">
        <f t="shared" ca="1" si="237"/>
        <v>0</v>
      </c>
      <c r="U415" s="200">
        <f t="shared" ca="1" si="237"/>
        <v>0</v>
      </c>
      <c r="V415" s="200">
        <f t="shared" ca="1" si="237"/>
        <v>0</v>
      </c>
      <c r="W415" s="200">
        <f t="shared" ca="1" si="237"/>
        <v>0</v>
      </c>
      <c r="X415" s="200">
        <f t="shared" ca="1" si="237"/>
        <v>0</v>
      </c>
      <c r="Y415" s="200">
        <f t="shared" ca="1" si="235"/>
        <v>0</v>
      </c>
      <c r="Z415" s="200">
        <f t="shared" ca="1" si="235"/>
        <v>0</v>
      </c>
      <c r="AA415" s="200">
        <f t="shared" ca="1" si="235"/>
        <v>0</v>
      </c>
      <c r="AB415" s="200">
        <f t="shared" ca="1" si="235"/>
        <v>0</v>
      </c>
      <c r="AC415" s="200">
        <f t="shared" ca="1" si="235"/>
        <v>0</v>
      </c>
      <c r="AD415" s="200">
        <f t="shared" ca="1" si="235"/>
        <v>0</v>
      </c>
      <c r="AE415" s="200">
        <f t="shared" ca="1" si="235"/>
        <v>0</v>
      </c>
      <c r="AF415" s="200">
        <f t="shared" ca="1" si="235"/>
        <v>0</v>
      </c>
      <c r="AG415" s="200">
        <f t="shared" ca="1" si="235"/>
        <v>0</v>
      </c>
      <c r="AH415" s="200">
        <f t="shared" ca="1" si="235"/>
        <v>0</v>
      </c>
      <c r="AI415" s="200">
        <f t="shared" ca="1" si="236"/>
        <v>0</v>
      </c>
      <c r="AJ415" s="200">
        <f t="shared" ca="1" si="236"/>
        <v>0</v>
      </c>
      <c r="AK415" s="200">
        <f t="shared" ca="1" si="236"/>
        <v>0</v>
      </c>
      <c r="AL415" s="200">
        <f t="shared" ca="1" si="236"/>
        <v>0</v>
      </c>
      <c r="AM415" s="200">
        <f t="shared" ca="1" si="236"/>
        <v>0</v>
      </c>
      <c r="AN415" s="200">
        <f t="shared" ca="1" si="236"/>
        <v>0</v>
      </c>
      <c r="AO415" s="200">
        <f t="shared" ca="1" si="236"/>
        <v>0</v>
      </c>
      <c r="AP415" s="200">
        <f t="shared" ca="1" si="236"/>
        <v>0</v>
      </c>
      <c r="AQ415" s="200">
        <f t="shared" ca="1" si="236"/>
        <v>9718</v>
      </c>
      <c r="AR415" s="200">
        <f t="shared" ca="1" si="236"/>
        <v>113575</v>
      </c>
      <c r="AS415" s="200">
        <f t="shared" ca="1" si="236"/>
        <v>660739</v>
      </c>
      <c r="AT415" s="200">
        <f t="shared" ca="1" si="236"/>
        <v>732892</v>
      </c>
      <c r="AU415" s="200">
        <f t="shared" ca="1" si="236"/>
        <v>395285</v>
      </c>
      <c r="AV415" s="200">
        <f t="shared" ca="1" si="236"/>
        <v>302072</v>
      </c>
      <c r="AW415" s="200">
        <f t="shared" ca="1" si="236"/>
        <v>428503</v>
      </c>
      <c r="AX415" s="200">
        <f t="shared" ca="1" si="236"/>
        <v>436137</v>
      </c>
      <c r="AY415" s="200">
        <f t="shared" ca="1" si="234"/>
        <v>473050</v>
      </c>
      <c r="AZ415" s="200">
        <f t="shared" ca="1" si="234"/>
        <v>407264</v>
      </c>
      <c r="BA415" s="200">
        <f t="shared" ca="1" si="234"/>
        <v>237323</v>
      </c>
      <c r="BB415" s="200">
        <f t="shared" ca="1" si="234"/>
        <v>261012</v>
      </c>
      <c r="BC415" s="200">
        <f t="shared" ca="1" si="234"/>
        <v>190165</v>
      </c>
      <c r="BD415" s="200">
        <f t="shared" ca="1" si="234"/>
        <v>203613</v>
      </c>
      <c r="BE415" s="200">
        <f t="shared" ca="1" si="234"/>
        <v>277905</v>
      </c>
      <c r="BF415" s="200">
        <f t="shared" ca="1" si="234"/>
        <v>282055</v>
      </c>
      <c r="BG415" s="200">
        <f t="shared" ca="1" si="234"/>
        <v>335344</v>
      </c>
      <c r="BH415" s="200">
        <f t="shared" ca="1" si="238"/>
        <v>235662</v>
      </c>
      <c r="BI415" s="200">
        <f t="shared" ca="1" si="238"/>
        <v>259458</v>
      </c>
      <c r="BJ415" s="200">
        <f t="shared" ca="1" si="238"/>
        <v>268869</v>
      </c>
      <c r="BK415" s="200">
        <f t="shared" ca="1" si="238"/>
        <v>249261</v>
      </c>
      <c r="BL415" s="200">
        <f t="shared" ca="1" si="238"/>
        <v>267039</v>
      </c>
      <c r="BM415" s="200">
        <f t="shared" ca="1" si="238"/>
        <v>206622</v>
      </c>
      <c r="BN415" s="200">
        <f t="shared" ca="1" si="238"/>
        <v>176724</v>
      </c>
      <c r="BO415" s="200">
        <f t="shared" ca="1" si="238"/>
        <v>180574</v>
      </c>
      <c r="BP415" s="200">
        <f t="shared" ca="1" si="238"/>
        <v>169001</v>
      </c>
      <c r="BQ415" s="200">
        <f t="shared" ca="1" si="238"/>
        <v>272573</v>
      </c>
      <c r="BR415" s="200">
        <f t="shared" ca="1" si="239"/>
        <v>342200</v>
      </c>
      <c r="BS415" s="200">
        <f t="shared" ca="1" si="239"/>
        <v>285925</v>
      </c>
      <c r="BT415" s="200">
        <f t="shared" ca="1" si="239"/>
        <v>287808</v>
      </c>
      <c r="BU415" s="200">
        <f t="shared" ca="1" si="239"/>
        <v>254045</v>
      </c>
      <c r="BV415" s="200">
        <f t="shared" ca="1" si="239"/>
        <v>340895</v>
      </c>
      <c r="BW415" s="200">
        <f t="shared" ca="1" si="239"/>
        <v>482907</v>
      </c>
      <c r="BX415" s="200">
        <f t="shared" ca="1" si="239"/>
        <v>334543</v>
      </c>
      <c r="BY415" s="200">
        <f t="shared" ca="1" si="240"/>
        <v>0</v>
      </c>
      <c r="BZ415" s="200">
        <f t="shared" ca="1" si="240"/>
        <v>0</v>
      </c>
      <c r="CA415" s="200">
        <f t="shared" ca="1" si="240"/>
        <v>0</v>
      </c>
      <c r="CB415" s="200">
        <f t="shared" ca="1" si="240"/>
        <v>0</v>
      </c>
      <c r="CC415" s="200">
        <f t="shared" ca="1" si="240"/>
        <v>0</v>
      </c>
    </row>
    <row r="416" spans="2:81">
      <c r="B416" s="26">
        <v>365</v>
      </c>
      <c r="C416" s="26" t="str">
        <f t="shared" si="229"/>
        <v>历史汇总!B365</v>
      </c>
      <c r="D416" s="26">
        <v>414</v>
      </c>
      <c r="E416" s="26" t="str">
        <f t="shared" si="230"/>
        <v>历史新!C414</v>
      </c>
      <c r="F416" s="26">
        <f>ROW()</f>
        <v>416</v>
      </c>
      <c r="G416" s="694"/>
      <c r="H416" s="29" t="s">
        <v>56</v>
      </c>
      <c r="I416" s="200">
        <f t="shared" ca="1" si="237"/>
        <v>0</v>
      </c>
      <c r="J416" s="200">
        <f t="shared" ca="1" si="237"/>
        <v>0</v>
      </c>
      <c r="K416" s="200">
        <f t="shared" ca="1" si="237"/>
        <v>0</v>
      </c>
      <c r="L416" s="200">
        <f t="shared" ca="1" si="237"/>
        <v>0</v>
      </c>
      <c r="M416" s="200">
        <f t="shared" ca="1" si="237"/>
        <v>0</v>
      </c>
      <c r="N416" s="200">
        <f t="shared" ca="1" si="237"/>
        <v>0</v>
      </c>
      <c r="O416" s="200">
        <f t="shared" ca="1" si="237"/>
        <v>0</v>
      </c>
      <c r="P416" s="200">
        <f t="shared" ca="1" si="237"/>
        <v>0</v>
      </c>
      <c r="Q416" s="200">
        <f t="shared" ca="1" si="237"/>
        <v>0</v>
      </c>
      <c r="R416" s="200">
        <f t="shared" ca="1" si="237"/>
        <v>0</v>
      </c>
      <c r="S416" s="200">
        <f t="shared" ca="1" si="237"/>
        <v>0</v>
      </c>
      <c r="T416" s="200">
        <f t="shared" ca="1" si="237"/>
        <v>0</v>
      </c>
      <c r="U416" s="200">
        <f t="shared" ca="1" si="237"/>
        <v>0</v>
      </c>
      <c r="V416" s="200">
        <f t="shared" ca="1" si="237"/>
        <v>0</v>
      </c>
      <c r="W416" s="200">
        <f t="shared" ca="1" si="237"/>
        <v>0</v>
      </c>
      <c r="X416" s="200">
        <f t="shared" ca="1" si="237"/>
        <v>0</v>
      </c>
      <c r="Y416" s="200">
        <f t="shared" ca="1" si="235"/>
        <v>0</v>
      </c>
      <c r="Z416" s="200">
        <f t="shared" ca="1" si="235"/>
        <v>0</v>
      </c>
      <c r="AA416" s="200">
        <f t="shared" ca="1" si="235"/>
        <v>0</v>
      </c>
      <c r="AB416" s="200">
        <f t="shared" ca="1" si="235"/>
        <v>0</v>
      </c>
      <c r="AC416" s="200">
        <f t="shared" ca="1" si="235"/>
        <v>0</v>
      </c>
      <c r="AD416" s="200">
        <f t="shared" ca="1" si="235"/>
        <v>0</v>
      </c>
      <c r="AE416" s="200">
        <f t="shared" ca="1" si="235"/>
        <v>0</v>
      </c>
      <c r="AF416" s="200">
        <f t="shared" ca="1" si="235"/>
        <v>0</v>
      </c>
      <c r="AG416" s="200">
        <f t="shared" ca="1" si="235"/>
        <v>0</v>
      </c>
      <c r="AH416" s="200">
        <f t="shared" ca="1" si="235"/>
        <v>0</v>
      </c>
      <c r="AI416" s="200">
        <f t="shared" ca="1" si="236"/>
        <v>0</v>
      </c>
      <c r="AJ416" s="200">
        <f t="shared" ca="1" si="236"/>
        <v>0</v>
      </c>
      <c r="AK416" s="200">
        <f t="shared" ca="1" si="236"/>
        <v>0</v>
      </c>
      <c r="AL416" s="200">
        <f t="shared" ca="1" si="236"/>
        <v>0</v>
      </c>
      <c r="AM416" s="200">
        <f t="shared" ca="1" si="236"/>
        <v>0</v>
      </c>
      <c r="AN416" s="200">
        <f t="shared" ca="1" si="236"/>
        <v>0</v>
      </c>
      <c r="AO416" s="200">
        <f t="shared" ca="1" si="236"/>
        <v>0</v>
      </c>
      <c r="AP416" s="200">
        <f t="shared" ca="1" si="236"/>
        <v>0</v>
      </c>
      <c r="AQ416" s="200">
        <f t="shared" ca="1" si="236"/>
        <v>0</v>
      </c>
      <c r="AR416" s="200">
        <f t="shared" ca="1" si="236"/>
        <v>43586</v>
      </c>
      <c r="AS416" s="200">
        <f t="shared" ca="1" si="236"/>
        <v>405700</v>
      </c>
      <c r="AT416" s="200">
        <f t="shared" ca="1" si="236"/>
        <v>1202648</v>
      </c>
      <c r="AU416" s="200">
        <f t="shared" ca="1" si="236"/>
        <v>893370</v>
      </c>
      <c r="AV416" s="200">
        <f t="shared" ca="1" si="236"/>
        <v>720943</v>
      </c>
      <c r="AW416" s="200">
        <f t="shared" ca="1" si="236"/>
        <v>774738</v>
      </c>
      <c r="AX416" s="200">
        <f t="shared" ref="AX416:BM416" ca="1" si="241">OFFSET(INDIRECT($E416),0,AX$1)</f>
        <v>1049405</v>
      </c>
      <c r="AY416" s="200">
        <f t="shared" ca="1" si="241"/>
        <v>1045026</v>
      </c>
      <c r="AZ416" s="200">
        <f t="shared" ca="1" si="241"/>
        <v>987627</v>
      </c>
      <c r="BA416" s="200">
        <f t="shared" ca="1" si="241"/>
        <v>591545</v>
      </c>
      <c r="BB416" s="200">
        <f t="shared" ca="1" si="241"/>
        <v>697935</v>
      </c>
      <c r="BC416" s="200">
        <f t="shared" ca="1" si="241"/>
        <v>526784.19999999995</v>
      </c>
      <c r="BD416" s="200">
        <f t="shared" ca="1" si="241"/>
        <v>514855</v>
      </c>
      <c r="BE416" s="200">
        <f t="shared" ca="1" si="241"/>
        <v>753832</v>
      </c>
      <c r="BF416" s="200">
        <f t="shared" ca="1" si="241"/>
        <v>855161</v>
      </c>
      <c r="BG416" s="200">
        <f t="shared" ca="1" si="241"/>
        <v>782930</v>
      </c>
      <c r="BH416" s="200">
        <f t="shared" ca="1" si="241"/>
        <v>666197</v>
      </c>
      <c r="BI416" s="200">
        <f t="shared" ca="1" si="241"/>
        <v>588479</v>
      </c>
      <c r="BJ416" s="200">
        <f t="shared" ca="1" si="241"/>
        <v>634714</v>
      </c>
      <c r="BK416" s="200">
        <f t="shared" ca="1" si="241"/>
        <v>555712</v>
      </c>
      <c r="BL416" s="200">
        <f t="shared" ca="1" si="241"/>
        <v>513793</v>
      </c>
      <c r="BM416" s="200">
        <f t="shared" ca="1" si="241"/>
        <v>487367</v>
      </c>
      <c r="BN416" s="200">
        <f t="shared" ca="1" si="238"/>
        <v>543118</v>
      </c>
      <c r="BO416" s="200">
        <f t="shared" ca="1" si="238"/>
        <v>429125</v>
      </c>
      <c r="BP416" s="200">
        <f t="shared" ca="1" si="238"/>
        <v>436405</v>
      </c>
      <c r="BQ416" s="200">
        <f t="shared" ca="1" si="238"/>
        <v>622873</v>
      </c>
      <c r="BR416" s="200">
        <f t="shared" ca="1" si="239"/>
        <v>840344</v>
      </c>
      <c r="BS416" s="200">
        <f t="shared" ca="1" si="239"/>
        <v>503702</v>
      </c>
      <c r="BT416" s="200">
        <f t="shared" ca="1" si="239"/>
        <v>697514</v>
      </c>
      <c r="BU416" s="200">
        <f t="shared" ca="1" si="239"/>
        <v>685347</v>
      </c>
      <c r="BV416" s="200">
        <f t="shared" ca="1" si="239"/>
        <v>640297</v>
      </c>
      <c r="BW416" s="200">
        <f t="shared" ca="1" si="239"/>
        <v>948194</v>
      </c>
      <c r="BX416" s="200">
        <f t="shared" ca="1" si="239"/>
        <v>805461</v>
      </c>
      <c r="BY416" s="200">
        <f t="shared" ca="1" si="240"/>
        <v>0</v>
      </c>
      <c r="BZ416" s="200">
        <f t="shared" ca="1" si="240"/>
        <v>0</v>
      </c>
      <c r="CA416" s="200">
        <f t="shared" ca="1" si="240"/>
        <v>0</v>
      </c>
      <c r="CB416" s="200">
        <f t="shared" ca="1" si="240"/>
        <v>0</v>
      </c>
      <c r="CC416" s="200">
        <f t="shared" ca="1" si="240"/>
        <v>0</v>
      </c>
    </row>
    <row r="417" spans="2:81">
      <c r="B417" s="26">
        <v>365</v>
      </c>
      <c r="C417" s="26" t="str">
        <f t="shared" si="229"/>
        <v>历史汇总!B365</v>
      </c>
      <c r="D417" s="26">
        <v>415</v>
      </c>
      <c r="E417" s="26" t="str">
        <f t="shared" si="230"/>
        <v>历史新!C415</v>
      </c>
      <c r="F417" s="26">
        <f>ROW()</f>
        <v>417</v>
      </c>
      <c r="G417" s="694"/>
      <c r="H417" s="29" t="s">
        <v>57</v>
      </c>
      <c r="I417" s="200">
        <f t="shared" ca="1" si="237"/>
        <v>0</v>
      </c>
      <c r="J417" s="200">
        <f t="shared" ca="1" si="237"/>
        <v>0</v>
      </c>
      <c r="K417" s="200">
        <f t="shared" ca="1" si="237"/>
        <v>0</v>
      </c>
      <c r="L417" s="200">
        <f t="shared" ca="1" si="237"/>
        <v>0</v>
      </c>
      <c r="M417" s="200">
        <f t="shared" ca="1" si="237"/>
        <v>0</v>
      </c>
      <c r="N417" s="200">
        <f t="shared" ca="1" si="237"/>
        <v>0</v>
      </c>
      <c r="O417" s="200">
        <f t="shared" ca="1" si="237"/>
        <v>0</v>
      </c>
      <c r="P417" s="200">
        <f t="shared" ca="1" si="237"/>
        <v>0</v>
      </c>
      <c r="Q417" s="200">
        <f t="shared" ca="1" si="237"/>
        <v>0</v>
      </c>
      <c r="R417" s="200">
        <f t="shared" ca="1" si="237"/>
        <v>0</v>
      </c>
      <c r="S417" s="200">
        <f t="shared" ca="1" si="237"/>
        <v>0</v>
      </c>
      <c r="T417" s="200">
        <f t="shared" ca="1" si="237"/>
        <v>0</v>
      </c>
      <c r="U417" s="200">
        <f t="shared" ca="1" si="237"/>
        <v>0</v>
      </c>
      <c r="V417" s="200">
        <f t="shared" ca="1" si="237"/>
        <v>0</v>
      </c>
      <c r="W417" s="200">
        <f t="shared" ca="1" si="237"/>
        <v>0</v>
      </c>
      <c r="X417" s="200">
        <f t="shared" ref="X417:AM427" ca="1" si="242">OFFSET(INDIRECT($E417),0,X$1)</f>
        <v>0</v>
      </c>
      <c r="Y417" s="200">
        <f t="shared" ca="1" si="242"/>
        <v>0</v>
      </c>
      <c r="Z417" s="200">
        <f t="shared" ca="1" si="242"/>
        <v>0</v>
      </c>
      <c r="AA417" s="200">
        <f t="shared" ca="1" si="242"/>
        <v>0</v>
      </c>
      <c r="AB417" s="200">
        <f t="shared" ca="1" si="242"/>
        <v>0</v>
      </c>
      <c r="AC417" s="200">
        <f t="shared" ca="1" si="242"/>
        <v>0</v>
      </c>
      <c r="AD417" s="200">
        <f t="shared" ca="1" si="242"/>
        <v>0</v>
      </c>
      <c r="AE417" s="200">
        <f t="shared" ca="1" si="242"/>
        <v>0</v>
      </c>
      <c r="AF417" s="200">
        <f t="shared" ca="1" si="242"/>
        <v>0</v>
      </c>
      <c r="AG417" s="200">
        <f t="shared" ca="1" si="242"/>
        <v>0</v>
      </c>
      <c r="AH417" s="200">
        <f t="shared" ca="1" si="242"/>
        <v>0</v>
      </c>
      <c r="AI417" s="200">
        <f t="shared" ca="1" si="242"/>
        <v>0</v>
      </c>
      <c r="AJ417" s="200">
        <f t="shared" ca="1" si="242"/>
        <v>0</v>
      </c>
      <c r="AK417" s="200">
        <f t="shared" ca="1" si="242"/>
        <v>0</v>
      </c>
      <c r="AL417" s="200">
        <f t="shared" ca="1" si="242"/>
        <v>0</v>
      </c>
      <c r="AM417" s="200">
        <f t="shared" ca="1" si="242"/>
        <v>0</v>
      </c>
      <c r="AN417" s="200">
        <f t="shared" ref="AN417:BC427" ca="1" si="243">OFFSET(INDIRECT($E417),0,AN$1)</f>
        <v>0</v>
      </c>
      <c r="AO417" s="200">
        <f t="shared" ca="1" si="243"/>
        <v>0</v>
      </c>
      <c r="AP417" s="200">
        <f t="shared" ca="1" si="243"/>
        <v>0</v>
      </c>
      <c r="AQ417" s="200">
        <f t="shared" ca="1" si="243"/>
        <v>0</v>
      </c>
      <c r="AR417" s="200">
        <f t="shared" ca="1" si="243"/>
        <v>0</v>
      </c>
      <c r="AS417" s="200">
        <f t="shared" ca="1" si="243"/>
        <v>2891</v>
      </c>
      <c r="AT417" s="200">
        <f t="shared" ca="1" si="243"/>
        <v>23355</v>
      </c>
      <c r="AU417" s="200">
        <f t="shared" ca="1" si="243"/>
        <v>98465</v>
      </c>
      <c r="AV417" s="200">
        <f t="shared" ca="1" si="243"/>
        <v>107277</v>
      </c>
      <c r="AW417" s="200">
        <f t="shared" ca="1" si="243"/>
        <v>178810</v>
      </c>
      <c r="AX417" s="200">
        <f t="shared" ca="1" si="243"/>
        <v>144769</v>
      </c>
      <c r="AY417" s="200">
        <f t="shared" ca="1" si="243"/>
        <v>242514</v>
      </c>
      <c r="AZ417" s="200">
        <f t="shared" ca="1" si="243"/>
        <v>183541</v>
      </c>
      <c r="BA417" s="200">
        <f t="shared" ca="1" si="243"/>
        <v>175175</v>
      </c>
      <c r="BB417" s="200">
        <f t="shared" ca="1" si="243"/>
        <v>246783</v>
      </c>
      <c r="BC417" s="200">
        <f t="shared" ca="1" si="243"/>
        <v>108273.7</v>
      </c>
      <c r="BD417" s="200">
        <f t="shared" ref="BD417:BG427" ca="1" si="244">OFFSET(INDIRECT($E417),0,BD$1)</f>
        <v>196712</v>
      </c>
      <c r="BE417" s="200">
        <f t="shared" ca="1" si="244"/>
        <v>286421</v>
      </c>
      <c r="BF417" s="200">
        <f t="shared" ca="1" si="244"/>
        <v>306700</v>
      </c>
      <c r="BG417" s="200">
        <f t="shared" ca="1" si="244"/>
        <v>320515</v>
      </c>
      <c r="BH417" s="200">
        <f t="shared" ca="1" si="238"/>
        <v>219412</v>
      </c>
      <c r="BI417" s="200">
        <f t="shared" ca="1" si="238"/>
        <v>223262</v>
      </c>
      <c r="BJ417" s="200">
        <f t="shared" ca="1" si="238"/>
        <v>253710</v>
      </c>
      <c r="BK417" s="200">
        <f t="shared" ca="1" si="238"/>
        <v>292585</v>
      </c>
      <c r="BL417" s="200">
        <f t="shared" ca="1" si="238"/>
        <v>243905</v>
      </c>
      <c r="BM417" s="200">
        <f t="shared" ca="1" si="238"/>
        <v>261604</v>
      </c>
      <c r="BN417" s="200">
        <f t="shared" ca="1" si="238"/>
        <v>245497</v>
      </c>
      <c r="BO417" s="200">
        <f t="shared" ca="1" si="238"/>
        <v>185041</v>
      </c>
      <c r="BP417" s="200">
        <f t="shared" ca="1" si="238"/>
        <v>166634</v>
      </c>
      <c r="BQ417" s="200">
        <f t="shared" ca="1" si="238"/>
        <v>288654</v>
      </c>
      <c r="BR417" s="200">
        <f t="shared" ca="1" si="239"/>
        <v>280226</v>
      </c>
      <c r="BS417" s="200">
        <f t="shared" ca="1" si="239"/>
        <v>243625</v>
      </c>
      <c r="BT417" s="200">
        <f t="shared" ca="1" si="239"/>
        <v>272675</v>
      </c>
      <c r="BU417" s="200">
        <f t="shared" ca="1" si="239"/>
        <v>255183</v>
      </c>
      <c r="BV417" s="200">
        <f t="shared" ca="1" si="239"/>
        <v>302170</v>
      </c>
      <c r="BW417" s="200">
        <f t="shared" ca="1" si="239"/>
        <v>509490</v>
      </c>
      <c r="BX417" s="200">
        <f t="shared" ca="1" si="239"/>
        <v>284193</v>
      </c>
      <c r="BY417" s="200">
        <f t="shared" ca="1" si="240"/>
        <v>0</v>
      </c>
      <c r="BZ417" s="200">
        <f t="shared" ca="1" si="240"/>
        <v>0</v>
      </c>
      <c r="CA417" s="200">
        <f t="shared" ca="1" si="240"/>
        <v>0</v>
      </c>
      <c r="CB417" s="200">
        <f t="shared" ca="1" si="240"/>
        <v>0</v>
      </c>
      <c r="CC417" s="200">
        <f t="shared" ca="1" si="240"/>
        <v>0</v>
      </c>
    </row>
    <row r="418" spans="2:81">
      <c r="B418" s="26">
        <v>365</v>
      </c>
      <c r="C418" s="26" t="str">
        <f t="shared" si="229"/>
        <v>历史汇总!B365</v>
      </c>
      <c r="D418" s="26">
        <v>416</v>
      </c>
      <c r="E418" s="26" t="str">
        <f t="shared" si="230"/>
        <v>历史新!C416</v>
      </c>
      <c r="F418" s="26">
        <f>ROW()</f>
        <v>418</v>
      </c>
      <c r="G418" s="694"/>
      <c r="H418" s="28" t="s">
        <v>58</v>
      </c>
      <c r="I418" s="2">
        <f t="shared" ref="I418:X427" ca="1" si="245">OFFSET(INDIRECT($E418),0,I$1)</f>
        <v>0</v>
      </c>
      <c r="J418" s="2">
        <f t="shared" ca="1" si="245"/>
        <v>0</v>
      </c>
      <c r="K418" s="2">
        <f t="shared" ca="1" si="245"/>
        <v>0</v>
      </c>
      <c r="L418" s="2">
        <f t="shared" ca="1" si="245"/>
        <v>0</v>
      </c>
      <c r="M418" s="2">
        <f t="shared" ca="1" si="245"/>
        <v>0</v>
      </c>
      <c r="N418" s="2">
        <f t="shared" ca="1" si="245"/>
        <v>0</v>
      </c>
      <c r="O418" s="2">
        <f t="shared" ca="1" si="245"/>
        <v>0</v>
      </c>
      <c r="P418" s="2">
        <f t="shared" ca="1" si="245"/>
        <v>0</v>
      </c>
      <c r="Q418" s="2">
        <f t="shared" ca="1" si="245"/>
        <v>0</v>
      </c>
      <c r="R418" s="2">
        <f t="shared" ca="1" si="245"/>
        <v>0</v>
      </c>
      <c r="S418" s="2">
        <f t="shared" ca="1" si="245"/>
        <v>0</v>
      </c>
      <c r="T418" s="2">
        <f t="shared" ca="1" si="245"/>
        <v>0</v>
      </c>
      <c r="U418" s="2">
        <f t="shared" ca="1" si="245"/>
        <v>0</v>
      </c>
      <c r="V418" s="2">
        <f t="shared" ca="1" si="245"/>
        <v>0</v>
      </c>
      <c r="W418" s="2">
        <f t="shared" ca="1" si="245"/>
        <v>0</v>
      </c>
      <c r="X418" s="2">
        <f t="shared" ca="1" si="245"/>
        <v>0</v>
      </c>
      <c r="Y418" s="2">
        <f t="shared" ca="1" si="242"/>
        <v>0</v>
      </c>
      <c r="Z418" s="2">
        <f t="shared" ca="1" si="242"/>
        <v>0</v>
      </c>
      <c r="AA418" s="2">
        <f t="shared" ca="1" si="242"/>
        <v>0</v>
      </c>
      <c r="AB418" s="2">
        <f t="shared" ca="1" si="242"/>
        <v>0</v>
      </c>
      <c r="AC418" s="2">
        <f t="shared" ca="1" si="242"/>
        <v>0</v>
      </c>
      <c r="AD418" s="2">
        <f t="shared" ca="1" si="242"/>
        <v>0</v>
      </c>
      <c r="AE418" s="2">
        <f t="shared" ca="1" si="242"/>
        <v>0</v>
      </c>
      <c r="AF418" s="2">
        <f t="shared" ca="1" si="242"/>
        <v>0</v>
      </c>
      <c r="AG418" s="2">
        <f t="shared" ca="1" si="242"/>
        <v>0</v>
      </c>
      <c r="AH418" s="2">
        <f t="shared" ca="1" si="242"/>
        <v>0</v>
      </c>
      <c r="AI418" s="2">
        <f t="shared" ca="1" si="242"/>
        <v>0</v>
      </c>
      <c r="AJ418" s="2">
        <f t="shared" ca="1" si="242"/>
        <v>0</v>
      </c>
      <c r="AK418" s="2">
        <f t="shared" ca="1" si="242"/>
        <v>0</v>
      </c>
      <c r="AL418" s="2">
        <f t="shared" ca="1" si="242"/>
        <v>0</v>
      </c>
      <c r="AM418" s="2">
        <f t="shared" ca="1" si="242"/>
        <v>0</v>
      </c>
      <c r="AN418" s="2">
        <f t="shared" ca="1" si="243"/>
        <v>0</v>
      </c>
      <c r="AO418" s="2">
        <f t="shared" ca="1" si="243"/>
        <v>0</v>
      </c>
      <c r="AP418" s="2">
        <f t="shared" ca="1" si="243"/>
        <v>0</v>
      </c>
      <c r="AQ418" s="2">
        <f t="shared" ca="1" si="243"/>
        <v>612</v>
      </c>
      <c r="AR418" s="2">
        <f t="shared" ca="1" si="243"/>
        <v>267476</v>
      </c>
      <c r="AS418" s="2">
        <f t="shared" ca="1" si="243"/>
        <v>830164</v>
      </c>
      <c r="AT418" s="2">
        <f t="shared" ca="1" si="243"/>
        <v>519856</v>
      </c>
      <c r="AU418" s="2">
        <f t="shared" ca="1" si="243"/>
        <v>363080</v>
      </c>
      <c r="AV418" s="2">
        <f t="shared" ca="1" si="243"/>
        <v>375248</v>
      </c>
      <c r="AW418" s="2">
        <f t="shared" ca="1" si="243"/>
        <v>669429</v>
      </c>
      <c r="AX418" s="2">
        <f t="shared" ca="1" si="243"/>
        <v>561086</v>
      </c>
      <c r="AY418" s="2">
        <f t="shared" ca="1" si="243"/>
        <v>871016</v>
      </c>
      <c r="AZ418" s="2">
        <f t="shared" ca="1" si="243"/>
        <v>391650</v>
      </c>
      <c r="BA418" s="2">
        <f t="shared" ca="1" si="243"/>
        <v>178950</v>
      </c>
      <c r="BB418" s="2">
        <f t="shared" ca="1" si="243"/>
        <v>313464</v>
      </c>
      <c r="BC418" s="2">
        <f t="shared" ca="1" si="243"/>
        <v>173755.4</v>
      </c>
      <c r="BD418" s="2">
        <f t="shared" ca="1" si="244"/>
        <v>231897</v>
      </c>
      <c r="BE418" s="2">
        <f t="shared" ca="1" si="244"/>
        <v>264852</v>
      </c>
      <c r="BF418" s="2">
        <f t="shared" ca="1" si="244"/>
        <v>357208</v>
      </c>
      <c r="BG418" s="2">
        <f t="shared" ca="1" si="244"/>
        <v>234623</v>
      </c>
      <c r="BH418" s="2">
        <f t="shared" ca="1" si="238"/>
        <v>267722</v>
      </c>
      <c r="BI418" s="2">
        <f t="shared" ca="1" si="238"/>
        <v>254815</v>
      </c>
      <c r="BJ418" s="2">
        <f t="shared" ca="1" si="238"/>
        <v>409810</v>
      </c>
      <c r="BK418" s="2">
        <f t="shared" ca="1" si="238"/>
        <v>313569</v>
      </c>
      <c r="BL418" s="2">
        <f t="shared" ca="1" si="238"/>
        <v>284131</v>
      </c>
      <c r="BM418" s="2">
        <f t="shared" ca="1" si="238"/>
        <v>149674</v>
      </c>
      <c r="BN418" s="2">
        <f t="shared" ca="1" si="238"/>
        <v>155001</v>
      </c>
      <c r="BO418" s="2">
        <f t="shared" ca="1" si="238"/>
        <v>164168</v>
      </c>
      <c r="BP418" s="2">
        <f t="shared" ca="1" si="238"/>
        <v>253187</v>
      </c>
      <c r="BQ418" s="2">
        <f t="shared" ca="1" si="238"/>
        <v>585545</v>
      </c>
      <c r="BR418" s="2">
        <f t="shared" ca="1" si="239"/>
        <v>377779</v>
      </c>
      <c r="BS418" s="2">
        <f t="shared" ca="1" si="239"/>
        <v>268501</v>
      </c>
      <c r="BT418" s="2">
        <f t="shared" ca="1" si="239"/>
        <v>409523</v>
      </c>
      <c r="BU418" s="2">
        <f t="shared" ca="1" si="239"/>
        <v>299501</v>
      </c>
      <c r="BV418" s="2">
        <f t="shared" ca="1" si="239"/>
        <v>375941</v>
      </c>
      <c r="BW418" s="2">
        <f t="shared" ca="1" si="239"/>
        <v>607041</v>
      </c>
      <c r="BX418" s="2">
        <f t="shared" ca="1" si="239"/>
        <v>367743</v>
      </c>
      <c r="BY418" s="2">
        <f t="shared" ca="1" si="240"/>
        <v>0</v>
      </c>
      <c r="BZ418" s="2">
        <f t="shared" ca="1" si="240"/>
        <v>0</v>
      </c>
      <c r="CA418" s="2">
        <f t="shared" ca="1" si="240"/>
        <v>0</v>
      </c>
      <c r="CB418" s="2">
        <f t="shared" ca="1" si="240"/>
        <v>0</v>
      </c>
      <c r="CC418" s="2">
        <f t="shared" ca="1" si="240"/>
        <v>0</v>
      </c>
    </row>
    <row r="419" spans="2:81">
      <c r="B419" s="26">
        <v>365</v>
      </c>
      <c r="C419" s="26" t="str">
        <f t="shared" si="229"/>
        <v>历史汇总!B365</v>
      </c>
      <c r="D419" s="26">
        <v>417</v>
      </c>
      <c r="E419" s="26" t="str">
        <f t="shared" si="230"/>
        <v>历史新!C417</v>
      </c>
      <c r="F419" s="26">
        <f>ROW()</f>
        <v>419</v>
      </c>
      <c r="G419" s="694"/>
      <c r="H419" s="29" t="s">
        <v>59</v>
      </c>
      <c r="I419" s="4">
        <f t="shared" ca="1" si="245"/>
        <v>0</v>
      </c>
      <c r="J419" s="4">
        <f t="shared" ca="1" si="245"/>
        <v>0</v>
      </c>
      <c r="K419" s="4">
        <f t="shared" ca="1" si="245"/>
        <v>0</v>
      </c>
      <c r="L419" s="4">
        <f t="shared" ca="1" si="245"/>
        <v>0</v>
      </c>
      <c r="M419" s="4">
        <f t="shared" ca="1" si="245"/>
        <v>0</v>
      </c>
      <c r="N419" s="4">
        <f t="shared" ca="1" si="245"/>
        <v>0</v>
      </c>
      <c r="O419" s="4">
        <f t="shared" ca="1" si="245"/>
        <v>0</v>
      </c>
      <c r="P419" s="4">
        <f t="shared" ca="1" si="245"/>
        <v>0</v>
      </c>
      <c r="Q419" s="4">
        <f t="shared" ca="1" si="245"/>
        <v>0</v>
      </c>
      <c r="R419" s="4">
        <f t="shared" ca="1" si="245"/>
        <v>0</v>
      </c>
      <c r="S419" s="4">
        <f t="shared" ca="1" si="245"/>
        <v>0</v>
      </c>
      <c r="T419" s="4">
        <f t="shared" ca="1" si="245"/>
        <v>0</v>
      </c>
      <c r="U419" s="4">
        <f t="shared" ca="1" si="245"/>
        <v>0</v>
      </c>
      <c r="V419" s="4">
        <f t="shared" ca="1" si="245"/>
        <v>0</v>
      </c>
      <c r="W419" s="4">
        <f t="shared" ca="1" si="245"/>
        <v>0</v>
      </c>
      <c r="X419" s="4">
        <f t="shared" ca="1" si="245"/>
        <v>0</v>
      </c>
      <c r="Y419" s="4">
        <f t="shared" ca="1" si="242"/>
        <v>0</v>
      </c>
      <c r="Z419" s="4">
        <f t="shared" ca="1" si="242"/>
        <v>0</v>
      </c>
      <c r="AA419" s="4">
        <f t="shared" ca="1" si="242"/>
        <v>0</v>
      </c>
      <c r="AB419" s="4">
        <f t="shared" ca="1" si="242"/>
        <v>0</v>
      </c>
      <c r="AC419" s="4">
        <f t="shared" ca="1" si="242"/>
        <v>0</v>
      </c>
      <c r="AD419" s="4">
        <f t="shared" ca="1" si="242"/>
        <v>0</v>
      </c>
      <c r="AE419" s="4">
        <f t="shared" ca="1" si="242"/>
        <v>0</v>
      </c>
      <c r="AF419" s="4">
        <f t="shared" ca="1" si="242"/>
        <v>0</v>
      </c>
      <c r="AG419" s="4">
        <f t="shared" ca="1" si="242"/>
        <v>0</v>
      </c>
      <c r="AH419" s="4">
        <f t="shared" ca="1" si="242"/>
        <v>0</v>
      </c>
      <c r="AI419" s="4">
        <f t="shared" ca="1" si="242"/>
        <v>0</v>
      </c>
      <c r="AJ419" s="4">
        <f t="shared" ca="1" si="242"/>
        <v>0</v>
      </c>
      <c r="AK419" s="4">
        <f t="shared" ca="1" si="242"/>
        <v>0</v>
      </c>
      <c r="AL419" s="4">
        <f t="shared" ca="1" si="242"/>
        <v>0</v>
      </c>
      <c r="AM419" s="4">
        <f t="shared" ca="1" si="242"/>
        <v>0</v>
      </c>
      <c r="AN419" s="4">
        <f t="shared" ca="1" si="243"/>
        <v>0</v>
      </c>
      <c r="AO419" s="4">
        <f t="shared" ca="1" si="243"/>
        <v>0</v>
      </c>
      <c r="AP419" s="4">
        <f t="shared" ca="1" si="243"/>
        <v>0</v>
      </c>
      <c r="AQ419" s="4">
        <f t="shared" ca="1" si="243"/>
        <v>0</v>
      </c>
      <c r="AR419" s="4">
        <f t="shared" ca="1" si="243"/>
        <v>135077</v>
      </c>
      <c r="AS419" s="4">
        <f t="shared" ca="1" si="243"/>
        <v>1055230</v>
      </c>
      <c r="AT419" s="4">
        <f t="shared" ca="1" si="243"/>
        <v>1924713</v>
      </c>
      <c r="AU419" s="4">
        <f t="shared" ca="1" si="243"/>
        <v>1340593</v>
      </c>
      <c r="AV419" s="4">
        <f t="shared" ca="1" si="243"/>
        <v>1067437</v>
      </c>
      <c r="AW419" s="4">
        <f t="shared" ca="1" si="243"/>
        <v>1283240</v>
      </c>
      <c r="AX419" s="4">
        <f t="shared" ca="1" si="243"/>
        <v>1555930</v>
      </c>
      <c r="AY419" s="4">
        <f t="shared" ca="1" si="243"/>
        <v>1626973</v>
      </c>
      <c r="AZ419" s="4">
        <f t="shared" ca="1" si="243"/>
        <v>1527908</v>
      </c>
      <c r="BA419" s="4">
        <f t="shared" ca="1" si="243"/>
        <v>959072</v>
      </c>
      <c r="BB419" s="4">
        <f t="shared" ca="1" si="243"/>
        <v>1104006</v>
      </c>
      <c r="BC419" s="4">
        <f t="shared" ca="1" si="243"/>
        <v>774583.3</v>
      </c>
      <c r="BD419" s="4">
        <f t="shared" ca="1" si="244"/>
        <v>824883</v>
      </c>
      <c r="BE419" s="4">
        <f t="shared" ca="1" si="244"/>
        <v>1206835</v>
      </c>
      <c r="BF419" s="4">
        <f t="shared" ca="1" si="244"/>
        <v>1317186</v>
      </c>
      <c r="BG419" s="4">
        <f t="shared" ca="1" si="244"/>
        <v>1350778</v>
      </c>
      <c r="BH419" s="4">
        <f t="shared" ca="1" si="238"/>
        <v>1000129</v>
      </c>
      <c r="BI419" s="4">
        <f t="shared" ca="1" si="238"/>
        <v>977168</v>
      </c>
      <c r="BJ419" s="4">
        <f t="shared" ca="1" si="238"/>
        <v>1035989</v>
      </c>
      <c r="BK419" s="4">
        <f t="shared" ca="1" si="238"/>
        <v>964530</v>
      </c>
      <c r="BL419" s="4">
        <f t="shared" ca="1" si="238"/>
        <v>910942</v>
      </c>
      <c r="BM419" s="4">
        <f t="shared" ca="1" si="238"/>
        <v>884646</v>
      </c>
      <c r="BN419" s="4">
        <f t="shared" ca="1" si="238"/>
        <v>869056</v>
      </c>
      <c r="BO419" s="4">
        <f t="shared" ca="1" si="238"/>
        <v>720101</v>
      </c>
      <c r="BP419" s="4">
        <f t="shared" ca="1" si="238"/>
        <v>711153</v>
      </c>
      <c r="BQ419" s="4">
        <f t="shared" ca="1" si="238"/>
        <v>1069170</v>
      </c>
      <c r="BR419" s="4">
        <f t="shared" ca="1" si="239"/>
        <v>1390788</v>
      </c>
      <c r="BS419" s="4">
        <f t="shared" ca="1" si="239"/>
        <v>942961</v>
      </c>
      <c r="BT419" s="4">
        <f t="shared" ca="1" si="239"/>
        <v>1128635</v>
      </c>
      <c r="BU419" s="4">
        <f t="shared" ca="1" si="239"/>
        <v>1091775</v>
      </c>
      <c r="BV419" s="4">
        <f t="shared" ca="1" si="239"/>
        <v>1129129</v>
      </c>
      <c r="BW419" s="4">
        <f t="shared" ca="1" si="239"/>
        <v>1670107</v>
      </c>
      <c r="BX419" s="4">
        <f t="shared" ca="1" si="239"/>
        <v>1306712</v>
      </c>
      <c r="BY419" s="4">
        <f t="shared" ca="1" si="240"/>
        <v>0</v>
      </c>
      <c r="BZ419" s="4">
        <f t="shared" ca="1" si="240"/>
        <v>0</v>
      </c>
      <c r="CA419" s="4">
        <f t="shared" ca="1" si="240"/>
        <v>0</v>
      </c>
      <c r="CB419" s="4">
        <f t="shared" ca="1" si="240"/>
        <v>0</v>
      </c>
      <c r="CC419" s="4">
        <f t="shared" ca="1" si="240"/>
        <v>0</v>
      </c>
    </row>
    <row r="420" spans="2:81">
      <c r="B420" s="26">
        <v>365</v>
      </c>
      <c r="C420" s="26" t="str">
        <f t="shared" si="229"/>
        <v>历史汇总!B365</v>
      </c>
      <c r="D420" s="26">
        <v>418</v>
      </c>
      <c r="E420" s="26" t="str">
        <f t="shared" si="230"/>
        <v>历史新!C418</v>
      </c>
      <c r="F420" s="26">
        <f>ROW()</f>
        <v>420</v>
      </c>
      <c r="G420" s="694"/>
      <c r="H420" s="29" t="s">
        <v>60</v>
      </c>
      <c r="I420" s="4">
        <f t="shared" ca="1" si="245"/>
        <v>0</v>
      </c>
      <c r="J420" s="4">
        <f t="shared" ca="1" si="245"/>
        <v>0</v>
      </c>
      <c r="K420" s="4">
        <f t="shared" ca="1" si="245"/>
        <v>0</v>
      </c>
      <c r="L420" s="4">
        <f t="shared" ca="1" si="245"/>
        <v>0</v>
      </c>
      <c r="M420" s="4">
        <f t="shared" ca="1" si="245"/>
        <v>0</v>
      </c>
      <c r="N420" s="4">
        <f t="shared" ca="1" si="245"/>
        <v>0</v>
      </c>
      <c r="O420" s="4">
        <f t="shared" ca="1" si="245"/>
        <v>0</v>
      </c>
      <c r="P420" s="4">
        <f t="shared" ca="1" si="245"/>
        <v>0</v>
      </c>
      <c r="Q420" s="4">
        <f t="shared" ca="1" si="245"/>
        <v>0</v>
      </c>
      <c r="R420" s="4">
        <f t="shared" ca="1" si="245"/>
        <v>0</v>
      </c>
      <c r="S420" s="4">
        <f t="shared" ca="1" si="245"/>
        <v>0</v>
      </c>
      <c r="T420" s="4">
        <f t="shared" ca="1" si="245"/>
        <v>0</v>
      </c>
      <c r="U420" s="4">
        <f t="shared" ca="1" si="245"/>
        <v>0</v>
      </c>
      <c r="V420" s="4">
        <f t="shared" ca="1" si="245"/>
        <v>0</v>
      </c>
      <c r="W420" s="4">
        <f t="shared" ca="1" si="245"/>
        <v>0</v>
      </c>
      <c r="X420" s="4">
        <f t="shared" ca="1" si="245"/>
        <v>0</v>
      </c>
      <c r="Y420" s="4">
        <f t="shared" ca="1" si="242"/>
        <v>0</v>
      </c>
      <c r="Z420" s="4">
        <f t="shared" ca="1" si="242"/>
        <v>0</v>
      </c>
      <c r="AA420" s="4">
        <f t="shared" ca="1" si="242"/>
        <v>0</v>
      </c>
      <c r="AB420" s="4">
        <f t="shared" ca="1" si="242"/>
        <v>0</v>
      </c>
      <c r="AC420" s="4">
        <f t="shared" ca="1" si="242"/>
        <v>0</v>
      </c>
      <c r="AD420" s="4">
        <f t="shared" ca="1" si="242"/>
        <v>0</v>
      </c>
      <c r="AE420" s="4">
        <f t="shared" ca="1" si="242"/>
        <v>0</v>
      </c>
      <c r="AF420" s="4">
        <f t="shared" ca="1" si="242"/>
        <v>0</v>
      </c>
      <c r="AG420" s="4">
        <f t="shared" ca="1" si="242"/>
        <v>0</v>
      </c>
      <c r="AH420" s="4">
        <f t="shared" ca="1" si="242"/>
        <v>0</v>
      </c>
      <c r="AI420" s="4">
        <f t="shared" ca="1" si="242"/>
        <v>0</v>
      </c>
      <c r="AJ420" s="4">
        <f t="shared" ca="1" si="242"/>
        <v>0</v>
      </c>
      <c r="AK420" s="4">
        <f t="shared" ca="1" si="242"/>
        <v>0</v>
      </c>
      <c r="AL420" s="4">
        <f t="shared" ca="1" si="242"/>
        <v>0</v>
      </c>
      <c r="AM420" s="4">
        <f t="shared" ca="1" si="242"/>
        <v>0</v>
      </c>
      <c r="AN420" s="4">
        <f t="shared" ca="1" si="243"/>
        <v>0</v>
      </c>
      <c r="AO420" s="4">
        <f t="shared" ca="1" si="243"/>
        <v>0</v>
      </c>
      <c r="AP420" s="4">
        <f t="shared" ca="1" si="243"/>
        <v>0</v>
      </c>
      <c r="AQ420" s="4">
        <f t="shared" ca="1" si="243"/>
        <v>0</v>
      </c>
      <c r="AR420" s="4">
        <f t="shared" ca="1" si="243"/>
        <v>0</v>
      </c>
      <c r="AS420" s="4">
        <f t="shared" ca="1" si="243"/>
        <v>12969</v>
      </c>
      <c r="AT420" s="4">
        <f t="shared" ca="1" si="243"/>
        <v>32691</v>
      </c>
      <c r="AU420" s="4">
        <f t="shared" ca="1" si="243"/>
        <v>44137</v>
      </c>
      <c r="AV420" s="4">
        <f t="shared" ca="1" si="243"/>
        <v>61068</v>
      </c>
      <c r="AW420" s="4">
        <f t="shared" ca="1" si="243"/>
        <v>97262</v>
      </c>
      <c r="AX420" s="4">
        <f t="shared" ca="1" si="243"/>
        <v>72857</v>
      </c>
      <c r="AY420" s="4">
        <f t="shared" ca="1" si="243"/>
        <v>132129</v>
      </c>
      <c r="AZ420" s="4">
        <f t="shared" ca="1" si="243"/>
        <v>48791</v>
      </c>
      <c r="BA420" s="4">
        <f t="shared" ca="1" si="243"/>
        <v>43086</v>
      </c>
      <c r="BB420" s="4">
        <f t="shared" ca="1" si="243"/>
        <v>98820</v>
      </c>
      <c r="BC420" s="4">
        <f t="shared" ca="1" si="243"/>
        <v>48819.1</v>
      </c>
      <c r="BD420" s="4">
        <f t="shared" ca="1" si="244"/>
        <v>88847</v>
      </c>
      <c r="BE420" s="4">
        <f t="shared" ca="1" si="244"/>
        <v>109374</v>
      </c>
      <c r="BF420" s="4">
        <f t="shared" ca="1" si="244"/>
        <v>125040</v>
      </c>
      <c r="BG420" s="4">
        <f t="shared" ca="1" si="244"/>
        <v>85635</v>
      </c>
      <c r="BH420" s="4">
        <f t="shared" ca="1" si="238"/>
        <v>107166</v>
      </c>
      <c r="BI420" s="4">
        <f t="shared" ca="1" si="238"/>
        <v>91992</v>
      </c>
      <c r="BJ420" s="4">
        <f t="shared" ca="1" si="238"/>
        <v>108326</v>
      </c>
      <c r="BK420" s="4">
        <f t="shared" ca="1" si="238"/>
        <v>121014</v>
      </c>
      <c r="BL420" s="4">
        <f t="shared" ca="1" si="238"/>
        <v>100772</v>
      </c>
      <c r="BM420" s="4">
        <f t="shared" ca="1" si="238"/>
        <v>60132</v>
      </c>
      <c r="BN420" s="4">
        <f t="shared" ca="1" si="238"/>
        <v>86226</v>
      </c>
      <c r="BO420" s="4">
        <f t="shared" ca="1" si="238"/>
        <v>69087</v>
      </c>
      <c r="BP420" s="4">
        <f t="shared" ca="1" si="238"/>
        <v>53861</v>
      </c>
      <c r="BQ420" s="4">
        <f t="shared" ca="1" si="238"/>
        <v>113860</v>
      </c>
      <c r="BR420" s="4">
        <f t="shared" ca="1" si="239"/>
        <v>70901</v>
      </c>
      <c r="BS420" s="4">
        <f t="shared" ca="1" si="239"/>
        <v>89299</v>
      </c>
      <c r="BT420" s="4">
        <f t="shared" ca="1" si="239"/>
        <v>128522</v>
      </c>
      <c r="BU420" s="4">
        <f t="shared" ca="1" si="239"/>
        <v>101930</v>
      </c>
      <c r="BV420" s="4">
        <f t="shared" ca="1" si="239"/>
        <v>153480</v>
      </c>
      <c r="BW420" s="4">
        <f t="shared" ca="1" si="239"/>
        <v>269709</v>
      </c>
      <c r="BX420" s="4">
        <f t="shared" ca="1" si="239"/>
        <v>116701</v>
      </c>
      <c r="BY420" s="4">
        <f t="shared" ca="1" si="240"/>
        <v>0</v>
      </c>
      <c r="BZ420" s="4">
        <f t="shared" ca="1" si="240"/>
        <v>0</v>
      </c>
      <c r="CA420" s="4">
        <f t="shared" ca="1" si="240"/>
        <v>0</v>
      </c>
      <c r="CB420" s="4">
        <f t="shared" ca="1" si="240"/>
        <v>0</v>
      </c>
      <c r="CC420" s="4">
        <f t="shared" ca="1" si="240"/>
        <v>0</v>
      </c>
    </row>
    <row r="421" spans="2:81">
      <c r="B421" s="26">
        <v>365</v>
      </c>
      <c r="C421" s="26" t="str">
        <f t="shared" si="229"/>
        <v>历史汇总!B365</v>
      </c>
      <c r="D421" s="26">
        <v>419</v>
      </c>
      <c r="E421" s="26" t="str">
        <f t="shared" si="230"/>
        <v>历史新!C419</v>
      </c>
      <c r="F421" s="26">
        <f>ROW()</f>
        <v>421</v>
      </c>
      <c r="G421" s="694" t="s">
        <v>61</v>
      </c>
      <c r="H421" s="28" t="s">
        <v>62</v>
      </c>
      <c r="I421" s="2">
        <f t="shared" ca="1" si="245"/>
        <v>0</v>
      </c>
      <c r="J421" s="2">
        <f t="shared" ca="1" si="245"/>
        <v>0</v>
      </c>
      <c r="K421" s="2">
        <f t="shared" ca="1" si="245"/>
        <v>0</v>
      </c>
      <c r="L421" s="2">
        <f t="shared" ca="1" si="245"/>
        <v>0</v>
      </c>
      <c r="M421" s="2">
        <f t="shared" ca="1" si="245"/>
        <v>0</v>
      </c>
      <c r="N421" s="2">
        <f t="shared" ca="1" si="245"/>
        <v>0</v>
      </c>
      <c r="O421" s="2">
        <f t="shared" ca="1" si="245"/>
        <v>0</v>
      </c>
      <c r="P421" s="2">
        <f t="shared" ca="1" si="245"/>
        <v>0</v>
      </c>
      <c r="Q421" s="2">
        <f t="shared" ca="1" si="245"/>
        <v>0</v>
      </c>
      <c r="R421" s="2">
        <f t="shared" ca="1" si="245"/>
        <v>0</v>
      </c>
      <c r="S421" s="2">
        <f t="shared" ca="1" si="245"/>
        <v>0</v>
      </c>
      <c r="T421" s="2">
        <f t="shared" ca="1" si="245"/>
        <v>0</v>
      </c>
      <c r="U421" s="2">
        <f t="shared" ca="1" si="245"/>
        <v>0</v>
      </c>
      <c r="V421" s="2">
        <f t="shared" ca="1" si="245"/>
        <v>0</v>
      </c>
      <c r="W421" s="2">
        <f t="shared" ca="1" si="245"/>
        <v>0</v>
      </c>
      <c r="X421" s="2">
        <f t="shared" ca="1" si="245"/>
        <v>0</v>
      </c>
      <c r="Y421" s="2">
        <f t="shared" ca="1" si="242"/>
        <v>0</v>
      </c>
      <c r="Z421" s="2">
        <f t="shared" ca="1" si="242"/>
        <v>0</v>
      </c>
      <c r="AA421" s="2">
        <f t="shared" ca="1" si="242"/>
        <v>0</v>
      </c>
      <c r="AB421" s="2">
        <f t="shared" ca="1" si="242"/>
        <v>0</v>
      </c>
      <c r="AC421" s="2">
        <f t="shared" ca="1" si="242"/>
        <v>0</v>
      </c>
      <c r="AD421" s="2">
        <f t="shared" ca="1" si="242"/>
        <v>0</v>
      </c>
      <c r="AE421" s="2">
        <f t="shared" ca="1" si="242"/>
        <v>0</v>
      </c>
      <c r="AF421" s="2">
        <f t="shared" ca="1" si="242"/>
        <v>0</v>
      </c>
      <c r="AG421" s="2">
        <f t="shared" ca="1" si="242"/>
        <v>0</v>
      </c>
      <c r="AH421" s="2">
        <f t="shared" ca="1" si="242"/>
        <v>0</v>
      </c>
      <c r="AI421" s="2">
        <f t="shared" ca="1" si="242"/>
        <v>0</v>
      </c>
      <c r="AJ421" s="2">
        <f t="shared" ca="1" si="242"/>
        <v>0</v>
      </c>
      <c r="AK421" s="2">
        <f t="shared" ca="1" si="242"/>
        <v>0</v>
      </c>
      <c r="AL421" s="2">
        <f t="shared" ca="1" si="242"/>
        <v>0</v>
      </c>
      <c r="AM421" s="2">
        <f t="shared" ca="1" si="242"/>
        <v>0</v>
      </c>
      <c r="AN421" s="2">
        <f t="shared" ca="1" si="243"/>
        <v>0</v>
      </c>
      <c r="AO421" s="2">
        <f t="shared" ca="1" si="243"/>
        <v>0</v>
      </c>
      <c r="AP421" s="2">
        <f t="shared" ca="1" si="243"/>
        <v>0</v>
      </c>
      <c r="AQ421" s="2">
        <f t="shared" ca="1" si="243"/>
        <v>15.69</v>
      </c>
      <c r="AR421" s="2">
        <f t="shared" ca="1" si="243"/>
        <v>39.64</v>
      </c>
      <c r="AS421" s="2">
        <f t="shared" ca="1" si="243"/>
        <v>39.81</v>
      </c>
      <c r="AT421" s="2">
        <f t="shared" ca="1" si="243"/>
        <v>47.23</v>
      </c>
      <c r="AU421" s="2">
        <f t="shared" ca="1" si="243"/>
        <v>43.1</v>
      </c>
      <c r="AV421" s="2">
        <f t="shared" ca="1" si="243"/>
        <v>42.68</v>
      </c>
      <c r="AW421" s="2">
        <f t="shared" ca="1" si="243"/>
        <v>46.68</v>
      </c>
      <c r="AX421" s="2">
        <f t="shared" ca="1" si="243"/>
        <v>46.89</v>
      </c>
      <c r="AY421" s="2">
        <f t="shared" ca="1" si="243"/>
        <v>48.35</v>
      </c>
      <c r="AZ421" s="2">
        <f t="shared" ca="1" si="243"/>
        <v>44.09</v>
      </c>
      <c r="BA421" s="2">
        <f t="shared" ca="1" si="243"/>
        <v>36.659999999999997</v>
      </c>
      <c r="BB421" s="2">
        <f t="shared" ca="1" si="243"/>
        <v>38.15</v>
      </c>
      <c r="BC421" s="2">
        <f t="shared" ca="1" si="243"/>
        <v>33.4</v>
      </c>
      <c r="BD421" s="2">
        <f t="shared" ca="1" si="244"/>
        <v>34.1</v>
      </c>
      <c r="BE421" s="2">
        <f t="shared" ca="1" si="244"/>
        <v>43.59</v>
      </c>
      <c r="BF421" s="2">
        <f t="shared" ca="1" si="244"/>
        <v>44.84</v>
      </c>
      <c r="BG421" s="2">
        <f t="shared" ca="1" si="244"/>
        <v>43.96</v>
      </c>
      <c r="BH421" s="2">
        <f t="shared" ca="1" si="238"/>
        <v>40.54</v>
      </c>
      <c r="BI421" s="2">
        <f t="shared" ca="1" si="238"/>
        <v>41.09</v>
      </c>
      <c r="BJ421" s="2">
        <f t="shared" ca="1" si="238"/>
        <v>44.93</v>
      </c>
      <c r="BK421" s="2">
        <f t="shared" ca="1" si="238"/>
        <v>41.8</v>
      </c>
      <c r="BL421" s="2">
        <f t="shared" ca="1" si="238"/>
        <v>49.84</v>
      </c>
      <c r="BM421" s="2">
        <f t="shared" ca="1" si="238"/>
        <v>44.84</v>
      </c>
      <c r="BN421" s="2">
        <f t="shared" ca="1" si="238"/>
        <v>47.52</v>
      </c>
      <c r="BO421" s="2">
        <f t="shared" ca="1" si="238"/>
        <v>47.72</v>
      </c>
      <c r="BP421" s="2">
        <f t="shared" ca="1" si="238"/>
        <v>45.16</v>
      </c>
      <c r="BQ421" s="2">
        <f t="shared" ca="1" si="238"/>
        <v>46.92</v>
      </c>
      <c r="BR421" s="2">
        <f t="shared" ca="1" si="239"/>
        <v>57.35</v>
      </c>
      <c r="BS421" s="2">
        <f t="shared" ca="1" si="239"/>
        <v>48.69</v>
      </c>
      <c r="BT421" s="2">
        <f t="shared" ca="1" si="239"/>
        <v>53.27</v>
      </c>
      <c r="BU421" s="2">
        <f t="shared" ca="1" si="239"/>
        <v>53.5</v>
      </c>
      <c r="BV421" s="2">
        <f t="shared" ca="1" si="239"/>
        <v>51.26</v>
      </c>
      <c r="BW421" s="2">
        <f t="shared" ca="1" si="239"/>
        <v>50.84</v>
      </c>
      <c r="BX421" s="2">
        <f t="shared" ca="1" si="239"/>
        <v>57.68</v>
      </c>
      <c r="BY421" s="2">
        <f t="shared" ca="1" si="240"/>
        <v>0</v>
      </c>
      <c r="BZ421" s="2">
        <f t="shared" ca="1" si="240"/>
        <v>0</v>
      </c>
      <c r="CA421" s="2">
        <f t="shared" ca="1" si="240"/>
        <v>0</v>
      </c>
      <c r="CB421" s="2">
        <f t="shared" ca="1" si="240"/>
        <v>0</v>
      </c>
      <c r="CC421" s="2">
        <f t="shared" ca="1" si="240"/>
        <v>0</v>
      </c>
    </row>
    <row r="422" spans="2:81">
      <c r="B422" s="26">
        <v>365</v>
      </c>
      <c r="C422" s="26" t="str">
        <f t="shared" si="229"/>
        <v>历史汇总!B365</v>
      </c>
      <c r="D422" s="26">
        <v>420</v>
      </c>
      <c r="E422" s="26" t="str">
        <f t="shared" si="230"/>
        <v>历史新!C420</v>
      </c>
      <c r="F422" s="26">
        <f>ROW()</f>
        <v>422</v>
      </c>
      <c r="G422" s="694"/>
      <c r="H422" s="29" t="s">
        <v>63</v>
      </c>
      <c r="I422" s="4">
        <f t="shared" ca="1" si="245"/>
        <v>0</v>
      </c>
      <c r="J422" s="4">
        <f t="shared" ca="1" si="245"/>
        <v>0</v>
      </c>
      <c r="K422" s="4">
        <f t="shared" ca="1" si="245"/>
        <v>0</v>
      </c>
      <c r="L422" s="4">
        <f t="shared" ca="1" si="245"/>
        <v>0</v>
      </c>
      <c r="M422" s="4">
        <f t="shared" ca="1" si="245"/>
        <v>0</v>
      </c>
      <c r="N422" s="4">
        <f t="shared" ca="1" si="245"/>
        <v>0</v>
      </c>
      <c r="O422" s="4">
        <f t="shared" ca="1" si="245"/>
        <v>0</v>
      </c>
      <c r="P422" s="4">
        <f t="shared" ca="1" si="245"/>
        <v>0</v>
      </c>
      <c r="Q422" s="4">
        <f t="shared" ca="1" si="245"/>
        <v>0</v>
      </c>
      <c r="R422" s="4">
        <f t="shared" ca="1" si="245"/>
        <v>0</v>
      </c>
      <c r="S422" s="4">
        <f t="shared" ca="1" si="245"/>
        <v>0</v>
      </c>
      <c r="T422" s="4">
        <f t="shared" ca="1" si="245"/>
        <v>0</v>
      </c>
      <c r="U422" s="4">
        <f t="shared" ca="1" si="245"/>
        <v>0</v>
      </c>
      <c r="V422" s="4">
        <f t="shared" ca="1" si="245"/>
        <v>0</v>
      </c>
      <c r="W422" s="4">
        <f t="shared" ca="1" si="245"/>
        <v>0</v>
      </c>
      <c r="X422" s="4">
        <f t="shared" ca="1" si="245"/>
        <v>0</v>
      </c>
      <c r="Y422" s="4">
        <f t="shared" ca="1" si="242"/>
        <v>0</v>
      </c>
      <c r="Z422" s="4">
        <f t="shared" ca="1" si="242"/>
        <v>0</v>
      </c>
      <c r="AA422" s="4">
        <f t="shared" ca="1" si="242"/>
        <v>0</v>
      </c>
      <c r="AB422" s="4">
        <f t="shared" ca="1" si="242"/>
        <v>0</v>
      </c>
      <c r="AC422" s="4">
        <f t="shared" ca="1" si="242"/>
        <v>0</v>
      </c>
      <c r="AD422" s="4">
        <f t="shared" ca="1" si="242"/>
        <v>0</v>
      </c>
      <c r="AE422" s="4">
        <f t="shared" ca="1" si="242"/>
        <v>0</v>
      </c>
      <c r="AF422" s="4">
        <f t="shared" ca="1" si="242"/>
        <v>0</v>
      </c>
      <c r="AG422" s="4">
        <f t="shared" ca="1" si="242"/>
        <v>0</v>
      </c>
      <c r="AH422" s="4">
        <f t="shared" ca="1" si="242"/>
        <v>0</v>
      </c>
      <c r="AI422" s="4">
        <f t="shared" ca="1" si="242"/>
        <v>0</v>
      </c>
      <c r="AJ422" s="4">
        <f t="shared" ca="1" si="242"/>
        <v>0</v>
      </c>
      <c r="AK422" s="4">
        <f t="shared" ca="1" si="242"/>
        <v>0</v>
      </c>
      <c r="AL422" s="4">
        <f t="shared" ca="1" si="242"/>
        <v>0</v>
      </c>
      <c r="AM422" s="4">
        <f t="shared" ca="1" si="242"/>
        <v>0</v>
      </c>
      <c r="AN422" s="4">
        <f t="shared" ca="1" si="243"/>
        <v>0</v>
      </c>
      <c r="AO422" s="4">
        <f t="shared" ca="1" si="243"/>
        <v>0</v>
      </c>
      <c r="AP422" s="4">
        <f t="shared" ca="1" si="243"/>
        <v>0</v>
      </c>
      <c r="AQ422" s="4">
        <f t="shared" ca="1" si="243"/>
        <v>31.55</v>
      </c>
      <c r="AR422" s="4">
        <f t="shared" ca="1" si="243"/>
        <v>63.41</v>
      </c>
      <c r="AS422" s="4">
        <f t="shared" ca="1" si="243"/>
        <v>38.450000000000003</v>
      </c>
      <c r="AT422" s="4">
        <f t="shared" ca="1" si="243"/>
        <v>40.93</v>
      </c>
      <c r="AU422" s="4">
        <f t="shared" ca="1" si="243"/>
        <v>36.04</v>
      </c>
      <c r="AV422" s="4">
        <f t="shared" ca="1" si="243"/>
        <v>35.74</v>
      </c>
      <c r="AW422" s="4">
        <f t="shared" ca="1" si="243"/>
        <v>36.880000000000003</v>
      </c>
      <c r="AX422" s="4">
        <f t="shared" ca="1" si="243"/>
        <v>37.770000000000003</v>
      </c>
      <c r="AY422" s="4">
        <f t="shared" ca="1" si="243"/>
        <v>41.37</v>
      </c>
      <c r="AZ422" s="4">
        <f t="shared" ca="1" si="243"/>
        <v>40.909999999999997</v>
      </c>
      <c r="BA422" s="4">
        <f t="shared" ca="1" si="243"/>
        <v>35.72</v>
      </c>
      <c r="BB422" s="4">
        <f t="shared" ca="1" si="243"/>
        <v>34.46</v>
      </c>
      <c r="BC422" s="4">
        <f t="shared" ca="1" si="243"/>
        <v>33.549999999999997</v>
      </c>
      <c r="BD422" s="4">
        <f t="shared" ca="1" si="244"/>
        <v>34.11</v>
      </c>
      <c r="BE422" s="4">
        <f t="shared" ca="1" si="244"/>
        <v>36.53</v>
      </c>
      <c r="BF422" s="4">
        <f t="shared" ca="1" si="244"/>
        <v>37.31</v>
      </c>
      <c r="BG422" s="4">
        <f t="shared" ca="1" si="244"/>
        <v>41.54</v>
      </c>
      <c r="BH422" s="4">
        <f t="shared" ca="1" si="238"/>
        <v>37.090000000000003</v>
      </c>
      <c r="BI422" s="4">
        <f t="shared" ca="1" si="238"/>
        <v>35.92</v>
      </c>
      <c r="BJ422" s="4">
        <f t="shared" ca="1" si="238"/>
        <v>40.65</v>
      </c>
      <c r="BK422" s="4">
        <f t="shared" ca="1" si="238"/>
        <v>37.9</v>
      </c>
      <c r="BL422" s="4">
        <f t="shared" ca="1" si="238"/>
        <v>45.91</v>
      </c>
      <c r="BM422" s="4">
        <f t="shared" ca="1" si="238"/>
        <v>41.24</v>
      </c>
      <c r="BN422" s="4">
        <f t="shared" ca="1" si="238"/>
        <v>43.25</v>
      </c>
      <c r="BO422" s="4">
        <f t="shared" ca="1" si="238"/>
        <v>44.31</v>
      </c>
      <c r="BP422" s="4">
        <f t="shared" ca="1" si="238"/>
        <v>36.520000000000003</v>
      </c>
      <c r="BQ422" s="4">
        <f t="shared" ca="1" si="238"/>
        <v>40.93</v>
      </c>
      <c r="BR422" s="4">
        <f t="shared" ca="1" si="239"/>
        <v>44.95</v>
      </c>
      <c r="BS422" s="4">
        <f t="shared" ca="1" si="239"/>
        <v>38.92</v>
      </c>
      <c r="BT422" s="4">
        <f t="shared" ca="1" si="239"/>
        <v>47.86</v>
      </c>
      <c r="BU422" s="4">
        <f t="shared" ca="1" si="239"/>
        <v>41.86</v>
      </c>
      <c r="BV422" s="4">
        <f t="shared" ca="1" si="239"/>
        <v>42.32</v>
      </c>
      <c r="BW422" s="4">
        <f t="shared" ca="1" si="239"/>
        <v>41.48</v>
      </c>
      <c r="BX422" s="4">
        <f t="shared" ca="1" si="239"/>
        <v>48.01</v>
      </c>
      <c r="BY422" s="4">
        <f t="shared" ca="1" si="240"/>
        <v>0</v>
      </c>
      <c r="BZ422" s="4">
        <f t="shared" ca="1" si="240"/>
        <v>0</v>
      </c>
      <c r="CA422" s="4">
        <f t="shared" ca="1" si="240"/>
        <v>0</v>
      </c>
      <c r="CB422" s="4">
        <f t="shared" ca="1" si="240"/>
        <v>0</v>
      </c>
      <c r="CC422" s="4">
        <f t="shared" ca="1" si="240"/>
        <v>0</v>
      </c>
    </row>
    <row r="423" spans="2:81">
      <c r="B423" s="26">
        <v>365</v>
      </c>
      <c r="C423" s="26" t="str">
        <f t="shared" si="229"/>
        <v>历史汇总!B365</v>
      </c>
      <c r="D423" s="26">
        <v>421</v>
      </c>
      <c r="E423" s="26" t="str">
        <f t="shared" si="230"/>
        <v>历史新!C421</v>
      </c>
      <c r="F423" s="26">
        <f>ROW()</f>
        <v>423</v>
      </c>
      <c r="G423" s="694"/>
      <c r="H423" s="29" t="s">
        <v>64</v>
      </c>
      <c r="I423" s="4">
        <f t="shared" ca="1" si="245"/>
        <v>0</v>
      </c>
      <c r="J423" s="4">
        <f t="shared" ca="1" si="245"/>
        <v>0</v>
      </c>
      <c r="K423" s="4">
        <f t="shared" ca="1" si="245"/>
        <v>0</v>
      </c>
      <c r="L423" s="4">
        <f t="shared" ca="1" si="245"/>
        <v>0</v>
      </c>
      <c r="M423" s="4">
        <f t="shared" ca="1" si="245"/>
        <v>0</v>
      </c>
      <c r="N423" s="4">
        <f t="shared" ca="1" si="245"/>
        <v>0</v>
      </c>
      <c r="O423" s="4">
        <f t="shared" ca="1" si="245"/>
        <v>0</v>
      </c>
      <c r="P423" s="4">
        <f t="shared" ca="1" si="245"/>
        <v>0</v>
      </c>
      <c r="Q423" s="4">
        <f t="shared" ca="1" si="245"/>
        <v>0</v>
      </c>
      <c r="R423" s="4">
        <f t="shared" ca="1" si="245"/>
        <v>0</v>
      </c>
      <c r="S423" s="4">
        <f t="shared" ca="1" si="245"/>
        <v>0</v>
      </c>
      <c r="T423" s="4">
        <f t="shared" ca="1" si="245"/>
        <v>0</v>
      </c>
      <c r="U423" s="4">
        <f t="shared" ca="1" si="245"/>
        <v>0</v>
      </c>
      <c r="V423" s="4">
        <f t="shared" ca="1" si="245"/>
        <v>0</v>
      </c>
      <c r="W423" s="4">
        <f t="shared" ca="1" si="245"/>
        <v>0</v>
      </c>
      <c r="X423" s="4">
        <f t="shared" ca="1" si="245"/>
        <v>0</v>
      </c>
      <c r="Y423" s="4">
        <f t="shared" ca="1" si="242"/>
        <v>0</v>
      </c>
      <c r="Z423" s="4">
        <f t="shared" ca="1" si="242"/>
        <v>0</v>
      </c>
      <c r="AA423" s="4">
        <f t="shared" ca="1" si="242"/>
        <v>0</v>
      </c>
      <c r="AB423" s="4">
        <f t="shared" ca="1" si="242"/>
        <v>0</v>
      </c>
      <c r="AC423" s="4">
        <f t="shared" ca="1" si="242"/>
        <v>0</v>
      </c>
      <c r="AD423" s="4">
        <f t="shared" ca="1" si="242"/>
        <v>0</v>
      </c>
      <c r="AE423" s="4">
        <f t="shared" ca="1" si="242"/>
        <v>0</v>
      </c>
      <c r="AF423" s="4">
        <f t="shared" ca="1" si="242"/>
        <v>0</v>
      </c>
      <c r="AG423" s="4">
        <f t="shared" ca="1" si="242"/>
        <v>0</v>
      </c>
      <c r="AH423" s="4">
        <f t="shared" ca="1" si="242"/>
        <v>0</v>
      </c>
      <c r="AI423" s="4">
        <f t="shared" ca="1" si="242"/>
        <v>0</v>
      </c>
      <c r="AJ423" s="4">
        <f t="shared" ca="1" si="242"/>
        <v>0</v>
      </c>
      <c r="AK423" s="4">
        <f t="shared" ca="1" si="242"/>
        <v>0</v>
      </c>
      <c r="AL423" s="4">
        <f t="shared" ca="1" si="242"/>
        <v>0</v>
      </c>
      <c r="AM423" s="4">
        <f t="shared" ca="1" si="242"/>
        <v>0</v>
      </c>
      <c r="AN423" s="4">
        <f t="shared" ca="1" si="243"/>
        <v>0</v>
      </c>
      <c r="AO423" s="4">
        <f t="shared" ca="1" si="243"/>
        <v>0</v>
      </c>
      <c r="AP423" s="4">
        <f t="shared" ca="1" si="243"/>
        <v>0</v>
      </c>
      <c r="AQ423" s="4">
        <f t="shared" ca="1" si="243"/>
        <v>0</v>
      </c>
      <c r="AR423" s="4">
        <f t="shared" ca="1" si="243"/>
        <v>182.37</v>
      </c>
      <c r="AS423" s="4">
        <f t="shared" ca="1" si="243"/>
        <v>128.43</v>
      </c>
      <c r="AT423" s="4">
        <f t="shared" ca="1" si="243"/>
        <v>106.31</v>
      </c>
      <c r="AU423" s="4">
        <f t="shared" ca="1" si="243"/>
        <v>80.67</v>
      </c>
      <c r="AV423" s="4">
        <f t="shared" ca="1" si="243"/>
        <v>74.05</v>
      </c>
      <c r="AW423" s="4">
        <f t="shared" ca="1" si="243"/>
        <v>74.900000000000006</v>
      </c>
      <c r="AX423" s="4">
        <f t="shared" ca="1" si="243"/>
        <v>85.11</v>
      </c>
      <c r="AY423" s="4">
        <f t="shared" ca="1" si="243"/>
        <v>94.63</v>
      </c>
      <c r="AZ423" s="4">
        <f t="shared" ca="1" si="243"/>
        <v>103.27</v>
      </c>
      <c r="BA423" s="4">
        <f t="shared" ca="1" si="243"/>
        <v>92.6</v>
      </c>
      <c r="BB423" s="4">
        <f t="shared" ca="1" si="243"/>
        <v>92.55</v>
      </c>
      <c r="BC423" s="4">
        <f t="shared" ca="1" si="243"/>
        <v>73.739999999999995</v>
      </c>
      <c r="BD423" s="4">
        <f t="shared" ca="1" si="244"/>
        <v>81.680000000000007</v>
      </c>
      <c r="BE423" s="4">
        <f t="shared" ca="1" si="244"/>
        <v>100.39</v>
      </c>
      <c r="BF423" s="4">
        <f t="shared" ca="1" si="244"/>
        <v>134.84</v>
      </c>
      <c r="BG423" s="4">
        <f t="shared" ca="1" si="244"/>
        <v>123.08</v>
      </c>
      <c r="BH423" s="4">
        <f t="shared" ca="1" si="238"/>
        <v>96.29</v>
      </c>
      <c r="BI423" s="4">
        <f t="shared" ca="1" si="238"/>
        <v>84.06</v>
      </c>
      <c r="BJ423" s="4">
        <f t="shared" ca="1" si="238"/>
        <v>94.47</v>
      </c>
      <c r="BK423" s="4">
        <f t="shared" ca="1" si="238"/>
        <v>82.54</v>
      </c>
      <c r="BL423" s="4">
        <f t="shared" ca="1" si="238"/>
        <v>92.41</v>
      </c>
      <c r="BM423" s="4">
        <f t="shared" ca="1" si="238"/>
        <v>99.89</v>
      </c>
      <c r="BN423" s="4">
        <f t="shared" ca="1" si="238"/>
        <v>114.03</v>
      </c>
      <c r="BO423" s="4">
        <f t="shared" ca="1" si="238"/>
        <v>99.08</v>
      </c>
      <c r="BP423" s="4">
        <f t="shared" ca="1" si="238"/>
        <v>104.93</v>
      </c>
      <c r="BQ423" s="4">
        <f t="shared" ca="1" si="238"/>
        <v>98.07</v>
      </c>
      <c r="BR423" s="4">
        <f t="shared" ca="1" si="239"/>
        <v>106.08</v>
      </c>
      <c r="BS423" s="4">
        <f t="shared" ca="1" si="239"/>
        <v>70.09</v>
      </c>
      <c r="BT423" s="4">
        <f t="shared" ca="1" si="239"/>
        <v>93.19</v>
      </c>
      <c r="BU423" s="4">
        <f t="shared" ca="1" si="239"/>
        <v>83.83</v>
      </c>
      <c r="BV423" s="4">
        <f t="shared" ca="1" si="239"/>
        <v>70.47</v>
      </c>
      <c r="BW423" s="4">
        <f t="shared" ca="1" si="239"/>
        <v>83.02</v>
      </c>
      <c r="BX423" s="4">
        <f t="shared" ca="1" si="239"/>
        <v>76.12</v>
      </c>
      <c r="BY423" s="4">
        <f t="shared" ca="1" si="240"/>
        <v>0</v>
      </c>
      <c r="BZ423" s="4">
        <f t="shared" ca="1" si="240"/>
        <v>0</v>
      </c>
      <c r="CA423" s="4">
        <f t="shared" ca="1" si="240"/>
        <v>0</v>
      </c>
      <c r="CB423" s="4">
        <f t="shared" ca="1" si="240"/>
        <v>0</v>
      </c>
      <c r="CC423" s="4">
        <f t="shared" ca="1" si="240"/>
        <v>0</v>
      </c>
    </row>
    <row r="424" spans="2:81">
      <c r="B424" s="26">
        <v>365</v>
      </c>
      <c r="C424" s="26" t="str">
        <f t="shared" si="229"/>
        <v>历史汇总!B365</v>
      </c>
      <c r="D424" s="26">
        <v>422</v>
      </c>
      <c r="E424" s="26" t="str">
        <f t="shared" si="230"/>
        <v>历史新!C422</v>
      </c>
      <c r="F424" s="26">
        <f>ROW()</f>
        <v>424</v>
      </c>
      <c r="G424" s="694"/>
      <c r="H424" s="29" t="s">
        <v>65</v>
      </c>
      <c r="I424" s="4">
        <f t="shared" ca="1" si="245"/>
        <v>0</v>
      </c>
      <c r="J424" s="4">
        <f t="shared" ca="1" si="245"/>
        <v>0</v>
      </c>
      <c r="K424" s="4">
        <f t="shared" ca="1" si="245"/>
        <v>0</v>
      </c>
      <c r="L424" s="4">
        <f t="shared" ca="1" si="245"/>
        <v>0</v>
      </c>
      <c r="M424" s="4">
        <f t="shared" ca="1" si="245"/>
        <v>0</v>
      </c>
      <c r="N424" s="4">
        <f t="shared" ca="1" si="245"/>
        <v>0</v>
      </c>
      <c r="O424" s="4">
        <f t="shared" ca="1" si="245"/>
        <v>0</v>
      </c>
      <c r="P424" s="4">
        <f t="shared" ca="1" si="245"/>
        <v>0</v>
      </c>
      <c r="Q424" s="4">
        <f t="shared" ca="1" si="245"/>
        <v>0</v>
      </c>
      <c r="R424" s="4">
        <f t="shared" ca="1" si="245"/>
        <v>0</v>
      </c>
      <c r="S424" s="4">
        <f t="shared" ca="1" si="245"/>
        <v>0</v>
      </c>
      <c r="T424" s="4">
        <f t="shared" ca="1" si="245"/>
        <v>0</v>
      </c>
      <c r="U424" s="4">
        <f t="shared" ca="1" si="245"/>
        <v>0</v>
      </c>
      <c r="V424" s="4">
        <f t="shared" ca="1" si="245"/>
        <v>0</v>
      </c>
      <c r="W424" s="4">
        <f t="shared" ca="1" si="245"/>
        <v>0</v>
      </c>
      <c r="X424" s="4">
        <f t="shared" ca="1" si="245"/>
        <v>0</v>
      </c>
      <c r="Y424" s="4">
        <f t="shared" ca="1" si="242"/>
        <v>0</v>
      </c>
      <c r="Z424" s="4">
        <f t="shared" ca="1" si="242"/>
        <v>0</v>
      </c>
      <c r="AA424" s="4">
        <f t="shared" ca="1" si="242"/>
        <v>0</v>
      </c>
      <c r="AB424" s="4">
        <f t="shared" ca="1" si="242"/>
        <v>0</v>
      </c>
      <c r="AC424" s="4">
        <f t="shared" ca="1" si="242"/>
        <v>0</v>
      </c>
      <c r="AD424" s="4">
        <f t="shared" ca="1" si="242"/>
        <v>0</v>
      </c>
      <c r="AE424" s="4">
        <f t="shared" ca="1" si="242"/>
        <v>0</v>
      </c>
      <c r="AF424" s="4">
        <f t="shared" ca="1" si="242"/>
        <v>0</v>
      </c>
      <c r="AG424" s="4">
        <f t="shared" ca="1" si="242"/>
        <v>0</v>
      </c>
      <c r="AH424" s="4">
        <f t="shared" ca="1" si="242"/>
        <v>0</v>
      </c>
      <c r="AI424" s="4">
        <f t="shared" ca="1" si="242"/>
        <v>0</v>
      </c>
      <c r="AJ424" s="4">
        <f t="shared" ca="1" si="242"/>
        <v>0</v>
      </c>
      <c r="AK424" s="4">
        <f t="shared" ca="1" si="242"/>
        <v>0</v>
      </c>
      <c r="AL424" s="4">
        <f t="shared" ca="1" si="242"/>
        <v>0</v>
      </c>
      <c r="AM424" s="4">
        <f t="shared" ca="1" si="242"/>
        <v>0</v>
      </c>
      <c r="AN424" s="4">
        <f t="shared" ca="1" si="243"/>
        <v>0</v>
      </c>
      <c r="AO424" s="4">
        <f t="shared" ca="1" si="243"/>
        <v>0</v>
      </c>
      <c r="AP424" s="4">
        <f t="shared" ca="1" si="243"/>
        <v>0</v>
      </c>
      <c r="AQ424" s="4">
        <f t="shared" ca="1" si="243"/>
        <v>0</v>
      </c>
      <c r="AR424" s="4">
        <f t="shared" ca="1" si="243"/>
        <v>0</v>
      </c>
      <c r="AS424" s="4">
        <f t="shared" ca="1" si="243"/>
        <v>125.7</v>
      </c>
      <c r="AT424" s="4">
        <f t="shared" ca="1" si="243"/>
        <v>72.98</v>
      </c>
      <c r="AU424" s="4">
        <f t="shared" ca="1" si="243"/>
        <v>51.96</v>
      </c>
      <c r="AV424" s="4">
        <f t="shared" ca="1" si="243"/>
        <v>45.4</v>
      </c>
      <c r="AW424" s="4">
        <f t="shared" ca="1" si="243"/>
        <v>47.72</v>
      </c>
      <c r="AX424" s="4">
        <f t="shared" ca="1" si="243"/>
        <v>50.92</v>
      </c>
      <c r="AY424" s="4">
        <f t="shared" ca="1" si="243"/>
        <v>63.11</v>
      </c>
      <c r="AZ424" s="4">
        <f t="shared" ca="1" si="243"/>
        <v>65.180000000000007</v>
      </c>
      <c r="BA424" s="4">
        <f t="shared" ca="1" si="243"/>
        <v>60.99</v>
      </c>
      <c r="BB424" s="4">
        <f t="shared" ca="1" si="243"/>
        <v>61.53</v>
      </c>
      <c r="BC424" s="4">
        <f t="shared" ca="1" si="243"/>
        <v>50.76</v>
      </c>
      <c r="BD424" s="4">
        <f t="shared" ca="1" si="244"/>
        <v>52.44</v>
      </c>
      <c r="BE424" s="4">
        <f t="shared" ca="1" si="244"/>
        <v>68.790000000000006</v>
      </c>
      <c r="BF424" s="4">
        <f t="shared" ca="1" si="244"/>
        <v>83.37</v>
      </c>
      <c r="BG424" s="4">
        <f t="shared" ca="1" si="244"/>
        <v>76.44</v>
      </c>
      <c r="BH424" s="4">
        <f t="shared" ca="1" si="238"/>
        <v>53.57</v>
      </c>
      <c r="BI424" s="4">
        <f t="shared" ca="1" si="238"/>
        <v>51.63</v>
      </c>
      <c r="BJ424" s="4">
        <f t="shared" ca="1" si="238"/>
        <v>56.75</v>
      </c>
      <c r="BK424" s="4">
        <f t="shared" ca="1" si="238"/>
        <v>56.53</v>
      </c>
      <c r="BL424" s="4">
        <f t="shared" ca="1" si="238"/>
        <v>57.72</v>
      </c>
      <c r="BM424" s="4">
        <f t="shared" ca="1" si="238"/>
        <v>59.5</v>
      </c>
      <c r="BN424" s="4">
        <f t="shared" ca="1" si="238"/>
        <v>66.42</v>
      </c>
      <c r="BO424" s="4">
        <f t="shared" ca="1" si="238"/>
        <v>54.55</v>
      </c>
      <c r="BP424" s="4">
        <f t="shared" ca="1" si="238"/>
        <v>56.72</v>
      </c>
      <c r="BQ424" s="4">
        <f t="shared" ca="1" si="238"/>
        <v>58.8</v>
      </c>
      <c r="BR424" s="4">
        <f t="shared" ca="1" si="239"/>
        <v>72.11</v>
      </c>
      <c r="BS424" s="4">
        <f t="shared" ca="1" si="239"/>
        <v>57.1</v>
      </c>
      <c r="BT424" s="4">
        <f t="shared" ca="1" si="239"/>
        <v>62.64</v>
      </c>
      <c r="BU424" s="4">
        <f t="shared" ca="1" si="239"/>
        <v>58.31</v>
      </c>
      <c r="BV424" s="4">
        <f t="shared" ca="1" si="239"/>
        <v>48</v>
      </c>
      <c r="BW424" s="4">
        <f t="shared" ca="1" si="239"/>
        <v>59.55</v>
      </c>
      <c r="BX424" s="4">
        <f t="shared" ca="1" si="239"/>
        <v>61.06</v>
      </c>
      <c r="BY424" s="4">
        <f t="shared" ca="1" si="240"/>
        <v>0</v>
      </c>
      <c r="BZ424" s="4">
        <f t="shared" ca="1" si="240"/>
        <v>0</v>
      </c>
      <c r="CA424" s="4">
        <f t="shared" ca="1" si="240"/>
        <v>0</v>
      </c>
      <c r="CB424" s="4">
        <f t="shared" ca="1" si="240"/>
        <v>0</v>
      </c>
      <c r="CC424" s="4">
        <f t="shared" ca="1" si="240"/>
        <v>0</v>
      </c>
    </row>
    <row r="425" spans="2:81">
      <c r="B425" s="26">
        <v>365</v>
      </c>
      <c r="C425" s="26" t="str">
        <f t="shared" si="229"/>
        <v>历史汇总!B365</v>
      </c>
      <c r="D425" s="26">
        <v>423</v>
      </c>
      <c r="E425" s="26" t="str">
        <f t="shared" si="230"/>
        <v>历史新!C423</v>
      </c>
      <c r="F425" s="26">
        <f>ROW()</f>
        <v>425</v>
      </c>
      <c r="G425" s="694"/>
      <c r="H425" s="28" t="s">
        <v>66</v>
      </c>
      <c r="I425" s="2">
        <f t="shared" ca="1" si="245"/>
        <v>0</v>
      </c>
      <c r="J425" s="2">
        <f t="shared" ca="1" si="245"/>
        <v>0</v>
      </c>
      <c r="K425" s="2">
        <f t="shared" ca="1" si="245"/>
        <v>0</v>
      </c>
      <c r="L425" s="2">
        <f t="shared" ca="1" si="245"/>
        <v>0</v>
      </c>
      <c r="M425" s="2">
        <f t="shared" ca="1" si="245"/>
        <v>0</v>
      </c>
      <c r="N425" s="2">
        <f t="shared" ca="1" si="245"/>
        <v>0</v>
      </c>
      <c r="O425" s="2">
        <f t="shared" ca="1" si="245"/>
        <v>0</v>
      </c>
      <c r="P425" s="2">
        <f t="shared" ca="1" si="245"/>
        <v>0</v>
      </c>
      <c r="Q425" s="2">
        <f t="shared" ca="1" si="245"/>
        <v>0</v>
      </c>
      <c r="R425" s="2">
        <f t="shared" ca="1" si="245"/>
        <v>0</v>
      </c>
      <c r="S425" s="2">
        <f t="shared" ca="1" si="245"/>
        <v>0</v>
      </c>
      <c r="T425" s="2">
        <f t="shared" ca="1" si="245"/>
        <v>0</v>
      </c>
      <c r="U425" s="2">
        <f t="shared" ca="1" si="245"/>
        <v>0</v>
      </c>
      <c r="V425" s="2">
        <f t="shared" ca="1" si="245"/>
        <v>0</v>
      </c>
      <c r="W425" s="2">
        <f t="shared" ca="1" si="245"/>
        <v>0</v>
      </c>
      <c r="X425" s="2">
        <f t="shared" ca="1" si="245"/>
        <v>0</v>
      </c>
      <c r="Y425" s="2">
        <f t="shared" ca="1" si="242"/>
        <v>0</v>
      </c>
      <c r="Z425" s="2">
        <f t="shared" ca="1" si="242"/>
        <v>0</v>
      </c>
      <c r="AA425" s="2">
        <f t="shared" ca="1" si="242"/>
        <v>0</v>
      </c>
      <c r="AB425" s="2">
        <f t="shared" ca="1" si="242"/>
        <v>0</v>
      </c>
      <c r="AC425" s="2">
        <f t="shared" ca="1" si="242"/>
        <v>0</v>
      </c>
      <c r="AD425" s="2">
        <f t="shared" ca="1" si="242"/>
        <v>0</v>
      </c>
      <c r="AE425" s="2">
        <f t="shared" ca="1" si="242"/>
        <v>0</v>
      </c>
      <c r="AF425" s="2">
        <f t="shared" ca="1" si="242"/>
        <v>0</v>
      </c>
      <c r="AG425" s="2">
        <f t="shared" ca="1" si="242"/>
        <v>0</v>
      </c>
      <c r="AH425" s="2">
        <f t="shared" ca="1" si="242"/>
        <v>0</v>
      </c>
      <c r="AI425" s="2">
        <f t="shared" ca="1" si="242"/>
        <v>0</v>
      </c>
      <c r="AJ425" s="2">
        <f t="shared" ca="1" si="242"/>
        <v>0</v>
      </c>
      <c r="AK425" s="2">
        <f t="shared" ca="1" si="242"/>
        <v>0</v>
      </c>
      <c r="AL425" s="2">
        <f t="shared" ca="1" si="242"/>
        <v>0</v>
      </c>
      <c r="AM425" s="2">
        <f t="shared" ca="1" si="242"/>
        <v>0</v>
      </c>
      <c r="AN425" s="2">
        <f t="shared" ca="1" si="243"/>
        <v>0</v>
      </c>
      <c r="AO425" s="2">
        <f t="shared" ca="1" si="243"/>
        <v>0</v>
      </c>
      <c r="AP425" s="2">
        <f t="shared" ca="1" si="243"/>
        <v>0</v>
      </c>
      <c r="AQ425" s="2">
        <f t="shared" ca="1" si="243"/>
        <v>15.69</v>
      </c>
      <c r="AR425" s="2">
        <f t="shared" ca="1" si="243"/>
        <v>39.64</v>
      </c>
      <c r="AS425" s="2">
        <f t="shared" ca="1" si="243"/>
        <v>39.81</v>
      </c>
      <c r="AT425" s="2">
        <f t="shared" ca="1" si="243"/>
        <v>47.23</v>
      </c>
      <c r="AU425" s="2">
        <f t="shared" ca="1" si="243"/>
        <v>43.1</v>
      </c>
      <c r="AV425" s="2">
        <f t="shared" ca="1" si="243"/>
        <v>42.68</v>
      </c>
      <c r="AW425" s="2">
        <f t="shared" ca="1" si="243"/>
        <v>46.68</v>
      </c>
      <c r="AX425" s="2">
        <f t="shared" ca="1" si="243"/>
        <v>46.89</v>
      </c>
      <c r="AY425" s="2">
        <f t="shared" ca="1" si="243"/>
        <v>48.35</v>
      </c>
      <c r="AZ425" s="2">
        <f t="shared" ca="1" si="243"/>
        <v>44.09</v>
      </c>
      <c r="BA425" s="2">
        <f t="shared" ca="1" si="243"/>
        <v>36.659999999999997</v>
      </c>
      <c r="BB425" s="2">
        <f t="shared" ca="1" si="243"/>
        <v>38.15</v>
      </c>
      <c r="BC425" s="2">
        <f t="shared" ca="1" si="243"/>
        <v>33.4</v>
      </c>
      <c r="BD425" s="2">
        <f t="shared" ca="1" si="244"/>
        <v>34.1</v>
      </c>
      <c r="BE425" s="2">
        <f t="shared" ca="1" si="244"/>
        <v>43.59</v>
      </c>
      <c r="BF425" s="2">
        <f t="shared" ca="1" si="244"/>
        <v>44.84</v>
      </c>
      <c r="BG425" s="2">
        <f t="shared" ca="1" si="244"/>
        <v>43.96</v>
      </c>
      <c r="BH425" s="2">
        <f t="shared" ca="1" si="238"/>
        <v>40.54</v>
      </c>
      <c r="BI425" s="2">
        <f t="shared" ca="1" si="238"/>
        <v>41.09</v>
      </c>
      <c r="BJ425" s="2">
        <f t="shared" ca="1" si="238"/>
        <v>44.93</v>
      </c>
      <c r="BK425" s="2">
        <f t="shared" ca="1" si="238"/>
        <v>41.8</v>
      </c>
      <c r="BL425" s="2">
        <f t="shared" ca="1" si="238"/>
        <v>49.84</v>
      </c>
      <c r="BM425" s="2">
        <f t="shared" ca="1" si="238"/>
        <v>44.84</v>
      </c>
      <c r="BN425" s="2">
        <f t="shared" ca="1" si="238"/>
        <v>47.52</v>
      </c>
      <c r="BO425" s="2">
        <f t="shared" ca="1" si="238"/>
        <v>47.72</v>
      </c>
      <c r="BP425" s="2">
        <f t="shared" ca="1" si="238"/>
        <v>45.16</v>
      </c>
      <c r="BQ425" s="2">
        <f t="shared" ca="1" si="238"/>
        <v>46.92</v>
      </c>
      <c r="BR425" s="2">
        <f t="shared" ca="1" si="239"/>
        <v>57.35</v>
      </c>
      <c r="BS425" s="2">
        <f t="shared" ca="1" si="239"/>
        <v>48.69</v>
      </c>
      <c r="BT425" s="2">
        <f t="shared" ca="1" si="239"/>
        <v>53.27</v>
      </c>
      <c r="BU425" s="2">
        <f t="shared" ca="1" si="239"/>
        <v>53.5</v>
      </c>
      <c r="BV425" s="2">
        <f t="shared" ca="1" si="239"/>
        <v>51.26</v>
      </c>
      <c r="BW425" s="2">
        <f t="shared" ca="1" si="239"/>
        <v>50.84</v>
      </c>
      <c r="BX425" s="2">
        <f t="shared" ca="1" si="239"/>
        <v>57.68</v>
      </c>
      <c r="BY425" s="2">
        <f t="shared" ca="1" si="240"/>
        <v>0</v>
      </c>
      <c r="BZ425" s="2">
        <f t="shared" ca="1" si="240"/>
        <v>0</v>
      </c>
      <c r="CA425" s="2">
        <f t="shared" ca="1" si="240"/>
        <v>0</v>
      </c>
      <c r="CB425" s="2">
        <f t="shared" ca="1" si="240"/>
        <v>0</v>
      </c>
      <c r="CC425" s="2">
        <f t="shared" ca="1" si="240"/>
        <v>0</v>
      </c>
    </row>
    <row r="426" spans="2:81">
      <c r="B426" s="26">
        <v>365</v>
      </c>
      <c r="C426" s="26" t="str">
        <f t="shared" si="229"/>
        <v>历史汇总!B365</v>
      </c>
      <c r="D426" s="26">
        <v>424</v>
      </c>
      <c r="E426" s="26" t="str">
        <f t="shared" si="230"/>
        <v>历史新!C424</v>
      </c>
      <c r="F426" s="26">
        <f>ROW()</f>
        <v>426</v>
      </c>
      <c r="G426" s="694"/>
      <c r="H426" s="29" t="s">
        <v>67</v>
      </c>
      <c r="I426" s="4">
        <f t="shared" ca="1" si="245"/>
        <v>0</v>
      </c>
      <c r="J426" s="4">
        <f t="shared" ca="1" si="245"/>
        <v>0</v>
      </c>
      <c r="K426" s="4">
        <f t="shared" ca="1" si="245"/>
        <v>0</v>
      </c>
      <c r="L426" s="4">
        <f t="shared" ca="1" si="245"/>
        <v>0</v>
      </c>
      <c r="M426" s="4">
        <f t="shared" ca="1" si="245"/>
        <v>0</v>
      </c>
      <c r="N426" s="4">
        <f t="shared" ca="1" si="245"/>
        <v>0</v>
      </c>
      <c r="O426" s="4">
        <f t="shared" ca="1" si="245"/>
        <v>0</v>
      </c>
      <c r="P426" s="4">
        <f t="shared" ca="1" si="245"/>
        <v>0</v>
      </c>
      <c r="Q426" s="4">
        <f t="shared" ca="1" si="245"/>
        <v>0</v>
      </c>
      <c r="R426" s="4">
        <f t="shared" ca="1" si="245"/>
        <v>0</v>
      </c>
      <c r="S426" s="4">
        <f t="shared" ca="1" si="245"/>
        <v>0</v>
      </c>
      <c r="T426" s="4">
        <f t="shared" ca="1" si="245"/>
        <v>0</v>
      </c>
      <c r="U426" s="4">
        <f t="shared" ca="1" si="245"/>
        <v>0</v>
      </c>
      <c r="V426" s="4">
        <f t="shared" ca="1" si="245"/>
        <v>0</v>
      </c>
      <c r="W426" s="4">
        <f t="shared" ca="1" si="245"/>
        <v>0</v>
      </c>
      <c r="X426" s="4">
        <f t="shared" ca="1" si="245"/>
        <v>0</v>
      </c>
      <c r="Y426" s="4">
        <f t="shared" ca="1" si="242"/>
        <v>0</v>
      </c>
      <c r="Z426" s="4">
        <f t="shared" ca="1" si="242"/>
        <v>0</v>
      </c>
      <c r="AA426" s="4">
        <f t="shared" ca="1" si="242"/>
        <v>0</v>
      </c>
      <c r="AB426" s="4">
        <f t="shared" ca="1" si="242"/>
        <v>0</v>
      </c>
      <c r="AC426" s="4">
        <f t="shared" ca="1" si="242"/>
        <v>0</v>
      </c>
      <c r="AD426" s="4">
        <f t="shared" ca="1" si="242"/>
        <v>0</v>
      </c>
      <c r="AE426" s="4">
        <f t="shared" ca="1" si="242"/>
        <v>0</v>
      </c>
      <c r="AF426" s="4">
        <f t="shared" ca="1" si="242"/>
        <v>0</v>
      </c>
      <c r="AG426" s="4">
        <f t="shared" ca="1" si="242"/>
        <v>0</v>
      </c>
      <c r="AH426" s="4">
        <f t="shared" ca="1" si="242"/>
        <v>0</v>
      </c>
      <c r="AI426" s="4">
        <f t="shared" ca="1" si="242"/>
        <v>0</v>
      </c>
      <c r="AJ426" s="4">
        <f t="shared" ca="1" si="242"/>
        <v>0</v>
      </c>
      <c r="AK426" s="4">
        <f t="shared" ca="1" si="242"/>
        <v>0</v>
      </c>
      <c r="AL426" s="4">
        <f t="shared" ca="1" si="242"/>
        <v>0</v>
      </c>
      <c r="AM426" s="4">
        <f t="shared" ca="1" si="242"/>
        <v>0</v>
      </c>
      <c r="AN426" s="4">
        <f t="shared" ca="1" si="243"/>
        <v>0</v>
      </c>
      <c r="AO426" s="4">
        <f t="shared" ca="1" si="243"/>
        <v>0</v>
      </c>
      <c r="AP426" s="4">
        <f t="shared" ca="1" si="243"/>
        <v>0</v>
      </c>
      <c r="AQ426" s="4">
        <f t="shared" ca="1" si="243"/>
        <v>0</v>
      </c>
      <c r="AR426" s="4">
        <f t="shared" ca="1" si="243"/>
        <v>81.91</v>
      </c>
      <c r="AS426" s="4">
        <f t="shared" ca="1" si="243"/>
        <v>52.63</v>
      </c>
      <c r="AT426" s="4">
        <f t="shared" ca="1" si="243"/>
        <v>66.81</v>
      </c>
      <c r="AU426" s="4">
        <f t="shared" ca="1" si="243"/>
        <v>59.01</v>
      </c>
      <c r="AV426" s="4">
        <f t="shared" ca="1" si="243"/>
        <v>55.85</v>
      </c>
      <c r="AW426" s="4">
        <f t="shared" ca="1" si="243"/>
        <v>54.46</v>
      </c>
      <c r="AX426" s="4">
        <f t="shared" ca="1" si="243"/>
        <v>62.28</v>
      </c>
      <c r="AY426" s="4">
        <f t="shared" ca="1" si="243"/>
        <v>69.069999999999993</v>
      </c>
      <c r="AZ426" s="4">
        <f t="shared" ca="1" si="243"/>
        <v>72.33</v>
      </c>
      <c r="BA426" s="4">
        <f t="shared" ca="1" si="243"/>
        <v>65.209999999999994</v>
      </c>
      <c r="BB426" s="4">
        <f t="shared" ca="1" si="243"/>
        <v>66.040000000000006</v>
      </c>
      <c r="BC426" s="4">
        <f t="shared" ca="1" si="243"/>
        <v>56.79</v>
      </c>
      <c r="BD426" s="4">
        <f t="shared" ca="1" si="244"/>
        <v>59.34</v>
      </c>
      <c r="BE426" s="4">
        <f t="shared" ca="1" si="244"/>
        <v>70.42</v>
      </c>
      <c r="BF426" s="4">
        <f t="shared" ca="1" si="244"/>
        <v>87.61</v>
      </c>
      <c r="BG426" s="4">
        <f t="shared" ca="1" si="244"/>
        <v>80.59</v>
      </c>
      <c r="BH426" s="4">
        <f t="shared" ca="1" si="238"/>
        <v>70.08</v>
      </c>
      <c r="BI426" s="4">
        <f t="shared" ca="1" si="238"/>
        <v>60.3</v>
      </c>
      <c r="BJ426" s="4">
        <f t="shared" ca="1" si="238"/>
        <v>69.53</v>
      </c>
      <c r="BK426" s="4">
        <f t="shared" ca="1" si="238"/>
        <v>62.36</v>
      </c>
      <c r="BL426" s="4">
        <f t="shared" ca="1" si="238"/>
        <v>68.62</v>
      </c>
      <c r="BM426" s="4">
        <f t="shared" ca="1" si="238"/>
        <v>71</v>
      </c>
      <c r="BN426" s="4">
        <f t="shared" ca="1" si="238"/>
        <v>82.55</v>
      </c>
      <c r="BO426" s="4">
        <f t="shared" ca="1" si="238"/>
        <v>70.900000000000006</v>
      </c>
      <c r="BP426" s="4">
        <f t="shared" ca="1" si="238"/>
        <v>67.31</v>
      </c>
      <c r="BQ426" s="4">
        <f t="shared" ca="1" si="238"/>
        <v>67.489999999999995</v>
      </c>
      <c r="BR426" s="4">
        <f t="shared" ca="1" si="239"/>
        <v>76.819999999999993</v>
      </c>
      <c r="BS426" s="4">
        <f t="shared" ca="1" si="239"/>
        <v>55.83</v>
      </c>
      <c r="BT426" s="4">
        <f t="shared" ca="1" si="239"/>
        <v>73.87</v>
      </c>
      <c r="BU426" s="4">
        <f t="shared" ca="1" si="239"/>
        <v>65.11</v>
      </c>
      <c r="BV426" s="4">
        <f t="shared" ca="1" si="239"/>
        <v>55.24</v>
      </c>
      <c r="BW426" s="4">
        <f t="shared" ca="1" si="239"/>
        <v>62.97</v>
      </c>
      <c r="BX426" s="4">
        <f t="shared" ca="1" si="239"/>
        <v>64.569999999999993</v>
      </c>
      <c r="BY426" s="4">
        <f t="shared" ca="1" si="240"/>
        <v>0</v>
      </c>
      <c r="BZ426" s="4">
        <f t="shared" ca="1" si="240"/>
        <v>0</v>
      </c>
      <c r="CA426" s="4">
        <f t="shared" ca="1" si="240"/>
        <v>0</v>
      </c>
      <c r="CB426" s="4">
        <f t="shared" ca="1" si="240"/>
        <v>0</v>
      </c>
      <c r="CC426" s="4">
        <f t="shared" ca="1" si="240"/>
        <v>0</v>
      </c>
    </row>
    <row r="427" spans="2:81">
      <c r="B427" s="26">
        <v>365</v>
      </c>
      <c r="C427" s="26" t="str">
        <f t="shared" si="229"/>
        <v>历史汇总!B365</v>
      </c>
      <c r="D427" s="26">
        <v>425</v>
      </c>
      <c r="E427" s="26" t="str">
        <f t="shared" si="230"/>
        <v>历史新!C425</v>
      </c>
      <c r="F427" s="26">
        <f>ROW()</f>
        <v>427</v>
      </c>
      <c r="G427" s="694"/>
      <c r="H427" s="29" t="s">
        <v>68</v>
      </c>
      <c r="I427" s="4">
        <f t="shared" ca="1" si="245"/>
        <v>0</v>
      </c>
      <c r="J427" s="4">
        <f t="shared" ca="1" si="245"/>
        <v>0</v>
      </c>
      <c r="K427" s="4">
        <f t="shared" ca="1" si="245"/>
        <v>0</v>
      </c>
      <c r="L427" s="4">
        <f t="shared" ca="1" si="245"/>
        <v>0</v>
      </c>
      <c r="M427" s="4">
        <f t="shared" ca="1" si="245"/>
        <v>0</v>
      </c>
      <c r="N427" s="4">
        <f t="shared" ca="1" si="245"/>
        <v>0</v>
      </c>
      <c r="O427" s="4">
        <f t="shared" ca="1" si="245"/>
        <v>0</v>
      </c>
      <c r="P427" s="4">
        <f t="shared" ca="1" si="245"/>
        <v>0</v>
      </c>
      <c r="Q427" s="4">
        <f t="shared" ca="1" si="245"/>
        <v>0</v>
      </c>
      <c r="R427" s="4">
        <f t="shared" ca="1" si="245"/>
        <v>0</v>
      </c>
      <c r="S427" s="4">
        <f t="shared" ca="1" si="245"/>
        <v>0</v>
      </c>
      <c r="T427" s="4">
        <f t="shared" ca="1" si="245"/>
        <v>0</v>
      </c>
      <c r="U427" s="4">
        <f t="shared" ca="1" si="245"/>
        <v>0</v>
      </c>
      <c r="V427" s="4">
        <f t="shared" ca="1" si="245"/>
        <v>0</v>
      </c>
      <c r="W427" s="4">
        <f t="shared" ca="1" si="245"/>
        <v>0</v>
      </c>
      <c r="X427" s="4">
        <f t="shared" ca="1" si="245"/>
        <v>0</v>
      </c>
      <c r="Y427" s="4">
        <f t="shared" ca="1" si="242"/>
        <v>0</v>
      </c>
      <c r="Z427" s="4">
        <f t="shared" ca="1" si="242"/>
        <v>0</v>
      </c>
      <c r="AA427" s="4">
        <f t="shared" ca="1" si="242"/>
        <v>0</v>
      </c>
      <c r="AB427" s="4">
        <f t="shared" ca="1" si="242"/>
        <v>0</v>
      </c>
      <c r="AC427" s="4">
        <f t="shared" ca="1" si="242"/>
        <v>0</v>
      </c>
      <c r="AD427" s="4">
        <f t="shared" ca="1" si="242"/>
        <v>0</v>
      </c>
      <c r="AE427" s="4">
        <f t="shared" ca="1" si="242"/>
        <v>0</v>
      </c>
      <c r="AF427" s="4">
        <f t="shared" ca="1" si="242"/>
        <v>0</v>
      </c>
      <c r="AG427" s="4">
        <f t="shared" ca="1" si="242"/>
        <v>0</v>
      </c>
      <c r="AH427" s="4">
        <f t="shared" ca="1" si="242"/>
        <v>0</v>
      </c>
      <c r="AI427" s="4">
        <f t="shared" ca="1" si="242"/>
        <v>0</v>
      </c>
      <c r="AJ427" s="4">
        <f t="shared" ca="1" si="242"/>
        <v>0</v>
      </c>
      <c r="AK427" s="4">
        <f t="shared" ca="1" si="242"/>
        <v>0</v>
      </c>
      <c r="AL427" s="4">
        <f t="shared" ca="1" si="242"/>
        <v>0</v>
      </c>
      <c r="AM427" s="4">
        <f t="shared" ca="1" si="242"/>
        <v>0</v>
      </c>
      <c r="AN427" s="4">
        <f t="shared" ca="1" si="243"/>
        <v>0</v>
      </c>
      <c r="AO427" s="4">
        <f t="shared" ca="1" si="243"/>
        <v>0</v>
      </c>
      <c r="AP427" s="4">
        <f t="shared" ca="1" si="243"/>
        <v>0</v>
      </c>
      <c r="AQ427" s="4">
        <f t="shared" ca="1" si="243"/>
        <v>0</v>
      </c>
      <c r="AR427" s="4">
        <f t="shared" ca="1" si="243"/>
        <v>0</v>
      </c>
      <c r="AS427" s="4">
        <f t="shared" ca="1" si="243"/>
        <v>50.46</v>
      </c>
      <c r="AT427" s="4">
        <f t="shared" ca="1" si="243"/>
        <v>49.09</v>
      </c>
      <c r="AU427" s="4">
        <f t="shared" ca="1" si="243"/>
        <v>41.8</v>
      </c>
      <c r="AV427" s="4">
        <f t="shared" ca="1" si="243"/>
        <v>46.44</v>
      </c>
      <c r="AW427" s="4">
        <f t="shared" ca="1" si="243"/>
        <v>47.79</v>
      </c>
      <c r="AX427" s="4">
        <f t="shared" ca="1" si="243"/>
        <v>45.31</v>
      </c>
      <c r="AY427" s="4">
        <f t="shared" ca="1" si="243"/>
        <v>49.82</v>
      </c>
      <c r="AZ427" s="4">
        <f t="shared" ca="1" si="243"/>
        <v>46.12</v>
      </c>
      <c r="BA427" s="4">
        <f t="shared" ca="1" si="243"/>
        <v>41.39</v>
      </c>
      <c r="BB427" s="4">
        <f t="shared" ca="1" si="243"/>
        <v>44.78</v>
      </c>
      <c r="BC427" s="4">
        <f t="shared" ca="1" si="243"/>
        <v>41.83</v>
      </c>
      <c r="BD427" s="4">
        <f t="shared" ca="1" si="244"/>
        <v>44.58</v>
      </c>
      <c r="BE427" s="4">
        <f t="shared" ca="1" si="244"/>
        <v>55.38</v>
      </c>
      <c r="BF427" s="4">
        <f t="shared" ca="1" si="244"/>
        <v>52.34</v>
      </c>
      <c r="BG427" s="4">
        <f t="shared" ca="1" si="244"/>
        <v>51</v>
      </c>
      <c r="BH427" s="4">
        <f t="shared" ca="1" si="238"/>
        <v>46.09</v>
      </c>
      <c r="BI427" s="4">
        <f t="shared" ca="1" si="238"/>
        <v>42.43</v>
      </c>
      <c r="BJ427" s="4">
        <f t="shared" ca="1" si="238"/>
        <v>47.95</v>
      </c>
      <c r="BK427" s="4">
        <f t="shared" ca="1" si="238"/>
        <v>49.25</v>
      </c>
      <c r="BL427" s="4">
        <f t="shared" ca="1" si="238"/>
        <v>55.52</v>
      </c>
      <c r="BM427" s="4">
        <f t="shared" ca="1" si="238"/>
        <v>45.04</v>
      </c>
      <c r="BN427" s="4">
        <f t="shared" ca="1" si="238"/>
        <v>56.25</v>
      </c>
      <c r="BO427" s="4">
        <f t="shared" ca="1" si="238"/>
        <v>51.44</v>
      </c>
      <c r="BP427" s="4">
        <f t="shared" ca="1" si="238"/>
        <v>60.72</v>
      </c>
      <c r="BQ427" s="4">
        <f t="shared" ca="1" si="238"/>
        <v>57.27</v>
      </c>
      <c r="BR427" s="4">
        <f t="shared" ca="1" si="239"/>
        <v>57.93</v>
      </c>
      <c r="BS427" s="4">
        <f t="shared" ca="1" si="239"/>
        <v>49.01</v>
      </c>
      <c r="BT427" s="4">
        <f t="shared" ca="1" si="239"/>
        <v>51.41</v>
      </c>
      <c r="BU427" s="4">
        <f t="shared" ca="1" si="239"/>
        <v>57.33</v>
      </c>
      <c r="BV427" s="4">
        <f t="shared" ca="1" si="239"/>
        <v>52.36</v>
      </c>
      <c r="BW427" s="4">
        <f t="shared" ca="1" si="239"/>
        <v>53.55</v>
      </c>
      <c r="BX427" s="4">
        <f t="shared" ca="1" si="239"/>
        <v>61.42</v>
      </c>
      <c r="BY427" s="4">
        <f t="shared" ca="1" si="240"/>
        <v>0</v>
      </c>
      <c r="BZ427" s="4">
        <f t="shared" ca="1" si="240"/>
        <v>0</v>
      </c>
      <c r="CA427" s="4">
        <f t="shared" ca="1" si="240"/>
        <v>0</v>
      </c>
      <c r="CB427" s="4">
        <f t="shared" ca="1" si="240"/>
        <v>0</v>
      </c>
      <c r="CC427" s="4">
        <f t="shared" ca="1" si="240"/>
        <v>0</v>
      </c>
    </row>
    <row r="428" spans="2:81">
      <c r="C428" s="26" t="str">
        <f t="shared" si="229"/>
        <v>历史汇总!B</v>
      </c>
      <c r="D428" s="26">
        <v>426</v>
      </c>
      <c r="E428" s="26" t="str">
        <f t="shared" si="230"/>
        <v>历史新!C426</v>
      </c>
      <c r="F428" s="26">
        <f>ROW()</f>
        <v>428</v>
      </c>
      <c r="G428" s="35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205"/>
      <c r="AY428" s="47"/>
      <c r="AZ428" s="47"/>
      <c r="BA428" s="47"/>
      <c r="BB428" s="47"/>
      <c r="BC428" s="47"/>
      <c r="BD428" s="47"/>
      <c r="BE428" s="47"/>
      <c r="BF428" s="47"/>
    </row>
    <row r="429" spans="2:81">
      <c r="C429" s="26" t="str">
        <f t="shared" si="229"/>
        <v>历史汇总!B</v>
      </c>
      <c r="D429" s="26">
        <v>427</v>
      </c>
      <c r="E429" s="26" t="str">
        <f t="shared" si="230"/>
        <v>历史新!C427</v>
      </c>
      <c r="F429" s="26">
        <f>ROW()</f>
        <v>429</v>
      </c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203"/>
      <c r="AY429" s="35"/>
      <c r="AZ429" s="35"/>
      <c r="BA429" s="35"/>
      <c r="BB429" s="35"/>
      <c r="BC429" s="35"/>
      <c r="BD429" s="35"/>
      <c r="BE429" s="35"/>
      <c r="BF429" s="35"/>
    </row>
    <row r="430" spans="2:81" ht="21">
      <c r="C430" s="26" t="str">
        <f t="shared" si="229"/>
        <v>历史汇总!B</v>
      </c>
      <c r="D430" s="26">
        <v>428</v>
      </c>
      <c r="E430" s="26" t="str">
        <f t="shared" si="230"/>
        <v>历史新!C428</v>
      </c>
      <c r="F430" s="26">
        <f>ROW()</f>
        <v>430</v>
      </c>
      <c r="G430" s="696" t="s">
        <v>118</v>
      </c>
      <c r="H430" s="696"/>
      <c r="I430" s="42" t="str">
        <f>I3</f>
        <v>201101</v>
      </c>
      <c r="J430" s="42" t="str">
        <f t="shared" ref="J430:BT430" si="246">J3</f>
        <v>201102</v>
      </c>
      <c r="K430" s="42" t="str">
        <f t="shared" si="246"/>
        <v>201103</v>
      </c>
      <c r="L430" s="42" t="str">
        <f t="shared" si="246"/>
        <v>201104</v>
      </c>
      <c r="M430" s="42" t="str">
        <f t="shared" si="246"/>
        <v>201105</v>
      </c>
      <c r="N430" s="42" t="str">
        <f t="shared" si="246"/>
        <v>201106</v>
      </c>
      <c r="O430" s="42" t="str">
        <f t="shared" si="246"/>
        <v>201107</v>
      </c>
      <c r="P430" s="42" t="str">
        <f t="shared" si="246"/>
        <v>201108</v>
      </c>
      <c r="Q430" s="42" t="str">
        <f t="shared" si="246"/>
        <v>201109</v>
      </c>
      <c r="R430" s="42" t="str">
        <f t="shared" si="246"/>
        <v>201110</v>
      </c>
      <c r="S430" s="42" t="str">
        <f t="shared" si="246"/>
        <v>201111</v>
      </c>
      <c r="T430" s="42" t="str">
        <f t="shared" si="246"/>
        <v>201112</v>
      </c>
      <c r="U430" s="42" t="str">
        <f t="shared" si="246"/>
        <v>201201</v>
      </c>
      <c r="V430" s="42" t="str">
        <f t="shared" si="246"/>
        <v>201202</v>
      </c>
      <c r="W430" s="42" t="str">
        <f t="shared" si="246"/>
        <v>201203</v>
      </c>
      <c r="X430" s="42" t="str">
        <f t="shared" si="246"/>
        <v>201204</v>
      </c>
      <c r="Y430" s="42" t="str">
        <f t="shared" si="246"/>
        <v>201205</v>
      </c>
      <c r="Z430" s="42" t="str">
        <f t="shared" si="246"/>
        <v>201206</v>
      </c>
      <c r="AA430" s="42" t="str">
        <f t="shared" si="246"/>
        <v>201207</v>
      </c>
      <c r="AB430" s="42" t="str">
        <f t="shared" si="246"/>
        <v>201208</v>
      </c>
      <c r="AC430" s="42" t="str">
        <f t="shared" si="246"/>
        <v>201209</v>
      </c>
      <c r="AD430" s="42" t="str">
        <f t="shared" si="246"/>
        <v>201210</v>
      </c>
      <c r="AE430" s="42" t="str">
        <f t="shared" si="246"/>
        <v>201211</v>
      </c>
      <c r="AF430" s="42" t="str">
        <f t="shared" si="246"/>
        <v>201212</v>
      </c>
      <c r="AG430" s="42" t="str">
        <f t="shared" si="246"/>
        <v>201301</v>
      </c>
      <c r="AH430" s="42" t="str">
        <f t="shared" si="246"/>
        <v>201302</v>
      </c>
      <c r="AI430" s="42" t="str">
        <f t="shared" si="246"/>
        <v>201303</v>
      </c>
      <c r="AJ430" s="42" t="str">
        <f t="shared" si="246"/>
        <v>201304</v>
      </c>
      <c r="AK430" s="42" t="str">
        <f t="shared" si="246"/>
        <v>201305</v>
      </c>
      <c r="AL430" s="42" t="str">
        <f t="shared" si="246"/>
        <v>201306</v>
      </c>
      <c r="AM430" s="42" t="str">
        <f t="shared" si="246"/>
        <v>201307</v>
      </c>
      <c r="AN430" s="42" t="str">
        <f t="shared" si="246"/>
        <v>201308</v>
      </c>
      <c r="AO430" s="42" t="str">
        <f t="shared" si="246"/>
        <v>201309</v>
      </c>
      <c r="AP430" s="42" t="str">
        <f t="shared" si="246"/>
        <v>201310</v>
      </c>
      <c r="AQ430" s="42" t="str">
        <f t="shared" si="246"/>
        <v>201311</v>
      </c>
      <c r="AR430" s="42" t="str">
        <f t="shared" si="246"/>
        <v>201312</v>
      </c>
      <c r="AS430" s="42" t="str">
        <f t="shared" si="246"/>
        <v>201401</v>
      </c>
      <c r="AT430" s="42" t="str">
        <f t="shared" si="246"/>
        <v>201402</v>
      </c>
      <c r="AU430" s="42" t="str">
        <f t="shared" si="246"/>
        <v>201403</v>
      </c>
      <c r="AV430" s="42" t="str">
        <f t="shared" si="246"/>
        <v>201404</v>
      </c>
      <c r="AW430" s="42" t="str">
        <f t="shared" si="246"/>
        <v>201405</v>
      </c>
      <c r="AX430" s="42" t="str">
        <f t="shared" si="246"/>
        <v>201406</v>
      </c>
      <c r="AY430" s="42" t="str">
        <f t="shared" si="246"/>
        <v>201407</v>
      </c>
      <c r="AZ430" s="42" t="str">
        <f t="shared" si="246"/>
        <v>201408</v>
      </c>
      <c r="BA430" s="42" t="str">
        <f t="shared" si="246"/>
        <v>201409</v>
      </c>
      <c r="BB430" s="42" t="str">
        <f t="shared" si="246"/>
        <v>201410</v>
      </c>
      <c r="BC430" s="42" t="str">
        <f t="shared" si="246"/>
        <v>201411</v>
      </c>
      <c r="BD430" s="42" t="str">
        <f t="shared" si="246"/>
        <v>201412</v>
      </c>
      <c r="BE430" s="42" t="str">
        <f t="shared" si="246"/>
        <v>201501</v>
      </c>
      <c r="BF430" s="42" t="str">
        <f t="shared" si="246"/>
        <v>201502</v>
      </c>
      <c r="BG430" s="42" t="str">
        <f t="shared" si="246"/>
        <v>201503</v>
      </c>
      <c r="BH430" s="42" t="str">
        <f t="shared" ref="BH430:BP430" si="247">BH3</f>
        <v>201504</v>
      </c>
      <c r="BI430" s="42" t="str">
        <f t="shared" si="247"/>
        <v>201505</v>
      </c>
      <c r="BJ430" s="42" t="str">
        <f t="shared" si="247"/>
        <v>201506</v>
      </c>
      <c r="BK430" s="42" t="str">
        <f t="shared" si="247"/>
        <v>201507</v>
      </c>
      <c r="BL430" s="42" t="str">
        <f t="shared" si="247"/>
        <v>201508</v>
      </c>
      <c r="BM430" s="42" t="str">
        <f t="shared" si="247"/>
        <v>201509</v>
      </c>
      <c r="BN430" s="42" t="str">
        <f t="shared" si="247"/>
        <v>201510</v>
      </c>
      <c r="BO430" s="42" t="str">
        <f t="shared" si="247"/>
        <v>201511</v>
      </c>
      <c r="BP430" s="42" t="str">
        <f t="shared" si="247"/>
        <v>201512</v>
      </c>
      <c r="BQ430" s="42" t="str">
        <f t="shared" si="246"/>
        <v>201601</v>
      </c>
      <c r="BR430" s="42" t="str">
        <f t="shared" si="246"/>
        <v>201602</v>
      </c>
      <c r="BS430" s="42" t="str">
        <f t="shared" si="246"/>
        <v>201603</v>
      </c>
      <c r="BT430" s="42" t="str">
        <f t="shared" si="246"/>
        <v>201604</v>
      </c>
      <c r="BU430" s="42" t="str">
        <f t="shared" ref="BU430:CC430" si="248">BU3</f>
        <v>201605</v>
      </c>
      <c r="BV430" s="42" t="str">
        <f t="shared" si="248"/>
        <v>201606</v>
      </c>
      <c r="BW430" s="42" t="str">
        <f t="shared" si="248"/>
        <v>201607</v>
      </c>
      <c r="BX430" s="42" t="str">
        <f t="shared" si="248"/>
        <v>201608</v>
      </c>
      <c r="BY430" s="42" t="str">
        <f t="shared" si="248"/>
        <v>201609</v>
      </c>
      <c r="BZ430" s="42" t="str">
        <f t="shared" si="248"/>
        <v>201610</v>
      </c>
      <c r="CA430" s="42" t="str">
        <f t="shared" si="248"/>
        <v>201611</v>
      </c>
      <c r="CB430" s="42" t="str">
        <f t="shared" si="248"/>
        <v>201612</v>
      </c>
      <c r="CC430" s="42" t="str">
        <f t="shared" si="248"/>
        <v>201701</v>
      </c>
    </row>
    <row r="431" spans="2:81">
      <c r="B431" s="26">
        <v>368</v>
      </c>
      <c r="C431" s="26" t="str">
        <f t="shared" si="229"/>
        <v>历史汇总!B368</v>
      </c>
      <c r="D431" s="26">
        <v>429</v>
      </c>
      <c r="E431" s="26" t="str">
        <f t="shared" si="230"/>
        <v>历史新!C429</v>
      </c>
      <c r="F431" s="26">
        <f>ROW()</f>
        <v>431</v>
      </c>
      <c r="G431" s="694" t="s">
        <v>14</v>
      </c>
      <c r="H431" s="28" t="s">
        <v>70</v>
      </c>
      <c r="I431" s="43">
        <f ca="1">OFFSET(INDIRECT($E431),0,I$1)</f>
        <v>0</v>
      </c>
      <c r="J431" s="43">
        <f t="shared" ref="J431:BG436" ca="1" si="249">OFFSET(INDIRECT($E431),0,J$1)</f>
        <v>0</v>
      </c>
      <c r="K431" s="43">
        <f t="shared" ca="1" si="249"/>
        <v>0</v>
      </c>
      <c r="L431" s="43">
        <f t="shared" ca="1" si="249"/>
        <v>0</v>
      </c>
      <c r="M431" s="43">
        <f t="shared" ca="1" si="249"/>
        <v>0</v>
      </c>
      <c r="N431" s="43">
        <f t="shared" ca="1" si="249"/>
        <v>0</v>
      </c>
      <c r="O431" s="43">
        <f t="shared" ca="1" si="249"/>
        <v>0</v>
      </c>
      <c r="P431" s="43">
        <f t="shared" ca="1" si="249"/>
        <v>0</v>
      </c>
      <c r="Q431" s="43">
        <f t="shared" ca="1" si="249"/>
        <v>0</v>
      </c>
      <c r="R431" s="43">
        <f t="shared" ca="1" si="249"/>
        <v>0</v>
      </c>
      <c r="S431" s="43">
        <f t="shared" ca="1" si="249"/>
        <v>0</v>
      </c>
      <c r="T431" s="43">
        <f t="shared" ca="1" si="249"/>
        <v>0</v>
      </c>
      <c r="U431" s="43">
        <f t="shared" ca="1" si="249"/>
        <v>0</v>
      </c>
      <c r="V431" s="43">
        <f t="shared" ca="1" si="249"/>
        <v>0</v>
      </c>
      <c r="W431" s="43">
        <f t="shared" ca="1" si="249"/>
        <v>0</v>
      </c>
      <c r="X431" s="43">
        <f t="shared" ca="1" si="249"/>
        <v>0</v>
      </c>
      <c r="Y431" s="43">
        <f t="shared" ca="1" si="249"/>
        <v>0</v>
      </c>
      <c r="Z431" s="43">
        <f t="shared" ca="1" si="249"/>
        <v>0</v>
      </c>
      <c r="AA431" s="43">
        <f t="shared" ca="1" si="249"/>
        <v>0</v>
      </c>
      <c r="AB431" s="43">
        <f t="shared" ca="1" si="249"/>
        <v>0</v>
      </c>
      <c r="AC431" s="43">
        <f t="shared" ca="1" si="249"/>
        <v>0</v>
      </c>
      <c r="AD431" s="43">
        <f t="shared" ca="1" si="249"/>
        <v>0</v>
      </c>
      <c r="AE431" s="43">
        <f t="shared" ca="1" si="249"/>
        <v>0</v>
      </c>
      <c r="AF431" s="43">
        <f t="shared" ca="1" si="249"/>
        <v>0</v>
      </c>
      <c r="AG431" s="43">
        <f t="shared" ca="1" si="249"/>
        <v>0</v>
      </c>
      <c r="AH431" s="43">
        <f t="shared" ca="1" si="249"/>
        <v>0</v>
      </c>
      <c r="AI431" s="43">
        <f t="shared" ca="1" si="249"/>
        <v>0</v>
      </c>
      <c r="AJ431" s="43">
        <f t="shared" ca="1" si="249"/>
        <v>0</v>
      </c>
      <c r="AK431" s="43">
        <f t="shared" ca="1" si="249"/>
        <v>0</v>
      </c>
      <c r="AL431" s="43">
        <f t="shared" ca="1" si="249"/>
        <v>0</v>
      </c>
      <c r="AM431" s="43">
        <f t="shared" ca="1" si="249"/>
        <v>0</v>
      </c>
      <c r="AN431" s="43">
        <f t="shared" ca="1" si="249"/>
        <v>0</v>
      </c>
      <c r="AO431" s="43">
        <f t="shared" ca="1" si="249"/>
        <v>0</v>
      </c>
      <c r="AP431" s="43">
        <f t="shared" ca="1" si="249"/>
        <v>0</v>
      </c>
      <c r="AQ431" s="43">
        <f t="shared" ca="1" si="249"/>
        <v>128588</v>
      </c>
      <c r="AR431" s="43">
        <f t="shared" ca="1" si="249"/>
        <v>2332289</v>
      </c>
      <c r="AS431" s="43">
        <f t="shared" ca="1" si="249"/>
        <v>3171429</v>
      </c>
      <c r="AT431" s="43">
        <f t="shared" ca="1" si="249"/>
        <v>2263796</v>
      </c>
      <c r="AU431" s="43">
        <f t="shared" ca="1" si="249"/>
        <v>1867251</v>
      </c>
      <c r="AV431" s="43">
        <f t="shared" ca="1" si="249"/>
        <v>1948712</v>
      </c>
      <c r="AW431" s="43">
        <f t="shared" ca="1" si="249"/>
        <v>2253685</v>
      </c>
      <c r="AX431" s="2">
        <f t="shared" ca="1" si="249"/>
        <v>2028431</v>
      </c>
      <c r="AY431" s="2">
        <f t="shared" ca="1" si="249"/>
        <v>3944655</v>
      </c>
      <c r="AZ431" s="2">
        <f t="shared" ca="1" si="249"/>
        <v>3366959</v>
      </c>
      <c r="BA431" s="2">
        <f t="shared" ca="1" si="249"/>
        <v>1820405</v>
      </c>
      <c r="BB431" s="2">
        <f t="shared" ca="1" si="249"/>
        <v>2391520</v>
      </c>
      <c r="BC431" s="2">
        <f t="shared" ca="1" si="249"/>
        <v>1588454</v>
      </c>
      <c r="BD431" s="2">
        <f t="shared" ca="1" si="249"/>
        <v>1767421</v>
      </c>
      <c r="BE431" s="2">
        <f t="shared" ca="1" si="249"/>
        <v>1687871</v>
      </c>
      <c r="BF431" s="2">
        <f t="shared" ca="1" si="249"/>
        <v>2235886</v>
      </c>
      <c r="BG431" s="2">
        <f t="shared" ca="1" si="249"/>
        <v>1387963</v>
      </c>
      <c r="BH431" s="2">
        <f t="shared" ref="BH431:BY446" ca="1" si="250">OFFSET(INDIRECT($E431),0,BH$1)</f>
        <v>1715059</v>
      </c>
      <c r="BI431" s="2">
        <f t="shared" ca="1" si="250"/>
        <v>1507309</v>
      </c>
      <c r="BJ431" s="2">
        <f t="shared" ca="1" si="250"/>
        <v>2004253</v>
      </c>
      <c r="BK431" s="2">
        <f t="shared" ca="1" si="250"/>
        <v>2721690</v>
      </c>
      <c r="BL431" s="2">
        <f t="shared" ca="1" si="250"/>
        <v>2781283</v>
      </c>
      <c r="BM431" s="2">
        <f t="shared" ca="1" si="250"/>
        <v>1767778</v>
      </c>
      <c r="BN431" s="2">
        <f t="shared" ca="1" si="250"/>
        <v>1819037</v>
      </c>
      <c r="BO431" s="2">
        <f t="shared" ca="1" si="250"/>
        <v>1693531</v>
      </c>
      <c r="BP431" s="2">
        <f t="shared" ca="1" si="250"/>
        <v>1362427</v>
      </c>
      <c r="BQ431" s="2">
        <f t="shared" ca="1" si="250"/>
        <v>2431824</v>
      </c>
      <c r="BR431" s="2">
        <f t="shared" ca="1" si="250"/>
        <v>1953679</v>
      </c>
      <c r="BS431" s="2">
        <f t="shared" ca="1" si="250"/>
        <v>1315504</v>
      </c>
      <c r="BT431" s="2">
        <f t="shared" ca="1" si="250"/>
        <v>1630884</v>
      </c>
      <c r="BU431" s="2">
        <f t="shared" ca="1" si="250"/>
        <v>1299539</v>
      </c>
      <c r="BV431" s="2">
        <f t="shared" ca="1" si="250"/>
        <v>1477046</v>
      </c>
      <c r="BW431" s="2">
        <f t="shared" ca="1" si="250"/>
        <v>2382520</v>
      </c>
      <c r="BX431" s="2">
        <f t="shared" ref="BR431:BX446" ca="1" si="251">OFFSET(INDIRECT($E431),0,BX$1)</f>
        <v>1927052</v>
      </c>
      <c r="BY431" s="2">
        <f t="shared" ca="1" si="250"/>
        <v>0</v>
      </c>
      <c r="BZ431" s="2">
        <f t="shared" ref="BY431:CC446" ca="1" si="252">OFFSET(INDIRECT($E431),0,BZ$1)</f>
        <v>0</v>
      </c>
      <c r="CA431" s="2">
        <f t="shared" ca="1" si="252"/>
        <v>0</v>
      </c>
      <c r="CB431" s="2">
        <f t="shared" ca="1" si="252"/>
        <v>0</v>
      </c>
      <c r="CC431" s="2">
        <f t="shared" ca="1" si="252"/>
        <v>0</v>
      </c>
    </row>
    <row r="432" spans="2:81">
      <c r="B432" s="26">
        <v>369</v>
      </c>
      <c r="C432" s="26" t="str">
        <f t="shared" si="229"/>
        <v>历史汇总!B369</v>
      </c>
      <c r="D432" s="26">
        <v>430</v>
      </c>
      <c r="E432" s="26" t="str">
        <f t="shared" si="230"/>
        <v>历史新!C430</v>
      </c>
      <c r="F432" s="26">
        <f>ROW()</f>
        <v>432</v>
      </c>
      <c r="G432" s="694"/>
      <c r="H432" s="29" t="s">
        <v>71</v>
      </c>
      <c r="I432" s="49">
        <f t="shared" ref="I432:X452" ca="1" si="253">OFFSET(INDIRECT($E432),0,I$1)</f>
        <v>0</v>
      </c>
      <c r="J432" s="49">
        <f t="shared" ca="1" si="249"/>
        <v>0</v>
      </c>
      <c r="K432" s="49">
        <f t="shared" ca="1" si="249"/>
        <v>0</v>
      </c>
      <c r="L432" s="49">
        <f t="shared" ca="1" si="249"/>
        <v>0</v>
      </c>
      <c r="M432" s="49">
        <f t="shared" ca="1" si="249"/>
        <v>0</v>
      </c>
      <c r="N432" s="49">
        <f t="shared" ca="1" si="249"/>
        <v>0</v>
      </c>
      <c r="O432" s="49">
        <f t="shared" ca="1" si="249"/>
        <v>0</v>
      </c>
      <c r="P432" s="49">
        <f t="shared" ca="1" si="249"/>
        <v>0</v>
      </c>
      <c r="Q432" s="49">
        <f t="shared" ca="1" si="249"/>
        <v>0</v>
      </c>
      <c r="R432" s="49">
        <f t="shared" ca="1" si="249"/>
        <v>0</v>
      </c>
      <c r="S432" s="49">
        <f t="shared" ca="1" si="249"/>
        <v>0</v>
      </c>
      <c r="T432" s="49">
        <f t="shared" ca="1" si="249"/>
        <v>0</v>
      </c>
      <c r="U432" s="49">
        <f t="shared" ca="1" si="249"/>
        <v>0</v>
      </c>
      <c r="V432" s="49">
        <f t="shared" ca="1" si="249"/>
        <v>0</v>
      </c>
      <c r="W432" s="49">
        <f t="shared" ca="1" si="249"/>
        <v>0</v>
      </c>
      <c r="X432" s="49">
        <f t="shared" ca="1" si="249"/>
        <v>0</v>
      </c>
      <c r="Y432" s="49">
        <f t="shared" ca="1" si="249"/>
        <v>0</v>
      </c>
      <c r="Z432" s="49">
        <f t="shared" ca="1" si="249"/>
        <v>0</v>
      </c>
      <c r="AA432" s="49">
        <f t="shared" ca="1" si="249"/>
        <v>0</v>
      </c>
      <c r="AB432" s="49">
        <f t="shared" ca="1" si="249"/>
        <v>0</v>
      </c>
      <c r="AC432" s="49">
        <f t="shared" ca="1" si="249"/>
        <v>0</v>
      </c>
      <c r="AD432" s="49">
        <f t="shared" ca="1" si="249"/>
        <v>0</v>
      </c>
      <c r="AE432" s="49">
        <f t="shared" ca="1" si="249"/>
        <v>0</v>
      </c>
      <c r="AF432" s="49">
        <f t="shared" ca="1" si="249"/>
        <v>0</v>
      </c>
      <c r="AG432" s="49">
        <f t="shared" ca="1" si="249"/>
        <v>0</v>
      </c>
      <c r="AH432" s="49">
        <f t="shared" ca="1" si="249"/>
        <v>0</v>
      </c>
      <c r="AI432" s="49">
        <f t="shared" ca="1" si="249"/>
        <v>0</v>
      </c>
      <c r="AJ432" s="49">
        <f t="shared" ca="1" si="249"/>
        <v>0</v>
      </c>
      <c r="AK432" s="49">
        <f t="shared" ca="1" si="249"/>
        <v>0</v>
      </c>
      <c r="AL432" s="49">
        <f t="shared" ca="1" si="249"/>
        <v>0</v>
      </c>
      <c r="AM432" s="49">
        <f t="shared" ca="1" si="249"/>
        <v>0</v>
      </c>
      <c r="AN432" s="49">
        <f t="shared" ca="1" si="249"/>
        <v>0</v>
      </c>
      <c r="AO432" s="49">
        <f t="shared" ca="1" si="249"/>
        <v>0</v>
      </c>
      <c r="AP432" s="49">
        <f t="shared" ca="1" si="249"/>
        <v>0</v>
      </c>
      <c r="AQ432" s="49">
        <f t="shared" ca="1" si="249"/>
        <v>0</v>
      </c>
      <c r="AR432" s="49">
        <f t="shared" ca="1" si="249"/>
        <v>17.137699999999999</v>
      </c>
      <c r="AS432" s="49">
        <f t="shared" ca="1" si="249"/>
        <v>0.35980000000000001</v>
      </c>
      <c r="AT432" s="49">
        <f t="shared" ca="1" si="249"/>
        <v>-0.28620000000000001</v>
      </c>
      <c r="AU432" s="49">
        <f t="shared" ca="1" si="249"/>
        <v>-0.17519999999999999</v>
      </c>
      <c r="AV432" s="49">
        <f t="shared" ca="1" si="249"/>
        <v>4.36E-2</v>
      </c>
      <c r="AW432" s="49">
        <f t="shared" ca="1" si="249"/>
        <v>0.1565</v>
      </c>
      <c r="AX432" s="4">
        <f t="shared" ca="1" si="249"/>
        <v>-9.9900000000000003E-2</v>
      </c>
      <c r="AY432" s="4">
        <f t="shared" ca="1" si="249"/>
        <v>0.94469999999999998</v>
      </c>
      <c r="AZ432" s="4">
        <f t="shared" ca="1" si="249"/>
        <v>-0.14649999999999999</v>
      </c>
      <c r="BA432" s="4">
        <f t="shared" ca="1" si="249"/>
        <v>-0.45929999999999999</v>
      </c>
      <c r="BB432" s="4">
        <f t="shared" ca="1" si="249"/>
        <v>0.31369999999999998</v>
      </c>
      <c r="BC432" s="4">
        <f t="shared" ca="1" si="249"/>
        <v>-0.33579999999999999</v>
      </c>
      <c r="BD432" s="4">
        <f t="shared" ca="1" si="249"/>
        <v>0.11269999999999999</v>
      </c>
      <c r="BE432" s="4">
        <f t="shared" ca="1" si="249"/>
        <v>-4.4999999999999998E-2</v>
      </c>
      <c r="BF432" s="4">
        <f t="shared" ca="1" si="249"/>
        <v>0.32469999999999999</v>
      </c>
      <c r="BG432" s="4">
        <f t="shared" ca="1" si="249"/>
        <v>-0.37919999999999998</v>
      </c>
      <c r="BH432" s="4">
        <f t="shared" ca="1" si="250"/>
        <v>0.23569999999999999</v>
      </c>
      <c r="BI432" s="4">
        <f t="shared" ca="1" si="250"/>
        <v>-0.1211</v>
      </c>
      <c r="BJ432" s="4">
        <f t="shared" ca="1" si="250"/>
        <v>0.32969999999999999</v>
      </c>
      <c r="BK432" s="4">
        <f t="shared" ca="1" si="250"/>
        <v>0.35799999999999998</v>
      </c>
      <c r="BL432" s="4">
        <f t="shared" ca="1" si="250"/>
        <v>2.1899999999999999E-2</v>
      </c>
      <c r="BM432" s="4">
        <f t="shared" ca="1" si="250"/>
        <v>-0.3644</v>
      </c>
      <c r="BN432" s="4">
        <f t="shared" ca="1" si="250"/>
        <v>2.9000000000000001E-2</v>
      </c>
      <c r="BO432" s="4">
        <f t="shared" ca="1" si="250"/>
        <v>-6.9000000000000006E-2</v>
      </c>
      <c r="BP432" s="4">
        <f t="shared" ca="1" si="250"/>
        <v>-0.19550000000000001</v>
      </c>
      <c r="BQ432" s="4">
        <f t="shared" ca="1" si="250"/>
        <v>0.78490000000000004</v>
      </c>
      <c r="BR432" s="4">
        <f t="shared" ca="1" si="251"/>
        <v>-0.1966</v>
      </c>
      <c r="BS432" s="4">
        <f t="shared" ca="1" si="251"/>
        <v>-0.32669999999999999</v>
      </c>
      <c r="BT432" s="4">
        <f t="shared" ca="1" si="251"/>
        <v>0.2397</v>
      </c>
      <c r="BU432" s="4">
        <f t="shared" ca="1" si="251"/>
        <v>-0.20319999999999999</v>
      </c>
      <c r="BV432" s="4">
        <f t="shared" ca="1" si="251"/>
        <v>0.1366</v>
      </c>
      <c r="BW432" s="4">
        <f t="shared" ca="1" si="251"/>
        <v>0.61299999999999999</v>
      </c>
      <c r="BX432" s="4">
        <f t="shared" ca="1" si="251"/>
        <v>-0.19120000000000001</v>
      </c>
      <c r="BY432" s="4">
        <f t="shared" ca="1" si="252"/>
        <v>0</v>
      </c>
      <c r="BZ432" s="4">
        <f t="shared" ca="1" si="252"/>
        <v>0</v>
      </c>
      <c r="CA432" s="4">
        <f t="shared" ca="1" si="252"/>
        <v>0</v>
      </c>
      <c r="CB432" s="4">
        <f t="shared" ca="1" si="252"/>
        <v>0</v>
      </c>
      <c r="CC432" s="4">
        <f t="shared" ca="1" si="252"/>
        <v>0</v>
      </c>
    </row>
    <row r="433" spans="2:81">
      <c r="B433" s="26">
        <v>370</v>
      </c>
      <c r="C433" s="26" t="str">
        <f t="shared" si="229"/>
        <v>历史汇总!B370</v>
      </c>
      <c r="D433" s="26">
        <v>431</v>
      </c>
      <c r="E433" s="26" t="str">
        <f t="shared" si="230"/>
        <v>历史新!C431</v>
      </c>
      <c r="F433" s="26">
        <f>ROW()</f>
        <v>433</v>
      </c>
      <c r="G433" s="694"/>
      <c r="H433" s="28" t="s">
        <v>72</v>
      </c>
      <c r="I433" s="43">
        <f t="shared" ca="1" si="253"/>
        <v>0</v>
      </c>
      <c r="J433" s="43">
        <f t="shared" ca="1" si="249"/>
        <v>0</v>
      </c>
      <c r="K433" s="43">
        <f t="shared" ca="1" si="249"/>
        <v>0</v>
      </c>
      <c r="L433" s="43">
        <f t="shared" ca="1" si="249"/>
        <v>0</v>
      </c>
      <c r="M433" s="43">
        <f t="shared" ca="1" si="249"/>
        <v>0</v>
      </c>
      <c r="N433" s="43">
        <f t="shared" ca="1" si="249"/>
        <v>0</v>
      </c>
      <c r="O433" s="43">
        <f t="shared" ca="1" si="249"/>
        <v>0</v>
      </c>
      <c r="P433" s="43">
        <f t="shared" ca="1" si="249"/>
        <v>0</v>
      </c>
      <c r="Q433" s="43">
        <f t="shared" ca="1" si="249"/>
        <v>0</v>
      </c>
      <c r="R433" s="43">
        <f t="shared" ca="1" si="249"/>
        <v>0</v>
      </c>
      <c r="S433" s="43">
        <f t="shared" ca="1" si="249"/>
        <v>0</v>
      </c>
      <c r="T433" s="43">
        <f t="shared" ca="1" si="249"/>
        <v>0</v>
      </c>
      <c r="U433" s="43">
        <f t="shared" ca="1" si="249"/>
        <v>0</v>
      </c>
      <c r="V433" s="43">
        <f t="shared" ca="1" si="249"/>
        <v>0</v>
      </c>
      <c r="W433" s="43">
        <f t="shared" ca="1" si="249"/>
        <v>0</v>
      </c>
      <c r="X433" s="43">
        <f t="shared" ca="1" si="249"/>
        <v>0</v>
      </c>
      <c r="Y433" s="43">
        <f t="shared" ca="1" si="249"/>
        <v>0</v>
      </c>
      <c r="Z433" s="43">
        <f t="shared" ca="1" si="249"/>
        <v>0</v>
      </c>
      <c r="AA433" s="43">
        <f t="shared" ca="1" si="249"/>
        <v>0</v>
      </c>
      <c r="AB433" s="43">
        <f t="shared" ca="1" si="249"/>
        <v>0</v>
      </c>
      <c r="AC433" s="43">
        <f t="shared" ca="1" si="249"/>
        <v>0</v>
      </c>
      <c r="AD433" s="43">
        <f t="shared" ca="1" si="249"/>
        <v>0</v>
      </c>
      <c r="AE433" s="43">
        <f t="shared" ca="1" si="249"/>
        <v>0</v>
      </c>
      <c r="AF433" s="43">
        <f t="shared" ca="1" si="249"/>
        <v>0</v>
      </c>
      <c r="AG433" s="43">
        <f t="shared" ca="1" si="249"/>
        <v>0</v>
      </c>
      <c r="AH433" s="43">
        <f t="shared" ca="1" si="249"/>
        <v>0</v>
      </c>
      <c r="AI433" s="43">
        <f t="shared" ca="1" si="249"/>
        <v>0</v>
      </c>
      <c r="AJ433" s="43">
        <f t="shared" ca="1" si="249"/>
        <v>0</v>
      </c>
      <c r="AK433" s="43">
        <f t="shared" ca="1" si="249"/>
        <v>0</v>
      </c>
      <c r="AL433" s="43">
        <f t="shared" ca="1" si="249"/>
        <v>0</v>
      </c>
      <c r="AM433" s="43">
        <f t="shared" ca="1" si="249"/>
        <v>0</v>
      </c>
      <c r="AN433" s="43">
        <f t="shared" ca="1" si="249"/>
        <v>0</v>
      </c>
      <c r="AO433" s="43">
        <f t="shared" ca="1" si="249"/>
        <v>0</v>
      </c>
      <c r="AP433" s="43">
        <f t="shared" ca="1" si="249"/>
        <v>0</v>
      </c>
      <c r="AQ433" s="43">
        <f t="shared" ca="1" si="249"/>
        <v>0</v>
      </c>
      <c r="AR433" s="43">
        <f t="shared" ca="1" si="249"/>
        <v>0</v>
      </c>
      <c r="AS433" s="43">
        <f t="shared" ca="1" si="249"/>
        <v>1789131</v>
      </c>
      <c r="AT433" s="43">
        <f t="shared" ca="1" si="249"/>
        <v>1142976</v>
      </c>
      <c r="AU433" s="43">
        <f t="shared" ca="1" si="249"/>
        <v>862195</v>
      </c>
      <c r="AV433" s="43">
        <f t="shared" ca="1" si="249"/>
        <v>836480</v>
      </c>
      <c r="AW433" s="43">
        <f t="shared" ca="1" si="249"/>
        <v>964685</v>
      </c>
      <c r="AX433" s="2">
        <f t="shared" ca="1" si="249"/>
        <v>871594</v>
      </c>
      <c r="AY433" s="2">
        <f t="shared" ca="1" si="249"/>
        <v>1709377</v>
      </c>
      <c r="AZ433" s="2">
        <f t="shared" ca="1" si="249"/>
        <v>1422111</v>
      </c>
      <c r="BA433" s="2">
        <f t="shared" ca="1" si="249"/>
        <v>690018</v>
      </c>
      <c r="BB433" s="2">
        <f t="shared" ca="1" si="249"/>
        <v>884050</v>
      </c>
      <c r="BC433" s="2">
        <f t="shared" ca="1" si="249"/>
        <v>625070</v>
      </c>
      <c r="BD433" s="2">
        <f t="shared" ca="1" si="249"/>
        <v>664777</v>
      </c>
      <c r="BE433" s="2">
        <f t="shared" ca="1" si="249"/>
        <v>713678</v>
      </c>
      <c r="BF433" s="2">
        <f t="shared" ca="1" si="249"/>
        <v>859715</v>
      </c>
      <c r="BG433" s="2">
        <f t="shared" ca="1" si="249"/>
        <v>545924</v>
      </c>
      <c r="BH433" s="2">
        <f t="shared" ca="1" si="250"/>
        <v>614483</v>
      </c>
      <c r="BI433" s="2">
        <f t="shared" ca="1" si="250"/>
        <v>623149</v>
      </c>
      <c r="BJ433" s="2">
        <f t="shared" ca="1" si="250"/>
        <v>719752</v>
      </c>
      <c r="BK433" s="2">
        <f t="shared" ca="1" si="250"/>
        <v>1072215</v>
      </c>
      <c r="BL433" s="2">
        <f t="shared" ca="1" si="250"/>
        <v>1115292</v>
      </c>
      <c r="BM433" s="2">
        <f t="shared" ca="1" si="250"/>
        <v>666957</v>
      </c>
      <c r="BN433" s="2">
        <f t="shared" ca="1" si="250"/>
        <v>661214</v>
      </c>
      <c r="BO433" s="2">
        <f t="shared" ca="1" si="250"/>
        <v>588503</v>
      </c>
      <c r="BP433" s="2">
        <f t="shared" ca="1" si="250"/>
        <v>523457</v>
      </c>
      <c r="BQ433" s="2">
        <f t="shared" ca="1" si="250"/>
        <v>926199</v>
      </c>
      <c r="BR433" s="2">
        <f t="shared" ca="1" si="251"/>
        <v>676991</v>
      </c>
      <c r="BS433" s="2">
        <f t="shared" ca="1" si="251"/>
        <v>471563</v>
      </c>
      <c r="BT433" s="2">
        <f t="shared" ca="1" si="251"/>
        <v>567957</v>
      </c>
      <c r="BU433" s="2">
        <f t="shared" ca="1" si="251"/>
        <v>538750</v>
      </c>
      <c r="BV433" s="2">
        <f t="shared" ca="1" si="251"/>
        <v>622049</v>
      </c>
      <c r="BW433" s="2">
        <f t="shared" ca="1" si="251"/>
        <v>1129799</v>
      </c>
      <c r="BX433" s="2">
        <f t="shared" ca="1" si="251"/>
        <v>849647</v>
      </c>
      <c r="BY433" s="2">
        <f t="shared" ca="1" si="252"/>
        <v>0</v>
      </c>
      <c r="BZ433" s="2">
        <f t="shared" ca="1" si="252"/>
        <v>0</v>
      </c>
      <c r="CA433" s="2">
        <f t="shared" ca="1" si="252"/>
        <v>0</v>
      </c>
      <c r="CB433" s="2">
        <f t="shared" ca="1" si="252"/>
        <v>0</v>
      </c>
      <c r="CC433" s="2">
        <f t="shared" ca="1" si="252"/>
        <v>0</v>
      </c>
    </row>
    <row r="434" spans="2:81">
      <c r="B434" s="26">
        <v>371</v>
      </c>
      <c r="C434" s="26" t="str">
        <f t="shared" si="229"/>
        <v>历史汇总!B371</v>
      </c>
      <c r="D434" s="26">
        <v>432</v>
      </c>
      <c r="E434" s="26" t="str">
        <f t="shared" si="230"/>
        <v>历史新!C432</v>
      </c>
      <c r="F434" s="26">
        <f>ROW()</f>
        <v>434</v>
      </c>
      <c r="G434" s="694"/>
      <c r="H434" s="29" t="s">
        <v>73</v>
      </c>
      <c r="I434" s="49">
        <f t="shared" ca="1" si="253"/>
        <v>0</v>
      </c>
      <c r="J434" s="49">
        <f t="shared" ca="1" si="249"/>
        <v>0</v>
      </c>
      <c r="K434" s="49">
        <f t="shared" ca="1" si="249"/>
        <v>0</v>
      </c>
      <c r="L434" s="49">
        <f t="shared" ca="1" si="249"/>
        <v>0</v>
      </c>
      <c r="M434" s="49">
        <f t="shared" ca="1" si="249"/>
        <v>0</v>
      </c>
      <c r="N434" s="49">
        <f t="shared" ca="1" si="249"/>
        <v>0</v>
      </c>
      <c r="O434" s="49">
        <f t="shared" ca="1" si="249"/>
        <v>0</v>
      </c>
      <c r="P434" s="49">
        <f t="shared" ca="1" si="249"/>
        <v>0</v>
      </c>
      <c r="Q434" s="49">
        <f t="shared" ca="1" si="249"/>
        <v>0</v>
      </c>
      <c r="R434" s="49">
        <f t="shared" ca="1" si="249"/>
        <v>0</v>
      </c>
      <c r="S434" s="49">
        <f t="shared" ca="1" si="249"/>
        <v>0</v>
      </c>
      <c r="T434" s="49">
        <f t="shared" ca="1" si="249"/>
        <v>0</v>
      </c>
      <c r="U434" s="49">
        <f t="shared" ca="1" si="249"/>
        <v>0</v>
      </c>
      <c r="V434" s="49">
        <f t="shared" ca="1" si="249"/>
        <v>0</v>
      </c>
      <c r="W434" s="49">
        <f t="shared" ca="1" si="249"/>
        <v>0</v>
      </c>
      <c r="X434" s="49">
        <f t="shared" ca="1" si="249"/>
        <v>0</v>
      </c>
      <c r="Y434" s="49">
        <f t="shared" ca="1" si="249"/>
        <v>0</v>
      </c>
      <c r="Z434" s="49">
        <f t="shared" ca="1" si="249"/>
        <v>0</v>
      </c>
      <c r="AA434" s="49">
        <f t="shared" ca="1" si="249"/>
        <v>0</v>
      </c>
      <c r="AB434" s="49">
        <f t="shared" ca="1" si="249"/>
        <v>0</v>
      </c>
      <c r="AC434" s="49">
        <f t="shared" ca="1" si="249"/>
        <v>0</v>
      </c>
      <c r="AD434" s="49">
        <f t="shared" ca="1" si="249"/>
        <v>0</v>
      </c>
      <c r="AE434" s="49">
        <f t="shared" ca="1" si="249"/>
        <v>0</v>
      </c>
      <c r="AF434" s="49">
        <f t="shared" ca="1" si="249"/>
        <v>0</v>
      </c>
      <c r="AG434" s="49">
        <f t="shared" ca="1" si="249"/>
        <v>0</v>
      </c>
      <c r="AH434" s="49">
        <f t="shared" ca="1" si="249"/>
        <v>0</v>
      </c>
      <c r="AI434" s="49">
        <f t="shared" ca="1" si="249"/>
        <v>0</v>
      </c>
      <c r="AJ434" s="49">
        <f t="shared" ca="1" si="249"/>
        <v>0</v>
      </c>
      <c r="AK434" s="49">
        <f t="shared" ca="1" si="249"/>
        <v>0</v>
      </c>
      <c r="AL434" s="49">
        <f t="shared" ca="1" si="249"/>
        <v>0</v>
      </c>
      <c r="AM434" s="49">
        <f t="shared" ca="1" si="249"/>
        <v>0</v>
      </c>
      <c r="AN434" s="49">
        <f t="shared" ca="1" si="249"/>
        <v>0</v>
      </c>
      <c r="AO434" s="49">
        <f t="shared" ca="1" si="249"/>
        <v>0</v>
      </c>
      <c r="AP434" s="49">
        <f t="shared" ca="1" si="249"/>
        <v>0</v>
      </c>
      <c r="AQ434" s="49">
        <f t="shared" ca="1" si="249"/>
        <v>0</v>
      </c>
      <c r="AR434" s="49">
        <f t="shared" ca="1" si="249"/>
        <v>0</v>
      </c>
      <c r="AS434" s="49">
        <f t="shared" ca="1" si="249"/>
        <v>0</v>
      </c>
      <c r="AT434" s="49">
        <f t="shared" ca="1" si="249"/>
        <v>-0.36120000000000002</v>
      </c>
      <c r="AU434" s="49">
        <f t="shared" ca="1" si="249"/>
        <v>-0.2457</v>
      </c>
      <c r="AV434" s="49">
        <f t="shared" ca="1" si="249"/>
        <v>-2.98E-2</v>
      </c>
      <c r="AW434" s="49">
        <f t="shared" ca="1" si="249"/>
        <v>0.15329999999999999</v>
      </c>
      <c r="AX434" s="4">
        <f t="shared" ca="1" si="249"/>
        <v>-9.6500000000000002E-2</v>
      </c>
      <c r="AY434" s="4">
        <f t="shared" ca="1" si="249"/>
        <v>0.96120000000000005</v>
      </c>
      <c r="AZ434" s="4">
        <f t="shared" ca="1" si="249"/>
        <v>-0.1681</v>
      </c>
      <c r="BA434" s="4">
        <f t="shared" ca="1" si="249"/>
        <v>-0.51480000000000004</v>
      </c>
      <c r="BB434" s="4">
        <f t="shared" ca="1" si="249"/>
        <v>0.28120000000000001</v>
      </c>
      <c r="BC434" s="4">
        <f t="shared" ca="1" si="249"/>
        <v>-0.29289999999999999</v>
      </c>
      <c r="BD434" s="4">
        <f t="shared" ca="1" si="249"/>
        <v>6.3500000000000001E-2</v>
      </c>
      <c r="BE434" s="4">
        <f t="shared" ca="1" si="249"/>
        <v>7.3599999999999999E-2</v>
      </c>
      <c r="BF434" s="4">
        <f t="shared" ca="1" si="249"/>
        <v>0.2046</v>
      </c>
      <c r="BG434" s="4">
        <f t="shared" ca="1" si="249"/>
        <v>-0.36499999999999999</v>
      </c>
      <c r="BH434" s="4">
        <f t="shared" ca="1" si="250"/>
        <v>0.12559999999999999</v>
      </c>
      <c r="BI434" s="4">
        <f t="shared" ca="1" si="250"/>
        <v>1.41E-2</v>
      </c>
      <c r="BJ434" s="4">
        <f t="shared" ca="1" si="250"/>
        <v>0.155</v>
      </c>
      <c r="BK434" s="4">
        <f t="shared" ca="1" si="250"/>
        <v>0.48970000000000002</v>
      </c>
      <c r="BL434" s="4">
        <f t="shared" ca="1" si="250"/>
        <v>4.02E-2</v>
      </c>
      <c r="BM434" s="4">
        <f t="shared" ca="1" si="250"/>
        <v>-0.40200000000000002</v>
      </c>
      <c r="BN434" s="4">
        <f t="shared" ca="1" si="250"/>
        <v>-8.6E-3</v>
      </c>
      <c r="BO434" s="4">
        <f t="shared" ca="1" si="250"/>
        <v>-0.11</v>
      </c>
      <c r="BP434" s="4">
        <f t="shared" ca="1" si="250"/>
        <v>-0.1105</v>
      </c>
      <c r="BQ434" s="4">
        <f t="shared" ca="1" si="250"/>
        <v>0.76939999999999997</v>
      </c>
      <c r="BR434" s="4">
        <f t="shared" ca="1" si="251"/>
        <v>-0.26910000000000001</v>
      </c>
      <c r="BS434" s="4">
        <f t="shared" ca="1" si="251"/>
        <v>-0.3034</v>
      </c>
      <c r="BT434" s="4">
        <f t="shared" ca="1" si="251"/>
        <v>0.2044</v>
      </c>
      <c r="BU434" s="4">
        <f t="shared" ca="1" si="251"/>
        <v>-5.1400000000000001E-2</v>
      </c>
      <c r="BV434" s="4">
        <f t="shared" ca="1" si="251"/>
        <v>0.15459999999999999</v>
      </c>
      <c r="BW434" s="4">
        <f t="shared" ca="1" si="251"/>
        <v>0.81630000000000003</v>
      </c>
      <c r="BX434" s="4">
        <f t="shared" ca="1" si="251"/>
        <v>-0.248</v>
      </c>
      <c r="BY434" s="4">
        <f t="shared" ca="1" si="252"/>
        <v>0</v>
      </c>
      <c r="BZ434" s="4">
        <f t="shared" ca="1" si="252"/>
        <v>0</v>
      </c>
      <c r="CA434" s="4">
        <f t="shared" ca="1" si="252"/>
        <v>0</v>
      </c>
      <c r="CB434" s="4">
        <f t="shared" ca="1" si="252"/>
        <v>0</v>
      </c>
      <c r="CC434" s="4">
        <f t="shared" ca="1" si="252"/>
        <v>0</v>
      </c>
    </row>
    <row r="435" spans="2:81">
      <c r="B435" s="26">
        <v>377</v>
      </c>
      <c r="C435" s="26" t="str">
        <f t="shared" si="229"/>
        <v>历史汇总!B377</v>
      </c>
      <c r="D435" s="26">
        <v>433</v>
      </c>
      <c r="E435" s="26" t="str">
        <f t="shared" si="230"/>
        <v>历史新!C433</v>
      </c>
      <c r="F435" s="26">
        <f>ROW()</f>
        <v>435</v>
      </c>
      <c r="G435" s="694"/>
      <c r="H435" s="28" t="s">
        <v>74</v>
      </c>
      <c r="I435" s="43">
        <f t="shared" ca="1" si="253"/>
        <v>0</v>
      </c>
      <c r="J435" s="43">
        <f t="shared" ca="1" si="249"/>
        <v>0</v>
      </c>
      <c r="K435" s="43">
        <f t="shared" ca="1" si="249"/>
        <v>0</v>
      </c>
      <c r="L435" s="43">
        <f t="shared" ca="1" si="249"/>
        <v>0</v>
      </c>
      <c r="M435" s="43">
        <f t="shared" ca="1" si="249"/>
        <v>0</v>
      </c>
      <c r="N435" s="43">
        <f t="shared" ca="1" si="249"/>
        <v>0</v>
      </c>
      <c r="O435" s="43">
        <f t="shared" ca="1" si="249"/>
        <v>0</v>
      </c>
      <c r="P435" s="43">
        <f t="shared" ca="1" si="249"/>
        <v>0</v>
      </c>
      <c r="Q435" s="43">
        <f t="shared" ca="1" si="249"/>
        <v>0</v>
      </c>
      <c r="R435" s="43">
        <f t="shared" ca="1" si="249"/>
        <v>0</v>
      </c>
      <c r="S435" s="43">
        <f t="shared" ca="1" si="249"/>
        <v>0</v>
      </c>
      <c r="T435" s="43">
        <f t="shared" ca="1" si="249"/>
        <v>0</v>
      </c>
      <c r="U435" s="43">
        <f t="shared" ca="1" si="249"/>
        <v>0</v>
      </c>
      <c r="V435" s="43">
        <f t="shared" ca="1" si="249"/>
        <v>0</v>
      </c>
      <c r="W435" s="43">
        <f t="shared" ca="1" si="249"/>
        <v>0</v>
      </c>
      <c r="X435" s="43">
        <f t="shared" ca="1" si="249"/>
        <v>0</v>
      </c>
      <c r="Y435" s="43">
        <f t="shared" ca="1" si="249"/>
        <v>0</v>
      </c>
      <c r="Z435" s="43">
        <f t="shared" ca="1" si="249"/>
        <v>0</v>
      </c>
      <c r="AA435" s="43">
        <f t="shared" ca="1" si="249"/>
        <v>0</v>
      </c>
      <c r="AB435" s="43">
        <f t="shared" ca="1" si="249"/>
        <v>0</v>
      </c>
      <c r="AC435" s="43">
        <f t="shared" ca="1" si="249"/>
        <v>0</v>
      </c>
      <c r="AD435" s="43">
        <f t="shared" ca="1" si="249"/>
        <v>0</v>
      </c>
      <c r="AE435" s="43">
        <f t="shared" ca="1" si="249"/>
        <v>0</v>
      </c>
      <c r="AF435" s="43">
        <f t="shared" ca="1" si="249"/>
        <v>0</v>
      </c>
      <c r="AG435" s="43">
        <f t="shared" ca="1" si="249"/>
        <v>0</v>
      </c>
      <c r="AH435" s="43">
        <f t="shared" ca="1" si="249"/>
        <v>0</v>
      </c>
      <c r="AI435" s="43">
        <f t="shared" ca="1" si="249"/>
        <v>0</v>
      </c>
      <c r="AJ435" s="43">
        <f t="shared" ca="1" si="249"/>
        <v>0</v>
      </c>
      <c r="AK435" s="43">
        <f t="shared" ca="1" si="249"/>
        <v>0</v>
      </c>
      <c r="AL435" s="43">
        <f t="shared" ca="1" si="249"/>
        <v>0</v>
      </c>
      <c r="AM435" s="43">
        <f t="shared" ca="1" si="249"/>
        <v>0</v>
      </c>
      <c r="AN435" s="43">
        <f t="shared" ca="1" si="249"/>
        <v>0</v>
      </c>
      <c r="AO435" s="43">
        <f t="shared" ca="1" si="249"/>
        <v>0</v>
      </c>
      <c r="AP435" s="43">
        <f t="shared" ca="1" si="249"/>
        <v>0</v>
      </c>
      <c r="AQ435" s="43">
        <f t="shared" ca="1" si="249"/>
        <v>370570</v>
      </c>
      <c r="AR435" s="43">
        <f t="shared" ca="1" si="249"/>
        <v>2177551</v>
      </c>
      <c r="AS435" s="43">
        <f t="shared" ca="1" si="249"/>
        <v>2120183</v>
      </c>
      <c r="AT435" s="43">
        <f t="shared" ca="1" si="249"/>
        <v>1190294</v>
      </c>
      <c r="AU435" s="43">
        <f t="shared" ca="1" si="249"/>
        <v>965063</v>
      </c>
      <c r="AV435" s="43">
        <f t="shared" ca="1" si="249"/>
        <v>1111387</v>
      </c>
      <c r="AW435" s="43">
        <f t="shared" ca="1" si="249"/>
        <v>1363055</v>
      </c>
      <c r="AX435" s="2">
        <f t="shared" ca="1" si="249"/>
        <v>1152047</v>
      </c>
      <c r="AY435" s="2">
        <f t="shared" ca="1" si="249"/>
        <v>2768553</v>
      </c>
      <c r="AZ435" s="2">
        <f t="shared" ca="1" si="249"/>
        <v>2026547</v>
      </c>
      <c r="BA435" s="2">
        <f t="shared" ca="1" si="249"/>
        <v>953199</v>
      </c>
      <c r="BB435" s="2">
        <f t="shared" ca="1" si="249"/>
        <v>1364850</v>
      </c>
      <c r="BC435" s="2">
        <f t="shared" ca="1" si="249"/>
        <v>804222</v>
      </c>
      <c r="BD435" s="2">
        <f t="shared" ca="1" si="249"/>
        <v>983356</v>
      </c>
      <c r="BE435" s="2">
        <f t="shared" ca="1" si="249"/>
        <v>892226</v>
      </c>
      <c r="BF435" s="2">
        <f t="shared" ca="1" si="249"/>
        <v>1343148</v>
      </c>
      <c r="BG435" s="2">
        <f t="shared" ca="1" si="249"/>
        <v>693981</v>
      </c>
      <c r="BH435" s="2">
        <f t="shared" ca="1" si="250"/>
        <v>960283</v>
      </c>
      <c r="BI435" s="2">
        <f t="shared" ca="1" si="250"/>
        <v>732216</v>
      </c>
      <c r="BJ435" s="2">
        <f t="shared" ca="1" si="250"/>
        <v>1114940</v>
      </c>
      <c r="BK435" s="2">
        <f t="shared" ca="1" si="250"/>
        <v>1618989</v>
      </c>
      <c r="BL435" s="2">
        <f t="shared" ca="1" si="250"/>
        <v>1537968</v>
      </c>
      <c r="BM435" s="2">
        <f t="shared" ca="1" si="250"/>
        <v>780077</v>
      </c>
      <c r="BN435" s="2">
        <f t="shared" ca="1" si="250"/>
        <v>816360</v>
      </c>
      <c r="BO435" s="2">
        <f t="shared" ca="1" si="250"/>
        <v>789712</v>
      </c>
      <c r="BP435" s="2">
        <f t="shared" ca="1" si="250"/>
        <v>592928</v>
      </c>
      <c r="BQ435" s="2">
        <f t="shared" ca="1" si="250"/>
        <v>1316692</v>
      </c>
      <c r="BR435" s="2">
        <f t="shared" ca="1" si="251"/>
        <v>943436</v>
      </c>
      <c r="BS435" s="2">
        <f t="shared" ca="1" si="251"/>
        <v>551324</v>
      </c>
      <c r="BT435" s="2">
        <f t="shared" ca="1" si="251"/>
        <v>731417</v>
      </c>
      <c r="BU435" s="2">
        <f t="shared" ca="1" si="251"/>
        <v>527096</v>
      </c>
      <c r="BV435" s="2">
        <f t="shared" ca="1" si="251"/>
        <v>647148</v>
      </c>
      <c r="BW435" s="2">
        <f t="shared" ca="1" si="251"/>
        <v>1236030</v>
      </c>
      <c r="BX435" s="2">
        <f t="shared" ca="1" si="251"/>
        <v>881845</v>
      </c>
      <c r="BY435" s="2">
        <f t="shared" ca="1" si="252"/>
        <v>0</v>
      </c>
      <c r="BZ435" s="2">
        <f t="shared" ca="1" si="252"/>
        <v>0</v>
      </c>
      <c r="CA435" s="2">
        <f t="shared" ca="1" si="252"/>
        <v>0</v>
      </c>
      <c r="CB435" s="2">
        <f t="shared" ca="1" si="252"/>
        <v>0</v>
      </c>
      <c r="CC435" s="2">
        <f t="shared" ca="1" si="252"/>
        <v>0</v>
      </c>
    </row>
    <row r="436" spans="2:81">
      <c r="B436" s="26">
        <v>378</v>
      </c>
      <c r="C436" s="26" t="str">
        <f t="shared" si="229"/>
        <v>历史汇总!B378</v>
      </c>
      <c r="D436" s="26">
        <v>434</v>
      </c>
      <c r="E436" s="26" t="str">
        <f t="shared" si="230"/>
        <v>历史新!C434</v>
      </c>
      <c r="F436" s="26">
        <f>ROW()</f>
        <v>436</v>
      </c>
      <c r="G436" s="694"/>
      <c r="H436" s="29" t="s">
        <v>75</v>
      </c>
      <c r="I436" s="49">
        <f t="shared" ca="1" si="253"/>
        <v>0</v>
      </c>
      <c r="J436" s="49">
        <f t="shared" ca="1" si="249"/>
        <v>0</v>
      </c>
      <c r="K436" s="49">
        <f t="shared" ca="1" si="249"/>
        <v>0</v>
      </c>
      <c r="L436" s="49">
        <f t="shared" ca="1" si="249"/>
        <v>0</v>
      </c>
      <c r="M436" s="49">
        <f t="shared" ca="1" si="249"/>
        <v>0</v>
      </c>
      <c r="N436" s="49">
        <f t="shared" ca="1" si="249"/>
        <v>0</v>
      </c>
      <c r="O436" s="49">
        <f t="shared" ref="O436:AD436" ca="1" si="254">OFFSET(INDIRECT($E436),0,O$1)</f>
        <v>0</v>
      </c>
      <c r="P436" s="49">
        <f t="shared" ca="1" si="254"/>
        <v>0</v>
      </c>
      <c r="Q436" s="49">
        <f t="shared" ca="1" si="254"/>
        <v>0</v>
      </c>
      <c r="R436" s="49">
        <f t="shared" ca="1" si="254"/>
        <v>0</v>
      </c>
      <c r="S436" s="49">
        <f t="shared" ca="1" si="254"/>
        <v>0</v>
      </c>
      <c r="T436" s="49">
        <f t="shared" ca="1" si="254"/>
        <v>0</v>
      </c>
      <c r="U436" s="49">
        <f t="shared" ca="1" si="254"/>
        <v>0</v>
      </c>
      <c r="V436" s="49">
        <f t="shared" ca="1" si="254"/>
        <v>0</v>
      </c>
      <c r="W436" s="49">
        <f t="shared" ca="1" si="254"/>
        <v>0</v>
      </c>
      <c r="X436" s="49">
        <f t="shared" ca="1" si="254"/>
        <v>0</v>
      </c>
      <c r="Y436" s="49">
        <f t="shared" ca="1" si="254"/>
        <v>0</v>
      </c>
      <c r="Z436" s="49">
        <f t="shared" ca="1" si="254"/>
        <v>0</v>
      </c>
      <c r="AA436" s="49">
        <f t="shared" ca="1" si="254"/>
        <v>0</v>
      </c>
      <c r="AB436" s="49">
        <f t="shared" ca="1" si="254"/>
        <v>0</v>
      </c>
      <c r="AC436" s="49">
        <f t="shared" ca="1" si="254"/>
        <v>0</v>
      </c>
      <c r="AD436" s="49">
        <f t="shared" ca="1" si="254"/>
        <v>0</v>
      </c>
      <c r="AE436" s="49">
        <f t="shared" ref="AE436:AT451" ca="1" si="255">OFFSET(INDIRECT($E436),0,AE$1)</f>
        <v>0</v>
      </c>
      <c r="AF436" s="49">
        <f t="shared" ca="1" si="255"/>
        <v>0</v>
      </c>
      <c r="AG436" s="49">
        <f t="shared" ca="1" si="255"/>
        <v>0</v>
      </c>
      <c r="AH436" s="49">
        <f t="shared" ca="1" si="255"/>
        <v>0</v>
      </c>
      <c r="AI436" s="49">
        <f t="shared" ca="1" si="255"/>
        <v>0</v>
      </c>
      <c r="AJ436" s="49">
        <f t="shared" ca="1" si="255"/>
        <v>0</v>
      </c>
      <c r="AK436" s="49">
        <f t="shared" ca="1" si="255"/>
        <v>0</v>
      </c>
      <c r="AL436" s="49">
        <f t="shared" ca="1" si="255"/>
        <v>0</v>
      </c>
      <c r="AM436" s="49">
        <f t="shared" ca="1" si="255"/>
        <v>0</v>
      </c>
      <c r="AN436" s="49">
        <f t="shared" ca="1" si="255"/>
        <v>0</v>
      </c>
      <c r="AO436" s="49">
        <f t="shared" ca="1" si="255"/>
        <v>0</v>
      </c>
      <c r="AP436" s="49">
        <f t="shared" ca="1" si="255"/>
        <v>0</v>
      </c>
      <c r="AQ436" s="49">
        <f t="shared" ca="1" si="255"/>
        <v>0</v>
      </c>
      <c r="AR436" s="49">
        <f t="shared" ca="1" si="255"/>
        <v>4.8761999999999999</v>
      </c>
      <c r="AS436" s="49">
        <f t="shared" ca="1" si="255"/>
        <v>-2.63E-2</v>
      </c>
      <c r="AT436" s="49">
        <f t="shared" ca="1" si="255"/>
        <v>-0.43859999999999999</v>
      </c>
      <c r="AU436" s="49">
        <f t="shared" ref="AU436:BJ450" ca="1" si="256">OFFSET(INDIRECT($E436),0,AU$1)</f>
        <v>-0.18920000000000001</v>
      </c>
      <c r="AV436" s="49">
        <f t="shared" ca="1" si="256"/>
        <v>0.15160000000000001</v>
      </c>
      <c r="AW436" s="49">
        <f t="shared" ca="1" si="256"/>
        <v>0.22639999999999999</v>
      </c>
      <c r="AX436" s="4">
        <f t="shared" ca="1" si="256"/>
        <v>-0.15479999999999999</v>
      </c>
      <c r="AY436" s="4">
        <f t="shared" ca="1" si="256"/>
        <v>1.4032</v>
      </c>
      <c r="AZ436" s="4">
        <f t="shared" ca="1" si="256"/>
        <v>-0.26800000000000002</v>
      </c>
      <c r="BA436" s="4">
        <f t="shared" ca="1" si="256"/>
        <v>-0.52959999999999996</v>
      </c>
      <c r="BB436" s="4">
        <f t="shared" ca="1" si="256"/>
        <v>0.43190000000000001</v>
      </c>
      <c r="BC436" s="4">
        <f t="shared" ca="1" si="256"/>
        <v>-0.4108</v>
      </c>
      <c r="BD436" s="4">
        <f t="shared" ca="1" si="256"/>
        <v>0.22270000000000001</v>
      </c>
      <c r="BE436" s="4">
        <f t="shared" ca="1" si="256"/>
        <v>-9.2700000000000005E-2</v>
      </c>
      <c r="BF436" s="4">
        <f t="shared" ca="1" si="256"/>
        <v>0.50539999999999996</v>
      </c>
      <c r="BG436" s="4">
        <f t="shared" ca="1" si="256"/>
        <v>-0.48330000000000001</v>
      </c>
      <c r="BH436" s="4">
        <f t="shared" ca="1" si="256"/>
        <v>0.38369999999999999</v>
      </c>
      <c r="BI436" s="4">
        <f t="shared" ca="1" si="256"/>
        <v>-0.23749999999999999</v>
      </c>
      <c r="BJ436" s="4">
        <f t="shared" ca="1" si="256"/>
        <v>0.52270000000000005</v>
      </c>
      <c r="BK436" s="4">
        <f t="shared" ca="1" si="250"/>
        <v>0.4521</v>
      </c>
      <c r="BL436" s="4">
        <f t="shared" ca="1" si="250"/>
        <v>-0.05</v>
      </c>
      <c r="BM436" s="4">
        <f t="shared" ca="1" si="250"/>
        <v>-0.49280000000000002</v>
      </c>
      <c r="BN436" s="4">
        <f t="shared" ca="1" si="250"/>
        <v>4.65E-2</v>
      </c>
      <c r="BO436" s="4">
        <f t="shared" ca="1" si="250"/>
        <v>-3.2599999999999997E-2</v>
      </c>
      <c r="BP436" s="4">
        <f t="shared" ca="1" si="250"/>
        <v>-0.2492</v>
      </c>
      <c r="BQ436" s="4">
        <f t="shared" ca="1" si="250"/>
        <v>1.2206999999999999</v>
      </c>
      <c r="BR436" s="4">
        <f t="shared" ca="1" si="251"/>
        <v>-0.28349999999999997</v>
      </c>
      <c r="BS436" s="4">
        <f t="shared" ca="1" si="251"/>
        <v>-0.41560000000000002</v>
      </c>
      <c r="BT436" s="4">
        <f t="shared" ca="1" si="251"/>
        <v>0.32669999999999999</v>
      </c>
      <c r="BU436" s="4">
        <f t="shared" ca="1" si="251"/>
        <v>-0.27929999999999999</v>
      </c>
      <c r="BV436" s="4">
        <f t="shared" ca="1" si="251"/>
        <v>0.2278</v>
      </c>
      <c r="BW436" s="4">
        <f t="shared" ca="1" si="251"/>
        <v>0.91</v>
      </c>
      <c r="BX436" s="4">
        <f t="shared" ca="1" si="251"/>
        <v>-0.28660000000000002</v>
      </c>
      <c r="BY436" s="4">
        <f t="shared" ca="1" si="252"/>
        <v>0</v>
      </c>
      <c r="BZ436" s="4">
        <f t="shared" ca="1" si="252"/>
        <v>0</v>
      </c>
      <c r="CA436" s="4">
        <f t="shared" ca="1" si="252"/>
        <v>0</v>
      </c>
      <c r="CB436" s="4">
        <f t="shared" ca="1" si="252"/>
        <v>0</v>
      </c>
      <c r="CC436" s="4">
        <f t="shared" ca="1" si="252"/>
        <v>0</v>
      </c>
    </row>
    <row r="437" spans="2:81">
      <c r="B437" s="26">
        <v>379</v>
      </c>
      <c r="C437" s="26" t="str">
        <f t="shared" si="229"/>
        <v>历史汇总!B379</v>
      </c>
      <c r="D437" s="26">
        <v>435</v>
      </c>
      <c r="E437" s="26" t="str">
        <f t="shared" si="230"/>
        <v>历史新!C435</v>
      </c>
      <c r="F437" s="26">
        <f>ROW()</f>
        <v>437</v>
      </c>
      <c r="G437" s="694"/>
      <c r="H437" s="28" t="s">
        <v>76</v>
      </c>
      <c r="I437" s="43">
        <f t="shared" ca="1" si="253"/>
        <v>0</v>
      </c>
      <c r="J437" s="43">
        <f t="shared" ca="1" si="253"/>
        <v>0</v>
      </c>
      <c r="K437" s="43">
        <f t="shared" ca="1" si="253"/>
        <v>0</v>
      </c>
      <c r="L437" s="43">
        <f t="shared" ca="1" si="253"/>
        <v>0</v>
      </c>
      <c r="M437" s="43">
        <f t="shared" ca="1" si="253"/>
        <v>0</v>
      </c>
      <c r="N437" s="43">
        <f t="shared" ca="1" si="253"/>
        <v>0</v>
      </c>
      <c r="O437" s="43">
        <f t="shared" ca="1" si="253"/>
        <v>0</v>
      </c>
      <c r="P437" s="43">
        <f t="shared" ca="1" si="253"/>
        <v>0</v>
      </c>
      <c r="Q437" s="43">
        <f t="shared" ca="1" si="253"/>
        <v>0</v>
      </c>
      <c r="R437" s="43">
        <f t="shared" ca="1" si="253"/>
        <v>0</v>
      </c>
      <c r="S437" s="43">
        <f t="shared" ca="1" si="253"/>
        <v>0</v>
      </c>
      <c r="T437" s="43">
        <f t="shared" ca="1" si="253"/>
        <v>0</v>
      </c>
      <c r="U437" s="43">
        <f t="shared" ca="1" si="253"/>
        <v>0</v>
      </c>
      <c r="V437" s="43">
        <f t="shared" ca="1" si="253"/>
        <v>0</v>
      </c>
      <c r="W437" s="43">
        <f t="shared" ca="1" si="253"/>
        <v>0</v>
      </c>
      <c r="X437" s="43">
        <f t="shared" ca="1" si="253"/>
        <v>0</v>
      </c>
      <c r="Y437" s="43">
        <f t="shared" ref="Y437:AD451" ca="1" si="257">OFFSET(INDIRECT($E437),0,Y$1)</f>
        <v>0</v>
      </c>
      <c r="Z437" s="43">
        <f t="shared" ca="1" si="257"/>
        <v>0</v>
      </c>
      <c r="AA437" s="43">
        <f t="shared" ca="1" si="257"/>
        <v>0</v>
      </c>
      <c r="AB437" s="43">
        <f t="shared" ca="1" si="257"/>
        <v>0</v>
      </c>
      <c r="AC437" s="43">
        <f t="shared" ca="1" si="257"/>
        <v>0</v>
      </c>
      <c r="AD437" s="43">
        <f t="shared" ca="1" si="257"/>
        <v>0</v>
      </c>
      <c r="AE437" s="43">
        <f t="shared" ca="1" si="255"/>
        <v>0</v>
      </c>
      <c r="AF437" s="43">
        <f t="shared" ca="1" si="255"/>
        <v>0</v>
      </c>
      <c r="AG437" s="43">
        <f t="shared" ca="1" si="255"/>
        <v>0</v>
      </c>
      <c r="AH437" s="43">
        <f t="shared" ca="1" si="255"/>
        <v>0</v>
      </c>
      <c r="AI437" s="43">
        <f t="shared" ca="1" si="255"/>
        <v>0</v>
      </c>
      <c r="AJ437" s="43">
        <f t="shared" ca="1" si="255"/>
        <v>0</v>
      </c>
      <c r="AK437" s="43">
        <f t="shared" ca="1" si="255"/>
        <v>0</v>
      </c>
      <c r="AL437" s="43">
        <f t="shared" ca="1" si="255"/>
        <v>0</v>
      </c>
      <c r="AM437" s="43">
        <f t="shared" ca="1" si="255"/>
        <v>0</v>
      </c>
      <c r="AN437" s="43">
        <f t="shared" ca="1" si="255"/>
        <v>0</v>
      </c>
      <c r="AO437" s="43">
        <f t="shared" ca="1" si="255"/>
        <v>0</v>
      </c>
      <c r="AP437" s="43">
        <f t="shared" ca="1" si="255"/>
        <v>0</v>
      </c>
      <c r="AQ437" s="43">
        <f t="shared" ca="1" si="255"/>
        <v>0</v>
      </c>
      <c r="AR437" s="43">
        <f t="shared" ca="1" si="255"/>
        <v>94259</v>
      </c>
      <c r="AS437" s="43">
        <f t="shared" ca="1" si="255"/>
        <v>1032206</v>
      </c>
      <c r="AT437" s="43">
        <f t="shared" ca="1" si="255"/>
        <v>995617</v>
      </c>
      <c r="AU437" s="43">
        <f t="shared" ca="1" si="256"/>
        <v>743264</v>
      </c>
      <c r="AV437" s="43">
        <f t="shared" ca="1" si="256"/>
        <v>640988</v>
      </c>
      <c r="AW437" s="43">
        <f t="shared" ca="1" si="256"/>
        <v>678249</v>
      </c>
      <c r="AX437" s="2">
        <f t="shared" ca="1" si="256"/>
        <v>684136</v>
      </c>
      <c r="AY437" s="2">
        <f t="shared" ca="1" si="256"/>
        <v>768050</v>
      </c>
      <c r="AZ437" s="2">
        <f t="shared" ca="1" si="256"/>
        <v>1133011</v>
      </c>
      <c r="BA437" s="2">
        <f t="shared" ca="1" si="256"/>
        <v>711396</v>
      </c>
      <c r="BB437" s="2">
        <f t="shared" ca="1" si="256"/>
        <v>678692</v>
      </c>
      <c r="BC437" s="2">
        <f t="shared" ca="1" si="256"/>
        <v>611498</v>
      </c>
      <c r="BD437" s="2">
        <f t="shared" ca="1" si="256"/>
        <v>517448</v>
      </c>
      <c r="BE437" s="2">
        <f t="shared" ca="1" si="256"/>
        <v>568715</v>
      </c>
      <c r="BF437" s="2">
        <f t="shared" ca="1" si="256"/>
        <v>579496</v>
      </c>
      <c r="BG437" s="2">
        <f t="shared" ca="1" si="256"/>
        <v>545205</v>
      </c>
      <c r="BH437" s="2">
        <f t="shared" ca="1" si="250"/>
        <v>510496</v>
      </c>
      <c r="BI437" s="2">
        <f t="shared" ca="1" si="250"/>
        <v>575075</v>
      </c>
      <c r="BJ437" s="2">
        <f t="shared" ca="1" si="250"/>
        <v>600097</v>
      </c>
      <c r="BK437" s="2">
        <f t="shared" ca="1" si="250"/>
        <v>743646</v>
      </c>
      <c r="BL437" s="2">
        <f t="shared" ca="1" si="250"/>
        <v>923770</v>
      </c>
      <c r="BM437" s="2">
        <f t="shared" ca="1" si="250"/>
        <v>769649</v>
      </c>
      <c r="BN437" s="2">
        <f t="shared" ca="1" si="250"/>
        <v>701820</v>
      </c>
      <c r="BO437" s="2">
        <f t="shared" ca="1" si="250"/>
        <v>634248</v>
      </c>
      <c r="BP437" s="2">
        <f t="shared" ca="1" si="250"/>
        <v>574720</v>
      </c>
      <c r="BQ437" s="2">
        <f t="shared" ca="1" si="250"/>
        <v>665323</v>
      </c>
      <c r="BR437" s="2">
        <f t="shared" ca="1" si="251"/>
        <v>770123</v>
      </c>
      <c r="BS437" s="2">
        <f t="shared" ca="1" si="251"/>
        <v>568051</v>
      </c>
      <c r="BT437" s="2">
        <f t="shared" ca="1" si="251"/>
        <v>578895</v>
      </c>
      <c r="BU437" s="2">
        <f t="shared" ca="1" si="251"/>
        <v>574846</v>
      </c>
      <c r="BV437" s="2">
        <f t="shared" ca="1" si="251"/>
        <v>564775</v>
      </c>
      <c r="BW437" s="2">
        <f t="shared" ca="1" si="251"/>
        <v>725893</v>
      </c>
      <c r="BX437" s="2">
        <f t="shared" ca="1" si="251"/>
        <v>811722</v>
      </c>
      <c r="BY437" s="2">
        <f t="shared" ca="1" si="252"/>
        <v>0</v>
      </c>
      <c r="BZ437" s="2">
        <f t="shared" ca="1" si="252"/>
        <v>0</v>
      </c>
      <c r="CA437" s="2">
        <f t="shared" ca="1" si="252"/>
        <v>0</v>
      </c>
      <c r="CB437" s="2">
        <f t="shared" ca="1" si="252"/>
        <v>0</v>
      </c>
      <c r="CC437" s="2">
        <f t="shared" ca="1" si="252"/>
        <v>0</v>
      </c>
    </row>
    <row r="438" spans="2:81">
      <c r="B438" s="26">
        <v>380</v>
      </c>
      <c r="C438" s="26" t="str">
        <f t="shared" si="229"/>
        <v>历史汇总!B380</v>
      </c>
      <c r="D438" s="26">
        <v>436</v>
      </c>
      <c r="E438" s="26" t="str">
        <f t="shared" si="230"/>
        <v>历史新!C436</v>
      </c>
      <c r="F438" s="26">
        <f>ROW()</f>
        <v>438</v>
      </c>
      <c r="G438" s="694"/>
      <c r="H438" s="29" t="s">
        <v>77</v>
      </c>
      <c r="I438" s="49">
        <f t="shared" ca="1" si="253"/>
        <v>0</v>
      </c>
      <c r="J438" s="49">
        <f t="shared" ca="1" si="253"/>
        <v>0</v>
      </c>
      <c r="K438" s="49">
        <f t="shared" ca="1" si="253"/>
        <v>0</v>
      </c>
      <c r="L438" s="49">
        <f t="shared" ca="1" si="253"/>
        <v>0</v>
      </c>
      <c r="M438" s="49">
        <f t="shared" ca="1" si="253"/>
        <v>0</v>
      </c>
      <c r="N438" s="49">
        <f t="shared" ca="1" si="253"/>
        <v>0</v>
      </c>
      <c r="O438" s="49">
        <f t="shared" ca="1" si="253"/>
        <v>0</v>
      </c>
      <c r="P438" s="49">
        <f t="shared" ca="1" si="253"/>
        <v>0</v>
      </c>
      <c r="Q438" s="49">
        <f t="shared" ca="1" si="253"/>
        <v>0</v>
      </c>
      <c r="R438" s="49">
        <f t="shared" ca="1" si="253"/>
        <v>0</v>
      </c>
      <c r="S438" s="49">
        <f t="shared" ca="1" si="253"/>
        <v>0</v>
      </c>
      <c r="T438" s="49">
        <f t="shared" ca="1" si="253"/>
        <v>0</v>
      </c>
      <c r="U438" s="49">
        <f t="shared" ca="1" si="253"/>
        <v>0</v>
      </c>
      <c r="V438" s="49">
        <f t="shared" ca="1" si="253"/>
        <v>0</v>
      </c>
      <c r="W438" s="49">
        <f t="shared" ca="1" si="253"/>
        <v>0</v>
      </c>
      <c r="X438" s="49">
        <f t="shared" ca="1" si="253"/>
        <v>0</v>
      </c>
      <c r="Y438" s="49">
        <f t="shared" ca="1" si="257"/>
        <v>0</v>
      </c>
      <c r="Z438" s="49">
        <f t="shared" ca="1" si="257"/>
        <v>0</v>
      </c>
      <c r="AA438" s="49">
        <f t="shared" ca="1" si="257"/>
        <v>0</v>
      </c>
      <c r="AB438" s="49">
        <f t="shared" ca="1" si="257"/>
        <v>0</v>
      </c>
      <c r="AC438" s="49">
        <f t="shared" ca="1" si="257"/>
        <v>0</v>
      </c>
      <c r="AD438" s="49">
        <f t="shared" ca="1" si="257"/>
        <v>0</v>
      </c>
      <c r="AE438" s="49">
        <f t="shared" ca="1" si="255"/>
        <v>0</v>
      </c>
      <c r="AF438" s="49">
        <f t="shared" ca="1" si="255"/>
        <v>0</v>
      </c>
      <c r="AG438" s="49">
        <f t="shared" ca="1" si="255"/>
        <v>0</v>
      </c>
      <c r="AH438" s="49">
        <f t="shared" ca="1" si="255"/>
        <v>0</v>
      </c>
      <c r="AI438" s="49">
        <f t="shared" ca="1" si="255"/>
        <v>0</v>
      </c>
      <c r="AJ438" s="49">
        <f t="shared" ca="1" si="255"/>
        <v>0</v>
      </c>
      <c r="AK438" s="49">
        <f t="shared" ca="1" si="255"/>
        <v>0</v>
      </c>
      <c r="AL438" s="49">
        <f t="shared" ca="1" si="255"/>
        <v>0</v>
      </c>
      <c r="AM438" s="49">
        <f t="shared" ca="1" si="255"/>
        <v>0</v>
      </c>
      <c r="AN438" s="49">
        <f t="shared" ca="1" si="255"/>
        <v>0</v>
      </c>
      <c r="AO438" s="49">
        <f t="shared" ca="1" si="255"/>
        <v>0</v>
      </c>
      <c r="AP438" s="49">
        <f t="shared" ca="1" si="255"/>
        <v>0</v>
      </c>
      <c r="AQ438" s="49">
        <f t="shared" ca="1" si="255"/>
        <v>0</v>
      </c>
      <c r="AR438" s="49">
        <f t="shared" ca="1" si="255"/>
        <v>0</v>
      </c>
      <c r="AS438" s="49">
        <f t="shared" ca="1" si="255"/>
        <v>9.9506999999999994</v>
      </c>
      <c r="AT438" s="49">
        <f t="shared" ca="1" si="255"/>
        <v>-3.5400000000000001E-2</v>
      </c>
      <c r="AU438" s="49">
        <f t="shared" ca="1" si="256"/>
        <v>-0.2535</v>
      </c>
      <c r="AV438" s="49">
        <f t="shared" ca="1" si="256"/>
        <v>-0.1376</v>
      </c>
      <c r="AW438" s="49">
        <f t="shared" ca="1" si="256"/>
        <v>5.8099999999999999E-2</v>
      </c>
      <c r="AX438" s="4">
        <f t="shared" ca="1" si="256"/>
        <v>8.6999999999999994E-3</v>
      </c>
      <c r="AY438" s="4">
        <f t="shared" ca="1" si="256"/>
        <v>0.1227</v>
      </c>
      <c r="AZ438" s="4">
        <f t="shared" ca="1" si="256"/>
        <v>0.47520000000000001</v>
      </c>
      <c r="BA438" s="4">
        <f t="shared" ca="1" si="256"/>
        <v>-0.37209999999999999</v>
      </c>
      <c r="BB438" s="4">
        <f t="shared" ca="1" si="256"/>
        <v>-4.5999999999999999E-2</v>
      </c>
      <c r="BC438" s="4">
        <f t="shared" ca="1" si="256"/>
        <v>-9.9000000000000005E-2</v>
      </c>
      <c r="BD438" s="4">
        <f t="shared" ca="1" si="256"/>
        <v>-0.15379999999999999</v>
      </c>
      <c r="BE438" s="4">
        <f t="shared" ca="1" si="256"/>
        <v>9.9099999999999994E-2</v>
      </c>
      <c r="BF438" s="4">
        <f t="shared" ca="1" si="256"/>
        <v>1.9E-2</v>
      </c>
      <c r="BG438" s="4">
        <f t="shared" ca="1" si="256"/>
        <v>-5.9200000000000003E-2</v>
      </c>
      <c r="BH438" s="4">
        <f t="shared" ca="1" si="250"/>
        <v>-6.3700000000000007E-2</v>
      </c>
      <c r="BI438" s="4">
        <f t="shared" ca="1" si="250"/>
        <v>0.1265</v>
      </c>
      <c r="BJ438" s="4">
        <f t="shared" ca="1" si="250"/>
        <v>4.3499999999999997E-2</v>
      </c>
      <c r="BK438" s="4">
        <f t="shared" ca="1" si="250"/>
        <v>0.2392</v>
      </c>
      <c r="BL438" s="4">
        <f t="shared" ca="1" si="250"/>
        <v>0.2422</v>
      </c>
      <c r="BM438" s="4">
        <f t="shared" ca="1" si="250"/>
        <v>-0.1668</v>
      </c>
      <c r="BN438" s="4">
        <f t="shared" ca="1" si="250"/>
        <v>-8.8099999999999998E-2</v>
      </c>
      <c r="BO438" s="4">
        <f t="shared" ca="1" si="250"/>
        <v>-9.6299999999999997E-2</v>
      </c>
      <c r="BP438" s="4">
        <f t="shared" ca="1" si="250"/>
        <v>-9.3899999999999997E-2</v>
      </c>
      <c r="BQ438" s="4">
        <f t="shared" ca="1" si="250"/>
        <v>0.15759999999999999</v>
      </c>
      <c r="BR438" s="4">
        <f t="shared" ca="1" si="251"/>
        <v>0.1575</v>
      </c>
      <c r="BS438" s="4">
        <f t="shared" ca="1" si="251"/>
        <v>-0.26240000000000002</v>
      </c>
      <c r="BT438" s="4">
        <f t="shared" ca="1" si="251"/>
        <v>1.9099999999999999E-2</v>
      </c>
      <c r="BU438" s="4">
        <f t="shared" ca="1" si="251"/>
        <v>-7.0000000000000001E-3</v>
      </c>
      <c r="BV438" s="4">
        <f t="shared" ca="1" si="251"/>
        <v>-1.7500000000000002E-2</v>
      </c>
      <c r="BW438" s="4">
        <f t="shared" ca="1" si="251"/>
        <v>0.2853</v>
      </c>
      <c r="BX438" s="4">
        <f t="shared" ca="1" si="251"/>
        <v>0.1182</v>
      </c>
      <c r="BY438" s="4">
        <f t="shared" ca="1" si="252"/>
        <v>0</v>
      </c>
      <c r="BZ438" s="4">
        <f t="shared" ca="1" si="252"/>
        <v>0</v>
      </c>
      <c r="CA438" s="4">
        <f t="shared" ca="1" si="252"/>
        <v>0</v>
      </c>
      <c r="CB438" s="4">
        <f t="shared" ca="1" si="252"/>
        <v>0</v>
      </c>
      <c r="CC438" s="4">
        <f t="shared" ca="1" si="252"/>
        <v>0</v>
      </c>
    </row>
    <row r="439" spans="2:81">
      <c r="B439" s="26">
        <v>381</v>
      </c>
      <c r="C439" s="26" t="str">
        <f t="shared" si="229"/>
        <v>历史汇总!B381</v>
      </c>
      <c r="D439" s="26">
        <v>437</v>
      </c>
      <c r="E439" s="26" t="str">
        <f t="shared" si="230"/>
        <v>历史新!C437</v>
      </c>
      <c r="F439" s="26">
        <f>ROW()</f>
        <v>439</v>
      </c>
      <c r="G439" s="694"/>
      <c r="H439" s="28" t="s">
        <v>78</v>
      </c>
      <c r="I439" s="43">
        <f t="shared" ca="1" si="253"/>
        <v>0</v>
      </c>
      <c r="J439" s="43">
        <f t="shared" ca="1" si="253"/>
        <v>0</v>
      </c>
      <c r="K439" s="43">
        <f t="shared" ca="1" si="253"/>
        <v>0</v>
      </c>
      <c r="L439" s="43">
        <f t="shared" ca="1" si="253"/>
        <v>0</v>
      </c>
      <c r="M439" s="43">
        <f t="shared" ca="1" si="253"/>
        <v>0</v>
      </c>
      <c r="N439" s="43">
        <f t="shared" ca="1" si="253"/>
        <v>0</v>
      </c>
      <c r="O439" s="43">
        <f t="shared" ca="1" si="253"/>
        <v>0</v>
      </c>
      <c r="P439" s="43">
        <f t="shared" ca="1" si="253"/>
        <v>0</v>
      </c>
      <c r="Q439" s="43">
        <f t="shared" ca="1" si="253"/>
        <v>0</v>
      </c>
      <c r="R439" s="43">
        <f t="shared" ca="1" si="253"/>
        <v>0</v>
      </c>
      <c r="S439" s="43">
        <f t="shared" ca="1" si="253"/>
        <v>0</v>
      </c>
      <c r="T439" s="43">
        <f t="shared" ca="1" si="253"/>
        <v>0</v>
      </c>
      <c r="U439" s="43">
        <f t="shared" ca="1" si="253"/>
        <v>0</v>
      </c>
      <c r="V439" s="43">
        <f t="shared" ca="1" si="253"/>
        <v>0</v>
      </c>
      <c r="W439" s="43">
        <f t="shared" ca="1" si="253"/>
        <v>0</v>
      </c>
      <c r="X439" s="43">
        <f t="shared" ca="1" si="253"/>
        <v>0</v>
      </c>
      <c r="Y439" s="43">
        <f t="shared" ca="1" si="257"/>
        <v>0</v>
      </c>
      <c r="Z439" s="43">
        <f t="shared" ca="1" si="257"/>
        <v>0</v>
      </c>
      <c r="AA439" s="43">
        <f t="shared" ca="1" si="257"/>
        <v>0</v>
      </c>
      <c r="AB439" s="43">
        <f t="shared" ca="1" si="257"/>
        <v>0</v>
      </c>
      <c r="AC439" s="43">
        <f t="shared" ca="1" si="257"/>
        <v>0</v>
      </c>
      <c r="AD439" s="43">
        <f t="shared" ca="1" si="257"/>
        <v>0</v>
      </c>
      <c r="AE439" s="43">
        <f t="shared" ca="1" si="255"/>
        <v>0</v>
      </c>
      <c r="AF439" s="43">
        <f t="shared" ca="1" si="255"/>
        <v>0</v>
      </c>
      <c r="AG439" s="43">
        <f t="shared" ca="1" si="255"/>
        <v>0</v>
      </c>
      <c r="AH439" s="43">
        <f t="shared" ca="1" si="255"/>
        <v>0</v>
      </c>
      <c r="AI439" s="43">
        <f t="shared" ca="1" si="255"/>
        <v>0</v>
      </c>
      <c r="AJ439" s="43">
        <f t="shared" ca="1" si="255"/>
        <v>0</v>
      </c>
      <c r="AK439" s="43">
        <f t="shared" ca="1" si="255"/>
        <v>0</v>
      </c>
      <c r="AL439" s="43">
        <f t="shared" ca="1" si="255"/>
        <v>0</v>
      </c>
      <c r="AM439" s="43">
        <f t="shared" ca="1" si="255"/>
        <v>0</v>
      </c>
      <c r="AN439" s="43">
        <f t="shared" ca="1" si="255"/>
        <v>0</v>
      </c>
      <c r="AO439" s="43">
        <f t="shared" ca="1" si="255"/>
        <v>0</v>
      </c>
      <c r="AP439" s="43">
        <f t="shared" ca="1" si="255"/>
        <v>0</v>
      </c>
      <c r="AQ439" s="43">
        <f t="shared" ca="1" si="255"/>
        <v>0</v>
      </c>
      <c r="AR439" s="43">
        <f t="shared" ca="1" si="255"/>
        <v>0</v>
      </c>
      <c r="AS439" s="43">
        <f t="shared" ca="1" si="255"/>
        <v>19040</v>
      </c>
      <c r="AT439" s="43">
        <f t="shared" ca="1" si="255"/>
        <v>77885</v>
      </c>
      <c r="AU439" s="43">
        <f t="shared" ca="1" si="256"/>
        <v>158924</v>
      </c>
      <c r="AV439" s="43">
        <f t="shared" ca="1" si="256"/>
        <v>196337</v>
      </c>
      <c r="AW439" s="43">
        <f t="shared" ca="1" si="256"/>
        <v>212381</v>
      </c>
      <c r="AX439" s="2">
        <f t="shared" ca="1" si="256"/>
        <v>192248</v>
      </c>
      <c r="AY439" s="2">
        <f t="shared" ca="1" si="256"/>
        <v>408049</v>
      </c>
      <c r="AZ439" s="2">
        <f t="shared" ca="1" si="256"/>
        <v>207401</v>
      </c>
      <c r="BA439" s="2">
        <f t="shared" ca="1" si="256"/>
        <v>155810</v>
      </c>
      <c r="BB439" s="2">
        <f t="shared" ca="1" si="256"/>
        <v>347978</v>
      </c>
      <c r="BC439" s="2">
        <f t="shared" ca="1" si="256"/>
        <v>172735</v>
      </c>
      <c r="BD439" s="2">
        <f t="shared" ca="1" si="256"/>
        <v>266617</v>
      </c>
      <c r="BE439" s="2">
        <f t="shared" ca="1" si="256"/>
        <v>226930</v>
      </c>
      <c r="BF439" s="2">
        <f t="shared" ca="1" si="256"/>
        <v>313242</v>
      </c>
      <c r="BG439" s="2">
        <f t="shared" ca="1" si="256"/>
        <v>148777</v>
      </c>
      <c r="BH439" s="2">
        <f t="shared" ca="1" si="250"/>
        <v>244280</v>
      </c>
      <c r="BI439" s="2">
        <f t="shared" ca="1" si="250"/>
        <v>200018</v>
      </c>
      <c r="BJ439" s="2">
        <f t="shared" ca="1" si="250"/>
        <v>289216</v>
      </c>
      <c r="BK439" s="2">
        <f t="shared" ca="1" si="250"/>
        <v>359055</v>
      </c>
      <c r="BL439" s="2">
        <f t="shared" ca="1" si="250"/>
        <v>319545</v>
      </c>
      <c r="BM439" s="2">
        <f t="shared" ca="1" si="250"/>
        <v>218052</v>
      </c>
      <c r="BN439" s="2">
        <f t="shared" ca="1" si="250"/>
        <v>300857</v>
      </c>
      <c r="BO439" s="2">
        <f t="shared" ca="1" si="250"/>
        <v>269571</v>
      </c>
      <c r="BP439" s="2">
        <f t="shared" ca="1" si="250"/>
        <v>194779</v>
      </c>
      <c r="BQ439" s="2">
        <f t="shared" ca="1" si="250"/>
        <v>449809</v>
      </c>
      <c r="BR439" s="2">
        <f t="shared" ca="1" si="251"/>
        <v>240120</v>
      </c>
      <c r="BS439" s="2">
        <f t="shared" ca="1" si="251"/>
        <v>196129</v>
      </c>
      <c r="BT439" s="2">
        <f t="shared" ca="1" si="251"/>
        <v>320572</v>
      </c>
      <c r="BU439" s="2">
        <f t="shared" ca="1" si="251"/>
        <v>197597</v>
      </c>
      <c r="BV439" s="2">
        <f t="shared" ca="1" si="251"/>
        <v>265123</v>
      </c>
      <c r="BW439" s="2">
        <f t="shared" ca="1" si="251"/>
        <v>420597</v>
      </c>
      <c r="BX439" s="2">
        <f t="shared" ca="1" si="251"/>
        <v>233485</v>
      </c>
      <c r="BY439" s="2">
        <f t="shared" ca="1" si="252"/>
        <v>0</v>
      </c>
      <c r="BZ439" s="2">
        <f t="shared" ca="1" si="252"/>
        <v>0</v>
      </c>
      <c r="CA439" s="2">
        <f t="shared" ca="1" si="252"/>
        <v>0</v>
      </c>
      <c r="CB439" s="2">
        <f t="shared" ca="1" si="252"/>
        <v>0</v>
      </c>
      <c r="CC439" s="2">
        <f t="shared" ca="1" si="252"/>
        <v>0</v>
      </c>
    </row>
    <row r="440" spans="2:81">
      <c r="B440" s="26">
        <v>382</v>
      </c>
      <c r="C440" s="26" t="str">
        <f t="shared" si="229"/>
        <v>历史汇总!B382</v>
      </c>
      <c r="D440" s="26">
        <v>438</v>
      </c>
      <c r="E440" s="26" t="str">
        <f t="shared" si="230"/>
        <v>历史新!C438</v>
      </c>
      <c r="F440" s="26">
        <f>ROW()</f>
        <v>440</v>
      </c>
      <c r="G440" s="694"/>
      <c r="H440" s="29" t="s">
        <v>79</v>
      </c>
      <c r="I440" s="44">
        <f t="shared" ca="1" si="253"/>
        <v>0</v>
      </c>
      <c r="J440" s="44">
        <f t="shared" ca="1" si="253"/>
        <v>0</v>
      </c>
      <c r="K440" s="44">
        <f t="shared" ca="1" si="253"/>
        <v>0</v>
      </c>
      <c r="L440" s="44">
        <f t="shared" ca="1" si="253"/>
        <v>0</v>
      </c>
      <c r="M440" s="44">
        <f t="shared" ca="1" si="253"/>
        <v>0</v>
      </c>
      <c r="N440" s="44">
        <f t="shared" ca="1" si="253"/>
        <v>0</v>
      </c>
      <c r="O440" s="44">
        <f t="shared" ca="1" si="253"/>
        <v>0</v>
      </c>
      <c r="P440" s="44">
        <f t="shared" ca="1" si="253"/>
        <v>0</v>
      </c>
      <c r="Q440" s="44">
        <f t="shared" ca="1" si="253"/>
        <v>0</v>
      </c>
      <c r="R440" s="44">
        <f t="shared" ca="1" si="253"/>
        <v>0</v>
      </c>
      <c r="S440" s="44">
        <f t="shared" ca="1" si="253"/>
        <v>0</v>
      </c>
      <c r="T440" s="44">
        <f t="shared" ca="1" si="253"/>
        <v>0</v>
      </c>
      <c r="U440" s="44">
        <f t="shared" ca="1" si="253"/>
        <v>0</v>
      </c>
      <c r="V440" s="44">
        <f t="shared" ca="1" si="253"/>
        <v>0</v>
      </c>
      <c r="W440" s="44">
        <f t="shared" ca="1" si="253"/>
        <v>0</v>
      </c>
      <c r="X440" s="44">
        <f t="shared" ca="1" si="253"/>
        <v>0</v>
      </c>
      <c r="Y440" s="44">
        <f t="shared" ca="1" si="257"/>
        <v>0</v>
      </c>
      <c r="Z440" s="44">
        <f t="shared" ca="1" si="257"/>
        <v>0</v>
      </c>
      <c r="AA440" s="44">
        <f t="shared" ca="1" si="257"/>
        <v>0</v>
      </c>
      <c r="AB440" s="44">
        <f t="shared" ca="1" si="257"/>
        <v>0</v>
      </c>
      <c r="AC440" s="44">
        <f t="shared" ca="1" si="257"/>
        <v>0</v>
      </c>
      <c r="AD440" s="44">
        <f t="shared" ca="1" si="257"/>
        <v>0</v>
      </c>
      <c r="AE440" s="44">
        <f t="shared" ca="1" si="255"/>
        <v>0</v>
      </c>
      <c r="AF440" s="44">
        <f t="shared" ca="1" si="255"/>
        <v>0</v>
      </c>
      <c r="AG440" s="44">
        <f t="shared" ca="1" si="255"/>
        <v>0</v>
      </c>
      <c r="AH440" s="44">
        <f t="shared" ca="1" si="255"/>
        <v>0</v>
      </c>
      <c r="AI440" s="44">
        <f t="shared" ca="1" si="255"/>
        <v>0</v>
      </c>
      <c r="AJ440" s="44">
        <f t="shared" ca="1" si="255"/>
        <v>0</v>
      </c>
      <c r="AK440" s="44">
        <f t="shared" ca="1" si="255"/>
        <v>0</v>
      </c>
      <c r="AL440" s="44">
        <f t="shared" ca="1" si="255"/>
        <v>0</v>
      </c>
      <c r="AM440" s="44">
        <f t="shared" ca="1" si="255"/>
        <v>0</v>
      </c>
      <c r="AN440" s="44">
        <f t="shared" ca="1" si="255"/>
        <v>0</v>
      </c>
      <c r="AO440" s="44">
        <f t="shared" ca="1" si="255"/>
        <v>0</v>
      </c>
      <c r="AP440" s="44">
        <f t="shared" ca="1" si="255"/>
        <v>0</v>
      </c>
      <c r="AQ440" s="44">
        <f t="shared" ca="1" si="255"/>
        <v>0</v>
      </c>
      <c r="AR440" s="44">
        <f t="shared" ca="1" si="255"/>
        <v>0</v>
      </c>
      <c r="AS440" s="44">
        <f t="shared" ca="1" si="255"/>
        <v>0</v>
      </c>
      <c r="AT440" s="44">
        <f t="shared" ca="1" si="255"/>
        <v>3.0905999999999998</v>
      </c>
      <c r="AU440" s="44">
        <f t="shared" ca="1" si="256"/>
        <v>1.0405</v>
      </c>
      <c r="AV440" s="44">
        <f t="shared" ca="1" si="256"/>
        <v>0.2354</v>
      </c>
      <c r="AW440" s="44">
        <f t="shared" ca="1" si="256"/>
        <v>8.1699999999999995E-2</v>
      </c>
      <c r="AX440" s="4">
        <f t="shared" ca="1" si="256"/>
        <v>-9.4799999999999995E-2</v>
      </c>
      <c r="AY440" s="4">
        <f t="shared" ca="1" si="256"/>
        <v>1.1225000000000001</v>
      </c>
      <c r="AZ440" s="4">
        <f t="shared" ca="1" si="256"/>
        <v>-0.49170000000000003</v>
      </c>
      <c r="BA440" s="4">
        <f t="shared" ca="1" si="256"/>
        <v>-0.24879999999999999</v>
      </c>
      <c r="BB440" s="4">
        <f t="shared" ca="1" si="256"/>
        <v>1.2333000000000001</v>
      </c>
      <c r="BC440" s="4">
        <f t="shared" ca="1" si="256"/>
        <v>-0.50360000000000005</v>
      </c>
      <c r="BD440" s="4">
        <f t="shared" ca="1" si="256"/>
        <v>0.54349999999999998</v>
      </c>
      <c r="BE440" s="4">
        <f t="shared" ca="1" si="256"/>
        <v>-0.1489</v>
      </c>
      <c r="BF440" s="4">
        <f t="shared" ca="1" si="256"/>
        <v>0.38030000000000003</v>
      </c>
      <c r="BG440" s="4">
        <f t="shared" ca="1" si="256"/>
        <v>-0.52500000000000002</v>
      </c>
      <c r="BH440" s="4">
        <f t="shared" ca="1" si="250"/>
        <v>0.64190000000000003</v>
      </c>
      <c r="BI440" s="4">
        <f t="shared" ca="1" si="250"/>
        <v>-0.1812</v>
      </c>
      <c r="BJ440" s="4">
        <f t="shared" ca="1" si="250"/>
        <v>0.44590000000000002</v>
      </c>
      <c r="BK440" s="4">
        <f t="shared" ca="1" si="250"/>
        <v>0.24149999999999999</v>
      </c>
      <c r="BL440" s="4">
        <f t="shared" ca="1" si="250"/>
        <v>-0.11</v>
      </c>
      <c r="BM440" s="4">
        <f t="shared" ca="1" si="250"/>
        <v>-0.31759999999999999</v>
      </c>
      <c r="BN440" s="4">
        <f t="shared" ca="1" si="250"/>
        <v>0.37969999999999998</v>
      </c>
      <c r="BO440" s="4">
        <f t="shared" ca="1" si="250"/>
        <v>-0.104</v>
      </c>
      <c r="BP440" s="4">
        <f t="shared" ca="1" si="250"/>
        <v>-0.27739999999999998</v>
      </c>
      <c r="BQ440" s="4">
        <f t="shared" ca="1" si="250"/>
        <v>1.3092999999999999</v>
      </c>
      <c r="BR440" s="4">
        <f t="shared" ca="1" si="251"/>
        <v>-0.4662</v>
      </c>
      <c r="BS440" s="4">
        <f t="shared" ca="1" si="251"/>
        <v>-0.1832</v>
      </c>
      <c r="BT440" s="4">
        <f t="shared" ca="1" si="251"/>
        <v>0.63449999999999995</v>
      </c>
      <c r="BU440" s="4">
        <f t="shared" ca="1" si="251"/>
        <v>-0.3836</v>
      </c>
      <c r="BV440" s="4">
        <f t="shared" ca="1" si="251"/>
        <v>0.3417</v>
      </c>
      <c r="BW440" s="4">
        <f t="shared" ca="1" si="251"/>
        <v>0.58640000000000003</v>
      </c>
      <c r="BX440" s="4">
        <f t="shared" ca="1" si="251"/>
        <v>-0.44490000000000002</v>
      </c>
      <c r="BY440" s="4">
        <f t="shared" ca="1" si="252"/>
        <v>0</v>
      </c>
      <c r="BZ440" s="4">
        <f t="shared" ca="1" si="252"/>
        <v>0</v>
      </c>
      <c r="CA440" s="4">
        <f t="shared" ca="1" si="252"/>
        <v>0</v>
      </c>
      <c r="CB440" s="4">
        <f t="shared" ca="1" si="252"/>
        <v>0</v>
      </c>
      <c r="CC440" s="4">
        <f t="shared" ca="1" si="252"/>
        <v>0</v>
      </c>
    </row>
    <row r="441" spans="2:81">
      <c r="B441" s="26">
        <v>372</v>
      </c>
      <c r="C441" s="26" t="str">
        <f t="shared" si="229"/>
        <v>历史汇总!B372</v>
      </c>
      <c r="D441" s="26">
        <v>439</v>
      </c>
      <c r="E441" s="26" t="str">
        <f t="shared" si="230"/>
        <v>历史新!C439</v>
      </c>
      <c r="F441" s="26">
        <f>ROW()</f>
        <v>441</v>
      </c>
      <c r="G441" s="694" t="s">
        <v>80</v>
      </c>
      <c r="H441" s="29" t="s">
        <v>81</v>
      </c>
      <c r="I441" s="44">
        <f t="shared" ca="1" si="253"/>
        <v>0</v>
      </c>
      <c r="J441" s="44">
        <f t="shared" ca="1" si="253"/>
        <v>0</v>
      </c>
      <c r="K441" s="44">
        <f t="shared" ca="1" si="253"/>
        <v>0</v>
      </c>
      <c r="L441" s="44">
        <f t="shared" ca="1" si="253"/>
        <v>0</v>
      </c>
      <c r="M441" s="44">
        <f t="shared" ca="1" si="253"/>
        <v>0</v>
      </c>
      <c r="N441" s="44">
        <f t="shared" ca="1" si="253"/>
        <v>0</v>
      </c>
      <c r="O441" s="44">
        <f t="shared" ca="1" si="253"/>
        <v>0</v>
      </c>
      <c r="P441" s="44">
        <f t="shared" ca="1" si="253"/>
        <v>0</v>
      </c>
      <c r="Q441" s="44">
        <f t="shared" ca="1" si="253"/>
        <v>0</v>
      </c>
      <c r="R441" s="44">
        <f t="shared" ca="1" si="253"/>
        <v>0</v>
      </c>
      <c r="S441" s="44">
        <f t="shared" ca="1" si="253"/>
        <v>0</v>
      </c>
      <c r="T441" s="44">
        <f t="shared" ca="1" si="253"/>
        <v>0</v>
      </c>
      <c r="U441" s="44">
        <f t="shared" ca="1" si="253"/>
        <v>0</v>
      </c>
      <c r="V441" s="44">
        <f t="shared" ca="1" si="253"/>
        <v>0</v>
      </c>
      <c r="W441" s="44">
        <f t="shared" ca="1" si="253"/>
        <v>0</v>
      </c>
      <c r="X441" s="44">
        <f t="shared" ca="1" si="253"/>
        <v>0</v>
      </c>
      <c r="Y441" s="44">
        <f t="shared" ca="1" si="257"/>
        <v>0</v>
      </c>
      <c r="Z441" s="44">
        <f t="shared" ca="1" si="257"/>
        <v>0</v>
      </c>
      <c r="AA441" s="44">
        <f t="shared" ca="1" si="257"/>
        <v>0</v>
      </c>
      <c r="AB441" s="44">
        <f t="shared" ca="1" si="257"/>
        <v>0</v>
      </c>
      <c r="AC441" s="44">
        <f t="shared" ca="1" si="257"/>
        <v>0</v>
      </c>
      <c r="AD441" s="44">
        <f t="shared" ca="1" si="257"/>
        <v>0</v>
      </c>
      <c r="AE441" s="44">
        <f t="shared" ca="1" si="255"/>
        <v>0</v>
      </c>
      <c r="AF441" s="44">
        <f t="shared" ca="1" si="255"/>
        <v>0</v>
      </c>
      <c r="AG441" s="44">
        <f t="shared" ca="1" si="255"/>
        <v>0</v>
      </c>
      <c r="AH441" s="44">
        <f t="shared" ca="1" si="255"/>
        <v>0</v>
      </c>
      <c r="AI441" s="44">
        <f t="shared" ca="1" si="255"/>
        <v>0</v>
      </c>
      <c r="AJ441" s="44">
        <f t="shared" ca="1" si="255"/>
        <v>0</v>
      </c>
      <c r="AK441" s="44">
        <f t="shared" ca="1" si="255"/>
        <v>0</v>
      </c>
      <c r="AL441" s="44">
        <f t="shared" ca="1" si="255"/>
        <v>0</v>
      </c>
      <c r="AM441" s="44">
        <f t="shared" ca="1" si="255"/>
        <v>0</v>
      </c>
      <c r="AN441" s="44">
        <f t="shared" ca="1" si="255"/>
        <v>0</v>
      </c>
      <c r="AO441" s="44">
        <f t="shared" ca="1" si="255"/>
        <v>0</v>
      </c>
      <c r="AP441" s="44">
        <f t="shared" ca="1" si="255"/>
        <v>0</v>
      </c>
      <c r="AQ441" s="44">
        <f t="shared" ca="1" si="255"/>
        <v>2.8818000000000001</v>
      </c>
      <c r="AR441" s="44">
        <f t="shared" ca="1" si="255"/>
        <v>0.93369999999999997</v>
      </c>
      <c r="AS441" s="44">
        <f t="shared" ca="1" si="255"/>
        <v>0.66849999999999998</v>
      </c>
      <c r="AT441" s="44">
        <f t="shared" ca="1" si="255"/>
        <v>0.52580000000000005</v>
      </c>
      <c r="AU441" s="44">
        <f t="shared" ca="1" si="256"/>
        <v>0.51680000000000004</v>
      </c>
      <c r="AV441" s="44">
        <f t="shared" ca="1" si="256"/>
        <v>0.57030000000000003</v>
      </c>
      <c r="AW441" s="44">
        <f t="shared" ca="1" si="256"/>
        <v>0.6048</v>
      </c>
      <c r="AX441" s="4">
        <f t="shared" ca="1" si="256"/>
        <v>0.56789999999999996</v>
      </c>
      <c r="AY441" s="4">
        <f t="shared" ca="1" si="256"/>
        <v>0.70179999999999998</v>
      </c>
      <c r="AZ441" s="4">
        <f t="shared" ca="1" si="256"/>
        <v>0.60189999999999999</v>
      </c>
      <c r="BA441" s="4">
        <f t="shared" ca="1" si="256"/>
        <v>0.52359999999999995</v>
      </c>
      <c r="BB441" s="4">
        <f t="shared" ca="1" si="256"/>
        <v>0.57069999999999999</v>
      </c>
      <c r="BC441" s="4">
        <f t="shared" ca="1" si="256"/>
        <v>0.50629999999999997</v>
      </c>
      <c r="BD441" s="4">
        <f t="shared" ca="1" si="256"/>
        <v>0.55640000000000001</v>
      </c>
      <c r="BE441" s="4">
        <f t="shared" ca="1" si="256"/>
        <v>0.52859999999999996</v>
      </c>
      <c r="BF441" s="4">
        <f t="shared" ca="1" si="256"/>
        <v>0.60070000000000001</v>
      </c>
      <c r="BG441" s="4">
        <f t="shared" ca="1" si="256"/>
        <v>0.5</v>
      </c>
      <c r="BH441" s="4">
        <f t="shared" ca="1" si="250"/>
        <v>0.55989999999999995</v>
      </c>
      <c r="BI441" s="4">
        <f t="shared" ca="1" si="250"/>
        <v>0.48580000000000001</v>
      </c>
      <c r="BJ441" s="4">
        <f t="shared" ca="1" si="250"/>
        <v>0.55630000000000002</v>
      </c>
      <c r="BK441" s="4">
        <f t="shared" ca="1" si="250"/>
        <v>0.5948</v>
      </c>
      <c r="BL441" s="4">
        <f t="shared" ca="1" si="250"/>
        <v>0.55300000000000005</v>
      </c>
      <c r="BM441" s="4">
        <f t="shared" ca="1" si="250"/>
        <v>0.44130000000000003</v>
      </c>
      <c r="BN441" s="4">
        <f t="shared" ca="1" si="250"/>
        <v>0.44879999999999998</v>
      </c>
      <c r="BO441" s="4">
        <f t="shared" ca="1" si="250"/>
        <v>0.46629999999999999</v>
      </c>
      <c r="BP441" s="4">
        <f t="shared" ca="1" si="250"/>
        <v>0.43519999999999998</v>
      </c>
      <c r="BQ441" s="4">
        <f t="shared" ca="1" si="250"/>
        <v>0.54139999999999999</v>
      </c>
      <c r="BR441" s="4">
        <f t="shared" ca="1" si="251"/>
        <v>0.4829</v>
      </c>
      <c r="BS441" s="4">
        <f t="shared" ca="1" si="251"/>
        <v>0.41909999999999997</v>
      </c>
      <c r="BT441" s="4">
        <f t="shared" ca="1" si="251"/>
        <v>0.44850000000000001</v>
      </c>
      <c r="BU441" s="4">
        <f t="shared" ca="1" si="251"/>
        <v>0.40560000000000002</v>
      </c>
      <c r="BV441" s="4">
        <f t="shared" ca="1" si="251"/>
        <v>0.43809999999999999</v>
      </c>
      <c r="BW441" s="4">
        <f t="shared" ca="1" si="251"/>
        <v>0.51880000000000004</v>
      </c>
      <c r="BX441" s="4">
        <f t="shared" ca="1" si="251"/>
        <v>0.45760000000000001</v>
      </c>
      <c r="BY441" s="4">
        <f t="shared" ca="1" si="252"/>
        <v>0</v>
      </c>
      <c r="BZ441" s="4">
        <f t="shared" ca="1" si="252"/>
        <v>0</v>
      </c>
      <c r="CA441" s="4">
        <f t="shared" ca="1" si="252"/>
        <v>0</v>
      </c>
      <c r="CB441" s="4">
        <f t="shared" ca="1" si="252"/>
        <v>0</v>
      </c>
      <c r="CC441" s="4">
        <f t="shared" ca="1" si="252"/>
        <v>0</v>
      </c>
    </row>
    <row r="442" spans="2:81">
      <c r="B442" s="26">
        <v>373</v>
      </c>
      <c r="C442" s="26" t="str">
        <f t="shared" si="229"/>
        <v>历史汇总!B373</v>
      </c>
      <c r="D442" s="26">
        <v>440</v>
      </c>
      <c r="E442" s="26" t="str">
        <f t="shared" si="230"/>
        <v>历史新!C440</v>
      </c>
      <c r="F442" s="26">
        <f>ROW()</f>
        <v>442</v>
      </c>
      <c r="G442" s="694"/>
      <c r="H442" s="29" t="s">
        <v>82</v>
      </c>
      <c r="I442" s="44">
        <f t="shared" ca="1" si="253"/>
        <v>0</v>
      </c>
      <c r="J442" s="44">
        <f t="shared" ca="1" si="253"/>
        <v>0</v>
      </c>
      <c r="K442" s="44">
        <f t="shared" ca="1" si="253"/>
        <v>0</v>
      </c>
      <c r="L442" s="44">
        <f t="shared" ca="1" si="253"/>
        <v>0</v>
      </c>
      <c r="M442" s="44">
        <f t="shared" ca="1" si="253"/>
        <v>0</v>
      </c>
      <c r="N442" s="44">
        <f t="shared" ca="1" si="253"/>
        <v>0</v>
      </c>
      <c r="O442" s="44">
        <f t="shared" ca="1" si="253"/>
        <v>0</v>
      </c>
      <c r="P442" s="44">
        <f t="shared" ca="1" si="253"/>
        <v>0</v>
      </c>
      <c r="Q442" s="44">
        <f t="shared" ca="1" si="253"/>
        <v>0</v>
      </c>
      <c r="R442" s="44">
        <f t="shared" ca="1" si="253"/>
        <v>0</v>
      </c>
      <c r="S442" s="44">
        <f t="shared" ca="1" si="253"/>
        <v>0</v>
      </c>
      <c r="T442" s="44">
        <f t="shared" ca="1" si="253"/>
        <v>0</v>
      </c>
      <c r="U442" s="44">
        <f t="shared" ca="1" si="253"/>
        <v>0</v>
      </c>
      <c r="V442" s="44">
        <f t="shared" ca="1" si="253"/>
        <v>0</v>
      </c>
      <c r="W442" s="44">
        <f t="shared" ca="1" si="253"/>
        <v>0</v>
      </c>
      <c r="X442" s="44">
        <f t="shared" ca="1" si="253"/>
        <v>0</v>
      </c>
      <c r="Y442" s="44">
        <f t="shared" ca="1" si="257"/>
        <v>0</v>
      </c>
      <c r="Z442" s="44">
        <f t="shared" ca="1" si="257"/>
        <v>0</v>
      </c>
      <c r="AA442" s="44">
        <f t="shared" ca="1" si="257"/>
        <v>0</v>
      </c>
      <c r="AB442" s="44">
        <f t="shared" ca="1" si="257"/>
        <v>0</v>
      </c>
      <c r="AC442" s="44">
        <f t="shared" ca="1" si="257"/>
        <v>0</v>
      </c>
      <c r="AD442" s="44">
        <f t="shared" ca="1" si="257"/>
        <v>0</v>
      </c>
      <c r="AE442" s="44">
        <f t="shared" ca="1" si="255"/>
        <v>0</v>
      </c>
      <c r="AF442" s="44">
        <f t="shared" ca="1" si="255"/>
        <v>0</v>
      </c>
      <c r="AG442" s="44">
        <f t="shared" ca="1" si="255"/>
        <v>0</v>
      </c>
      <c r="AH442" s="44">
        <f t="shared" ca="1" si="255"/>
        <v>0</v>
      </c>
      <c r="AI442" s="44">
        <f t="shared" ca="1" si="255"/>
        <v>0</v>
      </c>
      <c r="AJ442" s="44">
        <f t="shared" ca="1" si="255"/>
        <v>0</v>
      </c>
      <c r="AK442" s="44">
        <f t="shared" ca="1" si="255"/>
        <v>0</v>
      </c>
      <c r="AL442" s="44">
        <f t="shared" ca="1" si="255"/>
        <v>0</v>
      </c>
      <c r="AM442" s="44">
        <f t="shared" ca="1" si="255"/>
        <v>0</v>
      </c>
      <c r="AN442" s="44">
        <f t="shared" ca="1" si="255"/>
        <v>0</v>
      </c>
      <c r="AO442" s="44">
        <f t="shared" ca="1" si="255"/>
        <v>0</v>
      </c>
      <c r="AP442" s="44">
        <f t="shared" ca="1" si="255"/>
        <v>0</v>
      </c>
      <c r="AQ442" s="44">
        <f t="shared" ca="1" si="255"/>
        <v>0</v>
      </c>
      <c r="AR442" s="44">
        <f t="shared" ca="1" si="255"/>
        <v>4.0399999999999998E-2</v>
      </c>
      <c r="AS442" s="44">
        <f t="shared" ca="1" si="255"/>
        <v>0.32550000000000001</v>
      </c>
      <c r="AT442" s="44">
        <f t="shared" ca="1" si="255"/>
        <v>0.43980000000000002</v>
      </c>
      <c r="AU442" s="44">
        <f t="shared" ca="1" si="256"/>
        <v>0.39810000000000001</v>
      </c>
      <c r="AV442" s="44">
        <f t="shared" ca="1" si="256"/>
        <v>0.32890000000000003</v>
      </c>
      <c r="AW442" s="44">
        <f t="shared" ca="1" si="256"/>
        <v>0.30099999999999999</v>
      </c>
      <c r="AX442" s="4">
        <f t="shared" ca="1" si="256"/>
        <v>0.33729999999999999</v>
      </c>
      <c r="AY442" s="4">
        <f t="shared" ca="1" si="256"/>
        <v>0.19470000000000001</v>
      </c>
      <c r="AZ442" s="4">
        <f t="shared" ca="1" si="256"/>
        <v>0.33650000000000002</v>
      </c>
      <c r="BA442" s="4">
        <f t="shared" ca="1" si="256"/>
        <v>0.39079999999999998</v>
      </c>
      <c r="BB442" s="4">
        <f t="shared" ca="1" si="256"/>
        <v>0.2838</v>
      </c>
      <c r="BC442" s="4">
        <f t="shared" ca="1" si="256"/>
        <v>0.38500000000000001</v>
      </c>
      <c r="BD442" s="4">
        <f t="shared" ca="1" si="256"/>
        <v>0.2928</v>
      </c>
      <c r="BE442" s="4">
        <f t="shared" ca="1" si="256"/>
        <v>0.33689999999999998</v>
      </c>
      <c r="BF442" s="4">
        <f t="shared" ca="1" si="256"/>
        <v>0.25919999999999999</v>
      </c>
      <c r="BG442" s="4">
        <f t="shared" ca="1" si="256"/>
        <v>0.39279999999999998</v>
      </c>
      <c r="BH442" s="4">
        <f t="shared" ca="1" si="250"/>
        <v>0.29770000000000002</v>
      </c>
      <c r="BI442" s="4">
        <f t="shared" ca="1" si="250"/>
        <v>0.38150000000000001</v>
      </c>
      <c r="BJ442" s="4">
        <f t="shared" ca="1" si="250"/>
        <v>0.2994</v>
      </c>
      <c r="BK442" s="4">
        <f t="shared" ca="1" si="250"/>
        <v>0.2732</v>
      </c>
      <c r="BL442" s="4">
        <f t="shared" ca="1" si="250"/>
        <v>0.33210000000000001</v>
      </c>
      <c r="BM442" s="4">
        <f t="shared" ca="1" si="250"/>
        <v>0.43540000000000001</v>
      </c>
      <c r="BN442" s="4">
        <f t="shared" ca="1" si="250"/>
        <v>0.38579999999999998</v>
      </c>
      <c r="BO442" s="4">
        <f t="shared" ca="1" si="250"/>
        <v>0.3745</v>
      </c>
      <c r="BP442" s="4">
        <f t="shared" ca="1" si="250"/>
        <v>0.42180000000000001</v>
      </c>
      <c r="BQ442" s="4">
        <f t="shared" ca="1" si="250"/>
        <v>0.27360000000000001</v>
      </c>
      <c r="BR442" s="4">
        <f t="shared" ca="1" si="251"/>
        <v>0.39419999999999999</v>
      </c>
      <c r="BS442" s="4">
        <f t="shared" ca="1" si="251"/>
        <v>0.43180000000000002</v>
      </c>
      <c r="BT442" s="4">
        <f t="shared" ca="1" si="251"/>
        <v>0.35499999999999998</v>
      </c>
      <c r="BU442" s="4">
        <f t="shared" ca="1" si="251"/>
        <v>0.44230000000000003</v>
      </c>
      <c r="BV442" s="4">
        <f t="shared" ca="1" si="251"/>
        <v>0.38240000000000002</v>
      </c>
      <c r="BW442" s="4">
        <f t="shared" ca="1" si="251"/>
        <v>0.30470000000000003</v>
      </c>
      <c r="BX442" s="4">
        <f t="shared" ca="1" si="251"/>
        <v>0.42120000000000002</v>
      </c>
      <c r="BY442" s="4">
        <f t="shared" ca="1" si="252"/>
        <v>0</v>
      </c>
      <c r="BZ442" s="4">
        <f t="shared" ca="1" si="252"/>
        <v>0</v>
      </c>
      <c r="CA442" s="4">
        <f t="shared" ca="1" si="252"/>
        <v>0</v>
      </c>
      <c r="CB442" s="4">
        <f t="shared" ca="1" si="252"/>
        <v>0</v>
      </c>
      <c r="CC442" s="4">
        <f t="shared" ca="1" si="252"/>
        <v>0</v>
      </c>
    </row>
    <row r="443" spans="2:81">
      <c r="B443" s="26">
        <v>374</v>
      </c>
      <c r="C443" s="26" t="str">
        <f t="shared" si="229"/>
        <v>历史汇总!B374</v>
      </c>
      <c r="D443" s="26">
        <v>441</v>
      </c>
      <c r="E443" s="26" t="str">
        <f t="shared" si="230"/>
        <v>历史新!C441</v>
      </c>
      <c r="F443" s="26">
        <f>ROW()</f>
        <v>443</v>
      </c>
      <c r="G443" s="694"/>
      <c r="H443" s="29" t="s">
        <v>83</v>
      </c>
      <c r="I443" s="44">
        <f t="shared" ca="1" si="253"/>
        <v>0</v>
      </c>
      <c r="J443" s="44">
        <f t="shared" ca="1" si="253"/>
        <v>0</v>
      </c>
      <c r="K443" s="44">
        <f t="shared" ca="1" si="253"/>
        <v>0</v>
      </c>
      <c r="L443" s="44">
        <f t="shared" ca="1" si="253"/>
        <v>0</v>
      </c>
      <c r="M443" s="44">
        <f t="shared" ca="1" si="253"/>
        <v>0</v>
      </c>
      <c r="N443" s="44">
        <f t="shared" ca="1" si="253"/>
        <v>0</v>
      </c>
      <c r="O443" s="44">
        <f t="shared" ca="1" si="253"/>
        <v>0</v>
      </c>
      <c r="P443" s="44">
        <f t="shared" ca="1" si="253"/>
        <v>0</v>
      </c>
      <c r="Q443" s="44">
        <f t="shared" ca="1" si="253"/>
        <v>0</v>
      </c>
      <c r="R443" s="44">
        <f t="shared" ca="1" si="253"/>
        <v>0</v>
      </c>
      <c r="S443" s="44">
        <f t="shared" ca="1" si="253"/>
        <v>0</v>
      </c>
      <c r="T443" s="44">
        <f t="shared" ca="1" si="253"/>
        <v>0</v>
      </c>
      <c r="U443" s="44">
        <f t="shared" ca="1" si="253"/>
        <v>0</v>
      </c>
      <c r="V443" s="44">
        <f t="shared" ca="1" si="253"/>
        <v>0</v>
      </c>
      <c r="W443" s="44">
        <f t="shared" ca="1" si="253"/>
        <v>0</v>
      </c>
      <c r="X443" s="44">
        <f t="shared" ca="1" si="253"/>
        <v>0</v>
      </c>
      <c r="Y443" s="44">
        <f t="shared" ca="1" si="257"/>
        <v>0</v>
      </c>
      <c r="Z443" s="44">
        <f t="shared" ca="1" si="257"/>
        <v>0</v>
      </c>
      <c r="AA443" s="44">
        <f t="shared" ca="1" si="257"/>
        <v>0</v>
      </c>
      <c r="AB443" s="44">
        <f t="shared" ca="1" si="257"/>
        <v>0</v>
      </c>
      <c r="AC443" s="44">
        <f t="shared" ca="1" si="257"/>
        <v>0</v>
      </c>
      <c r="AD443" s="44">
        <f t="shared" ca="1" si="257"/>
        <v>0</v>
      </c>
      <c r="AE443" s="44">
        <f t="shared" ca="1" si="255"/>
        <v>0</v>
      </c>
      <c r="AF443" s="44">
        <f t="shared" ca="1" si="255"/>
        <v>0</v>
      </c>
      <c r="AG443" s="44">
        <f t="shared" ca="1" si="255"/>
        <v>0</v>
      </c>
      <c r="AH443" s="44">
        <f t="shared" ca="1" si="255"/>
        <v>0</v>
      </c>
      <c r="AI443" s="44">
        <f t="shared" ca="1" si="255"/>
        <v>0</v>
      </c>
      <c r="AJ443" s="44">
        <f t="shared" ca="1" si="255"/>
        <v>0</v>
      </c>
      <c r="AK443" s="44">
        <f t="shared" ca="1" si="255"/>
        <v>0</v>
      </c>
      <c r="AL443" s="44">
        <f t="shared" ca="1" si="255"/>
        <v>0</v>
      </c>
      <c r="AM443" s="44">
        <f t="shared" ca="1" si="255"/>
        <v>0</v>
      </c>
      <c r="AN443" s="44">
        <f t="shared" ca="1" si="255"/>
        <v>0</v>
      </c>
      <c r="AO443" s="44">
        <f t="shared" ca="1" si="255"/>
        <v>0</v>
      </c>
      <c r="AP443" s="44">
        <f t="shared" ca="1" si="255"/>
        <v>0</v>
      </c>
      <c r="AQ443" s="44">
        <f t="shared" ca="1" si="255"/>
        <v>0</v>
      </c>
      <c r="AR443" s="44">
        <f t="shared" ca="1" si="255"/>
        <v>0</v>
      </c>
      <c r="AS443" s="44">
        <f t="shared" ca="1" si="255"/>
        <v>6.0000000000000001E-3</v>
      </c>
      <c r="AT443" s="44">
        <f t="shared" ca="1" si="255"/>
        <v>3.44E-2</v>
      </c>
      <c r="AU443" s="44">
        <f t="shared" ca="1" si="256"/>
        <v>8.5099999999999995E-2</v>
      </c>
      <c r="AV443" s="44">
        <f t="shared" ca="1" si="256"/>
        <v>0.1008</v>
      </c>
      <c r="AW443" s="44">
        <f t="shared" ca="1" si="256"/>
        <v>9.4200000000000006E-2</v>
      </c>
      <c r="AX443" s="4">
        <f t="shared" ca="1" si="256"/>
        <v>9.4799999999999995E-2</v>
      </c>
      <c r="AY443" s="4">
        <f t="shared" ca="1" si="256"/>
        <v>0.10340000000000001</v>
      </c>
      <c r="AZ443" s="4">
        <f t="shared" ca="1" si="256"/>
        <v>6.1600000000000002E-2</v>
      </c>
      <c r="BA443" s="4">
        <f t="shared" ca="1" si="256"/>
        <v>8.5599999999999996E-2</v>
      </c>
      <c r="BB443" s="4">
        <f t="shared" ca="1" si="256"/>
        <v>0.14549999999999999</v>
      </c>
      <c r="BC443" s="4">
        <f t="shared" ca="1" si="256"/>
        <v>0.1087</v>
      </c>
      <c r="BD443" s="4">
        <f t="shared" ca="1" si="256"/>
        <v>0.15090000000000001</v>
      </c>
      <c r="BE443" s="4">
        <f t="shared" ca="1" si="256"/>
        <v>0.13439999999999999</v>
      </c>
      <c r="BF443" s="4">
        <f t="shared" ca="1" si="256"/>
        <v>0.1401</v>
      </c>
      <c r="BG443" s="4">
        <f t="shared" ca="1" si="256"/>
        <v>0.1072</v>
      </c>
      <c r="BH443" s="4">
        <f t="shared" ca="1" si="250"/>
        <v>0.1424</v>
      </c>
      <c r="BI443" s="4">
        <f t="shared" ca="1" si="250"/>
        <v>0.13270000000000001</v>
      </c>
      <c r="BJ443" s="4">
        <f t="shared" ca="1" si="250"/>
        <v>0.14430000000000001</v>
      </c>
      <c r="BK443" s="4">
        <f t="shared" ca="1" si="250"/>
        <v>0.13189999999999999</v>
      </c>
      <c r="BL443" s="4">
        <f t="shared" ca="1" si="250"/>
        <v>0.1149</v>
      </c>
      <c r="BM443" s="4">
        <f t="shared" ca="1" si="250"/>
        <v>0.12330000000000001</v>
      </c>
      <c r="BN443" s="4">
        <f t="shared" ca="1" si="250"/>
        <v>0.16539999999999999</v>
      </c>
      <c r="BO443" s="4">
        <f t="shared" ca="1" si="250"/>
        <v>0.15920000000000001</v>
      </c>
      <c r="BP443" s="4">
        <f t="shared" ca="1" si="250"/>
        <v>0.14299999999999999</v>
      </c>
      <c r="BQ443" s="4">
        <f t="shared" ca="1" si="250"/>
        <v>0.185</v>
      </c>
      <c r="BR443" s="4">
        <f t="shared" ca="1" si="251"/>
        <v>0.1229</v>
      </c>
      <c r="BS443" s="4">
        <f t="shared" ca="1" si="251"/>
        <v>0.14910000000000001</v>
      </c>
      <c r="BT443" s="4">
        <f t="shared" ca="1" si="251"/>
        <v>0.1966</v>
      </c>
      <c r="BU443" s="4">
        <f t="shared" ca="1" si="251"/>
        <v>0.15210000000000001</v>
      </c>
      <c r="BV443" s="4">
        <f t="shared" ca="1" si="251"/>
        <v>0.17949999999999999</v>
      </c>
      <c r="BW443" s="4">
        <f t="shared" ca="1" si="251"/>
        <v>0.17649999999999999</v>
      </c>
      <c r="BX443" s="4">
        <f t="shared" ca="1" si="251"/>
        <v>0.1212</v>
      </c>
      <c r="BY443" s="4">
        <f t="shared" ca="1" si="252"/>
        <v>0</v>
      </c>
      <c r="BZ443" s="4">
        <f t="shared" ca="1" si="252"/>
        <v>0</v>
      </c>
      <c r="CA443" s="4">
        <f t="shared" ca="1" si="252"/>
        <v>0</v>
      </c>
      <c r="CB443" s="4">
        <f t="shared" ca="1" si="252"/>
        <v>0</v>
      </c>
      <c r="CC443" s="4">
        <f t="shared" ca="1" si="252"/>
        <v>0</v>
      </c>
    </row>
    <row r="444" spans="2:81">
      <c r="B444" s="26">
        <v>383</v>
      </c>
      <c r="C444" s="26" t="str">
        <f t="shared" si="229"/>
        <v>历史汇总!B383</v>
      </c>
      <c r="D444" s="26">
        <v>442</v>
      </c>
      <c r="E444" s="26" t="str">
        <f t="shared" si="230"/>
        <v>历史新!C442</v>
      </c>
      <c r="F444" s="26">
        <f>ROW()</f>
        <v>444</v>
      </c>
      <c r="G444" s="694" t="s">
        <v>84</v>
      </c>
      <c r="H444" s="28" t="s">
        <v>84</v>
      </c>
      <c r="I444" s="43">
        <f t="shared" ca="1" si="253"/>
        <v>0</v>
      </c>
      <c r="J444" s="43">
        <f t="shared" ca="1" si="253"/>
        <v>0</v>
      </c>
      <c r="K444" s="43">
        <f t="shared" ca="1" si="253"/>
        <v>0</v>
      </c>
      <c r="L444" s="43">
        <f t="shared" ca="1" si="253"/>
        <v>0</v>
      </c>
      <c r="M444" s="43">
        <f t="shared" ca="1" si="253"/>
        <v>0</v>
      </c>
      <c r="N444" s="43">
        <f t="shared" ca="1" si="253"/>
        <v>0</v>
      </c>
      <c r="O444" s="43">
        <f t="shared" ca="1" si="253"/>
        <v>0</v>
      </c>
      <c r="P444" s="43">
        <f t="shared" ca="1" si="253"/>
        <v>0</v>
      </c>
      <c r="Q444" s="43">
        <f t="shared" ca="1" si="253"/>
        <v>0</v>
      </c>
      <c r="R444" s="43">
        <f t="shared" ca="1" si="253"/>
        <v>0</v>
      </c>
      <c r="S444" s="43">
        <f t="shared" ca="1" si="253"/>
        <v>0</v>
      </c>
      <c r="T444" s="43">
        <f t="shared" ca="1" si="253"/>
        <v>0</v>
      </c>
      <c r="U444" s="43">
        <f t="shared" ca="1" si="253"/>
        <v>0</v>
      </c>
      <c r="V444" s="43">
        <f t="shared" ca="1" si="253"/>
        <v>0</v>
      </c>
      <c r="W444" s="43">
        <f t="shared" ca="1" si="253"/>
        <v>0</v>
      </c>
      <c r="X444" s="43">
        <f t="shared" ca="1" si="253"/>
        <v>0</v>
      </c>
      <c r="Y444" s="43">
        <f t="shared" ca="1" si="257"/>
        <v>0</v>
      </c>
      <c r="Z444" s="43">
        <f t="shared" ca="1" si="257"/>
        <v>0</v>
      </c>
      <c r="AA444" s="43">
        <f t="shared" ca="1" si="257"/>
        <v>0</v>
      </c>
      <c r="AB444" s="43">
        <f t="shared" ca="1" si="257"/>
        <v>0</v>
      </c>
      <c r="AC444" s="43">
        <f t="shared" ca="1" si="257"/>
        <v>0</v>
      </c>
      <c r="AD444" s="43">
        <f t="shared" ca="1" si="257"/>
        <v>0</v>
      </c>
      <c r="AE444" s="43">
        <f t="shared" ca="1" si="255"/>
        <v>0</v>
      </c>
      <c r="AF444" s="43">
        <f t="shared" ca="1" si="255"/>
        <v>0</v>
      </c>
      <c r="AG444" s="43">
        <f t="shared" ca="1" si="255"/>
        <v>0</v>
      </c>
      <c r="AH444" s="43">
        <f t="shared" ca="1" si="255"/>
        <v>0</v>
      </c>
      <c r="AI444" s="43">
        <f t="shared" ca="1" si="255"/>
        <v>0</v>
      </c>
      <c r="AJ444" s="43">
        <f t="shared" ca="1" si="255"/>
        <v>0</v>
      </c>
      <c r="AK444" s="43">
        <f t="shared" ca="1" si="255"/>
        <v>0</v>
      </c>
      <c r="AL444" s="43">
        <f t="shared" ca="1" si="255"/>
        <v>0</v>
      </c>
      <c r="AM444" s="43">
        <f t="shared" ca="1" si="255"/>
        <v>0</v>
      </c>
      <c r="AN444" s="43">
        <f t="shared" ca="1" si="255"/>
        <v>0</v>
      </c>
      <c r="AO444" s="43">
        <f t="shared" ca="1" si="255"/>
        <v>0</v>
      </c>
      <c r="AP444" s="43">
        <f t="shared" ca="1" si="255"/>
        <v>0</v>
      </c>
      <c r="AQ444" s="43">
        <f t="shared" ca="1" si="255"/>
        <v>0</v>
      </c>
      <c r="AR444" s="43">
        <f t="shared" ca="1" si="255"/>
        <v>343723</v>
      </c>
      <c r="AS444" s="43">
        <f t="shared" ca="1" si="255"/>
        <v>1300083</v>
      </c>
      <c r="AT444" s="43">
        <f t="shared" ca="1" si="255"/>
        <v>2175812</v>
      </c>
      <c r="AU444" s="43">
        <f t="shared" ca="1" si="256"/>
        <v>1520532</v>
      </c>
      <c r="AV444" s="43">
        <f t="shared" ca="1" si="256"/>
        <v>1226263</v>
      </c>
      <c r="AW444" s="43">
        <f t="shared" ca="1" si="256"/>
        <v>1270463</v>
      </c>
      <c r="AX444" s="2">
        <f t="shared" ca="1" si="256"/>
        <v>1569549</v>
      </c>
      <c r="AY444" s="2">
        <f t="shared" ca="1" si="256"/>
        <v>1260381</v>
      </c>
      <c r="AZ444" s="2">
        <f t="shared" ca="1" si="256"/>
        <v>2811644</v>
      </c>
      <c r="BA444" s="2">
        <f t="shared" ca="1" si="256"/>
        <v>2655563</v>
      </c>
      <c r="BB444" s="2">
        <f t="shared" ca="1" si="256"/>
        <v>1141713</v>
      </c>
      <c r="BC444" s="2">
        <f t="shared" ca="1" si="256"/>
        <v>1780022</v>
      </c>
      <c r="BD444" s="2">
        <f t="shared" ca="1" si="256"/>
        <v>1071006</v>
      </c>
      <c r="BE444" s="2">
        <f t="shared" ca="1" si="256"/>
        <v>1198706</v>
      </c>
      <c r="BF444" s="2">
        <f t="shared" ca="1" si="256"/>
        <v>1108375</v>
      </c>
      <c r="BG444" s="2">
        <f t="shared" ca="1" si="256"/>
        <v>1690681</v>
      </c>
      <c r="BH444" s="2">
        <f t="shared" ca="1" si="250"/>
        <v>877467</v>
      </c>
      <c r="BI444" s="2">
        <f t="shared" ca="1" si="250"/>
        <v>1139984</v>
      </c>
      <c r="BJ444" s="2">
        <f t="shared" ca="1" si="250"/>
        <v>907212</v>
      </c>
      <c r="BK444" s="2">
        <f t="shared" ca="1" si="250"/>
        <v>1260607</v>
      </c>
      <c r="BL444" s="2">
        <f t="shared" ca="1" si="250"/>
        <v>1797920</v>
      </c>
      <c r="BM444" s="2">
        <f t="shared" ca="1" si="250"/>
        <v>2011634</v>
      </c>
      <c r="BN444" s="2">
        <f t="shared" ca="1" si="250"/>
        <v>1065958</v>
      </c>
      <c r="BO444" s="2">
        <f t="shared" ca="1" si="250"/>
        <v>1184789</v>
      </c>
      <c r="BP444" s="2">
        <f t="shared" ca="1" si="250"/>
        <v>1118811</v>
      </c>
      <c r="BQ444" s="2">
        <f t="shared" ca="1" si="250"/>
        <v>697104</v>
      </c>
      <c r="BR444" s="2">
        <f t="shared" ca="1" si="251"/>
        <v>1661701</v>
      </c>
      <c r="BS444" s="2">
        <f t="shared" ca="1" si="251"/>
        <v>1385628</v>
      </c>
      <c r="BT444" s="2">
        <f t="shared" ca="1" si="251"/>
        <v>736609</v>
      </c>
      <c r="BU444" s="2">
        <f t="shared" ca="1" si="251"/>
        <v>1056038</v>
      </c>
      <c r="BV444" s="2">
        <f t="shared" ca="1" si="251"/>
        <v>734764</v>
      </c>
      <c r="BW444" s="2">
        <f t="shared" ca="1" si="251"/>
        <v>751153</v>
      </c>
      <c r="BX444" s="2">
        <f t="shared" ca="1" si="251"/>
        <v>1570798</v>
      </c>
      <c r="BY444" s="2">
        <f t="shared" ca="1" si="252"/>
        <v>0</v>
      </c>
      <c r="BZ444" s="2">
        <f t="shared" ca="1" si="252"/>
        <v>0</v>
      </c>
      <c r="CA444" s="2">
        <f t="shared" ca="1" si="252"/>
        <v>0</v>
      </c>
      <c r="CB444" s="2">
        <f t="shared" ca="1" si="252"/>
        <v>0</v>
      </c>
      <c r="CC444" s="2">
        <f t="shared" ca="1" si="252"/>
        <v>0</v>
      </c>
    </row>
    <row r="445" spans="2:81">
      <c r="B445" s="26">
        <v>384</v>
      </c>
      <c r="C445" s="26" t="str">
        <f t="shared" si="229"/>
        <v>历史汇总!B384</v>
      </c>
      <c r="D445" s="26">
        <v>443</v>
      </c>
      <c r="E445" s="26" t="str">
        <f t="shared" si="230"/>
        <v>历史新!C443</v>
      </c>
      <c r="F445" s="26">
        <f>ROW()</f>
        <v>445</v>
      </c>
      <c r="G445" s="694"/>
      <c r="H445" s="29" t="s">
        <v>85</v>
      </c>
      <c r="I445" s="49">
        <f t="shared" ca="1" si="253"/>
        <v>0</v>
      </c>
      <c r="J445" s="49">
        <f t="shared" ca="1" si="253"/>
        <v>0</v>
      </c>
      <c r="K445" s="49">
        <f t="shared" ca="1" si="253"/>
        <v>0</v>
      </c>
      <c r="L445" s="49">
        <f t="shared" ca="1" si="253"/>
        <v>0</v>
      </c>
      <c r="M445" s="49">
        <f t="shared" ca="1" si="253"/>
        <v>0</v>
      </c>
      <c r="N445" s="49">
        <f t="shared" ca="1" si="253"/>
        <v>0</v>
      </c>
      <c r="O445" s="49">
        <f t="shared" ca="1" si="253"/>
        <v>0</v>
      </c>
      <c r="P445" s="49">
        <f t="shared" ca="1" si="253"/>
        <v>0</v>
      </c>
      <c r="Q445" s="49">
        <f t="shared" ca="1" si="253"/>
        <v>0</v>
      </c>
      <c r="R445" s="49">
        <f t="shared" ca="1" si="253"/>
        <v>0</v>
      </c>
      <c r="S445" s="49">
        <f t="shared" ca="1" si="253"/>
        <v>0</v>
      </c>
      <c r="T445" s="49">
        <f t="shared" ca="1" si="253"/>
        <v>0</v>
      </c>
      <c r="U445" s="49">
        <f t="shared" ca="1" si="253"/>
        <v>0</v>
      </c>
      <c r="V445" s="49">
        <f t="shared" ca="1" si="253"/>
        <v>0</v>
      </c>
      <c r="W445" s="49">
        <f t="shared" ca="1" si="253"/>
        <v>0</v>
      </c>
      <c r="X445" s="49">
        <f t="shared" ca="1" si="253"/>
        <v>0</v>
      </c>
      <c r="Y445" s="49">
        <f t="shared" ca="1" si="257"/>
        <v>0</v>
      </c>
      <c r="Z445" s="49">
        <f t="shared" ca="1" si="257"/>
        <v>0</v>
      </c>
      <c r="AA445" s="49">
        <f t="shared" ca="1" si="257"/>
        <v>0</v>
      </c>
      <c r="AB445" s="49">
        <f t="shared" ca="1" si="257"/>
        <v>0</v>
      </c>
      <c r="AC445" s="49">
        <f t="shared" ca="1" si="257"/>
        <v>0</v>
      </c>
      <c r="AD445" s="49">
        <f t="shared" ca="1" si="257"/>
        <v>0</v>
      </c>
      <c r="AE445" s="49">
        <f t="shared" ca="1" si="255"/>
        <v>0</v>
      </c>
      <c r="AF445" s="49">
        <f t="shared" ca="1" si="255"/>
        <v>0</v>
      </c>
      <c r="AG445" s="49">
        <f t="shared" ca="1" si="255"/>
        <v>0</v>
      </c>
      <c r="AH445" s="49">
        <f t="shared" ca="1" si="255"/>
        <v>0</v>
      </c>
      <c r="AI445" s="49">
        <f t="shared" ca="1" si="255"/>
        <v>0</v>
      </c>
      <c r="AJ445" s="49">
        <f t="shared" ca="1" si="255"/>
        <v>0</v>
      </c>
      <c r="AK445" s="49">
        <f t="shared" ca="1" si="255"/>
        <v>0</v>
      </c>
      <c r="AL445" s="49">
        <f t="shared" ca="1" si="255"/>
        <v>0</v>
      </c>
      <c r="AM445" s="49">
        <f t="shared" ca="1" si="255"/>
        <v>0</v>
      </c>
      <c r="AN445" s="49">
        <f t="shared" ca="1" si="255"/>
        <v>0</v>
      </c>
      <c r="AO445" s="49">
        <f t="shared" ca="1" si="255"/>
        <v>0</v>
      </c>
      <c r="AP445" s="49">
        <f t="shared" ca="1" si="255"/>
        <v>0</v>
      </c>
      <c r="AQ445" s="49">
        <f t="shared" ca="1" si="255"/>
        <v>0</v>
      </c>
      <c r="AR445" s="49">
        <f t="shared" ca="1" si="255"/>
        <v>0</v>
      </c>
      <c r="AS445" s="49">
        <f t="shared" ca="1" si="255"/>
        <v>2.7824</v>
      </c>
      <c r="AT445" s="49">
        <f t="shared" ca="1" si="255"/>
        <v>0.67359999999999998</v>
      </c>
      <c r="AU445" s="49">
        <f t="shared" ca="1" si="256"/>
        <v>-0.30120000000000002</v>
      </c>
      <c r="AV445" s="49">
        <f t="shared" ca="1" si="256"/>
        <v>-0.19350000000000001</v>
      </c>
      <c r="AW445" s="49">
        <f t="shared" ca="1" si="256"/>
        <v>3.5999999999999997E-2</v>
      </c>
      <c r="AX445" s="4">
        <f t="shared" ca="1" si="256"/>
        <v>0.2354</v>
      </c>
      <c r="AY445" s="4">
        <f t="shared" ca="1" si="256"/>
        <v>-0.19700000000000001</v>
      </c>
      <c r="AZ445" s="4">
        <f t="shared" ca="1" si="256"/>
        <v>1.2307999999999999</v>
      </c>
      <c r="BA445" s="4">
        <f t="shared" ca="1" si="256"/>
        <v>-5.5500000000000001E-2</v>
      </c>
      <c r="BB445" s="4">
        <f t="shared" ca="1" si="256"/>
        <v>-0.57010000000000005</v>
      </c>
      <c r="BC445" s="4">
        <f t="shared" ca="1" si="256"/>
        <v>0.55910000000000004</v>
      </c>
      <c r="BD445" s="4">
        <f t="shared" ca="1" si="256"/>
        <v>-0.39829999999999999</v>
      </c>
      <c r="BE445" s="4">
        <f t="shared" ca="1" si="256"/>
        <v>0.1192</v>
      </c>
      <c r="BF445" s="4">
        <f t="shared" ca="1" si="256"/>
        <v>-7.5399999999999995E-2</v>
      </c>
      <c r="BG445" s="4">
        <f t="shared" ca="1" si="256"/>
        <v>0.52539999999999998</v>
      </c>
      <c r="BH445" s="4">
        <f t="shared" ca="1" si="250"/>
        <v>-0.48099999999999998</v>
      </c>
      <c r="BI445" s="4">
        <f t="shared" ca="1" si="250"/>
        <v>0.29920000000000002</v>
      </c>
      <c r="BJ445" s="4">
        <f t="shared" ca="1" si="250"/>
        <v>-0.20419999999999999</v>
      </c>
      <c r="BK445" s="4">
        <f t="shared" ca="1" si="250"/>
        <v>0.38950000000000001</v>
      </c>
      <c r="BL445" s="4">
        <f t="shared" ca="1" si="250"/>
        <v>0.42620000000000002</v>
      </c>
      <c r="BM445" s="4">
        <f t="shared" ca="1" si="250"/>
        <v>0.11890000000000001</v>
      </c>
      <c r="BN445" s="4">
        <f t="shared" ca="1" si="250"/>
        <v>-0.47010000000000002</v>
      </c>
      <c r="BO445" s="4">
        <f t="shared" ca="1" si="250"/>
        <v>0.1115</v>
      </c>
      <c r="BP445" s="4">
        <f t="shared" ca="1" si="250"/>
        <v>-5.57E-2</v>
      </c>
      <c r="BQ445" s="4">
        <f t="shared" ca="1" si="250"/>
        <v>-0.37690000000000001</v>
      </c>
      <c r="BR445" s="4">
        <f t="shared" ca="1" si="251"/>
        <v>1.3836999999999999</v>
      </c>
      <c r="BS445" s="4">
        <f t="shared" ca="1" si="251"/>
        <v>-0.1661</v>
      </c>
      <c r="BT445" s="4">
        <f t="shared" ca="1" si="251"/>
        <v>-0.46839999999999998</v>
      </c>
      <c r="BU445" s="4">
        <f t="shared" ca="1" si="251"/>
        <v>0.43359999999999999</v>
      </c>
      <c r="BV445" s="4">
        <f t="shared" ca="1" si="251"/>
        <v>-0.30420000000000003</v>
      </c>
      <c r="BW445" s="4">
        <f t="shared" ca="1" si="251"/>
        <v>2.23E-2</v>
      </c>
      <c r="BX445" s="4">
        <f t="shared" ca="1" si="251"/>
        <v>1.0911999999999999</v>
      </c>
      <c r="BY445" s="4">
        <f t="shared" ca="1" si="252"/>
        <v>0</v>
      </c>
      <c r="BZ445" s="4">
        <f t="shared" ca="1" si="252"/>
        <v>0</v>
      </c>
      <c r="CA445" s="4">
        <f t="shared" ca="1" si="252"/>
        <v>0</v>
      </c>
      <c r="CB445" s="4">
        <f t="shared" ca="1" si="252"/>
        <v>0</v>
      </c>
      <c r="CC445" s="4">
        <f t="shared" ca="1" si="252"/>
        <v>0</v>
      </c>
    </row>
    <row r="446" spans="2:81">
      <c r="B446" s="26">
        <v>386</v>
      </c>
      <c r="C446" s="26" t="str">
        <f t="shared" si="229"/>
        <v>历史汇总!B386</v>
      </c>
      <c r="D446" s="26">
        <v>444</v>
      </c>
      <c r="E446" s="26" t="str">
        <f t="shared" si="230"/>
        <v>历史新!C444</v>
      </c>
      <c r="F446" s="26">
        <f>ROW()</f>
        <v>446</v>
      </c>
      <c r="G446" s="694"/>
      <c r="H446" s="28" t="s">
        <v>86</v>
      </c>
      <c r="I446" s="43">
        <f t="shared" ca="1" si="253"/>
        <v>0</v>
      </c>
      <c r="J446" s="43">
        <f t="shared" ca="1" si="253"/>
        <v>0</v>
      </c>
      <c r="K446" s="43">
        <f t="shared" ca="1" si="253"/>
        <v>0</v>
      </c>
      <c r="L446" s="43">
        <f t="shared" ca="1" si="253"/>
        <v>0</v>
      </c>
      <c r="M446" s="43">
        <f t="shared" ca="1" si="253"/>
        <v>0</v>
      </c>
      <c r="N446" s="43">
        <f t="shared" ca="1" si="253"/>
        <v>0</v>
      </c>
      <c r="O446" s="43">
        <f t="shared" ca="1" si="253"/>
        <v>0</v>
      </c>
      <c r="P446" s="43">
        <f t="shared" ca="1" si="253"/>
        <v>0</v>
      </c>
      <c r="Q446" s="43">
        <f t="shared" ca="1" si="253"/>
        <v>0</v>
      </c>
      <c r="R446" s="43">
        <f t="shared" ca="1" si="253"/>
        <v>0</v>
      </c>
      <c r="S446" s="43">
        <f t="shared" ca="1" si="253"/>
        <v>0</v>
      </c>
      <c r="T446" s="43">
        <f t="shared" ca="1" si="253"/>
        <v>0</v>
      </c>
      <c r="U446" s="43">
        <f t="shared" ca="1" si="253"/>
        <v>0</v>
      </c>
      <c r="V446" s="43">
        <f t="shared" ca="1" si="253"/>
        <v>0</v>
      </c>
      <c r="W446" s="43">
        <f t="shared" ca="1" si="253"/>
        <v>0</v>
      </c>
      <c r="X446" s="43">
        <f t="shared" ca="1" si="253"/>
        <v>0</v>
      </c>
      <c r="Y446" s="43">
        <f t="shared" ca="1" si="257"/>
        <v>0</v>
      </c>
      <c r="Z446" s="43">
        <f t="shared" ca="1" si="257"/>
        <v>0</v>
      </c>
      <c r="AA446" s="43">
        <f t="shared" ca="1" si="257"/>
        <v>0</v>
      </c>
      <c r="AB446" s="43">
        <f t="shared" ca="1" si="257"/>
        <v>0</v>
      </c>
      <c r="AC446" s="43">
        <f t="shared" ca="1" si="257"/>
        <v>0</v>
      </c>
      <c r="AD446" s="43">
        <f t="shared" ca="1" si="257"/>
        <v>0</v>
      </c>
      <c r="AE446" s="43">
        <f t="shared" ca="1" si="255"/>
        <v>0</v>
      </c>
      <c r="AF446" s="43">
        <f t="shared" ca="1" si="255"/>
        <v>0</v>
      </c>
      <c r="AG446" s="43">
        <f t="shared" ca="1" si="255"/>
        <v>0</v>
      </c>
      <c r="AH446" s="43">
        <f t="shared" ca="1" si="255"/>
        <v>0</v>
      </c>
      <c r="AI446" s="43">
        <f t="shared" ca="1" si="255"/>
        <v>0</v>
      </c>
      <c r="AJ446" s="43">
        <f t="shared" ca="1" si="255"/>
        <v>0</v>
      </c>
      <c r="AK446" s="43">
        <f t="shared" ca="1" si="255"/>
        <v>0</v>
      </c>
      <c r="AL446" s="43">
        <f t="shared" ca="1" si="255"/>
        <v>0</v>
      </c>
      <c r="AM446" s="43">
        <f t="shared" ca="1" si="255"/>
        <v>0</v>
      </c>
      <c r="AN446" s="43">
        <f t="shared" ca="1" si="255"/>
        <v>0</v>
      </c>
      <c r="AO446" s="43">
        <f t="shared" ca="1" si="255"/>
        <v>0</v>
      </c>
      <c r="AP446" s="43">
        <f t="shared" ca="1" si="255"/>
        <v>0</v>
      </c>
      <c r="AQ446" s="43">
        <f t="shared" ca="1" si="255"/>
        <v>0</v>
      </c>
      <c r="AR446" s="43">
        <f t="shared" ca="1" si="255"/>
        <v>0</v>
      </c>
      <c r="AS446" s="43">
        <f t="shared" ca="1" si="255"/>
        <v>1228013</v>
      </c>
      <c r="AT446" s="43">
        <f t="shared" ca="1" si="255"/>
        <v>1565574</v>
      </c>
      <c r="AU446" s="43">
        <f t="shared" ca="1" si="256"/>
        <v>905891</v>
      </c>
      <c r="AV446" s="43">
        <f t="shared" ca="1" si="256"/>
        <v>708813</v>
      </c>
      <c r="AW446" s="43">
        <f t="shared" ca="1" si="256"/>
        <v>812922</v>
      </c>
      <c r="AX446" s="2">
        <f t="shared" ca="1" si="256"/>
        <v>1055214</v>
      </c>
      <c r="AY446" s="2">
        <f t="shared" ca="1" si="256"/>
        <v>835864</v>
      </c>
      <c r="AZ446" s="2">
        <f t="shared" ca="1" si="256"/>
        <v>2084954</v>
      </c>
      <c r="BA446" s="2">
        <f t="shared" ca="1" si="256"/>
        <v>1712661</v>
      </c>
      <c r="BB446" s="2">
        <f t="shared" ca="1" si="256"/>
        <v>699344</v>
      </c>
      <c r="BC446" s="2">
        <f t="shared" ca="1" si="256"/>
        <v>1112567</v>
      </c>
      <c r="BD446" s="2">
        <f t="shared" ca="1" si="256"/>
        <v>624819</v>
      </c>
      <c r="BE446" s="2">
        <f t="shared" ca="1" si="256"/>
        <v>741706</v>
      </c>
      <c r="BF446" s="2">
        <f t="shared" ca="1" si="256"/>
        <v>684026</v>
      </c>
      <c r="BG446" s="2">
        <f t="shared" ca="1" si="256"/>
        <v>1118441</v>
      </c>
      <c r="BH446" s="2">
        <f t="shared" ca="1" si="250"/>
        <v>516156</v>
      </c>
      <c r="BI446" s="2">
        <f t="shared" ca="1" si="250"/>
        <v>739777</v>
      </c>
      <c r="BJ446" s="2">
        <f t="shared" ca="1" si="250"/>
        <v>518992</v>
      </c>
      <c r="BK446" s="2">
        <f t="shared" ca="1" si="250"/>
        <v>813923</v>
      </c>
      <c r="BL446" s="2">
        <f t="shared" ca="1" si="250"/>
        <v>1199556</v>
      </c>
      <c r="BM446" s="2">
        <f t="shared" ca="1" si="250"/>
        <v>1244834</v>
      </c>
      <c r="BN446" s="2">
        <f t="shared" ca="1" si="250"/>
        <v>586123</v>
      </c>
      <c r="BO446" s="2">
        <f t="shared" ca="1" si="250"/>
        <v>645752</v>
      </c>
      <c r="BP446" s="2">
        <f t="shared" ca="1" si="250"/>
        <v>617881</v>
      </c>
      <c r="BQ446" s="2">
        <f t="shared" ca="1" si="250"/>
        <v>371265</v>
      </c>
      <c r="BR446" s="2">
        <f t="shared" ca="1" si="251"/>
        <v>1001788</v>
      </c>
      <c r="BS446" s="2">
        <f t="shared" ca="1" si="251"/>
        <v>766174</v>
      </c>
      <c r="BT446" s="2">
        <f t="shared" ca="1" si="251"/>
        <v>387049</v>
      </c>
      <c r="BU446" s="2">
        <f t="shared" ca="1" si="251"/>
        <v>553332</v>
      </c>
      <c r="BV446" s="2">
        <f t="shared" ca="1" si="251"/>
        <v>368794</v>
      </c>
      <c r="BW446" s="2">
        <f t="shared" ca="1" si="251"/>
        <v>420830</v>
      </c>
      <c r="BX446" s="2">
        <f t="shared" ca="1" si="251"/>
        <v>959103</v>
      </c>
      <c r="BY446" s="2">
        <f t="shared" ca="1" si="252"/>
        <v>0</v>
      </c>
      <c r="BZ446" s="2">
        <f t="shared" ca="1" si="252"/>
        <v>0</v>
      </c>
      <c r="CA446" s="2">
        <f t="shared" ca="1" si="252"/>
        <v>0</v>
      </c>
      <c r="CB446" s="2">
        <f t="shared" ca="1" si="252"/>
        <v>0</v>
      </c>
      <c r="CC446" s="2">
        <f t="shared" ca="1" si="252"/>
        <v>0</v>
      </c>
    </row>
    <row r="447" spans="2:81">
      <c r="B447" s="26">
        <v>387</v>
      </c>
      <c r="C447" s="26" t="str">
        <f t="shared" si="229"/>
        <v>历史汇总!B387</v>
      </c>
      <c r="D447" s="26">
        <v>445</v>
      </c>
      <c r="E447" s="26" t="str">
        <f t="shared" si="230"/>
        <v>历史新!C445</v>
      </c>
      <c r="F447" s="26">
        <f>ROW()</f>
        <v>447</v>
      </c>
      <c r="G447" s="694"/>
      <c r="H447" s="29" t="s">
        <v>87</v>
      </c>
      <c r="I447" s="45">
        <f t="shared" ca="1" si="253"/>
        <v>0</v>
      </c>
      <c r="J447" s="45">
        <f t="shared" ca="1" si="253"/>
        <v>0</v>
      </c>
      <c r="K447" s="45">
        <f t="shared" ca="1" si="253"/>
        <v>0</v>
      </c>
      <c r="L447" s="45">
        <f t="shared" ca="1" si="253"/>
        <v>0</v>
      </c>
      <c r="M447" s="45">
        <f t="shared" ca="1" si="253"/>
        <v>0</v>
      </c>
      <c r="N447" s="45">
        <f t="shared" ca="1" si="253"/>
        <v>0</v>
      </c>
      <c r="O447" s="45">
        <f t="shared" ca="1" si="253"/>
        <v>0</v>
      </c>
      <c r="P447" s="45">
        <f t="shared" ca="1" si="253"/>
        <v>0</v>
      </c>
      <c r="Q447" s="45">
        <f t="shared" ca="1" si="253"/>
        <v>0</v>
      </c>
      <c r="R447" s="45">
        <f t="shared" ca="1" si="253"/>
        <v>0</v>
      </c>
      <c r="S447" s="45">
        <f t="shared" ca="1" si="253"/>
        <v>0</v>
      </c>
      <c r="T447" s="45">
        <f t="shared" ca="1" si="253"/>
        <v>0</v>
      </c>
      <c r="U447" s="45">
        <f t="shared" ca="1" si="253"/>
        <v>0</v>
      </c>
      <c r="V447" s="45">
        <f t="shared" ca="1" si="253"/>
        <v>0</v>
      </c>
      <c r="W447" s="45">
        <f t="shared" ca="1" si="253"/>
        <v>0</v>
      </c>
      <c r="X447" s="45">
        <f t="shared" ca="1" si="253"/>
        <v>0</v>
      </c>
      <c r="Y447" s="45">
        <f t="shared" ca="1" si="257"/>
        <v>0</v>
      </c>
      <c r="Z447" s="45">
        <f t="shared" ca="1" si="257"/>
        <v>0</v>
      </c>
      <c r="AA447" s="45">
        <f t="shared" ca="1" si="257"/>
        <v>0</v>
      </c>
      <c r="AB447" s="45">
        <f t="shared" ca="1" si="257"/>
        <v>0</v>
      </c>
      <c r="AC447" s="45">
        <f t="shared" ca="1" si="257"/>
        <v>0</v>
      </c>
      <c r="AD447" s="45">
        <f t="shared" ca="1" si="257"/>
        <v>0</v>
      </c>
      <c r="AE447" s="45">
        <f t="shared" ca="1" si="255"/>
        <v>0</v>
      </c>
      <c r="AF447" s="45">
        <f t="shared" ca="1" si="255"/>
        <v>0</v>
      </c>
      <c r="AG447" s="45">
        <f t="shared" ca="1" si="255"/>
        <v>0</v>
      </c>
      <c r="AH447" s="45">
        <f t="shared" ca="1" si="255"/>
        <v>0</v>
      </c>
      <c r="AI447" s="45">
        <f t="shared" ca="1" si="255"/>
        <v>0</v>
      </c>
      <c r="AJ447" s="45">
        <f t="shared" ca="1" si="255"/>
        <v>0</v>
      </c>
      <c r="AK447" s="45">
        <f t="shared" ca="1" si="255"/>
        <v>0</v>
      </c>
      <c r="AL447" s="45">
        <f t="shared" ca="1" si="255"/>
        <v>0</v>
      </c>
      <c r="AM447" s="45">
        <f t="shared" ca="1" si="255"/>
        <v>0</v>
      </c>
      <c r="AN447" s="45">
        <f t="shared" ca="1" si="255"/>
        <v>0</v>
      </c>
      <c r="AO447" s="45">
        <f t="shared" ca="1" si="255"/>
        <v>0</v>
      </c>
      <c r="AP447" s="45">
        <f t="shared" ca="1" si="255"/>
        <v>0</v>
      </c>
      <c r="AQ447" s="45">
        <f t="shared" ca="1" si="255"/>
        <v>0</v>
      </c>
      <c r="AR447" s="45">
        <f t="shared" ca="1" si="255"/>
        <v>0</v>
      </c>
      <c r="AS447" s="45">
        <f t="shared" ca="1" si="255"/>
        <v>42242</v>
      </c>
      <c r="AT447" s="45">
        <f t="shared" ca="1" si="255"/>
        <v>597510</v>
      </c>
      <c r="AU447" s="45">
        <f t="shared" ca="1" si="256"/>
        <v>558664</v>
      </c>
      <c r="AV447" s="45">
        <f t="shared" ca="1" si="256"/>
        <v>403221</v>
      </c>
      <c r="AW447" s="45">
        <f t="shared" ca="1" si="256"/>
        <v>321190</v>
      </c>
      <c r="AX447" s="4">
        <f t="shared" ca="1" si="256"/>
        <v>360884</v>
      </c>
      <c r="AY447" s="4">
        <f t="shared" ca="1" si="256"/>
        <v>307884</v>
      </c>
      <c r="AZ447" s="4">
        <f t="shared" ca="1" si="256"/>
        <v>432528</v>
      </c>
      <c r="BA447" s="4">
        <f t="shared" ca="1" si="256"/>
        <v>772816</v>
      </c>
      <c r="BB447" s="4">
        <f t="shared" ca="1" si="256"/>
        <v>338919</v>
      </c>
      <c r="BC447" s="4">
        <f t="shared" ca="1" si="256"/>
        <v>393666</v>
      </c>
      <c r="BD447" s="4">
        <f t="shared" ca="1" si="256"/>
        <v>324294</v>
      </c>
      <c r="BE447" s="4">
        <f t="shared" ca="1" si="256"/>
        <v>266002</v>
      </c>
      <c r="BF447" s="4">
        <f t="shared" ca="1" si="256"/>
        <v>276283</v>
      </c>
      <c r="BG447" s="4">
        <f t="shared" ca="1" si="256"/>
        <v>323130</v>
      </c>
      <c r="BH447" s="4">
        <f t="shared" ref="BH447:BY462" ca="1" si="258">OFFSET(INDIRECT($E447),0,BH$1)</f>
        <v>615572</v>
      </c>
      <c r="BI447" s="4">
        <f t="shared" ca="1" si="258"/>
        <v>231465</v>
      </c>
      <c r="BJ447" s="4">
        <f t="shared" ca="1" si="258"/>
        <v>259459</v>
      </c>
      <c r="BK447" s="4">
        <f t="shared" ca="1" si="258"/>
        <v>256396</v>
      </c>
      <c r="BL447" s="4">
        <f t="shared" ca="1" si="258"/>
        <v>363153</v>
      </c>
      <c r="BM447" s="4">
        <f t="shared" ca="1" si="258"/>
        <v>526570</v>
      </c>
      <c r="BN447" s="4">
        <f t="shared" ca="1" si="258"/>
        <v>334929</v>
      </c>
      <c r="BO447" s="4">
        <f t="shared" ca="1" si="258"/>
        <v>331030</v>
      </c>
      <c r="BP447" s="4">
        <f t="shared" ca="1" si="258"/>
        <v>300897</v>
      </c>
      <c r="BQ447" s="4">
        <f t="shared" ca="1" si="258"/>
        <v>212505</v>
      </c>
      <c r="BR447" s="4">
        <f t="shared" ca="1" si="258"/>
        <v>330858</v>
      </c>
      <c r="BS447" s="4">
        <f t="shared" ca="1" si="258"/>
        <v>424640</v>
      </c>
      <c r="BT447" s="4">
        <f t="shared" ca="1" si="258"/>
        <v>226405</v>
      </c>
      <c r="BU447" s="4">
        <f t="shared" ca="1" si="258"/>
        <v>278027</v>
      </c>
      <c r="BV447" s="4">
        <f t="shared" ca="1" si="258"/>
        <v>237382</v>
      </c>
      <c r="BW447" s="4">
        <f t="shared" ca="1" si="258"/>
        <v>186369</v>
      </c>
      <c r="BX447" s="4">
        <f t="shared" ref="BR447:BX462" ca="1" si="259">OFFSET(INDIRECT($E447),0,BX$1)</f>
        <v>324700</v>
      </c>
      <c r="BY447" s="4">
        <f t="shared" ca="1" si="258"/>
        <v>0</v>
      </c>
      <c r="BZ447" s="4">
        <f t="shared" ref="BY447:CC462" ca="1" si="260">OFFSET(INDIRECT($E447),0,BZ$1)</f>
        <v>0</v>
      </c>
      <c r="CA447" s="4">
        <f t="shared" ca="1" si="260"/>
        <v>0</v>
      </c>
      <c r="CB447" s="4">
        <f t="shared" ca="1" si="260"/>
        <v>0</v>
      </c>
      <c r="CC447" s="4">
        <f t="shared" ca="1" si="260"/>
        <v>0</v>
      </c>
    </row>
    <row r="448" spans="2:81">
      <c r="B448" s="26">
        <v>388</v>
      </c>
      <c r="C448" s="26" t="str">
        <f t="shared" si="229"/>
        <v>历史汇总!B388</v>
      </c>
      <c r="D448" s="26">
        <v>446</v>
      </c>
      <c r="E448" s="26" t="str">
        <f t="shared" si="230"/>
        <v>历史新!C446</v>
      </c>
      <c r="F448" s="26">
        <f>ROW()</f>
        <v>448</v>
      </c>
      <c r="G448" s="694"/>
      <c r="H448" s="29" t="s">
        <v>88</v>
      </c>
      <c r="I448" s="45">
        <f t="shared" ca="1" si="253"/>
        <v>0</v>
      </c>
      <c r="J448" s="45">
        <f t="shared" ca="1" si="253"/>
        <v>0</v>
      </c>
      <c r="K448" s="45">
        <f t="shared" ca="1" si="253"/>
        <v>0</v>
      </c>
      <c r="L448" s="45">
        <f t="shared" ca="1" si="253"/>
        <v>0</v>
      </c>
      <c r="M448" s="45">
        <f t="shared" ca="1" si="253"/>
        <v>0</v>
      </c>
      <c r="N448" s="45">
        <f t="shared" ca="1" si="253"/>
        <v>0</v>
      </c>
      <c r="O448" s="45">
        <f t="shared" ca="1" si="253"/>
        <v>0</v>
      </c>
      <c r="P448" s="45">
        <f t="shared" ca="1" si="253"/>
        <v>0</v>
      </c>
      <c r="Q448" s="45">
        <f t="shared" ca="1" si="253"/>
        <v>0</v>
      </c>
      <c r="R448" s="45">
        <f t="shared" ca="1" si="253"/>
        <v>0</v>
      </c>
      <c r="S448" s="45">
        <f t="shared" ca="1" si="253"/>
        <v>0</v>
      </c>
      <c r="T448" s="45">
        <f t="shared" ca="1" si="253"/>
        <v>0</v>
      </c>
      <c r="U448" s="45">
        <f t="shared" ca="1" si="253"/>
        <v>0</v>
      </c>
      <c r="V448" s="45">
        <f t="shared" ca="1" si="253"/>
        <v>0</v>
      </c>
      <c r="W448" s="45">
        <f t="shared" ca="1" si="253"/>
        <v>0</v>
      </c>
      <c r="X448" s="45">
        <f t="shared" ca="1" si="253"/>
        <v>0</v>
      </c>
      <c r="Y448" s="45">
        <f t="shared" ca="1" si="257"/>
        <v>0</v>
      </c>
      <c r="Z448" s="45">
        <f t="shared" ca="1" si="257"/>
        <v>0</v>
      </c>
      <c r="AA448" s="45">
        <f t="shared" ca="1" si="257"/>
        <v>0</v>
      </c>
      <c r="AB448" s="45">
        <f t="shared" ca="1" si="257"/>
        <v>0</v>
      </c>
      <c r="AC448" s="45">
        <f t="shared" ca="1" si="257"/>
        <v>0</v>
      </c>
      <c r="AD448" s="45">
        <f t="shared" ca="1" si="257"/>
        <v>0</v>
      </c>
      <c r="AE448" s="45">
        <f t="shared" ca="1" si="255"/>
        <v>0</v>
      </c>
      <c r="AF448" s="45">
        <f t="shared" ca="1" si="255"/>
        <v>0</v>
      </c>
      <c r="AG448" s="45">
        <f t="shared" ca="1" si="255"/>
        <v>0</v>
      </c>
      <c r="AH448" s="45">
        <f t="shared" ca="1" si="255"/>
        <v>0</v>
      </c>
      <c r="AI448" s="45">
        <f t="shared" ca="1" si="255"/>
        <v>0</v>
      </c>
      <c r="AJ448" s="45">
        <f t="shared" ca="1" si="255"/>
        <v>0</v>
      </c>
      <c r="AK448" s="45">
        <f t="shared" ca="1" si="255"/>
        <v>0</v>
      </c>
      <c r="AL448" s="45">
        <f t="shared" ca="1" si="255"/>
        <v>0</v>
      </c>
      <c r="AM448" s="45">
        <f t="shared" ca="1" si="255"/>
        <v>0</v>
      </c>
      <c r="AN448" s="45">
        <f t="shared" ca="1" si="255"/>
        <v>0</v>
      </c>
      <c r="AO448" s="45">
        <f t="shared" ca="1" si="255"/>
        <v>0</v>
      </c>
      <c r="AP448" s="45">
        <f t="shared" ca="1" si="255"/>
        <v>0</v>
      </c>
      <c r="AQ448" s="45">
        <f t="shared" ca="1" si="255"/>
        <v>0</v>
      </c>
      <c r="AR448" s="45">
        <f t="shared" ca="1" si="255"/>
        <v>0</v>
      </c>
      <c r="AS448" s="45">
        <f t="shared" ca="1" si="255"/>
        <v>0</v>
      </c>
      <c r="AT448" s="45">
        <f t="shared" ca="1" si="255"/>
        <v>12728</v>
      </c>
      <c r="AU448" s="45">
        <f t="shared" ca="1" si="256"/>
        <v>55977</v>
      </c>
      <c r="AV448" s="45">
        <f t="shared" ca="1" si="256"/>
        <v>114229</v>
      </c>
      <c r="AW448" s="45">
        <f t="shared" ca="1" si="256"/>
        <v>136351</v>
      </c>
      <c r="AX448" s="4">
        <f t="shared" ca="1" si="256"/>
        <v>153451</v>
      </c>
      <c r="AY448" s="4">
        <f t="shared" ca="1" si="256"/>
        <v>116633</v>
      </c>
      <c r="AZ448" s="4">
        <f t="shared" ca="1" si="256"/>
        <v>294160</v>
      </c>
      <c r="BA448" s="4">
        <f t="shared" ca="1" si="256"/>
        <v>170086</v>
      </c>
      <c r="BB448" s="4">
        <f t="shared" ca="1" si="256"/>
        <v>103450</v>
      </c>
      <c r="BC448" s="4">
        <f t="shared" ca="1" si="256"/>
        <v>273789</v>
      </c>
      <c r="BD448" s="4">
        <f t="shared" ca="1" si="256"/>
        <v>121894</v>
      </c>
      <c r="BE448" s="4">
        <f t="shared" ca="1" si="256"/>
        <v>190998</v>
      </c>
      <c r="BF448" s="4">
        <f t="shared" ca="1" si="256"/>
        <v>148066</v>
      </c>
      <c r="BG448" s="4">
        <f t="shared" ca="1" si="256"/>
        <v>249110</v>
      </c>
      <c r="BH448" s="4">
        <f t="shared" ca="1" si="258"/>
        <v>99416</v>
      </c>
      <c r="BI448" s="4">
        <f t="shared" ca="1" si="258"/>
        <v>168742</v>
      </c>
      <c r="BJ448" s="4">
        <f t="shared" ca="1" si="258"/>
        <v>128761</v>
      </c>
      <c r="BK448" s="4">
        <f t="shared" ca="1" si="258"/>
        <v>190288</v>
      </c>
      <c r="BL448" s="4">
        <f t="shared" ca="1" si="258"/>
        <v>235211</v>
      </c>
      <c r="BM448" s="4">
        <f t="shared" ca="1" si="258"/>
        <v>240230</v>
      </c>
      <c r="BN448" s="4">
        <f t="shared" ca="1" si="258"/>
        <v>144906</v>
      </c>
      <c r="BO448" s="4">
        <f t="shared" ca="1" si="258"/>
        <v>208007</v>
      </c>
      <c r="BP448" s="4">
        <f t="shared" ca="1" si="258"/>
        <v>200033</v>
      </c>
      <c r="BQ448" s="4">
        <f t="shared" ca="1" si="258"/>
        <v>113334</v>
      </c>
      <c r="BR448" s="4">
        <f t="shared" ca="1" si="259"/>
        <v>329055</v>
      </c>
      <c r="BS448" s="4">
        <f t="shared" ca="1" si="259"/>
        <v>194814</v>
      </c>
      <c r="BT448" s="4">
        <f t="shared" ca="1" si="259"/>
        <v>123155</v>
      </c>
      <c r="BU448" s="4">
        <f t="shared" ca="1" si="259"/>
        <v>224679</v>
      </c>
      <c r="BV448" s="4">
        <f t="shared" ca="1" si="259"/>
        <v>128588</v>
      </c>
      <c r="BW448" s="4">
        <f t="shared" ca="1" si="259"/>
        <v>143954</v>
      </c>
      <c r="BX448" s="4">
        <f t="shared" ca="1" si="259"/>
        <v>286995</v>
      </c>
      <c r="BY448" s="4">
        <f t="shared" ca="1" si="260"/>
        <v>0</v>
      </c>
      <c r="BZ448" s="4">
        <f t="shared" ca="1" si="260"/>
        <v>0</v>
      </c>
      <c r="CA448" s="4">
        <f t="shared" ca="1" si="260"/>
        <v>0</v>
      </c>
      <c r="CB448" s="4">
        <f t="shared" ca="1" si="260"/>
        <v>0</v>
      </c>
      <c r="CC448" s="4">
        <f t="shared" ca="1" si="260"/>
        <v>0</v>
      </c>
    </row>
    <row r="449" spans="2:81">
      <c r="B449" s="26">
        <v>385</v>
      </c>
      <c r="C449" s="26" t="str">
        <f t="shared" si="229"/>
        <v>历史汇总!B385</v>
      </c>
      <c r="D449" s="26">
        <v>447</v>
      </c>
      <c r="E449" s="26" t="str">
        <f t="shared" si="230"/>
        <v>历史新!C447</v>
      </c>
      <c r="F449" s="26">
        <f>ROW()</f>
        <v>449</v>
      </c>
      <c r="G449" s="694" t="s">
        <v>89</v>
      </c>
      <c r="H449" s="28" t="s">
        <v>89</v>
      </c>
      <c r="I449" s="46">
        <f t="shared" ca="1" si="253"/>
        <v>0</v>
      </c>
      <c r="J449" s="46">
        <f t="shared" ca="1" si="253"/>
        <v>0</v>
      </c>
      <c r="K449" s="46">
        <f t="shared" ca="1" si="253"/>
        <v>0</v>
      </c>
      <c r="L449" s="46">
        <f t="shared" ca="1" si="253"/>
        <v>0</v>
      </c>
      <c r="M449" s="46">
        <f t="shared" ca="1" si="253"/>
        <v>0</v>
      </c>
      <c r="N449" s="46">
        <f t="shared" ca="1" si="253"/>
        <v>0</v>
      </c>
      <c r="O449" s="46">
        <f t="shared" ca="1" si="253"/>
        <v>0</v>
      </c>
      <c r="P449" s="46">
        <f t="shared" ca="1" si="253"/>
        <v>0</v>
      </c>
      <c r="Q449" s="46">
        <f t="shared" ca="1" si="253"/>
        <v>0</v>
      </c>
      <c r="R449" s="46">
        <f t="shared" ca="1" si="253"/>
        <v>0</v>
      </c>
      <c r="S449" s="46">
        <f t="shared" ca="1" si="253"/>
        <v>0</v>
      </c>
      <c r="T449" s="46">
        <f t="shared" ca="1" si="253"/>
        <v>0</v>
      </c>
      <c r="U449" s="46">
        <f t="shared" ca="1" si="253"/>
        <v>0</v>
      </c>
      <c r="V449" s="46">
        <f t="shared" ca="1" si="253"/>
        <v>0</v>
      </c>
      <c r="W449" s="46">
        <f t="shared" ca="1" si="253"/>
        <v>0</v>
      </c>
      <c r="X449" s="46">
        <f t="shared" ca="1" si="253"/>
        <v>0</v>
      </c>
      <c r="Y449" s="46">
        <f t="shared" ca="1" si="257"/>
        <v>0</v>
      </c>
      <c r="Z449" s="46">
        <f t="shared" ca="1" si="257"/>
        <v>0</v>
      </c>
      <c r="AA449" s="46">
        <f t="shared" ca="1" si="257"/>
        <v>0</v>
      </c>
      <c r="AB449" s="46">
        <f t="shared" ca="1" si="257"/>
        <v>0</v>
      </c>
      <c r="AC449" s="46">
        <f t="shared" ca="1" si="257"/>
        <v>0</v>
      </c>
      <c r="AD449" s="46">
        <f t="shared" ca="1" si="257"/>
        <v>0</v>
      </c>
      <c r="AE449" s="46">
        <f t="shared" ca="1" si="255"/>
        <v>0</v>
      </c>
      <c r="AF449" s="46">
        <f t="shared" ca="1" si="255"/>
        <v>0</v>
      </c>
      <c r="AG449" s="46">
        <f t="shared" ca="1" si="255"/>
        <v>0</v>
      </c>
      <c r="AH449" s="46">
        <f t="shared" ca="1" si="255"/>
        <v>0</v>
      </c>
      <c r="AI449" s="46">
        <f t="shared" ca="1" si="255"/>
        <v>0</v>
      </c>
      <c r="AJ449" s="46">
        <f t="shared" ca="1" si="255"/>
        <v>0</v>
      </c>
      <c r="AK449" s="46">
        <f t="shared" ca="1" si="255"/>
        <v>0</v>
      </c>
      <c r="AL449" s="46">
        <f t="shared" ca="1" si="255"/>
        <v>0</v>
      </c>
      <c r="AM449" s="46">
        <f t="shared" ca="1" si="255"/>
        <v>0</v>
      </c>
      <c r="AN449" s="46">
        <f t="shared" ca="1" si="255"/>
        <v>0</v>
      </c>
      <c r="AO449" s="46">
        <f t="shared" ca="1" si="255"/>
        <v>0</v>
      </c>
      <c r="AP449" s="46">
        <f t="shared" ca="1" si="255"/>
        <v>0</v>
      </c>
      <c r="AQ449" s="46">
        <f t="shared" ca="1" si="255"/>
        <v>0</v>
      </c>
      <c r="AR449" s="46">
        <f t="shared" ca="1" si="255"/>
        <v>2.6730999999999998</v>
      </c>
      <c r="AS449" s="46">
        <f t="shared" ca="1" si="255"/>
        <v>0.55740000000000001</v>
      </c>
      <c r="AT449" s="46">
        <f t="shared" ca="1" si="255"/>
        <v>0.68610000000000004</v>
      </c>
      <c r="AU449" s="46">
        <f t="shared" ca="1" si="256"/>
        <v>0.67169999999999996</v>
      </c>
      <c r="AV449" s="46">
        <f t="shared" ca="1" si="256"/>
        <v>0.65669999999999995</v>
      </c>
      <c r="AW449" s="46">
        <f t="shared" ca="1" si="256"/>
        <v>0.65200000000000002</v>
      </c>
      <c r="AX449" s="2">
        <f t="shared" ca="1" si="256"/>
        <v>0.69640000000000002</v>
      </c>
      <c r="AY449" s="2">
        <f t="shared" ca="1" si="256"/>
        <v>0.62139999999999995</v>
      </c>
      <c r="AZ449" s="2">
        <f t="shared" ca="1" si="256"/>
        <v>0.71279999999999999</v>
      </c>
      <c r="BA449" s="2">
        <f t="shared" ca="1" si="256"/>
        <v>0.78869999999999996</v>
      </c>
      <c r="BB449" s="2">
        <f t="shared" ca="1" si="256"/>
        <v>0.62719999999999998</v>
      </c>
      <c r="BC449" s="2">
        <f t="shared" ca="1" si="256"/>
        <v>0.74429999999999996</v>
      </c>
      <c r="BD449" s="2">
        <f t="shared" ca="1" si="256"/>
        <v>0.67420000000000002</v>
      </c>
      <c r="BE449" s="2">
        <f t="shared" ca="1" si="256"/>
        <v>0.67820000000000003</v>
      </c>
      <c r="BF449" s="2">
        <f t="shared" ca="1" si="256"/>
        <v>0.65669999999999995</v>
      </c>
      <c r="BG449" s="2">
        <f t="shared" ca="1" si="256"/>
        <v>0.75619999999999998</v>
      </c>
      <c r="BH449" s="2">
        <f t="shared" ca="1" si="258"/>
        <v>0.63219999999999998</v>
      </c>
      <c r="BI449" s="2">
        <f t="shared" ca="1" si="258"/>
        <v>0.66469999999999996</v>
      </c>
      <c r="BJ449" s="2">
        <f t="shared" ca="1" si="258"/>
        <v>0.60189999999999999</v>
      </c>
      <c r="BK449" s="2">
        <f t="shared" ca="1" si="258"/>
        <v>0.629</v>
      </c>
      <c r="BL449" s="2">
        <f t="shared" ca="1" si="258"/>
        <v>0.66059999999999997</v>
      </c>
      <c r="BM449" s="2">
        <f t="shared" ca="1" si="258"/>
        <v>0.72330000000000005</v>
      </c>
      <c r="BN449" s="2">
        <f t="shared" ca="1" si="258"/>
        <v>0.60299999999999998</v>
      </c>
      <c r="BO449" s="2">
        <f t="shared" ca="1" si="258"/>
        <v>0.65129999999999999</v>
      </c>
      <c r="BP449" s="2">
        <f t="shared" ca="1" si="258"/>
        <v>0.66059999999999997</v>
      </c>
      <c r="BQ449" s="2">
        <f t="shared" ca="1" si="258"/>
        <v>0.51170000000000004</v>
      </c>
      <c r="BR449" s="2">
        <f t="shared" ca="1" si="259"/>
        <v>0.68330000000000002</v>
      </c>
      <c r="BS449" s="2">
        <f t="shared" ca="1" si="259"/>
        <v>0.70920000000000005</v>
      </c>
      <c r="BT449" s="2">
        <f t="shared" ca="1" si="259"/>
        <v>0.55989999999999995</v>
      </c>
      <c r="BU449" s="2">
        <f t="shared" ca="1" si="259"/>
        <v>0.64749999999999996</v>
      </c>
      <c r="BV449" s="2">
        <f t="shared" ca="1" si="259"/>
        <v>0.56540000000000001</v>
      </c>
      <c r="BW449" s="2">
        <f t="shared" ca="1" si="259"/>
        <v>0.50860000000000005</v>
      </c>
      <c r="BX449" s="2">
        <f t="shared" ca="1" si="259"/>
        <v>0.6593</v>
      </c>
      <c r="BY449" s="2">
        <f t="shared" ca="1" si="260"/>
        <v>0</v>
      </c>
      <c r="BZ449" s="2">
        <f t="shared" ca="1" si="260"/>
        <v>0</v>
      </c>
      <c r="CA449" s="2">
        <f t="shared" ca="1" si="260"/>
        <v>0</v>
      </c>
      <c r="CB449" s="2">
        <f t="shared" ca="1" si="260"/>
        <v>0</v>
      </c>
      <c r="CC449" s="2">
        <f t="shared" ca="1" si="260"/>
        <v>0</v>
      </c>
    </row>
    <row r="450" spans="2:81">
      <c r="B450" s="26">
        <v>365</v>
      </c>
      <c r="C450" s="26" t="str">
        <f t="shared" si="229"/>
        <v>历史汇总!B365</v>
      </c>
      <c r="D450" s="26">
        <v>448</v>
      </c>
      <c r="E450" s="26" t="str">
        <f t="shared" si="230"/>
        <v>历史新!C448</v>
      </c>
      <c r="F450" s="26">
        <f>ROW()</f>
        <v>450</v>
      </c>
      <c r="G450" s="694"/>
      <c r="H450" s="29" t="s">
        <v>90</v>
      </c>
      <c r="I450" s="44">
        <f t="shared" ca="1" si="253"/>
        <v>0</v>
      </c>
      <c r="J450" s="44">
        <f t="shared" ca="1" si="253"/>
        <v>0</v>
      </c>
      <c r="K450" s="44">
        <f t="shared" ca="1" si="253"/>
        <v>0</v>
      </c>
      <c r="L450" s="44">
        <f t="shared" ca="1" si="253"/>
        <v>0</v>
      </c>
      <c r="M450" s="44">
        <f t="shared" ca="1" si="253"/>
        <v>0</v>
      </c>
      <c r="N450" s="44">
        <f t="shared" ca="1" si="253"/>
        <v>0</v>
      </c>
      <c r="O450" s="44">
        <f t="shared" ca="1" si="253"/>
        <v>0</v>
      </c>
      <c r="P450" s="44">
        <f t="shared" ca="1" si="253"/>
        <v>0</v>
      </c>
      <c r="Q450" s="44">
        <f t="shared" ca="1" si="253"/>
        <v>0</v>
      </c>
      <c r="R450" s="44">
        <f t="shared" ca="1" si="253"/>
        <v>0</v>
      </c>
      <c r="S450" s="44">
        <f t="shared" ca="1" si="253"/>
        <v>0</v>
      </c>
      <c r="T450" s="44">
        <f t="shared" ca="1" si="253"/>
        <v>0</v>
      </c>
      <c r="U450" s="44">
        <f t="shared" ca="1" si="253"/>
        <v>0</v>
      </c>
      <c r="V450" s="44">
        <f t="shared" ca="1" si="253"/>
        <v>0</v>
      </c>
      <c r="W450" s="44">
        <f t="shared" ca="1" si="253"/>
        <v>0</v>
      </c>
      <c r="X450" s="44">
        <f t="shared" ca="1" si="253"/>
        <v>0</v>
      </c>
      <c r="Y450" s="44">
        <f t="shared" ca="1" si="257"/>
        <v>0</v>
      </c>
      <c r="Z450" s="44">
        <f t="shared" ca="1" si="257"/>
        <v>0</v>
      </c>
      <c r="AA450" s="44">
        <f t="shared" ca="1" si="257"/>
        <v>0</v>
      </c>
      <c r="AB450" s="44">
        <f t="shared" ca="1" si="257"/>
        <v>0</v>
      </c>
      <c r="AC450" s="44">
        <f t="shared" ca="1" si="257"/>
        <v>0</v>
      </c>
      <c r="AD450" s="44">
        <f t="shared" ca="1" si="257"/>
        <v>0</v>
      </c>
      <c r="AE450" s="44">
        <f t="shared" ca="1" si="255"/>
        <v>0</v>
      </c>
      <c r="AF450" s="44">
        <f t="shared" ca="1" si="255"/>
        <v>0</v>
      </c>
      <c r="AG450" s="44">
        <f t="shared" ca="1" si="255"/>
        <v>0</v>
      </c>
      <c r="AH450" s="44">
        <f t="shared" ca="1" si="255"/>
        <v>0</v>
      </c>
      <c r="AI450" s="44">
        <f t="shared" ca="1" si="255"/>
        <v>0</v>
      </c>
      <c r="AJ450" s="44">
        <f t="shared" ca="1" si="255"/>
        <v>0</v>
      </c>
      <c r="AK450" s="44">
        <f t="shared" ca="1" si="255"/>
        <v>0</v>
      </c>
      <c r="AL450" s="44">
        <f t="shared" ca="1" si="255"/>
        <v>0</v>
      </c>
      <c r="AM450" s="44">
        <f t="shared" ca="1" si="255"/>
        <v>0</v>
      </c>
      <c r="AN450" s="44">
        <f t="shared" ca="1" si="255"/>
        <v>0</v>
      </c>
      <c r="AO450" s="44">
        <f t="shared" ca="1" si="255"/>
        <v>0</v>
      </c>
      <c r="AP450" s="44">
        <f t="shared" ca="1" si="255"/>
        <v>0</v>
      </c>
      <c r="AQ450" s="44">
        <f t="shared" ca="1" si="255"/>
        <v>0</v>
      </c>
      <c r="AR450" s="44">
        <f t="shared" ca="1" si="255"/>
        <v>0</v>
      </c>
      <c r="AS450" s="44">
        <f t="shared" ca="1" si="255"/>
        <v>0.56389999999999996</v>
      </c>
      <c r="AT450" s="44">
        <f t="shared" ca="1" si="255"/>
        <v>0.73839999999999995</v>
      </c>
      <c r="AU450" s="44">
        <f t="shared" ca="1" si="256"/>
        <v>0.7611</v>
      </c>
      <c r="AV450" s="44">
        <f t="shared" ca="1" si="256"/>
        <v>0.73450000000000004</v>
      </c>
      <c r="AW450" s="44">
        <f t="shared" ca="1" si="256"/>
        <v>0.73140000000000005</v>
      </c>
      <c r="AX450" s="4">
        <f t="shared" ca="1" si="256"/>
        <v>0.7742</v>
      </c>
      <c r="AY450" s="4">
        <f t="shared" ca="1" si="256"/>
        <v>0.72550000000000003</v>
      </c>
      <c r="AZ450" s="4">
        <f t="shared" ca="1" si="256"/>
        <v>0.75309999999999999</v>
      </c>
      <c r="BA450" s="4">
        <f t="shared" ca="1" si="256"/>
        <v>0.84509999999999996</v>
      </c>
      <c r="BB450" s="4">
        <f t="shared" ca="1" si="256"/>
        <v>0.73370000000000002</v>
      </c>
      <c r="BC450" s="4">
        <f t="shared" ca="1" si="256"/>
        <v>0.81520000000000004</v>
      </c>
      <c r="BD450" s="4">
        <f t="shared" ca="1" si="256"/>
        <v>0.77690000000000003</v>
      </c>
      <c r="BE450" s="4">
        <f t="shared" ca="1" si="256"/>
        <v>0.75429999999999997</v>
      </c>
      <c r="BF450" s="4">
        <f t="shared" ca="1" si="256"/>
        <v>0.76670000000000005</v>
      </c>
      <c r="BG450" s="4">
        <f t="shared" ca="1" si="256"/>
        <v>0.8327</v>
      </c>
      <c r="BH450" s="4">
        <f t="shared" ca="1" si="258"/>
        <v>0.74380000000000002</v>
      </c>
      <c r="BI450" s="4">
        <f t="shared" ca="1" si="258"/>
        <v>0.77039999999999997</v>
      </c>
      <c r="BJ450" s="4">
        <f t="shared" ca="1" si="258"/>
        <v>0.70879999999999999</v>
      </c>
      <c r="BK450" s="4">
        <f t="shared" ca="1" si="258"/>
        <v>0.73</v>
      </c>
      <c r="BL450" s="4">
        <f t="shared" ca="1" si="258"/>
        <v>0.7409</v>
      </c>
      <c r="BM450" s="4">
        <f t="shared" ca="1" si="258"/>
        <v>0.80940000000000001</v>
      </c>
      <c r="BN450" s="4">
        <f t="shared" ca="1" si="258"/>
        <v>0.75139999999999996</v>
      </c>
      <c r="BO450" s="4">
        <f t="shared" ca="1" si="258"/>
        <v>0.79100000000000004</v>
      </c>
      <c r="BP450" s="4">
        <f t="shared" ca="1" si="258"/>
        <v>0.78239999999999998</v>
      </c>
      <c r="BQ450" s="4">
        <f t="shared" ca="1" si="258"/>
        <v>0.62619999999999998</v>
      </c>
      <c r="BR450" s="4">
        <f t="shared" ca="1" si="259"/>
        <v>0.76080000000000003</v>
      </c>
      <c r="BS450" s="4">
        <f t="shared" ca="1" si="259"/>
        <v>0.81210000000000004</v>
      </c>
      <c r="BT450" s="4">
        <f t="shared" ca="1" si="259"/>
        <v>0.70199999999999996</v>
      </c>
      <c r="BU450" s="4">
        <f t="shared" ca="1" si="259"/>
        <v>0.75649999999999995</v>
      </c>
      <c r="BV450" s="4">
        <f t="shared" ca="1" si="259"/>
        <v>0.69969999999999999</v>
      </c>
      <c r="BW450" s="4">
        <f t="shared" ca="1" si="259"/>
        <v>0.65029999999999999</v>
      </c>
      <c r="BX450" s="4">
        <f t="shared" ca="1" si="259"/>
        <v>0.77600000000000002</v>
      </c>
      <c r="BY450" s="4">
        <f t="shared" ca="1" si="260"/>
        <v>0</v>
      </c>
      <c r="BZ450" s="4">
        <f t="shared" ca="1" si="260"/>
        <v>0</v>
      </c>
      <c r="CA450" s="4">
        <f t="shared" ca="1" si="260"/>
        <v>0</v>
      </c>
      <c r="CB450" s="4">
        <f t="shared" ca="1" si="260"/>
        <v>0</v>
      </c>
      <c r="CC450" s="4">
        <f t="shared" ca="1" si="260"/>
        <v>0</v>
      </c>
    </row>
    <row r="451" spans="2:81">
      <c r="B451" s="26">
        <v>365</v>
      </c>
      <c r="C451" s="26" t="str">
        <f t="shared" si="229"/>
        <v>历史汇总!B365</v>
      </c>
      <c r="D451" s="26">
        <v>449</v>
      </c>
      <c r="E451" s="26" t="str">
        <f t="shared" si="230"/>
        <v>历史新!C449</v>
      </c>
      <c r="F451" s="26">
        <f>ROW()</f>
        <v>451</v>
      </c>
      <c r="G451" s="694"/>
      <c r="H451" s="29" t="s">
        <v>91</v>
      </c>
      <c r="I451" s="44">
        <f t="shared" ca="1" si="253"/>
        <v>0</v>
      </c>
      <c r="J451" s="44">
        <f t="shared" ca="1" si="253"/>
        <v>0</v>
      </c>
      <c r="K451" s="44">
        <f t="shared" ca="1" si="253"/>
        <v>0</v>
      </c>
      <c r="L451" s="44">
        <f t="shared" ca="1" si="253"/>
        <v>0</v>
      </c>
      <c r="M451" s="44">
        <f t="shared" ca="1" si="253"/>
        <v>0</v>
      </c>
      <c r="N451" s="44">
        <f t="shared" ca="1" si="253"/>
        <v>0</v>
      </c>
      <c r="O451" s="44">
        <f t="shared" ca="1" si="253"/>
        <v>0</v>
      </c>
      <c r="P451" s="44">
        <f t="shared" ca="1" si="253"/>
        <v>0</v>
      </c>
      <c r="Q451" s="44">
        <f t="shared" ca="1" si="253"/>
        <v>0</v>
      </c>
      <c r="R451" s="44">
        <f t="shared" ca="1" si="253"/>
        <v>0</v>
      </c>
      <c r="S451" s="44">
        <f t="shared" ca="1" si="253"/>
        <v>0</v>
      </c>
      <c r="T451" s="44">
        <f t="shared" ca="1" si="253"/>
        <v>0</v>
      </c>
      <c r="U451" s="44">
        <f t="shared" ca="1" si="253"/>
        <v>0</v>
      </c>
      <c r="V451" s="44">
        <f t="shared" ca="1" si="253"/>
        <v>0</v>
      </c>
      <c r="W451" s="44">
        <f t="shared" ca="1" si="253"/>
        <v>0</v>
      </c>
      <c r="X451" s="44">
        <f t="shared" ca="1" si="253"/>
        <v>0</v>
      </c>
      <c r="Y451" s="44">
        <f t="shared" ca="1" si="257"/>
        <v>0</v>
      </c>
      <c r="Z451" s="44">
        <f t="shared" ca="1" si="257"/>
        <v>0</v>
      </c>
      <c r="AA451" s="44">
        <f t="shared" ca="1" si="257"/>
        <v>0</v>
      </c>
      <c r="AB451" s="44">
        <f t="shared" ca="1" si="257"/>
        <v>0</v>
      </c>
      <c r="AC451" s="44">
        <f t="shared" ca="1" si="257"/>
        <v>0</v>
      </c>
      <c r="AD451" s="44">
        <f t="shared" ca="1" si="257"/>
        <v>0</v>
      </c>
      <c r="AE451" s="44">
        <f t="shared" ca="1" si="255"/>
        <v>0</v>
      </c>
      <c r="AF451" s="44">
        <f t="shared" ca="1" si="255"/>
        <v>0</v>
      </c>
      <c r="AG451" s="44">
        <f t="shared" ca="1" si="255"/>
        <v>0</v>
      </c>
      <c r="AH451" s="44">
        <f t="shared" ca="1" si="255"/>
        <v>0</v>
      </c>
      <c r="AI451" s="44">
        <f t="shared" ca="1" si="255"/>
        <v>0</v>
      </c>
      <c r="AJ451" s="44">
        <f t="shared" ca="1" si="255"/>
        <v>0</v>
      </c>
      <c r="AK451" s="44">
        <f t="shared" ca="1" si="255"/>
        <v>0</v>
      </c>
      <c r="AL451" s="44">
        <f t="shared" ca="1" si="255"/>
        <v>0</v>
      </c>
      <c r="AM451" s="44">
        <f t="shared" ca="1" si="255"/>
        <v>0</v>
      </c>
      <c r="AN451" s="44">
        <f t="shared" ca="1" si="255"/>
        <v>0</v>
      </c>
      <c r="AO451" s="44">
        <f t="shared" ca="1" si="255"/>
        <v>0</v>
      </c>
      <c r="AP451" s="44">
        <f t="shared" ca="1" si="255"/>
        <v>0</v>
      </c>
      <c r="AQ451" s="44">
        <f t="shared" ca="1" si="255"/>
        <v>0</v>
      </c>
      <c r="AR451" s="44">
        <f t="shared" ca="1" si="255"/>
        <v>0</v>
      </c>
      <c r="AS451" s="44">
        <f t="shared" ca="1" si="255"/>
        <v>0.4481</v>
      </c>
      <c r="AT451" s="44">
        <f t="shared" ref="AT451:BI466" ca="1" si="261">OFFSET(INDIRECT($E451),0,AT$1)</f>
        <v>0.57889999999999997</v>
      </c>
      <c r="AU451" s="44">
        <f t="shared" ca="1" si="261"/>
        <v>0.56110000000000004</v>
      </c>
      <c r="AV451" s="44">
        <f t="shared" ca="1" si="261"/>
        <v>0.54249999999999998</v>
      </c>
      <c r="AW451" s="44">
        <f t="shared" ca="1" si="261"/>
        <v>0.50109999999999999</v>
      </c>
      <c r="AX451" s="4">
        <f t="shared" ca="1" si="261"/>
        <v>0.53210000000000002</v>
      </c>
      <c r="AY451" s="4">
        <f t="shared" ca="1" si="261"/>
        <v>0.45</v>
      </c>
      <c r="AZ451" s="4">
        <f t="shared" ca="1" si="261"/>
        <v>0.56320000000000003</v>
      </c>
      <c r="BA451" s="4">
        <f t="shared" ca="1" si="261"/>
        <v>0.68210000000000004</v>
      </c>
      <c r="BB451" s="4">
        <f t="shared" ca="1" si="261"/>
        <v>0.47639999999999999</v>
      </c>
      <c r="BC451" s="4">
        <f t="shared" ca="1" si="261"/>
        <v>0.57999999999999996</v>
      </c>
      <c r="BD451" s="4">
        <f t="shared" ca="1" si="261"/>
        <v>0.53029999999999999</v>
      </c>
      <c r="BE451" s="4">
        <f t="shared" ca="1" si="261"/>
        <v>0.5141</v>
      </c>
      <c r="BF451" s="4">
        <f t="shared" ca="1" si="261"/>
        <v>0.48580000000000001</v>
      </c>
      <c r="BG451" s="4">
        <f t="shared" ca="1" si="261"/>
        <v>0.55759999999999998</v>
      </c>
      <c r="BH451" s="4">
        <f t="shared" ca="1" si="261"/>
        <v>0.48039999999999999</v>
      </c>
      <c r="BI451" s="4">
        <f t="shared" ca="1" si="261"/>
        <v>0.45340000000000003</v>
      </c>
      <c r="BJ451" s="4">
        <f t="shared" ca="1" si="258"/>
        <v>0.45119999999999999</v>
      </c>
      <c r="BK451" s="4">
        <f t="shared" ca="1" si="258"/>
        <v>0.42730000000000001</v>
      </c>
      <c r="BL451" s="4">
        <f t="shared" ca="1" si="258"/>
        <v>0.48830000000000001</v>
      </c>
      <c r="BM451" s="4">
        <f t="shared" ca="1" si="258"/>
        <v>0.56999999999999995</v>
      </c>
      <c r="BN451" s="4">
        <f t="shared" ca="1" si="258"/>
        <v>0.43519999999999998</v>
      </c>
      <c r="BO451" s="4">
        <f t="shared" ca="1" si="258"/>
        <v>0.47170000000000001</v>
      </c>
      <c r="BP451" s="4">
        <f t="shared" ca="1" si="258"/>
        <v>0.47439999999999999</v>
      </c>
      <c r="BQ451" s="4">
        <f t="shared" ca="1" si="258"/>
        <v>0.36980000000000002</v>
      </c>
      <c r="BR451" s="4">
        <f t="shared" ca="1" si="259"/>
        <v>0.49730000000000002</v>
      </c>
      <c r="BS451" s="4">
        <f t="shared" ca="1" si="259"/>
        <v>0.5514</v>
      </c>
      <c r="BT451" s="4">
        <f t="shared" ca="1" si="259"/>
        <v>0.39860000000000001</v>
      </c>
      <c r="BU451" s="4">
        <f t="shared" ca="1" si="259"/>
        <v>0.4803</v>
      </c>
      <c r="BV451" s="4">
        <f t="shared" ca="1" si="259"/>
        <v>0.41289999999999999</v>
      </c>
      <c r="BW451" s="4">
        <f t="shared" ca="1" si="259"/>
        <v>0.33</v>
      </c>
      <c r="BX451" s="4">
        <f t="shared" ca="1" si="259"/>
        <v>0.44729999999999998</v>
      </c>
      <c r="BY451" s="4">
        <f t="shared" ca="1" si="260"/>
        <v>0</v>
      </c>
      <c r="BZ451" s="4">
        <f t="shared" ca="1" si="260"/>
        <v>0</v>
      </c>
      <c r="CA451" s="4">
        <f t="shared" ca="1" si="260"/>
        <v>0</v>
      </c>
      <c r="CB451" s="4">
        <f t="shared" ca="1" si="260"/>
        <v>0</v>
      </c>
      <c r="CC451" s="4">
        <f t="shared" ca="1" si="260"/>
        <v>0</v>
      </c>
    </row>
    <row r="452" spans="2:81">
      <c r="B452" s="26">
        <v>365</v>
      </c>
      <c r="C452" s="26" t="str">
        <f t="shared" si="229"/>
        <v>历史汇总!B365</v>
      </c>
      <c r="D452" s="26">
        <v>450</v>
      </c>
      <c r="E452" s="26" t="str">
        <f t="shared" si="230"/>
        <v>历史新!C450</v>
      </c>
      <c r="F452" s="26">
        <f>ROW()</f>
        <v>452</v>
      </c>
      <c r="G452" s="694"/>
      <c r="H452" s="29" t="s">
        <v>92</v>
      </c>
      <c r="I452" s="44">
        <f t="shared" ca="1" si="253"/>
        <v>0</v>
      </c>
      <c r="J452" s="44">
        <f t="shared" ca="1" si="253"/>
        <v>0</v>
      </c>
      <c r="K452" s="44">
        <f t="shared" ca="1" si="253"/>
        <v>0</v>
      </c>
      <c r="L452" s="44">
        <f t="shared" ca="1" si="253"/>
        <v>0</v>
      </c>
      <c r="M452" s="44">
        <f t="shared" ca="1" si="253"/>
        <v>0</v>
      </c>
      <c r="N452" s="44">
        <f t="shared" ca="1" si="253"/>
        <v>0</v>
      </c>
      <c r="O452" s="44">
        <f t="shared" ca="1" si="253"/>
        <v>0</v>
      </c>
      <c r="P452" s="44">
        <f t="shared" ca="1" si="253"/>
        <v>0</v>
      </c>
      <c r="Q452" s="44">
        <f t="shared" ca="1" si="253"/>
        <v>0</v>
      </c>
      <c r="R452" s="44">
        <f t="shared" ca="1" si="253"/>
        <v>0</v>
      </c>
      <c r="S452" s="44">
        <f t="shared" ref="S452:AH466" ca="1" si="262">OFFSET(INDIRECT($E452),0,S$1)</f>
        <v>0</v>
      </c>
      <c r="T452" s="44">
        <f t="shared" ca="1" si="262"/>
        <v>0</v>
      </c>
      <c r="U452" s="44">
        <f t="shared" ca="1" si="262"/>
        <v>0</v>
      </c>
      <c r="V452" s="44">
        <f t="shared" ca="1" si="262"/>
        <v>0</v>
      </c>
      <c r="W452" s="44">
        <f t="shared" ca="1" si="262"/>
        <v>0</v>
      </c>
      <c r="X452" s="44">
        <f t="shared" ca="1" si="262"/>
        <v>0</v>
      </c>
      <c r="Y452" s="44">
        <f t="shared" ca="1" si="262"/>
        <v>0</v>
      </c>
      <c r="Z452" s="44">
        <f t="shared" ca="1" si="262"/>
        <v>0</v>
      </c>
      <c r="AA452" s="44">
        <f t="shared" ca="1" si="262"/>
        <v>0</v>
      </c>
      <c r="AB452" s="44">
        <f t="shared" ca="1" si="262"/>
        <v>0</v>
      </c>
      <c r="AC452" s="44">
        <f t="shared" ca="1" si="262"/>
        <v>0</v>
      </c>
      <c r="AD452" s="44">
        <f t="shared" ca="1" si="262"/>
        <v>0</v>
      </c>
      <c r="AE452" s="44">
        <f t="shared" ca="1" si="262"/>
        <v>0</v>
      </c>
      <c r="AF452" s="44">
        <f t="shared" ca="1" si="262"/>
        <v>0</v>
      </c>
      <c r="AG452" s="44">
        <f t="shared" ca="1" si="262"/>
        <v>0</v>
      </c>
      <c r="AH452" s="44">
        <f t="shared" ca="1" si="262"/>
        <v>0</v>
      </c>
      <c r="AI452" s="44">
        <f t="shared" ref="AI452:AX466" ca="1" si="263">OFFSET(INDIRECT($E452),0,AI$1)</f>
        <v>0</v>
      </c>
      <c r="AJ452" s="44">
        <f t="shared" ca="1" si="263"/>
        <v>0</v>
      </c>
      <c r="AK452" s="44">
        <f t="shared" ca="1" si="263"/>
        <v>0</v>
      </c>
      <c r="AL452" s="44">
        <f t="shared" ca="1" si="263"/>
        <v>0</v>
      </c>
      <c r="AM452" s="44">
        <f t="shared" ca="1" si="263"/>
        <v>0</v>
      </c>
      <c r="AN452" s="44">
        <f t="shared" ca="1" si="263"/>
        <v>0</v>
      </c>
      <c r="AO452" s="44">
        <f t="shared" ca="1" si="263"/>
        <v>0</v>
      </c>
      <c r="AP452" s="44">
        <f t="shared" ca="1" si="263"/>
        <v>0</v>
      </c>
      <c r="AQ452" s="44">
        <f t="shared" ca="1" si="263"/>
        <v>0</v>
      </c>
      <c r="AR452" s="44">
        <f t="shared" ca="1" si="263"/>
        <v>0</v>
      </c>
      <c r="AS452" s="44">
        <f t="shared" ca="1" si="263"/>
        <v>0</v>
      </c>
      <c r="AT452" s="44">
        <f t="shared" ca="1" si="263"/>
        <v>0.66849999999999998</v>
      </c>
      <c r="AU452" s="44">
        <f t="shared" ca="1" si="263"/>
        <v>0.71870000000000001</v>
      </c>
      <c r="AV452" s="44">
        <f t="shared" ca="1" si="263"/>
        <v>0.71879999999999999</v>
      </c>
      <c r="AW452" s="44">
        <f t="shared" ca="1" si="263"/>
        <v>0.69450000000000001</v>
      </c>
      <c r="AX452" s="4">
        <f t="shared" ca="1" si="263"/>
        <v>0.72250000000000003</v>
      </c>
      <c r="AY452" s="4">
        <f t="shared" ca="1" si="261"/>
        <v>0.60670000000000002</v>
      </c>
      <c r="AZ452" s="4">
        <f t="shared" ca="1" si="261"/>
        <v>0.72089999999999999</v>
      </c>
      <c r="BA452" s="4">
        <f t="shared" ca="1" si="261"/>
        <v>0.82010000000000005</v>
      </c>
      <c r="BB452" s="4">
        <f t="shared" ca="1" si="261"/>
        <v>0.66390000000000005</v>
      </c>
      <c r="BC452" s="4">
        <f t="shared" ca="1" si="261"/>
        <v>0.78680000000000005</v>
      </c>
      <c r="BD452" s="4">
        <f t="shared" ca="1" si="261"/>
        <v>0.70569999999999999</v>
      </c>
      <c r="BE452" s="4">
        <f t="shared" ca="1" si="261"/>
        <v>0.71640000000000004</v>
      </c>
      <c r="BF452" s="4">
        <f t="shared" ca="1" si="261"/>
        <v>0.65249999999999997</v>
      </c>
      <c r="BG452" s="4">
        <f t="shared" ca="1" si="261"/>
        <v>0.79530000000000001</v>
      </c>
      <c r="BH452" s="4">
        <f t="shared" ca="1" si="258"/>
        <v>0.66820000000000002</v>
      </c>
      <c r="BI452" s="4">
        <f t="shared" ca="1" si="258"/>
        <v>0.69079999999999997</v>
      </c>
      <c r="BJ452" s="4">
        <f t="shared" ca="1" si="258"/>
        <v>0.64370000000000005</v>
      </c>
      <c r="BK452" s="4">
        <f t="shared" ca="1" si="258"/>
        <v>0.65790000000000004</v>
      </c>
      <c r="BL452" s="4">
        <f t="shared" ca="1" si="258"/>
        <v>0.65510000000000002</v>
      </c>
      <c r="BM452" s="4">
        <f t="shared" ca="1" si="258"/>
        <v>0.75180000000000002</v>
      </c>
      <c r="BN452" s="4">
        <f t="shared" ca="1" si="258"/>
        <v>0.66449999999999998</v>
      </c>
      <c r="BO452" s="4">
        <f t="shared" ca="1" si="258"/>
        <v>0.69140000000000001</v>
      </c>
      <c r="BP452" s="4">
        <f t="shared" ca="1" si="258"/>
        <v>0.74199999999999999</v>
      </c>
      <c r="BQ452" s="4">
        <f t="shared" ca="1" si="258"/>
        <v>0.58189999999999997</v>
      </c>
      <c r="BR452" s="4">
        <f t="shared" ca="1" si="259"/>
        <v>0.73150000000000004</v>
      </c>
      <c r="BS452" s="4">
        <f t="shared" ca="1" si="259"/>
        <v>0.81130000000000002</v>
      </c>
      <c r="BT452" s="4">
        <f t="shared" ca="1" si="259"/>
        <v>0.62790000000000001</v>
      </c>
      <c r="BU452" s="4">
        <f t="shared" ca="1" si="259"/>
        <v>0.70089999999999997</v>
      </c>
      <c r="BV452" s="4">
        <f t="shared" ca="1" si="259"/>
        <v>0.65080000000000005</v>
      </c>
      <c r="BW452" s="4">
        <f t="shared" ca="1" si="259"/>
        <v>0.54300000000000004</v>
      </c>
      <c r="BX452" s="4">
        <f t="shared" ca="1" si="259"/>
        <v>0.68240000000000001</v>
      </c>
      <c r="BY452" s="4">
        <f t="shared" ca="1" si="260"/>
        <v>0</v>
      </c>
      <c r="BZ452" s="4">
        <f t="shared" ca="1" si="260"/>
        <v>0</v>
      </c>
      <c r="CA452" s="4">
        <f t="shared" ca="1" si="260"/>
        <v>0</v>
      </c>
      <c r="CB452" s="4">
        <f t="shared" ca="1" si="260"/>
        <v>0</v>
      </c>
      <c r="CC452" s="4">
        <f t="shared" ca="1" si="260"/>
        <v>0</v>
      </c>
    </row>
    <row r="453" spans="2:81">
      <c r="B453" s="26">
        <v>393</v>
      </c>
      <c r="C453" s="26" t="str">
        <f t="shared" ref="C453:C466" si="264">$A$4&amp;B453</f>
        <v>历史汇总!B393</v>
      </c>
      <c r="D453" s="26">
        <v>451</v>
      </c>
      <c r="E453" s="26" t="str">
        <f t="shared" ref="E453:E466" si="265">$A$5&amp;D453</f>
        <v>历史新!C451</v>
      </c>
      <c r="F453" s="26">
        <f>ROW()</f>
        <v>453</v>
      </c>
      <c r="G453" s="694" t="s">
        <v>93</v>
      </c>
      <c r="H453" s="28" t="s">
        <v>94</v>
      </c>
      <c r="I453" s="43">
        <f t="shared" ref="I453:X466" ca="1" si="266">OFFSET(INDIRECT($E453),0,I$1)</f>
        <v>0</v>
      </c>
      <c r="J453" s="43">
        <f t="shared" ca="1" si="266"/>
        <v>0</v>
      </c>
      <c r="K453" s="43">
        <f t="shared" ca="1" si="266"/>
        <v>0</v>
      </c>
      <c r="L453" s="43">
        <f t="shared" ca="1" si="266"/>
        <v>0</v>
      </c>
      <c r="M453" s="43">
        <f t="shared" ca="1" si="266"/>
        <v>0</v>
      </c>
      <c r="N453" s="43">
        <f t="shared" ca="1" si="266"/>
        <v>0</v>
      </c>
      <c r="O453" s="43">
        <f t="shared" ca="1" si="266"/>
        <v>0</v>
      </c>
      <c r="P453" s="43">
        <f t="shared" ca="1" si="266"/>
        <v>0</v>
      </c>
      <c r="Q453" s="43">
        <f t="shared" ca="1" si="266"/>
        <v>0</v>
      </c>
      <c r="R453" s="43">
        <f t="shared" ca="1" si="266"/>
        <v>0</v>
      </c>
      <c r="S453" s="43">
        <f t="shared" ca="1" si="266"/>
        <v>0</v>
      </c>
      <c r="T453" s="43">
        <f t="shared" ca="1" si="266"/>
        <v>0</v>
      </c>
      <c r="U453" s="43">
        <f t="shared" ca="1" si="266"/>
        <v>0</v>
      </c>
      <c r="V453" s="43">
        <f t="shared" ca="1" si="266"/>
        <v>0</v>
      </c>
      <c r="W453" s="43">
        <f t="shared" ca="1" si="266"/>
        <v>0</v>
      </c>
      <c r="X453" s="43">
        <f t="shared" ca="1" si="266"/>
        <v>0</v>
      </c>
      <c r="Y453" s="43">
        <f t="shared" ca="1" si="262"/>
        <v>0</v>
      </c>
      <c r="Z453" s="43">
        <f t="shared" ca="1" si="262"/>
        <v>0</v>
      </c>
      <c r="AA453" s="43">
        <f t="shared" ca="1" si="262"/>
        <v>0</v>
      </c>
      <c r="AB453" s="43">
        <f t="shared" ca="1" si="262"/>
        <v>0</v>
      </c>
      <c r="AC453" s="43">
        <f t="shared" ca="1" si="262"/>
        <v>0</v>
      </c>
      <c r="AD453" s="43">
        <f t="shared" ca="1" si="262"/>
        <v>0</v>
      </c>
      <c r="AE453" s="43">
        <f t="shared" ca="1" si="262"/>
        <v>0</v>
      </c>
      <c r="AF453" s="43">
        <f t="shared" ca="1" si="262"/>
        <v>0</v>
      </c>
      <c r="AG453" s="43">
        <f t="shared" ca="1" si="262"/>
        <v>0</v>
      </c>
      <c r="AH453" s="43">
        <f t="shared" ca="1" si="262"/>
        <v>0</v>
      </c>
      <c r="AI453" s="43">
        <f t="shared" ca="1" si="263"/>
        <v>0</v>
      </c>
      <c r="AJ453" s="43">
        <f t="shared" ca="1" si="263"/>
        <v>0</v>
      </c>
      <c r="AK453" s="43">
        <f t="shared" ca="1" si="263"/>
        <v>0</v>
      </c>
      <c r="AL453" s="43">
        <f t="shared" ca="1" si="263"/>
        <v>0</v>
      </c>
      <c r="AM453" s="43">
        <f t="shared" ca="1" si="263"/>
        <v>0</v>
      </c>
      <c r="AN453" s="43">
        <f t="shared" ca="1" si="263"/>
        <v>0</v>
      </c>
      <c r="AO453" s="43">
        <f t="shared" ca="1" si="263"/>
        <v>0</v>
      </c>
      <c r="AP453" s="43">
        <f t="shared" ca="1" si="263"/>
        <v>0</v>
      </c>
      <c r="AQ453" s="43">
        <f t="shared" ca="1" si="263"/>
        <v>12361</v>
      </c>
      <c r="AR453" s="43">
        <f t="shared" ca="1" si="263"/>
        <v>85186</v>
      </c>
      <c r="AS453" s="43">
        <f t="shared" ca="1" si="263"/>
        <v>0</v>
      </c>
      <c r="AT453" s="43">
        <f t="shared" ca="1" si="263"/>
        <v>42927</v>
      </c>
      <c r="AU453" s="43">
        <f t="shared" ca="1" si="263"/>
        <v>41210</v>
      </c>
      <c r="AV453" s="43">
        <f t="shared" ca="1" si="263"/>
        <v>39335</v>
      </c>
      <c r="AW453" s="43">
        <f t="shared" ca="1" si="263"/>
        <v>43262</v>
      </c>
      <c r="AX453" s="2">
        <f t="shared" ca="1" si="263"/>
        <v>33170</v>
      </c>
      <c r="AY453" s="2">
        <f t="shared" ca="1" si="261"/>
        <v>45381</v>
      </c>
      <c r="AZ453" s="2">
        <f t="shared" ca="1" si="261"/>
        <v>35389</v>
      </c>
      <c r="BA453" s="2">
        <f t="shared" ca="1" si="261"/>
        <v>30600</v>
      </c>
      <c r="BB453" s="2">
        <f t="shared" ca="1" si="261"/>
        <v>30937</v>
      </c>
      <c r="BC453" s="2">
        <f t="shared" ca="1" si="261"/>
        <v>25900</v>
      </c>
      <c r="BD453" s="2">
        <f t="shared" ca="1" si="261"/>
        <v>40210</v>
      </c>
      <c r="BE453" s="2">
        <f t="shared" ca="1" si="261"/>
        <v>42146</v>
      </c>
      <c r="BF453" s="2">
        <f t="shared" ca="1" si="261"/>
        <v>26300</v>
      </c>
      <c r="BG453" s="2">
        <f t="shared" ca="1" si="261"/>
        <v>20322</v>
      </c>
      <c r="BH453" s="2">
        <f t="shared" ca="1" si="258"/>
        <v>26057</v>
      </c>
      <c r="BI453" s="2">
        <f t="shared" ca="1" si="258"/>
        <v>36250</v>
      </c>
      <c r="BJ453" s="2">
        <f t="shared" ca="1" si="258"/>
        <v>29538</v>
      </c>
      <c r="BK453" s="2">
        <f t="shared" ca="1" si="258"/>
        <v>37040</v>
      </c>
      <c r="BL453" s="2">
        <f t="shared" ca="1" si="258"/>
        <v>45576</v>
      </c>
      <c r="BM453" s="2">
        <f t="shared" ca="1" si="258"/>
        <v>31219</v>
      </c>
      <c r="BN453" s="2">
        <f t="shared" ca="1" si="258"/>
        <v>27644</v>
      </c>
      <c r="BO453" s="2">
        <f t="shared" ca="1" si="258"/>
        <v>26820</v>
      </c>
      <c r="BP453" s="2">
        <f t="shared" ca="1" si="258"/>
        <v>27089</v>
      </c>
      <c r="BQ453" s="2">
        <f t="shared" ca="1" si="258"/>
        <v>39201</v>
      </c>
      <c r="BR453" s="2">
        <f t="shared" ca="1" si="259"/>
        <v>39909</v>
      </c>
      <c r="BS453" s="2">
        <f t="shared" ca="1" si="259"/>
        <v>21077</v>
      </c>
      <c r="BT453" s="2">
        <f t="shared" ca="1" si="259"/>
        <v>34310</v>
      </c>
      <c r="BU453" s="2">
        <f t="shared" ca="1" si="259"/>
        <v>29414</v>
      </c>
      <c r="BV453" s="2">
        <f t="shared" ca="1" si="259"/>
        <v>25587</v>
      </c>
      <c r="BW453" s="2">
        <f t="shared" ca="1" si="259"/>
        <v>54651</v>
      </c>
      <c r="BX453" s="2">
        <f t="shared" ca="1" si="259"/>
        <v>34380</v>
      </c>
      <c r="BY453" s="2">
        <f t="shared" ca="1" si="260"/>
        <v>0</v>
      </c>
      <c r="BZ453" s="2">
        <f t="shared" ca="1" si="260"/>
        <v>0</v>
      </c>
      <c r="CA453" s="2">
        <f t="shared" ca="1" si="260"/>
        <v>0</v>
      </c>
      <c r="CB453" s="2">
        <f t="shared" ca="1" si="260"/>
        <v>0</v>
      </c>
      <c r="CC453" s="2">
        <f t="shared" ca="1" si="260"/>
        <v>0</v>
      </c>
    </row>
    <row r="454" spans="2:81">
      <c r="B454" s="26">
        <v>394</v>
      </c>
      <c r="C454" s="26" t="str">
        <f t="shared" si="264"/>
        <v>历史汇总!B394</v>
      </c>
      <c r="D454" s="26">
        <v>452</v>
      </c>
      <c r="E454" s="26" t="str">
        <f t="shared" si="265"/>
        <v>历史新!C452</v>
      </c>
      <c r="F454" s="26">
        <f>ROW()</f>
        <v>454</v>
      </c>
      <c r="G454" s="694"/>
      <c r="H454" s="29" t="s">
        <v>95</v>
      </c>
      <c r="I454" s="49">
        <f t="shared" ca="1" si="266"/>
        <v>0</v>
      </c>
      <c r="J454" s="49">
        <f t="shared" ca="1" si="266"/>
        <v>0</v>
      </c>
      <c r="K454" s="49">
        <f t="shared" ca="1" si="266"/>
        <v>0</v>
      </c>
      <c r="L454" s="49">
        <f t="shared" ca="1" si="266"/>
        <v>0</v>
      </c>
      <c r="M454" s="49">
        <f t="shared" ca="1" si="266"/>
        <v>0</v>
      </c>
      <c r="N454" s="49">
        <f t="shared" ca="1" si="266"/>
        <v>0</v>
      </c>
      <c r="O454" s="49">
        <f t="shared" ca="1" si="266"/>
        <v>0</v>
      </c>
      <c r="P454" s="49">
        <f t="shared" ca="1" si="266"/>
        <v>0</v>
      </c>
      <c r="Q454" s="49">
        <f t="shared" ca="1" si="266"/>
        <v>0</v>
      </c>
      <c r="R454" s="49">
        <f t="shared" ca="1" si="266"/>
        <v>0</v>
      </c>
      <c r="S454" s="49">
        <f t="shared" ca="1" si="266"/>
        <v>0</v>
      </c>
      <c r="T454" s="49">
        <f t="shared" ca="1" si="266"/>
        <v>0</v>
      </c>
      <c r="U454" s="49">
        <f t="shared" ca="1" si="266"/>
        <v>0</v>
      </c>
      <c r="V454" s="49">
        <f t="shared" ca="1" si="266"/>
        <v>0</v>
      </c>
      <c r="W454" s="49">
        <f t="shared" ca="1" si="266"/>
        <v>0</v>
      </c>
      <c r="X454" s="49">
        <f t="shared" ca="1" si="266"/>
        <v>0</v>
      </c>
      <c r="Y454" s="49">
        <f t="shared" ca="1" si="262"/>
        <v>0</v>
      </c>
      <c r="Z454" s="49">
        <f t="shared" ca="1" si="262"/>
        <v>0</v>
      </c>
      <c r="AA454" s="49">
        <f t="shared" ca="1" si="262"/>
        <v>0</v>
      </c>
      <c r="AB454" s="49">
        <f t="shared" ca="1" si="262"/>
        <v>0</v>
      </c>
      <c r="AC454" s="49">
        <f t="shared" ca="1" si="262"/>
        <v>0</v>
      </c>
      <c r="AD454" s="49">
        <f t="shared" ca="1" si="262"/>
        <v>0</v>
      </c>
      <c r="AE454" s="49">
        <f t="shared" ca="1" si="262"/>
        <v>0</v>
      </c>
      <c r="AF454" s="49">
        <f t="shared" ca="1" si="262"/>
        <v>0</v>
      </c>
      <c r="AG454" s="49">
        <f t="shared" ca="1" si="262"/>
        <v>0</v>
      </c>
      <c r="AH454" s="49">
        <f t="shared" ca="1" si="262"/>
        <v>0</v>
      </c>
      <c r="AI454" s="49">
        <f t="shared" ca="1" si="263"/>
        <v>0</v>
      </c>
      <c r="AJ454" s="49">
        <f t="shared" ca="1" si="263"/>
        <v>0</v>
      </c>
      <c r="AK454" s="49">
        <f t="shared" ca="1" si="263"/>
        <v>0</v>
      </c>
      <c r="AL454" s="49">
        <f t="shared" ca="1" si="263"/>
        <v>0</v>
      </c>
      <c r="AM454" s="49">
        <f t="shared" ca="1" si="263"/>
        <v>0</v>
      </c>
      <c r="AN454" s="49">
        <f t="shared" ca="1" si="263"/>
        <v>0</v>
      </c>
      <c r="AO454" s="49">
        <f t="shared" ca="1" si="263"/>
        <v>0</v>
      </c>
      <c r="AP454" s="49">
        <f t="shared" ca="1" si="263"/>
        <v>0</v>
      </c>
      <c r="AQ454" s="49">
        <f t="shared" ca="1" si="263"/>
        <v>0</v>
      </c>
      <c r="AR454" s="49">
        <f t="shared" ca="1" si="263"/>
        <v>5.8914999999999997</v>
      </c>
      <c r="AS454" s="49">
        <f t="shared" ca="1" si="263"/>
        <v>0</v>
      </c>
      <c r="AT454" s="49">
        <f t="shared" ca="1" si="263"/>
        <v>-0.35549999999999998</v>
      </c>
      <c r="AU454" s="49">
        <f t="shared" ca="1" si="263"/>
        <v>-0.04</v>
      </c>
      <c r="AV454" s="49">
        <f t="shared" ca="1" si="263"/>
        <v>-4.5499999999999999E-2</v>
      </c>
      <c r="AW454" s="49">
        <f t="shared" ca="1" si="263"/>
        <v>9.98E-2</v>
      </c>
      <c r="AX454" s="4">
        <f t="shared" ca="1" si="263"/>
        <v>-0.23330000000000001</v>
      </c>
      <c r="AY454" s="4">
        <f t="shared" ca="1" si="261"/>
        <v>0.36809999999999998</v>
      </c>
      <c r="AZ454" s="4">
        <f t="shared" ca="1" si="261"/>
        <v>-0.22020000000000001</v>
      </c>
      <c r="BA454" s="4">
        <f t="shared" ca="1" si="261"/>
        <v>-0.1353</v>
      </c>
      <c r="BB454" s="4">
        <f t="shared" ca="1" si="261"/>
        <v>1.0999999999999999E-2</v>
      </c>
      <c r="BC454" s="4">
        <f t="shared" ca="1" si="261"/>
        <v>-0.1628</v>
      </c>
      <c r="BD454" s="4">
        <f t="shared" ca="1" si="261"/>
        <v>0.55249999999999999</v>
      </c>
      <c r="BE454" s="4">
        <f t="shared" ca="1" si="261"/>
        <v>4.8099999999999997E-2</v>
      </c>
      <c r="BF454" s="4">
        <f t="shared" ca="1" si="261"/>
        <v>-0.376</v>
      </c>
      <c r="BG454" s="4">
        <f t="shared" ca="1" si="261"/>
        <v>-0.2273</v>
      </c>
      <c r="BH454" s="4">
        <f t="shared" ca="1" si="258"/>
        <v>0.28220000000000001</v>
      </c>
      <c r="BI454" s="4">
        <f t="shared" ca="1" si="258"/>
        <v>0.39119999999999999</v>
      </c>
      <c r="BJ454" s="4">
        <f t="shared" ca="1" si="258"/>
        <v>-0.1852</v>
      </c>
      <c r="BK454" s="4">
        <f t="shared" ca="1" si="258"/>
        <v>0.254</v>
      </c>
      <c r="BL454" s="4">
        <f t="shared" ca="1" si="258"/>
        <v>0.23050000000000001</v>
      </c>
      <c r="BM454" s="4">
        <f t="shared" ca="1" si="258"/>
        <v>-0.315</v>
      </c>
      <c r="BN454" s="4">
        <f t="shared" ca="1" si="258"/>
        <v>-0.1145</v>
      </c>
      <c r="BO454" s="4">
        <f t="shared" ca="1" si="258"/>
        <v>-2.98E-2</v>
      </c>
      <c r="BP454" s="4">
        <f t="shared" ca="1" si="258"/>
        <v>0.01</v>
      </c>
      <c r="BQ454" s="4">
        <f t="shared" ca="1" si="258"/>
        <v>0.4471</v>
      </c>
      <c r="BR454" s="4">
        <f t="shared" ca="1" si="259"/>
        <v>1.8100000000000002E-2</v>
      </c>
      <c r="BS454" s="4">
        <f t="shared" ca="1" si="259"/>
        <v>-0.47189999999999999</v>
      </c>
      <c r="BT454" s="4">
        <f t="shared" ca="1" si="259"/>
        <v>0.62780000000000002</v>
      </c>
      <c r="BU454" s="4">
        <f t="shared" ca="1" si="259"/>
        <v>-0.14269999999999999</v>
      </c>
      <c r="BV454" s="4">
        <f t="shared" ca="1" si="259"/>
        <v>-0.13009999999999999</v>
      </c>
      <c r="BW454" s="4">
        <f t="shared" ca="1" si="259"/>
        <v>1.1358999999999999</v>
      </c>
      <c r="BX454" s="4">
        <f t="shared" ca="1" si="259"/>
        <v>-0.37090000000000001</v>
      </c>
      <c r="BY454" s="4">
        <f t="shared" ca="1" si="260"/>
        <v>0</v>
      </c>
      <c r="BZ454" s="4">
        <f t="shared" ca="1" si="260"/>
        <v>0</v>
      </c>
      <c r="CA454" s="4">
        <f t="shared" ca="1" si="260"/>
        <v>0</v>
      </c>
      <c r="CB454" s="4">
        <f t="shared" ca="1" si="260"/>
        <v>0</v>
      </c>
      <c r="CC454" s="4">
        <f t="shared" ca="1" si="260"/>
        <v>0</v>
      </c>
    </row>
    <row r="455" spans="2:81">
      <c r="B455" s="26">
        <v>395</v>
      </c>
      <c r="C455" s="26" t="str">
        <f t="shared" si="264"/>
        <v>历史汇总!B395</v>
      </c>
      <c r="D455" s="26">
        <v>453</v>
      </c>
      <c r="E455" s="26" t="str">
        <f t="shared" si="265"/>
        <v>历史新!C453</v>
      </c>
      <c r="F455" s="26">
        <f>ROW()</f>
        <v>455</v>
      </c>
      <c r="G455" s="694"/>
      <c r="H455" s="28" t="s">
        <v>96</v>
      </c>
      <c r="I455" s="43">
        <f t="shared" ca="1" si="266"/>
        <v>0</v>
      </c>
      <c r="J455" s="43">
        <f t="shared" ca="1" si="266"/>
        <v>0</v>
      </c>
      <c r="K455" s="43">
        <f t="shared" ca="1" si="266"/>
        <v>0</v>
      </c>
      <c r="L455" s="43">
        <f t="shared" ca="1" si="266"/>
        <v>0</v>
      </c>
      <c r="M455" s="43">
        <f t="shared" ca="1" si="266"/>
        <v>0</v>
      </c>
      <c r="N455" s="43">
        <f t="shared" ca="1" si="266"/>
        <v>0</v>
      </c>
      <c r="O455" s="43">
        <f t="shared" ca="1" si="266"/>
        <v>0</v>
      </c>
      <c r="P455" s="43">
        <f t="shared" ca="1" si="266"/>
        <v>0</v>
      </c>
      <c r="Q455" s="43">
        <f t="shared" ca="1" si="266"/>
        <v>0</v>
      </c>
      <c r="R455" s="43">
        <f t="shared" ca="1" si="266"/>
        <v>0</v>
      </c>
      <c r="S455" s="43">
        <f t="shared" ca="1" si="266"/>
        <v>0</v>
      </c>
      <c r="T455" s="43">
        <f t="shared" ca="1" si="266"/>
        <v>0</v>
      </c>
      <c r="U455" s="43">
        <f t="shared" ca="1" si="266"/>
        <v>0</v>
      </c>
      <c r="V455" s="43">
        <f t="shared" ca="1" si="266"/>
        <v>0</v>
      </c>
      <c r="W455" s="43">
        <f t="shared" ca="1" si="266"/>
        <v>0</v>
      </c>
      <c r="X455" s="43">
        <f t="shared" ca="1" si="266"/>
        <v>0</v>
      </c>
      <c r="Y455" s="43">
        <f t="shared" ca="1" si="262"/>
        <v>0</v>
      </c>
      <c r="Z455" s="43">
        <f t="shared" ca="1" si="262"/>
        <v>0</v>
      </c>
      <c r="AA455" s="43">
        <f t="shared" ca="1" si="262"/>
        <v>0</v>
      </c>
      <c r="AB455" s="43">
        <f t="shared" ca="1" si="262"/>
        <v>0</v>
      </c>
      <c r="AC455" s="43">
        <f t="shared" ca="1" si="262"/>
        <v>0</v>
      </c>
      <c r="AD455" s="43">
        <f t="shared" ca="1" si="262"/>
        <v>0</v>
      </c>
      <c r="AE455" s="43">
        <f t="shared" ca="1" si="262"/>
        <v>0</v>
      </c>
      <c r="AF455" s="43">
        <f t="shared" ca="1" si="262"/>
        <v>0</v>
      </c>
      <c r="AG455" s="43">
        <f t="shared" ca="1" si="262"/>
        <v>0</v>
      </c>
      <c r="AH455" s="43">
        <f t="shared" ca="1" si="262"/>
        <v>0</v>
      </c>
      <c r="AI455" s="43">
        <f t="shared" ca="1" si="263"/>
        <v>0</v>
      </c>
      <c r="AJ455" s="43">
        <f t="shared" ca="1" si="263"/>
        <v>0</v>
      </c>
      <c r="AK455" s="43">
        <f t="shared" ca="1" si="263"/>
        <v>0</v>
      </c>
      <c r="AL455" s="43">
        <f t="shared" ca="1" si="263"/>
        <v>0</v>
      </c>
      <c r="AM455" s="43">
        <f t="shared" ca="1" si="263"/>
        <v>0</v>
      </c>
      <c r="AN455" s="43">
        <f t="shared" ca="1" si="263"/>
        <v>0</v>
      </c>
      <c r="AO455" s="43">
        <f t="shared" ca="1" si="263"/>
        <v>0</v>
      </c>
      <c r="AP455" s="43">
        <f t="shared" ca="1" si="263"/>
        <v>0</v>
      </c>
      <c r="AQ455" s="43">
        <f t="shared" ca="1" si="263"/>
        <v>0</v>
      </c>
      <c r="AR455" s="43">
        <f t="shared" ca="1" si="263"/>
        <v>0</v>
      </c>
      <c r="AS455" s="43">
        <f t="shared" ca="1" si="263"/>
        <v>25860.53</v>
      </c>
      <c r="AT455" s="43">
        <f t="shared" ca="1" si="263"/>
        <v>17169.91</v>
      </c>
      <c r="AU455" s="43">
        <f t="shared" ca="1" si="263"/>
        <v>11262.38</v>
      </c>
      <c r="AV455" s="43">
        <f t="shared" ca="1" si="263"/>
        <v>11207.87</v>
      </c>
      <c r="AW455" s="43">
        <f t="shared" ca="1" si="263"/>
        <v>13248.61</v>
      </c>
      <c r="AX455" s="2">
        <f t="shared" ca="1" si="263"/>
        <v>12260.92</v>
      </c>
      <c r="AY455" s="199">
        <f t="shared" ca="1" si="261"/>
        <v>26862.33</v>
      </c>
      <c r="AZ455" s="199">
        <f t="shared" ca="1" si="261"/>
        <v>10589.55</v>
      </c>
      <c r="BA455" s="2">
        <f t="shared" ca="1" si="261"/>
        <v>8775.68</v>
      </c>
      <c r="BB455" s="2">
        <f t="shared" ca="1" si="261"/>
        <v>10565.73</v>
      </c>
      <c r="BC455" s="2">
        <f t="shared" ca="1" si="261"/>
        <v>7945.24</v>
      </c>
      <c r="BD455" s="2">
        <f t="shared" ca="1" si="261"/>
        <v>9155.3700000000008</v>
      </c>
      <c r="BE455" s="2">
        <f t="shared" ca="1" si="261"/>
        <v>11079.49</v>
      </c>
      <c r="BF455" s="2">
        <f t="shared" ca="1" si="261"/>
        <v>13695.44</v>
      </c>
      <c r="BG455" s="2">
        <f t="shared" ca="1" si="261"/>
        <v>6964.87</v>
      </c>
      <c r="BH455" s="2">
        <f t="shared" ca="1" si="258"/>
        <v>8263.9500000000007</v>
      </c>
      <c r="BI455" s="2">
        <f t="shared" ca="1" si="258"/>
        <v>8792.7199999999993</v>
      </c>
      <c r="BJ455" s="2">
        <f t="shared" ca="1" si="258"/>
        <v>9230.11</v>
      </c>
      <c r="BK455" s="2">
        <f t="shared" ca="1" si="258"/>
        <v>18626.95</v>
      </c>
      <c r="BL455" s="2">
        <f t="shared" ca="1" si="258"/>
        <v>21942.49</v>
      </c>
      <c r="BM455" s="2">
        <f t="shared" ca="1" si="258"/>
        <v>9473.3799999999992</v>
      </c>
      <c r="BN455" s="2">
        <f t="shared" ca="1" si="258"/>
        <v>7958.59</v>
      </c>
      <c r="BO455" s="2">
        <f t="shared" ca="1" si="258"/>
        <v>7194.57</v>
      </c>
      <c r="BP455" s="2">
        <f t="shared" ca="1" si="258"/>
        <v>6962.76</v>
      </c>
      <c r="BQ455" s="2">
        <f t="shared" ca="1" si="258"/>
        <v>13227.11</v>
      </c>
      <c r="BR455" s="2">
        <f t="shared" ca="1" si="259"/>
        <v>9972.6200000000008</v>
      </c>
      <c r="BS455" s="2">
        <f t="shared" ca="1" si="259"/>
        <v>6218.8</v>
      </c>
      <c r="BT455" s="2">
        <f t="shared" ca="1" si="259"/>
        <v>8433.59</v>
      </c>
      <c r="BU455" s="2">
        <f t="shared" ca="1" si="259"/>
        <v>7909.74</v>
      </c>
      <c r="BV455" s="2">
        <f t="shared" ca="1" si="259"/>
        <v>8782.23</v>
      </c>
      <c r="BW455" s="2">
        <f t="shared" ca="1" si="259"/>
        <v>19742.03</v>
      </c>
      <c r="BX455" s="2">
        <f t="shared" ca="1" si="259"/>
        <v>13320.74</v>
      </c>
      <c r="BY455" s="2">
        <f t="shared" ca="1" si="260"/>
        <v>0</v>
      </c>
      <c r="BZ455" s="2">
        <f t="shared" ca="1" si="260"/>
        <v>0</v>
      </c>
      <c r="CA455" s="2">
        <f t="shared" ca="1" si="260"/>
        <v>0</v>
      </c>
      <c r="CB455" s="2">
        <f t="shared" ca="1" si="260"/>
        <v>0</v>
      </c>
      <c r="CC455" s="2">
        <f t="shared" ca="1" si="260"/>
        <v>0</v>
      </c>
    </row>
    <row r="456" spans="2:81">
      <c r="B456" s="26">
        <v>396</v>
      </c>
      <c r="C456" s="26" t="str">
        <f t="shared" si="264"/>
        <v>历史汇总!B396</v>
      </c>
      <c r="D456" s="26">
        <v>454</v>
      </c>
      <c r="E456" s="26" t="str">
        <f t="shared" si="265"/>
        <v>历史新!C454</v>
      </c>
      <c r="F456" s="26">
        <f>ROW()</f>
        <v>456</v>
      </c>
      <c r="G456" s="694"/>
      <c r="H456" s="29" t="s">
        <v>97</v>
      </c>
      <c r="I456" s="49">
        <f t="shared" ca="1" si="266"/>
        <v>0</v>
      </c>
      <c r="J456" s="49">
        <f t="shared" ca="1" si="266"/>
        <v>0</v>
      </c>
      <c r="K456" s="49">
        <f t="shared" ca="1" si="266"/>
        <v>0</v>
      </c>
      <c r="L456" s="49">
        <f t="shared" ca="1" si="266"/>
        <v>0</v>
      </c>
      <c r="M456" s="49">
        <f t="shared" ca="1" si="266"/>
        <v>0</v>
      </c>
      <c r="N456" s="49">
        <f t="shared" ca="1" si="266"/>
        <v>0</v>
      </c>
      <c r="O456" s="49">
        <f t="shared" ca="1" si="266"/>
        <v>0</v>
      </c>
      <c r="P456" s="49">
        <f t="shared" ca="1" si="266"/>
        <v>0</v>
      </c>
      <c r="Q456" s="49">
        <f t="shared" ca="1" si="266"/>
        <v>0</v>
      </c>
      <c r="R456" s="49">
        <f t="shared" ca="1" si="266"/>
        <v>0</v>
      </c>
      <c r="S456" s="49">
        <f t="shared" ca="1" si="266"/>
        <v>0</v>
      </c>
      <c r="T456" s="49">
        <f t="shared" ca="1" si="266"/>
        <v>0</v>
      </c>
      <c r="U456" s="49">
        <f t="shared" ca="1" si="266"/>
        <v>0</v>
      </c>
      <c r="V456" s="49">
        <f t="shared" ca="1" si="266"/>
        <v>0</v>
      </c>
      <c r="W456" s="49">
        <f t="shared" ca="1" si="266"/>
        <v>0</v>
      </c>
      <c r="X456" s="49">
        <f t="shared" ca="1" si="266"/>
        <v>0</v>
      </c>
      <c r="Y456" s="49">
        <f t="shared" ca="1" si="262"/>
        <v>0</v>
      </c>
      <c r="Z456" s="49">
        <f t="shared" ca="1" si="262"/>
        <v>0</v>
      </c>
      <c r="AA456" s="49">
        <f t="shared" ca="1" si="262"/>
        <v>0</v>
      </c>
      <c r="AB456" s="49">
        <f t="shared" ca="1" si="262"/>
        <v>0</v>
      </c>
      <c r="AC456" s="49">
        <f t="shared" ca="1" si="262"/>
        <v>0</v>
      </c>
      <c r="AD456" s="49">
        <f t="shared" ca="1" si="262"/>
        <v>0</v>
      </c>
      <c r="AE456" s="49">
        <f t="shared" ca="1" si="262"/>
        <v>0</v>
      </c>
      <c r="AF456" s="49">
        <f t="shared" ca="1" si="262"/>
        <v>0</v>
      </c>
      <c r="AG456" s="49">
        <f t="shared" ca="1" si="262"/>
        <v>0</v>
      </c>
      <c r="AH456" s="49">
        <f t="shared" ca="1" si="262"/>
        <v>0</v>
      </c>
      <c r="AI456" s="49">
        <f t="shared" ca="1" si="263"/>
        <v>0</v>
      </c>
      <c r="AJ456" s="49">
        <f t="shared" ca="1" si="263"/>
        <v>0</v>
      </c>
      <c r="AK456" s="49">
        <f t="shared" ca="1" si="263"/>
        <v>0</v>
      </c>
      <c r="AL456" s="49">
        <f t="shared" ca="1" si="263"/>
        <v>0</v>
      </c>
      <c r="AM456" s="49">
        <f t="shared" ca="1" si="263"/>
        <v>0</v>
      </c>
      <c r="AN456" s="49">
        <f t="shared" ca="1" si="263"/>
        <v>0</v>
      </c>
      <c r="AO456" s="49">
        <f t="shared" ca="1" si="263"/>
        <v>0</v>
      </c>
      <c r="AP456" s="49">
        <f t="shared" ca="1" si="263"/>
        <v>0</v>
      </c>
      <c r="AQ456" s="49">
        <f t="shared" ca="1" si="263"/>
        <v>0</v>
      </c>
      <c r="AR456" s="49">
        <f t="shared" ca="1" si="263"/>
        <v>0</v>
      </c>
      <c r="AS456" s="49">
        <f t="shared" ca="1" si="263"/>
        <v>0</v>
      </c>
      <c r="AT456" s="49">
        <f t="shared" ca="1" si="263"/>
        <v>-0.33610000000000001</v>
      </c>
      <c r="AU456" s="49">
        <f t="shared" ca="1" si="263"/>
        <v>-0.34410000000000002</v>
      </c>
      <c r="AV456" s="49">
        <f t="shared" ca="1" si="263"/>
        <v>-4.7999999999999996E-3</v>
      </c>
      <c r="AW456" s="49">
        <f t="shared" ca="1" si="263"/>
        <v>0.18210000000000001</v>
      </c>
      <c r="AX456" s="4">
        <f t="shared" ca="1" si="263"/>
        <v>-7.46E-2</v>
      </c>
      <c r="AY456" s="4">
        <f t="shared" ca="1" si="261"/>
        <v>1.1909000000000001</v>
      </c>
      <c r="AZ456" s="4">
        <f t="shared" ca="1" si="261"/>
        <v>-0.60580000000000001</v>
      </c>
      <c r="BA456" s="4">
        <f t="shared" ca="1" si="261"/>
        <v>-0.17130000000000001</v>
      </c>
      <c r="BB456" s="4">
        <f t="shared" ca="1" si="261"/>
        <v>0.20399999999999999</v>
      </c>
      <c r="BC456" s="4">
        <f t="shared" ca="1" si="261"/>
        <v>-0.248</v>
      </c>
      <c r="BD456" s="4">
        <f t="shared" ca="1" si="261"/>
        <v>0.15229999999999999</v>
      </c>
      <c r="BE456" s="4">
        <f t="shared" ca="1" si="261"/>
        <v>0.2102</v>
      </c>
      <c r="BF456" s="4">
        <f t="shared" ca="1" si="261"/>
        <v>0.2361</v>
      </c>
      <c r="BG456" s="4">
        <f t="shared" ca="1" si="261"/>
        <v>-0.4914</v>
      </c>
      <c r="BH456" s="4">
        <f t="shared" ca="1" si="258"/>
        <v>0.1865</v>
      </c>
      <c r="BI456" s="4">
        <f t="shared" ca="1" si="258"/>
        <v>6.4000000000000001E-2</v>
      </c>
      <c r="BJ456" s="4">
        <f t="shared" ca="1" si="258"/>
        <v>4.9700000000000001E-2</v>
      </c>
      <c r="BK456" s="4">
        <f t="shared" ca="1" si="258"/>
        <v>1.0181</v>
      </c>
      <c r="BL456" s="4">
        <f t="shared" ca="1" si="258"/>
        <v>0.17799999999999999</v>
      </c>
      <c r="BM456" s="4">
        <f t="shared" ca="1" si="258"/>
        <v>-0.56830000000000003</v>
      </c>
      <c r="BN456" s="4">
        <f t="shared" ca="1" si="258"/>
        <v>-0.15989999999999999</v>
      </c>
      <c r="BO456" s="4">
        <f t="shared" ca="1" si="258"/>
        <v>-9.6000000000000002E-2</v>
      </c>
      <c r="BP456" s="4">
        <f t="shared" ca="1" si="258"/>
        <v>-3.2199999999999999E-2</v>
      </c>
      <c r="BQ456" s="4">
        <f t="shared" ca="1" si="258"/>
        <v>0.89970000000000006</v>
      </c>
      <c r="BR456" s="4">
        <f t="shared" ca="1" si="259"/>
        <v>-0.246</v>
      </c>
      <c r="BS456" s="4">
        <f t="shared" ca="1" si="259"/>
        <v>-0.37640000000000001</v>
      </c>
      <c r="BT456" s="4">
        <f t="shared" ca="1" si="259"/>
        <v>0.35610000000000003</v>
      </c>
      <c r="BU456" s="4">
        <f t="shared" ca="1" si="259"/>
        <v>-6.2100000000000002E-2</v>
      </c>
      <c r="BV456" s="4">
        <f t="shared" ca="1" si="259"/>
        <v>0.1103</v>
      </c>
      <c r="BW456" s="4">
        <f t="shared" ca="1" si="259"/>
        <v>1.248</v>
      </c>
      <c r="BX456" s="4">
        <f t="shared" ca="1" si="259"/>
        <v>-0.32529999999999998</v>
      </c>
      <c r="BY456" s="4">
        <f t="shared" ca="1" si="260"/>
        <v>0</v>
      </c>
      <c r="BZ456" s="4">
        <f t="shared" ca="1" si="260"/>
        <v>0</v>
      </c>
      <c r="CA456" s="4">
        <f t="shared" ca="1" si="260"/>
        <v>0</v>
      </c>
      <c r="CB456" s="4">
        <f t="shared" ca="1" si="260"/>
        <v>0</v>
      </c>
      <c r="CC456" s="4">
        <f t="shared" ca="1" si="260"/>
        <v>0</v>
      </c>
    </row>
    <row r="457" spans="2:81">
      <c r="B457" s="26">
        <v>397</v>
      </c>
      <c r="C457" s="26" t="str">
        <f t="shared" si="264"/>
        <v>历史汇总!B397</v>
      </c>
      <c r="D457" s="26">
        <v>455</v>
      </c>
      <c r="E457" s="26" t="str">
        <f t="shared" si="265"/>
        <v>历史新!C455</v>
      </c>
      <c r="F457" s="26">
        <f>ROW()</f>
        <v>457</v>
      </c>
      <c r="G457" s="694" t="s">
        <v>98</v>
      </c>
      <c r="H457" s="28" t="s">
        <v>99</v>
      </c>
      <c r="I457" s="43">
        <f t="shared" ca="1" si="266"/>
        <v>0</v>
      </c>
      <c r="J457" s="43">
        <f t="shared" ca="1" si="266"/>
        <v>0</v>
      </c>
      <c r="K457" s="43">
        <f t="shared" ca="1" si="266"/>
        <v>0</v>
      </c>
      <c r="L457" s="43">
        <f t="shared" ca="1" si="266"/>
        <v>0</v>
      </c>
      <c r="M457" s="43">
        <f t="shared" ca="1" si="266"/>
        <v>0</v>
      </c>
      <c r="N457" s="43">
        <f t="shared" ca="1" si="266"/>
        <v>0</v>
      </c>
      <c r="O457" s="43">
        <f t="shared" ca="1" si="266"/>
        <v>0</v>
      </c>
      <c r="P457" s="43">
        <f t="shared" ca="1" si="266"/>
        <v>0</v>
      </c>
      <c r="Q457" s="43">
        <f t="shared" ca="1" si="266"/>
        <v>0</v>
      </c>
      <c r="R457" s="43">
        <f t="shared" ca="1" si="266"/>
        <v>0</v>
      </c>
      <c r="S457" s="43">
        <f t="shared" ca="1" si="266"/>
        <v>0</v>
      </c>
      <c r="T457" s="43">
        <f t="shared" ca="1" si="266"/>
        <v>0</v>
      </c>
      <c r="U457" s="57">
        <f t="shared" ca="1" si="266"/>
        <v>0</v>
      </c>
      <c r="V457" s="43">
        <f t="shared" ca="1" si="266"/>
        <v>0</v>
      </c>
      <c r="W457" s="43">
        <f t="shared" ca="1" si="266"/>
        <v>0</v>
      </c>
      <c r="X457" s="43">
        <f t="shared" ca="1" si="266"/>
        <v>0</v>
      </c>
      <c r="Y457" s="43">
        <f t="shared" ca="1" si="262"/>
        <v>0</v>
      </c>
      <c r="Z457" s="43">
        <f t="shared" ca="1" si="262"/>
        <v>0</v>
      </c>
      <c r="AA457" s="43">
        <f t="shared" ca="1" si="262"/>
        <v>0</v>
      </c>
      <c r="AB457" s="43">
        <f t="shared" ca="1" si="262"/>
        <v>0</v>
      </c>
      <c r="AC457" s="43">
        <f t="shared" ca="1" si="262"/>
        <v>0</v>
      </c>
      <c r="AD457" s="43">
        <f t="shared" ca="1" si="262"/>
        <v>0</v>
      </c>
      <c r="AE457" s="43">
        <f t="shared" ca="1" si="262"/>
        <v>0</v>
      </c>
      <c r="AF457" s="43">
        <f t="shared" ca="1" si="262"/>
        <v>0</v>
      </c>
      <c r="AG457" s="43">
        <f t="shared" ca="1" si="262"/>
        <v>0</v>
      </c>
      <c r="AH457" s="43">
        <f t="shared" ca="1" si="262"/>
        <v>0</v>
      </c>
      <c r="AI457" s="43">
        <f t="shared" ca="1" si="263"/>
        <v>0</v>
      </c>
      <c r="AJ457" s="43">
        <f t="shared" ca="1" si="263"/>
        <v>0</v>
      </c>
      <c r="AK457" s="43">
        <f t="shared" ca="1" si="263"/>
        <v>0</v>
      </c>
      <c r="AL457" s="43">
        <f t="shared" ca="1" si="263"/>
        <v>0</v>
      </c>
      <c r="AM457" s="43">
        <f t="shared" ca="1" si="263"/>
        <v>0</v>
      </c>
      <c r="AN457" s="43">
        <f t="shared" ca="1" si="263"/>
        <v>0</v>
      </c>
      <c r="AO457" s="43">
        <f t="shared" ca="1" si="263"/>
        <v>0</v>
      </c>
      <c r="AP457" s="43">
        <f t="shared" ca="1" si="263"/>
        <v>0</v>
      </c>
      <c r="AQ457" s="43">
        <f t="shared" ca="1" si="263"/>
        <v>0</v>
      </c>
      <c r="AR457" s="43">
        <f t="shared" ca="1" si="263"/>
        <v>0</v>
      </c>
      <c r="AS457" s="43">
        <f t="shared" ca="1" si="263"/>
        <v>3975.6</v>
      </c>
      <c r="AT457" s="43">
        <f t="shared" ca="1" si="263"/>
        <v>3931.63</v>
      </c>
      <c r="AU457" s="43">
        <f t="shared" ca="1" si="263"/>
        <v>3512.81</v>
      </c>
      <c r="AV457" s="43">
        <f t="shared" ca="1" si="263"/>
        <v>3417.54</v>
      </c>
      <c r="AW457" s="43">
        <f t="shared" ca="1" si="263"/>
        <v>3480.14</v>
      </c>
      <c r="AX457" s="2">
        <f t="shared" ca="1" si="263"/>
        <v>3570.83</v>
      </c>
      <c r="AY457" s="2">
        <f t="shared" ca="1" si="261"/>
        <v>3696.95</v>
      </c>
      <c r="AZ457" s="2">
        <f t="shared" ca="1" si="261"/>
        <v>3484.48</v>
      </c>
      <c r="BA457" s="2">
        <f t="shared" ca="1" si="261"/>
        <v>2881.16</v>
      </c>
      <c r="BB457" s="2">
        <f t="shared" ca="1" si="261"/>
        <v>2846.4</v>
      </c>
      <c r="BC457" s="2">
        <f t="shared" ca="1" si="261"/>
        <v>3105.87</v>
      </c>
      <c r="BD457" s="2">
        <f t="shared" ca="1" si="261"/>
        <v>3343.07</v>
      </c>
      <c r="BE457" s="2">
        <f t="shared" ca="1" si="261"/>
        <v>3656.25</v>
      </c>
      <c r="BF457" s="2">
        <f t="shared" ca="1" si="261"/>
        <v>3404.21</v>
      </c>
      <c r="BG457" s="2">
        <f t="shared" ca="1" si="261"/>
        <v>3035.7</v>
      </c>
      <c r="BH457" s="2">
        <f t="shared" ca="1" si="258"/>
        <v>2879.92</v>
      </c>
      <c r="BI457" s="2">
        <f t="shared" ca="1" si="258"/>
        <v>3105.19</v>
      </c>
      <c r="BJ457" s="2">
        <f t="shared" ca="1" si="258"/>
        <v>2713.77</v>
      </c>
      <c r="BK457" s="2">
        <f t="shared" ca="1" si="258"/>
        <v>3686.5</v>
      </c>
      <c r="BL457" s="2">
        <f t="shared" ca="1" si="258"/>
        <v>3949.93</v>
      </c>
      <c r="BM457" s="2">
        <f t="shared" ca="1" si="258"/>
        <v>2942.6</v>
      </c>
      <c r="BN457" s="2">
        <f t="shared" ca="1" si="258"/>
        <v>2729.96</v>
      </c>
      <c r="BO457" s="2">
        <f t="shared" ca="1" si="258"/>
        <v>2447.06</v>
      </c>
      <c r="BP457" s="2">
        <f t="shared" ca="1" si="258"/>
        <v>2525.59</v>
      </c>
      <c r="BQ457" s="2">
        <f t="shared" ca="1" si="258"/>
        <v>2857.82</v>
      </c>
      <c r="BR457" s="2">
        <f t="shared" ca="1" si="259"/>
        <v>2798.79</v>
      </c>
      <c r="BS457" s="2">
        <f t="shared" ca="1" si="259"/>
        <v>2394.9</v>
      </c>
      <c r="BT457" s="2">
        <f t="shared" ca="1" si="259"/>
        <v>2714.29</v>
      </c>
      <c r="BU457" s="2">
        <f t="shared" ca="1" si="259"/>
        <v>2909.92</v>
      </c>
      <c r="BV457" s="2">
        <f t="shared" ca="1" si="259"/>
        <v>2815.3</v>
      </c>
      <c r="BW457" s="2">
        <f t="shared" ca="1" si="259"/>
        <v>3443.19</v>
      </c>
      <c r="BX457" s="2">
        <f t="shared" ca="1" si="259"/>
        <v>3056.72</v>
      </c>
      <c r="BY457" s="2">
        <f t="shared" ca="1" si="260"/>
        <v>0</v>
      </c>
      <c r="BZ457" s="2">
        <f t="shared" ca="1" si="260"/>
        <v>0</v>
      </c>
      <c r="CA457" s="2">
        <f t="shared" ca="1" si="260"/>
        <v>0</v>
      </c>
      <c r="CB457" s="2">
        <f t="shared" ca="1" si="260"/>
        <v>0</v>
      </c>
      <c r="CC457" s="2">
        <f t="shared" ca="1" si="260"/>
        <v>0</v>
      </c>
    </row>
    <row r="458" spans="2:81">
      <c r="B458" s="26">
        <v>365</v>
      </c>
      <c r="C458" s="26" t="str">
        <f t="shared" si="264"/>
        <v>历史汇总!B365</v>
      </c>
      <c r="D458" s="26">
        <v>456</v>
      </c>
      <c r="E458" s="26" t="str">
        <f t="shared" si="265"/>
        <v>历史新!C456</v>
      </c>
      <c r="F458" s="26">
        <f>ROW()</f>
        <v>458</v>
      </c>
      <c r="G458" s="694"/>
      <c r="H458" s="29" t="s">
        <v>100</v>
      </c>
      <c r="I458" s="45">
        <f t="shared" ca="1" si="266"/>
        <v>0</v>
      </c>
      <c r="J458" s="45">
        <f t="shared" ca="1" si="266"/>
        <v>0</v>
      </c>
      <c r="K458" s="45">
        <f t="shared" ca="1" si="266"/>
        <v>0</v>
      </c>
      <c r="L458" s="45">
        <f t="shared" ca="1" si="266"/>
        <v>0</v>
      </c>
      <c r="M458" s="45">
        <f t="shared" ca="1" si="266"/>
        <v>0</v>
      </c>
      <c r="N458" s="45">
        <f t="shared" ca="1" si="266"/>
        <v>0</v>
      </c>
      <c r="O458" s="45">
        <f t="shared" ca="1" si="266"/>
        <v>0</v>
      </c>
      <c r="P458" s="45">
        <f t="shared" ca="1" si="266"/>
        <v>0</v>
      </c>
      <c r="Q458" s="45">
        <f t="shared" ca="1" si="266"/>
        <v>0</v>
      </c>
      <c r="R458" s="45">
        <f t="shared" ca="1" si="266"/>
        <v>0</v>
      </c>
      <c r="S458" s="45">
        <f t="shared" ca="1" si="266"/>
        <v>0</v>
      </c>
      <c r="T458" s="45">
        <f t="shared" ca="1" si="266"/>
        <v>0</v>
      </c>
      <c r="U458" s="45">
        <f t="shared" ca="1" si="266"/>
        <v>0</v>
      </c>
      <c r="V458" s="45">
        <f t="shared" ca="1" si="266"/>
        <v>0</v>
      </c>
      <c r="W458" s="45">
        <f t="shared" ca="1" si="266"/>
        <v>0</v>
      </c>
      <c r="X458" s="45">
        <f t="shared" ca="1" si="266"/>
        <v>0</v>
      </c>
      <c r="Y458" s="45">
        <f t="shared" ca="1" si="262"/>
        <v>0</v>
      </c>
      <c r="Z458" s="45">
        <f t="shared" ca="1" si="262"/>
        <v>0</v>
      </c>
      <c r="AA458" s="45">
        <f t="shared" ca="1" si="262"/>
        <v>0</v>
      </c>
      <c r="AB458" s="45">
        <f t="shared" ca="1" si="262"/>
        <v>0</v>
      </c>
      <c r="AC458" s="45">
        <f t="shared" ca="1" si="262"/>
        <v>0</v>
      </c>
      <c r="AD458" s="45">
        <f t="shared" ca="1" si="262"/>
        <v>0</v>
      </c>
      <c r="AE458" s="45">
        <f t="shared" ca="1" si="262"/>
        <v>0</v>
      </c>
      <c r="AF458" s="45">
        <f t="shared" ca="1" si="262"/>
        <v>0</v>
      </c>
      <c r="AG458" s="45">
        <f t="shared" ca="1" si="262"/>
        <v>0</v>
      </c>
      <c r="AH458" s="45">
        <f t="shared" ca="1" si="262"/>
        <v>0</v>
      </c>
      <c r="AI458" s="45">
        <f t="shared" ca="1" si="263"/>
        <v>0</v>
      </c>
      <c r="AJ458" s="45">
        <f t="shared" ca="1" si="263"/>
        <v>0</v>
      </c>
      <c r="AK458" s="45">
        <f t="shared" ca="1" si="263"/>
        <v>0</v>
      </c>
      <c r="AL458" s="45">
        <f t="shared" ca="1" si="263"/>
        <v>0</v>
      </c>
      <c r="AM458" s="45">
        <f t="shared" ca="1" si="263"/>
        <v>0</v>
      </c>
      <c r="AN458" s="45">
        <f t="shared" ca="1" si="263"/>
        <v>0</v>
      </c>
      <c r="AO458" s="45">
        <f t="shared" ca="1" si="263"/>
        <v>0</v>
      </c>
      <c r="AP458" s="45">
        <f t="shared" ca="1" si="263"/>
        <v>0</v>
      </c>
      <c r="AQ458" s="45">
        <f t="shared" ca="1" si="263"/>
        <v>0</v>
      </c>
      <c r="AR458" s="45">
        <f t="shared" ca="1" si="263"/>
        <v>0</v>
      </c>
      <c r="AS458" s="45">
        <f t="shared" ca="1" si="263"/>
        <v>6540.75</v>
      </c>
      <c r="AT458" s="45">
        <f t="shared" ca="1" si="263"/>
        <v>6106.03</v>
      </c>
      <c r="AU458" s="45">
        <f t="shared" ca="1" si="263"/>
        <v>5448.63</v>
      </c>
      <c r="AV458" s="45">
        <f t="shared" ca="1" si="263"/>
        <v>5379.74</v>
      </c>
      <c r="AW458" s="45">
        <f t="shared" ca="1" si="263"/>
        <v>5438.61</v>
      </c>
      <c r="AX458" s="4">
        <f t="shared" ca="1" si="263"/>
        <v>5494.21</v>
      </c>
      <c r="AY458" s="4">
        <f t="shared" ca="1" si="261"/>
        <v>6757.99</v>
      </c>
      <c r="AZ458" s="4">
        <f t="shared" ca="1" si="261"/>
        <v>6279.37</v>
      </c>
      <c r="BA458" s="4">
        <f t="shared" ca="1" si="261"/>
        <v>4692.59</v>
      </c>
      <c r="BB458" s="4">
        <f t="shared" ca="1" si="261"/>
        <v>4707.72</v>
      </c>
      <c r="BC458" s="4">
        <f t="shared" ca="1" si="261"/>
        <v>5047.99</v>
      </c>
      <c r="BD458" s="4">
        <f t="shared" ca="1" si="261"/>
        <v>5584.54</v>
      </c>
      <c r="BE458" s="4">
        <f t="shared" ca="1" si="261"/>
        <v>5649.17</v>
      </c>
      <c r="BF458" s="4">
        <f t="shared" ca="1" si="261"/>
        <v>6121.77</v>
      </c>
      <c r="BG458" s="4">
        <f t="shared" ca="1" si="261"/>
        <v>4985.6499999999996</v>
      </c>
      <c r="BH458" s="4">
        <f t="shared" ca="1" si="258"/>
        <v>4836.93</v>
      </c>
      <c r="BI458" s="4">
        <f t="shared" ca="1" si="258"/>
        <v>4675.8599999999997</v>
      </c>
      <c r="BJ458" s="4">
        <f t="shared" ca="1" si="258"/>
        <v>4682.21</v>
      </c>
      <c r="BK458" s="4">
        <f t="shared" ca="1" si="258"/>
        <v>6364.44</v>
      </c>
      <c r="BL458" s="4">
        <f t="shared" ca="1" si="258"/>
        <v>6526.84</v>
      </c>
      <c r="BM458" s="4">
        <f t="shared" ca="1" si="258"/>
        <v>4820.13</v>
      </c>
      <c r="BN458" s="4">
        <f t="shared" ca="1" si="258"/>
        <v>5044.6000000000004</v>
      </c>
      <c r="BO458" s="4">
        <f t="shared" ca="1" si="258"/>
        <v>4511.33</v>
      </c>
      <c r="BP458" s="4">
        <f t="shared" ca="1" si="258"/>
        <v>4200.3500000000004</v>
      </c>
      <c r="BQ458" s="4">
        <f t="shared" ca="1" si="258"/>
        <v>4942.47</v>
      </c>
      <c r="BR458" s="4">
        <f t="shared" ca="1" si="259"/>
        <v>5639.08</v>
      </c>
      <c r="BS458" s="4">
        <f t="shared" ca="1" si="259"/>
        <v>4241.8100000000004</v>
      </c>
      <c r="BT458" s="4">
        <f t="shared" ca="1" si="259"/>
        <v>4995.78</v>
      </c>
      <c r="BU458" s="4">
        <f t="shared" ca="1" si="259"/>
        <v>4884.95</v>
      </c>
      <c r="BV458" s="4">
        <f t="shared" ca="1" si="259"/>
        <v>4690.74</v>
      </c>
      <c r="BW458" s="4">
        <f t="shared" ca="1" si="259"/>
        <v>5624.21</v>
      </c>
      <c r="BX458" s="4">
        <f t="shared" ca="1" si="259"/>
        <v>5409.3</v>
      </c>
      <c r="BY458" s="4">
        <f t="shared" ca="1" si="260"/>
        <v>0</v>
      </c>
      <c r="BZ458" s="4">
        <f t="shared" ca="1" si="260"/>
        <v>0</v>
      </c>
      <c r="CA458" s="4">
        <f t="shared" ca="1" si="260"/>
        <v>0</v>
      </c>
      <c r="CB458" s="4">
        <f t="shared" ca="1" si="260"/>
        <v>0</v>
      </c>
      <c r="CC458" s="4">
        <f t="shared" ca="1" si="260"/>
        <v>0</v>
      </c>
    </row>
    <row r="459" spans="2:81">
      <c r="B459" s="26">
        <v>398</v>
      </c>
      <c r="C459" s="26" t="str">
        <f t="shared" si="264"/>
        <v>历史汇总!B398</v>
      </c>
      <c r="D459" s="26">
        <v>457</v>
      </c>
      <c r="E459" s="26" t="str">
        <f t="shared" si="265"/>
        <v>历史新!C457</v>
      </c>
      <c r="F459" s="26">
        <f>ROW()</f>
        <v>459</v>
      </c>
      <c r="G459" s="694"/>
      <c r="H459" s="29" t="s">
        <v>101</v>
      </c>
      <c r="I459" s="45">
        <f t="shared" ca="1" si="266"/>
        <v>0</v>
      </c>
      <c r="J459" s="45">
        <f t="shared" ca="1" si="266"/>
        <v>0</v>
      </c>
      <c r="K459" s="45">
        <f t="shared" ca="1" si="266"/>
        <v>0</v>
      </c>
      <c r="L459" s="45">
        <f t="shared" ca="1" si="266"/>
        <v>0</v>
      </c>
      <c r="M459" s="45">
        <f t="shared" ca="1" si="266"/>
        <v>0</v>
      </c>
      <c r="N459" s="45">
        <f t="shared" ca="1" si="266"/>
        <v>0</v>
      </c>
      <c r="O459" s="45">
        <f t="shared" ca="1" si="266"/>
        <v>0</v>
      </c>
      <c r="P459" s="45">
        <f t="shared" ca="1" si="266"/>
        <v>0</v>
      </c>
      <c r="Q459" s="45">
        <f t="shared" ca="1" si="266"/>
        <v>0</v>
      </c>
      <c r="R459" s="45">
        <f t="shared" ca="1" si="266"/>
        <v>0</v>
      </c>
      <c r="S459" s="45">
        <f t="shared" ca="1" si="266"/>
        <v>0</v>
      </c>
      <c r="T459" s="45">
        <f t="shared" ca="1" si="266"/>
        <v>0</v>
      </c>
      <c r="U459" s="56">
        <f t="shared" ca="1" si="266"/>
        <v>0</v>
      </c>
      <c r="V459" s="45">
        <f t="shared" ca="1" si="266"/>
        <v>0</v>
      </c>
      <c r="W459" s="45">
        <f t="shared" ca="1" si="266"/>
        <v>0</v>
      </c>
      <c r="X459" s="45">
        <f t="shared" ca="1" si="266"/>
        <v>0</v>
      </c>
      <c r="Y459" s="45">
        <f t="shared" ca="1" si="262"/>
        <v>0</v>
      </c>
      <c r="Z459" s="45">
        <f t="shared" ca="1" si="262"/>
        <v>0</v>
      </c>
      <c r="AA459" s="45">
        <f t="shared" ca="1" si="262"/>
        <v>0</v>
      </c>
      <c r="AB459" s="45">
        <f t="shared" ca="1" si="262"/>
        <v>0</v>
      </c>
      <c r="AC459" s="45">
        <f t="shared" ca="1" si="262"/>
        <v>0</v>
      </c>
      <c r="AD459" s="45">
        <f t="shared" ca="1" si="262"/>
        <v>0</v>
      </c>
      <c r="AE459" s="45">
        <f t="shared" ca="1" si="262"/>
        <v>0</v>
      </c>
      <c r="AF459" s="45">
        <f t="shared" ca="1" si="262"/>
        <v>0</v>
      </c>
      <c r="AG459" s="45">
        <f t="shared" ca="1" si="262"/>
        <v>0</v>
      </c>
      <c r="AH459" s="45">
        <f t="shared" ca="1" si="262"/>
        <v>0</v>
      </c>
      <c r="AI459" s="45">
        <f t="shared" ca="1" si="263"/>
        <v>0</v>
      </c>
      <c r="AJ459" s="45">
        <f t="shared" ca="1" si="263"/>
        <v>0</v>
      </c>
      <c r="AK459" s="45">
        <f t="shared" ca="1" si="263"/>
        <v>0</v>
      </c>
      <c r="AL459" s="45">
        <f t="shared" ca="1" si="263"/>
        <v>0</v>
      </c>
      <c r="AM459" s="45">
        <f t="shared" ca="1" si="263"/>
        <v>0</v>
      </c>
      <c r="AN459" s="45">
        <f t="shared" ca="1" si="263"/>
        <v>0</v>
      </c>
      <c r="AO459" s="45">
        <f t="shared" ca="1" si="263"/>
        <v>0</v>
      </c>
      <c r="AP459" s="45">
        <f t="shared" ca="1" si="263"/>
        <v>0</v>
      </c>
      <c r="AQ459" s="45">
        <f t="shared" ca="1" si="263"/>
        <v>0</v>
      </c>
      <c r="AR459" s="45">
        <f t="shared" ca="1" si="263"/>
        <v>0</v>
      </c>
      <c r="AS459" s="45">
        <f t="shared" ca="1" si="263"/>
        <v>4278.66</v>
      </c>
      <c r="AT459" s="45">
        <f t="shared" ca="1" si="263"/>
        <v>4025.42</v>
      </c>
      <c r="AU459" s="45">
        <f t="shared" ca="1" si="263"/>
        <v>3559.34</v>
      </c>
      <c r="AV459" s="45">
        <f t="shared" ca="1" si="263"/>
        <v>3412.09</v>
      </c>
      <c r="AW459" s="45">
        <f t="shared" ca="1" si="263"/>
        <v>3371.75</v>
      </c>
      <c r="AX459" s="4">
        <f t="shared" ca="1" si="263"/>
        <v>3608.23</v>
      </c>
      <c r="AY459" s="4">
        <f t="shared" ca="1" si="261"/>
        <v>3616.64</v>
      </c>
      <c r="AZ459" s="4">
        <f t="shared" ca="1" si="261"/>
        <v>3445.05</v>
      </c>
      <c r="BA459" s="4">
        <f t="shared" ca="1" si="261"/>
        <v>2809.41</v>
      </c>
      <c r="BB459" s="4">
        <f t="shared" ca="1" si="261"/>
        <v>2835.54</v>
      </c>
      <c r="BC459" s="4">
        <f t="shared" ca="1" si="261"/>
        <v>3078.71</v>
      </c>
      <c r="BD459" s="4">
        <f t="shared" ca="1" si="261"/>
        <v>3262.47</v>
      </c>
      <c r="BE459" s="4">
        <f t="shared" ca="1" si="261"/>
        <v>3354.09</v>
      </c>
      <c r="BF459" s="4">
        <f t="shared" ca="1" si="261"/>
        <v>3360.87</v>
      </c>
      <c r="BG459" s="4">
        <f t="shared" ca="1" si="261"/>
        <v>3002.25</v>
      </c>
      <c r="BH459" s="4">
        <f t="shared" ca="1" si="258"/>
        <v>2817.91</v>
      </c>
      <c r="BI459" s="4">
        <f t="shared" ca="1" si="258"/>
        <v>2907.48</v>
      </c>
      <c r="BJ459" s="4">
        <f t="shared" ca="1" si="258"/>
        <v>2734.42</v>
      </c>
      <c r="BK459" s="4">
        <f t="shared" ca="1" si="258"/>
        <v>3391.08</v>
      </c>
      <c r="BL459" s="4">
        <f t="shared" ca="1" si="258"/>
        <v>3507.5</v>
      </c>
      <c r="BM459" s="4">
        <f t="shared" ca="1" si="258"/>
        <v>2733.89</v>
      </c>
      <c r="BN459" s="4">
        <f t="shared" ca="1" si="258"/>
        <v>2631.65</v>
      </c>
      <c r="BO459" s="4">
        <f t="shared" ca="1" si="258"/>
        <v>2482.29</v>
      </c>
      <c r="BP459" s="4">
        <f t="shared" ca="1" si="258"/>
        <v>2989.46</v>
      </c>
      <c r="BQ459" s="4">
        <f t="shared" ca="1" si="258"/>
        <v>3044.32</v>
      </c>
      <c r="BR459" s="4">
        <f t="shared" ca="1" si="259"/>
        <v>2806.24</v>
      </c>
      <c r="BS459" s="4">
        <f t="shared" ca="1" si="259"/>
        <v>2547.0500000000002</v>
      </c>
      <c r="BT459" s="4">
        <f t="shared" ca="1" si="259"/>
        <v>2811.81</v>
      </c>
      <c r="BU459" s="4">
        <f t="shared" ca="1" si="259"/>
        <v>3099.37</v>
      </c>
      <c r="BV459" s="4">
        <f t="shared" ca="1" si="259"/>
        <v>3085.72</v>
      </c>
      <c r="BW459" s="4">
        <f t="shared" ca="1" si="259"/>
        <v>3425.37</v>
      </c>
      <c r="BX459" s="4">
        <f t="shared" ca="1" si="259"/>
        <v>3062.26</v>
      </c>
      <c r="BY459" s="4">
        <f t="shared" ca="1" si="260"/>
        <v>0</v>
      </c>
      <c r="BZ459" s="4">
        <f t="shared" ca="1" si="260"/>
        <v>0</v>
      </c>
      <c r="CA459" s="4">
        <f t="shared" ca="1" si="260"/>
        <v>0</v>
      </c>
      <c r="CB459" s="4">
        <f t="shared" ca="1" si="260"/>
        <v>0</v>
      </c>
      <c r="CC459" s="4">
        <f t="shared" ca="1" si="260"/>
        <v>0</v>
      </c>
    </row>
    <row r="460" spans="2:81">
      <c r="B460" s="26">
        <v>399</v>
      </c>
      <c r="C460" s="26" t="str">
        <f t="shared" si="264"/>
        <v>历史汇总!B399</v>
      </c>
      <c r="D460" s="26">
        <v>458</v>
      </c>
      <c r="E460" s="26" t="str">
        <f t="shared" si="265"/>
        <v>历史新!C458</v>
      </c>
      <c r="F460" s="26">
        <f>ROW()</f>
        <v>460</v>
      </c>
      <c r="G460" s="694"/>
      <c r="H460" s="29" t="s">
        <v>102</v>
      </c>
      <c r="I460" s="45">
        <f t="shared" ca="1" si="266"/>
        <v>0</v>
      </c>
      <c r="J460" s="45">
        <f t="shared" ca="1" si="266"/>
        <v>0</v>
      </c>
      <c r="K460" s="45">
        <f t="shared" ca="1" si="266"/>
        <v>0</v>
      </c>
      <c r="L460" s="45">
        <f t="shared" ca="1" si="266"/>
        <v>0</v>
      </c>
      <c r="M460" s="45">
        <f t="shared" ca="1" si="266"/>
        <v>0</v>
      </c>
      <c r="N460" s="45">
        <f t="shared" ca="1" si="266"/>
        <v>0</v>
      </c>
      <c r="O460" s="45">
        <f t="shared" ca="1" si="266"/>
        <v>0</v>
      </c>
      <c r="P460" s="45">
        <f t="shared" ca="1" si="266"/>
        <v>0</v>
      </c>
      <c r="Q460" s="45">
        <f t="shared" ca="1" si="266"/>
        <v>0</v>
      </c>
      <c r="R460" s="45">
        <f t="shared" ca="1" si="266"/>
        <v>0</v>
      </c>
      <c r="S460" s="45">
        <f t="shared" ca="1" si="266"/>
        <v>0</v>
      </c>
      <c r="T460" s="45">
        <f t="shared" ca="1" si="266"/>
        <v>0</v>
      </c>
      <c r="U460" s="56">
        <f t="shared" ca="1" si="266"/>
        <v>0</v>
      </c>
      <c r="V460" s="45">
        <f t="shared" ca="1" si="266"/>
        <v>0</v>
      </c>
      <c r="W460" s="45">
        <f t="shared" ca="1" si="266"/>
        <v>0</v>
      </c>
      <c r="X460" s="45">
        <f t="shared" ca="1" si="266"/>
        <v>0</v>
      </c>
      <c r="Y460" s="45">
        <f t="shared" ca="1" si="262"/>
        <v>0</v>
      </c>
      <c r="Z460" s="45">
        <f t="shared" ca="1" si="262"/>
        <v>0</v>
      </c>
      <c r="AA460" s="45">
        <f t="shared" ca="1" si="262"/>
        <v>0</v>
      </c>
      <c r="AB460" s="45">
        <f t="shared" ca="1" si="262"/>
        <v>0</v>
      </c>
      <c r="AC460" s="45">
        <f t="shared" ca="1" si="262"/>
        <v>0</v>
      </c>
      <c r="AD460" s="45">
        <f t="shared" ca="1" si="262"/>
        <v>0</v>
      </c>
      <c r="AE460" s="45">
        <f t="shared" ca="1" si="262"/>
        <v>0</v>
      </c>
      <c r="AF460" s="45">
        <f t="shared" ca="1" si="262"/>
        <v>0</v>
      </c>
      <c r="AG460" s="45">
        <f t="shared" ca="1" si="262"/>
        <v>0</v>
      </c>
      <c r="AH460" s="45">
        <f t="shared" ca="1" si="262"/>
        <v>0</v>
      </c>
      <c r="AI460" s="45">
        <f t="shared" ca="1" si="263"/>
        <v>0</v>
      </c>
      <c r="AJ460" s="45">
        <f t="shared" ca="1" si="263"/>
        <v>0</v>
      </c>
      <c r="AK460" s="45">
        <f t="shared" ca="1" si="263"/>
        <v>0</v>
      </c>
      <c r="AL460" s="45">
        <f t="shared" ca="1" si="263"/>
        <v>0</v>
      </c>
      <c r="AM460" s="45">
        <f t="shared" ca="1" si="263"/>
        <v>0</v>
      </c>
      <c r="AN460" s="45">
        <f t="shared" ca="1" si="263"/>
        <v>0</v>
      </c>
      <c r="AO460" s="45">
        <f t="shared" ca="1" si="263"/>
        <v>0</v>
      </c>
      <c r="AP460" s="45">
        <f t="shared" ca="1" si="263"/>
        <v>0</v>
      </c>
      <c r="AQ460" s="45">
        <f t="shared" ca="1" si="263"/>
        <v>0</v>
      </c>
      <c r="AR460" s="45">
        <f t="shared" ca="1" si="263"/>
        <v>0</v>
      </c>
      <c r="AS460" s="45">
        <f t="shared" ca="1" si="263"/>
        <v>3666.38</v>
      </c>
      <c r="AT460" s="45">
        <f t="shared" ca="1" si="263"/>
        <v>3907.57</v>
      </c>
      <c r="AU460" s="45">
        <f t="shared" ca="1" si="263"/>
        <v>3577.46</v>
      </c>
      <c r="AV460" s="45">
        <f t="shared" ca="1" si="263"/>
        <v>3544.88</v>
      </c>
      <c r="AW460" s="45">
        <f t="shared" ca="1" si="263"/>
        <v>3710.28</v>
      </c>
      <c r="AX460" s="4">
        <f t="shared" ca="1" si="263"/>
        <v>3647.13</v>
      </c>
      <c r="AY460" s="4">
        <f t="shared" ca="1" si="261"/>
        <v>4053.53</v>
      </c>
      <c r="AZ460" s="4">
        <f t="shared" ca="1" si="261"/>
        <v>3592.63</v>
      </c>
      <c r="BA460" s="4">
        <f t="shared" ca="1" si="261"/>
        <v>3012.09</v>
      </c>
      <c r="BB460" s="4">
        <f t="shared" ca="1" si="261"/>
        <v>3032.88</v>
      </c>
      <c r="BC460" s="4">
        <f t="shared" ca="1" si="261"/>
        <v>3239.03</v>
      </c>
      <c r="BD460" s="4">
        <f t="shared" ca="1" si="261"/>
        <v>3644.09</v>
      </c>
      <c r="BE460" s="4">
        <f t="shared" ca="1" si="261"/>
        <v>4036.24</v>
      </c>
      <c r="BF460" s="4">
        <f t="shared" ca="1" si="261"/>
        <v>3685.85</v>
      </c>
      <c r="BG460" s="4">
        <f t="shared" ca="1" si="261"/>
        <v>3170</v>
      </c>
      <c r="BH460" s="4">
        <f t="shared" ca="1" si="258"/>
        <v>3114.99</v>
      </c>
      <c r="BI460" s="4">
        <f t="shared" ca="1" si="258"/>
        <v>3357.17</v>
      </c>
      <c r="BJ460" s="4">
        <f t="shared" ca="1" si="258"/>
        <v>2836.15</v>
      </c>
      <c r="BK460" s="4">
        <f t="shared" ca="1" si="258"/>
        <v>4126.9399999999996</v>
      </c>
      <c r="BL460" s="4">
        <f t="shared" ca="1" si="258"/>
        <v>4376.8999999999996</v>
      </c>
      <c r="BM460" s="4">
        <f t="shared" ca="1" si="258"/>
        <v>3107.89</v>
      </c>
      <c r="BN460" s="4">
        <f t="shared" ca="1" si="258"/>
        <v>2918.76</v>
      </c>
      <c r="BO460" s="4">
        <f t="shared" ca="1" si="258"/>
        <v>2537.56</v>
      </c>
      <c r="BP460" s="4">
        <f t="shared" ca="1" si="258"/>
        <v>2343.71</v>
      </c>
      <c r="BQ460" s="4">
        <f t="shared" ca="1" si="258"/>
        <v>2893.43</v>
      </c>
      <c r="BR460" s="4">
        <f t="shared" ca="1" si="259"/>
        <v>2924.11</v>
      </c>
      <c r="BS460" s="4">
        <f t="shared" ca="1" si="259"/>
        <v>2427.38</v>
      </c>
      <c r="BT460" s="4">
        <f t="shared" ca="1" si="259"/>
        <v>2849.32</v>
      </c>
      <c r="BU460" s="4">
        <f t="shared" ca="1" si="259"/>
        <v>2941.44</v>
      </c>
      <c r="BV460" s="4">
        <f t="shared" ca="1" si="259"/>
        <v>2812.94</v>
      </c>
      <c r="BW460" s="4">
        <f t="shared" ca="1" si="259"/>
        <v>3579.55</v>
      </c>
      <c r="BX460" s="4">
        <f t="shared" ca="1" si="259"/>
        <v>3130.92</v>
      </c>
      <c r="BY460" s="4">
        <f t="shared" ca="1" si="260"/>
        <v>0</v>
      </c>
      <c r="BZ460" s="4">
        <f t="shared" ca="1" si="260"/>
        <v>0</v>
      </c>
      <c r="CA460" s="4">
        <f t="shared" ca="1" si="260"/>
        <v>0</v>
      </c>
      <c r="CB460" s="4">
        <f t="shared" ca="1" si="260"/>
        <v>0</v>
      </c>
      <c r="CC460" s="4">
        <f t="shared" ca="1" si="260"/>
        <v>0</v>
      </c>
    </row>
    <row r="461" spans="2:81">
      <c r="B461" s="26">
        <v>400</v>
      </c>
      <c r="C461" s="26" t="str">
        <f t="shared" si="264"/>
        <v>历史汇总!B400</v>
      </c>
      <c r="D461" s="26">
        <v>459</v>
      </c>
      <c r="E461" s="26" t="str">
        <f t="shared" si="265"/>
        <v>历史新!C459</v>
      </c>
      <c r="F461" s="26">
        <f>ROW()</f>
        <v>461</v>
      </c>
      <c r="G461" s="694"/>
      <c r="H461" s="29" t="s">
        <v>103</v>
      </c>
      <c r="I461" s="45">
        <f t="shared" ca="1" si="266"/>
        <v>0</v>
      </c>
      <c r="J461" s="45">
        <f t="shared" ca="1" si="266"/>
        <v>0</v>
      </c>
      <c r="K461" s="45">
        <f t="shared" ca="1" si="266"/>
        <v>0</v>
      </c>
      <c r="L461" s="45">
        <f t="shared" ca="1" si="266"/>
        <v>0</v>
      </c>
      <c r="M461" s="45">
        <f t="shared" ca="1" si="266"/>
        <v>0</v>
      </c>
      <c r="N461" s="45">
        <f t="shared" ca="1" si="266"/>
        <v>0</v>
      </c>
      <c r="O461" s="45">
        <f t="shared" ca="1" si="266"/>
        <v>0</v>
      </c>
      <c r="P461" s="45">
        <f t="shared" ca="1" si="266"/>
        <v>0</v>
      </c>
      <c r="Q461" s="45">
        <f t="shared" ca="1" si="266"/>
        <v>0</v>
      </c>
      <c r="R461" s="45">
        <f t="shared" ca="1" si="266"/>
        <v>0</v>
      </c>
      <c r="S461" s="45">
        <f t="shared" ca="1" si="266"/>
        <v>0</v>
      </c>
      <c r="T461" s="45">
        <f t="shared" ca="1" si="266"/>
        <v>0</v>
      </c>
      <c r="U461" s="56">
        <f t="shared" ca="1" si="266"/>
        <v>0</v>
      </c>
      <c r="V461" s="45">
        <f t="shared" ca="1" si="266"/>
        <v>0</v>
      </c>
      <c r="W461" s="45">
        <f t="shared" ca="1" si="266"/>
        <v>0</v>
      </c>
      <c r="X461" s="45">
        <f t="shared" ca="1" si="266"/>
        <v>0</v>
      </c>
      <c r="Y461" s="45">
        <f t="shared" ca="1" si="262"/>
        <v>0</v>
      </c>
      <c r="Z461" s="45">
        <f t="shared" ca="1" si="262"/>
        <v>0</v>
      </c>
      <c r="AA461" s="45">
        <f t="shared" ca="1" si="262"/>
        <v>0</v>
      </c>
      <c r="AB461" s="45">
        <f t="shared" ca="1" si="262"/>
        <v>0</v>
      </c>
      <c r="AC461" s="45">
        <f t="shared" ca="1" si="262"/>
        <v>0</v>
      </c>
      <c r="AD461" s="45">
        <f t="shared" ca="1" si="262"/>
        <v>0</v>
      </c>
      <c r="AE461" s="45">
        <f t="shared" ca="1" si="262"/>
        <v>0</v>
      </c>
      <c r="AF461" s="45">
        <f t="shared" ca="1" si="262"/>
        <v>0</v>
      </c>
      <c r="AG461" s="45">
        <f t="shared" ca="1" si="262"/>
        <v>0</v>
      </c>
      <c r="AH461" s="45">
        <f t="shared" ca="1" si="262"/>
        <v>0</v>
      </c>
      <c r="AI461" s="45">
        <f t="shared" ca="1" si="263"/>
        <v>0</v>
      </c>
      <c r="AJ461" s="45">
        <f t="shared" ca="1" si="263"/>
        <v>0</v>
      </c>
      <c r="AK461" s="45">
        <f t="shared" ca="1" si="263"/>
        <v>0</v>
      </c>
      <c r="AL461" s="45">
        <f t="shared" ca="1" si="263"/>
        <v>0</v>
      </c>
      <c r="AM461" s="45">
        <f t="shared" ca="1" si="263"/>
        <v>0</v>
      </c>
      <c r="AN461" s="45">
        <f t="shared" ca="1" si="263"/>
        <v>0</v>
      </c>
      <c r="AO461" s="45">
        <f t="shared" ca="1" si="263"/>
        <v>0</v>
      </c>
      <c r="AP461" s="45">
        <f t="shared" ca="1" si="263"/>
        <v>0</v>
      </c>
      <c r="AQ461" s="45">
        <f t="shared" ca="1" si="263"/>
        <v>0</v>
      </c>
      <c r="AR461" s="45">
        <f t="shared" ca="1" si="263"/>
        <v>0</v>
      </c>
      <c r="AS461" s="45">
        <f t="shared" ca="1" si="263"/>
        <v>3300.14</v>
      </c>
      <c r="AT461" s="45">
        <f t="shared" ca="1" si="263"/>
        <v>2991.04</v>
      </c>
      <c r="AU461" s="45">
        <f t="shared" ca="1" si="263"/>
        <v>2457.2199999999998</v>
      </c>
      <c r="AV461" s="45">
        <f t="shared" ca="1" si="263"/>
        <v>2370.8200000000002</v>
      </c>
      <c r="AW461" s="45">
        <f t="shared" ca="1" si="263"/>
        <v>2515.5500000000002</v>
      </c>
      <c r="AX461" s="4">
        <f t="shared" ca="1" si="263"/>
        <v>2576.25</v>
      </c>
      <c r="AY461" s="4">
        <f t="shared" ca="1" si="261"/>
        <v>2707.72</v>
      </c>
      <c r="AZ461" s="4">
        <f t="shared" ca="1" si="261"/>
        <v>2497.66</v>
      </c>
      <c r="BA461" s="4">
        <f t="shared" ca="1" si="261"/>
        <v>2011.64</v>
      </c>
      <c r="BB461" s="4">
        <f t="shared" ca="1" si="261"/>
        <v>1993.8</v>
      </c>
      <c r="BC461" s="4">
        <f t="shared" ca="1" si="261"/>
        <v>2149.7800000000002</v>
      </c>
      <c r="BD461" s="4">
        <f t="shared" ca="1" si="261"/>
        <v>2303.62</v>
      </c>
      <c r="BE461" s="4">
        <f t="shared" ca="1" si="261"/>
        <v>2524.25</v>
      </c>
      <c r="BF461" s="4">
        <f t="shared" ca="1" si="261"/>
        <v>2347.6799999999998</v>
      </c>
      <c r="BG461" s="4">
        <f t="shared" ca="1" si="261"/>
        <v>2159.08</v>
      </c>
      <c r="BH461" s="4">
        <f t="shared" ca="1" si="258"/>
        <v>2022.99</v>
      </c>
      <c r="BI461" s="4">
        <f t="shared" ca="1" si="258"/>
        <v>2156.1</v>
      </c>
      <c r="BJ461" s="4">
        <f t="shared" ca="1" si="258"/>
        <v>1989.51</v>
      </c>
      <c r="BK461" s="4">
        <f t="shared" ca="1" si="258"/>
        <v>2998.64</v>
      </c>
      <c r="BL461" s="4">
        <f t="shared" ca="1" si="258"/>
        <v>3192.42</v>
      </c>
      <c r="BM461" s="4">
        <f t="shared" ca="1" si="258"/>
        <v>2426.83</v>
      </c>
      <c r="BN461" s="4">
        <f t="shared" ca="1" si="258"/>
        <v>2085.61</v>
      </c>
      <c r="BO461" s="4">
        <f t="shared" ca="1" si="258"/>
        <v>1886.68</v>
      </c>
      <c r="BP461" s="4">
        <f t="shared" ca="1" si="258"/>
        <v>1794.27</v>
      </c>
      <c r="BQ461" s="4">
        <f t="shared" ca="1" si="258"/>
        <v>1873.61</v>
      </c>
      <c r="BR461" s="4">
        <f t="shared" ca="1" si="259"/>
        <v>1706.33</v>
      </c>
      <c r="BS461" s="4">
        <f t="shared" ca="1" si="259"/>
        <v>1710.35</v>
      </c>
      <c r="BT461" s="4">
        <f t="shared" ca="1" si="259"/>
        <v>1911.08</v>
      </c>
      <c r="BU461" s="4">
        <f t="shared" ca="1" si="259"/>
        <v>2110.39</v>
      </c>
      <c r="BV461" s="4">
        <f t="shared" ca="1" si="259"/>
        <v>2108.4699999999998</v>
      </c>
      <c r="BW461" s="4">
        <f t="shared" ca="1" si="259"/>
        <v>2905.67</v>
      </c>
      <c r="BX461" s="4">
        <f t="shared" ca="1" si="259"/>
        <v>2356.2800000000002</v>
      </c>
      <c r="BY461" s="4">
        <f t="shared" ca="1" si="260"/>
        <v>0</v>
      </c>
      <c r="BZ461" s="4">
        <f t="shared" ca="1" si="260"/>
        <v>0</v>
      </c>
      <c r="CA461" s="4">
        <f t="shared" ca="1" si="260"/>
        <v>0</v>
      </c>
      <c r="CB461" s="4">
        <f t="shared" ca="1" si="260"/>
        <v>0</v>
      </c>
      <c r="CC461" s="4">
        <f t="shared" ca="1" si="260"/>
        <v>0</v>
      </c>
    </row>
    <row r="462" spans="2:81">
      <c r="B462" s="26">
        <v>401</v>
      </c>
      <c r="C462" s="26" t="str">
        <f t="shared" si="264"/>
        <v>历史汇总!B401</v>
      </c>
      <c r="D462" s="26">
        <v>460</v>
      </c>
      <c r="E462" s="26" t="str">
        <f t="shared" si="265"/>
        <v>历史新!C460</v>
      </c>
      <c r="F462" s="26">
        <f>ROW()</f>
        <v>462</v>
      </c>
      <c r="G462" s="695" t="s">
        <v>104</v>
      </c>
      <c r="H462" s="58" t="s">
        <v>105</v>
      </c>
      <c r="I462" s="51">
        <f t="shared" ca="1" si="266"/>
        <v>0</v>
      </c>
      <c r="J462" s="51">
        <f t="shared" ca="1" si="266"/>
        <v>0</v>
      </c>
      <c r="K462" s="51">
        <f t="shared" ca="1" si="266"/>
        <v>0</v>
      </c>
      <c r="L462" s="51">
        <f t="shared" ca="1" si="266"/>
        <v>0</v>
      </c>
      <c r="M462" s="51">
        <f t="shared" ca="1" si="266"/>
        <v>0</v>
      </c>
      <c r="N462" s="51">
        <f t="shared" ca="1" si="266"/>
        <v>0</v>
      </c>
      <c r="O462" s="51">
        <f t="shared" ca="1" si="266"/>
        <v>0</v>
      </c>
      <c r="P462" s="51">
        <f t="shared" ca="1" si="266"/>
        <v>0</v>
      </c>
      <c r="Q462" s="51">
        <f t="shared" ca="1" si="266"/>
        <v>0</v>
      </c>
      <c r="R462" s="51">
        <f t="shared" ca="1" si="266"/>
        <v>0</v>
      </c>
      <c r="S462" s="51">
        <f t="shared" ca="1" si="266"/>
        <v>0</v>
      </c>
      <c r="T462" s="51">
        <f t="shared" ca="1" si="266"/>
        <v>0</v>
      </c>
      <c r="U462" s="51">
        <f t="shared" ca="1" si="266"/>
        <v>0</v>
      </c>
      <c r="V462" s="51">
        <f t="shared" ca="1" si="266"/>
        <v>0</v>
      </c>
      <c r="W462" s="51">
        <f t="shared" ca="1" si="266"/>
        <v>0</v>
      </c>
      <c r="X462" s="51">
        <f t="shared" ca="1" si="266"/>
        <v>0</v>
      </c>
      <c r="Y462" s="51">
        <f t="shared" ca="1" si="262"/>
        <v>0</v>
      </c>
      <c r="Z462" s="51">
        <f t="shared" ca="1" si="262"/>
        <v>0</v>
      </c>
      <c r="AA462" s="51">
        <f t="shared" ca="1" si="262"/>
        <v>0</v>
      </c>
      <c r="AB462" s="51">
        <f t="shared" ca="1" si="262"/>
        <v>0</v>
      </c>
      <c r="AC462" s="51">
        <f t="shared" ca="1" si="262"/>
        <v>0</v>
      </c>
      <c r="AD462" s="51">
        <f t="shared" ca="1" si="262"/>
        <v>0</v>
      </c>
      <c r="AE462" s="51">
        <f t="shared" ca="1" si="262"/>
        <v>0</v>
      </c>
      <c r="AF462" s="51">
        <f t="shared" ca="1" si="262"/>
        <v>0</v>
      </c>
      <c r="AG462" s="51">
        <f t="shared" ca="1" si="262"/>
        <v>0</v>
      </c>
      <c r="AH462" s="51">
        <f t="shared" ca="1" si="262"/>
        <v>0</v>
      </c>
      <c r="AI462" s="51">
        <f t="shared" ca="1" si="263"/>
        <v>0</v>
      </c>
      <c r="AJ462" s="51">
        <f t="shared" ca="1" si="263"/>
        <v>0</v>
      </c>
      <c r="AK462" s="51">
        <f t="shared" ca="1" si="263"/>
        <v>0</v>
      </c>
      <c r="AL462" s="51">
        <f t="shared" ca="1" si="263"/>
        <v>0</v>
      </c>
      <c r="AM462" s="51">
        <f t="shared" ca="1" si="263"/>
        <v>0</v>
      </c>
      <c r="AN462" s="51">
        <f t="shared" ca="1" si="263"/>
        <v>0</v>
      </c>
      <c r="AO462" s="51">
        <f t="shared" ca="1" si="263"/>
        <v>0</v>
      </c>
      <c r="AP462" s="51">
        <f t="shared" ca="1" si="263"/>
        <v>0</v>
      </c>
      <c r="AQ462" s="51">
        <f t="shared" ca="1" si="263"/>
        <v>0</v>
      </c>
      <c r="AR462" s="51">
        <f t="shared" ca="1" si="263"/>
        <v>0</v>
      </c>
      <c r="AS462" s="51">
        <f t="shared" ca="1" si="263"/>
        <v>4.09</v>
      </c>
      <c r="AT462" s="51">
        <f t="shared" ca="1" si="263"/>
        <v>3.49</v>
      </c>
      <c r="AU462" s="51">
        <f t="shared" ca="1" si="263"/>
        <v>3.44</v>
      </c>
      <c r="AV462" s="51">
        <f t="shared" ca="1" si="263"/>
        <v>3.26</v>
      </c>
      <c r="AW462" s="51">
        <f t="shared" ca="1" si="263"/>
        <v>3.38</v>
      </c>
      <c r="AX462" s="2">
        <f t="shared" ca="1" si="263"/>
        <v>3.27</v>
      </c>
      <c r="AY462" s="2">
        <f t="shared" ca="1" si="261"/>
        <v>3.68</v>
      </c>
      <c r="AZ462" s="2">
        <f t="shared" ca="1" si="261"/>
        <v>3.7</v>
      </c>
      <c r="BA462" s="2">
        <f t="shared" ca="1" si="261"/>
        <v>3.23</v>
      </c>
      <c r="BB462" s="2">
        <f t="shared" ca="1" si="261"/>
        <v>3.11</v>
      </c>
      <c r="BC462" s="2">
        <f t="shared" ca="1" si="261"/>
        <v>3.12</v>
      </c>
      <c r="BD462" s="2">
        <f t="shared" ca="1" si="261"/>
        <v>3.1</v>
      </c>
      <c r="BE462" s="2">
        <f t="shared" ca="1" si="261"/>
        <v>3.59</v>
      </c>
      <c r="BF462" s="2">
        <f t="shared" ca="1" si="261"/>
        <v>3.24</v>
      </c>
      <c r="BG462" s="2">
        <f t="shared" ca="1" si="261"/>
        <v>3.3</v>
      </c>
      <c r="BH462" s="2">
        <f t="shared" ca="1" si="258"/>
        <v>3.23</v>
      </c>
      <c r="BI462" s="2">
        <f t="shared" ca="1" si="258"/>
        <v>3.76</v>
      </c>
      <c r="BJ462" s="2">
        <f t="shared" ca="1" si="258"/>
        <v>3.28</v>
      </c>
      <c r="BK462" s="2">
        <f t="shared" ca="1" si="258"/>
        <v>3.68</v>
      </c>
      <c r="BL462" s="2">
        <f t="shared" ca="1" si="258"/>
        <v>3.98</v>
      </c>
      <c r="BM462" s="2">
        <f t="shared" ca="1" si="258"/>
        <v>3.53</v>
      </c>
      <c r="BN462" s="2">
        <f t="shared" ca="1" si="258"/>
        <v>3.2</v>
      </c>
      <c r="BO462" s="2">
        <f t="shared" ca="1" si="258"/>
        <v>3.35</v>
      </c>
      <c r="BP462" s="2">
        <f t="shared" ca="1" si="258"/>
        <v>3.8</v>
      </c>
      <c r="BQ462" s="2">
        <f t="shared" ca="1" si="258"/>
        <v>3.81</v>
      </c>
      <c r="BR462" s="2">
        <f t="shared" ca="1" si="259"/>
        <v>3.42</v>
      </c>
      <c r="BS462" s="2">
        <f t="shared" ca="1" si="259"/>
        <v>3.94</v>
      </c>
      <c r="BT462" s="2">
        <f t="shared" ca="1" si="259"/>
        <v>3.63</v>
      </c>
      <c r="BU462" s="2">
        <f t="shared" ca="1" si="259"/>
        <v>4.1900000000000004</v>
      </c>
      <c r="BV462" s="2">
        <f t="shared" ca="1" si="259"/>
        <v>4.09</v>
      </c>
      <c r="BW462" s="2">
        <f t="shared" ca="1" si="259"/>
        <v>4.8</v>
      </c>
      <c r="BX462" s="2">
        <f t="shared" ca="1" si="259"/>
        <v>4.4800000000000004</v>
      </c>
      <c r="BY462" s="2">
        <f t="shared" ca="1" si="260"/>
        <v>0</v>
      </c>
      <c r="BZ462" s="2">
        <f t="shared" ca="1" si="260"/>
        <v>0</v>
      </c>
      <c r="CA462" s="2">
        <f t="shared" ca="1" si="260"/>
        <v>0</v>
      </c>
      <c r="CB462" s="2">
        <f t="shared" ca="1" si="260"/>
        <v>0</v>
      </c>
      <c r="CC462" s="2">
        <f t="shared" ca="1" si="260"/>
        <v>0</v>
      </c>
    </row>
    <row r="463" spans="2:81">
      <c r="B463" s="26">
        <v>365</v>
      </c>
      <c r="C463" s="26" t="str">
        <f t="shared" si="264"/>
        <v>历史汇总!B365</v>
      </c>
      <c r="D463" s="26">
        <v>461</v>
      </c>
      <c r="E463" s="26" t="str">
        <f t="shared" si="265"/>
        <v>历史新!C461</v>
      </c>
      <c r="F463" s="26">
        <f>ROW()</f>
        <v>463</v>
      </c>
      <c r="G463" s="695"/>
      <c r="H463" s="59" t="s">
        <v>106</v>
      </c>
      <c r="I463" s="53">
        <f t="shared" ca="1" si="266"/>
        <v>0</v>
      </c>
      <c r="J463" s="53">
        <f t="shared" ca="1" si="266"/>
        <v>0</v>
      </c>
      <c r="K463" s="53">
        <f t="shared" ca="1" si="266"/>
        <v>0</v>
      </c>
      <c r="L463" s="53">
        <f t="shared" ca="1" si="266"/>
        <v>0</v>
      </c>
      <c r="M463" s="53">
        <f t="shared" ca="1" si="266"/>
        <v>0</v>
      </c>
      <c r="N463" s="53">
        <f t="shared" ca="1" si="266"/>
        <v>0</v>
      </c>
      <c r="O463" s="53">
        <f t="shared" ca="1" si="266"/>
        <v>0</v>
      </c>
      <c r="P463" s="53">
        <f t="shared" ca="1" si="266"/>
        <v>0</v>
      </c>
      <c r="Q463" s="53">
        <f t="shared" ca="1" si="266"/>
        <v>0</v>
      </c>
      <c r="R463" s="53">
        <f t="shared" ca="1" si="266"/>
        <v>0</v>
      </c>
      <c r="S463" s="53">
        <f t="shared" ca="1" si="266"/>
        <v>0</v>
      </c>
      <c r="T463" s="53">
        <f t="shared" ca="1" si="266"/>
        <v>0</v>
      </c>
      <c r="U463" s="53">
        <f t="shared" ca="1" si="266"/>
        <v>0</v>
      </c>
      <c r="V463" s="53">
        <f t="shared" ca="1" si="266"/>
        <v>0</v>
      </c>
      <c r="W463" s="53">
        <f t="shared" ca="1" si="266"/>
        <v>0</v>
      </c>
      <c r="X463" s="53">
        <f t="shared" ca="1" si="266"/>
        <v>0</v>
      </c>
      <c r="Y463" s="53">
        <f t="shared" ca="1" si="262"/>
        <v>0</v>
      </c>
      <c r="Z463" s="53">
        <f t="shared" ca="1" si="262"/>
        <v>0</v>
      </c>
      <c r="AA463" s="53">
        <f t="shared" ca="1" si="262"/>
        <v>0</v>
      </c>
      <c r="AB463" s="53">
        <f t="shared" ca="1" si="262"/>
        <v>0</v>
      </c>
      <c r="AC463" s="53">
        <f t="shared" ca="1" si="262"/>
        <v>0</v>
      </c>
      <c r="AD463" s="53">
        <f t="shared" ca="1" si="262"/>
        <v>0</v>
      </c>
      <c r="AE463" s="53">
        <f t="shared" ca="1" si="262"/>
        <v>0</v>
      </c>
      <c r="AF463" s="53">
        <f t="shared" ca="1" si="262"/>
        <v>0</v>
      </c>
      <c r="AG463" s="53">
        <f t="shared" ca="1" si="262"/>
        <v>0</v>
      </c>
      <c r="AH463" s="53">
        <f t="shared" ca="1" si="262"/>
        <v>0</v>
      </c>
      <c r="AI463" s="53">
        <f t="shared" ca="1" si="263"/>
        <v>0</v>
      </c>
      <c r="AJ463" s="53">
        <f t="shared" ca="1" si="263"/>
        <v>0</v>
      </c>
      <c r="AK463" s="53">
        <f t="shared" ca="1" si="263"/>
        <v>0</v>
      </c>
      <c r="AL463" s="53">
        <f t="shared" ca="1" si="263"/>
        <v>0</v>
      </c>
      <c r="AM463" s="53">
        <f t="shared" ca="1" si="263"/>
        <v>0</v>
      </c>
      <c r="AN463" s="53">
        <f t="shared" ca="1" si="263"/>
        <v>0</v>
      </c>
      <c r="AO463" s="53">
        <f t="shared" ca="1" si="263"/>
        <v>0</v>
      </c>
      <c r="AP463" s="53">
        <f t="shared" ca="1" si="263"/>
        <v>0</v>
      </c>
      <c r="AQ463" s="53">
        <f t="shared" ca="1" si="263"/>
        <v>0</v>
      </c>
      <c r="AR463" s="53">
        <f t="shared" ca="1" si="263"/>
        <v>0</v>
      </c>
      <c r="AS463" s="53">
        <f t="shared" ca="1" si="263"/>
        <v>15.01</v>
      </c>
      <c r="AT463" s="53">
        <f t="shared" ca="1" si="263"/>
        <v>13.93</v>
      </c>
      <c r="AU463" s="53">
        <f t="shared" ca="1" si="263"/>
        <v>14.42</v>
      </c>
      <c r="AV463" s="53">
        <f t="shared" ca="1" si="263"/>
        <v>14.24</v>
      </c>
      <c r="AW463" s="53">
        <f t="shared" ca="1" si="263"/>
        <v>14.3</v>
      </c>
      <c r="AX463" s="4">
        <f t="shared" ca="1" si="263"/>
        <v>13.71</v>
      </c>
      <c r="AY463" s="4">
        <f t="shared" ca="1" si="261"/>
        <v>15.66</v>
      </c>
      <c r="AZ463" s="4">
        <f t="shared" ca="1" si="261"/>
        <v>15.43</v>
      </c>
      <c r="BA463" s="4">
        <f t="shared" ca="1" si="261"/>
        <v>12.75</v>
      </c>
      <c r="BB463" s="4">
        <f t="shared" ca="1" si="261"/>
        <v>12.79</v>
      </c>
      <c r="BC463" s="4">
        <f t="shared" ca="1" si="261"/>
        <v>11.85</v>
      </c>
      <c r="BD463" s="4">
        <f t="shared" ca="1" si="261"/>
        <v>12.65</v>
      </c>
      <c r="BE463" s="4">
        <f t="shared" ca="1" si="261"/>
        <v>13.42</v>
      </c>
      <c r="BF463" s="4">
        <f t="shared" ca="1" si="261"/>
        <v>12.88</v>
      </c>
      <c r="BG463" s="4">
        <f t="shared" ca="1" si="261"/>
        <v>12.29</v>
      </c>
      <c r="BH463" s="4">
        <f t="shared" ref="BH463:BY466" ca="1" si="267">OFFSET(INDIRECT($E463),0,BH$1)</f>
        <v>12.55</v>
      </c>
      <c r="BI463" s="4">
        <f t="shared" ca="1" si="267"/>
        <v>13.26</v>
      </c>
      <c r="BJ463" s="4">
        <f t="shared" ca="1" si="267"/>
        <v>12.02</v>
      </c>
      <c r="BK463" s="4">
        <f t="shared" ca="1" si="267"/>
        <v>14.46</v>
      </c>
      <c r="BL463" s="4">
        <f t="shared" ca="1" si="267"/>
        <v>15.31</v>
      </c>
      <c r="BM463" s="4">
        <f t="shared" ca="1" si="267"/>
        <v>13.08</v>
      </c>
      <c r="BN463" s="4">
        <f t="shared" ca="1" si="267"/>
        <v>12.53</v>
      </c>
      <c r="BO463" s="4">
        <f t="shared" ca="1" si="267"/>
        <v>12.38</v>
      </c>
      <c r="BP463" s="4">
        <f t="shared" ca="1" si="267"/>
        <v>13.1</v>
      </c>
      <c r="BQ463" s="4">
        <f t="shared" ca="1" si="267"/>
        <v>15.55</v>
      </c>
      <c r="BR463" s="4">
        <f t="shared" ca="1" si="267"/>
        <v>14.31</v>
      </c>
      <c r="BS463" s="4">
        <f t="shared" ca="1" si="267"/>
        <v>14.91</v>
      </c>
      <c r="BT463" s="4">
        <f t="shared" ca="1" si="267"/>
        <v>13.98</v>
      </c>
      <c r="BU463" s="4">
        <f t="shared" ca="1" si="267"/>
        <v>14.82</v>
      </c>
      <c r="BV463" s="4">
        <f t="shared" ca="1" si="267"/>
        <v>14.17</v>
      </c>
      <c r="BW463" s="4">
        <f t="shared" ca="1" si="267"/>
        <v>17.440000000000001</v>
      </c>
      <c r="BX463" s="4">
        <f t="shared" ref="BR463:BX466" ca="1" si="268">OFFSET(INDIRECT($E463),0,BX$1)</f>
        <v>15.72</v>
      </c>
      <c r="BY463" s="4">
        <f t="shared" ca="1" si="267"/>
        <v>0</v>
      </c>
      <c r="BZ463" s="4">
        <f t="shared" ref="BY463:CC466" ca="1" si="269">OFFSET(INDIRECT($E463),0,BZ$1)</f>
        <v>0</v>
      </c>
      <c r="CA463" s="4">
        <f t="shared" ca="1" si="269"/>
        <v>0</v>
      </c>
      <c r="CB463" s="4">
        <f t="shared" ca="1" si="269"/>
        <v>0</v>
      </c>
      <c r="CC463" s="4">
        <f t="shared" ca="1" si="269"/>
        <v>0</v>
      </c>
    </row>
    <row r="464" spans="2:81">
      <c r="B464" s="26">
        <v>402</v>
      </c>
      <c r="C464" s="26" t="str">
        <f t="shared" si="264"/>
        <v>历史汇总!B402</v>
      </c>
      <c r="D464" s="26">
        <v>462</v>
      </c>
      <c r="E464" s="26" t="str">
        <f t="shared" si="265"/>
        <v>历史新!C462</v>
      </c>
      <c r="F464" s="26">
        <f>ROW()</f>
        <v>464</v>
      </c>
      <c r="G464" s="695"/>
      <c r="H464" s="59" t="s">
        <v>107</v>
      </c>
      <c r="I464" s="53">
        <f t="shared" ca="1" si="266"/>
        <v>0</v>
      </c>
      <c r="J464" s="53">
        <f t="shared" ca="1" si="266"/>
        <v>0</v>
      </c>
      <c r="K464" s="53">
        <f t="shared" ca="1" si="266"/>
        <v>0</v>
      </c>
      <c r="L464" s="53">
        <f t="shared" ca="1" si="266"/>
        <v>0</v>
      </c>
      <c r="M464" s="53">
        <f t="shared" ca="1" si="266"/>
        <v>0</v>
      </c>
      <c r="N464" s="53">
        <f t="shared" ca="1" si="266"/>
        <v>0</v>
      </c>
      <c r="O464" s="53">
        <f t="shared" ca="1" si="266"/>
        <v>0</v>
      </c>
      <c r="P464" s="53">
        <f t="shared" ca="1" si="266"/>
        <v>0</v>
      </c>
      <c r="Q464" s="53">
        <f t="shared" ca="1" si="266"/>
        <v>0</v>
      </c>
      <c r="R464" s="53">
        <f t="shared" ca="1" si="266"/>
        <v>0</v>
      </c>
      <c r="S464" s="53">
        <f t="shared" ca="1" si="266"/>
        <v>0</v>
      </c>
      <c r="T464" s="53">
        <f t="shared" ca="1" si="266"/>
        <v>0</v>
      </c>
      <c r="U464" s="53">
        <f t="shared" ca="1" si="266"/>
        <v>0</v>
      </c>
      <c r="V464" s="53">
        <f t="shared" ca="1" si="266"/>
        <v>0</v>
      </c>
      <c r="W464" s="53">
        <f t="shared" ca="1" si="266"/>
        <v>0</v>
      </c>
      <c r="X464" s="53">
        <f t="shared" ca="1" si="266"/>
        <v>0</v>
      </c>
      <c r="Y464" s="53">
        <f t="shared" ca="1" si="262"/>
        <v>0</v>
      </c>
      <c r="Z464" s="53">
        <f t="shared" ca="1" si="262"/>
        <v>0</v>
      </c>
      <c r="AA464" s="53">
        <f t="shared" ca="1" si="262"/>
        <v>0</v>
      </c>
      <c r="AB464" s="53">
        <f t="shared" ca="1" si="262"/>
        <v>0</v>
      </c>
      <c r="AC464" s="53">
        <f t="shared" ca="1" si="262"/>
        <v>0</v>
      </c>
      <c r="AD464" s="53">
        <f t="shared" ca="1" si="262"/>
        <v>0</v>
      </c>
      <c r="AE464" s="53">
        <f t="shared" ca="1" si="262"/>
        <v>0</v>
      </c>
      <c r="AF464" s="53">
        <f t="shared" ca="1" si="262"/>
        <v>0</v>
      </c>
      <c r="AG464" s="53">
        <f t="shared" ca="1" si="262"/>
        <v>0</v>
      </c>
      <c r="AH464" s="53">
        <f t="shared" ca="1" si="262"/>
        <v>0</v>
      </c>
      <c r="AI464" s="53">
        <f t="shared" ca="1" si="263"/>
        <v>0</v>
      </c>
      <c r="AJ464" s="53">
        <f t="shared" ca="1" si="263"/>
        <v>0</v>
      </c>
      <c r="AK464" s="53">
        <f t="shared" ca="1" si="263"/>
        <v>0</v>
      </c>
      <c r="AL464" s="53">
        <f t="shared" ca="1" si="263"/>
        <v>0</v>
      </c>
      <c r="AM464" s="53">
        <f t="shared" ca="1" si="263"/>
        <v>0</v>
      </c>
      <c r="AN464" s="53">
        <f t="shared" ca="1" si="263"/>
        <v>0</v>
      </c>
      <c r="AO464" s="53">
        <f t="shared" ca="1" si="263"/>
        <v>0</v>
      </c>
      <c r="AP464" s="53">
        <f t="shared" ca="1" si="263"/>
        <v>0</v>
      </c>
      <c r="AQ464" s="53">
        <f t="shared" ca="1" si="263"/>
        <v>0</v>
      </c>
      <c r="AR464" s="53">
        <f t="shared" ca="1" si="263"/>
        <v>0</v>
      </c>
      <c r="AS464" s="53">
        <f t="shared" ca="1" si="263"/>
        <v>3.09</v>
      </c>
      <c r="AT464" s="53">
        <f t="shared" ca="1" si="263"/>
        <v>2.4900000000000002</v>
      </c>
      <c r="AU464" s="53">
        <f t="shared" ca="1" si="263"/>
        <v>2.67</v>
      </c>
      <c r="AV464" s="53">
        <f t="shared" ca="1" si="263"/>
        <v>2.5</v>
      </c>
      <c r="AW464" s="53">
        <f t="shared" ca="1" si="263"/>
        <v>2.54</v>
      </c>
      <c r="AX464" s="4">
        <f t="shared" ca="1" si="263"/>
        <v>2.4500000000000002</v>
      </c>
      <c r="AY464" s="4">
        <f t="shared" ca="1" si="261"/>
        <v>3.11</v>
      </c>
      <c r="AZ464" s="4">
        <f t="shared" ca="1" si="261"/>
        <v>2.82</v>
      </c>
      <c r="BA464" s="4">
        <f t="shared" ca="1" si="261"/>
        <v>2.37</v>
      </c>
      <c r="BB464" s="4">
        <f t="shared" ca="1" si="261"/>
        <v>2.4900000000000002</v>
      </c>
      <c r="BC464" s="4">
        <f t="shared" ca="1" si="261"/>
        <v>2.38</v>
      </c>
      <c r="BD464" s="4">
        <f t="shared" ca="1" si="261"/>
        <v>2.54</v>
      </c>
      <c r="BE464" s="4">
        <f t="shared" ca="1" si="261"/>
        <v>2.58</v>
      </c>
      <c r="BF464" s="4">
        <f t="shared" ca="1" si="261"/>
        <v>2.4300000000000002</v>
      </c>
      <c r="BG464" s="4">
        <f t="shared" ca="1" si="261"/>
        <v>2.42</v>
      </c>
      <c r="BH464" s="4">
        <f t="shared" ca="1" si="267"/>
        <v>2.5</v>
      </c>
      <c r="BI464" s="4">
        <f t="shared" ca="1" si="267"/>
        <v>2.64</v>
      </c>
      <c r="BJ464" s="4">
        <f t="shared" ca="1" si="267"/>
        <v>2.57</v>
      </c>
      <c r="BK464" s="4">
        <f t="shared" ca="1" si="267"/>
        <v>2.79</v>
      </c>
      <c r="BL464" s="4">
        <f t="shared" ca="1" si="267"/>
        <v>2.77</v>
      </c>
      <c r="BM464" s="4">
        <f t="shared" ca="1" si="267"/>
        <v>2.29</v>
      </c>
      <c r="BN464" s="4">
        <f t="shared" ca="1" si="267"/>
        <v>2.23</v>
      </c>
      <c r="BO464" s="4">
        <f t="shared" ca="1" si="267"/>
        <v>2.2200000000000002</v>
      </c>
      <c r="BP464" s="4">
        <f t="shared" ca="1" si="267"/>
        <v>2.95</v>
      </c>
      <c r="BQ464" s="4">
        <f t="shared" ca="1" si="267"/>
        <v>3.34</v>
      </c>
      <c r="BR464" s="4">
        <f t="shared" ca="1" si="268"/>
        <v>2.4</v>
      </c>
      <c r="BS464" s="4">
        <f t="shared" ca="1" si="268"/>
        <v>2.59</v>
      </c>
      <c r="BT464" s="4">
        <f t="shared" ca="1" si="268"/>
        <v>2.66</v>
      </c>
      <c r="BU464" s="4">
        <f t="shared" ca="1" si="268"/>
        <v>2.65</v>
      </c>
      <c r="BV464" s="4">
        <f t="shared" ca="1" si="268"/>
        <v>2.66</v>
      </c>
      <c r="BW464" s="4">
        <f t="shared" ca="1" si="268"/>
        <v>3.15</v>
      </c>
      <c r="BX464" s="4">
        <f t="shared" ca="1" si="268"/>
        <v>2.8</v>
      </c>
      <c r="BY464" s="4">
        <f t="shared" ca="1" si="269"/>
        <v>0</v>
      </c>
      <c r="BZ464" s="4">
        <f t="shared" ca="1" si="269"/>
        <v>0</v>
      </c>
      <c r="CA464" s="4">
        <f t="shared" ca="1" si="269"/>
        <v>0</v>
      </c>
      <c r="CB464" s="4">
        <f t="shared" ca="1" si="269"/>
        <v>0</v>
      </c>
      <c r="CC464" s="4">
        <f t="shared" ca="1" si="269"/>
        <v>0</v>
      </c>
    </row>
    <row r="465" spans="2:81">
      <c r="B465" s="26">
        <v>403</v>
      </c>
      <c r="C465" s="26" t="str">
        <f t="shared" si="264"/>
        <v>历史汇总!B403</v>
      </c>
      <c r="D465" s="26">
        <v>463</v>
      </c>
      <c r="E465" s="26" t="str">
        <f t="shared" si="265"/>
        <v>历史新!C463</v>
      </c>
      <c r="F465" s="26">
        <f>ROW()</f>
        <v>465</v>
      </c>
      <c r="G465" s="695"/>
      <c r="H465" s="59" t="s">
        <v>108</v>
      </c>
      <c r="I465" s="53">
        <f t="shared" ca="1" si="266"/>
        <v>0</v>
      </c>
      <c r="J465" s="53">
        <f t="shared" ca="1" si="266"/>
        <v>0</v>
      </c>
      <c r="K465" s="53">
        <f t="shared" ca="1" si="266"/>
        <v>0</v>
      </c>
      <c r="L465" s="53">
        <f t="shared" ca="1" si="266"/>
        <v>0</v>
      </c>
      <c r="M465" s="53">
        <f t="shared" ca="1" si="266"/>
        <v>0</v>
      </c>
      <c r="N465" s="53">
        <f t="shared" ca="1" si="266"/>
        <v>0</v>
      </c>
      <c r="O465" s="53">
        <f t="shared" ca="1" si="266"/>
        <v>0</v>
      </c>
      <c r="P465" s="53">
        <f t="shared" ca="1" si="266"/>
        <v>0</v>
      </c>
      <c r="Q465" s="53">
        <f t="shared" ca="1" si="266"/>
        <v>0</v>
      </c>
      <c r="R465" s="53">
        <f t="shared" ca="1" si="266"/>
        <v>0</v>
      </c>
      <c r="S465" s="53">
        <f t="shared" ca="1" si="266"/>
        <v>0</v>
      </c>
      <c r="T465" s="53">
        <f t="shared" ca="1" si="266"/>
        <v>0</v>
      </c>
      <c r="U465" s="53">
        <f t="shared" ca="1" si="266"/>
        <v>0</v>
      </c>
      <c r="V465" s="53">
        <f t="shared" ca="1" si="266"/>
        <v>0</v>
      </c>
      <c r="W465" s="53">
        <f t="shared" ca="1" si="266"/>
        <v>0</v>
      </c>
      <c r="X465" s="53">
        <f t="shared" ca="1" si="266"/>
        <v>0</v>
      </c>
      <c r="Y465" s="53">
        <f t="shared" ca="1" si="262"/>
        <v>0</v>
      </c>
      <c r="Z465" s="53">
        <f t="shared" ca="1" si="262"/>
        <v>0</v>
      </c>
      <c r="AA465" s="53">
        <f t="shared" ca="1" si="262"/>
        <v>0</v>
      </c>
      <c r="AB465" s="53">
        <f t="shared" ca="1" si="262"/>
        <v>0</v>
      </c>
      <c r="AC465" s="53">
        <f t="shared" ca="1" si="262"/>
        <v>0</v>
      </c>
      <c r="AD465" s="53">
        <f t="shared" ca="1" si="262"/>
        <v>0</v>
      </c>
      <c r="AE465" s="53">
        <f t="shared" ca="1" si="262"/>
        <v>0</v>
      </c>
      <c r="AF465" s="53">
        <f t="shared" ca="1" si="262"/>
        <v>0</v>
      </c>
      <c r="AG465" s="53">
        <f t="shared" ca="1" si="262"/>
        <v>0</v>
      </c>
      <c r="AH465" s="53">
        <f t="shared" ca="1" si="262"/>
        <v>0</v>
      </c>
      <c r="AI465" s="53">
        <f t="shared" ca="1" si="263"/>
        <v>0</v>
      </c>
      <c r="AJ465" s="53">
        <f t="shared" ca="1" si="263"/>
        <v>0</v>
      </c>
      <c r="AK465" s="53">
        <f t="shared" ca="1" si="263"/>
        <v>0</v>
      </c>
      <c r="AL465" s="53">
        <f t="shared" ca="1" si="263"/>
        <v>0</v>
      </c>
      <c r="AM465" s="53">
        <f t="shared" ca="1" si="263"/>
        <v>0</v>
      </c>
      <c r="AN465" s="53">
        <f t="shared" ca="1" si="263"/>
        <v>0</v>
      </c>
      <c r="AO465" s="53">
        <f t="shared" ca="1" si="263"/>
        <v>0</v>
      </c>
      <c r="AP465" s="53">
        <f t="shared" ca="1" si="263"/>
        <v>0</v>
      </c>
      <c r="AQ465" s="53">
        <f t="shared" ca="1" si="263"/>
        <v>0</v>
      </c>
      <c r="AR465" s="53">
        <f t="shared" ca="1" si="263"/>
        <v>0</v>
      </c>
      <c r="AS465" s="53">
        <f t="shared" ca="1" si="263"/>
        <v>6.18</v>
      </c>
      <c r="AT465" s="53">
        <f t="shared" ca="1" si="263"/>
        <v>4.82</v>
      </c>
      <c r="AU465" s="53">
        <f t="shared" ca="1" si="263"/>
        <v>4.76</v>
      </c>
      <c r="AV465" s="53">
        <f t="shared" ca="1" si="263"/>
        <v>5.0199999999999996</v>
      </c>
      <c r="AW465" s="53">
        <f t="shared" ca="1" si="263"/>
        <v>5.58</v>
      </c>
      <c r="AX465" s="4">
        <f t="shared" ca="1" si="263"/>
        <v>5.08</v>
      </c>
      <c r="AY465" s="4">
        <f t="shared" ca="1" si="261"/>
        <v>6.36</v>
      </c>
      <c r="AZ465" s="4">
        <f t="shared" ca="1" si="261"/>
        <v>5.58</v>
      </c>
      <c r="BA465" s="4">
        <f t="shared" ca="1" si="261"/>
        <v>4.67</v>
      </c>
      <c r="BB465" s="4">
        <f t="shared" ca="1" si="261"/>
        <v>4.9800000000000004</v>
      </c>
      <c r="BC465" s="4">
        <f t="shared" ca="1" si="261"/>
        <v>4.47</v>
      </c>
      <c r="BD465" s="4">
        <f t="shared" ca="1" si="261"/>
        <v>4.78</v>
      </c>
      <c r="BE465" s="4">
        <f t="shared" ca="1" si="261"/>
        <v>5.8</v>
      </c>
      <c r="BF465" s="4">
        <f t="shared" ca="1" si="261"/>
        <v>5.66</v>
      </c>
      <c r="BG465" s="4">
        <f t="shared" ca="1" si="261"/>
        <v>4.75</v>
      </c>
      <c r="BH465" s="4">
        <f t="shared" ca="1" si="267"/>
        <v>5.14</v>
      </c>
      <c r="BI465" s="4">
        <f t="shared" ca="1" si="267"/>
        <v>5.74</v>
      </c>
      <c r="BJ465" s="4">
        <f t="shared" ca="1" si="267"/>
        <v>5.22</v>
      </c>
      <c r="BK465" s="4">
        <f t="shared" ca="1" si="267"/>
        <v>6.2</v>
      </c>
      <c r="BL465" s="4">
        <f t="shared" ca="1" si="267"/>
        <v>6.52</v>
      </c>
      <c r="BM465" s="4">
        <f t="shared" ca="1" si="267"/>
        <v>5.15</v>
      </c>
      <c r="BN465" s="4">
        <f t="shared" ca="1" si="267"/>
        <v>4.76</v>
      </c>
      <c r="BO465" s="4">
        <f t="shared" ca="1" si="267"/>
        <v>5.21</v>
      </c>
      <c r="BP465" s="4">
        <f t="shared" ca="1" si="267"/>
        <v>5.27</v>
      </c>
      <c r="BQ465" s="4">
        <f t="shared" ca="1" si="267"/>
        <v>5.87</v>
      </c>
      <c r="BR465" s="4">
        <f t="shared" ca="1" si="268"/>
        <v>5.16</v>
      </c>
      <c r="BS465" s="4">
        <f t="shared" ca="1" si="268"/>
        <v>5.82</v>
      </c>
      <c r="BT465" s="4">
        <f t="shared" ca="1" si="268"/>
        <v>5.57</v>
      </c>
      <c r="BU465" s="4">
        <f t="shared" ca="1" si="268"/>
        <v>6.26</v>
      </c>
      <c r="BV465" s="4">
        <f t="shared" ca="1" si="268"/>
        <v>6.52</v>
      </c>
      <c r="BW465" s="4">
        <f t="shared" ca="1" si="268"/>
        <v>8.52</v>
      </c>
      <c r="BX465" s="4">
        <f t="shared" ca="1" si="268"/>
        <v>6.9</v>
      </c>
      <c r="BY465" s="4">
        <f t="shared" ca="1" si="269"/>
        <v>0</v>
      </c>
      <c r="BZ465" s="4">
        <f t="shared" ca="1" si="269"/>
        <v>0</v>
      </c>
      <c r="CA465" s="4">
        <f t="shared" ca="1" si="269"/>
        <v>0</v>
      </c>
      <c r="CB465" s="4">
        <f t="shared" ca="1" si="269"/>
        <v>0</v>
      </c>
      <c r="CC465" s="4">
        <f t="shared" ca="1" si="269"/>
        <v>0</v>
      </c>
    </row>
    <row r="466" spans="2:81">
      <c r="B466" s="26">
        <v>404</v>
      </c>
      <c r="C466" s="26" t="str">
        <f t="shared" si="264"/>
        <v>历史汇总!B404</v>
      </c>
      <c r="D466" s="26">
        <v>464</v>
      </c>
      <c r="E466" s="26" t="str">
        <f t="shared" si="265"/>
        <v>历史新!C464</v>
      </c>
      <c r="F466" s="26">
        <f>ROW()</f>
        <v>466</v>
      </c>
      <c r="G466" s="695"/>
      <c r="H466" s="60" t="s">
        <v>109</v>
      </c>
      <c r="I466" s="55">
        <f t="shared" ca="1" si="266"/>
        <v>0</v>
      </c>
      <c r="J466" s="55">
        <f t="shared" ca="1" si="266"/>
        <v>0</v>
      </c>
      <c r="K466" s="55">
        <f t="shared" ca="1" si="266"/>
        <v>0</v>
      </c>
      <c r="L466" s="55">
        <f t="shared" ca="1" si="266"/>
        <v>0</v>
      </c>
      <c r="M466" s="55">
        <f t="shared" ca="1" si="266"/>
        <v>0</v>
      </c>
      <c r="N466" s="55">
        <f t="shared" ca="1" si="266"/>
        <v>0</v>
      </c>
      <c r="O466" s="55">
        <f t="shared" ca="1" si="266"/>
        <v>0</v>
      </c>
      <c r="P466" s="55">
        <f t="shared" ca="1" si="266"/>
        <v>0</v>
      </c>
      <c r="Q466" s="55">
        <f t="shared" ca="1" si="266"/>
        <v>0</v>
      </c>
      <c r="R466" s="55">
        <f t="shared" ca="1" si="266"/>
        <v>0</v>
      </c>
      <c r="S466" s="55">
        <f t="shared" ca="1" si="266"/>
        <v>0</v>
      </c>
      <c r="T466" s="55">
        <f t="shared" ca="1" si="266"/>
        <v>0</v>
      </c>
      <c r="U466" s="55">
        <f t="shared" ca="1" si="266"/>
        <v>0</v>
      </c>
      <c r="V466" s="55">
        <f t="shared" ca="1" si="266"/>
        <v>0</v>
      </c>
      <c r="W466" s="55">
        <f t="shared" ca="1" si="266"/>
        <v>0</v>
      </c>
      <c r="X466" s="55">
        <f t="shared" ca="1" si="266"/>
        <v>0</v>
      </c>
      <c r="Y466" s="55">
        <f t="shared" ca="1" si="262"/>
        <v>0</v>
      </c>
      <c r="Z466" s="55">
        <f t="shared" ca="1" si="262"/>
        <v>0</v>
      </c>
      <c r="AA466" s="55">
        <f t="shared" ca="1" si="262"/>
        <v>0</v>
      </c>
      <c r="AB466" s="55">
        <f t="shared" ca="1" si="262"/>
        <v>0</v>
      </c>
      <c r="AC466" s="55">
        <f t="shared" ca="1" si="262"/>
        <v>0</v>
      </c>
      <c r="AD466" s="55">
        <f t="shared" ca="1" si="262"/>
        <v>0</v>
      </c>
      <c r="AE466" s="55">
        <f t="shared" ca="1" si="262"/>
        <v>0</v>
      </c>
      <c r="AF466" s="55">
        <f t="shared" ca="1" si="262"/>
        <v>0</v>
      </c>
      <c r="AG466" s="55">
        <f t="shared" ca="1" si="262"/>
        <v>0</v>
      </c>
      <c r="AH466" s="55">
        <f t="shared" ca="1" si="262"/>
        <v>0</v>
      </c>
      <c r="AI466" s="55">
        <f t="shared" ca="1" si="263"/>
        <v>0</v>
      </c>
      <c r="AJ466" s="55">
        <f t="shared" ca="1" si="263"/>
        <v>0</v>
      </c>
      <c r="AK466" s="55">
        <f t="shared" ca="1" si="263"/>
        <v>0</v>
      </c>
      <c r="AL466" s="55">
        <f t="shared" ca="1" si="263"/>
        <v>0</v>
      </c>
      <c r="AM466" s="55">
        <f t="shared" ca="1" si="263"/>
        <v>0</v>
      </c>
      <c r="AN466" s="55">
        <f t="shared" ca="1" si="263"/>
        <v>0</v>
      </c>
      <c r="AO466" s="55">
        <f t="shared" ca="1" si="263"/>
        <v>0</v>
      </c>
      <c r="AP466" s="55">
        <f t="shared" ca="1" si="263"/>
        <v>0</v>
      </c>
      <c r="AQ466" s="55">
        <f t="shared" ca="1" si="263"/>
        <v>0</v>
      </c>
      <c r="AR466" s="55">
        <f t="shared" ca="1" si="263"/>
        <v>0</v>
      </c>
      <c r="AS466" s="55">
        <f t="shared" ca="1" si="263"/>
        <v>2.99</v>
      </c>
      <c r="AT466" s="55">
        <f t="shared" ca="1" si="263"/>
        <v>2.1800000000000002</v>
      </c>
      <c r="AU466" s="55">
        <f t="shared" ca="1" si="263"/>
        <v>2.0499999999999998</v>
      </c>
      <c r="AV466" s="55">
        <f t="shared" ca="1" si="263"/>
        <v>1.9</v>
      </c>
      <c r="AW466" s="55">
        <f t="shared" ca="1" si="263"/>
        <v>2</v>
      </c>
      <c r="AX466" s="4">
        <f t="shared" ca="1" si="263"/>
        <v>1.92</v>
      </c>
      <c r="AY466" s="4">
        <f t="shared" ca="1" si="261"/>
        <v>2.5299999999999998</v>
      </c>
      <c r="AZ466" s="4">
        <f t="shared" ca="1" si="261"/>
        <v>2.17</v>
      </c>
      <c r="BA466" s="4">
        <f t="shared" ca="1" si="261"/>
        <v>1.96</v>
      </c>
      <c r="BB466" s="4">
        <f t="shared" ca="1" si="261"/>
        <v>1.96</v>
      </c>
      <c r="BC466" s="4">
        <f t="shared" ca="1" si="261"/>
        <v>1.85</v>
      </c>
      <c r="BD466" s="4">
        <f t="shared" ca="1" si="261"/>
        <v>1.93</v>
      </c>
      <c r="BE466" s="4">
        <f t="shared" ca="1" si="261"/>
        <v>2.11</v>
      </c>
      <c r="BF466" s="4">
        <f t="shared" ca="1" si="261"/>
        <v>2.33</v>
      </c>
      <c r="BG466" s="4">
        <f t="shared" ca="1" si="261"/>
        <v>2.19</v>
      </c>
      <c r="BH466" s="4">
        <f t="shared" ca="1" si="267"/>
        <v>2.19</v>
      </c>
      <c r="BI466" s="4">
        <f t="shared" ca="1" si="267"/>
        <v>2.29</v>
      </c>
      <c r="BJ466" s="4">
        <f t="shared" ca="1" si="267"/>
        <v>2.08</v>
      </c>
      <c r="BK466" s="4">
        <f t="shared" ca="1" si="267"/>
        <v>2.64</v>
      </c>
      <c r="BL466" s="4">
        <f t="shared" ca="1" si="267"/>
        <v>2.61</v>
      </c>
      <c r="BM466" s="4">
        <f t="shared" ca="1" si="267"/>
        <v>2.39</v>
      </c>
      <c r="BN466" s="4">
        <f t="shared" ca="1" si="267"/>
        <v>2.27</v>
      </c>
      <c r="BO466" s="4">
        <f t="shared" ca="1" si="267"/>
        <v>2.35</v>
      </c>
      <c r="BP466" s="4">
        <f t="shared" ca="1" si="267"/>
        <v>2</v>
      </c>
      <c r="BQ466" s="4">
        <f t="shared" ca="1" si="267"/>
        <v>2.17</v>
      </c>
      <c r="BR466" s="4">
        <f t="shared" ca="1" si="268"/>
        <v>1.94</v>
      </c>
      <c r="BS466" s="4">
        <f t="shared" ca="1" si="268"/>
        <v>2.4300000000000002</v>
      </c>
      <c r="BT466" s="4">
        <f t="shared" ca="1" si="268"/>
        <v>2.42</v>
      </c>
      <c r="BU466" s="4">
        <f t="shared" ca="1" si="268"/>
        <v>2.4</v>
      </c>
      <c r="BV466" s="4">
        <f t="shared" ca="1" si="268"/>
        <v>2.48</v>
      </c>
      <c r="BW466" s="4">
        <f t="shared" ca="1" si="268"/>
        <v>3.37</v>
      </c>
      <c r="BX466" s="4">
        <f t="shared" ca="1" si="268"/>
        <v>2.59</v>
      </c>
      <c r="BY466" s="4">
        <f t="shared" ca="1" si="269"/>
        <v>0</v>
      </c>
      <c r="BZ466" s="4">
        <f t="shared" ca="1" si="269"/>
        <v>0</v>
      </c>
      <c r="CA466" s="4">
        <f t="shared" ca="1" si="269"/>
        <v>0</v>
      </c>
      <c r="CB466" s="4">
        <f t="shared" ca="1" si="269"/>
        <v>0</v>
      </c>
      <c r="CC466" s="4">
        <f t="shared" ca="1" si="269"/>
        <v>0</v>
      </c>
    </row>
    <row r="467" spans="2:81">
      <c r="D467" s="26">
        <v>465</v>
      </c>
    </row>
    <row r="468" spans="2:81">
      <c r="D468" s="26">
        <v>466</v>
      </c>
    </row>
    <row r="469" spans="2:81">
      <c r="D469" s="26">
        <v>467</v>
      </c>
    </row>
    <row r="470" spans="2:81">
      <c r="D470" s="26">
        <v>468</v>
      </c>
    </row>
    <row r="471" spans="2:81">
      <c r="D471" s="26">
        <v>469</v>
      </c>
    </row>
    <row r="472" spans="2:81">
      <c r="D472" s="26">
        <v>470</v>
      </c>
    </row>
    <row r="473" spans="2:81" ht="21">
      <c r="D473" s="26">
        <v>471</v>
      </c>
      <c r="E473" s="26" t="str">
        <f t="shared" ref="E473:E479" si="270">$A$5&amp;D473</f>
        <v>历史新!C471</v>
      </c>
      <c r="G473" s="696" t="s">
        <v>606</v>
      </c>
      <c r="H473" s="696"/>
      <c r="I473" s="42" t="str">
        <f>I97</f>
        <v>201101</v>
      </c>
      <c r="J473" s="42" t="str">
        <f t="shared" ref="J473:BQ473" si="271">J97</f>
        <v>201102</v>
      </c>
      <c r="K473" s="42" t="str">
        <f t="shared" si="271"/>
        <v>201103</v>
      </c>
      <c r="L473" s="42" t="str">
        <f t="shared" si="271"/>
        <v>201104</v>
      </c>
      <c r="M473" s="42" t="str">
        <f t="shared" si="271"/>
        <v>201105</v>
      </c>
      <c r="N473" s="42" t="str">
        <f t="shared" si="271"/>
        <v>201106</v>
      </c>
      <c r="O473" s="42" t="str">
        <f t="shared" si="271"/>
        <v>201107</v>
      </c>
      <c r="P473" s="42" t="str">
        <f t="shared" si="271"/>
        <v>201108</v>
      </c>
      <c r="Q473" s="42" t="str">
        <f t="shared" si="271"/>
        <v>201109</v>
      </c>
      <c r="R473" s="42" t="str">
        <f t="shared" si="271"/>
        <v>201110</v>
      </c>
      <c r="S473" s="42" t="str">
        <f t="shared" si="271"/>
        <v>201111</v>
      </c>
      <c r="T473" s="42" t="str">
        <f t="shared" si="271"/>
        <v>201112</v>
      </c>
      <c r="U473" s="42" t="str">
        <f t="shared" si="271"/>
        <v>201201</v>
      </c>
      <c r="V473" s="42" t="str">
        <f t="shared" si="271"/>
        <v>201202</v>
      </c>
      <c r="W473" s="42" t="str">
        <f t="shared" si="271"/>
        <v>201203</v>
      </c>
      <c r="X473" s="42" t="str">
        <f t="shared" si="271"/>
        <v>201204</v>
      </c>
      <c r="Y473" s="42" t="str">
        <f t="shared" si="271"/>
        <v>201205</v>
      </c>
      <c r="Z473" s="42" t="str">
        <f t="shared" si="271"/>
        <v>201206</v>
      </c>
      <c r="AA473" s="42" t="str">
        <f t="shared" si="271"/>
        <v>201207</v>
      </c>
      <c r="AB473" s="42" t="str">
        <f t="shared" si="271"/>
        <v>201208</v>
      </c>
      <c r="AC473" s="42" t="str">
        <f t="shared" si="271"/>
        <v>201209</v>
      </c>
      <c r="AD473" s="42" t="str">
        <f t="shared" si="271"/>
        <v>201210</v>
      </c>
      <c r="AE473" s="42" t="str">
        <f t="shared" si="271"/>
        <v>201211</v>
      </c>
      <c r="AF473" s="42" t="str">
        <f t="shared" si="271"/>
        <v>201212</v>
      </c>
      <c r="AG473" s="42" t="str">
        <f t="shared" si="271"/>
        <v>201301</v>
      </c>
      <c r="AH473" s="42" t="str">
        <f t="shared" si="271"/>
        <v>201302</v>
      </c>
      <c r="AI473" s="42" t="str">
        <f t="shared" si="271"/>
        <v>201303</v>
      </c>
      <c r="AJ473" s="42" t="str">
        <f t="shared" si="271"/>
        <v>201304</v>
      </c>
      <c r="AK473" s="42" t="str">
        <f t="shared" si="271"/>
        <v>201305</v>
      </c>
      <c r="AL473" s="42" t="str">
        <f t="shared" si="271"/>
        <v>201306</v>
      </c>
      <c r="AM473" s="42" t="str">
        <f t="shared" si="271"/>
        <v>201307</v>
      </c>
      <c r="AN473" s="42" t="str">
        <f t="shared" si="271"/>
        <v>201308</v>
      </c>
      <c r="AO473" s="42" t="str">
        <f t="shared" si="271"/>
        <v>201309</v>
      </c>
      <c r="AP473" s="42" t="str">
        <f t="shared" si="271"/>
        <v>201310</v>
      </c>
      <c r="AQ473" s="42" t="str">
        <f t="shared" si="271"/>
        <v>201311</v>
      </c>
      <c r="AR473" s="42" t="str">
        <f t="shared" si="271"/>
        <v>201312</v>
      </c>
      <c r="AS473" s="42" t="str">
        <f t="shared" si="271"/>
        <v>201401</v>
      </c>
      <c r="AT473" s="42" t="str">
        <f t="shared" si="271"/>
        <v>201402</v>
      </c>
      <c r="AU473" s="42" t="str">
        <f t="shared" si="271"/>
        <v>201403</v>
      </c>
      <c r="AV473" s="42" t="str">
        <f t="shared" si="271"/>
        <v>201404</v>
      </c>
      <c r="AW473" s="42" t="str">
        <f t="shared" si="271"/>
        <v>201405</v>
      </c>
      <c r="AX473" s="42" t="str">
        <f t="shared" si="271"/>
        <v>201406</v>
      </c>
      <c r="AY473" s="42" t="str">
        <f t="shared" si="271"/>
        <v>201407</v>
      </c>
      <c r="AZ473" s="42" t="str">
        <f t="shared" si="271"/>
        <v>201408</v>
      </c>
      <c r="BA473" s="42" t="str">
        <f t="shared" si="271"/>
        <v>201409</v>
      </c>
      <c r="BB473" s="42" t="str">
        <f t="shared" si="271"/>
        <v>201410</v>
      </c>
      <c r="BC473" s="42" t="str">
        <f t="shared" si="271"/>
        <v>201411</v>
      </c>
      <c r="BD473" s="42" t="str">
        <f t="shared" si="271"/>
        <v>201412</v>
      </c>
      <c r="BE473" s="42" t="str">
        <f t="shared" si="271"/>
        <v>201501</v>
      </c>
      <c r="BF473" s="42" t="str">
        <f t="shared" si="271"/>
        <v>201502</v>
      </c>
      <c r="BG473" s="42" t="str">
        <f t="shared" si="271"/>
        <v>201503</v>
      </c>
      <c r="BH473" s="42" t="str">
        <f t="shared" si="271"/>
        <v>201504</v>
      </c>
      <c r="BI473" s="42" t="str">
        <f t="shared" si="271"/>
        <v>201505</v>
      </c>
      <c r="BJ473" s="42" t="str">
        <f t="shared" si="271"/>
        <v>201506</v>
      </c>
      <c r="BK473" s="42" t="str">
        <f t="shared" si="271"/>
        <v>201507</v>
      </c>
      <c r="BL473" s="42" t="str">
        <f t="shared" si="271"/>
        <v>201508</v>
      </c>
      <c r="BM473" s="42" t="str">
        <f t="shared" si="271"/>
        <v>201509</v>
      </c>
      <c r="BN473" s="42" t="str">
        <f t="shared" si="271"/>
        <v>201510</v>
      </c>
      <c r="BO473" s="42" t="str">
        <f t="shared" si="271"/>
        <v>201511</v>
      </c>
      <c r="BP473" s="42" t="str">
        <f t="shared" si="271"/>
        <v>201512</v>
      </c>
      <c r="BQ473" s="42" t="str">
        <f t="shared" si="271"/>
        <v>201601</v>
      </c>
      <c r="BR473" s="42" t="str">
        <f t="shared" ref="BR473:CB473" si="272">BR97</f>
        <v>201602</v>
      </c>
      <c r="BS473" s="42" t="str">
        <f t="shared" si="272"/>
        <v>201603</v>
      </c>
      <c r="BT473" s="42" t="str">
        <f t="shared" si="272"/>
        <v>201604</v>
      </c>
      <c r="BU473" s="42" t="str">
        <f t="shared" si="272"/>
        <v>201605</v>
      </c>
      <c r="BV473" s="42" t="str">
        <f t="shared" si="272"/>
        <v>201606</v>
      </c>
      <c r="BW473" s="42" t="str">
        <f t="shared" si="272"/>
        <v>201607</v>
      </c>
      <c r="BX473" s="42" t="str">
        <f t="shared" si="272"/>
        <v>201608</v>
      </c>
      <c r="BY473" s="42" t="str">
        <f t="shared" si="272"/>
        <v>201609</v>
      </c>
      <c r="BZ473" s="42" t="str">
        <f t="shared" si="272"/>
        <v>201610</v>
      </c>
      <c r="CA473" s="42" t="str">
        <f t="shared" si="272"/>
        <v>201611</v>
      </c>
      <c r="CB473" s="42" t="str">
        <f t="shared" si="272"/>
        <v>201612</v>
      </c>
      <c r="CC473" s="42" t="str">
        <f t="shared" ref="CC473" si="273">CC97</f>
        <v>201701</v>
      </c>
    </row>
    <row r="474" spans="2:81">
      <c r="D474" s="26">
        <v>472</v>
      </c>
      <c r="E474" s="26" t="str">
        <f t="shared" si="270"/>
        <v>历史新!C472</v>
      </c>
      <c r="G474" s="694" t="s">
        <v>14</v>
      </c>
      <c r="H474" s="294" t="s">
        <v>15</v>
      </c>
      <c r="I474" s="2">
        <f ca="1">OFFSET(INDIRECT($E474),0,I$1)</f>
        <v>0</v>
      </c>
      <c r="J474" s="2">
        <f t="shared" ref="J474:BP478" ca="1" si="274">OFFSET(INDIRECT($E474),0,J$1)</f>
        <v>0</v>
      </c>
      <c r="K474" s="2">
        <f t="shared" ca="1" si="274"/>
        <v>0</v>
      </c>
      <c r="L474" s="2">
        <f t="shared" ca="1" si="274"/>
        <v>0</v>
      </c>
      <c r="M474" s="2">
        <f t="shared" ca="1" si="274"/>
        <v>0</v>
      </c>
      <c r="N474" s="2">
        <f t="shared" ca="1" si="274"/>
        <v>0</v>
      </c>
      <c r="O474" s="2">
        <f t="shared" ca="1" si="274"/>
        <v>0</v>
      </c>
      <c r="P474" s="2">
        <f t="shared" ca="1" si="274"/>
        <v>0</v>
      </c>
      <c r="Q474" s="2">
        <f t="shared" ca="1" si="274"/>
        <v>0</v>
      </c>
      <c r="R474" s="2">
        <f t="shared" ca="1" si="274"/>
        <v>0</v>
      </c>
      <c r="S474" s="2">
        <f t="shared" ca="1" si="274"/>
        <v>0</v>
      </c>
      <c r="T474" s="2">
        <f t="shared" ca="1" si="274"/>
        <v>0</v>
      </c>
      <c r="U474" s="2">
        <f t="shared" ca="1" si="274"/>
        <v>0</v>
      </c>
      <c r="V474" s="2">
        <f t="shared" ca="1" si="274"/>
        <v>0</v>
      </c>
      <c r="W474" s="2">
        <f t="shared" ca="1" si="274"/>
        <v>0</v>
      </c>
      <c r="X474" s="2">
        <f t="shared" ca="1" si="274"/>
        <v>0</v>
      </c>
      <c r="Y474" s="2">
        <f t="shared" ca="1" si="274"/>
        <v>0</v>
      </c>
      <c r="Z474" s="2">
        <f t="shared" ca="1" si="274"/>
        <v>0</v>
      </c>
      <c r="AA474" s="2">
        <f t="shared" ca="1" si="274"/>
        <v>0</v>
      </c>
      <c r="AB474" s="2">
        <f t="shared" ca="1" si="274"/>
        <v>0</v>
      </c>
      <c r="AC474" s="2">
        <f t="shared" ca="1" si="274"/>
        <v>0</v>
      </c>
      <c r="AD474" s="2">
        <f t="shared" ca="1" si="274"/>
        <v>0</v>
      </c>
      <c r="AE474" s="2">
        <f t="shared" ca="1" si="274"/>
        <v>0</v>
      </c>
      <c r="AF474" s="2">
        <f t="shared" ca="1" si="274"/>
        <v>0</v>
      </c>
      <c r="AG474" s="2">
        <f t="shared" ca="1" si="274"/>
        <v>0</v>
      </c>
      <c r="AH474" s="2">
        <f t="shared" ca="1" si="274"/>
        <v>0</v>
      </c>
      <c r="AI474" s="2">
        <f t="shared" ca="1" si="274"/>
        <v>0</v>
      </c>
      <c r="AJ474" s="2">
        <f t="shared" ca="1" si="274"/>
        <v>0</v>
      </c>
      <c r="AK474" s="2">
        <f t="shared" ca="1" si="274"/>
        <v>0</v>
      </c>
      <c r="AL474" s="2">
        <f t="shared" ca="1" si="274"/>
        <v>0</v>
      </c>
      <c r="AM474" s="2">
        <f t="shared" ca="1" si="274"/>
        <v>0</v>
      </c>
      <c r="AN474" s="2">
        <f t="shared" ca="1" si="274"/>
        <v>0</v>
      </c>
      <c r="AO474" s="2">
        <f t="shared" ca="1" si="274"/>
        <v>0</v>
      </c>
      <c r="AP474" s="2">
        <f t="shared" ca="1" si="274"/>
        <v>0</v>
      </c>
      <c r="AQ474" s="2">
        <f t="shared" ca="1" si="274"/>
        <v>0</v>
      </c>
      <c r="AR474" s="2">
        <f t="shared" ca="1" si="274"/>
        <v>0</v>
      </c>
      <c r="AS474" s="2">
        <f t="shared" ca="1" si="274"/>
        <v>0</v>
      </c>
      <c r="AT474" s="2">
        <f t="shared" ca="1" si="274"/>
        <v>0</v>
      </c>
      <c r="AU474" s="2">
        <f t="shared" ca="1" si="274"/>
        <v>0</v>
      </c>
      <c r="AV474" s="2">
        <f t="shared" ca="1" si="274"/>
        <v>0</v>
      </c>
      <c r="AW474" s="2">
        <f t="shared" ca="1" si="274"/>
        <v>0</v>
      </c>
      <c r="AX474" s="2">
        <f t="shared" ca="1" si="274"/>
        <v>0</v>
      </c>
      <c r="AY474" s="2">
        <f t="shared" ca="1" si="274"/>
        <v>0</v>
      </c>
      <c r="AZ474" s="2">
        <f t="shared" ca="1" si="274"/>
        <v>0</v>
      </c>
      <c r="BA474" s="2">
        <f t="shared" ca="1" si="274"/>
        <v>0</v>
      </c>
      <c r="BB474" s="2">
        <f t="shared" ca="1" si="274"/>
        <v>0</v>
      </c>
      <c r="BC474" s="2">
        <f t="shared" ca="1" si="274"/>
        <v>0</v>
      </c>
      <c r="BD474" s="2">
        <f t="shared" ca="1" si="274"/>
        <v>0</v>
      </c>
      <c r="BE474" s="2">
        <f t="shared" ca="1" si="274"/>
        <v>0</v>
      </c>
      <c r="BF474" s="2">
        <f t="shared" ca="1" si="274"/>
        <v>0</v>
      </c>
      <c r="BG474" s="2">
        <f t="shared" ca="1" si="274"/>
        <v>0</v>
      </c>
      <c r="BH474" s="2">
        <f t="shared" ca="1" si="274"/>
        <v>121970</v>
      </c>
      <c r="BI474" s="2">
        <f t="shared" ca="1" si="274"/>
        <v>186084</v>
      </c>
      <c r="BJ474" s="2">
        <f t="shared" ca="1" si="274"/>
        <v>148712</v>
      </c>
      <c r="BK474" s="2">
        <f t="shared" ca="1" si="274"/>
        <v>136943</v>
      </c>
      <c r="BL474" s="2">
        <f t="shared" ca="1" si="274"/>
        <v>0</v>
      </c>
      <c r="BM474" s="2">
        <f t="shared" ca="1" si="274"/>
        <v>0</v>
      </c>
      <c r="BN474" s="2">
        <f t="shared" ca="1" si="274"/>
        <v>0</v>
      </c>
      <c r="BO474" s="2">
        <f t="shared" ca="1" si="274"/>
        <v>0</v>
      </c>
      <c r="BP474" s="2">
        <f t="shared" ca="1" si="274"/>
        <v>0</v>
      </c>
      <c r="BR474" s="2">
        <f t="shared" ref="BR474:CC489" ca="1" si="275">OFFSET(INDIRECT($E474),0,BR$1)</f>
        <v>0</v>
      </c>
      <c r="BS474" s="2">
        <f t="shared" ca="1" si="275"/>
        <v>0</v>
      </c>
      <c r="BT474" s="2">
        <f t="shared" ca="1" si="275"/>
        <v>0</v>
      </c>
      <c r="BV474" s="2">
        <f t="shared" ca="1" si="275"/>
        <v>0</v>
      </c>
      <c r="BW474" s="2">
        <f t="shared" ca="1" si="275"/>
        <v>0</v>
      </c>
      <c r="BX474" s="2">
        <f t="shared" ca="1" si="275"/>
        <v>0</v>
      </c>
      <c r="BY474" s="2">
        <f t="shared" ca="1" si="275"/>
        <v>0</v>
      </c>
      <c r="BZ474" s="2">
        <f t="shared" ca="1" si="275"/>
        <v>0</v>
      </c>
      <c r="CA474" s="2">
        <f t="shared" ca="1" si="275"/>
        <v>0</v>
      </c>
      <c r="CC474" s="2">
        <f t="shared" ca="1" si="275"/>
        <v>0</v>
      </c>
    </row>
    <row r="475" spans="2:81">
      <c r="D475" s="26">
        <v>473</v>
      </c>
      <c r="E475" s="26" t="str">
        <f t="shared" si="270"/>
        <v>历史新!C473</v>
      </c>
      <c r="G475" s="694"/>
      <c r="H475" s="29" t="s">
        <v>16</v>
      </c>
      <c r="I475" s="202">
        <f t="shared" ref="I475:X494" ca="1" si="276">OFFSET(INDIRECT($E475),0,I$1)</f>
        <v>0</v>
      </c>
      <c r="J475" s="202">
        <f t="shared" ca="1" si="274"/>
        <v>0</v>
      </c>
      <c r="K475" s="202">
        <f t="shared" ca="1" si="274"/>
        <v>0</v>
      </c>
      <c r="L475" s="202">
        <f t="shared" ca="1" si="274"/>
        <v>0</v>
      </c>
      <c r="M475" s="202">
        <f t="shared" ca="1" si="274"/>
        <v>0</v>
      </c>
      <c r="N475" s="202">
        <f t="shared" ca="1" si="274"/>
        <v>0</v>
      </c>
      <c r="O475" s="202">
        <f t="shared" ca="1" si="274"/>
        <v>0</v>
      </c>
      <c r="P475" s="202">
        <f t="shared" ca="1" si="274"/>
        <v>0</v>
      </c>
      <c r="Q475" s="202">
        <f t="shared" ca="1" si="274"/>
        <v>0</v>
      </c>
      <c r="R475" s="202">
        <f t="shared" ca="1" si="274"/>
        <v>0</v>
      </c>
      <c r="S475" s="202">
        <f t="shared" ca="1" si="274"/>
        <v>0</v>
      </c>
      <c r="T475" s="202">
        <f t="shared" ca="1" si="274"/>
        <v>0</v>
      </c>
      <c r="U475" s="202">
        <f t="shared" ca="1" si="274"/>
        <v>0</v>
      </c>
      <c r="V475" s="202">
        <f t="shared" ca="1" si="274"/>
        <v>0</v>
      </c>
      <c r="W475" s="202">
        <f t="shared" ca="1" si="274"/>
        <v>0</v>
      </c>
      <c r="X475" s="202">
        <f t="shared" ca="1" si="274"/>
        <v>0</v>
      </c>
      <c r="Y475" s="202">
        <f t="shared" ca="1" si="274"/>
        <v>0</v>
      </c>
      <c r="Z475" s="202">
        <f t="shared" ca="1" si="274"/>
        <v>0</v>
      </c>
      <c r="AA475" s="202">
        <f t="shared" ca="1" si="274"/>
        <v>0</v>
      </c>
      <c r="AB475" s="202">
        <f t="shared" ca="1" si="274"/>
        <v>0</v>
      </c>
      <c r="AC475" s="202">
        <f t="shared" ca="1" si="274"/>
        <v>0</v>
      </c>
      <c r="AD475" s="202">
        <f t="shared" ca="1" si="274"/>
        <v>0</v>
      </c>
      <c r="AE475" s="202">
        <f t="shared" ca="1" si="274"/>
        <v>0</v>
      </c>
      <c r="AF475" s="202">
        <f t="shared" ca="1" si="274"/>
        <v>0</v>
      </c>
      <c r="AG475" s="202">
        <f t="shared" ca="1" si="274"/>
        <v>0</v>
      </c>
      <c r="AH475" s="202">
        <f t="shared" ca="1" si="274"/>
        <v>0</v>
      </c>
      <c r="AI475" s="202">
        <f t="shared" ca="1" si="274"/>
        <v>0</v>
      </c>
      <c r="AJ475" s="202">
        <f t="shared" ca="1" si="274"/>
        <v>0</v>
      </c>
      <c r="AK475" s="202">
        <f t="shared" ca="1" si="274"/>
        <v>0</v>
      </c>
      <c r="AL475" s="202">
        <f t="shared" ca="1" si="274"/>
        <v>0</v>
      </c>
      <c r="AM475" s="202">
        <f t="shared" ca="1" si="274"/>
        <v>0</v>
      </c>
      <c r="AN475" s="202">
        <f t="shared" ca="1" si="274"/>
        <v>0</v>
      </c>
      <c r="AO475" s="202">
        <f t="shared" ca="1" si="274"/>
        <v>0</v>
      </c>
      <c r="AP475" s="202">
        <f t="shared" ca="1" si="274"/>
        <v>0</v>
      </c>
      <c r="AQ475" s="202">
        <f t="shared" ca="1" si="274"/>
        <v>0</v>
      </c>
      <c r="AR475" s="202">
        <f t="shared" ca="1" si="274"/>
        <v>0</v>
      </c>
      <c r="AS475" s="202">
        <f t="shared" ca="1" si="274"/>
        <v>0</v>
      </c>
      <c r="AT475" s="202">
        <f t="shared" ca="1" si="274"/>
        <v>0</v>
      </c>
      <c r="AU475" s="202">
        <f t="shared" ca="1" si="274"/>
        <v>0</v>
      </c>
      <c r="AV475" s="202">
        <f t="shared" ca="1" si="274"/>
        <v>0</v>
      </c>
      <c r="AW475" s="202">
        <f t="shared" ca="1" si="274"/>
        <v>0</v>
      </c>
      <c r="AX475" s="202">
        <f t="shared" ca="1" si="274"/>
        <v>0</v>
      </c>
      <c r="AY475" s="202">
        <f t="shared" ca="1" si="274"/>
        <v>0</v>
      </c>
      <c r="AZ475" s="202">
        <f t="shared" ca="1" si="274"/>
        <v>0</v>
      </c>
      <c r="BA475" s="202">
        <f t="shared" ca="1" si="274"/>
        <v>0</v>
      </c>
      <c r="BB475" s="202">
        <f t="shared" ca="1" si="274"/>
        <v>0</v>
      </c>
      <c r="BC475" s="202">
        <f t="shared" ca="1" si="274"/>
        <v>0</v>
      </c>
      <c r="BD475" s="202">
        <f t="shared" ca="1" si="274"/>
        <v>0</v>
      </c>
      <c r="BE475" s="202">
        <f t="shared" ca="1" si="274"/>
        <v>0</v>
      </c>
      <c r="BF475" s="202">
        <f t="shared" ca="1" si="274"/>
        <v>0</v>
      </c>
      <c r="BG475" s="202">
        <f t="shared" ca="1" si="274"/>
        <v>0</v>
      </c>
      <c r="BH475" s="202">
        <f t="shared" ca="1" si="274"/>
        <v>0</v>
      </c>
      <c r="BI475" s="202">
        <f t="shared" ca="1" si="274"/>
        <v>0.52569999999999995</v>
      </c>
      <c r="BJ475" s="202">
        <f t="shared" ca="1" si="274"/>
        <v>-0.20080000000000001</v>
      </c>
      <c r="BK475" s="202">
        <f t="shared" ca="1" si="274"/>
        <v>-7.9100000000000004E-2</v>
      </c>
      <c r="BL475" s="202">
        <f t="shared" ca="1" si="274"/>
        <v>0</v>
      </c>
      <c r="BM475" s="202">
        <f t="shared" ca="1" si="274"/>
        <v>0</v>
      </c>
      <c r="BN475" s="202">
        <f t="shared" ca="1" si="274"/>
        <v>0</v>
      </c>
      <c r="BO475" s="202">
        <f t="shared" ca="1" si="274"/>
        <v>0</v>
      </c>
      <c r="BP475" s="202">
        <f t="shared" ca="1" si="274"/>
        <v>0</v>
      </c>
      <c r="BR475" s="202">
        <f t="shared" ca="1" si="275"/>
        <v>0</v>
      </c>
      <c r="BS475" s="202">
        <f t="shared" ca="1" si="275"/>
        <v>0</v>
      </c>
      <c r="BT475" s="202">
        <f t="shared" ca="1" si="275"/>
        <v>0</v>
      </c>
      <c r="BV475" s="202">
        <f t="shared" ca="1" si="275"/>
        <v>0</v>
      </c>
      <c r="BW475" s="202">
        <f t="shared" ca="1" si="275"/>
        <v>0</v>
      </c>
      <c r="BX475" s="202">
        <f t="shared" ca="1" si="275"/>
        <v>0</v>
      </c>
      <c r="BY475" s="202">
        <f t="shared" ca="1" si="275"/>
        <v>0</v>
      </c>
      <c r="BZ475" s="202">
        <f t="shared" ca="1" si="275"/>
        <v>0</v>
      </c>
      <c r="CA475" s="202">
        <f t="shared" ca="1" si="275"/>
        <v>0</v>
      </c>
      <c r="CC475" s="202">
        <f t="shared" ca="1" si="275"/>
        <v>0</v>
      </c>
    </row>
    <row r="476" spans="2:81">
      <c r="D476" s="26">
        <v>474</v>
      </c>
      <c r="E476" s="26" t="str">
        <f t="shared" si="270"/>
        <v>历史新!C474</v>
      </c>
      <c r="G476" s="694"/>
      <c r="H476" s="294" t="s">
        <v>17</v>
      </c>
      <c r="I476" s="2">
        <f t="shared" ca="1" si="276"/>
        <v>0</v>
      </c>
      <c r="J476" s="2">
        <f t="shared" ca="1" si="274"/>
        <v>0</v>
      </c>
      <c r="K476" s="2">
        <f t="shared" ca="1" si="274"/>
        <v>0</v>
      </c>
      <c r="L476" s="2">
        <f t="shared" ca="1" si="274"/>
        <v>0</v>
      </c>
      <c r="M476" s="2">
        <f t="shared" ca="1" si="274"/>
        <v>0</v>
      </c>
      <c r="N476" s="2">
        <f t="shared" ca="1" si="274"/>
        <v>0</v>
      </c>
      <c r="O476" s="2">
        <f t="shared" ca="1" si="274"/>
        <v>0</v>
      </c>
      <c r="P476" s="2">
        <f t="shared" ca="1" si="274"/>
        <v>0</v>
      </c>
      <c r="Q476" s="2">
        <f t="shared" ca="1" si="274"/>
        <v>0</v>
      </c>
      <c r="R476" s="2">
        <f t="shared" ca="1" si="274"/>
        <v>0</v>
      </c>
      <c r="S476" s="2">
        <f t="shared" ca="1" si="274"/>
        <v>0</v>
      </c>
      <c r="T476" s="2">
        <f t="shared" ca="1" si="274"/>
        <v>0</v>
      </c>
      <c r="U476" s="2">
        <f t="shared" ca="1" si="274"/>
        <v>0</v>
      </c>
      <c r="V476" s="2">
        <f t="shared" ca="1" si="274"/>
        <v>0</v>
      </c>
      <c r="W476" s="2">
        <f t="shared" ca="1" si="274"/>
        <v>0</v>
      </c>
      <c r="X476" s="2">
        <f t="shared" ca="1" si="274"/>
        <v>0</v>
      </c>
      <c r="Y476" s="2">
        <f t="shared" ca="1" si="274"/>
        <v>0</v>
      </c>
      <c r="Z476" s="2">
        <f t="shared" ca="1" si="274"/>
        <v>0</v>
      </c>
      <c r="AA476" s="2">
        <f t="shared" ca="1" si="274"/>
        <v>0</v>
      </c>
      <c r="AB476" s="2">
        <f t="shared" ca="1" si="274"/>
        <v>0</v>
      </c>
      <c r="AC476" s="2">
        <f t="shared" ca="1" si="274"/>
        <v>0</v>
      </c>
      <c r="AD476" s="2">
        <f t="shared" ca="1" si="274"/>
        <v>0</v>
      </c>
      <c r="AE476" s="2">
        <f t="shared" ca="1" si="274"/>
        <v>0</v>
      </c>
      <c r="AF476" s="2">
        <f t="shared" ca="1" si="274"/>
        <v>0</v>
      </c>
      <c r="AG476" s="2">
        <f t="shared" ca="1" si="274"/>
        <v>0</v>
      </c>
      <c r="AH476" s="2">
        <f t="shared" ca="1" si="274"/>
        <v>0</v>
      </c>
      <c r="AI476" s="2">
        <f t="shared" ca="1" si="274"/>
        <v>0</v>
      </c>
      <c r="AJ476" s="2">
        <f t="shared" ca="1" si="274"/>
        <v>0</v>
      </c>
      <c r="AK476" s="2">
        <f t="shared" ca="1" si="274"/>
        <v>0</v>
      </c>
      <c r="AL476" s="2">
        <f t="shared" ca="1" si="274"/>
        <v>0</v>
      </c>
      <c r="AM476" s="2">
        <f t="shared" ca="1" si="274"/>
        <v>0</v>
      </c>
      <c r="AN476" s="2">
        <f t="shared" ca="1" si="274"/>
        <v>0</v>
      </c>
      <c r="AO476" s="2">
        <f t="shared" ca="1" si="274"/>
        <v>0</v>
      </c>
      <c r="AP476" s="2">
        <f t="shared" ca="1" si="274"/>
        <v>0</v>
      </c>
      <c r="AQ476" s="2">
        <f t="shared" ca="1" si="274"/>
        <v>0</v>
      </c>
      <c r="AR476" s="2">
        <f t="shared" ca="1" si="274"/>
        <v>0</v>
      </c>
      <c r="AS476" s="2">
        <f t="shared" ca="1" si="274"/>
        <v>0</v>
      </c>
      <c r="AT476" s="2">
        <f t="shared" ca="1" si="274"/>
        <v>0</v>
      </c>
      <c r="AU476" s="2">
        <f t="shared" ca="1" si="274"/>
        <v>0</v>
      </c>
      <c r="AV476" s="2">
        <f t="shared" ca="1" si="274"/>
        <v>0</v>
      </c>
      <c r="AW476" s="2">
        <f t="shared" ca="1" si="274"/>
        <v>0</v>
      </c>
      <c r="AX476" s="2">
        <f t="shared" ca="1" si="274"/>
        <v>0</v>
      </c>
      <c r="AY476" s="2">
        <f t="shared" ca="1" si="274"/>
        <v>0</v>
      </c>
      <c r="AZ476" s="2">
        <f t="shared" ca="1" si="274"/>
        <v>0</v>
      </c>
      <c r="BA476" s="2">
        <f t="shared" ca="1" si="274"/>
        <v>0</v>
      </c>
      <c r="BB476" s="2">
        <f t="shared" ca="1" si="274"/>
        <v>0</v>
      </c>
      <c r="BC476" s="2">
        <f t="shared" ca="1" si="274"/>
        <v>0</v>
      </c>
      <c r="BD476" s="2">
        <f t="shared" ca="1" si="274"/>
        <v>0</v>
      </c>
      <c r="BE476" s="2">
        <f t="shared" ca="1" si="274"/>
        <v>0</v>
      </c>
      <c r="BF476" s="2">
        <f t="shared" ca="1" si="274"/>
        <v>0</v>
      </c>
      <c r="BG476" s="2">
        <f t="shared" ca="1" si="274"/>
        <v>0</v>
      </c>
      <c r="BH476" s="2">
        <f t="shared" ca="1" si="274"/>
        <v>2409</v>
      </c>
      <c r="BI476" s="2">
        <f t="shared" ca="1" si="274"/>
        <v>2207</v>
      </c>
      <c r="BJ476" s="2">
        <f t="shared" ca="1" si="274"/>
        <v>2432</v>
      </c>
      <c r="BK476" s="2">
        <f t="shared" ca="1" si="274"/>
        <v>2291</v>
      </c>
      <c r="BL476" s="2">
        <f t="shared" ca="1" si="274"/>
        <v>0</v>
      </c>
      <c r="BM476" s="2">
        <f t="shared" ca="1" si="274"/>
        <v>0</v>
      </c>
      <c r="BN476" s="2">
        <f t="shared" ca="1" si="274"/>
        <v>0</v>
      </c>
      <c r="BO476" s="2">
        <f t="shared" ca="1" si="274"/>
        <v>0</v>
      </c>
      <c r="BP476" s="2">
        <f t="shared" ca="1" si="274"/>
        <v>0</v>
      </c>
      <c r="BR476" s="2">
        <f t="shared" ca="1" si="275"/>
        <v>0</v>
      </c>
      <c r="BS476" s="2">
        <f t="shared" ca="1" si="275"/>
        <v>0</v>
      </c>
      <c r="BT476" s="2">
        <f t="shared" ca="1" si="275"/>
        <v>0</v>
      </c>
      <c r="BV476" s="2">
        <f t="shared" ca="1" si="275"/>
        <v>0</v>
      </c>
      <c r="BW476" s="2">
        <f t="shared" ca="1" si="275"/>
        <v>0</v>
      </c>
      <c r="BX476" s="2">
        <f t="shared" ca="1" si="275"/>
        <v>0</v>
      </c>
      <c r="BY476" s="2">
        <f t="shared" ca="1" si="275"/>
        <v>0</v>
      </c>
      <c r="BZ476" s="2">
        <f t="shared" ca="1" si="275"/>
        <v>0</v>
      </c>
      <c r="CA476" s="2">
        <f t="shared" ca="1" si="275"/>
        <v>0</v>
      </c>
      <c r="CC476" s="2">
        <f t="shared" ca="1" si="275"/>
        <v>0</v>
      </c>
    </row>
    <row r="477" spans="2:81">
      <c r="D477" s="26">
        <v>475</v>
      </c>
      <c r="E477" s="26" t="str">
        <f t="shared" si="270"/>
        <v>历史新!C475</v>
      </c>
      <c r="G477" s="694"/>
      <c r="H477" s="29" t="s">
        <v>18</v>
      </c>
      <c r="I477" s="4">
        <f t="shared" ca="1" si="276"/>
        <v>0</v>
      </c>
      <c r="J477" s="4">
        <f t="shared" ca="1" si="274"/>
        <v>0</v>
      </c>
      <c r="K477" s="4">
        <f t="shared" ca="1" si="274"/>
        <v>0</v>
      </c>
      <c r="L477" s="4">
        <f t="shared" ca="1" si="274"/>
        <v>0</v>
      </c>
      <c r="M477" s="4">
        <f t="shared" ca="1" si="274"/>
        <v>0</v>
      </c>
      <c r="N477" s="4">
        <f t="shared" ca="1" si="274"/>
        <v>0</v>
      </c>
      <c r="O477" s="4">
        <f t="shared" ca="1" si="274"/>
        <v>0</v>
      </c>
      <c r="P477" s="4">
        <f t="shared" ca="1" si="274"/>
        <v>0</v>
      </c>
      <c r="Q477" s="4">
        <f t="shared" ca="1" si="274"/>
        <v>0</v>
      </c>
      <c r="R477" s="4">
        <f t="shared" ca="1" si="274"/>
        <v>0</v>
      </c>
      <c r="S477" s="4">
        <f t="shared" ca="1" si="274"/>
        <v>0</v>
      </c>
      <c r="T477" s="4">
        <f t="shared" ca="1" si="274"/>
        <v>0</v>
      </c>
      <c r="U477" s="4">
        <f t="shared" ca="1" si="274"/>
        <v>0</v>
      </c>
      <c r="V477" s="4">
        <f t="shared" ca="1" si="274"/>
        <v>0</v>
      </c>
      <c r="W477" s="4">
        <f t="shared" ca="1" si="274"/>
        <v>0</v>
      </c>
      <c r="X477" s="4">
        <f t="shared" ca="1" si="274"/>
        <v>0</v>
      </c>
      <c r="Y477" s="4">
        <f t="shared" ca="1" si="274"/>
        <v>0</v>
      </c>
      <c r="Z477" s="4">
        <f t="shared" ca="1" si="274"/>
        <v>0</v>
      </c>
      <c r="AA477" s="4">
        <f t="shared" ca="1" si="274"/>
        <v>0</v>
      </c>
      <c r="AB477" s="4">
        <f t="shared" ca="1" si="274"/>
        <v>0</v>
      </c>
      <c r="AC477" s="4">
        <f t="shared" ca="1" si="274"/>
        <v>0</v>
      </c>
      <c r="AD477" s="4">
        <f t="shared" ca="1" si="274"/>
        <v>0</v>
      </c>
      <c r="AE477" s="4">
        <f t="shared" ca="1" si="274"/>
        <v>0</v>
      </c>
      <c r="AF477" s="4">
        <f t="shared" ca="1" si="274"/>
        <v>0</v>
      </c>
      <c r="AG477" s="4">
        <f t="shared" ca="1" si="274"/>
        <v>0</v>
      </c>
      <c r="AH477" s="4">
        <f t="shared" ca="1" si="274"/>
        <v>0</v>
      </c>
      <c r="AI477" s="4">
        <f t="shared" ca="1" si="274"/>
        <v>0</v>
      </c>
      <c r="AJ477" s="4">
        <f t="shared" ca="1" si="274"/>
        <v>0</v>
      </c>
      <c r="AK477" s="4">
        <f t="shared" ca="1" si="274"/>
        <v>0</v>
      </c>
      <c r="AL477" s="4">
        <f t="shared" ca="1" si="274"/>
        <v>0</v>
      </c>
      <c r="AM477" s="4">
        <f t="shared" ca="1" si="274"/>
        <v>0</v>
      </c>
      <c r="AN477" s="4">
        <f t="shared" ca="1" si="274"/>
        <v>0</v>
      </c>
      <c r="AO477" s="4">
        <f t="shared" ca="1" si="274"/>
        <v>0</v>
      </c>
      <c r="AP477" s="4">
        <f t="shared" ca="1" si="274"/>
        <v>0</v>
      </c>
      <c r="AQ477" s="4">
        <f t="shared" ca="1" si="274"/>
        <v>0</v>
      </c>
      <c r="AR477" s="4">
        <f t="shared" ca="1" si="274"/>
        <v>0</v>
      </c>
      <c r="AS477" s="4">
        <f t="shared" ca="1" si="274"/>
        <v>0</v>
      </c>
      <c r="AT477" s="4">
        <f t="shared" ca="1" si="274"/>
        <v>0</v>
      </c>
      <c r="AU477" s="4">
        <f t="shared" ca="1" si="274"/>
        <v>0</v>
      </c>
      <c r="AV477" s="4">
        <f t="shared" ca="1" si="274"/>
        <v>0</v>
      </c>
      <c r="AW477" s="4">
        <f t="shared" ca="1" si="274"/>
        <v>0</v>
      </c>
      <c r="AX477" s="4">
        <f t="shared" ca="1" si="274"/>
        <v>0</v>
      </c>
      <c r="AY477" s="4">
        <f t="shared" ca="1" si="274"/>
        <v>0</v>
      </c>
      <c r="AZ477" s="4">
        <f t="shared" ca="1" si="274"/>
        <v>0</v>
      </c>
      <c r="BA477" s="4">
        <f t="shared" ca="1" si="274"/>
        <v>0</v>
      </c>
      <c r="BB477" s="4">
        <f t="shared" ca="1" si="274"/>
        <v>0</v>
      </c>
      <c r="BC477" s="4">
        <f t="shared" ca="1" si="274"/>
        <v>0</v>
      </c>
      <c r="BD477" s="4">
        <f t="shared" ca="1" si="274"/>
        <v>0</v>
      </c>
      <c r="BE477" s="4">
        <f t="shared" ca="1" si="274"/>
        <v>0</v>
      </c>
      <c r="BF477" s="4">
        <f t="shared" ca="1" si="274"/>
        <v>0</v>
      </c>
      <c r="BG477" s="4">
        <f t="shared" ca="1" si="274"/>
        <v>0</v>
      </c>
      <c r="BH477" s="4">
        <f t="shared" ca="1" si="274"/>
        <v>0</v>
      </c>
      <c r="BI477" s="4">
        <f t="shared" ca="1" si="274"/>
        <v>-8.3900000000000002E-2</v>
      </c>
      <c r="BJ477" s="4">
        <f t="shared" ca="1" si="274"/>
        <v>0.1019</v>
      </c>
      <c r="BK477" s="4">
        <f t="shared" ca="1" si="274"/>
        <v>-5.8000000000000003E-2</v>
      </c>
      <c r="BL477" s="4">
        <f t="shared" ca="1" si="274"/>
        <v>0</v>
      </c>
      <c r="BM477" s="4">
        <f t="shared" ca="1" si="274"/>
        <v>0</v>
      </c>
      <c r="BN477" s="4">
        <f t="shared" ca="1" si="274"/>
        <v>0</v>
      </c>
      <c r="BO477" s="4">
        <f t="shared" ca="1" si="274"/>
        <v>0</v>
      </c>
      <c r="BP477" s="4">
        <f t="shared" ca="1" si="274"/>
        <v>0</v>
      </c>
      <c r="BR477" s="4">
        <f t="shared" ca="1" si="275"/>
        <v>0</v>
      </c>
      <c r="BS477" s="4">
        <f t="shared" ca="1" si="275"/>
        <v>0</v>
      </c>
      <c r="BT477" s="4">
        <f t="shared" ca="1" si="275"/>
        <v>0</v>
      </c>
      <c r="BV477" s="4">
        <f t="shared" ca="1" si="275"/>
        <v>0</v>
      </c>
      <c r="BW477" s="4">
        <f t="shared" ca="1" si="275"/>
        <v>0</v>
      </c>
      <c r="BX477" s="4">
        <f t="shared" ca="1" si="275"/>
        <v>0</v>
      </c>
      <c r="BY477" s="4">
        <f t="shared" ca="1" si="275"/>
        <v>0</v>
      </c>
      <c r="BZ477" s="4">
        <f t="shared" ca="1" si="275"/>
        <v>0</v>
      </c>
      <c r="CA477" s="4">
        <f t="shared" ca="1" si="275"/>
        <v>0</v>
      </c>
      <c r="CC477" s="4">
        <f t="shared" ca="1" si="275"/>
        <v>0</v>
      </c>
    </row>
    <row r="478" spans="2:81">
      <c r="D478" s="26">
        <v>476</v>
      </c>
      <c r="E478" s="26" t="str">
        <f t="shared" si="270"/>
        <v>历史新!C476</v>
      </c>
      <c r="G478" s="694"/>
      <c r="H478" s="294" t="s">
        <v>19</v>
      </c>
      <c r="I478" s="2">
        <f t="shared" ca="1" si="276"/>
        <v>0</v>
      </c>
      <c r="J478" s="2">
        <f t="shared" ca="1" si="274"/>
        <v>0</v>
      </c>
      <c r="K478" s="2">
        <f t="shared" ca="1" si="274"/>
        <v>0</v>
      </c>
      <c r="L478" s="2">
        <f t="shared" ca="1" si="274"/>
        <v>0</v>
      </c>
      <c r="M478" s="2">
        <f t="shared" ca="1" si="274"/>
        <v>0</v>
      </c>
      <c r="N478" s="2">
        <f t="shared" ca="1" si="274"/>
        <v>0</v>
      </c>
      <c r="O478" s="2">
        <f t="shared" ca="1" si="274"/>
        <v>0</v>
      </c>
      <c r="P478" s="2">
        <f t="shared" ca="1" si="274"/>
        <v>0</v>
      </c>
      <c r="Q478" s="2">
        <f t="shared" ca="1" si="274"/>
        <v>0</v>
      </c>
      <c r="R478" s="2">
        <f t="shared" ca="1" si="274"/>
        <v>0</v>
      </c>
      <c r="S478" s="2">
        <f t="shared" ca="1" si="274"/>
        <v>0</v>
      </c>
      <c r="T478" s="2">
        <f t="shared" ca="1" si="274"/>
        <v>0</v>
      </c>
      <c r="U478" s="2">
        <f t="shared" ca="1" si="274"/>
        <v>0</v>
      </c>
      <c r="V478" s="2">
        <f t="shared" ca="1" si="274"/>
        <v>0</v>
      </c>
      <c r="W478" s="2">
        <f t="shared" ca="1" si="274"/>
        <v>0</v>
      </c>
      <c r="X478" s="2">
        <f t="shared" ca="1" si="274"/>
        <v>0</v>
      </c>
      <c r="Y478" s="2">
        <f t="shared" ca="1" si="274"/>
        <v>0</v>
      </c>
      <c r="Z478" s="2">
        <f t="shared" ca="1" si="274"/>
        <v>0</v>
      </c>
      <c r="AA478" s="2">
        <f t="shared" ca="1" si="274"/>
        <v>0</v>
      </c>
      <c r="AB478" s="2">
        <f t="shared" ca="1" si="274"/>
        <v>0</v>
      </c>
      <c r="AC478" s="2">
        <f t="shared" ref="AC478:AR478" ca="1" si="277">OFFSET(INDIRECT($E478),0,AC$1)</f>
        <v>0</v>
      </c>
      <c r="AD478" s="2">
        <f t="shared" ca="1" si="277"/>
        <v>0</v>
      </c>
      <c r="AE478" s="2">
        <f t="shared" ca="1" si="277"/>
        <v>0</v>
      </c>
      <c r="AF478" s="2">
        <f t="shared" ca="1" si="277"/>
        <v>0</v>
      </c>
      <c r="AG478" s="2">
        <f t="shared" ca="1" si="277"/>
        <v>0</v>
      </c>
      <c r="AH478" s="2">
        <f t="shared" ca="1" si="277"/>
        <v>0</v>
      </c>
      <c r="AI478" s="2">
        <f t="shared" ca="1" si="277"/>
        <v>0</v>
      </c>
      <c r="AJ478" s="2">
        <f t="shared" ca="1" si="277"/>
        <v>0</v>
      </c>
      <c r="AK478" s="2">
        <f t="shared" ca="1" si="277"/>
        <v>0</v>
      </c>
      <c r="AL478" s="2">
        <f t="shared" ca="1" si="277"/>
        <v>0</v>
      </c>
      <c r="AM478" s="2">
        <f t="shared" ca="1" si="277"/>
        <v>0</v>
      </c>
      <c r="AN478" s="2">
        <f t="shared" ca="1" si="277"/>
        <v>0</v>
      </c>
      <c r="AO478" s="2">
        <f t="shared" ca="1" si="277"/>
        <v>0</v>
      </c>
      <c r="AP478" s="2">
        <f t="shared" ca="1" si="277"/>
        <v>0</v>
      </c>
      <c r="AQ478" s="2">
        <f t="shared" ca="1" si="277"/>
        <v>0</v>
      </c>
      <c r="AR478" s="2">
        <f t="shared" ca="1" si="277"/>
        <v>0</v>
      </c>
      <c r="AS478" s="2">
        <f t="shared" ref="AS478:BH493" ca="1" si="278">OFFSET(INDIRECT($E478),0,AS$1)</f>
        <v>0</v>
      </c>
      <c r="AT478" s="2">
        <f t="shared" ca="1" si="278"/>
        <v>0</v>
      </c>
      <c r="AU478" s="2">
        <f t="shared" ca="1" si="278"/>
        <v>0</v>
      </c>
      <c r="AV478" s="2">
        <f t="shared" ca="1" si="278"/>
        <v>0</v>
      </c>
      <c r="AW478" s="2">
        <f t="shared" ca="1" si="278"/>
        <v>0</v>
      </c>
      <c r="AX478" s="2">
        <f t="shared" ca="1" si="278"/>
        <v>0</v>
      </c>
      <c r="AY478" s="2">
        <f t="shared" ca="1" si="278"/>
        <v>0</v>
      </c>
      <c r="AZ478" s="2">
        <f t="shared" ca="1" si="278"/>
        <v>0</v>
      </c>
      <c r="BA478" s="2">
        <f t="shared" ca="1" si="278"/>
        <v>0</v>
      </c>
      <c r="BB478" s="2">
        <f t="shared" ca="1" si="278"/>
        <v>0</v>
      </c>
      <c r="BC478" s="2">
        <f t="shared" ca="1" si="278"/>
        <v>0</v>
      </c>
      <c r="BD478" s="2">
        <f t="shared" ca="1" si="278"/>
        <v>0</v>
      </c>
      <c r="BE478" s="2">
        <f t="shared" ca="1" si="278"/>
        <v>0</v>
      </c>
      <c r="BF478" s="2">
        <f t="shared" ca="1" si="278"/>
        <v>0</v>
      </c>
      <c r="BG478" s="2">
        <f t="shared" ca="1" si="278"/>
        <v>0</v>
      </c>
      <c r="BH478" s="2">
        <f t="shared" ca="1" si="278"/>
        <v>50.63</v>
      </c>
      <c r="BI478" s="2">
        <f t="shared" ref="BI478:BY493" ca="1" si="279">OFFSET(INDIRECT($E478),0,BI$1)</f>
        <v>84.32</v>
      </c>
      <c r="BJ478" s="2">
        <f t="shared" ca="1" si="279"/>
        <v>61.15</v>
      </c>
      <c r="BK478" s="2">
        <f t="shared" ca="1" si="279"/>
        <v>59.77</v>
      </c>
      <c r="BL478" s="2">
        <f t="shared" ca="1" si="279"/>
        <v>0</v>
      </c>
      <c r="BM478" s="2">
        <f t="shared" ca="1" si="279"/>
        <v>0</v>
      </c>
      <c r="BN478" s="2">
        <f t="shared" ca="1" si="279"/>
        <v>0</v>
      </c>
      <c r="BO478" s="2">
        <f t="shared" ca="1" si="279"/>
        <v>0</v>
      </c>
      <c r="BP478" s="2">
        <f t="shared" ca="1" si="279"/>
        <v>0</v>
      </c>
      <c r="BR478" s="2">
        <f t="shared" ca="1" si="279"/>
        <v>0</v>
      </c>
      <c r="BS478" s="2">
        <f t="shared" ca="1" si="279"/>
        <v>0</v>
      </c>
      <c r="BT478" s="2">
        <f t="shared" ca="1" si="279"/>
        <v>0</v>
      </c>
      <c r="BV478" s="2">
        <f t="shared" ca="1" si="279"/>
        <v>0</v>
      </c>
      <c r="BW478" s="2">
        <f t="shared" ca="1" si="279"/>
        <v>0</v>
      </c>
      <c r="BX478" s="2">
        <f t="shared" ca="1" si="279"/>
        <v>0</v>
      </c>
      <c r="BY478" s="2">
        <f t="shared" ca="1" si="279"/>
        <v>0</v>
      </c>
      <c r="BZ478" s="2">
        <f t="shared" ca="1" si="275"/>
        <v>0</v>
      </c>
      <c r="CA478" s="2">
        <f t="shared" ca="1" si="275"/>
        <v>0</v>
      </c>
      <c r="CC478" s="2">
        <f t="shared" ca="1" si="275"/>
        <v>0</v>
      </c>
    </row>
    <row r="479" spans="2:81">
      <c r="D479" s="26">
        <v>477</v>
      </c>
      <c r="E479" s="26" t="str">
        <f t="shared" si="270"/>
        <v>历史新!C477</v>
      </c>
      <c r="G479" s="694"/>
      <c r="H479" s="29" t="s">
        <v>20</v>
      </c>
      <c r="I479" s="4">
        <f t="shared" ca="1" si="276"/>
        <v>0</v>
      </c>
      <c r="J479" s="4">
        <f t="shared" ca="1" si="276"/>
        <v>0</v>
      </c>
      <c r="K479" s="4">
        <f t="shared" ca="1" si="276"/>
        <v>0</v>
      </c>
      <c r="L479" s="4">
        <f t="shared" ca="1" si="276"/>
        <v>0</v>
      </c>
      <c r="M479" s="4">
        <f t="shared" ca="1" si="276"/>
        <v>0</v>
      </c>
      <c r="N479" s="4">
        <f t="shared" ca="1" si="276"/>
        <v>0</v>
      </c>
      <c r="O479" s="4">
        <f t="shared" ca="1" si="276"/>
        <v>0</v>
      </c>
      <c r="P479" s="4">
        <f t="shared" ca="1" si="276"/>
        <v>0</v>
      </c>
      <c r="Q479" s="4">
        <f t="shared" ca="1" si="276"/>
        <v>0</v>
      </c>
      <c r="R479" s="4">
        <f t="shared" ca="1" si="276"/>
        <v>0</v>
      </c>
      <c r="S479" s="4">
        <f t="shared" ca="1" si="276"/>
        <v>0</v>
      </c>
      <c r="T479" s="4">
        <f t="shared" ca="1" si="276"/>
        <v>0</v>
      </c>
      <c r="U479" s="4">
        <f t="shared" ca="1" si="276"/>
        <v>0</v>
      </c>
      <c r="V479" s="4">
        <f t="shared" ca="1" si="276"/>
        <v>0</v>
      </c>
      <c r="W479" s="4">
        <f t="shared" ca="1" si="276"/>
        <v>0</v>
      </c>
      <c r="X479" s="4">
        <f t="shared" ca="1" si="276"/>
        <v>0</v>
      </c>
      <c r="Y479" s="4">
        <f t="shared" ref="Y479:AN496" ca="1" si="280">OFFSET(INDIRECT($E479),0,Y$1)</f>
        <v>0</v>
      </c>
      <c r="Z479" s="4">
        <f t="shared" ca="1" si="280"/>
        <v>0</v>
      </c>
      <c r="AA479" s="4">
        <f t="shared" ca="1" si="280"/>
        <v>0</v>
      </c>
      <c r="AB479" s="4">
        <f t="shared" ca="1" si="280"/>
        <v>0</v>
      </c>
      <c r="AC479" s="4">
        <f t="shared" ca="1" si="280"/>
        <v>0</v>
      </c>
      <c r="AD479" s="4">
        <f t="shared" ca="1" si="280"/>
        <v>0</v>
      </c>
      <c r="AE479" s="4">
        <f t="shared" ca="1" si="280"/>
        <v>0</v>
      </c>
      <c r="AF479" s="4">
        <f t="shared" ca="1" si="280"/>
        <v>0</v>
      </c>
      <c r="AG479" s="4">
        <f t="shared" ca="1" si="280"/>
        <v>0</v>
      </c>
      <c r="AH479" s="4">
        <f t="shared" ca="1" si="280"/>
        <v>0</v>
      </c>
      <c r="AI479" s="4">
        <f t="shared" ca="1" si="280"/>
        <v>0</v>
      </c>
      <c r="AJ479" s="4">
        <f t="shared" ca="1" si="280"/>
        <v>0</v>
      </c>
      <c r="AK479" s="4">
        <f t="shared" ca="1" si="280"/>
        <v>0</v>
      </c>
      <c r="AL479" s="4">
        <f t="shared" ca="1" si="280"/>
        <v>0</v>
      </c>
      <c r="AM479" s="4">
        <f t="shared" ca="1" si="280"/>
        <v>0</v>
      </c>
      <c r="AN479" s="4">
        <f t="shared" ca="1" si="280"/>
        <v>0</v>
      </c>
      <c r="AO479" s="4">
        <f t="shared" ref="AO479:AR496" ca="1" si="281">OFFSET(INDIRECT($E479),0,AO$1)</f>
        <v>0</v>
      </c>
      <c r="AP479" s="4">
        <f t="shared" ca="1" si="281"/>
        <v>0</v>
      </c>
      <c r="AQ479" s="4">
        <f t="shared" ca="1" si="281"/>
        <v>0</v>
      </c>
      <c r="AR479" s="4">
        <f t="shared" ca="1" si="281"/>
        <v>0</v>
      </c>
      <c r="AS479" s="4">
        <f t="shared" ca="1" si="278"/>
        <v>0</v>
      </c>
      <c r="AT479" s="4">
        <f t="shared" ca="1" si="278"/>
        <v>0</v>
      </c>
      <c r="AU479" s="4">
        <f t="shared" ca="1" si="278"/>
        <v>0</v>
      </c>
      <c r="AV479" s="4">
        <f t="shared" ca="1" si="278"/>
        <v>0</v>
      </c>
      <c r="AW479" s="4">
        <f t="shared" ca="1" si="278"/>
        <v>0</v>
      </c>
      <c r="AX479" s="4">
        <f t="shared" ca="1" si="278"/>
        <v>0</v>
      </c>
      <c r="AY479" s="4">
        <f t="shared" ca="1" si="278"/>
        <v>0</v>
      </c>
      <c r="AZ479" s="4">
        <f t="shared" ca="1" si="278"/>
        <v>0</v>
      </c>
      <c r="BA479" s="4">
        <f t="shared" ca="1" si="278"/>
        <v>0</v>
      </c>
      <c r="BB479" s="4">
        <f t="shared" ca="1" si="278"/>
        <v>0</v>
      </c>
      <c r="BC479" s="4">
        <f t="shared" ca="1" si="278"/>
        <v>0</v>
      </c>
      <c r="BD479" s="4">
        <f t="shared" ca="1" si="278"/>
        <v>0</v>
      </c>
      <c r="BE479" s="4">
        <f t="shared" ca="1" si="278"/>
        <v>0</v>
      </c>
      <c r="BF479" s="4">
        <f t="shared" ca="1" si="278"/>
        <v>0</v>
      </c>
      <c r="BG479" s="4">
        <f t="shared" ca="1" si="278"/>
        <v>0</v>
      </c>
      <c r="BH479" s="4">
        <f t="shared" ca="1" si="278"/>
        <v>0</v>
      </c>
      <c r="BI479" s="4">
        <f t="shared" ca="1" si="279"/>
        <v>0.66539999999999999</v>
      </c>
      <c r="BJ479" s="4">
        <f t="shared" ca="1" si="279"/>
        <v>-0.27479999999999999</v>
      </c>
      <c r="BK479" s="4">
        <f t="shared" ca="1" si="279"/>
        <v>-2.2599999999999999E-2</v>
      </c>
      <c r="BL479" s="4">
        <f t="shared" ca="1" si="279"/>
        <v>0</v>
      </c>
      <c r="BM479" s="4">
        <f t="shared" ca="1" si="279"/>
        <v>0</v>
      </c>
      <c r="BN479" s="4">
        <f t="shared" ca="1" si="279"/>
        <v>0</v>
      </c>
      <c r="BO479" s="4">
        <f t="shared" ca="1" si="279"/>
        <v>0</v>
      </c>
      <c r="BP479" s="4">
        <f t="shared" ca="1" si="279"/>
        <v>0</v>
      </c>
      <c r="BR479" s="4">
        <f t="shared" ca="1" si="279"/>
        <v>0</v>
      </c>
      <c r="BS479" s="4">
        <f t="shared" ca="1" si="279"/>
        <v>0</v>
      </c>
      <c r="BT479" s="4">
        <f t="shared" ca="1" si="279"/>
        <v>0</v>
      </c>
      <c r="BV479" s="4">
        <f t="shared" ca="1" si="279"/>
        <v>0</v>
      </c>
      <c r="BW479" s="4">
        <f t="shared" ca="1" si="279"/>
        <v>0</v>
      </c>
      <c r="BX479" s="4">
        <f t="shared" ca="1" si="279"/>
        <v>0</v>
      </c>
      <c r="BY479" s="4">
        <f t="shared" ca="1" si="275"/>
        <v>0</v>
      </c>
      <c r="BZ479" s="4">
        <f t="shared" ca="1" si="275"/>
        <v>0</v>
      </c>
      <c r="CA479" s="4">
        <f t="shared" ca="1" si="275"/>
        <v>0</v>
      </c>
      <c r="CC479" s="4">
        <f t="shared" ca="1" si="275"/>
        <v>0</v>
      </c>
    </row>
    <row r="480" spans="2:81">
      <c r="G480" s="694" t="s">
        <v>21</v>
      </c>
      <c r="H480" s="294" t="s">
        <v>22</v>
      </c>
      <c r="I480" s="2" t="e">
        <f t="shared" ca="1" si="276"/>
        <v>#REF!</v>
      </c>
      <c r="J480" s="2" t="e">
        <f t="shared" ca="1" si="276"/>
        <v>#REF!</v>
      </c>
      <c r="K480" s="2" t="e">
        <f t="shared" ca="1" si="276"/>
        <v>#REF!</v>
      </c>
      <c r="L480" s="2" t="e">
        <f t="shared" ca="1" si="276"/>
        <v>#REF!</v>
      </c>
      <c r="M480" s="2" t="e">
        <f t="shared" ca="1" si="276"/>
        <v>#REF!</v>
      </c>
      <c r="N480" s="2" t="e">
        <f t="shared" ca="1" si="276"/>
        <v>#REF!</v>
      </c>
      <c r="O480" s="2" t="e">
        <f t="shared" ca="1" si="276"/>
        <v>#REF!</v>
      </c>
      <c r="P480" s="2" t="e">
        <f t="shared" ca="1" si="276"/>
        <v>#REF!</v>
      </c>
      <c r="Q480" s="2" t="e">
        <f t="shared" ca="1" si="276"/>
        <v>#REF!</v>
      </c>
      <c r="R480" s="2" t="e">
        <f t="shared" ca="1" si="276"/>
        <v>#REF!</v>
      </c>
      <c r="S480" s="2" t="e">
        <f t="shared" ca="1" si="276"/>
        <v>#REF!</v>
      </c>
      <c r="T480" s="2" t="e">
        <f t="shared" ca="1" si="276"/>
        <v>#REF!</v>
      </c>
      <c r="U480" s="2" t="e">
        <f t="shared" ca="1" si="276"/>
        <v>#REF!</v>
      </c>
      <c r="V480" s="2" t="e">
        <f t="shared" ca="1" si="276"/>
        <v>#REF!</v>
      </c>
      <c r="W480" s="2" t="e">
        <f t="shared" ca="1" si="276"/>
        <v>#REF!</v>
      </c>
      <c r="X480" s="2" t="e">
        <f t="shared" ca="1" si="276"/>
        <v>#REF!</v>
      </c>
      <c r="Y480" s="2" t="e">
        <f t="shared" ca="1" si="280"/>
        <v>#REF!</v>
      </c>
      <c r="Z480" s="2" t="e">
        <f t="shared" ca="1" si="280"/>
        <v>#REF!</v>
      </c>
      <c r="AA480" s="2" t="e">
        <f t="shared" ca="1" si="280"/>
        <v>#REF!</v>
      </c>
      <c r="AB480" s="2" t="e">
        <f t="shared" ca="1" si="280"/>
        <v>#REF!</v>
      </c>
      <c r="AC480" s="2" t="e">
        <f t="shared" ca="1" si="280"/>
        <v>#REF!</v>
      </c>
      <c r="AD480" s="2" t="e">
        <f t="shared" ca="1" si="280"/>
        <v>#REF!</v>
      </c>
      <c r="AE480" s="2" t="e">
        <f t="shared" ca="1" si="280"/>
        <v>#REF!</v>
      </c>
      <c r="AF480" s="2" t="e">
        <f t="shared" ca="1" si="280"/>
        <v>#REF!</v>
      </c>
      <c r="AG480" s="2" t="e">
        <f t="shared" ca="1" si="280"/>
        <v>#REF!</v>
      </c>
      <c r="AH480" s="2" t="e">
        <f t="shared" ca="1" si="280"/>
        <v>#REF!</v>
      </c>
      <c r="AI480" s="2" t="e">
        <f t="shared" ca="1" si="280"/>
        <v>#REF!</v>
      </c>
      <c r="AJ480" s="2" t="e">
        <f t="shared" ca="1" si="280"/>
        <v>#REF!</v>
      </c>
      <c r="AK480" s="2" t="e">
        <f t="shared" ca="1" si="280"/>
        <v>#REF!</v>
      </c>
      <c r="AL480" s="2" t="e">
        <f t="shared" ca="1" si="280"/>
        <v>#REF!</v>
      </c>
      <c r="AM480" s="2" t="e">
        <f t="shared" ca="1" si="280"/>
        <v>#REF!</v>
      </c>
      <c r="AN480" s="2" t="e">
        <f t="shared" ca="1" si="280"/>
        <v>#REF!</v>
      </c>
      <c r="AO480" s="2" t="e">
        <f t="shared" ca="1" si="281"/>
        <v>#REF!</v>
      </c>
      <c r="AP480" s="2" t="e">
        <f t="shared" ca="1" si="281"/>
        <v>#REF!</v>
      </c>
      <c r="AQ480" s="2" t="e">
        <f t="shared" ca="1" si="281"/>
        <v>#REF!</v>
      </c>
      <c r="AR480" s="2" t="e">
        <f t="shared" ca="1" si="281"/>
        <v>#REF!</v>
      </c>
      <c r="AS480" s="2" t="e">
        <f t="shared" ca="1" si="278"/>
        <v>#REF!</v>
      </c>
      <c r="AT480" s="2" t="e">
        <f t="shared" ca="1" si="278"/>
        <v>#REF!</v>
      </c>
      <c r="AU480" s="2" t="e">
        <f t="shared" ca="1" si="278"/>
        <v>#REF!</v>
      </c>
      <c r="AV480" s="2" t="e">
        <f t="shared" ca="1" si="278"/>
        <v>#REF!</v>
      </c>
      <c r="AW480" s="2" t="e">
        <f t="shared" ca="1" si="278"/>
        <v>#REF!</v>
      </c>
      <c r="AX480" s="2" t="e">
        <f t="shared" ca="1" si="278"/>
        <v>#REF!</v>
      </c>
      <c r="AY480" s="2" t="e">
        <f t="shared" ca="1" si="278"/>
        <v>#REF!</v>
      </c>
      <c r="AZ480" s="2" t="e">
        <f t="shared" ca="1" si="278"/>
        <v>#REF!</v>
      </c>
      <c r="BA480" s="2" t="e">
        <f t="shared" ca="1" si="278"/>
        <v>#REF!</v>
      </c>
      <c r="BB480" s="2" t="e">
        <f t="shared" ca="1" si="278"/>
        <v>#REF!</v>
      </c>
      <c r="BC480" s="2" t="e">
        <f t="shared" ca="1" si="278"/>
        <v>#REF!</v>
      </c>
      <c r="BD480" s="2" t="e">
        <f t="shared" ca="1" si="278"/>
        <v>#REF!</v>
      </c>
      <c r="BE480" s="2" t="e">
        <f t="shared" ca="1" si="278"/>
        <v>#REF!</v>
      </c>
      <c r="BF480" s="2" t="e">
        <f t="shared" ca="1" si="278"/>
        <v>#REF!</v>
      </c>
      <c r="BG480" s="2" t="e">
        <f t="shared" ca="1" si="278"/>
        <v>#REF!</v>
      </c>
      <c r="BH480" s="2" t="e">
        <f t="shared" ca="1" si="278"/>
        <v>#REF!</v>
      </c>
      <c r="BI480" s="2" t="e">
        <f t="shared" ca="1" si="279"/>
        <v>#REF!</v>
      </c>
      <c r="BJ480" s="2" t="e">
        <f t="shared" ca="1" si="279"/>
        <v>#REF!</v>
      </c>
      <c r="BK480" s="2" t="e">
        <f t="shared" ca="1" si="279"/>
        <v>#REF!</v>
      </c>
      <c r="BL480" s="2" t="e">
        <f t="shared" ca="1" si="279"/>
        <v>#REF!</v>
      </c>
      <c r="BM480" s="2" t="e">
        <f t="shared" ca="1" si="279"/>
        <v>#REF!</v>
      </c>
      <c r="BN480" s="2" t="e">
        <f t="shared" ca="1" si="279"/>
        <v>#REF!</v>
      </c>
      <c r="BO480" s="2" t="e">
        <f t="shared" ca="1" si="279"/>
        <v>#REF!</v>
      </c>
      <c r="BP480" s="2" t="e">
        <f t="shared" ca="1" si="279"/>
        <v>#REF!</v>
      </c>
      <c r="BR480" s="2" t="e">
        <f t="shared" ca="1" si="279"/>
        <v>#REF!</v>
      </c>
      <c r="BS480" s="2" t="e">
        <f t="shared" ca="1" si="279"/>
        <v>#REF!</v>
      </c>
      <c r="BT480" s="2" t="e">
        <f t="shared" ca="1" si="279"/>
        <v>#REF!</v>
      </c>
      <c r="BV480" s="2" t="e">
        <f t="shared" ca="1" si="279"/>
        <v>#REF!</v>
      </c>
      <c r="BW480" s="2" t="e">
        <f t="shared" ca="1" si="279"/>
        <v>#REF!</v>
      </c>
      <c r="BX480" s="2" t="e">
        <f t="shared" ca="1" si="279"/>
        <v>#REF!</v>
      </c>
      <c r="BY480" s="2" t="e">
        <f t="shared" ca="1" si="275"/>
        <v>#REF!</v>
      </c>
      <c r="BZ480" s="2" t="e">
        <f t="shared" ca="1" si="275"/>
        <v>#REF!</v>
      </c>
      <c r="CA480" s="2" t="e">
        <f t="shared" ca="1" si="275"/>
        <v>#REF!</v>
      </c>
      <c r="CC480" s="2" t="e">
        <f t="shared" ca="1" si="275"/>
        <v>#REF!</v>
      </c>
    </row>
    <row r="481" spans="4:81">
      <c r="G481" s="694"/>
      <c r="H481" s="29" t="s">
        <v>23</v>
      </c>
      <c r="I481" s="4" t="e">
        <f t="shared" ca="1" si="276"/>
        <v>#REF!</v>
      </c>
      <c r="J481" s="4" t="e">
        <f t="shared" ca="1" si="276"/>
        <v>#REF!</v>
      </c>
      <c r="K481" s="4" t="e">
        <f t="shared" ca="1" si="276"/>
        <v>#REF!</v>
      </c>
      <c r="L481" s="4" t="e">
        <f t="shared" ca="1" si="276"/>
        <v>#REF!</v>
      </c>
      <c r="M481" s="4" t="e">
        <f t="shared" ca="1" si="276"/>
        <v>#REF!</v>
      </c>
      <c r="N481" s="4" t="e">
        <f t="shared" ca="1" si="276"/>
        <v>#REF!</v>
      </c>
      <c r="O481" s="4" t="e">
        <f t="shared" ca="1" si="276"/>
        <v>#REF!</v>
      </c>
      <c r="P481" s="4" t="e">
        <f t="shared" ca="1" si="276"/>
        <v>#REF!</v>
      </c>
      <c r="Q481" s="4" t="e">
        <f t="shared" ca="1" si="276"/>
        <v>#REF!</v>
      </c>
      <c r="R481" s="4" t="e">
        <f t="shared" ca="1" si="276"/>
        <v>#REF!</v>
      </c>
      <c r="S481" s="4" t="e">
        <f t="shared" ca="1" si="276"/>
        <v>#REF!</v>
      </c>
      <c r="T481" s="4" t="e">
        <f t="shared" ca="1" si="276"/>
        <v>#REF!</v>
      </c>
      <c r="U481" s="4" t="e">
        <f t="shared" ca="1" si="276"/>
        <v>#REF!</v>
      </c>
      <c r="V481" s="4" t="e">
        <f t="shared" ca="1" si="276"/>
        <v>#REF!</v>
      </c>
      <c r="W481" s="4" t="e">
        <f t="shared" ca="1" si="276"/>
        <v>#REF!</v>
      </c>
      <c r="X481" s="4" t="e">
        <f t="shared" ca="1" si="276"/>
        <v>#REF!</v>
      </c>
      <c r="Y481" s="4" t="e">
        <f t="shared" ca="1" si="280"/>
        <v>#REF!</v>
      </c>
      <c r="Z481" s="4" t="e">
        <f t="shared" ca="1" si="280"/>
        <v>#REF!</v>
      </c>
      <c r="AA481" s="4" t="e">
        <f t="shared" ca="1" si="280"/>
        <v>#REF!</v>
      </c>
      <c r="AB481" s="4" t="e">
        <f t="shared" ca="1" si="280"/>
        <v>#REF!</v>
      </c>
      <c r="AC481" s="4" t="e">
        <f t="shared" ca="1" si="280"/>
        <v>#REF!</v>
      </c>
      <c r="AD481" s="4" t="e">
        <f t="shared" ca="1" si="280"/>
        <v>#REF!</v>
      </c>
      <c r="AE481" s="4" t="e">
        <f t="shared" ca="1" si="280"/>
        <v>#REF!</v>
      </c>
      <c r="AF481" s="4" t="e">
        <f t="shared" ca="1" si="280"/>
        <v>#REF!</v>
      </c>
      <c r="AG481" s="4" t="e">
        <f t="shared" ca="1" si="280"/>
        <v>#REF!</v>
      </c>
      <c r="AH481" s="4" t="e">
        <f t="shared" ca="1" si="280"/>
        <v>#REF!</v>
      </c>
      <c r="AI481" s="4" t="e">
        <f t="shared" ca="1" si="280"/>
        <v>#REF!</v>
      </c>
      <c r="AJ481" s="4" t="e">
        <f t="shared" ca="1" si="280"/>
        <v>#REF!</v>
      </c>
      <c r="AK481" s="4" t="e">
        <f t="shared" ca="1" si="280"/>
        <v>#REF!</v>
      </c>
      <c r="AL481" s="4" t="e">
        <f t="shared" ca="1" si="280"/>
        <v>#REF!</v>
      </c>
      <c r="AM481" s="4" t="e">
        <f t="shared" ca="1" si="280"/>
        <v>#REF!</v>
      </c>
      <c r="AN481" s="4" t="e">
        <f t="shared" ca="1" si="280"/>
        <v>#REF!</v>
      </c>
      <c r="AO481" s="4" t="e">
        <f t="shared" ca="1" si="281"/>
        <v>#REF!</v>
      </c>
      <c r="AP481" s="4" t="e">
        <f t="shared" ca="1" si="281"/>
        <v>#REF!</v>
      </c>
      <c r="AQ481" s="4" t="e">
        <f t="shared" ca="1" si="281"/>
        <v>#REF!</v>
      </c>
      <c r="AR481" s="4" t="e">
        <f t="shared" ca="1" si="281"/>
        <v>#REF!</v>
      </c>
      <c r="AS481" s="4" t="e">
        <f t="shared" ca="1" si="278"/>
        <v>#REF!</v>
      </c>
      <c r="AT481" s="4" t="e">
        <f t="shared" ca="1" si="278"/>
        <v>#REF!</v>
      </c>
      <c r="AU481" s="4" t="e">
        <f t="shared" ca="1" si="278"/>
        <v>#REF!</v>
      </c>
      <c r="AV481" s="4" t="e">
        <f t="shared" ca="1" si="278"/>
        <v>#REF!</v>
      </c>
      <c r="AW481" s="4" t="e">
        <f t="shared" ca="1" si="278"/>
        <v>#REF!</v>
      </c>
      <c r="AX481" s="4" t="e">
        <f t="shared" ca="1" si="278"/>
        <v>#REF!</v>
      </c>
      <c r="AY481" s="4" t="e">
        <f t="shared" ca="1" si="278"/>
        <v>#REF!</v>
      </c>
      <c r="AZ481" s="4" t="e">
        <f t="shared" ca="1" si="278"/>
        <v>#REF!</v>
      </c>
      <c r="BA481" s="4" t="e">
        <f t="shared" ca="1" si="278"/>
        <v>#REF!</v>
      </c>
      <c r="BB481" s="4" t="e">
        <f t="shared" ca="1" si="278"/>
        <v>#REF!</v>
      </c>
      <c r="BC481" s="4" t="e">
        <f t="shared" ca="1" si="278"/>
        <v>#REF!</v>
      </c>
      <c r="BD481" s="4" t="e">
        <f t="shared" ca="1" si="278"/>
        <v>#REF!</v>
      </c>
      <c r="BE481" s="4" t="e">
        <f t="shared" ca="1" si="278"/>
        <v>#REF!</v>
      </c>
      <c r="BF481" s="4" t="e">
        <f t="shared" ca="1" si="278"/>
        <v>#REF!</v>
      </c>
      <c r="BG481" s="4" t="e">
        <f t="shared" ca="1" si="278"/>
        <v>#REF!</v>
      </c>
      <c r="BH481" s="4" t="e">
        <f t="shared" ca="1" si="278"/>
        <v>#REF!</v>
      </c>
      <c r="BI481" s="4" t="e">
        <f t="shared" ca="1" si="279"/>
        <v>#REF!</v>
      </c>
      <c r="BJ481" s="4" t="e">
        <f t="shared" ca="1" si="279"/>
        <v>#REF!</v>
      </c>
      <c r="BK481" s="4" t="e">
        <f t="shared" ca="1" si="279"/>
        <v>#REF!</v>
      </c>
      <c r="BL481" s="4" t="e">
        <f t="shared" ca="1" si="279"/>
        <v>#REF!</v>
      </c>
      <c r="BM481" s="4" t="e">
        <f t="shared" ca="1" si="279"/>
        <v>#REF!</v>
      </c>
      <c r="BN481" s="4" t="e">
        <f t="shared" ca="1" si="279"/>
        <v>#REF!</v>
      </c>
      <c r="BO481" s="4" t="e">
        <f t="shared" ca="1" si="279"/>
        <v>#REF!</v>
      </c>
      <c r="BP481" s="4" t="e">
        <f t="shared" ca="1" si="279"/>
        <v>#REF!</v>
      </c>
      <c r="BR481" s="4" t="e">
        <f t="shared" ca="1" si="279"/>
        <v>#REF!</v>
      </c>
      <c r="BS481" s="4" t="e">
        <f t="shared" ca="1" si="279"/>
        <v>#REF!</v>
      </c>
      <c r="BT481" s="4" t="e">
        <f t="shared" ca="1" si="279"/>
        <v>#REF!</v>
      </c>
      <c r="BV481" s="4" t="e">
        <f t="shared" ca="1" si="279"/>
        <v>#REF!</v>
      </c>
      <c r="BW481" s="4" t="e">
        <f t="shared" ca="1" si="279"/>
        <v>#REF!</v>
      </c>
      <c r="BX481" s="4" t="e">
        <f t="shared" ca="1" si="279"/>
        <v>#REF!</v>
      </c>
      <c r="BY481" s="4" t="e">
        <f t="shared" ca="1" si="275"/>
        <v>#REF!</v>
      </c>
      <c r="BZ481" s="4" t="e">
        <f t="shared" ca="1" si="275"/>
        <v>#REF!</v>
      </c>
      <c r="CA481" s="4" t="e">
        <f t="shared" ca="1" si="275"/>
        <v>#REF!</v>
      </c>
      <c r="CC481" s="4" t="e">
        <f t="shared" ca="1" si="275"/>
        <v>#REF!</v>
      </c>
    </row>
    <row r="482" spans="4:81">
      <c r="G482" s="694"/>
      <c r="H482" s="29" t="s">
        <v>24</v>
      </c>
      <c r="I482" s="4" t="e">
        <f t="shared" ca="1" si="276"/>
        <v>#REF!</v>
      </c>
      <c r="J482" s="4" t="e">
        <f t="shared" ca="1" si="276"/>
        <v>#REF!</v>
      </c>
      <c r="K482" s="4" t="e">
        <f t="shared" ca="1" si="276"/>
        <v>#REF!</v>
      </c>
      <c r="L482" s="4" t="e">
        <f t="shared" ca="1" si="276"/>
        <v>#REF!</v>
      </c>
      <c r="M482" s="4" t="e">
        <f t="shared" ca="1" si="276"/>
        <v>#REF!</v>
      </c>
      <c r="N482" s="4" t="e">
        <f t="shared" ca="1" si="276"/>
        <v>#REF!</v>
      </c>
      <c r="O482" s="4" t="e">
        <f t="shared" ca="1" si="276"/>
        <v>#REF!</v>
      </c>
      <c r="P482" s="4" t="e">
        <f t="shared" ca="1" si="276"/>
        <v>#REF!</v>
      </c>
      <c r="Q482" s="4" t="e">
        <f t="shared" ca="1" si="276"/>
        <v>#REF!</v>
      </c>
      <c r="R482" s="4" t="e">
        <f t="shared" ca="1" si="276"/>
        <v>#REF!</v>
      </c>
      <c r="S482" s="4" t="e">
        <f t="shared" ca="1" si="276"/>
        <v>#REF!</v>
      </c>
      <c r="T482" s="4" t="e">
        <f t="shared" ca="1" si="276"/>
        <v>#REF!</v>
      </c>
      <c r="U482" s="4" t="e">
        <f t="shared" ca="1" si="276"/>
        <v>#REF!</v>
      </c>
      <c r="V482" s="4" t="e">
        <f t="shared" ca="1" si="276"/>
        <v>#REF!</v>
      </c>
      <c r="W482" s="4" t="e">
        <f t="shared" ca="1" si="276"/>
        <v>#REF!</v>
      </c>
      <c r="X482" s="4" t="e">
        <f t="shared" ca="1" si="276"/>
        <v>#REF!</v>
      </c>
      <c r="Y482" s="4" t="e">
        <f t="shared" ca="1" si="280"/>
        <v>#REF!</v>
      </c>
      <c r="Z482" s="4" t="e">
        <f t="shared" ca="1" si="280"/>
        <v>#REF!</v>
      </c>
      <c r="AA482" s="4" t="e">
        <f t="shared" ca="1" si="280"/>
        <v>#REF!</v>
      </c>
      <c r="AB482" s="4" t="e">
        <f t="shared" ca="1" si="280"/>
        <v>#REF!</v>
      </c>
      <c r="AC482" s="4" t="e">
        <f t="shared" ca="1" si="280"/>
        <v>#REF!</v>
      </c>
      <c r="AD482" s="4" t="e">
        <f t="shared" ca="1" si="280"/>
        <v>#REF!</v>
      </c>
      <c r="AE482" s="4" t="e">
        <f t="shared" ca="1" si="280"/>
        <v>#REF!</v>
      </c>
      <c r="AF482" s="4" t="e">
        <f t="shared" ca="1" si="280"/>
        <v>#REF!</v>
      </c>
      <c r="AG482" s="4" t="e">
        <f t="shared" ca="1" si="280"/>
        <v>#REF!</v>
      </c>
      <c r="AH482" s="4" t="e">
        <f t="shared" ca="1" si="280"/>
        <v>#REF!</v>
      </c>
      <c r="AI482" s="4" t="e">
        <f t="shared" ca="1" si="280"/>
        <v>#REF!</v>
      </c>
      <c r="AJ482" s="4" t="e">
        <f t="shared" ca="1" si="280"/>
        <v>#REF!</v>
      </c>
      <c r="AK482" s="4" t="e">
        <f t="shared" ca="1" si="280"/>
        <v>#REF!</v>
      </c>
      <c r="AL482" s="4" t="e">
        <f t="shared" ca="1" si="280"/>
        <v>#REF!</v>
      </c>
      <c r="AM482" s="4" t="e">
        <f t="shared" ca="1" si="280"/>
        <v>#REF!</v>
      </c>
      <c r="AN482" s="4" t="e">
        <f t="shared" ca="1" si="280"/>
        <v>#REF!</v>
      </c>
      <c r="AO482" s="4" t="e">
        <f t="shared" ca="1" si="281"/>
        <v>#REF!</v>
      </c>
      <c r="AP482" s="4" t="e">
        <f t="shared" ca="1" si="281"/>
        <v>#REF!</v>
      </c>
      <c r="AQ482" s="4" t="e">
        <f t="shared" ca="1" si="281"/>
        <v>#REF!</v>
      </c>
      <c r="AR482" s="4" t="e">
        <f t="shared" ca="1" si="281"/>
        <v>#REF!</v>
      </c>
      <c r="AS482" s="4" t="e">
        <f t="shared" ca="1" si="278"/>
        <v>#REF!</v>
      </c>
      <c r="AT482" s="4" t="e">
        <f t="shared" ca="1" si="278"/>
        <v>#REF!</v>
      </c>
      <c r="AU482" s="4" t="e">
        <f t="shared" ca="1" si="278"/>
        <v>#REF!</v>
      </c>
      <c r="AV482" s="4" t="e">
        <f t="shared" ca="1" si="278"/>
        <v>#REF!</v>
      </c>
      <c r="AW482" s="4" t="e">
        <f t="shared" ca="1" si="278"/>
        <v>#REF!</v>
      </c>
      <c r="AX482" s="4" t="e">
        <f t="shared" ca="1" si="278"/>
        <v>#REF!</v>
      </c>
      <c r="AY482" s="4" t="e">
        <f t="shared" ca="1" si="278"/>
        <v>#REF!</v>
      </c>
      <c r="AZ482" s="4" t="e">
        <f t="shared" ca="1" si="278"/>
        <v>#REF!</v>
      </c>
      <c r="BA482" s="4" t="e">
        <f t="shared" ca="1" si="278"/>
        <v>#REF!</v>
      </c>
      <c r="BB482" s="4" t="e">
        <f t="shared" ca="1" si="278"/>
        <v>#REF!</v>
      </c>
      <c r="BC482" s="4" t="e">
        <f t="shared" ca="1" si="278"/>
        <v>#REF!</v>
      </c>
      <c r="BD482" s="4" t="e">
        <f t="shared" ca="1" si="278"/>
        <v>#REF!</v>
      </c>
      <c r="BE482" s="4" t="e">
        <f t="shared" ca="1" si="278"/>
        <v>#REF!</v>
      </c>
      <c r="BF482" s="4" t="e">
        <f t="shared" ca="1" si="278"/>
        <v>#REF!</v>
      </c>
      <c r="BG482" s="4" t="e">
        <f t="shared" ca="1" si="278"/>
        <v>#REF!</v>
      </c>
      <c r="BH482" s="4" t="e">
        <f t="shared" ca="1" si="278"/>
        <v>#REF!</v>
      </c>
      <c r="BI482" s="4" t="e">
        <f t="shared" ca="1" si="279"/>
        <v>#REF!</v>
      </c>
      <c r="BJ482" s="4" t="e">
        <f t="shared" ca="1" si="279"/>
        <v>#REF!</v>
      </c>
      <c r="BK482" s="4" t="e">
        <f t="shared" ca="1" si="279"/>
        <v>#REF!</v>
      </c>
      <c r="BL482" s="4" t="e">
        <f t="shared" ca="1" si="279"/>
        <v>#REF!</v>
      </c>
      <c r="BM482" s="4" t="e">
        <f t="shared" ca="1" si="279"/>
        <v>#REF!</v>
      </c>
      <c r="BN482" s="4" t="e">
        <f t="shared" ca="1" si="279"/>
        <v>#REF!</v>
      </c>
      <c r="BO482" s="4" t="e">
        <f t="shared" ca="1" si="279"/>
        <v>#REF!</v>
      </c>
      <c r="BP482" s="4" t="e">
        <f t="shared" ca="1" si="279"/>
        <v>#REF!</v>
      </c>
      <c r="BR482" s="4" t="e">
        <f t="shared" ca="1" si="279"/>
        <v>#REF!</v>
      </c>
      <c r="BS482" s="4" t="e">
        <f t="shared" ca="1" si="279"/>
        <v>#REF!</v>
      </c>
      <c r="BT482" s="4" t="e">
        <f t="shared" ca="1" si="279"/>
        <v>#REF!</v>
      </c>
      <c r="BV482" s="4" t="e">
        <f t="shared" ca="1" si="279"/>
        <v>#REF!</v>
      </c>
      <c r="BW482" s="4" t="e">
        <f t="shared" ca="1" si="279"/>
        <v>#REF!</v>
      </c>
      <c r="BX482" s="4" t="e">
        <f t="shared" ca="1" si="279"/>
        <v>#REF!</v>
      </c>
      <c r="BY482" s="4" t="e">
        <f t="shared" ca="1" si="275"/>
        <v>#REF!</v>
      </c>
      <c r="BZ482" s="4" t="e">
        <f t="shared" ca="1" si="275"/>
        <v>#REF!</v>
      </c>
      <c r="CA482" s="4" t="e">
        <f t="shared" ca="1" si="275"/>
        <v>#REF!</v>
      </c>
      <c r="CC482" s="4" t="e">
        <f t="shared" ca="1" si="275"/>
        <v>#REF!</v>
      </c>
    </row>
    <row r="483" spans="4:81">
      <c r="G483" s="694"/>
      <c r="H483" s="29" t="s">
        <v>25</v>
      </c>
      <c r="I483" s="4" t="e">
        <f t="shared" ca="1" si="276"/>
        <v>#REF!</v>
      </c>
      <c r="J483" s="4" t="e">
        <f t="shared" ca="1" si="276"/>
        <v>#REF!</v>
      </c>
      <c r="K483" s="4" t="e">
        <f t="shared" ca="1" si="276"/>
        <v>#REF!</v>
      </c>
      <c r="L483" s="4" t="e">
        <f t="shared" ca="1" si="276"/>
        <v>#REF!</v>
      </c>
      <c r="M483" s="4" t="e">
        <f t="shared" ca="1" si="276"/>
        <v>#REF!</v>
      </c>
      <c r="N483" s="4" t="e">
        <f t="shared" ca="1" si="276"/>
        <v>#REF!</v>
      </c>
      <c r="O483" s="4" t="e">
        <f t="shared" ca="1" si="276"/>
        <v>#REF!</v>
      </c>
      <c r="P483" s="4" t="e">
        <f t="shared" ca="1" si="276"/>
        <v>#REF!</v>
      </c>
      <c r="Q483" s="4" t="e">
        <f t="shared" ca="1" si="276"/>
        <v>#REF!</v>
      </c>
      <c r="R483" s="4" t="e">
        <f t="shared" ca="1" si="276"/>
        <v>#REF!</v>
      </c>
      <c r="S483" s="4" t="e">
        <f t="shared" ca="1" si="276"/>
        <v>#REF!</v>
      </c>
      <c r="T483" s="4" t="e">
        <f t="shared" ca="1" si="276"/>
        <v>#REF!</v>
      </c>
      <c r="U483" s="4" t="e">
        <f t="shared" ca="1" si="276"/>
        <v>#REF!</v>
      </c>
      <c r="V483" s="4" t="e">
        <f t="shared" ca="1" si="276"/>
        <v>#REF!</v>
      </c>
      <c r="W483" s="4" t="e">
        <f t="shared" ca="1" si="276"/>
        <v>#REF!</v>
      </c>
      <c r="X483" s="4" t="e">
        <f t="shared" ca="1" si="276"/>
        <v>#REF!</v>
      </c>
      <c r="Y483" s="4" t="e">
        <f t="shared" ca="1" si="280"/>
        <v>#REF!</v>
      </c>
      <c r="Z483" s="4" t="e">
        <f t="shared" ca="1" si="280"/>
        <v>#REF!</v>
      </c>
      <c r="AA483" s="4" t="e">
        <f t="shared" ca="1" si="280"/>
        <v>#REF!</v>
      </c>
      <c r="AB483" s="4" t="e">
        <f t="shared" ca="1" si="280"/>
        <v>#REF!</v>
      </c>
      <c r="AC483" s="4" t="e">
        <f t="shared" ca="1" si="280"/>
        <v>#REF!</v>
      </c>
      <c r="AD483" s="4" t="e">
        <f t="shared" ca="1" si="280"/>
        <v>#REF!</v>
      </c>
      <c r="AE483" s="4" t="e">
        <f t="shared" ca="1" si="280"/>
        <v>#REF!</v>
      </c>
      <c r="AF483" s="4" t="e">
        <f t="shared" ca="1" si="280"/>
        <v>#REF!</v>
      </c>
      <c r="AG483" s="4" t="e">
        <f t="shared" ca="1" si="280"/>
        <v>#REF!</v>
      </c>
      <c r="AH483" s="4" t="e">
        <f t="shared" ca="1" si="280"/>
        <v>#REF!</v>
      </c>
      <c r="AI483" s="4" t="e">
        <f t="shared" ca="1" si="280"/>
        <v>#REF!</v>
      </c>
      <c r="AJ483" s="4" t="e">
        <f t="shared" ca="1" si="280"/>
        <v>#REF!</v>
      </c>
      <c r="AK483" s="4" t="e">
        <f t="shared" ca="1" si="280"/>
        <v>#REF!</v>
      </c>
      <c r="AL483" s="4" t="e">
        <f t="shared" ca="1" si="280"/>
        <v>#REF!</v>
      </c>
      <c r="AM483" s="4" t="e">
        <f t="shared" ca="1" si="280"/>
        <v>#REF!</v>
      </c>
      <c r="AN483" s="4" t="e">
        <f t="shared" ca="1" si="280"/>
        <v>#REF!</v>
      </c>
      <c r="AO483" s="4" t="e">
        <f t="shared" ca="1" si="281"/>
        <v>#REF!</v>
      </c>
      <c r="AP483" s="4" t="e">
        <f t="shared" ca="1" si="281"/>
        <v>#REF!</v>
      </c>
      <c r="AQ483" s="4" t="e">
        <f t="shared" ca="1" si="281"/>
        <v>#REF!</v>
      </c>
      <c r="AR483" s="4" t="e">
        <f t="shared" ca="1" si="281"/>
        <v>#REF!</v>
      </c>
      <c r="AS483" s="4" t="e">
        <f t="shared" ca="1" si="278"/>
        <v>#REF!</v>
      </c>
      <c r="AT483" s="4" t="e">
        <f t="shared" ca="1" si="278"/>
        <v>#REF!</v>
      </c>
      <c r="AU483" s="4" t="e">
        <f t="shared" ca="1" si="278"/>
        <v>#REF!</v>
      </c>
      <c r="AV483" s="4" t="e">
        <f t="shared" ca="1" si="278"/>
        <v>#REF!</v>
      </c>
      <c r="AW483" s="4" t="e">
        <f t="shared" ca="1" si="278"/>
        <v>#REF!</v>
      </c>
      <c r="AX483" s="4" t="e">
        <f t="shared" ca="1" si="278"/>
        <v>#REF!</v>
      </c>
      <c r="AY483" s="4" t="e">
        <f t="shared" ca="1" si="278"/>
        <v>#REF!</v>
      </c>
      <c r="AZ483" s="4" t="e">
        <f t="shared" ca="1" si="278"/>
        <v>#REF!</v>
      </c>
      <c r="BA483" s="4" t="e">
        <f t="shared" ca="1" si="278"/>
        <v>#REF!</v>
      </c>
      <c r="BB483" s="4" t="e">
        <f t="shared" ca="1" si="278"/>
        <v>#REF!</v>
      </c>
      <c r="BC483" s="4" t="e">
        <f t="shared" ca="1" si="278"/>
        <v>#REF!</v>
      </c>
      <c r="BD483" s="4" t="e">
        <f t="shared" ca="1" si="278"/>
        <v>#REF!</v>
      </c>
      <c r="BE483" s="4" t="e">
        <f t="shared" ca="1" si="278"/>
        <v>#REF!</v>
      </c>
      <c r="BF483" s="4" t="e">
        <f t="shared" ca="1" si="278"/>
        <v>#REF!</v>
      </c>
      <c r="BG483" s="4" t="e">
        <f t="shared" ca="1" si="278"/>
        <v>#REF!</v>
      </c>
      <c r="BH483" s="4" t="e">
        <f t="shared" ca="1" si="278"/>
        <v>#REF!</v>
      </c>
      <c r="BI483" s="4" t="e">
        <f t="shared" ca="1" si="279"/>
        <v>#REF!</v>
      </c>
      <c r="BJ483" s="4" t="e">
        <f t="shared" ca="1" si="279"/>
        <v>#REF!</v>
      </c>
      <c r="BK483" s="4" t="e">
        <f t="shared" ca="1" si="279"/>
        <v>#REF!</v>
      </c>
      <c r="BL483" s="4" t="e">
        <f t="shared" ca="1" si="279"/>
        <v>#REF!</v>
      </c>
      <c r="BM483" s="4" t="e">
        <f t="shared" ca="1" si="279"/>
        <v>#REF!</v>
      </c>
      <c r="BN483" s="4" t="e">
        <f t="shared" ca="1" si="279"/>
        <v>#REF!</v>
      </c>
      <c r="BO483" s="4" t="e">
        <f t="shared" ca="1" si="279"/>
        <v>#REF!</v>
      </c>
      <c r="BP483" s="4" t="e">
        <f t="shared" ca="1" si="279"/>
        <v>#REF!</v>
      </c>
      <c r="BR483" s="4" t="e">
        <f t="shared" ca="1" si="279"/>
        <v>#REF!</v>
      </c>
      <c r="BS483" s="4" t="e">
        <f t="shared" ca="1" si="279"/>
        <v>#REF!</v>
      </c>
      <c r="BT483" s="4" t="e">
        <f t="shared" ca="1" si="279"/>
        <v>#REF!</v>
      </c>
      <c r="BV483" s="4" t="e">
        <f t="shared" ca="1" si="279"/>
        <v>#REF!</v>
      </c>
      <c r="BW483" s="4" t="e">
        <f t="shared" ca="1" si="279"/>
        <v>#REF!</v>
      </c>
      <c r="BX483" s="4" t="e">
        <f t="shared" ca="1" si="279"/>
        <v>#REF!</v>
      </c>
      <c r="BY483" s="4" t="e">
        <f t="shared" ca="1" si="275"/>
        <v>#REF!</v>
      </c>
      <c r="BZ483" s="4" t="e">
        <f t="shared" ca="1" si="275"/>
        <v>#REF!</v>
      </c>
      <c r="CA483" s="4" t="e">
        <f t="shared" ca="1" si="275"/>
        <v>#REF!</v>
      </c>
      <c r="CC483" s="4" t="e">
        <f t="shared" ca="1" si="275"/>
        <v>#REF!</v>
      </c>
    </row>
    <row r="484" spans="4:81">
      <c r="G484" s="694"/>
      <c r="H484" s="29" t="s">
        <v>26</v>
      </c>
      <c r="I484" s="4" t="e">
        <f t="shared" ca="1" si="276"/>
        <v>#REF!</v>
      </c>
      <c r="J484" s="4" t="e">
        <f t="shared" ca="1" si="276"/>
        <v>#REF!</v>
      </c>
      <c r="K484" s="4" t="e">
        <f t="shared" ca="1" si="276"/>
        <v>#REF!</v>
      </c>
      <c r="L484" s="4" t="e">
        <f t="shared" ca="1" si="276"/>
        <v>#REF!</v>
      </c>
      <c r="M484" s="4" t="e">
        <f t="shared" ca="1" si="276"/>
        <v>#REF!</v>
      </c>
      <c r="N484" s="4" t="e">
        <f t="shared" ca="1" si="276"/>
        <v>#REF!</v>
      </c>
      <c r="O484" s="4" t="e">
        <f t="shared" ca="1" si="276"/>
        <v>#REF!</v>
      </c>
      <c r="P484" s="4" t="e">
        <f t="shared" ca="1" si="276"/>
        <v>#REF!</v>
      </c>
      <c r="Q484" s="4" t="e">
        <f t="shared" ca="1" si="276"/>
        <v>#REF!</v>
      </c>
      <c r="R484" s="4" t="e">
        <f t="shared" ca="1" si="276"/>
        <v>#REF!</v>
      </c>
      <c r="S484" s="4" t="e">
        <f t="shared" ca="1" si="276"/>
        <v>#REF!</v>
      </c>
      <c r="T484" s="4" t="e">
        <f t="shared" ca="1" si="276"/>
        <v>#REF!</v>
      </c>
      <c r="U484" s="4" t="e">
        <f t="shared" ca="1" si="276"/>
        <v>#REF!</v>
      </c>
      <c r="V484" s="4" t="e">
        <f t="shared" ca="1" si="276"/>
        <v>#REF!</v>
      </c>
      <c r="W484" s="4" t="e">
        <f t="shared" ca="1" si="276"/>
        <v>#REF!</v>
      </c>
      <c r="X484" s="4" t="e">
        <f t="shared" ca="1" si="276"/>
        <v>#REF!</v>
      </c>
      <c r="Y484" s="4" t="e">
        <f t="shared" ca="1" si="280"/>
        <v>#REF!</v>
      </c>
      <c r="Z484" s="4" t="e">
        <f t="shared" ca="1" si="280"/>
        <v>#REF!</v>
      </c>
      <c r="AA484" s="4" t="e">
        <f t="shared" ca="1" si="280"/>
        <v>#REF!</v>
      </c>
      <c r="AB484" s="4" t="e">
        <f t="shared" ca="1" si="280"/>
        <v>#REF!</v>
      </c>
      <c r="AC484" s="4" t="e">
        <f t="shared" ca="1" si="280"/>
        <v>#REF!</v>
      </c>
      <c r="AD484" s="4" t="e">
        <f t="shared" ca="1" si="280"/>
        <v>#REF!</v>
      </c>
      <c r="AE484" s="4" t="e">
        <f t="shared" ca="1" si="280"/>
        <v>#REF!</v>
      </c>
      <c r="AF484" s="4" t="e">
        <f t="shared" ca="1" si="280"/>
        <v>#REF!</v>
      </c>
      <c r="AG484" s="4" t="e">
        <f t="shared" ca="1" si="280"/>
        <v>#REF!</v>
      </c>
      <c r="AH484" s="4" t="e">
        <f t="shared" ca="1" si="280"/>
        <v>#REF!</v>
      </c>
      <c r="AI484" s="4" t="e">
        <f t="shared" ca="1" si="280"/>
        <v>#REF!</v>
      </c>
      <c r="AJ484" s="4" t="e">
        <f t="shared" ca="1" si="280"/>
        <v>#REF!</v>
      </c>
      <c r="AK484" s="4" t="e">
        <f t="shared" ca="1" si="280"/>
        <v>#REF!</v>
      </c>
      <c r="AL484" s="4" t="e">
        <f t="shared" ca="1" si="280"/>
        <v>#REF!</v>
      </c>
      <c r="AM484" s="4" t="e">
        <f t="shared" ca="1" si="280"/>
        <v>#REF!</v>
      </c>
      <c r="AN484" s="4" t="e">
        <f t="shared" ca="1" si="280"/>
        <v>#REF!</v>
      </c>
      <c r="AO484" s="4" t="e">
        <f t="shared" ca="1" si="281"/>
        <v>#REF!</v>
      </c>
      <c r="AP484" s="4" t="e">
        <f t="shared" ca="1" si="281"/>
        <v>#REF!</v>
      </c>
      <c r="AQ484" s="4" t="e">
        <f t="shared" ca="1" si="281"/>
        <v>#REF!</v>
      </c>
      <c r="AR484" s="4" t="e">
        <f t="shared" ca="1" si="281"/>
        <v>#REF!</v>
      </c>
      <c r="AS484" s="4" t="e">
        <f t="shared" ca="1" si="278"/>
        <v>#REF!</v>
      </c>
      <c r="AT484" s="4" t="e">
        <f t="shared" ca="1" si="278"/>
        <v>#REF!</v>
      </c>
      <c r="AU484" s="4" t="e">
        <f t="shared" ca="1" si="278"/>
        <v>#REF!</v>
      </c>
      <c r="AV484" s="4" t="e">
        <f t="shared" ca="1" si="278"/>
        <v>#REF!</v>
      </c>
      <c r="AW484" s="4" t="e">
        <f t="shared" ca="1" si="278"/>
        <v>#REF!</v>
      </c>
      <c r="AX484" s="4" t="e">
        <f t="shared" ca="1" si="278"/>
        <v>#REF!</v>
      </c>
      <c r="AY484" s="4" t="e">
        <f t="shared" ca="1" si="278"/>
        <v>#REF!</v>
      </c>
      <c r="AZ484" s="4" t="e">
        <f t="shared" ca="1" si="278"/>
        <v>#REF!</v>
      </c>
      <c r="BA484" s="4" t="e">
        <f t="shared" ca="1" si="278"/>
        <v>#REF!</v>
      </c>
      <c r="BB484" s="4" t="e">
        <f t="shared" ca="1" si="278"/>
        <v>#REF!</v>
      </c>
      <c r="BC484" s="4" t="e">
        <f t="shared" ca="1" si="278"/>
        <v>#REF!</v>
      </c>
      <c r="BD484" s="4" t="e">
        <f t="shared" ca="1" si="278"/>
        <v>#REF!</v>
      </c>
      <c r="BE484" s="4" t="e">
        <f t="shared" ca="1" si="278"/>
        <v>#REF!</v>
      </c>
      <c r="BF484" s="4" t="e">
        <f t="shared" ca="1" si="278"/>
        <v>#REF!</v>
      </c>
      <c r="BG484" s="4" t="e">
        <f t="shared" ca="1" si="278"/>
        <v>#REF!</v>
      </c>
      <c r="BH484" s="4" t="e">
        <f t="shared" ca="1" si="278"/>
        <v>#REF!</v>
      </c>
      <c r="BI484" s="4" t="e">
        <f t="shared" ca="1" si="279"/>
        <v>#REF!</v>
      </c>
      <c r="BJ484" s="4" t="e">
        <f t="shared" ca="1" si="279"/>
        <v>#REF!</v>
      </c>
      <c r="BK484" s="4" t="e">
        <f t="shared" ca="1" si="279"/>
        <v>#REF!</v>
      </c>
      <c r="BL484" s="4" t="e">
        <f t="shared" ca="1" si="279"/>
        <v>#REF!</v>
      </c>
      <c r="BM484" s="4" t="e">
        <f t="shared" ca="1" si="279"/>
        <v>#REF!</v>
      </c>
      <c r="BN484" s="4" t="e">
        <f t="shared" ca="1" si="279"/>
        <v>#REF!</v>
      </c>
      <c r="BO484" s="4" t="e">
        <f t="shared" ca="1" si="279"/>
        <v>#REF!</v>
      </c>
      <c r="BP484" s="4" t="e">
        <f t="shared" ca="1" si="279"/>
        <v>#REF!</v>
      </c>
      <c r="BR484" s="4" t="e">
        <f t="shared" ca="1" si="279"/>
        <v>#REF!</v>
      </c>
      <c r="BS484" s="4" t="e">
        <f t="shared" ca="1" si="279"/>
        <v>#REF!</v>
      </c>
      <c r="BT484" s="4" t="e">
        <f t="shared" ca="1" si="279"/>
        <v>#REF!</v>
      </c>
      <c r="BV484" s="4" t="e">
        <f t="shared" ca="1" si="279"/>
        <v>#REF!</v>
      </c>
      <c r="BW484" s="4" t="e">
        <f t="shared" ca="1" si="279"/>
        <v>#REF!</v>
      </c>
      <c r="BX484" s="4" t="e">
        <f t="shared" ca="1" si="279"/>
        <v>#REF!</v>
      </c>
      <c r="BY484" s="4" t="e">
        <f t="shared" ca="1" si="275"/>
        <v>#REF!</v>
      </c>
      <c r="BZ484" s="4" t="e">
        <f t="shared" ca="1" si="275"/>
        <v>#REF!</v>
      </c>
      <c r="CA484" s="4" t="e">
        <f t="shared" ca="1" si="275"/>
        <v>#REF!</v>
      </c>
      <c r="CC484" s="4" t="e">
        <f t="shared" ca="1" si="275"/>
        <v>#REF!</v>
      </c>
    </row>
    <row r="485" spans="4:81">
      <c r="G485" s="694"/>
      <c r="H485" s="29" t="s">
        <v>27</v>
      </c>
      <c r="I485" s="4" t="e">
        <f t="shared" ca="1" si="276"/>
        <v>#REF!</v>
      </c>
      <c r="J485" s="4" t="e">
        <f t="shared" ca="1" si="276"/>
        <v>#REF!</v>
      </c>
      <c r="K485" s="4" t="e">
        <f t="shared" ca="1" si="276"/>
        <v>#REF!</v>
      </c>
      <c r="L485" s="4" t="e">
        <f t="shared" ca="1" si="276"/>
        <v>#REF!</v>
      </c>
      <c r="M485" s="4" t="e">
        <f t="shared" ca="1" si="276"/>
        <v>#REF!</v>
      </c>
      <c r="N485" s="4" t="e">
        <f t="shared" ca="1" si="276"/>
        <v>#REF!</v>
      </c>
      <c r="O485" s="4" t="e">
        <f t="shared" ca="1" si="276"/>
        <v>#REF!</v>
      </c>
      <c r="P485" s="4" t="e">
        <f t="shared" ca="1" si="276"/>
        <v>#REF!</v>
      </c>
      <c r="Q485" s="4" t="e">
        <f t="shared" ca="1" si="276"/>
        <v>#REF!</v>
      </c>
      <c r="R485" s="4" t="e">
        <f t="shared" ca="1" si="276"/>
        <v>#REF!</v>
      </c>
      <c r="S485" s="4" t="e">
        <f t="shared" ca="1" si="276"/>
        <v>#REF!</v>
      </c>
      <c r="T485" s="4" t="e">
        <f t="shared" ca="1" si="276"/>
        <v>#REF!</v>
      </c>
      <c r="U485" s="4" t="e">
        <f t="shared" ca="1" si="276"/>
        <v>#REF!</v>
      </c>
      <c r="V485" s="4" t="e">
        <f t="shared" ca="1" si="276"/>
        <v>#REF!</v>
      </c>
      <c r="W485" s="4" t="e">
        <f t="shared" ca="1" si="276"/>
        <v>#REF!</v>
      </c>
      <c r="X485" s="4" t="e">
        <f t="shared" ca="1" si="276"/>
        <v>#REF!</v>
      </c>
      <c r="Y485" s="4" t="e">
        <f t="shared" ca="1" si="280"/>
        <v>#REF!</v>
      </c>
      <c r="Z485" s="4" t="e">
        <f t="shared" ca="1" si="280"/>
        <v>#REF!</v>
      </c>
      <c r="AA485" s="4" t="e">
        <f t="shared" ca="1" si="280"/>
        <v>#REF!</v>
      </c>
      <c r="AB485" s="4" t="e">
        <f t="shared" ca="1" si="280"/>
        <v>#REF!</v>
      </c>
      <c r="AC485" s="4" t="e">
        <f t="shared" ca="1" si="280"/>
        <v>#REF!</v>
      </c>
      <c r="AD485" s="4" t="e">
        <f t="shared" ca="1" si="280"/>
        <v>#REF!</v>
      </c>
      <c r="AE485" s="4" t="e">
        <f t="shared" ca="1" si="280"/>
        <v>#REF!</v>
      </c>
      <c r="AF485" s="4" t="e">
        <f t="shared" ca="1" si="280"/>
        <v>#REF!</v>
      </c>
      <c r="AG485" s="4" t="e">
        <f t="shared" ca="1" si="280"/>
        <v>#REF!</v>
      </c>
      <c r="AH485" s="4" t="e">
        <f t="shared" ca="1" si="280"/>
        <v>#REF!</v>
      </c>
      <c r="AI485" s="4" t="e">
        <f t="shared" ca="1" si="280"/>
        <v>#REF!</v>
      </c>
      <c r="AJ485" s="4" t="e">
        <f t="shared" ca="1" si="280"/>
        <v>#REF!</v>
      </c>
      <c r="AK485" s="4" t="e">
        <f t="shared" ca="1" si="280"/>
        <v>#REF!</v>
      </c>
      <c r="AL485" s="4" t="e">
        <f t="shared" ca="1" si="280"/>
        <v>#REF!</v>
      </c>
      <c r="AM485" s="4" t="e">
        <f t="shared" ca="1" si="280"/>
        <v>#REF!</v>
      </c>
      <c r="AN485" s="4" t="e">
        <f t="shared" ca="1" si="280"/>
        <v>#REF!</v>
      </c>
      <c r="AO485" s="4" t="e">
        <f t="shared" ca="1" si="281"/>
        <v>#REF!</v>
      </c>
      <c r="AP485" s="4" t="e">
        <f t="shared" ca="1" si="281"/>
        <v>#REF!</v>
      </c>
      <c r="AQ485" s="4" t="e">
        <f t="shared" ca="1" si="281"/>
        <v>#REF!</v>
      </c>
      <c r="AR485" s="4" t="e">
        <f t="shared" ca="1" si="281"/>
        <v>#REF!</v>
      </c>
      <c r="AS485" s="4" t="e">
        <f t="shared" ca="1" si="278"/>
        <v>#REF!</v>
      </c>
      <c r="AT485" s="4" t="e">
        <f t="shared" ca="1" si="278"/>
        <v>#REF!</v>
      </c>
      <c r="AU485" s="4" t="e">
        <f t="shared" ca="1" si="278"/>
        <v>#REF!</v>
      </c>
      <c r="AV485" s="4" t="e">
        <f t="shared" ca="1" si="278"/>
        <v>#REF!</v>
      </c>
      <c r="AW485" s="4" t="e">
        <f t="shared" ca="1" si="278"/>
        <v>#REF!</v>
      </c>
      <c r="AX485" s="4" t="e">
        <f t="shared" ca="1" si="278"/>
        <v>#REF!</v>
      </c>
      <c r="AY485" s="4" t="e">
        <f t="shared" ca="1" si="278"/>
        <v>#REF!</v>
      </c>
      <c r="AZ485" s="4" t="e">
        <f t="shared" ca="1" si="278"/>
        <v>#REF!</v>
      </c>
      <c r="BA485" s="4" t="e">
        <f t="shared" ca="1" si="278"/>
        <v>#REF!</v>
      </c>
      <c r="BB485" s="4" t="e">
        <f t="shared" ca="1" si="278"/>
        <v>#REF!</v>
      </c>
      <c r="BC485" s="4" t="e">
        <f t="shared" ca="1" si="278"/>
        <v>#REF!</v>
      </c>
      <c r="BD485" s="4" t="e">
        <f t="shared" ca="1" si="278"/>
        <v>#REF!</v>
      </c>
      <c r="BE485" s="4" t="e">
        <f t="shared" ca="1" si="278"/>
        <v>#REF!</v>
      </c>
      <c r="BF485" s="4" t="e">
        <f t="shared" ca="1" si="278"/>
        <v>#REF!</v>
      </c>
      <c r="BG485" s="4" t="e">
        <f t="shared" ca="1" si="278"/>
        <v>#REF!</v>
      </c>
      <c r="BH485" s="4" t="e">
        <f t="shared" ca="1" si="278"/>
        <v>#REF!</v>
      </c>
      <c r="BI485" s="4" t="e">
        <f t="shared" ca="1" si="279"/>
        <v>#REF!</v>
      </c>
      <c r="BJ485" s="4" t="e">
        <f t="shared" ca="1" si="279"/>
        <v>#REF!</v>
      </c>
      <c r="BK485" s="4" t="e">
        <f t="shared" ca="1" si="279"/>
        <v>#REF!</v>
      </c>
      <c r="BL485" s="4" t="e">
        <f t="shared" ca="1" si="279"/>
        <v>#REF!</v>
      </c>
      <c r="BM485" s="4" t="e">
        <f t="shared" ca="1" si="279"/>
        <v>#REF!</v>
      </c>
      <c r="BN485" s="4" t="e">
        <f t="shared" ca="1" si="279"/>
        <v>#REF!</v>
      </c>
      <c r="BO485" s="4" t="e">
        <f t="shared" ca="1" si="279"/>
        <v>#REF!</v>
      </c>
      <c r="BP485" s="4" t="e">
        <f t="shared" ca="1" si="279"/>
        <v>#REF!</v>
      </c>
      <c r="BR485" s="4" t="e">
        <f t="shared" ca="1" si="279"/>
        <v>#REF!</v>
      </c>
      <c r="BS485" s="4" t="e">
        <f t="shared" ca="1" si="279"/>
        <v>#REF!</v>
      </c>
      <c r="BT485" s="4" t="e">
        <f t="shared" ca="1" si="279"/>
        <v>#REF!</v>
      </c>
      <c r="BV485" s="4" t="e">
        <f t="shared" ca="1" si="279"/>
        <v>#REF!</v>
      </c>
      <c r="BW485" s="4" t="e">
        <f t="shared" ca="1" si="279"/>
        <v>#REF!</v>
      </c>
      <c r="BX485" s="4" t="e">
        <f t="shared" ca="1" si="279"/>
        <v>#REF!</v>
      </c>
      <c r="BY485" s="4" t="e">
        <f t="shared" ca="1" si="275"/>
        <v>#REF!</v>
      </c>
      <c r="BZ485" s="4" t="e">
        <f t="shared" ca="1" si="275"/>
        <v>#REF!</v>
      </c>
      <c r="CA485" s="4" t="e">
        <f t="shared" ca="1" si="275"/>
        <v>#REF!</v>
      </c>
      <c r="CC485" s="4" t="e">
        <f t="shared" ca="1" si="275"/>
        <v>#REF!</v>
      </c>
    </row>
    <row r="486" spans="4:81">
      <c r="D486" s="26">
        <v>478</v>
      </c>
      <c r="E486" s="26" t="str">
        <f t="shared" ref="E486:E521" si="282">$A$5&amp;D486</f>
        <v>历史新!C478</v>
      </c>
      <c r="G486" s="694" t="s">
        <v>28</v>
      </c>
      <c r="H486" s="294" t="s">
        <v>29</v>
      </c>
      <c r="I486" s="2">
        <f t="shared" ca="1" si="276"/>
        <v>0</v>
      </c>
      <c r="J486" s="2">
        <f t="shared" ca="1" si="276"/>
        <v>0</v>
      </c>
      <c r="K486" s="2">
        <f t="shared" ca="1" si="276"/>
        <v>0</v>
      </c>
      <c r="L486" s="2">
        <f t="shared" ca="1" si="276"/>
        <v>0</v>
      </c>
      <c r="M486" s="2">
        <f t="shared" ca="1" si="276"/>
        <v>0</v>
      </c>
      <c r="N486" s="2">
        <f t="shared" ca="1" si="276"/>
        <v>0</v>
      </c>
      <c r="O486" s="2">
        <f t="shared" ca="1" si="276"/>
        <v>0</v>
      </c>
      <c r="P486" s="2">
        <f t="shared" ca="1" si="276"/>
        <v>0</v>
      </c>
      <c r="Q486" s="2">
        <f t="shared" ca="1" si="276"/>
        <v>0</v>
      </c>
      <c r="R486" s="2">
        <f t="shared" ca="1" si="276"/>
        <v>0</v>
      </c>
      <c r="S486" s="2">
        <f t="shared" ca="1" si="276"/>
        <v>0</v>
      </c>
      <c r="T486" s="2">
        <f t="shared" ca="1" si="276"/>
        <v>0</v>
      </c>
      <c r="U486" s="2">
        <f t="shared" ca="1" si="276"/>
        <v>0</v>
      </c>
      <c r="V486" s="2">
        <f t="shared" ca="1" si="276"/>
        <v>0</v>
      </c>
      <c r="W486" s="2">
        <f t="shared" ca="1" si="276"/>
        <v>0</v>
      </c>
      <c r="X486" s="2">
        <f t="shared" ca="1" si="276"/>
        <v>0</v>
      </c>
      <c r="Y486" s="2">
        <f t="shared" ca="1" si="280"/>
        <v>0</v>
      </c>
      <c r="Z486" s="2">
        <f t="shared" ca="1" si="280"/>
        <v>0</v>
      </c>
      <c r="AA486" s="2">
        <f t="shared" ca="1" si="280"/>
        <v>0</v>
      </c>
      <c r="AB486" s="2">
        <f t="shared" ca="1" si="280"/>
        <v>0</v>
      </c>
      <c r="AC486" s="2">
        <f t="shared" ca="1" si="280"/>
        <v>0</v>
      </c>
      <c r="AD486" s="2">
        <f t="shared" ca="1" si="280"/>
        <v>0</v>
      </c>
      <c r="AE486" s="2">
        <f t="shared" ca="1" si="280"/>
        <v>0</v>
      </c>
      <c r="AF486" s="2">
        <f t="shared" ca="1" si="280"/>
        <v>0</v>
      </c>
      <c r="AG486" s="2">
        <f t="shared" ca="1" si="280"/>
        <v>0</v>
      </c>
      <c r="AH486" s="2">
        <f t="shared" ca="1" si="280"/>
        <v>0</v>
      </c>
      <c r="AI486" s="2">
        <f t="shared" ca="1" si="280"/>
        <v>0</v>
      </c>
      <c r="AJ486" s="2">
        <f t="shared" ca="1" si="280"/>
        <v>0</v>
      </c>
      <c r="AK486" s="2">
        <f t="shared" ca="1" si="280"/>
        <v>0</v>
      </c>
      <c r="AL486" s="2">
        <f t="shared" ca="1" si="280"/>
        <v>0</v>
      </c>
      <c r="AM486" s="2">
        <f t="shared" ca="1" si="280"/>
        <v>0</v>
      </c>
      <c r="AN486" s="2">
        <f t="shared" ca="1" si="280"/>
        <v>0</v>
      </c>
      <c r="AO486" s="2">
        <f t="shared" ca="1" si="281"/>
        <v>0</v>
      </c>
      <c r="AP486" s="2">
        <f t="shared" ca="1" si="281"/>
        <v>0</v>
      </c>
      <c r="AQ486" s="2">
        <f t="shared" ca="1" si="281"/>
        <v>0</v>
      </c>
      <c r="AR486" s="2">
        <f t="shared" ca="1" si="281"/>
        <v>0</v>
      </c>
      <c r="AS486" s="2">
        <f t="shared" ca="1" si="278"/>
        <v>0</v>
      </c>
      <c r="AT486" s="2">
        <f t="shared" ca="1" si="278"/>
        <v>0</v>
      </c>
      <c r="AU486" s="2">
        <f t="shared" ca="1" si="278"/>
        <v>0</v>
      </c>
      <c r="AV486" s="2">
        <f t="shared" ca="1" si="278"/>
        <v>0</v>
      </c>
      <c r="AW486" s="2">
        <f t="shared" ca="1" si="278"/>
        <v>0</v>
      </c>
      <c r="AX486" s="2">
        <f t="shared" ca="1" si="278"/>
        <v>0</v>
      </c>
      <c r="AY486" s="2">
        <f t="shared" ca="1" si="278"/>
        <v>0</v>
      </c>
      <c r="AZ486" s="2">
        <f t="shared" ca="1" si="278"/>
        <v>0</v>
      </c>
      <c r="BA486" s="2">
        <f t="shared" ca="1" si="278"/>
        <v>0</v>
      </c>
      <c r="BB486" s="2">
        <f t="shared" ca="1" si="278"/>
        <v>0</v>
      </c>
      <c r="BC486" s="2">
        <f t="shared" ca="1" si="278"/>
        <v>0</v>
      </c>
      <c r="BD486" s="2">
        <f t="shared" ca="1" si="278"/>
        <v>0</v>
      </c>
      <c r="BE486" s="2">
        <f t="shared" ca="1" si="278"/>
        <v>0</v>
      </c>
      <c r="BF486" s="2">
        <f t="shared" ca="1" si="278"/>
        <v>0</v>
      </c>
      <c r="BG486" s="2">
        <f t="shared" ca="1" si="278"/>
        <v>0</v>
      </c>
      <c r="BH486" s="2">
        <f t="shared" ca="1" si="278"/>
        <v>121970</v>
      </c>
      <c r="BI486" s="2">
        <f t="shared" ca="1" si="279"/>
        <v>186084</v>
      </c>
      <c r="BJ486" s="2">
        <f t="shared" ca="1" si="279"/>
        <v>148712</v>
      </c>
      <c r="BK486" s="2">
        <f t="shared" ca="1" si="279"/>
        <v>136943</v>
      </c>
      <c r="BL486" s="2">
        <f t="shared" ca="1" si="279"/>
        <v>0</v>
      </c>
      <c r="BM486" s="2">
        <f t="shared" ca="1" si="279"/>
        <v>0</v>
      </c>
      <c r="BN486" s="2">
        <f t="shared" ca="1" si="279"/>
        <v>0</v>
      </c>
      <c r="BO486" s="2">
        <f t="shared" ca="1" si="279"/>
        <v>0</v>
      </c>
      <c r="BP486" s="2">
        <f t="shared" ca="1" si="279"/>
        <v>0</v>
      </c>
      <c r="BR486" s="2">
        <f t="shared" ca="1" si="279"/>
        <v>0</v>
      </c>
      <c r="BS486" s="2">
        <f t="shared" ca="1" si="279"/>
        <v>0</v>
      </c>
      <c r="BT486" s="2">
        <f t="shared" ca="1" si="279"/>
        <v>0</v>
      </c>
      <c r="BV486" s="2">
        <f t="shared" ca="1" si="279"/>
        <v>0</v>
      </c>
      <c r="BW486" s="2">
        <f t="shared" ca="1" si="279"/>
        <v>0</v>
      </c>
      <c r="BX486" s="2">
        <f t="shared" ca="1" si="279"/>
        <v>0</v>
      </c>
      <c r="BY486" s="2">
        <f t="shared" ca="1" si="275"/>
        <v>0</v>
      </c>
      <c r="BZ486" s="2">
        <f t="shared" ca="1" si="275"/>
        <v>0</v>
      </c>
      <c r="CA486" s="2">
        <f t="shared" ca="1" si="275"/>
        <v>0</v>
      </c>
      <c r="CC486" s="2">
        <f t="shared" ca="1" si="275"/>
        <v>0</v>
      </c>
    </row>
    <row r="487" spans="4:81">
      <c r="D487" s="26">
        <v>479</v>
      </c>
      <c r="E487" s="26" t="str">
        <f t="shared" si="282"/>
        <v>历史新!C479</v>
      </c>
      <c r="G487" s="694"/>
      <c r="H487" s="29" t="s">
        <v>30</v>
      </c>
      <c r="I487" s="4">
        <f t="shared" ca="1" si="276"/>
        <v>0</v>
      </c>
      <c r="J487" s="4">
        <f t="shared" ca="1" si="276"/>
        <v>0</v>
      </c>
      <c r="K487" s="4">
        <f t="shared" ca="1" si="276"/>
        <v>0</v>
      </c>
      <c r="L487" s="4">
        <f t="shared" ca="1" si="276"/>
        <v>0</v>
      </c>
      <c r="M487" s="4">
        <f t="shared" ca="1" si="276"/>
        <v>0</v>
      </c>
      <c r="N487" s="4">
        <f t="shared" ca="1" si="276"/>
        <v>0</v>
      </c>
      <c r="O487" s="4">
        <f t="shared" ca="1" si="276"/>
        <v>0</v>
      </c>
      <c r="P487" s="4">
        <f t="shared" ca="1" si="276"/>
        <v>0</v>
      </c>
      <c r="Q487" s="4">
        <f t="shared" ca="1" si="276"/>
        <v>0</v>
      </c>
      <c r="R487" s="4">
        <f t="shared" ca="1" si="276"/>
        <v>0</v>
      </c>
      <c r="S487" s="4">
        <f t="shared" ca="1" si="276"/>
        <v>0</v>
      </c>
      <c r="T487" s="4">
        <f t="shared" ca="1" si="276"/>
        <v>0</v>
      </c>
      <c r="U487" s="4">
        <f t="shared" ca="1" si="276"/>
        <v>0</v>
      </c>
      <c r="V487" s="4">
        <f t="shared" ca="1" si="276"/>
        <v>0</v>
      </c>
      <c r="W487" s="4">
        <f t="shared" ca="1" si="276"/>
        <v>0</v>
      </c>
      <c r="X487" s="4">
        <f t="shared" ca="1" si="276"/>
        <v>0</v>
      </c>
      <c r="Y487" s="4">
        <f t="shared" ca="1" si="280"/>
        <v>0</v>
      </c>
      <c r="Z487" s="4">
        <f t="shared" ca="1" si="280"/>
        <v>0</v>
      </c>
      <c r="AA487" s="4">
        <f t="shared" ca="1" si="280"/>
        <v>0</v>
      </c>
      <c r="AB487" s="4">
        <f t="shared" ca="1" si="280"/>
        <v>0</v>
      </c>
      <c r="AC487" s="4">
        <f t="shared" ca="1" si="280"/>
        <v>0</v>
      </c>
      <c r="AD487" s="4">
        <f t="shared" ca="1" si="280"/>
        <v>0</v>
      </c>
      <c r="AE487" s="4">
        <f t="shared" ca="1" si="280"/>
        <v>0</v>
      </c>
      <c r="AF487" s="4">
        <f t="shared" ca="1" si="280"/>
        <v>0</v>
      </c>
      <c r="AG487" s="4">
        <f t="shared" ca="1" si="280"/>
        <v>0</v>
      </c>
      <c r="AH487" s="4">
        <f t="shared" ca="1" si="280"/>
        <v>0</v>
      </c>
      <c r="AI487" s="4">
        <f t="shared" ca="1" si="280"/>
        <v>0</v>
      </c>
      <c r="AJ487" s="4">
        <f t="shared" ca="1" si="280"/>
        <v>0</v>
      </c>
      <c r="AK487" s="4">
        <f t="shared" ca="1" si="280"/>
        <v>0</v>
      </c>
      <c r="AL487" s="4">
        <f t="shared" ca="1" si="280"/>
        <v>0</v>
      </c>
      <c r="AM487" s="4">
        <f t="shared" ca="1" si="280"/>
        <v>0</v>
      </c>
      <c r="AN487" s="4">
        <f t="shared" ca="1" si="280"/>
        <v>0</v>
      </c>
      <c r="AO487" s="4">
        <f t="shared" ca="1" si="281"/>
        <v>0</v>
      </c>
      <c r="AP487" s="4">
        <f t="shared" ca="1" si="281"/>
        <v>0</v>
      </c>
      <c r="AQ487" s="4">
        <f t="shared" ca="1" si="281"/>
        <v>0</v>
      </c>
      <c r="AR487" s="4">
        <f t="shared" ca="1" si="281"/>
        <v>0</v>
      </c>
      <c r="AS487" s="4">
        <f t="shared" ca="1" si="278"/>
        <v>0</v>
      </c>
      <c r="AT487" s="4">
        <f t="shared" ca="1" si="278"/>
        <v>0</v>
      </c>
      <c r="AU487" s="4">
        <f t="shared" ca="1" si="278"/>
        <v>0</v>
      </c>
      <c r="AV487" s="4">
        <f t="shared" ca="1" si="278"/>
        <v>0</v>
      </c>
      <c r="AW487" s="4">
        <f t="shared" ca="1" si="278"/>
        <v>0</v>
      </c>
      <c r="AX487" s="4">
        <f t="shared" ca="1" si="278"/>
        <v>0</v>
      </c>
      <c r="AY487" s="4">
        <f t="shared" ca="1" si="278"/>
        <v>0</v>
      </c>
      <c r="AZ487" s="4">
        <f t="shared" ca="1" si="278"/>
        <v>0</v>
      </c>
      <c r="BA487" s="4">
        <f t="shared" ca="1" si="278"/>
        <v>0</v>
      </c>
      <c r="BB487" s="4">
        <f t="shared" ca="1" si="278"/>
        <v>0</v>
      </c>
      <c r="BC487" s="4">
        <f t="shared" ca="1" si="278"/>
        <v>0</v>
      </c>
      <c r="BD487" s="4">
        <f t="shared" ca="1" si="278"/>
        <v>0</v>
      </c>
      <c r="BE487" s="4">
        <f t="shared" ca="1" si="278"/>
        <v>0</v>
      </c>
      <c r="BF487" s="4">
        <f t="shared" ca="1" si="278"/>
        <v>0</v>
      </c>
      <c r="BG487" s="4">
        <f t="shared" ca="1" si="278"/>
        <v>0</v>
      </c>
      <c r="BH487" s="4">
        <f t="shared" ca="1" si="278"/>
        <v>0</v>
      </c>
      <c r="BI487" s="4">
        <f t="shared" ca="1" si="279"/>
        <v>0.52569999999999995</v>
      </c>
      <c r="BJ487" s="4">
        <f t="shared" ca="1" si="279"/>
        <v>-0.20080000000000001</v>
      </c>
      <c r="BK487" s="4">
        <f t="shared" ca="1" si="279"/>
        <v>-7.9100000000000004E-2</v>
      </c>
      <c r="BL487" s="4">
        <f t="shared" ca="1" si="279"/>
        <v>0</v>
      </c>
      <c r="BM487" s="4">
        <f t="shared" ca="1" si="279"/>
        <v>0</v>
      </c>
      <c r="BN487" s="4">
        <f t="shared" ca="1" si="279"/>
        <v>0</v>
      </c>
      <c r="BO487" s="4">
        <f t="shared" ca="1" si="279"/>
        <v>0</v>
      </c>
      <c r="BP487" s="4">
        <f t="shared" ca="1" si="279"/>
        <v>0</v>
      </c>
      <c r="BR487" s="4">
        <f t="shared" ca="1" si="279"/>
        <v>0</v>
      </c>
      <c r="BS487" s="4">
        <f t="shared" ca="1" si="279"/>
        <v>0</v>
      </c>
      <c r="BT487" s="4">
        <f t="shared" ca="1" si="279"/>
        <v>0</v>
      </c>
      <c r="BV487" s="4">
        <f t="shared" ca="1" si="279"/>
        <v>0</v>
      </c>
      <c r="BW487" s="4">
        <f t="shared" ca="1" si="279"/>
        <v>0</v>
      </c>
      <c r="BX487" s="4">
        <f t="shared" ca="1" si="279"/>
        <v>0</v>
      </c>
      <c r="BY487" s="4">
        <f t="shared" ca="1" si="275"/>
        <v>0</v>
      </c>
      <c r="BZ487" s="4">
        <f t="shared" ca="1" si="275"/>
        <v>0</v>
      </c>
      <c r="CA487" s="4">
        <f t="shared" ca="1" si="275"/>
        <v>0</v>
      </c>
      <c r="CC487" s="4">
        <f t="shared" ca="1" si="275"/>
        <v>0</v>
      </c>
    </row>
    <row r="488" spans="4:81">
      <c r="D488" s="26">
        <v>480</v>
      </c>
      <c r="E488" s="26" t="str">
        <f t="shared" si="282"/>
        <v>历史新!C480</v>
      </c>
      <c r="G488" s="694"/>
      <c r="H488" s="29" t="s">
        <v>31</v>
      </c>
      <c r="I488" s="4">
        <f t="shared" ca="1" si="276"/>
        <v>0</v>
      </c>
      <c r="J488" s="4">
        <f t="shared" ca="1" si="276"/>
        <v>0</v>
      </c>
      <c r="K488" s="4">
        <f t="shared" ca="1" si="276"/>
        <v>0</v>
      </c>
      <c r="L488" s="4">
        <f t="shared" ca="1" si="276"/>
        <v>0</v>
      </c>
      <c r="M488" s="4">
        <f t="shared" ca="1" si="276"/>
        <v>0</v>
      </c>
      <c r="N488" s="4">
        <f t="shared" ca="1" si="276"/>
        <v>0</v>
      </c>
      <c r="O488" s="4">
        <f t="shared" ca="1" si="276"/>
        <v>0</v>
      </c>
      <c r="P488" s="4">
        <f t="shared" ca="1" si="276"/>
        <v>0</v>
      </c>
      <c r="Q488" s="4">
        <f t="shared" ca="1" si="276"/>
        <v>0</v>
      </c>
      <c r="R488" s="4">
        <f t="shared" ca="1" si="276"/>
        <v>0</v>
      </c>
      <c r="S488" s="4">
        <f t="shared" ca="1" si="276"/>
        <v>0</v>
      </c>
      <c r="T488" s="4">
        <f t="shared" ca="1" si="276"/>
        <v>0</v>
      </c>
      <c r="U488" s="4">
        <f t="shared" ca="1" si="276"/>
        <v>0</v>
      </c>
      <c r="V488" s="4">
        <f t="shared" ca="1" si="276"/>
        <v>0</v>
      </c>
      <c r="W488" s="4">
        <f t="shared" ca="1" si="276"/>
        <v>0</v>
      </c>
      <c r="X488" s="4">
        <f t="shared" ca="1" si="276"/>
        <v>0</v>
      </c>
      <c r="Y488" s="4">
        <f t="shared" ca="1" si="280"/>
        <v>0</v>
      </c>
      <c r="Z488" s="4">
        <f t="shared" ca="1" si="280"/>
        <v>0</v>
      </c>
      <c r="AA488" s="4">
        <f t="shared" ca="1" si="280"/>
        <v>0</v>
      </c>
      <c r="AB488" s="4">
        <f t="shared" ca="1" si="280"/>
        <v>0</v>
      </c>
      <c r="AC488" s="4">
        <f t="shared" ca="1" si="280"/>
        <v>0</v>
      </c>
      <c r="AD488" s="4">
        <f t="shared" ca="1" si="280"/>
        <v>0</v>
      </c>
      <c r="AE488" s="4">
        <f t="shared" ca="1" si="280"/>
        <v>0</v>
      </c>
      <c r="AF488" s="4">
        <f t="shared" ca="1" si="280"/>
        <v>0</v>
      </c>
      <c r="AG488" s="4">
        <f t="shared" ca="1" si="280"/>
        <v>0</v>
      </c>
      <c r="AH488" s="4">
        <f t="shared" ca="1" si="280"/>
        <v>0</v>
      </c>
      <c r="AI488" s="4">
        <f t="shared" ca="1" si="280"/>
        <v>0</v>
      </c>
      <c r="AJ488" s="4">
        <f t="shared" ca="1" si="280"/>
        <v>0</v>
      </c>
      <c r="AK488" s="4">
        <f t="shared" ca="1" si="280"/>
        <v>0</v>
      </c>
      <c r="AL488" s="4">
        <f t="shared" ca="1" si="280"/>
        <v>0</v>
      </c>
      <c r="AM488" s="4">
        <f t="shared" ca="1" si="280"/>
        <v>0</v>
      </c>
      <c r="AN488" s="4">
        <f t="shared" ca="1" si="280"/>
        <v>0</v>
      </c>
      <c r="AO488" s="4">
        <f t="shared" ca="1" si="281"/>
        <v>0</v>
      </c>
      <c r="AP488" s="4">
        <f t="shared" ca="1" si="281"/>
        <v>0</v>
      </c>
      <c r="AQ488" s="4">
        <f t="shared" ca="1" si="281"/>
        <v>0</v>
      </c>
      <c r="AR488" s="4">
        <f t="shared" ca="1" si="281"/>
        <v>0</v>
      </c>
      <c r="AS488" s="4">
        <f t="shared" ca="1" si="278"/>
        <v>0</v>
      </c>
      <c r="AT488" s="4">
        <f t="shared" ca="1" si="278"/>
        <v>0</v>
      </c>
      <c r="AU488" s="4">
        <f t="shared" ca="1" si="278"/>
        <v>0</v>
      </c>
      <c r="AV488" s="4">
        <f t="shared" ca="1" si="278"/>
        <v>0</v>
      </c>
      <c r="AW488" s="4">
        <f t="shared" ca="1" si="278"/>
        <v>0</v>
      </c>
      <c r="AX488" s="4">
        <f t="shared" ca="1" si="278"/>
        <v>0</v>
      </c>
      <c r="AY488" s="4">
        <f t="shared" ca="1" si="278"/>
        <v>0</v>
      </c>
      <c r="AZ488" s="4">
        <f t="shared" ca="1" si="278"/>
        <v>0</v>
      </c>
      <c r="BA488" s="4">
        <f t="shared" ca="1" si="278"/>
        <v>0</v>
      </c>
      <c r="BB488" s="4">
        <f t="shared" ca="1" si="278"/>
        <v>0</v>
      </c>
      <c r="BC488" s="4">
        <f t="shared" ca="1" si="278"/>
        <v>0</v>
      </c>
      <c r="BD488" s="4">
        <f t="shared" ca="1" si="278"/>
        <v>0</v>
      </c>
      <c r="BE488" s="4">
        <f t="shared" ca="1" si="278"/>
        <v>0</v>
      </c>
      <c r="BF488" s="4">
        <f t="shared" ca="1" si="278"/>
        <v>0</v>
      </c>
      <c r="BG488" s="4">
        <f t="shared" ca="1" si="278"/>
        <v>0</v>
      </c>
      <c r="BH488" s="4">
        <f t="shared" ca="1" si="278"/>
        <v>2409</v>
      </c>
      <c r="BI488" s="4">
        <f t="shared" ca="1" si="279"/>
        <v>2207</v>
      </c>
      <c r="BJ488" s="4">
        <f t="shared" ca="1" si="279"/>
        <v>2432</v>
      </c>
      <c r="BK488" s="4">
        <f t="shared" ca="1" si="279"/>
        <v>2291</v>
      </c>
      <c r="BL488" s="4">
        <f t="shared" ca="1" si="279"/>
        <v>0</v>
      </c>
      <c r="BM488" s="4">
        <f t="shared" ca="1" si="279"/>
        <v>0</v>
      </c>
      <c r="BN488" s="4">
        <f t="shared" ca="1" si="279"/>
        <v>0</v>
      </c>
      <c r="BO488" s="4">
        <f t="shared" ca="1" si="279"/>
        <v>0</v>
      </c>
      <c r="BP488" s="4">
        <f t="shared" ca="1" si="279"/>
        <v>0</v>
      </c>
      <c r="BR488" s="4">
        <f t="shared" ca="1" si="279"/>
        <v>0</v>
      </c>
      <c r="BS488" s="4">
        <f t="shared" ca="1" si="279"/>
        <v>0</v>
      </c>
      <c r="BT488" s="4">
        <f t="shared" ca="1" si="279"/>
        <v>0</v>
      </c>
      <c r="BV488" s="4">
        <f t="shared" ca="1" si="279"/>
        <v>0</v>
      </c>
      <c r="BW488" s="4">
        <f t="shared" ca="1" si="279"/>
        <v>0</v>
      </c>
      <c r="BX488" s="4">
        <f t="shared" ca="1" si="279"/>
        <v>0</v>
      </c>
      <c r="BY488" s="4">
        <f t="shared" ca="1" si="275"/>
        <v>0</v>
      </c>
      <c r="BZ488" s="4">
        <f t="shared" ca="1" si="275"/>
        <v>0</v>
      </c>
      <c r="CA488" s="4">
        <f t="shared" ca="1" si="275"/>
        <v>0</v>
      </c>
      <c r="CC488" s="4">
        <f t="shared" ca="1" si="275"/>
        <v>0</v>
      </c>
    </row>
    <row r="489" spans="4:81">
      <c r="D489" s="26">
        <v>481</v>
      </c>
      <c r="E489" s="26" t="str">
        <f t="shared" si="282"/>
        <v>历史新!C481</v>
      </c>
      <c r="G489" s="694"/>
      <c r="H489" s="29" t="s">
        <v>32</v>
      </c>
      <c r="I489" s="4">
        <f t="shared" ca="1" si="276"/>
        <v>0</v>
      </c>
      <c r="J489" s="4">
        <f t="shared" ca="1" si="276"/>
        <v>0</v>
      </c>
      <c r="K489" s="4">
        <f t="shared" ca="1" si="276"/>
        <v>0</v>
      </c>
      <c r="L489" s="4">
        <f t="shared" ca="1" si="276"/>
        <v>0</v>
      </c>
      <c r="M489" s="4">
        <f t="shared" ca="1" si="276"/>
        <v>0</v>
      </c>
      <c r="N489" s="4">
        <f t="shared" ca="1" si="276"/>
        <v>0</v>
      </c>
      <c r="O489" s="4">
        <f t="shared" ca="1" si="276"/>
        <v>0</v>
      </c>
      <c r="P489" s="4">
        <f t="shared" ca="1" si="276"/>
        <v>0</v>
      </c>
      <c r="Q489" s="4">
        <f t="shared" ca="1" si="276"/>
        <v>0</v>
      </c>
      <c r="R489" s="4">
        <f t="shared" ca="1" si="276"/>
        <v>0</v>
      </c>
      <c r="S489" s="4">
        <f t="shared" ca="1" si="276"/>
        <v>0</v>
      </c>
      <c r="T489" s="4">
        <f t="shared" ca="1" si="276"/>
        <v>0</v>
      </c>
      <c r="U489" s="4">
        <f t="shared" ca="1" si="276"/>
        <v>0</v>
      </c>
      <c r="V489" s="4">
        <f t="shared" ca="1" si="276"/>
        <v>0</v>
      </c>
      <c r="W489" s="4">
        <f t="shared" ca="1" si="276"/>
        <v>0</v>
      </c>
      <c r="X489" s="4">
        <f t="shared" ca="1" si="276"/>
        <v>0</v>
      </c>
      <c r="Y489" s="4">
        <f t="shared" ca="1" si="280"/>
        <v>0</v>
      </c>
      <c r="Z489" s="4">
        <f t="shared" ca="1" si="280"/>
        <v>0</v>
      </c>
      <c r="AA489" s="4">
        <f t="shared" ca="1" si="280"/>
        <v>0</v>
      </c>
      <c r="AB489" s="4">
        <f t="shared" ca="1" si="280"/>
        <v>0</v>
      </c>
      <c r="AC489" s="4">
        <f t="shared" ca="1" si="280"/>
        <v>0</v>
      </c>
      <c r="AD489" s="4">
        <f t="shared" ca="1" si="280"/>
        <v>0</v>
      </c>
      <c r="AE489" s="4">
        <f t="shared" ca="1" si="280"/>
        <v>0</v>
      </c>
      <c r="AF489" s="4">
        <f t="shared" ca="1" si="280"/>
        <v>0</v>
      </c>
      <c r="AG489" s="4">
        <f t="shared" ca="1" si="280"/>
        <v>0</v>
      </c>
      <c r="AH489" s="4">
        <f t="shared" ca="1" si="280"/>
        <v>0</v>
      </c>
      <c r="AI489" s="4">
        <f t="shared" ca="1" si="280"/>
        <v>0</v>
      </c>
      <c r="AJ489" s="4">
        <f t="shared" ca="1" si="280"/>
        <v>0</v>
      </c>
      <c r="AK489" s="4">
        <f t="shared" ca="1" si="280"/>
        <v>0</v>
      </c>
      <c r="AL489" s="4">
        <f t="shared" ca="1" si="280"/>
        <v>0</v>
      </c>
      <c r="AM489" s="4">
        <f t="shared" ca="1" si="280"/>
        <v>0</v>
      </c>
      <c r="AN489" s="4">
        <f t="shared" ca="1" si="280"/>
        <v>0</v>
      </c>
      <c r="AO489" s="4">
        <f t="shared" ca="1" si="281"/>
        <v>0</v>
      </c>
      <c r="AP489" s="4">
        <f t="shared" ca="1" si="281"/>
        <v>0</v>
      </c>
      <c r="AQ489" s="4">
        <f t="shared" ca="1" si="281"/>
        <v>0</v>
      </c>
      <c r="AR489" s="4">
        <f t="shared" ca="1" si="281"/>
        <v>0</v>
      </c>
      <c r="AS489" s="4">
        <f t="shared" ca="1" si="278"/>
        <v>0</v>
      </c>
      <c r="AT489" s="4">
        <f t="shared" ca="1" si="278"/>
        <v>0</v>
      </c>
      <c r="AU489" s="4">
        <f t="shared" ca="1" si="278"/>
        <v>0</v>
      </c>
      <c r="AV489" s="4">
        <f t="shared" ca="1" si="278"/>
        <v>0</v>
      </c>
      <c r="AW489" s="4">
        <f t="shared" ca="1" si="278"/>
        <v>0</v>
      </c>
      <c r="AX489" s="4">
        <f t="shared" ca="1" si="278"/>
        <v>0</v>
      </c>
      <c r="AY489" s="4">
        <f t="shared" ca="1" si="278"/>
        <v>0</v>
      </c>
      <c r="AZ489" s="4">
        <f t="shared" ca="1" si="278"/>
        <v>0</v>
      </c>
      <c r="BA489" s="4">
        <f t="shared" ca="1" si="278"/>
        <v>0</v>
      </c>
      <c r="BB489" s="4">
        <f t="shared" ca="1" si="278"/>
        <v>0</v>
      </c>
      <c r="BC489" s="4">
        <f t="shared" ca="1" si="278"/>
        <v>0</v>
      </c>
      <c r="BD489" s="4">
        <f t="shared" ca="1" si="278"/>
        <v>0</v>
      </c>
      <c r="BE489" s="4">
        <f t="shared" ca="1" si="278"/>
        <v>0</v>
      </c>
      <c r="BF489" s="4">
        <f t="shared" ca="1" si="278"/>
        <v>0</v>
      </c>
      <c r="BG489" s="4">
        <f t="shared" ca="1" si="278"/>
        <v>0</v>
      </c>
      <c r="BH489" s="4">
        <f t="shared" ca="1" si="278"/>
        <v>0</v>
      </c>
      <c r="BI489" s="4">
        <f t="shared" ca="1" si="279"/>
        <v>-8.3900000000000002E-2</v>
      </c>
      <c r="BJ489" s="4">
        <f t="shared" ca="1" si="279"/>
        <v>0.1019</v>
      </c>
      <c r="BK489" s="4">
        <f t="shared" ca="1" si="279"/>
        <v>-5.8000000000000003E-2</v>
      </c>
      <c r="BL489" s="4">
        <f t="shared" ca="1" si="279"/>
        <v>0</v>
      </c>
      <c r="BM489" s="4">
        <f t="shared" ca="1" si="279"/>
        <v>0</v>
      </c>
      <c r="BN489" s="4">
        <f t="shared" ca="1" si="279"/>
        <v>0</v>
      </c>
      <c r="BO489" s="4">
        <f t="shared" ca="1" si="279"/>
        <v>0</v>
      </c>
      <c r="BP489" s="4">
        <f t="shared" ca="1" si="279"/>
        <v>0</v>
      </c>
      <c r="BR489" s="4">
        <f t="shared" ca="1" si="279"/>
        <v>0</v>
      </c>
      <c r="BS489" s="4">
        <f t="shared" ca="1" si="279"/>
        <v>0</v>
      </c>
      <c r="BT489" s="4">
        <f t="shared" ca="1" si="279"/>
        <v>0</v>
      </c>
      <c r="BV489" s="4">
        <f t="shared" ca="1" si="279"/>
        <v>0</v>
      </c>
      <c r="BW489" s="4">
        <f t="shared" ca="1" si="279"/>
        <v>0</v>
      </c>
      <c r="BX489" s="4">
        <f t="shared" ca="1" si="279"/>
        <v>0</v>
      </c>
      <c r="BY489" s="4">
        <f t="shared" ca="1" si="275"/>
        <v>0</v>
      </c>
      <c r="BZ489" s="4">
        <f t="shared" ca="1" si="275"/>
        <v>0</v>
      </c>
      <c r="CA489" s="4">
        <f t="shared" ca="1" si="275"/>
        <v>0</v>
      </c>
      <c r="CC489" s="4">
        <f t="shared" ca="1" si="275"/>
        <v>0</v>
      </c>
    </row>
    <row r="490" spans="4:81">
      <c r="D490" s="26">
        <v>482</v>
      </c>
      <c r="E490" s="26" t="str">
        <f t="shared" si="282"/>
        <v>历史新!C482</v>
      </c>
      <c r="G490" s="694"/>
      <c r="H490" s="29" t="s">
        <v>33</v>
      </c>
      <c r="I490" s="4">
        <f t="shared" ca="1" si="276"/>
        <v>0</v>
      </c>
      <c r="J490" s="4">
        <f t="shared" ca="1" si="276"/>
        <v>0</v>
      </c>
      <c r="K490" s="4">
        <f t="shared" ca="1" si="276"/>
        <v>0</v>
      </c>
      <c r="L490" s="4">
        <f t="shared" ca="1" si="276"/>
        <v>0</v>
      </c>
      <c r="M490" s="4">
        <f t="shared" ca="1" si="276"/>
        <v>0</v>
      </c>
      <c r="N490" s="4">
        <f t="shared" ca="1" si="276"/>
        <v>0</v>
      </c>
      <c r="O490" s="4">
        <f t="shared" ca="1" si="276"/>
        <v>0</v>
      </c>
      <c r="P490" s="4">
        <f t="shared" ca="1" si="276"/>
        <v>0</v>
      </c>
      <c r="Q490" s="4">
        <f t="shared" ca="1" si="276"/>
        <v>0</v>
      </c>
      <c r="R490" s="4">
        <f t="shared" ca="1" si="276"/>
        <v>0</v>
      </c>
      <c r="S490" s="4">
        <f t="shared" ca="1" si="276"/>
        <v>0</v>
      </c>
      <c r="T490" s="4">
        <f t="shared" ca="1" si="276"/>
        <v>0</v>
      </c>
      <c r="U490" s="4">
        <f t="shared" ca="1" si="276"/>
        <v>0</v>
      </c>
      <c r="V490" s="4">
        <f t="shared" ca="1" si="276"/>
        <v>0</v>
      </c>
      <c r="W490" s="4">
        <f t="shared" ca="1" si="276"/>
        <v>0</v>
      </c>
      <c r="X490" s="4">
        <f t="shared" ca="1" si="276"/>
        <v>0</v>
      </c>
      <c r="Y490" s="4">
        <f t="shared" ca="1" si="280"/>
        <v>0</v>
      </c>
      <c r="Z490" s="4">
        <f t="shared" ca="1" si="280"/>
        <v>0</v>
      </c>
      <c r="AA490" s="4">
        <f t="shared" ca="1" si="280"/>
        <v>0</v>
      </c>
      <c r="AB490" s="4">
        <f t="shared" ca="1" si="280"/>
        <v>0</v>
      </c>
      <c r="AC490" s="4">
        <f t="shared" ca="1" si="280"/>
        <v>0</v>
      </c>
      <c r="AD490" s="4">
        <f t="shared" ca="1" si="280"/>
        <v>0</v>
      </c>
      <c r="AE490" s="4">
        <f t="shared" ca="1" si="280"/>
        <v>0</v>
      </c>
      <c r="AF490" s="4">
        <f t="shared" ca="1" si="280"/>
        <v>0</v>
      </c>
      <c r="AG490" s="4">
        <f t="shared" ca="1" si="280"/>
        <v>0</v>
      </c>
      <c r="AH490" s="4">
        <f t="shared" ca="1" si="280"/>
        <v>0</v>
      </c>
      <c r="AI490" s="4">
        <f t="shared" ca="1" si="280"/>
        <v>0</v>
      </c>
      <c r="AJ490" s="4">
        <f t="shared" ca="1" si="280"/>
        <v>0</v>
      </c>
      <c r="AK490" s="4">
        <f t="shared" ca="1" si="280"/>
        <v>0</v>
      </c>
      <c r="AL490" s="4">
        <f t="shared" ca="1" si="280"/>
        <v>0</v>
      </c>
      <c r="AM490" s="4">
        <f t="shared" ca="1" si="280"/>
        <v>0</v>
      </c>
      <c r="AN490" s="4">
        <f t="shared" ca="1" si="280"/>
        <v>0</v>
      </c>
      <c r="AO490" s="4">
        <f t="shared" ca="1" si="281"/>
        <v>0</v>
      </c>
      <c r="AP490" s="4">
        <f t="shared" ca="1" si="281"/>
        <v>0</v>
      </c>
      <c r="AQ490" s="4">
        <f t="shared" ca="1" si="281"/>
        <v>0</v>
      </c>
      <c r="AR490" s="4">
        <f t="shared" ca="1" si="281"/>
        <v>0</v>
      </c>
      <c r="AS490" s="4">
        <f t="shared" ca="1" si="278"/>
        <v>0</v>
      </c>
      <c r="AT490" s="4">
        <f t="shared" ca="1" si="278"/>
        <v>0</v>
      </c>
      <c r="AU490" s="4">
        <f t="shared" ca="1" si="278"/>
        <v>0</v>
      </c>
      <c r="AV490" s="4">
        <f t="shared" ca="1" si="278"/>
        <v>0</v>
      </c>
      <c r="AW490" s="4">
        <f t="shared" ca="1" si="278"/>
        <v>0</v>
      </c>
      <c r="AX490" s="4">
        <f t="shared" ca="1" si="278"/>
        <v>0</v>
      </c>
      <c r="AY490" s="4">
        <f t="shared" ca="1" si="278"/>
        <v>0</v>
      </c>
      <c r="AZ490" s="4">
        <f t="shared" ca="1" si="278"/>
        <v>0</v>
      </c>
      <c r="BA490" s="4">
        <f t="shared" ca="1" si="278"/>
        <v>0</v>
      </c>
      <c r="BB490" s="4">
        <f t="shared" ca="1" si="278"/>
        <v>0</v>
      </c>
      <c r="BC490" s="4">
        <f t="shared" ca="1" si="278"/>
        <v>0</v>
      </c>
      <c r="BD490" s="4">
        <f t="shared" ca="1" si="278"/>
        <v>0</v>
      </c>
      <c r="BE490" s="4">
        <f t="shared" ca="1" si="278"/>
        <v>0</v>
      </c>
      <c r="BF490" s="4">
        <f t="shared" ca="1" si="278"/>
        <v>0</v>
      </c>
      <c r="BG490" s="4">
        <f t="shared" ca="1" si="278"/>
        <v>0</v>
      </c>
      <c r="BH490" s="4">
        <f t="shared" ca="1" si="278"/>
        <v>50.63</v>
      </c>
      <c r="BI490" s="4">
        <f t="shared" ca="1" si="279"/>
        <v>84.32</v>
      </c>
      <c r="BJ490" s="4">
        <f t="shared" ca="1" si="279"/>
        <v>61.15</v>
      </c>
      <c r="BK490" s="4">
        <f t="shared" ca="1" si="279"/>
        <v>59.77</v>
      </c>
      <c r="BL490" s="4">
        <f t="shared" ca="1" si="279"/>
        <v>0</v>
      </c>
      <c r="BM490" s="4">
        <f t="shared" ca="1" si="279"/>
        <v>0</v>
      </c>
      <c r="BN490" s="4">
        <f t="shared" ca="1" si="279"/>
        <v>0</v>
      </c>
      <c r="BO490" s="4">
        <f t="shared" ca="1" si="279"/>
        <v>0</v>
      </c>
      <c r="BP490" s="4">
        <f t="shared" ca="1" si="279"/>
        <v>0</v>
      </c>
      <c r="BR490" s="4">
        <f t="shared" ca="1" si="279"/>
        <v>0</v>
      </c>
      <c r="BS490" s="4">
        <f t="shared" ca="1" si="279"/>
        <v>0</v>
      </c>
      <c r="BT490" s="4">
        <f t="shared" ca="1" si="279"/>
        <v>0</v>
      </c>
      <c r="BV490" s="4">
        <f t="shared" ca="1" si="279"/>
        <v>0</v>
      </c>
      <c r="BW490" s="4">
        <f t="shared" ca="1" si="279"/>
        <v>0</v>
      </c>
      <c r="BX490" s="4">
        <f t="shared" ca="1" si="279"/>
        <v>0</v>
      </c>
      <c r="BY490" s="4">
        <f t="shared" ref="BY490:CC505" ca="1" si="283">OFFSET(INDIRECT($E490),0,BY$1)</f>
        <v>0</v>
      </c>
      <c r="BZ490" s="4">
        <f t="shared" ca="1" si="283"/>
        <v>0</v>
      </c>
      <c r="CA490" s="4">
        <f t="shared" ca="1" si="283"/>
        <v>0</v>
      </c>
      <c r="CC490" s="4">
        <f t="shared" ca="1" si="283"/>
        <v>0</v>
      </c>
    </row>
    <row r="491" spans="4:81">
      <c r="D491" s="26">
        <v>483</v>
      </c>
      <c r="E491" s="26" t="str">
        <f t="shared" si="282"/>
        <v>历史新!C483</v>
      </c>
      <c r="G491" s="694"/>
      <c r="H491" s="29" t="s">
        <v>34</v>
      </c>
      <c r="I491" s="4">
        <f t="shared" ca="1" si="276"/>
        <v>0</v>
      </c>
      <c r="J491" s="4">
        <f t="shared" ca="1" si="276"/>
        <v>0</v>
      </c>
      <c r="K491" s="4">
        <f t="shared" ca="1" si="276"/>
        <v>0</v>
      </c>
      <c r="L491" s="4">
        <f t="shared" ca="1" si="276"/>
        <v>0</v>
      </c>
      <c r="M491" s="4">
        <f t="shared" ca="1" si="276"/>
        <v>0</v>
      </c>
      <c r="N491" s="4">
        <f t="shared" ca="1" si="276"/>
        <v>0</v>
      </c>
      <c r="O491" s="4">
        <f t="shared" ca="1" si="276"/>
        <v>0</v>
      </c>
      <c r="P491" s="4">
        <f t="shared" ca="1" si="276"/>
        <v>0</v>
      </c>
      <c r="Q491" s="4">
        <f t="shared" ca="1" si="276"/>
        <v>0</v>
      </c>
      <c r="R491" s="4">
        <f t="shared" ca="1" si="276"/>
        <v>0</v>
      </c>
      <c r="S491" s="4">
        <f t="shared" ca="1" si="276"/>
        <v>0</v>
      </c>
      <c r="T491" s="4">
        <f t="shared" ca="1" si="276"/>
        <v>0</v>
      </c>
      <c r="U491" s="4">
        <f t="shared" ca="1" si="276"/>
        <v>0</v>
      </c>
      <c r="V491" s="4">
        <f t="shared" ca="1" si="276"/>
        <v>0</v>
      </c>
      <c r="W491" s="4">
        <f t="shared" ca="1" si="276"/>
        <v>0</v>
      </c>
      <c r="X491" s="4">
        <f t="shared" ca="1" si="276"/>
        <v>0</v>
      </c>
      <c r="Y491" s="4">
        <f t="shared" ca="1" si="280"/>
        <v>0</v>
      </c>
      <c r="Z491" s="4">
        <f t="shared" ca="1" si="280"/>
        <v>0</v>
      </c>
      <c r="AA491" s="4">
        <f t="shared" ca="1" si="280"/>
        <v>0</v>
      </c>
      <c r="AB491" s="4">
        <f t="shared" ca="1" si="280"/>
        <v>0</v>
      </c>
      <c r="AC491" s="4">
        <f t="shared" ca="1" si="280"/>
        <v>0</v>
      </c>
      <c r="AD491" s="4">
        <f t="shared" ca="1" si="280"/>
        <v>0</v>
      </c>
      <c r="AE491" s="4">
        <f t="shared" ca="1" si="280"/>
        <v>0</v>
      </c>
      <c r="AF491" s="4">
        <f t="shared" ca="1" si="280"/>
        <v>0</v>
      </c>
      <c r="AG491" s="4">
        <f t="shared" ca="1" si="280"/>
        <v>0</v>
      </c>
      <c r="AH491" s="4">
        <f t="shared" ca="1" si="280"/>
        <v>0</v>
      </c>
      <c r="AI491" s="4">
        <f t="shared" ca="1" si="280"/>
        <v>0</v>
      </c>
      <c r="AJ491" s="4">
        <f t="shared" ca="1" si="280"/>
        <v>0</v>
      </c>
      <c r="AK491" s="4">
        <f t="shared" ca="1" si="280"/>
        <v>0</v>
      </c>
      <c r="AL491" s="4">
        <f t="shared" ca="1" si="280"/>
        <v>0</v>
      </c>
      <c r="AM491" s="4">
        <f t="shared" ca="1" si="280"/>
        <v>0</v>
      </c>
      <c r="AN491" s="4">
        <f t="shared" ca="1" si="280"/>
        <v>0</v>
      </c>
      <c r="AO491" s="4">
        <f t="shared" ca="1" si="281"/>
        <v>0</v>
      </c>
      <c r="AP491" s="4">
        <f t="shared" ca="1" si="281"/>
        <v>0</v>
      </c>
      <c r="AQ491" s="4">
        <f t="shared" ca="1" si="281"/>
        <v>0</v>
      </c>
      <c r="AR491" s="4">
        <f t="shared" ca="1" si="281"/>
        <v>0</v>
      </c>
      <c r="AS491" s="4">
        <f t="shared" ca="1" si="278"/>
        <v>0</v>
      </c>
      <c r="AT491" s="4">
        <f t="shared" ca="1" si="278"/>
        <v>0</v>
      </c>
      <c r="AU491" s="4">
        <f t="shared" ca="1" si="278"/>
        <v>0</v>
      </c>
      <c r="AV491" s="4">
        <f t="shared" ca="1" si="278"/>
        <v>0</v>
      </c>
      <c r="AW491" s="4">
        <f t="shared" ca="1" si="278"/>
        <v>0</v>
      </c>
      <c r="AX491" s="4">
        <f t="shared" ca="1" si="278"/>
        <v>0</v>
      </c>
      <c r="AY491" s="4">
        <f t="shared" ca="1" si="278"/>
        <v>0</v>
      </c>
      <c r="AZ491" s="4">
        <f t="shared" ca="1" si="278"/>
        <v>0</v>
      </c>
      <c r="BA491" s="4">
        <f t="shared" ca="1" si="278"/>
        <v>0</v>
      </c>
      <c r="BB491" s="4">
        <f t="shared" ca="1" si="278"/>
        <v>0</v>
      </c>
      <c r="BC491" s="4">
        <f t="shared" ca="1" si="278"/>
        <v>0</v>
      </c>
      <c r="BD491" s="4">
        <f t="shared" ca="1" si="278"/>
        <v>0</v>
      </c>
      <c r="BE491" s="4">
        <f t="shared" ca="1" si="278"/>
        <v>0</v>
      </c>
      <c r="BF491" s="4">
        <f t="shared" ca="1" si="278"/>
        <v>0</v>
      </c>
      <c r="BG491" s="4">
        <f t="shared" ca="1" si="278"/>
        <v>0</v>
      </c>
      <c r="BH491" s="4">
        <f t="shared" ca="1" si="278"/>
        <v>0</v>
      </c>
      <c r="BI491" s="4">
        <f t="shared" ca="1" si="279"/>
        <v>0.66539999999999999</v>
      </c>
      <c r="BJ491" s="4">
        <f t="shared" ca="1" si="279"/>
        <v>-0.27479999999999999</v>
      </c>
      <c r="BK491" s="4">
        <f t="shared" ca="1" si="279"/>
        <v>-2.2599999999999999E-2</v>
      </c>
      <c r="BL491" s="4">
        <f t="shared" ca="1" si="279"/>
        <v>0</v>
      </c>
      <c r="BM491" s="4">
        <f t="shared" ca="1" si="279"/>
        <v>0</v>
      </c>
      <c r="BN491" s="4">
        <f t="shared" ca="1" si="279"/>
        <v>0</v>
      </c>
      <c r="BO491" s="4">
        <f t="shared" ca="1" si="279"/>
        <v>0</v>
      </c>
      <c r="BP491" s="4">
        <f t="shared" ca="1" si="279"/>
        <v>0</v>
      </c>
      <c r="BR491" s="4">
        <f t="shared" ca="1" si="279"/>
        <v>0</v>
      </c>
      <c r="BS491" s="4">
        <f t="shared" ca="1" si="279"/>
        <v>0</v>
      </c>
      <c r="BT491" s="4">
        <f t="shared" ca="1" si="279"/>
        <v>0</v>
      </c>
      <c r="BV491" s="4">
        <f t="shared" ca="1" si="279"/>
        <v>0</v>
      </c>
      <c r="BW491" s="4">
        <f t="shared" ca="1" si="279"/>
        <v>0</v>
      </c>
      <c r="BX491" s="4">
        <f t="shared" ca="1" si="279"/>
        <v>0</v>
      </c>
      <c r="BY491" s="4">
        <f t="shared" ca="1" si="283"/>
        <v>0</v>
      </c>
      <c r="BZ491" s="4">
        <f t="shared" ca="1" si="283"/>
        <v>0</v>
      </c>
      <c r="CA491" s="4">
        <f t="shared" ca="1" si="283"/>
        <v>0</v>
      </c>
      <c r="CC491" s="4">
        <f t="shared" ca="1" si="283"/>
        <v>0</v>
      </c>
    </row>
    <row r="492" spans="4:81">
      <c r="D492" s="26">
        <v>484</v>
      </c>
      <c r="E492" s="26" t="str">
        <f t="shared" si="282"/>
        <v>历史新!C484</v>
      </c>
      <c r="G492" s="694" t="s">
        <v>35</v>
      </c>
      <c r="H492" s="294" t="s">
        <v>36</v>
      </c>
      <c r="I492" s="2">
        <f t="shared" ca="1" si="276"/>
        <v>0</v>
      </c>
      <c r="J492" s="2">
        <f t="shared" ca="1" si="276"/>
        <v>0</v>
      </c>
      <c r="K492" s="2">
        <f t="shared" ca="1" si="276"/>
        <v>0</v>
      </c>
      <c r="L492" s="2">
        <f t="shared" ca="1" si="276"/>
        <v>0</v>
      </c>
      <c r="M492" s="2">
        <f t="shared" ca="1" si="276"/>
        <v>0</v>
      </c>
      <c r="N492" s="2">
        <f t="shared" ca="1" si="276"/>
        <v>0</v>
      </c>
      <c r="O492" s="2">
        <f t="shared" ca="1" si="276"/>
        <v>0</v>
      </c>
      <c r="P492" s="2">
        <f t="shared" ca="1" si="276"/>
        <v>0</v>
      </c>
      <c r="Q492" s="2">
        <f t="shared" ca="1" si="276"/>
        <v>0</v>
      </c>
      <c r="R492" s="2">
        <f t="shared" ca="1" si="276"/>
        <v>0</v>
      </c>
      <c r="S492" s="2">
        <f t="shared" ca="1" si="276"/>
        <v>0</v>
      </c>
      <c r="T492" s="2">
        <f t="shared" ca="1" si="276"/>
        <v>0</v>
      </c>
      <c r="U492" s="2">
        <f t="shared" ca="1" si="276"/>
        <v>0</v>
      </c>
      <c r="V492" s="2">
        <f t="shared" ca="1" si="276"/>
        <v>0</v>
      </c>
      <c r="W492" s="2">
        <f t="shared" ca="1" si="276"/>
        <v>0</v>
      </c>
      <c r="X492" s="2">
        <f t="shared" ca="1" si="276"/>
        <v>0</v>
      </c>
      <c r="Y492" s="2">
        <f t="shared" ca="1" si="280"/>
        <v>0</v>
      </c>
      <c r="Z492" s="2">
        <f t="shared" ca="1" si="280"/>
        <v>0</v>
      </c>
      <c r="AA492" s="2">
        <f t="shared" ca="1" si="280"/>
        <v>0</v>
      </c>
      <c r="AB492" s="2">
        <f t="shared" ca="1" si="280"/>
        <v>0</v>
      </c>
      <c r="AC492" s="2">
        <f t="shared" ca="1" si="280"/>
        <v>0</v>
      </c>
      <c r="AD492" s="2">
        <f t="shared" ca="1" si="280"/>
        <v>0</v>
      </c>
      <c r="AE492" s="2">
        <f t="shared" ca="1" si="280"/>
        <v>0</v>
      </c>
      <c r="AF492" s="2">
        <f t="shared" ca="1" si="280"/>
        <v>0</v>
      </c>
      <c r="AG492" s="2">
        <f t="shared" ca="1" si="280"/>
        <v>0</v>
      </c>
      <c r="AH492" s="2">
        <f t="shared" ca="1" si="280"/>
        <v>0</v>
      </c>
      <c r="AI492" s="2">
        <f t="shared" ca="1" si="280"/>
        <v>0</v>
      </c>
      <c r="AJ492" s="2">
        <f t="shared" ca="1" si="280"/>
        <v>0</v>
      </c>
      <c r="AK492" s="2">
        <f t="shared" ca="1" si="280"/>
        <v>0</v>
      </c>
      <c r="AL492" s="2">
        <f t="shared" ca="1" si="280"/>
        <v>0</v>
      </c>
      <c r="AM492" s="2">
        <f t="shared" ca="1" si="280"/>
        <v>0</v>
      </c>
      <c r="AN492" s="2">
        <f t="shared" ca="1" si="280"/>
        <v>0</v>
      </c>
      <c r="AO492" s="2">
        <f t="shared" ca="1" si="281"/>
        <v>0</v>
      </c>
      <c r="AP492" s="2">
        <f t="shared" ca="1" si="281"/>
        <v>0</v>
      </c>
      <c r="AQ492" s="2">
        <f t="shared" ca="1" si="281"/>
        <v>0</v>
      </c>
      <c r="AR492" s="2">
        <f t="shared" ca="1" si="281"/>
        <v>0</v>
      </c>
      <c r="AS492" s="2">
        <f t="shared" ca="1" si="278"/>
        <v>0</v>
      </c>
      <c r="AT492" s="2">
        <f t="shared" ca="1" si="278"/>
        <v>0</v>
      </c>
      <c r="AU492" s="2">
        <f t="shared" ca="1" si="278"/>
        <v>0</v>
      </c>
      <c r="AV492" s="2">
        <f t="shared" ca="1" si="278"/>
        <v>0</v>
      </c>
      <c r="AW492" s="2">
        <f t="shared" ca="1" si="278"/>
        <v>0</v>
      </c>
      <c r="AX492" s="2">
        <f t="shared" ca="1" si="278"/>
        <v>0</v>
      </c>
      <c r="AY492" s="2">
        <f t="shared" ca="1" si="278"/>
        <v>0</v>
      </c>
      <c r="AZ492" s="2">
        <f t="shared" ca="1" si="278"/>
        <v>0</v>
      </c>
      <c r="BA492" s="2">
        <f t="shared" ca="1" si="278"/>
        <v>0</v>
      </c>
      <c r="BB492" s="2">
        <f t="shared" ca="1" si="278"/>
        <v>0</v>
      </c>
      <c r="BC492" s="2">
        <f t="shared" ca="1" si="278"/>
        <v>0</v>
      </c>
      <c r="BD492" s="2">
        <f t="shared" ca="1" si="278"/>
        <v>0</v>
      </c>
      <c r="BE492" s="2">
        <f t="shared" ca="1" si="278"/>
        <v>0</v>
      </c>
      <c r="BF492" s="2">
        <f t="shared" ca="1" si="278"/>
        <v>0</v>
      </c>
      <c r="BG492" s="2">
        <f t="shared" ca="1" si="278"/>
        <v>0</v>
      </c>
      <c r="BH492" s="2">
        <f t="shared" ca="1" si="278"/>
        <v>2044</v>
      </c>
      <c r="BI492" s="2">
        <f t="shared" ca="1" si="279"/>
        <v>1363</v>
      </c>
      <c r="BJ492" s="2">
        <f t="shared" ca="1" si="279"/>
        <v>1341</v>
      </c>
      <c r="BK492" s="2">
        <f t="shared" ca="1" si="279"/>
        <v>1375</v>
      </c>
      <c r="BL492" s="2">
        <f t="shared" ca="1" si="279"/>
        <v>0</v>
      </c>
      <c r="BM492" s="2">
        <f t="shared" ca="1" si="279"/>
        <v>0</v>
      </c>
      <c r="BN492" s="2">
        <f t="shared" ca="1" si="279"/>
        <v>0</v>
      </c>
      <c r="BO492" s="2">
        <f t="shared" ca="1" si="279"/>
        <v>0</v>
      </c>
      <c r="BP492" s="2">
        <f t="shared" ca="1" si="279"/>
        <v>0</v>
      </c>
      <c r="BR492" s="2">
        <f t="shared" ca="1" si="279"/>
        <v>0</v>
      </c>
      <c r="BS492" s="2">
        <f t="shared" ca="1" si="279"/>
        <v>0</v>
      </c>
      <c r="BT492" s="2">
        <f t="shared" ca="1" si="279"/>
        <v>0</v>
      </c>
      <c r="BV492" s="2">
        <f t="shared" ca="1" si="279"/>
        <v>0</v>
      </c>
      <c r="BW492" s="2">
        <f t="shared" ca="1" si="279"/>
        <v>0</v>
      </c>
      <c r="BX492" s="2">
        <f t="shared" ca="1" si="279"/>
        <v>0</v>
      </c>
      <c r="BY492" s="2">
        <f t="shared" ca="1" si="283"/>
        <v>0</v>
      </c>
      <c r="BZ492" s="2">
        <f t="shared" ca="1" si="283"/>
        <v>0</v>
      </c>
      <c r="CA492" s="2">
        <f t="shared" ca="1" si="283"/>
        <v>0</v>
      </c>
      <c r="CC492" s="2">
        <f t="shared" ca="1" si="283"/>
        <v>0</v>
      </c>
    </row>
    <row r="493" spans="4:81">
      <c r="D493" s="26">
        <v>485</v>
      </c>
      <c r="E493" s="26" t="str">
        <f t="shared" si="282"/>
        <v>历史新!C485</v>
      </c>
      <c r="G493" s="694"/>
      <c r="H493" s="29" t="s">
        <v>37</v>
      </c>
      <c r="I493" s="4">
        <f t="shared" ca="1" si="276"/>
        <v>0</v>
      </c>
      <c r="J493" s="4">
        <f t="shared" ca="1" si="276"/>
        <v>0</v>
      </c>
      <c r="K493" s="4">
        <f t="shared" ca="1" si="276"/>
        <v>0</v>
      </c>
      <c r="L493" s="4">
        <f t="shared" ca="1" si="276"/>
        <v>0</v>
      </c>
      <c r="M493" s="4">
        <f t="shared" ca="1" si="276"/>
        <v>0</v>
      </c>
      <c r="N493" s="4">
        <f t="shared" ca="1" si="276"/>
        <v>0</v>
      </c>
      <c r="O493" s="4">
        <f t="shared" ca="1" si="276"/>
        <v>0</v>
      </c>
      <c r="P493" s="4">
        <f t="shared" ca="1" si="276"/>
        <v>0</v>
      </c>
      <c r="Q493" s="4">
        <f t="shared" ca="1" si="276"/>
        <v>0</v>
      </c>
      <c r="R493" s="4">
        <f t="shared" ca="1" si="276"/>
        <v>0</v>
      </c>
      <c r="S493" s="4">
        <f t="shared" ca="1" si="276"/>
        <v>0</v>
      </c>
      <c r="T493" s="4">
        <f t="shared" ca="1" si="276"/>
        <v>0</v>
      </c>
      <c r="U493" s="4">
        <f t="shared" ca="1" si="276"/>
        <v>0</v>
      </c>
      <c r="V493" s="4">
        <f t="shared" ca="1" si="276"/>
        <v>0</v>
      </c>
      <c r="W493" s="4">
        <f t="shared" ca="1" si="276"/>
        <v>0</v>
      </c>
      <c r="X493" s="4">
        <f t="shared" ca="1" si="276"/>
        <v>0</v>
      </c>
      <c r="Y493" s="4">
        <f t="shared" ca="1" si="280"/>
        <v>0</v>
      </c>
      <c r="Z493" s="4">
        <f t="shared" ca="1" si="280"/>
        <v>0</v>
      </c>
      <c r="AA493" s="4">
        <f t="shared" ca="1" si="280"/>
        <v>0</v>
      </c>
      <c r="AB493" s="4">
        <f t="shared" ca="1" si="280"/>
        <v>0</v>
      </c>
      <c r="AC493" s="4">
        <f t="shared" ca="1" si="280"/>
        <v>0</v>
      </c>
      <c r="AD493" s="4">
        <f t="shared" ca="1" si="280"/>
        <v>0</v>
      </c>
      <c r="AE493" s="4">
        <f t="shared" ca="1" si="280"/>
        <v>0</v>
      </c>
      <c r="AF493" s="4">
        <f t="shared" ca="1" si="280"/>
        <v>0</v>
      </c>
      <c r="AG493" s="4">
        <f t="shared" ca="1" si="280"/>
        <v>0</v>
      </c>
      <c r="AH493" s="4">
        <f t="shared" ca="1" si="280"/>
        <v>0</v>
      </c>
      <c r="AI493" s="4">
        <f t="shared" ca="1" si="280"/>
        <v>0</v>
      </c>
      <c r="AJ493" s="4">
        <f t="shared" ca="1" si="280"/>
        <v>0</v>
      </c>
      <c r="AK493" s="4">
        <f t="shared" ca="1" si="280"/>
        <v>0</v>
      </c>
      <c r="AL493" s="4">
        <f t="shared" ca="1" si="280"/>
        <v>0</v>
      </c>
      <c r="AM493" s="4">
        <f t="shared" ca="1" si="280"/>
        <v>0</v>
      </c>
      <c r="AN493" s="4">
        <f t="shared" ca="1" si="280"/>
        <v>0</v>
      </c>
      <c r="AO493" s="4">
        <f t="shared" ca="1" si="281"/>
        <v>0</v>
      </c>
      <c r="AP493" s="4">
        <f t="shared" ca="1" si="281"/>
        <v>0</v>
      </c>
      <c r="AQ493" s="4">
        <f t="shared" ca="1" si="281"/>
        <v>0</v>
      </c>
      <c r="AR493" s="4">
        <f t="shared" ca="1" si="281"/>
        <v>0</v>
      </c>
      <c r="AS493" s="4">
        <f t="shared" ca="1" si="278"/>
        <v>0</v>
      </c>
      <c r="AT493" s="4">
        <f t="shared" ca="1" si="278"/>
        <v>0</v>
      </c>
      <c r="AU493" s="4">
        <f t="shared" ca="1" si="278"/>
        <v>0</v>
      </c>
      <c r="AV493" s="4">
        <f t="shared" ca="1" si="278"/>
        <v>0</v>
      </c>
      <c r="AW493" s="4">
        <f t="shared" ca="1" si="278"/>
        <v>0</v>
      </c>
      <c r="AX493" s="4">
        <f t="shared" ca="1" si="278"/>
        <v>0</v>
      </c>
      <c r="AY493" s="4">
        <f t="shared" ca="1" si="278"/>
        <v>0</v>
      </c>
      <c r="AZ493" s="4">
        <f t="shared" ca="1" si="278"/>
        <v>0</v>
      </c>
      <c r="BA493" s="4">
        <f t="shared" ca="1" si="278"/>
        <v>0</v>
      </c>
      <c r="BB493" s="4">
        <f t="shared" ca="1" si="278"/>
        <v>0</v>
      </c>
      <c r="BC493" s="4">
        <f t="shared" ca="1" si="278"/>
        <v>0</v>
      </c>
      <c r="BD493" s="4">
        <f t="shared" ca="1" si="278"/>
        <v>0</v>
      </c>
      <c r="BE493" s="4">
        <f t="shared" ca="1" si="278"/>
        <v>0</v>
      </c>
      <c r="BF493" s="4">
        <f t="shared" ca="1" si="278"/>
        <v>0</v>
      </c>
      <c r="BG493" s="4">
        <f t="shared" ca="1" si="278"/>
        <v>0</v>
      </c>
      <c r="BH493" s="4">
        <f t="shared" ref="BH493:BY521" ca="1" si="284">OFFSET(INDIRECT($E493),0,BH$1)</f>
        <v>365</v>
      </c>
      <c r="BI493" s="4">
        <f t="shared" ca="1" si="284"/>
        <v>518</v>
      </c>
      <c r="BJ493" s="4">
        <f t="shared" ca="1" si="284"/>
        <v>614</v>
      </c>
      <c r="BK493" s="4">
        <f t="shared" ca="1" si="284"/>
        <v>456</v>
      </c>
      <c r="BL493" s="4">
        <f t="shared" ca="1" si="284"/>
        <v>0</v>
      </c>
      <c r="BM493" s="4">
        <f t="shared" ca="1" si="284"/>
        <v>0</v>
      </c>
      <c r="BN493" s="4">
        <f t="shared" ca="1" si="284"/>
        <v>0</v>
      </c>
      <c r="BO493" s="4">
        <f t="shared" ca="1" si="284"/>
        <v>0</v>
      </c>
      <c r="BP493" s="4">
        <f t="shared" ca="1" si="284"/>
        <v>0</v>
      </c>
      <c r="BR493" s="4">
        <f t="shared" ca="1" si="284"/>
        <v>0</v>
      </c>
      <c r="BS493" s="4">
        <f t="shared" ca="1" si="284"/>
        <v>0</v>
      </c>
      <c r="BT493" s="4">
        <f t="shared" ca="1" si="284"/>
        <v>0</v>
      </c>
      <c r="BV493" s="4">
        <f t="shared" ca="1" si="284"/>
        <v>0</v>
      </c>
      <c r="BW493" s="4">
        <f t="shared" ca="1" si="284"/>
        <v>0</v>
      </c>
      <c r="BX493" s="4">
        <f t="shared" ca="1" si="279"/>
        <v>0</v>
      </c>
      <c r="BY493" s="4">
        <f t="shared" ca="1" si="284"/>
        <v>0</v>
      </c>
      <c r="BZ493" s="4">
        <f t="shared" ca="1" si="283"/>
        <v>0</v>
      </c>
      <c r="CA493" s="4">
        <f t="shared" ca="1" si="283"/>
        <v>0</v>
      </c>
      <c r="CC493" s="4">
        <f t="shared" ca="1" si="283"/>
        <v>0</v>
      </c>
    </row>
    <row r="494" spans="4:81">
      <c r="D494" s="26">
        <v>486</v>
      </c>
      <c r="E494" s="26" t="str">
        <f t="shared" si="282"/>
        <v>历史新!C486</v>
      </c>
      <c r="G494" s="694"/>
      <c r="H494" s="29" t="s">
        <v>38</v>
      </c>
      <c r="I494" s="4">
        <f t="shared" ca="1" si="276"/>
        <v>0</v>
      </c>
      <c r="J494" s="4">
        <f t="shared" ca="1" si="276"/>
        <v>0</v>
      </c>
      <c r="K494" s="4">
        <f t="shared" ca="1" si="276"/>
        <v>0</v>
      </c>
      <c r="L494" s="4">
        <f t="shared" ca="1" si="276"/>
        <v>0</v>
      </c>
      <c r="M494" s="4">
        <f t="shared" ca="1" si="276"/>
        <v>0</v>
      </c>
      <c r="N494" s="4">
        <f t="shared" ca="1" si="276"/>
        <v>0</v>
      </c>
      <c r="O494" s="4">
        <f t="shared" ca="1" si="276"/>
        <v>0</v>
      </c>
      <c r="P494" s="4">
        <f t="shared" ca="1" si="276"/>
        <v>0</v>
      </c>
      <c r="Q494" s="4">
        <f t="shared" ca="1" si="276"/>
        <v>0</v>
      </c>
      <c r="R494" s="4">
        <f t="shared" ca="1" si="276"/>
        <v>0</v>
      </c>
      <c r="S494" s="4">
        <f t="shared" ca="1" si="276"/>
        <v>0</v>
      </c>
      <c r="T494" s="4">
        <f t="shared" ref="T494:AI509" ca="1" si="285">OFFSET(INDIRECT($E494),0,T$1)</f>
        <v>0</v>
      </c>
      <c r="U494" s="4">
        <f t="shared" ca="1" si="285"/>
        <v>0</v>
      </c>
      <c r="V494" s="4">
        <f t="shared" ca="1" si="285"/>
        <v>0</v>
      </c>
      <c r="W494" s="4">
        <f t="shared" ca="1" si="285"/>
        <v>0</v>
      </c>
      <c r="X494" s="4">
        <f t="shared" ca="1" si="285"/>
        <v>0</v>
      </c>
      <c r="Y494" s="4">
        <f t="shared" ca="1" si="285"/>
        <v>0</v>
      </c>
      <c r="Z494" s="4">
        <f t="shared" ca="1" si="285"/>
        <v>0</v>
      </c>
      <c r="AA494" s="4">
        <f t="shared" ca="1" si="285"/>
        <v>0</v>
      </c>
      <c r="AB494" s="4">
        <f t="shared" ca="1" si="285"/>
        <v>0</v>
      </c>
      <c r="AC494" s="4">
        <f t="shared" ca="1" si="285"/>
        <v>0</v>
      </c>
      <c r="AD494" s="4">
        <f t="shared" ca="1" si="285"/>
        <v>0</v>
      </c>
      <c r="AE494" s="4">
        <f t="shared" ca="1" si="285"/>
        <v>0</v>
      </c>
      <c r="AF494" s="4">
        <f t="shared" ca="1" si="285"/>
        <v>0</v>
      </c>
      <c r="AG494" s="4">
        <f t="shared" ca="1" si="285"/>
        <v>0</v>
      </c>
      <c r="AH494" s="4">
        <f t="shared" ca="1" si="285"/>
        <v>0</v>
      </c>
      <c r="AI494" s="4">
        <f t="shared" ca="1" si="285"/>
        <v>0</v>
      </c>
      <c r="AJ494" s="4">
        <f t="shared" ca="1" si="280"/>
        <v>0</v>
      </c>
      <c r="AK494" s="4">
        <f t="shared" ca="1" si="280"/>
        <v>0</v>
      </c>
      <c r="AL494" s="4">
        <f t="shared" ca="1" si="280"/>
        <v>0</v>
      </c>
      <c r="AM494" s="4">
        <f t="shared" ca="1" si="280"/>
        <v>0</v>
      </c>
      <c r="AN494" s="4">
        <f t="shared" ca="1" si="280"/>
        <v>0</v>
      </c>
      <c r="AO494" s="4">
        <f t="shared" ca="1" si="281"/>
        <v>0</v>
      </c>
      <c r="AP494" s="4">
        <f t="shared" ca="1" si="281"/>
        <v>0</v>
      </c>
      <c r="AQ494" s="4">
        <f t="shared" ca="1" si="281"/>
        <v>0</v>
      </c>
      <c r="AR494" s="4">
        <f t="shared" ca="1" si="281"/>
        <v>0</v>
      </c>
      <c r="AS494" s="4">
        <f t="shared" ref="AS494:BH512" ca="1" si="286">OFFSET(INDIRECT($E494),0,AS$1)</f>
        <v>0</v>
      </c>
      <c r="AT494" s="4">
        <f t="shared" ca="1" si="286"/>
        <v>0</v>
      </c>
      <c r="AU494" s="4">
        <f t="shared" ca="1" si="286"/>
        <v>0</v>
      </c>
      <c r="AV494" s="4">
        <f t="shared" ca="1" si="286"/>
        <v>0</v>
      </c>
      <c r="AW494" s="4">
        <f t="shared" ca="1" si="286"/>
        <v>0</v>
      </c>
      <c r="AX494" s="4">
        <f t="shared" ca="1" si="286"/>
        <v>0</v>
      </c>
      <c r="AY494" s="4">
        <f t="shared" ca="1" si="286"/>
        <v>0</v>
      </c>
      <c r="AZ494" s="4">
        <f t="shared" ca="1" si="286"/>
        <v>0</v>
      </c>
      <c r="BA494" s="4">
        <f t="shared" ca="1" si="286"/>
        <v>0</v>
      </c>
      <c r="BB494" s="4">
        <f t="shared" ca="1" si="286"/>
        <v>0</v>
      </c>
      <c r="BC494" s="4">
        <f t="shared" ca="1" si="286"/>
        <v>0</v>
      </c>
      <c r="BD494" s="4">
        <f t="shared" ca="1" si="286"/>
        <v>0</v>
      </c>
      <c r="BE494" s="4">
        <f t="shared" ca="1" si="286"/>
        <v>0</v>
      </c>
      <c r="BF494" s="4">
        <f t="shared" ca="1" si="286"/>
        <v>0</v>
      </c>
      <c r="BG494" s="4">
        <f t="shared" ca="1" si="286"/>
        <v>0</v>
      </c>
      <c r="BH494" s="4">
        <f t="shared" ca="1" si="286"/>
        <v>0</v>
      </c>
      <c r="BI494" s="4">
        <f t="shared" ca="1" si="284"/>
        <v>332</v>
      </c>
      <c r="BJ494" s="4">
        <f t="shared" ca="1" si="284"/>
        <v>427</v>
      </c>
      <c r="BK494" s="4">
        <f t="shared" ca="1" si="284"/>
        <v>417</v>
      </c>
      <c r="BL494" s="4">
        <f t="shared" ca="1" si="284"/>
        <v>0</v>
      </c>
      <c r="BM494" s="4">
        <f t="shared" ca="1" si="284"/>
        <v>0</v>
      </c>
      <c r="BN494" s="4">
        <f t="shared" ca="1" si="284"/>
        <v>0</v>
      </c>
      <c r="BO494" s="4">
        <f t="shared" ca="1" si="284"/>
        <v>0</v>
      </c>
      <c r="BP494" s="4">
        <f t="shared" ca="1" si="284"/>
        <v>0</v>
      </c>
      <c r="BR494" s="4">
        <f t="shared" ref="BR494:CA509" ca="1" si="287">OFFSET(INDIRECT($E494),0,BR$1)</f>
        <v>0</v>
      </c>
      <c r="BS494" s="4">
        <f t="shared" ca="1" si="287"/>
        <v>0</v>
      </c>
      <c r="BT494" s="4">
        <f t="shared" ca="1" si="287"/>
        <v>0</v>
      </c>
      <c r="BV494" s="4">
        <f t="shared" ca="1" si="287"/>
        <v>0</v>
      </c>
      <c r="BW494" s="4">
        <f t="shared" ca="1" si="287"/>
        <v>0</v>
      </c>
      <c r="BX494" s="4">
        <f t="shared" ca="1" si="287"/>
        <v>0</v>
      </c>
      <c r="BY494" s="4">
        <f t="shared" ca="1" si="283"/>
        <v>0</v>
      </c>
      <c r="BZ494" s="4">
        <f t="shared" ca="1" si="283"/>
        <v>0</v>
      </c>
      <c r="CA494" s="4">
        <f t="shared" ca="1" si="283"/>
        <v>0</v>
      </c>
      <c r="CC494" s="4">
        <f t="shared" ca="1" si="283"/>
        <v>0</v>
      </c>
    </row>
    <row r="495" spans="4:81">
      <c r="D495" s="26">
        <v>487</v>
      </c>
      <c r="E495" s="26" t="str">
        <f t="shared" si="282"/>
        <v>历史新!C487</v>
      </c>
      <c r="G495" s="694"/>
      <c r="H495" s="29" t="s">
        <v>39</v>
      </c>
      <c r="I495" s="4">
        <f t="shared" ref="I495:X510" ca="1" si="288">OFFSET(INDIRECT($E495),0,I$1)</f>
        <v>0</v>
      </c>
      <c r="J495" s="4">
        <f t="shared" ca="1" si="288"/>
        <v>0</v>
      </c>
      <c r="K495" s="4">
        <f t="shared" ca="1" si="288"/>
        <v>0</v>
      </c>
      <c r="L495" s="4">
        <f t="shared" ca="1" si="288"/>
        <v>0</v>
      </c>
      <c r="M495" s="4">
        <f t="shared" ca="1" si="288"/>
        <v>0</v>
      </c>
      <c r="N495" s="4">
        <f t="shared" ca="1" si="288"/>
        <v>0</v>
      </c>
      <c r="O495" s="4">
        <f t="shared" ca="1" si="288"/>
        <v>0</v>
      </c>
      <c r="P495" s="4">
        <f t="shared" ca="1" si="288"/>
        <v>0</v>
      </c>
      <c r="Q495" s="4">
        <f t="shared" ca="1" si="288"/>
        <v>0</v>
      </c>
      <c r="R495" s="4">
        <f t="shared" ca="1" si="288"/>
        <v>0</v>
      </c>
      <c r="S495" s="4">
        <f t="shared" ca="1" si="288"/>
        <v>0</v>
      </c>
      <c r="T495" s="4">
        <f t="shared" ca="1" si="288"/>
        <v>0</v>
      </c>
      <c r="U495" s="4">
        <f t="shared" ca="1" si="288"/>
        <v>0</v>
      </c>
      <c r="V495" s="4">
        <f t="shared" ca="1" si="288"/>
        <v>0</v>
      </c>
      <c r="W495" s="4">
        <f t="shared" ca="1" si="288"/>
        <v>0</v>
      </c>
      <c r="X495" s="4">
        <f t="shared" ca="1" si="288"/>
        <v>0</v>
      </c>
      <c r="Y495" s="4">
        <f t="shared" ca="1" si="285"/>
        <v>0</v>
      </c>
      <c r="Z495" s="4">
        <f t="shared" ca="1" si="285"/>
        <v>0</v>
      </c>
      <c r="AA495" s="4">
        <f t="shared" ca="1" si="285"/>
        <v>0</v>
      </c>
      <c r="AB495" s="4">
        <f t="shared" ca="1" si="285"/>
        <v>0</v>
      </c>
      <c r="AC495" s="4">
        <f t="shared" ca="1" si="285"/>
        <v>0</v>
      </c>
      <c r="AD495" s="4">
        <f t="shared" ca="1" si="285"/>
        <v>0</v>
      </c>
      <c r="AE495" s="4">
        <f t="shared" ca="1" si="285"/>
        <v>0</v>
      </c>
      <c r="AF495" s="4">
        <f t="shared" ca="1" si="285"/>
        <v>0</v>
      </c>
      <c r="AG495" s="4">
        <f t="shared" ca="1" si="285"/>
        <v>0</v>
      </c>
      <c r="AH495" s="4">
        <f t="shared" ca="1" si="285"/>
        <v>0</v>
      </c>
      <c r="AI495" s="4">
        <f t="shared" ca="1" si="285"/>
        <v>0</v>
      </c>
      <c r="AJ495" s="4">
        <f t="shared" ca="1" si="280"/>
        <v>0</v>
      </c>
      <c r="AK495" s="4">
        <f t="shared" ca="1" si="280"/>
        <v>0</v>
      </c>
      <c r="AL495" s="4">
        <f t="shared" ca="1" si="280"/>
        <v>0</v>
      </c>
      <c r="AM495" s="4">
        <f t="shared" ca="1" si="280"/>
        <v>0</v>
      </c>
      <c r="AN495" s="4">
        <f t="shared" ca="1" si="280"/>
        <v>0</v>
      </c>
      <c r="AO495" s="4">
        <f t="shared" ca="1" si="281"/>
        <v>0</v>
      </c>
      <c r="AP495" s="4">
        <f t="shared" ca="1" si="281"/>
        <v>0</v>
      </c>
      <c r="AQ495" s="4">
        <f t="shared" ca="1" si="281"/>
        <v>0</v>
      </c>
      <c r="AR495" s="4">
        <f t="shared" ca="1" si="281"/>
        <v>0</v>
      </c>
      <c r="AS495" s="4">
        <f t="shared" ca="1" si="286"/>
        <v>0</v>
      </c>
      <c r="AT495" s="4">
        <f t="shared" ca="1" si="286"/>
        <v>0</v>
      </c>
      <c r="AU495" s="4">
        <f t="shared" ca="1" si="286"/>
        <v>0</v>
      </c>
      <c r="AV495" s="4">
        <f t="shared" ca="1" si="286"/>
        <v>0</v>
      </c>
      <c r="AW495" s="4">
        <f t="shared" ca="1" si="286"/>
        <v>0</v>
      </c>
      <c r="AX495" s="4">
        <f t="shared" ca="1" si="286"/>
        <v>0</v>
      </c>
      <c r="AY495" s="4">
        <f t="shared" ca="1" si="286"/>
        <v>0</v>
      </c>
      <c r="AZ495" s="4">
        <f t="shared" ca="1" si="286"/>
        <v>0</v>
      </c>
      <c r="BA495" s="4">
        <f t="shared" ca="1" si="286"/>
        <v>0</v>
      </c>
      <c r="BB495" s="4">
        <f t="shared" ca="1" si="286"/>
        <v>0</v>
      </c>
      <c r="BC495" s="4">
        <f t="shared" ca="1" si="286"/>
        <v>0</v>
      </c>
      <c r="BD495" s="4">
        <f t="shared" ca="1" si="286"/>
        <v>0</v>
      </c>
      <c r="BE495" s="4">
        <f t="shared" ca="1" si="286"/>
        <v>0</v>
      </c>
      <c r="BF495" s="4">
        <f t="shared" ca="1" si="286"/>
        <v>0</v>
      </c>
      <c r="BG495" s="4">
        <f t="shared" ca="1" si="286"/>
        <v>0</v>
      </c>
      <c r="BH495" s="4">
        <f t="shared" ca="1" si="286"/>
        <v>110</v>
      </c>
      <c r="BI495" s="4">
        <f t="shared" ca="1" si="284"/>
        <v>58</v>
      </c>
      <c r="BJ495" s="4">
        <f t="shared" ca="1" si="284"/>
        <v>114</v>
      </c>
      <c r="BK495" s="4">
        <f t="shared" ca="1" si="284"/>
        <v>83</v>
      </c>
      <c r="BL495" s="4">
        <f t="shared" ca="1" si="284"/>
        <v>0</v>
      </c>
      <c r="BM495" s="4">
        <f t="shared" ca="1" si="284"/>
        <v>0</v>
      </c>
      <c r="BN495" s="4">
        <f t="shared" ca="1" si="284"/>
        <v>0</v>
      </c>
      <c r="BO495" s="4">
        <f t="shared" ca="1" si="284"/>
        <v>0</v>
      </c>
      <c r="BP495" s="4">
        <f t="shared" ca="1" si="284"/>
        <v>0</v>
      </c>
      <c r="BR495" s="4">
        <f t="shared" ca="1" si="287"/>
        <v>0</v>
      </c>
      <c r="BS495" s="4">
        <f t="shared" ca="1" si="287"/>
        <v>0</v>
      </c>
      <c r="BT495" s="4">
        <f t="shared" ca="1" si="287"/>
        <v>0</v>
      </c>
      <c r="BV495" s="4">
        <f t="shared" ca="1" si="287"/>
        <v>0</v>
      </c>
      <c r="BW495" s="4">
        <f t="shared" ca="1" si="287"/>
        <v>0</v>
      </c>
      <c r="BX495" s="4">
        <f t="shared" ca="1" si="287"/>
        <v>0</v>
      </c>
      <c r="BY495" s="4">
        <f t="shared" ca="1" si="283"/>
        <v>0</v>
      </c>
      <c r="BZ495" s="4">
        <f t="shared" ca="1" si="283"/>
        <v>0</v>
      </c>
      <c r="CA495" s="4">
        <f t="shared" ca="1" si="283"/>
        <v>0</v>
      </c>
      <c r="CC495" s="4">
        <f t="shared" ca="1" si="283"/>
        <v>0</v>
      </c>
    </row>
    <row r="496" spans="4:81">
      <c r="D496" s="26">
        <v>488</v>
      </c>
      <c r="E496" s="26" t="str">
        <f t="shared" si="282"/>
        <v>历史新!C488</v>
      </c>
      <c r="G496" s="694"/>
      <c r="H496" s="294" t="s">
        <v>40</v>
      </c>
      <c r="I496" s="2">
        <f t="shared" ca="1" si="288"/>
        <v>0</v>
      </c>
      <c r="J496" s="2">
        <f t="shared" ca="1" si="288"/>
        <v>0</v>
      </c>
      <c r="K496" s="2">
        <f t="shared" ca="1" si="288"/>
        <v>0</v>
      </c>
      <c r="L496" s="2">
        <f t="shared" ca="1" si="288"/>
        <v>0</v>
      </c>
      <c r="M496" s="2">
        <f t="shared" ca="1" si="288"/>
        <v>0</v>
      </c>
      <c r="N496" s="2">
        <f t="shared" ca="1" si="288"/>
        <v>0</v>
      </c>
      <c r="O496" s="2">
        <f t="shared" ca="1" si="288"/>
        <v>0</v>
      </c>
      <c r="P496" s="2">
        <f t="shared" ca="1" si="288"/>
        <v>0</v>
      </c>
      <c r="Q496" s="2">
        <f t="shared" ca="1" si="288"/>
        <v>0</v>
      </c>
      <c r="R496" s="2">
        <f t="shared" ca="1" si="288"/>
        <v>0</v>
      </c>
      <c r="S496" s="2">
        <f t="shared" ca="1" si="288"/>
        <v>0</v>
      </c>
      <c r="T496" s="2">
        <f t="shared" ca="1" si="288"/>
        <v>0</v>
      </c>
      <c r="U496" s="2">
        <f t="shared" ca="1" si="288"/>
        <v>0</v>
      </c>
      <c r="V496" s="2">
        <f t="shared" ca="1" si="288"/>
        <v>0</v>
      </c>
      <c r="W496" s="2">
        <f t="shared" ca="1" si="288"/>
        <v>0</v>
      </c>
      <c r="X496" s="2">
        <f t="shared" ca="1" si="288"/>
        <v>0</v>
      </c>
      <c r="Y496" s="2">
        <f t="shared" ca="1" si="285"/>
        <v>0</v>
      </c>
      <c r="Z496" s="2">
        <f t="shared" ca="1" si="285"/>
        <v>0</v>
      </c>
      <c r="AA496" s="2">
        <f t="shared" ca="1" si="285"/>
        <v>0</v>
      </c>
      <c r="AB496" s="2">
        <f t="shared" ca="1" si="285"/>
        <v>0</v>
      </c>
      <c r="AC496" s="2">
        <f t="shared" ca="1" si="285"/>
        <v>0</v>
      </c>
      <c r="AD496" s="2">
        <f t="shared" ca="1" si="285"/>
        <v>0</v>
      </c>
      <c r="AE496" s="2">
        <f t="shared" ca="1" si="285"/>
        <v>0</v>
      </c>
      <c r="AF496" s="2">
        <f t="shared" ca="1" si="285"/>
        <v>0</v>
      </c>
      <c r="AG496" s="2">
        <f t="shared" ca="1" si="285"/>
        <v>0</v>
      </c>
      <c r="AH496" s="2">
        <f t="shared" ca="1" si="285"/>
        <v>0</v>
      </c>
      <c r="AI496" s="2">
        <f t="shared" ca="1" si="285"/>
        <v>0</v>
      </c>
      <c r="AJ496" s="2">
        <f t="shared" ca="1" si="280"/>
        <v>0</v>
      </c>
      <c r="AK496" s="2">
        <f t="shared" ca="1" si="280"/>
        <v>0</v>
      </c>
      <c r="AL496" s="2">
        <f t="shared" ca="1" si="280"/>
        <v>0</v>
      </c>
      <c r="AM496" s="2">
        <f t="shared" ca="1" si="280"/>
        <v>0</v>
      </c>
      <c r="AN496" s="2">
        <f t="shared" ca="1" si="280"/>
        <v>0</v>
      </c>
      <c r="AO496" s="2">
        <f t="shared" ca="1" si="281"/>
        <v>0</v>
      </c>
      <c r="AP496" s="2">
        <f t="shared" ca="1" si="281"/>
        <v>0</v>
      </c>
      <c r="AQ496" s="2">
        <f t="shared" ca="1" si="281"/>
        <v>0</v>
      </c>
      <c r="AR496" s="2">
        <f t="shared" ca="1" si="281"/>
        <v>0</v>
      </c>
      <c r="AS496" s="2">
        <f t="shared" ca="1" si="286"/>
        <v>0</v>
      </c>
      <c r="AT496" s="2">
        <f t="shared" ca="1" si="286"/>
        <v>0</v>
      </c>
      <c r="AU496" s="2">
        <f t="shared" ca="1" si="286"/>
        <v>0</v>
      </c>
      <c r="AV496" s="2">
        <f t="shared" ca="1" si="286"/>
        <v>0</v>
      </c>
      <c r="AW496" s="2">
        <f t="shared" ca="1" si="286"/>
        <v>0</v>
      </c>
      <c r="AX496" s="2">
        <f t="shared" ca="1" si="286"/>
        <v>0</v>
      </c>
      <c r="AY496" s="2">
        <f t="shared" ca="1" si="286"/>
        <v>0</v>
      </c>
      <c r="AZ496" s="2">
        <f t="shared" ca="1" si="286"/>
        <v>0</v>
      </c>
      <c r="BA496" s="2">
        <f t="shared" ca="1" si="286"/>
        <v>0</v>
      </c>
      <c r="BB496" s="2">
        <f t="shared" ca="1" si="286"/>
        <v>0</v>
      </c>
      <c r="BC496" s="2">
        <f t="shared" ca="1" si="286"/>
        <v>0</v>
      </c>
      <c r="BD496" s="2">
        <f t="shared" ca="1" si="286"/>
        <v>0</v>
      </c>
      <c r="BE496" s="2">
        <f t="shared" ca="1" si="286"/>
        <v>0</v>
      </c>
      <c r="BF496" s="2">
        <f t="shared" ca="1" si="286"/>
        <v>0</v>
      </c>
      <c r="BG496" s="2">
        <f t="shared" ca="1" si="286"/>
        <v>0</v>
      </c>
      <c r="BH496" s="2">
        <f t="shared" ca="1" si="286"/>
        <v>2044</v>
      </c>
      <c r="BI496" s="2">
        <f t="shared" ca="1" si="284"/>
        <v>1363</v>
      </c>
      <c r="BJ496" s="2">
        <f t="shared" ca="1" si="284"/>
        <v>1341</v>
      </c>
      <c r="BK496" s="2">
        <f t="shared" ca="1" si="284"/>
        <v>1375</v>
      </c>
      <c r="BL496" s="2">
        <f t="shared" ca="1" si="284"/>
        <v>0</v>
      </c>
      <c r="BM496" s="2">
        <f t="shared" ca="1" si="284"/>
        <v>0</v>
      </c>
      <c r="BN496" s="2">
        <f t="shared" ca="1" si="284"/>
        <v>0</v>
      </c>
      <c r="BO496" s="2">
        <f t="shared" ca="1" si="284"/>
        <v>0</v>
      </c>
      <c r="BP496" s="2">
        <f t="shared" ca="1" si="284"/>
        <v>0</v>
      </c>
      <c r="BR496" s="2">
        <f t="shared" ca="1" si="287"/>
        <v>0</v>
      </c>
      <c r="BS496" s="2">
        <f t="shared" ca="1" si="287"/>
        <v>0</v>
      </c>
      <c r="BT496" s="2">
        <f t="shared" ca="1" si="287"/>
        <v>0</v>
      </c>
      <c r="BV496" s="2">
        <f t="shared" ca="1" si="287"/>
        <v>0</v>
      </c>
      <c r="BW496" s="2">
        <f t="shared" ca="1" si="287"/>
        <v>0</v>
      </c>
      <c r="BX496" s="2">
        <f t="shared" ca="1" si="287"/>
        <v>0</v>
      </c>
      <c r="BY496" s="2">
        <f t="shared" ca="1" si="283"/>
        <v>0</v>
      </c>
      <c r="BZ496" s="2">
        <f t="shared" ca="1" si="283"/>
        <v>0</v>
      </c>
      <c r="CA496" s="2">
        <f t="shared" ca="1" si="283"/>
        <v>0</v>
      </c>
      <c r="CC496" s="2">
        <f t="shared" ca="1" si="283"/>
        <v>0</v>
      </c>
    </row>
    <row r="497" spans="4:81">
      <c r="D497" s="26">
        <v>489</v>
      </c>
      <c r="E497" s="26" t="str">
        <f t="shared" si="282"/>
        <v>历史新!C489</v>
      </c>
      <c r="G497" s="694"/>
      <c r="H497" s="29" t="s">
        <v>41</v>
      </c>
      <c r="I497" s="4">
        <f t="shared" ca="1" si="288"/>
        <v>0</v>
      </c>
      <c r="J497" s="4">
        <f t="shared" ca="1" si="288"/>
        <v>0</v>
      </c>
      <c r="K497" s="4">
        <f t="shared" ca="1" si="288"/>
        <v>0</v>
      </c>
      <c r="L497" s="4">
        <f t="shared" ca="1" si="288"/>
        <v>0</v>
      </c>
      <c r="M497" s="4">
        <f t="shared" ca="1" si="288"/>
        <v>0</v>
      </c>
      <c r="N497" s="4">
        <f t="shared" ca="1" si="288"/>
        <v>0</v>
      </c>
      <c r="O497" s="4">
        <f t="shared" ca="1" si="288"/>
        <v>0</v>
      </c>
      <c r="P497" s="4">
        <f t="shared" ca="1" si="288"/>
        <v>0</v>
      </c>
      <c r="Q497" s="4">
        <f t="shared" ca="1" si="288"/>
        <v>0</v>
      </c>
      <c r="R497" s="4">
        <f t="shared" ca="1" si="288"/>
        <v>0</v>
      </c>
      <c r="S497" s="4">
        <f t="shared" ca="1" si="288"/>
        <v>0</v>
      </c>
      <c r="T497" s="4">
        <f t="shared" ca="1" si="288"/>
        <v>0</v>
      </c>
      <c r="U497" s="4">
        <f t="shared" ca="1" si="288"/>
        <v>0</v>
      </c>
      <c r="V497" s="4">
        <f t="shared" ca="1" si="288"/>
        <v>0</v>
      </c>
      <c r="W497" s="4">
        <f t="shared" ca="1" si="288"/>
        <v>0</v>
      </c>
      <c r="X497" s="4">
        <f t="shared" ca="1" si="288"/>
        <v>0</v>
      </c>
      <c r="Y497" s="4">
        <f t="shared" ca="1" si="285"/>
        <v>0</v>
      </c>
      <c r="Z497" s="4">
        <f t="shared" ca="1" si="285"/>
        <v>0</v>
      </c>
      <c r="AA497" s="4">
        <f t="shared" ca="1" si="285"/>
        <v>0</v>
      </c>
      <c r="AB497" s="4">
        <f t="shared" ca="1" si="285"/>
        <v>0</v>
      </c>
      <c r="AC497" s="4">
        <f t="shared" ca="1" si="285"/>
        <v>0</v>
      </c>
      <c r="AD497" s="4">
        <f t="shared" ca="1" si="285"/>
        <v>0</v>
      </c>
      <c r="AE497" s="4">
        <f t="shared" ca="1" si="285"/>
        <v>0</v>
      </c>
      <c r="AF497" s="4">
        <f t="shared" ca="1" si="285"/>
        <v>0</v>
      </c>
      <c r="AG497" s="4">
        <f t="shared" ca="1" si="285"/>
        <v>0</v>
      </c>
      <c r="AH497" s="4">
        <f t="shared" ca="1" si="285"/>
        <v>0</v>
      </c>
      <c r="AI497" s="4">
        <f t="shared" ca="1" si="285"/>
        <v>0</v>
      </c>
      <c r="AJ497" s="4">
        <f t="shared" ref="AJ497:AY513" ca="1" si="289">OFFSET(INDIRECT($E497),0,AJ$1)</f>
        <v>0</v>
      </c>
      <c r="AK497" s="4">
        <f t="shared" ca="1" si="289"/>
        <v>0</v>
      </c>
      <c r="AL497" s="4">
        <f t="shared" ca="1" si="289"/>
        <v>0</v>
      </c>
      <c r="AM497" s="4">
        <f t="shared" ca="1" si="289"/>
        <v>0</v>
      </c>
      <c r="AN497" s="4">
        <f t="shared" ca="1" si="289"/>
        <v>0</v>
      </c>
      <c r="AO497" s="4">
        <f t="shared" ca="1" si="289"/>
        <v>0</v>
      </c>
      <c r="AP497" s="4">
        <f t="shared" ca="1" si="289"/>
        <v>0</v>
      </c>
      <c r="AQ497" s="4">
        <f t="shared" ca="1" si="289"/>
        <v>0</v>
      </c>
      <c r="AR497" s="4">
        <f t="shared" ca="1" si="289"/>
        <v>0</v>
      </c>
      <c r="AS497" s="4">
        <f t="shared" ca="1" si="289"/>
        <v>0</v>
      </c>
      <c r="AT497" s="4">
        <f t="shared" ca="1" si="289"/>
        <v>0</v>
      </c>
      <c r="AU497" s="4">
        <f t="shared" ca="1" si="289"/>
        <v>0</v>
      </c>
      <c r="AV497" s="4">
        <f t="shared" ca="1" si="289"/>
        <v>0</v>
      </c>
      <c r="AW497" s="4">
        <f t="shared" ca="1" si="289"/>
        <v>0</v>
      </c>
      <c r="AX497" s="4">
        <f t="shared" ca="1" si="289"/>
        <v>0</v>
      </c>
      <c r="AY497" s="4">
        <f t="shared" ca="1" si="289"/>
        <v>0</v>
      </c>
      <c r="AZ497" s="4">
        <f t="shared" ca="1" si="286"/>
        <v>0</v>
      </c>
      <c r="BA497" s="4">
        <f t="shared" ca="1" si="286"/>
        <v>0</v>
      </c>
      <c r="BB497" s="4">
        <f t="shared" ca="1" si="286"/>
        <v>0</v>
      </c>
      <c r="BC497" s="4">
        <f t="shared" ca="1" si="286"/>
        <v>0</v>
      </c>
      <c r="BD497" s="4">
        <f t="shared" ca="1" si="286"/>
        <v>0</v>
      </c>
      <c r="BE497" s="4">
        <f t="shared" ca="1" si="286"/>
        <v>0</v>
      </c>
      <c r="BF497" s="4">
        <f t="shared" ca="1" si="286"/>
        <v>0</v>
      </c>
      <c r="BG497" s="4">
        <f t="shared" ca="1" si="286"/>
        <v>0</v>
      </c>
      <c r="BH497" s="4">
        <f t="shared" ca="1" si="286"/>
        <v>325</v>
      </c>
      <c r="BI497" s="4">
        <f t="shared" ca="1" si="284"/>
        <v>826</v>
      </c>
      <c r="BJ497" s="4">
        <f t="shared" ca="1" si="284"/>
        <v>1041</v>
      </c>
      <c r="BK497" s="4">
        <f t="shared" ca="1" si="284"/>
        <v>828</v>
      </c>
      <c r="BL497" s="4">
        <f t="shared" ca="1" si="284"/>
        <v>0</v>
      </c>
      <c r="BM497" s="4">
        <f t="shared" ca="1" si="284"/>
        <v>0</v>
      </c>
      <c r="BN497" s="4">
        <f t="shared" ca="1" si="284"/>
        <v>0</v>
      </c>
      <c r="BO497" s="4">
        <f t="shared" ca="1" si="284"/>
        <v>0</v>
      </c>
      <c r="BP497" s="4">
        <f t="shared" ca="1" si="284"/>
        <v>0</v>
      </c>
      <c r="BR497" s="4">
        <f t="shared" ca="1" si="287"/>
        <v>0</v>
      </c>
      <c r="BS497" s="4">
        <f t="shared" ca="1" si="287"/>
        <v>0</v>
      </c>
      <c r="BT497" s="4">
        <f t="shared" ca="1" si="287"/>
        <v>0</v>
      </c>
      <c r="BV497" s="4">
        <f t="shared" ca="1" si="287"/>
        <v>0</v>
      </c>
      <c r="BW497" s="4">
        <f t="shared" ca="1" si="287"/>
        <v>0</v>
      </c>
      <c r="BX497" s="4">
        <f t="shared" ca="1" si="287"/>
        <v>0</v>
      </c>
      <c r="BY497" s="4">
        <f t="shared" ca="1" si="283"/>
        <v>0</v>
      </c>
      <c r="BZ497" s="4">
        <f t="shared" ca="1" si="283"/>
        <v>0</v>
      </c>
      <c r="CA497" s="4">
        <f t="shared" ca="1" si="283"/>
        <v>0</v>
      </c>
      <c r="CC497" s="4">
        <f t="shared" ca="1" si="283"/>
        <v>0</v>
      </c>
    </row>
    <row r="498" spans="4:81">
      <c r="D498" s="26">
        <v>490</v>
      </c>
      <c r="E498" s="26" t="str">
        <f t="shared" si="282"/>
        <v>历史新!C490</v>
      </c>
      <c r="G498" s="694"/>
      <c r="H498" s="29" t="s">
        <v>42</v>
      </c>
      <c r="I498" s="4">
        <f t="shared" ca="1" si="288"/>
        <v>0</v>
      </c>
      <c r="J498" s="4">
        <f t="shared" ca="1" si="288"/>
        <v>0</v>
      </c>
      <c r="K498" s="4">
        <f t="shared" ca="1" si="288"/>
        <v>0</v>
      </c>
      <c r="L498" s="4">
        <f t="shared" ca="1" si="288"/>
        <v>0</v>
      </c>
      <c r="M498" s="4">
        <f t="shared" ca="1" si="288"/>
        <v>0</v>
      </c>
      <c r="N498" s="4">
        <f t="shared" ca="1" si="288"/>
        <v>0</v>
      </c>
      <c r="O498" s="4">
        <f t="shared" ca="1" si="288"/>
        <v>0</v>
      </c>
      <c r="P498" s="4">
        <f t="shared" ca="1" si="288"/>
        <v>0</v>
      </c>
      <c r="Q498" s="4">
        <f t="shared" ca="1" si="288"/>
        <v>0</v>
      </c>
      <c r="R498" s="4">
        <f t="shared" ca="1" si="288"/>
        <v>0</v>
      </c>
      <c r="S498" s="4">
        <f t="shared" ca="1" si="288"/>
        <v>0</v>
      </c>
      <c r="T498" s="4">
        <f t="shared" ca="1" si="288"/>
        <v>0</v>
      </c>
      <c r="U498" s="4">
        <f t="shared" ca="1" si="288"/>
        <v>0</v>
      </c>
      <c r="V498" s="4">
        <f t="shared" ca="1" si="288"/>
        <v>0</v>
      </c>
      <c r="W498" s="4">
        <f t="shared" ca="1" si="288"/>
        <v>0</v>
      </c>
      <c r="X498" s="4">
        <f t="shared" ca="1" si="288"/>
        <v>0</v>
      </c>
      <c r="Y498" s="4">
        <f t="shared" ca="1" si="285"/>
        <v>0</v>
      </c>
      <c r="Z498" s="4">
        <f t="shared" ca="1" si="285"/>
        <v>0</v>
      </c>
      <c r="AA498" s="4">
        <f t="shared" ca="1" si="285"/>
        <v>0</v>
      </c>
      <c r="AB498" s="4">
        <f t="shared" ca="1" si="285"/>
        <v>0</v>
      </c>
      <c r="AC498" s="4">
        <f t="shared" ca="1" si="285"/>
        <v>0</v>
      </c>
      <c r="AD498" s="4">
        <f t="shared" ca="1" si="285"/>
        <v>0</v>
      </c>
      <c r="AE498" s="4">
        <f t="shared" ca="1" si="285"/>
        <v>0</v>
      </c>
      <c r="AF498" s="4">
        <f t="shared" ca="1" si="285"/>
        <v>0</v>
      </c>
      <c r="AG498" s="4">
        <f t="shared" ca="1" si="285"/>
        <v>0</v>
      </c>
      <c r="AH498" s="4">
        <f t="shared" ca="1" si="285"/>
        <v>0</v>
      </c>
      <c r="AI498" s="4">
        <f t="shared" ca="1" si="285"/>
        <v>0</v>
      </c>
      <c r="AJ498" s="4">
        <f t="shared" ca="1" si="289"/>
        <v>0</v>
      </c>
      <c r="AK498" s="4">
        <f t="shared" ca="1" si="289"/>
        <v>0</v>
      </c>
      <c r="AL498" s="4">
        <f t="shared" ca="1" si="289"/>
        <v>0</v>
      </c>
      <c r="AM498" s="4">
        <f t="shared" ca="1" si="289"/>
        <v>0</v>
      </c>
      <c r="AN498" s="4">
        <f t="shared" ca="1" si="289"/>
        <v>0</v>
      </c>
      <c r="AO498" s="4">
        <f t="shared" ca="1" si="289"/>
        <v>0</v>
      </c>
      <c r="AP498" s="4">
        <f t="shared" ca="1" si="289"/>
        <v>0</v>
      </c>
      <c r="AQ498" s="4">
        <f t="shared" ca="1" si="289"/>
        <v>0</v>
      </c>
      <c r="AR498" s="4">
        <f t="shared" ca="1" si="289"/>
        <v>0</v>
      </c>
      <c r="AS498" s="4">
        <f t="shared" ca="1" si="289"/>
        <v>0</v>
      </c>
      <c r="AT498" s="4">
        <f t="shared" ca="1" si="289"/>
        <v>0</v>
      </c>
      <c r="AU498" s="4">
        <f t="shared" ca="1" si="289"/>
        <v>0</v>
      </c>
      <c r="AV498" s="4">
        <f t="shared" ca="1" si="289"/>
        <v>0</v>
      </c>
      <c r="AW498" s="4">
        <f t="shared" ca="1" si="289"/>
        <v>0</v>
      </c>
      <c r="AX498" s="4">
        <f t="shared" ca="1" si="289"/>
        <v>0</v>
      </c>
      <c r="AY498" s="4">
        <f t="shared" ca="1" si="289"/>
        <v>0</v>
      </c>
      <c r="AZ498" s="4">
        <f t="shared" ca="1" si="286"/>
        <v>0</v>
      </c>
      <c r="BA498" s="4">
        <f t="shared" ca="1" si="286"/>
        <v>0</v>
      </c>
      <c r="BB498" s="4">
        <f t="shared" ca="1" si="286"/>
        <v>0</v>
      </c>
      <c r="BC498" s="4">
        <f t="shared" ca="1" si="286"/>
        <v>0</v>
      </c>
      <c r="BD498" s="4">
        <f t="shared" ca="1" si="286"/>
        <v>0</v>
      </c>
      <c r="BE498" s="4">
        <f t="shared" ca="1" si="286"/>
        <v>0</v>
      </c>
      <c r="BF498" s="4">
        <f t="shared" ca="1" si="286"/>
        <v>0</v>
      </c>
      <c r="BG498" s="4">
        <f t="shared" ca="1" si="286"/>
        <v>0</v>
      </c>
      <c r="BH498" s="4">
        <f t="shared" ca="1" si="286"/>
        <v>40</v>
      </c>
      <c r="BI498" s="4">
        <f t="shared" ca="1" si="284"/>
        <v>17</v>
      </c>
      <c r="BJ498" s="4">
        <f t="shared" ca="1" si="284"/>
        <v>50</v>
      </c>
      <c r="BK498" s="4">
        <f t="shared" ca="1" si="284"/>
        <v>88</v>
      </c>
      <c r="BL498" s="4">
        <f t="shared" ca="1" si="284"/>
        <v>0</v>
      </c>
      <c r="BM498" s="4">
        <f t="shared" ca="1" si="284"/>
        <v>0</v>
      </c>
      <c r="BN498" s="4">
        <f t="shared" ca="1" si="284"/>
        <v>0</v>
      </c>
      <c r="BO498" s="4">
        <f t="shared" ca="1" si="284"/>
        <v>0</v>
      </c>
      <c r="BP498" s="4">
        <f t="shared" ca="1" si="284"/>
        <v>0</v>
      </c>
      <c r="BR498" s="4">
        <f t="shared" ca="1" si="287"/>
        <v>0</v>
      </c>
      <c r="BS498" s="4">
        <f t="shared" ca="1" si="287"/>
        <v>0</v>
      </c>
      <c r="BT498" s="4">
        <f t="shared" ca="1" si="287"/>
        <v>0</v>
      </c>
      <c r="BV498" s="4">
        <f t="shared" ca="1" si="287"/>
        <v>0</v>
      </c>
      <c r="BW498" s="4">
        <f t="shared" ca="1" si="287"/>
        <v>0</v>
      </c>
      <c r="BX498" s="4">
        <f t="shared" ca="1" si="287"/>
        <v>0</v>
      </c>
      <c r="BY498" s="4">
        <f t="shared" ca="1" si="283"/>
        <v>0</v>
      </c>
      <c r="BZ498" s="4">
        <f t="shared" ca="1" si="283"/>
        <v>0</v>
      </c>
      <c r="CA498" s="4">
        <f t="shared" ca="1" si="283"/>
        <v>0</v>
      </c>
      <c r="CC498" s="4">
        <f t="shared" ca="1" si="283"/>
        <v>0</v>
      </c>
    </row>
    <row r="499" spans="4:81">
      <c r="D499" s="26">
        <v>491</v>
      </c>
      <c r="E499" s="26" t="str">
        <f t="shared" si="282"/>
        <v>历史新!C491</v>
      </c>
      <c r="G499" s="694" t="s">
        <v>43</v>
      </c>
      <c r="H499" s="294" t="s">
        <v>43</v>
      </c>
      <c r="I499" s="2">
        <f t="shared" ca="1" si="288"/>
        <v>0</v>
      </c>
      <c r="J499" s="2">
        <f t="shared" ca="1" si="288"/>
        <v>0</v>
      </c>
      <c r="K499" s="2">
        <f t="shared" ca="1" si="288"/>
        <v>0</v>
      </c>
      <c r="L499" s="2">
        <f t="shared" ca="1" si="288"/>
        <v>0</v>
      </c>
      <c r="M499" s="2">
        <f t="shared" ca="1" si="288"/>
        <v>0</v>
      </c>
      <c r="N499" s="2">
        <f t="shared" ca="1" si="288"/>
        <v>0</v>
      </c>
      <c r="O499" s="2">
        <f t="shared" ca="1" si="288"/>
        <v>0</v>
      </c>
      <c r="P499" s="2">
        <f t="shared" ca="1" si="288"/>
        <v>0</v>
      </c>
      <c r="Q499" s="2">
        <f t="shared" ca="1" si="288"/>
        <v>0</v>
      </c>
      <c r="R499" s="2">
        <f t="shared" ca="1" si="288"/>
        <v>0</v>
      </c>
      <c r="S499" s="2">
        <f t="shared" ca="1" si="288"/>
        <v>0</v>
      </c>
      <c r="T499" s="2">
        <f t="shared" ca="1" si="288"/>
        <v>0</v>
      </c>
      <c r="U499" s="2">
        <f t="shared" ca="1" si="288"/>
        <v>0</v>
      </c>
      <c r="V499" s="2">
        <f t="shared" ca="1" si="288"/>
        <v>0</v>
      </c>
      <c r="W499" s="2">
        <f t="shared" ca="1" si="288"/>
        <v>0</v>
      </c>
      <c r="X499" s="2">
        <f t="shared" ca="1" si="288"/>
        <v>0</v>
      </c>
      <c r="Y499" s="2">
        <f t="shared" ca="1" si="285"/>
        <v>0</v>
      </c>
      <c r="Z499" s="2">
        <f t="shared" ca="1" si="285"/>
        <v>0</v>
      </c>
      <c r="AA499" s="2">
        <f t="shared" ca="1" si="285"/>
        <v>0</v>
      </c>
      <c r="AB499" s="2">
        <f t="shared" ca="1" si="285"/>
        <v>0</v>
      </c>
      <c r="AC499" s="2">
        <f t="shared" ca="1" si="285"/>
        <v>0</v>
      </c>
      <c r="AD499" s="2">
        <f t="shared" ca="1" si="285"/>
        <v>0</v>
      </c>
      <c r="AE499" s="2">
        <f t="shared" ca="1" si="285"/>
        <v>0</v>
      </c>
      <c r="AF499" s="2">
        <f t="shared" ca="1" si="285"/>
        <v>0</v>
      </c>
      <c r="AG499" s="2">
        <f t="shared" ca="1" si="285"/>
        <v>0</v>
      </c>
      <c r="AH499" s="2">
        <f t="shared" ca="1" si="285"/>
        <v>0</v>
      </c>
      <c r="AI499" s="2">
        <f t="shared" ca="1" si="285"/>
        <v>0</v>
      </c>
      <c r="AJ499" s="2">
        <f t="shared" ca="1" si="289"/>
        <v>0</v>
      </c>
      <c r="AK499" s="2">
        <f t="shared" ca="1" si="289"/>
        <v>0</v>
      </c>
      <c r="AL499" s="2">
        <f t="shared" ca="1" si="289"/>
        <v>0</v>
      </c>
      <c r="AM499" s="2">
        <f t="shared" ca="1" si="289"/>
        <v>0</v>
      </c>
      <c r="AN499" s="2">
        <f t="shared" ca="1" si="289"/>
        <v>0</v>
      </c>
      <c r="AO499" s="2">
        <f t="shared" ca="1" si="289"/>
        <v>0</v>
      </c>
      <c r="AP499" s="2">
        <f t="shared" ca="1" si="289"/>
        <v>0</v>
      </c>
      <c r="AQ499" s="2">
        <f t="shared" ca="1" si="289"/>
        <v>0</v>
      </c>
      <c r="AR499" s="2">
        <f t="shared" ca="1" si="289"/>
        <v>0</v>
      </c>
      <c r="AS499" s="2">
        <f t="shared" ca="1" si="289"/>
        <v>0</v>
      </c>
      <c r="AT499" s="2">
        <f t="shared" ca="1" si="289"/>
        <v>0</v>
      </c>
      <c r="AU499" s="2">
        <f t="shared" ca="1" si="289"/>
        <v>0</v>
      </c>
      <c r="AV499" s="2">
        <f t="shared" ca="1" si="289"/>
        <v>0</v>
      </c>
      <c r="AW499" s="2">
        <f t="shared" ca="1" si="289"/>
        <v>0</v>
      </c>
      <c r="AX499" s="2">
        <f t="shared" ca="1" si="289"/>
        <v>0</v>
      </c>
      <c r="AY499" s="2">
        <f t="shared" ca="1" si="289"/>
        <v>0</v>
      </c>
      <c r="AZ499" s="2">
        <f t="shared" ca="1" si="286"/>
        <v>0</v>
      </c>
      <c r="BA499" s="2">
        <f t="shared" ca="1" si="286"/>
        <v>0</v>
      </c>
      <c r="BB499" s="2">
        <f t="shared" ca="1" si="286"/>
        <v>0</v>
      </c>
      <c r="BC499" s="2">
        <f t="shared" ca="1" si="286"/>
        <v>0</v>
      </c>
      <c r="BD499" s="2">
        <f t="shared" ca="1" si="286"/>
        <v>0</v>
      </c>
      <c r="BE499" s="2">
        <f t="shared" ca="1" si="286"/>
        <v>0</v>
      </c>
      <c r="BF499" s="2">
        <f t="shared" ca="1" si="286"/>
        <v>0</v>
      </c>
      <c r="BG499" s="2">
        <f t="shared" ca="1" si="286"/>
        <v>0</v>
      </c>
      <c r="BH499" s="2">
        <f t="shared" ca="1" si="286"/>
        <v>1.0999999999999999E-2</v>
      </c>
      <c r="BI499" s="2">
        <f t="shared" ca="1" si="284"/>
        <v>3.7000000000000002E-3</v>
      </c>
      <c r="BJ499" s="2">
        <f t="shared" ca="1" si="284"/>
        <v>3.7000000000000002E-3</v>
      </c>
      <c r="BK499" s="2">
        <f t="shared" ca="1" si="284"/>
        <v>3.0000000000000001E-3</v>
      </c>
      <c r="BL499" s="2">
        <f t="shared" ca="1" si="284"/>
        <v>0</v>
      </c>
      <c r="BM499" s="2">
        <f t="shared" ca="1" si="284"/>
        <v>0</v>
      </c>
      <c r="BN499" s="2">
        <f t="shared" ca="1" si="284"/>
        <v>0</v>
      </c>
      <c r="BO499" s="2">
        <f t="shared" ca="1" si="284"/>
        <v>0</v>
      </c>
      <c r="BP499" s="2">
        <f t="shared" ca="1" si="284"/>
        <v>0</v>
      </c>
      <c r="BR499" s="2">
        <f t="shared" ca="1" si="287"/>
        <v>0</v>
      </c>
      <c r="BS499" s="2">
        <f t="shared" ca="1" si="287"/>
        <v>0</v>
      </c>
      <c r="BT499" s="2">
        <f t="shared" ca="1" si="287"/>
        <v>0</v>
      </c>
      <c r="BV499" s="2">
        <f t="shared" ca="1" si="287"/>
        <v>0</v>
      </c>
      <c r="BW499" s="2">
        <f t="shared" ca="1" si="287"/>
        <v>0</v>
      </c>
      <c r="BX499" s="2">
        <f t="shared" ca="1" si="287"/>
        <v>0</v>
      </c>
      <c r="BY499" s="2">
        <f t="shared" ca="1" si="283"/>
        <v>0</v>
      </c>
      <c r="BZ499" s="2">
        <f t="shared" ca="1" si="283"/>
        <v>0</v>
      </c>
      <c r="CA499" s="2">
        <f t="shared" ca="1" si="283"/>
        <v>0</v>
      </c>
      <c r="CC499" s="2">
        <f t="shared" ca="1" si="283"/>
        <v>0</v>
      </c>
    </row>
    <row r="500" spans="4:81">
      <c r="D500" s="26">
        <v>492</v>
      </c>
      <c r="E500" s="26" t="str">
        <f t="shared" si="282"/>
        <v>历史新!C492</v>
      </c>
      <c r="G500" s="694"/>
      <c r="H500" s="29" t="s">
        <v>44</v>
      </c>
      <c r="I500" s="4">
        <f t="shared" ca="1" si="288"/>
        <v>0</v>
      </c>
      <c r="J500" s="4">
        <f t="shared" ca="1" si="288"/>
        <v>0</v>
      </c>
      <c r="K500" s="4">
        <f t="shared" ca="1" si="288"/>
        <v>0</v>
      </c>
      <c r="L500" s="4">
        <f t="shared" ca="1" si="288"/>
        <v>0</v>
      </c>
      <c r="M500" s="4">
        <f t="shared" ca="1" si="288"/>
        <v>0</v>
      </c>
      <c r="N500" s="4">
        <f t="shared" ca="1" si="288"/>
        <v>0</v>
      </c>
      <c r="O500" s="4">
        <f t="shared" ca="1" si="288"/>
        <v>0</v>
      </c>
      <c r="P500" s="4">
        <f t="shared" ca="1" si="288"/>
        <v>0</v>
      </c>
      <c r="Q500" s="4">
        <f t="shared" ca="1" si="288"/>
        <v>0</v>
      </c>
      <c r="R500" s="4">
        <f t="shared" ca="1" si="288"/>
        <v>0</v>
      </c>
      <c r="S500" s="4">
        <f t="shared" ca="1" si="288"/>
        <v>0</v>
      </c>
      <c r="T500" s="4">
        <f t="shared" ca="1" si="288"/>
        <v>0</v>
      </c>
      <c r="U500" s="4">
        <f t="shared" ca="1" si="288"/>
        <v>0</v>
      </c>
      <c r="V500" s="4">
        <f t="shared" ca="1" si="288"/>
        <v>0</v>
      </c>
      <c r="W500" s="4">
        <f t="shared" ca="1" si="288"/>
        <v>0</v>
      </c>
      <c r="X500" s="4">
        <f t="shared" ca="1" si="288"/>
        <v>0</v>
      </c>
      <c r="Y500" s="4">
        <f t="shared" ca="1" si="285"/>
        <v>0</v>
      </c>
      <c r="Z500" s="4">
        <f t="shared" ca="1" si="285"/>
        <v>0</v>
      </c>
      <c r="AA500" s="4">
        <f t="shared" ca="1" si="285"/>
        <v>0</v>
      </c>
      <c r="AB500" s="4">
        <f t="shared" ca="1" si="285"/>
        <v>0</v>
      </c>
      <c r="AC500" s="4">
        <f t="shared" ca="1" si="285"/>
        <v>0</v>
      </c>
      <c r="AD500" s="4">
        <f t="shared" ca="1" si="285"/>
        <v>0</v>
      </c>
      <c r="AE500" s="4">
        <f t="shared" ca="1" si="285"/>
        <v>0</v>
      </c>
      <c r="AF500" s="4">
        <f t="shared" ca="1" si="285"/>
        <v>0</v>
      </c>
      <c r="AG500" s="4">
        <f t="shared" ca="1" si="285"/>
        <v>0</v>
      </c>
      <c r="AH500" s="4">
        <f t="shared" ca="1" si="285"/>
        <v>0</v>
      </c>
      <c r="AI500" s="4">
        <f t="shared" ca="1" si="285"/>
        <v>0</v>
      </c>
      <c r="AJ500" s="4">
        <f t="shared" ca="1" si="289"/>
        <v>0</v>
      </c>
      <c r="AK500" s="4">
        <f t="shared" ca="1" si="289"/>
        <v>0</v>
      </c>
      <c r="AL500" s="4">
        <f t="shared" ca="1" si="289"/>
        <v>0</v>
      </c>
      <c r="AM500" s="4">
        <f t="shared" ca="1" si="289"/>
        <v>0</v>
      </c>
      <c r="AN500" s="4">
        <f t="shared" ca="1" si="289"/>
        <v>0</v>
      </c>
      <c r="AO500" s="4">
        <f t="shared" ca="1" si="289"/>
        <v>0</v>
      </c>
      <c r="AP500" s="4">
        <f t="shared" ca="1" si="289"/>
        <v>0</v>
      </c>
      <c r="AQ500" s="4">
        <f t="shared" ca="1" si="289"/>
        <v>0</v>
      </c>
      <c r="AR500" s="4">
        <f t="shared" ca="1" si="289"/>
        <v>0</v>
      </c>
      <c r="AS500" s="4">
        <f t="shared" ca="1" si="289"/>
        <v>0</v>
      </c>
      <c r="AT500" s="4">
        <f t="shared" ca="1" si="289"/>
        <v>0</v>
      </c>
      <c r="AU500" s="4">
        <f t="shared" ca="1" si="289"/>
        <v>0</v>
      </c>
      <c r="AV500" s="4">
        <f t="shared" ca="1" si="289"/>
        <v>0</v>
      </c>
      <c r="AW500" s="4">
        <f t="shared" ca="1" si="289"/>
        <v>0</v>
      </c>
      <c r="AX500" s="4">
        <f t="shared" ca="1" si="289"/>
        <v>0</v>
      </c>
      <c r="AY500" s="4">
        <f t="shared" ca="1" si="289"/>
        <v>0</v>
      </c>
      <c r="AZ500" s="4">
        <f t="shared" ca="1" si="286"/>
        <v>0</v>
      </c>
      <c r="BA500" s="4">
        <f t="shared" ca="1" si="286"/>
        <v>0</v>
      </c>
      <c r="BB500" s="4">
        <f t="shared" ca="1" si="286"/>
        <v>0</v>
      </c>
      <c r="BC500" s="4">
        <f t="shared" ca="1" si="286"/>
        <v>0</v>
      </c>
      <c r="BD500" s="4">
        <f t="shared" ca="1" si="286"/>
        <v>0</v>
      </c>
      <c r="BE500" s="4">
        <f t="shared" ca="1" si="286"/>
        <v>0</v>
      </c>
      <c r="BF500" s="4">
        <f t="shared" ca="1" si="286"/>
        <v>0</v>
      </c>
      <c r="BG500" s="4">
        <f t="shared" ca="1" si="286"/>
        <v>0</v>
      </c>
      <c r="BH500" s="4">
        <f t="shared" ca="1" si="286"/>
        <v>0</v>
      </c>
      <c r="BI500" s="4">
        <f t="shared" ca="1" si="284"/>
        <v>-0.66359999999999997</v>
      </c>
      <c r="BJ500" s="4">
        <f t="shared" ca="1" si="284"/>
        <v>0</v>
      </c>
      <c r="BK500" s="4">
        <f t="shared" ca="1" si="284"/>
        <v>-0.18920000000000001</v>
      </c>
      <c r="BL500" s="4">
        <f t="shared" ca="1" si="284"/>
        <v>0</v>
      </c>
      <c r="BM500" s="4">
        <f t="shared" ca="1" si="284"/>
        <v>0</v>
      </c>
      <c r="BN500" s="4">
        <f t="shared" ca="1" si="284"/>
        <v>0</v>
      </c>
      <c r="BO500" s="4">
        <f t="shared" ca="1" si="284"/>
        <v>0</v>
      </c>
      <c r="BP500" s="4">
        <f t="shared" ca="1" si="284"/>
        <v>0</v>
      </c>
      <c r="BR500" s="4">
        <f t="shared" ca="1" si="287"/>
        <v>0</v>
      </c>
      <c r="BS500" s="4">
        <f t="shared" ca="1" si="287"/>
        <v>0</v>
      </c>
      <c r="BT500" s="4">
        <f t="shared" ca="1" si="287"/>
        <v>0</v>
      </c>
      <c r="BV500" s="4">
        <f t="shared" ca="1" si="287"/>
        <v>0</v>
      </c>
      <c r="BW500" s="4">
        <f t="shared" ca="1" si="287"/>
        <v>0</v>
      </c>
      <c r="BX500" s="4">
        <f t="shared" ca="1" si="287"/>
        <v>0</v>
      </c>
      <c r="BY500" s="4">
        <f t="shared" ca="1" si="283"/>
        <v>0</v>
      </c>
      <c r="BZ500" s="4">
        <f t="shared" ca="1" si="283"/>
        <v>0</v>
      </c>
      <c r="CA500" s="4">
        <f t="shared" ca="1" si="283"/>
        <v>0</v>
      </c>
      <c r="CC500" s="4">
        <f t="shared" ca="1" si="283"/>
        <v>0</v>
      </c>
    </row>
    <row r="501" spans="4:81">
      <c r="D501" s="26">
        <v>493</v>
      </c>
      <c r="E501" s="26" t="str">
        <f t="shared" si="282"/>
        <v>历史新!C493</v>
      </c>
      <c r="G501" s="694"/>
      <c r="H501" s="29" t="s">
        <v>45</v>
      </c>
      <c r="I501" s="4">
        <f t="shared" ca="1" si="288"/>
        <v>0</v>
      </c>
      <c r="J501" s="4">
        <f t="shared" ca="1" si="288"/>
        <v>0</v>
      </c>
      <c r="K501" s="4">
        <f t="shared" ca="1" si="288"/>
        <v>0</v>
      </c>
      <c r="L501" s="4">
        <f t="shared" ca="1" si="288"/>
        <v>0</v>
      </c>
      <c r="M501" s="4">
        <f t="shared" ca="1" si="288"/>
        <v>0</v>
      </c>
      <c r="N501" s="4">
        <f t="shared" ca="1" si="288"/>
        <v>0</v>
      </c>
      <c r="O501" s="4">
        <f t="shared" ca="1" si="288"/>
        <v>0</v>
      </c>
      <c r="P501" s="4">
        <f t="shared" ca="1" si="288"/>
        <v>0</v>
      </c>
      <c r="Q501" s="4">
        <f t="shared" ca="1" si="288"/>
        <v>0</v>
      </c>
      <c r="R501" s="4">
        <f t="shared" ca="1" si="288"/>
        <v>0</v>
      </c>
      <c r="S501" s="4">
        <f t="shared" ca="1" si="288"/>
        <v>0</v>
      </c>
      <c r="T501" s="4">
        <f t="shared" ca="1" si="288"/>
        <v>0</v>
      </c>
      <c r="U501" s="4">
        <f t="shared" ca="1" si="288"/>
        <v>0</v>
      </c>
      <c r="V501" s="4">
        <f t="shared" ca="1" si="288"/>
        <v>0</v>
      </c>
      <c r="W501" s="4">
        <f t="shared" ca="1" si="288"/>
        <v>0</v>
      </c>
      <c r="X501" s="4">
        <f t="shared" ca="1" si="288"/>
        <v>0</v>
      </c>
      <c r="Y501" s="4">
        <f t="shared" ca="1" si="285"/>
        <v>0</v>
      </c>
      <c r="Z501" s="4">
        <f t="shared" ca="1" si="285"/>
        <v>0</v>
      </c>
      <c r="AA501" s="4">
        <f t="shared" ca="1" si="285"/>
        <v>0</v>
      </c>
      <c r="AB501" s="4">
        <f t="shared" ca="1" si="285"/>
        <v>0</v>
      </c>
      <c r="AC501" s="4">
        <f t="shared" ca="1" si="285"/>
        <v>0</v>
      </c>
      <c r="AD501" s="4">
        <f t="shared" ca="1" si="285"/>
        <v>0</v>
      </c>
      <c r="AE501" s="4">
        <f t="shared" ca="1" si="285"/>
        <v>0</v>
      </c>
      <c r="AF501" s="4">
        <f t="shared" ca="1" si="285"/>
        <v>0</v>
      </c>
      <c r="AG501" s="4">
        <f t="shared" ca="1" si="285"/>
        <v>0</v>
      </c>
      <c r="AH501" s="4">
        <f t="shared" ca="1" si="285"/>
        <v>0</v>
      </c>
      <c r="AI501" s="4">
        <f t="shared" ca="1" si="285"/>
        <v>0</v>
      </c>
      <c r="AJ501" s="4">
        <f t="shared" ca="1" si="289"/>
        <v>0</v>
      </c>
      <c r="AK501" s="4">
        <f t="shared" ca="1" si="289"/>
        <v>0</v>
      </c>
      <c r="AL501" s="4">
        <f t="shared" ca="1" si="289"/>
        <v>0</v>
      </c>
      <c r="AM501" s="4">
        <f t="shared" ca="1" si="289"/>
        <v>0</v>
      </c>
      <c r="AN501" s="4">
        <f t="shared" ca="1" si="289"/>
        <v>0</v>
      </c>
      <c r="AO501" s="4">
        <f t="shared" ca="1" si="289"/>
        <v>0</v>
      </c>
      <c r="AP501" s="4">
        <f t="shared" ca="1" si="289"/>
        <v>0</v>
      </c>
      <c r="AQ501" s="4">
        <f t="shared" ca="1" si="289"/>
        <v>0</v>
      </c>
      <c r="AR501" s="4">
        <f t="shared" ca="1" si="289"/>
        <v>0</v>
      </c>
      <c r="AS501" s="4">
        <f t="shared" ca="1" si="289"/>
        <v>0</v>
      </c>
      <c r="AT501" s="4">
        <f t="shared" ca="1" si="289"/>
        <v>0</v>
      </c>
      <c r="AU501" s="4">
        <f t="shared" ca="1" si="289"/>
        <v>0</v>
      </c>
      <c r="AV501" s="4">
        <f t="shared" ca="1" si="289"/>
        <v>0</v>
      </c>
      <c r="AW501" s="4">
        <f t="shared" ca="1" si="289"/>
        <v>0</v>
      </c>
      <c r="AX501" s="4">
        <f t="shared" ca="1" si="289"/>
        <v>0</v>
      </c>
      <c r="AY501" s="4">
        <f t="shared" ca="1" si="289"/>
        <v>0</v>
      </c>
      <c r="AZ501" s="4">
        <f t="shared" ca="1" si="286"/>
        <v>0</v>
      </c>
      <c r="BA501" s="4">
        <f t="shared" ca="1" si="286"/>
        <v>0</v>
      </c>
      <c r="BB501" s="4">
        <f t="shared" ca="1" si="286"/>
        <v>0</v>
      </c>
      <c r="BC501" s="4">
        <f t="shared" ca="1" si="286"/>
        <v>0</v>
      </c>
      <c r="BD501" s="4">
        <f t="shared" ca="1" si="286"/>
        <v>0</v>
      </c>
      <c r="BE501" s="4">
        <f t="shared" ca="1" si="286"/>
        <v>0</v>
      </c>
      <c r="BF501" s="4">
        <f t="shared" ca="1" si="286"/>
        <v>0</v>
      </c>
      <c r="BG501" s="4">
        <f t="shared" ca="1" si="286"/>
        <v>0</v>
      </c>
      <c r="BH501" s="4">
        <f t="shared" ca="1" si="286"/>
        <v>9.4999999999999998E-3</v>
      </c>
      <c r="BI501" s="4">
        <f t="shared" ca="1" si="284"/>
        <v>2.5000000000000001E-3</v>
      </c>
      <c r="BJ501" s="4">
        <f t="shared" ca="1" si="284"/>
        <v>2.3E-3</v>
      </c>
      <c r="BK501" s="4">
        <f t="shared" ca="1" si="284"/>
        <v>2.0999999999999999E-3</v>
      </c>
      <c r="BL501" s="4">
        <f t="shared" ca="1" si="284"/>
        <v>0</v>
      </c>
      <c r="BM501" s="4">
        <f t="shared" ca="1" si="284"/>
        <v>0</v>
      </c>
      <c r="BN501" s="4">
        <f t="shared" ca="1" si="284"/>
        <v>0</v>
      </c>
      <c r="BO501" s="4">
        <f t="shared" ca="1" si="284"/>
        <v>0</v>
      </c>
      <c r="BP501" s="4">
        <f t="shared" ca="1" si="284"/>
        <v>0</v>
      </c>
      <c r="BR501" s="4">
        <f t="shared" ca="1" si="287"/>
        <v>0</v>
      </c>
      <c r="BS501" s="4">
        <f t="shared" ca="1" si="287"/>
        <v>0</v>
      </c>
      <c r="BT501" s="4">
        <f t="shared" ca="1" si="287"/>
        <v>0</v>
      </c>
      <c r="BV501" s="4">
        <f t="shared" ca="1" si="287"/>
        <v>0</v>
      </c>
      <c r="BW501" s="4">
        <f t="shared" ca="1" si="287"/>
        <v>0</v>
      </c>
      <c r="BX501" s="4">
        <f t="shared" ca="1" si="287"/>
        <v>0</v>
      </c>
      <c r="BY501" s="4">
        <f t="shared" ca="1" si="283"/>
        <v>0</v>
      </c>
      <c r="BZ501" s="4">
        <f t="shared" ca="1" si="283"/>
        <v>0</v>
      </c>
      <c r="CA501" s="4">
        <f t="shared" ca="1" si="283"/>
        <v>0</v>
      </c>
      <c r="CC501" s="4">
        <f t="shared" ca="1" si="283"/>
        <v>0</v>
      </c>
    </row>
    <row r="502" spans="4:81">
      <c r="D502" s="26">
        <v>494</v>
      </c>
      <c r="E502" s="26" t="str">
        <f t="shared" si="282"/>
        <v>历史新!C494</v>
      </c>
      <c r="G502" s="694"/>
      <c r="H502" s="29" t="s">
        <v>46</v>
      </c>
      <c r="I502" s="4">
        <f t="shared" ca="1" si="288"/>
        <v>0</v>
      </c>
      <c r="J502" s="4">
        <f t="shared" ca="1" si="288"/>
        <v>0</v>
      </c>
      <c r="K502" s="4">
        <f t="shared" ca="1" si="288"/>
        <v>0</v>
      </c>
      <c r="L502" s="4">
        <f t="shared" ca="1" si="288"/>
        <v>0</v>
      </c>
      <c r="M502" s="4">
        <f t="shared" ca="1" si="288"/>
        <v>0</v>
      </c>
      <c r="N502" s="4">
        <f t="shared" ca="1" si="288"/>
        <v>0</v>
      </c>
      <c r="O502" s="4">
        <f t="shared" ca="1" si="288"/>
        <v>0</v>
      </c>
      <c r="P502" s="4">
        <f t="shared" ca="1" si="288"/>
        <v>0</v>
      </c>
      <c r="Q502" s="4">
        <f t="shared" ca="1" si="288"/>
        <v>0</v>
      </c>
      <c r="R502" s="4">
        <f t="shared" ca="1" si="288"/>
        <v>0</v>
      </c>
      <c r="S502" s="4">
        <f t="shared" ca="1" si="288"/>
        <v>0</v>
      </c>
      <c r="T502" s="4">
        <f t="shared" ca="1" si="288"/>
        <v>0</v>
      </c>
      <c r="U502" s="4">
        <f t="shared" ca="1" si="288"/>
        <v>0</v>
      </c>
      <c r="V502" s="4">
        <f t="shared" ca="1" si="288"/>
        <v>0</v>
      </c>
      <c r="W502" s="4">
        <f t="shared" ca="1" si="288"/>
        <v>0</v>
      </c>
      <c r="X502" s="4">
        <f t="shared" ca="1" si="288"/>
        <v>0</v>
      </c>
      <c r="Y502" s="4">
        <f t="shared" ca="1" si="285"/>
        <v>0</v>
      </c>
      <c r="Z502" s="4">
        <f t="shared" ca="1" si="285"/>
        <v>0</v>
      </c>
      <c r="AA502" s="4">
        <f t="shared" ca="1" si="285"/>
        <v>0</v>
      </c>
      <c r="AB502" s="4">
        <f t="shared" ca="1" si="285"/>
        <v>0</v>
      </c>
      <c r="AC502" s="4">
        <f t="shared" ca="1" si="285"/>
        <v>0</v>
      </c>
      <c r="AD502" s="4">
        <f t="shared" ca="1" si="285"/>
        <v>0</v>
      </c>
      <c r="AE502" s="4">
        <f t="shared" ca="1" si="285"/>
        <v>0</v>
      </c>
      <c r="AF502" s="4">
        <f t="shared" ca="1" si="285"/>
        <v>0</v>
      </c>
      <c r="AG502" s="4">
        <f t="shared" ca="1" si="285"/>
        <v>0</v>
      </c>
      <c r="AH502" s="4">
        <f t="shared" ca="1" si="285"/>
        <v>0</v>
      </c>
      <c r="AI502" s="4">
        <f t="shared" ca="1" si="285"/>
        <v>0</v>
      </c>
      <c r="AJ502" s="4">
        <f t="shared" ca="1" si="289"/>
        <v>0</v>
      </c>
      <c r="AK502" s="4">
        <f t="shared" ca="1" si="289"/>
        <v>0</v>
      </c>
      <c r="AL502" s="4">
        <f t="shared" ca="1" si="289"/>
        <v>0</v>
      </c>
      <c r="AM502" s="4">
        <f t="shared" ca="1" si="289"/>
        <v>0</v>
      </c>
      <c r="AN502" s="4">
        <f t="shared" ca="1" si="289"/>
        <v>0</v>
      </c>
      <c r="AO502" s="4">
        <f t="shared" ca="1" si="289"/>
        <v>0</v>
      </c>
      <c r="AP502" s="4">
        <f t="shared" ca="1" si="289"/>
        <v>0</v>
      </c>
      <c r="AQ502" s="4">
        <f t="shared" ca="1" si="289"/>
        <v>0</v>
      </c>
      <c r="AR502" s="4">
        <f t="shared" ca="1" si="289"/>
        <v>0</v>
      </c>
      <c r="AS502" s="4">
        <f t="shared" ca="1" si="289"/>
        <v>0</v>
      </c>
      <c r="AT502" s="4">
        <f t="shared" ca="1" si="289"/>
        <v>0</v>
      </c>
      <c r="AU502" s="4">
        <f t="shared" ca="1" si="289"/>
        <v>0</v>
      </c>
      <c r="AV502" s="4">
        <f t="shared" ca="1" si="289"/>
        <v>0</v>
      </c>
      <c r="AW502" s="4">
        <f t="shared" ca="1" si="289"/>
        <v>0</v>
      </c>
      <c r="AX502" s="4">
        <f t="shared" ca="1" si="289"/>
        <v>0</v>
      </c>
      <c r="AY502" s="4">
        <f t="shared" ca="1" si="289"/>
        <v>0</v>
      </c>
      <c r="AZ502" s="4">
        <f t="shared" ca="1" si="286"/>
        <v>0</v>
      </c>
      <c r="BA502" s="4">
        <f t="shared" ca="1" si="286"/>
        <v>0</v>
      </c>
      <c r="BB502" s="4">
        <f t="shared" ca="1" si="286"/>
        <v>0</v>
      </c>
      <c r="BC502" s="4">
        <f t="shared" ca="1" si="286"/>
        <v>0</v>
      </c>
      <c r="BD502" s="4">
        <f t="shared" ca="1" si="286"/>
        <v>0</v>
      </c>
      <c r="BE502" s="4">
        <f t="shared" ca="1" si="286"/>
        <v>0</v>
      </c>
      <c r="BF502" s="4">
        <f t="shared" ca="1" si="286"/>
        <v>0</v>
      </c>
      <c r="BG502" s="4">
        <f t="shared" ca="1" si="286"/>
        <v>0</v>
      </c>
      <c r="BH502" s="4">
        <f t="shared" ca="1" si="286"/>
        <v>9.5000000000000001E-2</v>
      </c>
      <c r="BI502" s="4">
        <f t="shared" ca="1" si="284"/>
        <v>2.1499999999999998E-2</v>
      </c>
      <c r="BJ502" s="4">
        <f t="shared" ca="1" si="284"/>
        <v>1.2500000000000001E-2</v>
      </c>
      <c r="BK502" s="4">
        <f t="shared" ca="1" si="284"/>
        <v>9.9000000000000008E-3</v>
      </c>
      <c r="BL502" s="4">
        <f t="shared" ca="1" si="284"/>
        <v>0</v>
      </c>
      <c r="BM502" s="4">
        <f t="shared" ca="1" si="284"/>
        <v>0</v>
      </c>
      <c r="BN502" s="4">
        <f t="shared" ca="1" si="284"/>
        <v>0</v>
      </c>
      <c r="BO502" s="4">
        <f t="shared" ca="1" si="284"/>
        <v>0</v>
      </c>
      <c r="BP502" s="4">
        <f t="shared" ca="1" si="284"/>
        <v>0</v>
      </c>
      <c r="BR502" s="4">
        <f t="shared" ca="1" si="287"/>
        <v>0</v>
      </c>
      <c r="BS502" s="4">
        <f t="shared" ca="1" si="287"/>
        <v>0</v>
      </c>
      <c r="BT502" s="4">
        <f t="shared" ca="1" si="287"/>
        <v>0</v>
      </c>
      <c r="BV502" s="4">
        <f t="shared" ca="1" si="287"/>
        <v>0</v>
      </c>
      <c r="BW502" s="4">
        <f t="shared" ca="1" si="287"/>
        <v>0</v>
      </c>
      <c r="BX502" s="4">
        <f t="shared" ca="1" si="287"/>
        <v>0</v>
      </c>
      <c r="BY502" s="4">
        <f t="shared" ca="1" si="283"/>
        <v>0</v>
      </c>
      <c r="BZ502" s="4">
        <f t="shared" ca="1" si="283"/>
        <v>0</v>
      </c>
      <c r="CA502" s="4">
        <f t="shared" ca="1" si="283"/>
        <v>0</v>
      </c>
      <c r="CC502" s="4">
        <f t="shared" ca="1" si="283"/>
        <v>0</v>
      </c>
    </row>
    <row r="503" spans="4:81">
      <c r="D503" s="26">
        <v>495</v>
      </c>
      <c r="E503" s="26" t="str">
        <f t="shared" si="282"/>
        <v>历史新!C495</v>
      </c>
      <c r="G503" s="694"/>
      <c r="H503" s="29" t="s">
        <v>47</v>
      </c>
      <c r="I503" s="4">
        <f t="shared" ca="1" si="288"/>
        <v>0</v>
      </c>
      <c r="J503" s="4">
        <f t="shared" ca="1" si="288"/>
        <v>0</v>
      </c>
      <c r="K503" s="4">
        <f t="shared" ca="1" si="288"/>
        <v>0</v>
      </c>
      <c r="L503" s="4">
        <f t="shared" ca="1" si="288"/>
        <v>0</v>
      </c>
      <c r="M503" s="4">
        <f t="shared" ca="1" si="288"/>
        <v>0</v>
      </c>
      <c r="N503" s="4">
        <f t="shared" ca="1" si="288"/>
        <v>0</v>
      </c>
      <c r="O503" s="4">
        <f t="shared" ca="1" si="288"/>
        <v>0</v>
      </c>
      <c r="P503" s="4">
        <f t="shared" ca="1" si="288"/>
        <v>0</v>
      </c>
      <c r="Q503" s="4">
        <f t="shared" ca="1" si="288"/>
        <v>0</v>
      </c>
      <c r="R503" s="4">
        <f t="shared" ca="1" si="288"/>
        <v>0</v>
      </c>
      <c r="S503" s="4">
        <f t="shared" ca="1" si="288"/>
        <v>0</v>
      </c>
      <c r="T503" s="4">
        <f t="shared" ca="1" si="288"/>
        <v>0</v>
      </c>
      <c r="U503" s="4">
        <f t="shared" ca="1" si="288"/>
        <v>0</v>
      </c>
      <c r="V503" s="4">
        <f t="shared" ca="1" si="288"/>
        <v>0</v>
      </c>
      <c r="W503" s="4">
        <f t="shared" ca="1" si="288"/>
        <v>0</v>
      </c>
      <c r="X503" s="4">
        <f t="shared" ca="1" si="288"/>
        <v>0</v>
      </c>
      <c r="Y503" s="4">
        <f t="shared" ca="1" si="285"/>
        <v>0</v>
      </c>
      <c r="Z503" s="4">
        <f t="shared" ca="1" si="285"/>
        <v>0</v>
      </c>
      <c r="AA503" s="4">
        <f t="shared" ca="1" si="285"/>
        <v>0</v>
      </c>
      <c r="AB503" s="4">
        <f t="shared" ca="1" si="285"/>
        <v>0</v>
      </c>
      <c r="AC503" s="4">
        <f t="shared" ca="1" si="285"/>
        <v>0</v>
      </c>
      <c r="AD503" s="4">
        <f t="shared" ca="1" si="285"/>
        <v>0</v>
      </c>
      <c r="AE503" s="4">
        <f t="shared" ca="1" si="285"/>
        <v>0</v>
      </c>
      <c r="AF503" s="4">
        <f t="shared" ca="1" si="285"/>
        <v>0</v>
      </c>
      <c r="AG503" s="4">
        <f t="shared" ca="1" si="285"/>
        <v>0</v>
      </c>
      <c r="AH503" s="4">
        <f t="shared" ca="1" si="285"/>
        <v>0</v>
      </c>
      <c r="AI503" s="4">
        <f t="shared" ca="1" si="285"/>
        <v>0</v>
      </c>
      <c r="AJ503" s="4">
        <f t="shared" ca="1" si="289"/>
        <v>0</v>
      </c>
      <c r="AK503" s="4">
        <f t="shared" ca="1" si="289"/>
        <v>0</v>
      </c>
      <c r="AL503" s="4">
        <f t="shared" ca="1" si="289"/>
        <v>0</v>
      </c>
      <c r="AM503" s="4">
        <f t="shared" ca="1" si="289"/>
        <v>0</v>
      </c>
      <c r="AN503" s="4">
        <f t="shared" ca="1" si="289"/>
        <v>0</v>
      </c>
      <c r="AO503" s="4">
        <f t="shared" ca="1" si="289"/>
        <v>0</v>
      </c>
      <c r="AP503" s="4">
        <f t="shared" ca="1" si="289"/>
        <v>0</v>
      </c>
      <c r="AQ503" s="4">
        <f t="shared" ca="1" si="289"/>
        <v>0</v>
      </c>
      <c r="AR503" s="4">
        <f t="shared" ca="1" si="289"/>
        <v>0</v>
      </c>
      <c r="AS503" s="4">
        <f t="shared" ca="1" si="289"/>
        <v>0</v>
      </c>
      <c r="AT503" s="4">
        <f t="shared" ca="1" si="289"/>
        <v>0</v>
      </c>
      <c r="AU503" s="4">
        <f t="shared" ca="1" si="289"/>
        <v>0</v>
      </c>
      <c r="AV503" s="4">
        <f t="shared" ca="1" si="289"/>
        <v>0</v>
      </c>
      <c r="AW503" s="4">
        <f t="shared" ca="1" si="289"/>
        <v>0</v>
      </c>
      <c r="AX503" s="4">
        <f t="shared" ca="1" si="289"/>
        <v>0</v>
      </c>
      <c r="AY503" s="4">
        <f t="shared" ca="1" si="289"/>
        <v>0</v>
      </c>
      <c r="AZ503" s="4">
        <f t="shared" ca="1" si="286"/>
        <v>0</v>
      </c>
      <c r="BA503" s="4">
        <f t="shared" ca="1" si="286"/>
        <v>0</v>
      </c>
      <c r="BB503" s="4">
        <f t="shared" ca="1" si="286"/>
        <v>0</v>
      </c>
      <c r="BC503" s="4">
        <f t="shared" ca="1" si="286"/>
        <v>0</v>
      </c>
      <c r="BD503" s="4">
        <f t="shared" ca="1" si="286"/>
        <v>0</v>
      </c>
      <c r="BE503" s="4">
        <f t="shared" ca="1" si="286"/>
        <v>0</v>
      </c>
      <c r="BF503" s="4">
        <f t="shared" ca="1" si="286"/>
        <v>0</v>
      </c>
      <c r="BG503" s="4">
        <f t="shared" ca="1" si="286"/>
        <v>0</v>
      </c>
      <c r="BH503" s="4">
        <f t="shared" ca="1" si="286"/>
        <v>4.6800000000000001E-2</v>
      </c>
      <c r="BI503" s="4">
        <f t="shared" ca="1" si="284"/>
        <v>2.0299999999999999E-2</v>
      </c>
      <c r="BJ503" s="4">
        <f t="shared" ca="1" si="284"/>
        <v>7.1000000000000004E-3</v>
      </c>
      <c r="BK503" s="4">
        <f t="shared" ca="1" si="284"/>
        <v>3.5999999999999999E-3</v>
      </c>
      <c r="BL503" s="4">
        <f t="shared" ca="1" si="284"/>
        <v>0</v>
      </c>
      <c r="BM503" s="4">
        <f t="shared" ca="1" si="284"/>
        <v>0</v>
      </c>
      <c r="BN503" s="4">
        <f t="shared" ca="1" si="284"/>
        <v>0</v>
      </c>
      <c r="BO503" s="4">
        <f t="shared" ca="1" si="284"/>
        <v>0</v>
      </c>
      <c r="BP503" s="4">
        <f t="shared" ca="1" si="284"/>
        <v>0</v>
      </c>
      <c r="BR503" s="4">
        <f t="shared" ca="1" si="287"/>
        <v>0</v>
      </c>
      <c r="BS503" s="4">
        <f t="shared" ca="1" si="287"/>
        <v>0</v>
      </c>
      <c r="BT503" s="4">
        <f t="shared" ca="1" si="287"/>
        <v>0</v>
      </c>
      <c r="BV503" s="4">
        <f t="shared" ca="1" si="287"/>
        <v>0</v>
      </c>
      <c r="BW503" s="4">
        <f t="shared" ca="1" si="287"/>
        <v>0</v>
      </c>
      <c r="BX503" s="4">
        <f t="shared" ca="1" si="287"/>
        <v>0</v>
      </c>
      <c r="BY503" s="4">
        <f t="shared" ca="1" si="283"/>
        <v>0</v>
      </c>
      <c r="BZ503" s="4">
        <f t="shared" ca="1" si="283"/>
        <v>0</v>
      </c>
      <c r="CA503" s="4">
        <f t="shared" ca="1" si="283"/>
        <v>0</v>
      </c>
      <c r="CC503" s="4">
        <f t="shared" ca="1" si="283"/>
        <v>0</v>
      </c>
    </row>
    <row r="504" spans="4:81">
      <c r="D504" s="26">
        <v>496</v>
      </c>
      <c r="E504" s="26" t="str">
        <f t="shared" si="282"/>
        <v>历史新!C496</v>
      </c>
      <c r="G504" s="694" t="s">
        <v>48</v>
      </c>
      <c r="H504" s="294" t="s">
        <v>49</v>
      </c>
      <c r="I504" s="2">
        <f t="shared" ca="1" si="288"/>
        <v>0</v>
      </c>
      <c r="J504" s="2">
        <f t="shared" ca="1" si="288"/>
        <v>0</v>
      </c>
      <c r="K504" s="2">
        <f t="shared" ca="1" si="288"/>
        <v>0</v>
      </c>
      <c r="L504" s="2">
        <f t="shared" ca="1" si="288"/>
        <v>0</v>
      </c>
      <c r="M504" s="2">
        <f t="shared" ca="1" si="288"/>
        <v>0</v>
      </c>
      <c r="N504" s="2">
        <f t="shared" ca="1" si="288"/>
        <v>0</v>
      </c>
      <c r="O504" s="2">
        <f t="shared" ca="1" si="288"/>
        <v>0</v>
      </c>
      <c r="P504" s="2">
        <f t="shared" ca="1" si="288"/>
        <v>0</v>
      </c>
      <c r="Q504" s="2">
        <f t="shared" ca="1" si="288"/>
        <v>0</v>
      </c>
      <c r="R504" s="2">
        <f t="shared" ca="1" si="288"/>
        <v>0</v>
      </c>
      <c r="S504" s="2">
        <f t="shared" ca="1" si="288"/>
        <v>0</v>
      </c>
      <c r="T504" s="2">
        <f t="shared" ca="1" si="288"/>
        <v>0</v>
      </c>
      <c r="U504" s="2">
        <f t="shared" ca="1" si="288"/>
        <v>0</v>
      </c>
      <c r="V504" s="2">
        <f t="shared" ca="1" si="288"/>
        <v>0</v>
      </c>
      <c r="W504" s="2">
        <f t="shared" ca="1" si="288"/>
        <v>0</v>
      </c>
      <c r="X504" s="2">
        <f t="shared" ca="1" si="288"/>
        <v>0</v>
      </c>
      <c r="Y504" s="2">
        <f t="shared" ca="1" si="285"/>
        <v>0</v>
      </c>
      <c r="Z504" s="2">
        <f t="shared" ca="1" si="285"/>
        <v>0</v>
      </c>
      <c r="AA504" s="2">
        <f t="shared" ca="1" si="285"/>
        <v>0</v>
      </c>
      <c r="AB504" s="2">
        <f t="shared" ca="1" si="285"/>
        <v>0</v>
      </c>
      <c r="AC504" s="2">
        <f t="shared" ca="1" si="285"/>
        <v>0</v>
      </c>
      <c r="AD504" s="2">
        <f t="shared" ca="1" si="285"/>
        <v>0</v>
      </c>
      <c r="AE504" s="2">
        <f t="shared" ca="1" si="285"/>
        <v>0</v>
      </c>
      <c r="AF504" s="2">
        <f t="shared" ca="1" si="285"/>
        <v>0</v>
      </c>
      <c r="AG504" s="2">
        <f t="shared" ca="1" si="285"/>
        <v>0</v>
      </c>
      <c r="AH504" s="2">
        <f t="shared" ca="1" si="285"/>
        <v>0</v>
      </c>
      <c r="AI504" s="2">
        <f t="shared" ca="1" si="285"/>
        <v>0</v>
      </c>
      <c r="AJ504" s="2">
        <f t="shared" ca="1" si="289"/>
        <v>0</v>
      </c>
      <c r="AK504" s="2">
        <f t="shared" ca="1" si="289"/>
        <v>0</v>
      </c>
      <c r="AL504" s="2">
        <f t="shared" ca="1" si="289"/>
        <v>0</v>
      </c>
      <c r="AM504" s="2">
        <f t="shared" ca="1" si="289"/>
        <v>0</v>
      </c>
      <c r="AN504" s="2">
        <f t="shared" ca="1" si="289"/>
        <v>0</v>
      </c>
      <c r="AO504" s="2">
        <f t="shared" ca="1" si="289"/>
        <v>0</v>
      </c>
      <c r="AP504" s="2">
        <f t="shared" ca="1" si="289"/>
        <v>0</v>
      </c>
      <c r="AQ504" s="2">
        <f t="shared" ca="1" si="289"/>
        <v>0</v>
      </c>
      <c r="AR504" s="2">
        <f t="shared" ca="1" si="289"/>
        <v>0</v>
      </c>
      <c r="AS504" s="2">
        <f t="shared" ca="1" si="289"/>
        <v>0</v>
      </c>
      <c r="AT504" s="2">
        <f t="shared" ca="1" si="289"/>
        <v>0</v>
      </c>
      <c r="AU504" s="2">
        <f t="shared" ca="1" si="289"/>
        <v>0</v>
      </c>
      <c r="AV504" s="2">
        <f t="shared" ca="1" si="289"/>
        <v>0</v>
      </c>
      <c r="AW504" s="2">
        <f t="shared" ca="1" si="289"/>
        <v>0</v>
      </c>
      <c r="AX504" s="2">
        <f t="shared" ca="1" si="289"/>
        <v>0</v>
      </c>
      <c r="AY504" s="2">
        <f t="shared" ca="1" si="289"/>
        <v>0</v>
      </c>
      <c r="AZ504" s="2">
        <f t="shared" ca="1" si="286"/>
        <v>0</v>
      </c>
      <c r="BA504" s="2">
        <f t="shared" ca="1" si="286"/>
        <v>0</v>
      </c>
      <c r="BB504" s="2">
        <f t="shared" ca="1" si="286"/>
        <v>0</v>
      </c>
      <c r="BC504" s="2">
        <f t="shared" ca="1" si="286"/>
        <v>0</v>
      </c>
      <c r="BD504" s="2">
        <f t="shared" ca="1" si="286"/>
        <v>0</v>
      </c>
      <c r="BE504" s="2">
        <f t="shared" ca="1" si="286"/>
        <v>0</v>
      </c>
      <c r="BF504" s="2">
        <f t="shared" ca="1" si="286"/>
        <v>0</v>
      </c>
      <c r="BG504" s="2">
        <f t="shared" ca="1" si="286"/>
        <v>0</v>
      </c>
      <c r="BH504" s="2">
        <f t="shared" ca="1" si="286"/>
        <v>0.84850000000000003</v>
      </c>
      <c r="BI504" s="2">
        <f t="shared" ca="1" si="284"/>
        <v>0.61760000000000004</v>
      </c>
      <c r="BJ504" s="2">
        <f t="shared" ca="1" si="284"/>
        <v>0.5514</v>
      </c>
      <c r="BK504" s="2">
        <f t="shared" ca="1" si="284"/>
        <v>0.60019999999999996</v>
      </c>
      <c r="BL504" s="2">
        <f t="shared" ca="1" si="284"/>
        <v>0</v>
      </c>
      <c r="BM504" s="2">
        <f t="shared" ca="1" si="284"/>
        <v>0</v>
      </c>
      <c r="BN504" s="2">
        <f t="shared" ca="1" si="284"/>
        <v>0</v>
      </c>
      <c r="BO504" s="2">
        <f t="shared" ca="1" si="284"/>
        <v>0</v>
      </c>
      <c r="BP504" s="2">
        <f t="shared" ca="1" si="284"/>
        <v>0</v>
      </c>
      <c r="BR504" s="2">
        <f t="shared" ca="1" si="287"/>
        <v>0</v>
      </c>
      <c r="BS504" s="2">
        <f t="shared" ca="1" si="287"/>
        <v>0</v>
      </c>
      <c r="BT504" s="2">
        <f t="shared" ca="1" si="287"/>
        <v>0</v>
      </c>
      <c r="BV504" s="2">
        <f t="shared" ca="1" si="287"/>
        <v>0</v>
      </c>
      <c r="BW504" s="2">
        <f t="shared" ca="1" si="287"/>
        <v>0</v>
      </c>
      <c r="BX504" s="2">
        <f t="shared" ca="1" si="287"/>
        <v>0</v>
      </c>
      <c r="BY504" s="2">
        <f t="shared" ca="1" si="283"/>
        <v>0</v>
      </c>
      <c r="BZ504" s="2">
        <f t="shared" ca="1" si="283"/>
        <v>0</v>
      </c>
      <c r="CA504" s="2">
        <f t="shared" ca="1" si="283"/>
        <v>0</v>
      </c>
      <c r="CC504" s="2">
        <f t="shared" ca="1" si="283"/>
        <v>0</v>
      </c>
    </row>
    <row r="505" spans="4:81">
      <c r="D505" s="26">
        <v>497</v>
      </c>
      <c r="E505" s="26" t="str">
        <f t="shared" si="282"/>
        <v>历史新!C497</v>
      </c>
      <c r="G505" s="694"/>
      <c r="H505" s="29" t="s">
        <v>50</v>
      </c>
      <c r="I505" s="4">
        <f t="shared" ca="1" si="288"/>
        <v>0</v>
      </c>
      <c r="J505" s="4">
        <f t="shared" ca="1" si="288"/>
        <v>0</v>
      </c>
      <c r="K505" s="4">
        <f t="shared" ca="1" si="288"/>
        <v>0</v>
      </c>
      <c r="L505" s="4">
        <f t="shared" ca="1" si="288"/>
        <v>0</v>
      </c>
      <c r="M505" s="4">
        <f t="shared" ca="1" si="288"/>
        <v>0</v>
      </c>
      <c r="N505" s="4">
        <f t="shared" ca="1" si="288"/>
        <v>0</v>
      </c>
      <c r="O505" s="4">
        <f t="shared" ca="1" si="288"/>
        <v>0</v>
      </c>
      <c r="P505" s="4">
        <f t="shared" ca="1" si="288"/>
        <v>0</v>
      </c>
      <c r="Q505" s="4">
        <f t="shared" ca="1" si="288"/>
        <v>0</v>
      </c>
      <c r="R505" s="4">
        <f t="shared" ca="1" si="288"/>
        <v>0</v>
      </c>
      <c r="S505" s="4">
        <f t="shared" ca="1" si="288"/>
        <v>0</v>
      </c>
      <c r="T505" s="4">
        <f t="shared" ca="1" si="288"/>
        <v>0</v>
      </c>
      <c r="U505" s="4">
        <f t="shared" ca="1" si="288"/>
        <v>0</v>
      </c>
      <c r="V505" s="4">
        <f t="shared" ca="1" si="288"/>
        <v>0</v>
      </c>
      <c r="W505" s="4">
        <f t="shared" ca="1" si="288"/>
        <v>0</v>
      </c>
      <c r="X505" s="4">
        <f t="shared" ca="1" si="288"/>
        <v>0</v>
      </c>
      <c r="Y505" s="4">
        <f t="shared" ca="1" si="285"/>
        <v>0</v>
      </c>
      <c r="Z505" s="4">
        <f t="shared" ca="1" si="285"/>
        <v>0</v>
      </c>
      <c r="AA505" s="4">
        <f t="shared" ca="1" si="285"/>
        <v>0</v>
      </c>
      <c r="AB505" s="4">
        <f t="shared" ca="1" si="285"/>
        <v>0</v>
      </c>
      <c r="AC505" s="4">
        <f t="shared" ca="1" si="285"/>
        <v>0</v>
      </c>
      <c r="AD505" s="4">
        <f t="shared" ca="1" si="285"/>
        <v>0</v>
      </c>
      <c r="AE505" s="4">
        <f t="shared" ca="1" si="285"/>
        <v>0</v>
      </c>
      <c r="AF505" s="4">
        <f t="shared" ca="1" si="285"/>
        <v>0</v>
      </c>
      <c r="AG505" s="4">
        <f t="shared" ca="1" si="285"/>
        <v>0</v>
      </c>
      <c r="AH505" s="4">
        <f t="shared" ca="1" si="285"/>
        <v>0</v>
      </c>
      <c r="AI505" s="4">
        <f t="shared" ca="1" si="285"/>
        <v>0</v>
      </c>
      <c r="AJ505" s="4">
        <f t="shared" ca="1" si="289"/>
        <v>0</v>
      </c>
      <c r="AK505" s="4">
        <f t="shared" ca="1" si="289"/>
        <v>0</v>
      </c>
      <c r="AL505" s="4">
        <f t="shared" ca="1" si="289"/>
        <v>0</v>
      </c>
      <c r="AM505" s="4">
        <f t="shared" ca="1" si="289"/>
        <v>0</v>
      </c>
      <c r="AN505" s="4">
        <f t="shared" ca="1" si="289"/>
        <v>0</v>
      </c>
      <c r="AO505" s="4">
        <f t="shared" ca="1" si="289"/>
        <v>0</v>
      </c>
      <c r="AP505" s="4">
        <f t="shared" ca="1" si="289"/>
        <v>0</v>
      </c>
      <c r="AQ505" s="4">
        <f t="shared" ca="1" si="289"/>
        <v>0</v>
      </c>
      <c r="AR505" s="4">
        <f t="shared" ca="1" si="289"/>
        <v>0</v>
      </c>
      <c r="AS505" s="4">
        <f t="shared" ca="1" si="289"/>
        <v>0</v>
      </c>
      <c r="AT505" s="4">
        <f t="shared" ca="1" si="289"/>
        <v>0</v>
      </c>
      <c r="AU505" s="4">
        <f t="shared" ca="1" si="289"/>
        <v>0</v>
      </c>
      <c r="AV505" s="4">
        <f t="shared" ca="1" si="289"/>
        <v>0</v>
      </c>
      <c r="AW505" s="4">
        <f t="shared" ca="1" si="289"/>
        <v>0</v>
      </c>
      <c r="AX505" s="4">
        <f t="shared" ca="1" si="289"/>
        <v>0</v>
      </c>
      <c r="AY505" s="4">
        <f t="shared" ca="1" si="289"/>
        <v>0</v>
      </c>
      <c r="AZ505" s="4">
        <f t="shared" ca="1" si="286"/>
        <v>0</v>
      </c>
      <c r="BA505" s="4">
        <f t="shared" ca="1" si="286"/>
        <v>0</v>
      </c>
      <c r="BB505" s="4">
        <f t="shared" ca="1" si="286"/>
        <v>0</v>
      </c>
      <c r="BC505" s="4">
        <f t="shared" ca="1" si="286"/>
        <v>0</v>
      </c>
      <c r="BD505" s="4">
        <f t="shared" ca="1" si="286"/>
        <v>0</v>
      </c>
      <c r="BE505" s="4">
        <f t="shared" ca="1" si="286"/>
        <v>0</v>
      </c>
      <c r="BF505" s="4">
        <f t="shared" ca="1" si="286"/>
        <v>0</v>
      </c>
      <c r="BG505" s="4">
        <f t="shared" ca="1" si="286"/>
        <v>0</v>
      </c>
      <c r="BH505" s="4">
        <f t="shared" ca="1" si="286"/>
        <v>0.1515</v>
      </c>
      <c r="BI505" s="4">
        <f t="shared" ca="1" si="284"/>
        <v>0.23469999999999999</v>
      </c>
      <c r="BJ505" s="4">
        <f t="shared" ca="1" si="284"/>
        <v>0.2525</v>
      </c>
      <c r="BK505" s="4">
        <f t="shared" ca="1" si="284"/>
        <v>0.19900000000000001</v>
      </c>
      <c r="BL505" s="4">
        <f t="shared" ca="1" si="284"/>
        <v>0</v>
      </c>
      <c r="BM505" s="4">
        <f t="shared" ca="1" si="284"/>
        <v>0</v>
      </c>
      <c r="BN505" s="4">
        <f t="shared" ca="1" si="284"/>
        <v>0</v>
      </c>
      <c r="BO505" s="4">
        <f t="shared" ca="1" si="284"/>
        <v>0</v>
      </c>
      <c r="BP505" s="4">
        <f t="shared" ca="1" si="284"/>
        <v>0</v>
      </c>
      <c r="BR505" s="4">
        <f t="shared" ca="1" si="287"/>
        <v>0</v>
      </c>
      <c r="BS505" s="4">
        <f t="shared" ca="1" si="287"/>
        <v>0</v>
      </c>
      <c r="BT505" s="4">
        <f t="shared" ca="1" si="287"/>
        <v>0</v>
      </c>
      <c r="BV505" s="4">
        <f t="shared" ca="1" si="287"/>
        <v>0</v>
      </c>
      <c r="BW505" s="4">
        <f t="shared" ca="1" si="287"/>
        <v>0</v>
      </c>
      <c r="BX505" s="4">
        <f t="shared" ca="1" si="287"/>
        <v>0</v>
      </c>
      <c r="BY505" s="4">
        <f t="shared" ca="1" si="283"/>
        <v>0</v>
      </c>
      <c r="BZ505" s="4">
        <f t="shared" ca="1" si="283"/>
        <v>0</v>
      </c>
      <c r="CA505" s="4">
        <f t="shared" ca="1" si="283"/>
        <v>0</v>
      </c>
      <c r="CC505" s="4">
        <f t="shared" ca="1" si="283"/>
        <v>0</v>
      </c>
    </row>
    <row r="506" spans="4:81">
      <c r="D506" s="26">
        <v>498</v>
      </c>
      <c r="E506" s="26" t="str">
        <f t="shared" si="282"/>
        <v>历史新!C498</v>
      </c>
      <c r="G506" s="694"/>
      <c r="H506" s="29" t="s">
        <v>51</v>
      </c>
      <c r="I506" s="4">
        <f t="shared" ca="1" si="288"/>
        <v>0</v>
      </c>
      <c r="J506" s="4">
        <f t="shared" ca="1" si="288"/>
        <v>0</v>
      </c>
      <c r="K506" s="4">
        <f t="shared" ca="1" si="288"/>
        <v>0</v>
      </c>
      <c r="L506" s="4">
        <f t="shared" ca="1" si="288"/>
        <v>0</v>
      </c>
      <c r="M506" s="4">
        <f t="shared" ca="1" si="288"/>
        <v>0</v>
      </c>
      <c r="N506" s="4">
        <f t="shared" ca="1" si="288"/>
        <v>0</v>
      </c>
      <c r="O506" s="4">
        <f t="shared" ca="1" si="288"/>
        <v>0</v>
      </c>
      <c r="P506" s="4">
        <f t="shared" ca="1" si="288"/>
        <v>0</v>
      </c>
      <c r="Q506" s="4">
        <f t="shared" ca="1" si="288"/>
        <v>0</v>
      </c>
      <c r="R506" s="4">
        <f t="shared" ca="1" si="288"/>
        <v>0</v>
      </c>
      <c r="S506" s="4">
        <f t="shared" ca="1" si="288"/>
        <v>0</v>
      </c>
      <c r="T506" s="4">
        <f t="shared" ca="1" si="288"/>
        <v>0</v>
      </c>
      <c r="U506" s="4">
        <f t="shared" ca="1" si="288"/>
        <v>0</v>
      </c>
      <c r="V506" s="4">
        <f t="shared" ca="1" si="288"/>
        <v>0</v>
      </c>
      <c r="W506" s="4">
        <f t="shared" ca="1" si="288"/>
        <v>0</v>
      </c>
      <c r="X506" s="4">
        <f t="shared" ca="1" si="288"/>
        <v>0</v>
      </c>
      <c r="Y506" s="4">
        <f t="shared" ca="1" si="285"/>
        <v>0</v>
      </c>
      <c r="Z506" s="4">
        <f t="shared" ca="1" si="285"/>
        <v>0</v>
      </c>
      <c r="AA506" s="4">
        <f t="shared" ca="1" si="285"/>
        <v>0</v>
      </c>
      <c r="AB506" s="4">
        <f t="shared" ca="1" si="285"/>
        <v>0</v>
      </c>
      <c r="AC506" s="4">
        <f t="shared" ca="1" si="285"/>
        <v>0</v>
      </c>
      <c r="AD506" s="4">
        <f t="shared" ca="1" si="285"/>
        <v>0</v>
      </c>
      <c r="AE506" s="4">
        <f t="shared" ca="1" si="285"/>
        <v>0</v>
      </c>
      <c r="AF506" s="4">
        <f t="shared" ca="1" si="285"/>
        <v>0</v>
      </c>
      <c r="AG506" s="4">
        <f t="shared" ca="1" si="285"/>
        <v>0</v>
      </c>
      <c r="AH506" s="4">
        <f t="shared" ca="1" si="285"/>
        <v>0</v>
      </c>
      <c r="AI506" s="4">
        <f t="shared" ca="1" si="285"/>
        <v>0</v>
      </c>
      <c r="AJ506" s="4">
        <f t="shared" ca="1" si="289"/>
        <v>0</v>
      </c>
      <c r="AK506" s="4">
        <f t="shared" ca="1" si="289"/>
        <v>0</v>
      </c>
      <c r="AL506" s="4">
        <f t="shared" ca="1" si="289"/>
        <v>0</v>
      </c>
      <c r="AM506" s="4">
        <f t="shared" ca="1" si="289"/>
        <v>0</v>
      </c>
      <c r="AN506" s="4">
        <f t="shared" ca="1" si="289"/>
        <v>0</v>
      </c>
      <c r="AO506" s="4">
        <f t="shared" ca="1" si="289"/>
        <v>0</v>
      </c>
      <c r="AP506" s="4">
        <f t="shared" ca="1" si="289"/>
        <v>0</v>
      </c>
      <c r="AQ506" s="4">
        <f t="shared" ca="1" si="289"/>
        <v>0</v>
      </c>
      <c r="AR506" s="4">
        <f t="shared" ca="1" si="289"/>
        <v>0</v>
      </c>
      <c r="AS506" s="4">
        <f t="shared" ca="1" si="289"/>
        <v>0</v>
      </c>
      <c r="AT506" s="4">
        <f t="shared" ca="1" si="289"/>
        <v>0</v>
      </c>
      <c r="AU506" s="4">
        <f t="shared" ca="1" si="289"/>
        <v>0</v>
      </c>
      <c r="AV506" s="4">
        <f t="shared" ca="1" si="289"/>
        <v>0</v>
      </c>
      <c r="AW506" s="4">
        <f t="shared" ca="1" si="289"/>
        <v>0</v>
      </c>
      <c r="AX506" s="4">
        <f t="shared" ca="1" si="289"/>
        <v>0</v>
      </c>
      <c r="AY506" s="4">
        <f t="shared" ca="1" si="289"/>
        <v>0</v>
      </c>
      <c r="AZ506" s="4">
        <f t="shared" ca="1" si="286"/>
        <v>0</v>
      </c>
      <c r="BA506" s="4">
        <f t="shared" ca="1" si="286"/>
        <v>0</v>
      </c>
      <c r="BB506" s="4">
        <f t="shared" ca="1" si="286"/>
        <v>0</v>
      </c>
      <c r="BC506" s="4">
        <f t="shared" ca="1" si="286"/>
        <v>0</v>
      </c>
      <c r="BD506" s="4">
        <f t="shared" ca="1" si="286"/>
        <v>0</v>
      </c>
      <c r="BE506" s="4">
        <f t="shared" ca="1" si="286"/>
        <v>0</v>
      </c>
      <c r="BF506" s="4">
        <f t="shared" ca="1" si="286"/>
        <v>0</v>
      </c>
      <c r="BG506" s="4">
        <f t="shared" ca="1" si="286"/>
        <v>0</v>
      </c>
      <c r="BH506" s="4">
        <f t="shared" ca="1" si="286"/>
        <v>0</v>
      </c>
      <c r="BI506" s="4">
        <f t="shared" ca="1" si="284"/>
        <v>0.15040000000000001</v>
      </c>
      <c r="BJ506" s="4">
        <f t="shared" ca="1" si="284"/>
        <v>0.17560000000000001</v>
      </c>
      <c r="BK506" s="4">
        <f t="shared" ca="1" si="284"/>
        <v>0.182</v>
      </c>
      <c r="BL506" s="4">
        <f t="shared" ca="1" si="284"/>
        <v>0</v>
      </c>
      <c r="BM506" s="4">
        <f t="shared" ca="1" si="284"/>
        <v>0</v>
      </c>
      <c r="BN506" s="4">
        <f t="shared" ca="1" si="284"/>
        <v>0</v>
      </c>
      <c r="BO506" s="4">
        <f t="shared" ca="1" si="284"/>
        <v>0</v>
      </c>
      <c r="BP506" s="4">
        <f t="shared" ca="1" si="284"/>
        <v>0</v>
      </c>
      <c r="BR506" s="4">
        <f t="shared" ca="1" si="287"/>
        <v>0</v>
      </c>
      <c r="BS506" s="4">
        <f t="shared" ca="1" si="287"/>
        <v>0</v>
      </c>
      <c r="BT506" s="4">
        <f t="shared" ca="1" si="287"/>
        <v>0</v>
      </c>
      <c r="BV506" s="4">
        <f t="shared" ca="1" si="287"/>
        <v>0</v>
      </c>
      <c r="BW506" s="4">
        <f t="shared" ca="1" si="287"/>
        <v>0</v>
      </c>
      <c r="BX506" s="4">
        <f t="shared" ca="1" si="287"/>
        <v>0</v>
      </c>
      <c r="BY506" s="4">
        <f t="shared" ca="1" si="287"/>
        <v>0</v>
      </c>
      <c r="BZ506" s="4">
        <f t="shared" ca="1" si="287"/>
        <v>0</v>
      </c>
      <c r="CA506" s="4">
        <f t="shared" ca="1" si="287"/>
        <v>0</v>
      </c>
      <c r="CC506" s="4">
        <f t="shared" ref="CC506:CC509" ca="1" si="290">OFFSET(INDIRECT($E506),0,CC$1)</f>
        <v>0</v>
      </c>
    </row>
    <row r="507" spans="4:81">
      <c r="D507" s="26">
        <v>499</v>
      </c>
      <c r="E507" s="26" t="str">
        <f t="shared" si="282"/>
        <v>历史新!C499</v>
      </c>
      <c r="G507" s="694"/>
      <c r="H507" s="29" t="s">
        <v>52</v>
      </c>
      <c r="I507" s="4">
        <f t="shared" ca="1" si="288"/>
        <v>0</v>
      </c>
      <c r="J507" s="4">
        <f t="shared" ca="1" si="288"/>
        <v>0</v>
      </c>
      <c r="K507" s="4">
        <f t="shared" ca="1" si="288"/>
        <v>0</v>
      </c>
      <c r="L507" s="4">
        <f t="shared" ca="1" si="288"/>
        <v>0</v>
      </c>
      <c r="M507" s="4">
        <f t="shared" ca="1" si="288"/>
        <v>0</v>
      </c>
      <c r="N507" s="4">
        <f t="shared" ca="1" si="288"/>
        <v>0</v>
      </c>
      <c r="O507" s="4">
        <f t="shared" ca="1" si="288"/>
        <v>0</v>
      </c>
      <c r="P507" s="4">
        <f t="shared" ca="1" si="288"/>
        <v>0</v>
      </c>
      <c r="Q507" s="4">
        <f t="shared" ca="1" si="288"/>
        <v>0</v>
      </c>
      <c r="R507" s="4">
        <f t="shared" ca="1" si="288"/>
        <v>0</v>
      </c>
      <c r="S507" s="4">
        <f t="shared" ca="1" si="288"/>
        <v>0</v>
      </c>
      <c r="T507" s="4">
        <f t="shared" ca="1" si="288"/>
        <v>0</v>
      </c>
      <c r="U507" s="4">
        <f t="shared" ca="1" si="288"/>
        <v>0</v>
      </c>
      <c r="V507" s="4">
        <f t="shared" ca="1" si="288"/>
        <v>0</v>
      </c>
      <c r="W507" s="4">
        <f t="shared" ca="1" si="288"/>
        <v>0</v>
      </c>
      <c r="X507" s="4">
        <f t="shared" ca="1" si="288"/>
        <v>0</v>
      </c>
      <c r="Y507" s="4">
        <f t="shared" ca="1" si="285"/>
        <v>0</v>
      </c>
      <c r="Z507" s="4">
        <f t="shared" ca="1" si="285"/>
        <v>0</v>
      </c>
      <c r="AA507" s="4">
        <f t="shared" ca="1" si="285"/>
        <v>0</v>
      </c>
      <c r="AB507" s="4">
        <f t="shared" ca="1" si="285"/>
        <v>0</v>
      </c>
      <c r="AC507" s="4">
        <f t="shared" ca="1" si="285"/>
        <v>0</v>
      </c>
      <c r="AD507" s="4">
        <f t="shared" ca="1" si="285"/>
        <v>0</v>
      </c>
      <c r="AE507" s="4">
        <f t="shared" ca="1" si="285"/>
        <v>0</v>
      </c>
      <c r="AF507" s="4">
        <f t="shared" ca="1" si="285"/>
        <v>0</v>
      </c>
      <c r="AG507" s="4">
        <f t="shared" ca="1" si="285"/>
        <v>0</v>
      </c>
      <c r="AH507" s="4">
        <f t="shared" ca="1" si="285"/>
        <v>0</v>
      </c>
      <c r="AI507" s="4">
        <f t="shared" ca="1" si="285"/>
        <v>0</v>
      </c>
      <c r="AJ507" s="4">
        <f t="shared" ca="1" si="289"/>
        <v>0</v>
      </c>
      <c r="AK507" s="4">
        <f t="shared" ca="1" si="289"/>
        <v>0</v>
      </c>
      <c r="AL507" s="4">
        <f t="shared" ca="1" si="289"/>
        <v>0</v>
      </c>
      <c r="AM507" s="4">
        <f t="shared" ca="1" si="289"/>
        <v>0</v>
      </c>
      <c r="AN507" s="4">
        <f t="shared" ca="1" si="289"/>
        <v>0</v>
      </c>
      <c r="AO507" s="4">
        <f t="shared" ca="1" si="289"/>
        <v>0</v>
      </c>
      <c r="AP507" s="4">
        <f t="shared" ca="1" si="289"/>
        <v>0</v>
      </c>
      <c r="AQ507" s="4">
        <f t="shared" ca="1" si="289"/>
        <v>0</v>
      </c>
      <c r="AR507" s="4">
        <f t="shared" ca="1" si="289"/>
        <v>0</v>
      </c>
      <c r="AS507" s="4">
        <f t="shared" ca="1" si="289"/>
        <v>0</v>
      </c>
      <c r="AT507" s="4">
        <f t="shared" ca="1" si="289"/>
        <v>0</v>
      </c>
      <c r="AU507" s="4">
        <f t="shared" ca="1" si="289"/>
        <v>0</v>
      </c>
      <c r="AV507" s="4">
        <f t="shared" ca="1" si="289"/>
        <v>0</v>
      </c>
      <c r="AW507" s="4">
        <f t="shared" ca="1" si="289"/>
        <v>0</v>
      </c>
      <c r="AX507" s="4">
        <f t="shared" ca="1" si="289"/>
        <v>0</v>
      </c>
      <c r="AY507" s="4">
        <f t="shared" ca="1" si="289"/>
        <v>0</v>
      </c>
      <c r="AZ507" s="4">
        <f t="shared" ca="1" si="286"/>
        <v>0</v>
      </c>
      <c r="BA507" s="4">
        <f t="shared" ca="1" si="286"/>
        <v>0</v>
      </c>
      <c r="BB507" s="4">
        <f t="shared" ca="1" si="286"/>
        <v>0</v>
      </c>
      <c r="BC507" s="4">
        <f t="shared" ca="1" si="286"/>
        <v>0</v>
      </c>
      <c r="BD507" s="4">
        <f t="shared" ca="1" si="286"/>
        <v>0</v>
      </c>
      <c r="BE507" s="4">
        <f t="shared" ca="1" si="286"/>
        <v>0</v>
      </c>
      <c r="BF507" s="4">
        <f t="shared" ca="1" si="286"/>
        <v>0</v>
      </c>
      <c r="BG507" s="4">
        <f t="shared" ca="1" si="286"/>
        <v>0</v>
      </c>
      <c r="BH507" s="4">
        <f t="shared" ca="1" si="286"/>
        <v>4.5699999999999998E-2</v>
      </c>
      <c r="BI507" s="4">
        <f t="shared" ca="1" si="284"/>
        <v>2.63E-2</v>
      </c>
      <c r="BJ507" s="4">
        <f t="shared" ca="1" si="284"/>
        <v>4.6899999999999997E-2</v>
      </c>
      <c r="BK507" s="4">
        <f t="shared" ca="1" si="284"/>
        <v>3.6200000000000003E-2</v>
      </c>
      <c r="BL507" s="4">
        <f t="shared" ca="1" si="284"/>
        <v>0</v>
      </c>
      <c r="BM507" s="4">
        <f t="shared" ca="1" si="284"/>
        <v>0</v>
      </c>
      <c r="BN507" s="4">
        <f t="shared" ca="1" si="284"/>
        <v>0</v>
      </c>
      <c r="BO507" s="4">
        <f t="shared" ca="1" si="284"/>
        <v>0</v>
      </c>
      <c r="BP507" s="4">
        <f t="shared" ca="1" si="284"/>
        <v>0</v>
      </c>
      <c r="BR507" s="4">
        <f t="shared" ca="1" si="287"/>
        <v>0</v>
      </c>
      <c r="BS507" s="4">
        <f t="shared" ca="1" si="287"/>
        <v>0</v>
      </c>
      <c r="BT507" s="4">
        <f t="shared" ca="1" si="287"/>
        <v>0</v>
      </c>
      <c r="BV507" s="4">
        <f t="shared" ca="1" si="287"/>
        <v>0</v>
      </c>
      <c r="BW507" s="4">
        <f t="shared" ca="1" si="287"/>
        <v>0</v>
      </c>
      <c r="BX507" s="4">
        <f t="shared" ca="1" si="287"/>
        <v>0</v>
      </c>
      <c r="BY507" s="4">
        <f t="shared" ca="1" si="287"/>
        <v>0</v>
      </c>
      <c r="BZ507" s="4">
        <f t="shared" ca="1" si="287"/>
        <v>0</v>
      </c>
      <c r="CA507" s="4">
        <f t="shared" ca="1" si="287"/>
        <v>0</v>
      </c>
      <c r="CC507" s="4">
        <f t="shared" ca="1" si="290"/>
        <v>0</v>
      </c>
    </row>
    <row r="508" spans="4:81">
      <c r="D508" s="26">
        <v>500</v>
      </c>
      <c r="E508" s="26" t="str">
        <f t="shared" si="282"/>
        <v>历史新!C500</v>
      </c>
      <c r="G508" s="694" t="s">
        <v>53</v>
      </c>
      <c r="H508" s="294" t="s">
        <v>54</v>
      </c>
      <c r="I508" s="199">
        <f t="shared" ca="1" si="288"/>
        <v>0</v>
      </c>
      <c r="J508" s="199">
        <f t="shared" ca="1" si="288"/>
        <v>0</v>
      </c>
      <c r="K508" s="199">
        <f t="shared" ca="1" si="288"/>
        <v>0</v>
      </c>
      <c r="L508" s="199">
        <f t="shared" ca="1" si="288"/>
        <v>0</v>
      </c>
      <c r="M508" s="199">
        <f t="shared" ca="1" si="288"/>
        <v>0</v>
      </c>
      <c r="N508" s="199">
        <f t="shared" ca="1" si="288"/>
        <v>0</v>
      </c>
      <c r="O508" s="199">
        <f t="shared" ca="1" si="288"/>
        <v>0</v>
      </c>
      <c r="P508" s="199">
        <f t="shared" ca="1" si="288"/>
        <v>0</v>
      </c>
      <c r="Q508" s="199">
        <f t="shared" ca="1" si="288"/>
        <v>0</v>
      </c>
      <c r="R508" s="199">
        <f t="shared" ca="1" si="288"/>
        <v>0</v>
      </c>
      <c r="S508" s="199">
        <f t="shared" ca="1" si="288"/>
        <v>0</v>
      </c>
      <c r="T508" s="199">
        <f t="shared" ca="1" si="288"/>
        <v>0</v>
      </c>
      <c r="U508" s="199">
        <f t="shared" ca="1" si="288"/>
        <v>0</v>
      </c>
      <c r="V508" s="199">
        <f t="shared" ca="1" si="288"/>
        <v>0</v>
      </c>
      <c r="W508" s="199">
        <f t="shared" ca="1" si="288"/>
        <v>0</v>
      </c>
      <c r="X508" s="199">
        <f t="shared" ca="1" si="288"/>
        <v>0</v>
      </c>
      <c r="Y508" s="199">
        <f t="shared" ca="1" si="285"/>
        <v>0</v>
      </c>
      <c r="Z508" s="199">
        <f t="shared" ca="1" si="285"/>
        <v>0</v>
      </c>
      <c r="AA508" s="199">
        <f t="shared" ca="1" si="285"/>
        <v>0</v>
      </c>
      <c r="AB508" s="199">
        <f t="shared" ca="1" si="285"/>
        <v>0</v>
      </c>
      <c r="AC508" s="199">
        <f t="shared" ca="1" si="285"/>
        <v>0</v>
      </c>
      <c r="AD508" s="199">
        <f t="shared" ca="1" si="285"/>
        <v>0</v>
      </c>
      <c r="AE508" s="199">
        <f t="shared" ca="1" si="285"/>
        <v>0</v>
      </c>
      <c r="AF508" s="199">
        <f t="shared" ca="1" si="285"/>
        <v>0</v>
      </c>
      <c r="AG508" s="199">
        <f t="shared" ca="1" si="285"/>
        <v>0</v>
      </c>
      <c r="AH508" s="199">
        <f t="shared" ca="1" si="285"/>
        <v>0</v>
      </c>
      <c r="AI508" s="199">
        <f t="shared" ca="1" si="285"/>
        <v>0</v>
      </c>
      <c r="AJ508" s="199">
        <f t="shared" ca="1" si="289"/>
        <v>0</v>
      </c>
      <c r="AK508" s="199">
        <f t="shared" ca="1" si="289"/>
        <v>0</v>
      </c>
      <c r="AL508" s="199">
        <f t="shared" ca="1" si="289"/>
        <v>0</v>
      </c>
      <c r="AM508" s="199">
        <f t="shared" ca="1" si="289"/>
        <v>0</v>
      </c>
      <c r="AN508" s="199">
        <f t="shared" ca="1" si="289"/>
        <v>0</v>
      </c>
      <c r="AO508" s="199">
        <f t="shared" ca="1" si="289"/>
        <v>0</v>
      </c>
      <c r="AP508" s="199">
        <f t="shared" ca="1" si="289"/>
        <v>0</v>
      </c>
      <c r="AQ508" s="199">
        <f t="shared" ca="1" si="289"/>
        <v>0</v>
      </c>
      <c r="AR508" s="199">
        <f t="shared" ca="1" si="289"/>
        <v>0</v>
      </c>
      <c r="AS508" s="199">
        <f t="shared" ca="1" si="289"/>
        <v>0</v>
      </c>
      <c r="AT508" s="199">
        <f t="shared" ca="1" si="289"/>
        <v>0</v>
      </c>
      <c r="AU508" s="199">
        <f t="shared" ca="1" si="289"/>
        <v>0</v>
      </c>
      <c r="AV508" s="199">
        <f t="shared" ca="1" si="289"/>
        <v>0</v>
      </c>
      <c r="AW508" s="199">
        <f t="shared" ca="1" si="289"/>
        <v>0</v>
      </c>
      <c r="AX508" s="199">
        <f t="shared" ca="1" si="289"/>
        <v>0</v>
      </c>
      <c r="AY508" s="199">
        <f t="shared" ca="1" si="289"/>
        <v>0</v>
      </c>
      <c r="AZ508" s="199">
        <f t="shared" ca="1" si="286"/>
        <v>0</v>
      </c>
      <c r="BA508" s="199">
        <f t="shared" ca="1" si="286"/>
        <v>0</v>
      </c>
      <c r="BB508" s="199">
        <f t="shared" ca="1" si="286"/>
        <v>0</v>
      </c>
      <c r="BC508" s="199">
        <f t="shared" ca="1" si="286"/>
        <v>0</v>
      </c>
      <c r="BD508" s="199">
        <f t="shared" ca="1" si="286"/>
        <v>0</v>
      </c>
      <c r="BE508" s="199">
        <f t="shared" ca="1" si="286"/>
        <v>0</v>
      </c>
      <c r="BF508" s="199">
        <f t="shared" ca="1" si="286"/>
        <v>0</v>
      </c>
      <c r="BG508" s="199">
        <f t="shared" ca="1" si="286"/>
        <v>0</v>
      </c>
      <c r="BH508" s="199">
        <f t="shared" ca="1" si="286"/>
        <v>86799</v>
      </c>
      <c r="BI508" s="199">
        <f t="shared" ca="1" si="284"/>
        <v>78625</v>
      </c>
      <c r="BJ508" s="199">
        <f t="shared" ca="1" si="284"/>
        <v>60675</v>
      </c>
      <c r="BK508" s="199">
        <f t="shared" ca="1" si="284"/>
        <v>67774</v>
      </c>
      <c r="BL508" s="199">
        <f t="shared" ca="1" si="284"/>
        <v>0</v>
      </c>
      <c r="BM508" s="199">
        <f t="shared" ca="1" si="284"/>
        <v>0</v>
      </c>
      <c r="BN508" s="199">
        <f t="shared" ca="1" si="284"/>
        <v>0</v>
      </c>
      <c r="BO508" s="199">
        <f t="shared" ca="1" si="284"/>
        <v>0</v>
      </c>
      <c r="BP508" s="199">
        <f t="shared" ca="1" si="284"/>
        <v>0</v>
      </c>
      <c r="BR508" s="199">
        <f t="shared" ca="1" si="287"/>
        <v>0</v>
      </c>
      <c r="BS508" s="199">
        <f t="shared" ca="1" si="287"/>
        <v>0</v>
      </c>
      <c r="BT508" s="199">
        <f t="shared" ca="1" si="287"/>
        <v>0</v>
      </c>
      <c r="BV508" s="199">
        <f t="shared" ca="1" si="287"/>
        <v>0</v>
      </c>
      <c r="BW508" s="199">
        <f t="shared" ca="1" si="287"/>
        <v>0</v>
      </c>
      <c r="BX508" s="199">
        <f t="shared" ca="1" si="287"/>
        <v>0</v>
      </c>
      <c r="BY508" s="199">
        <f t="shared" ca="1" si="287"/>
        <v>0</v>
      </c>
      <c r="BZ508" s="199">
        <f t="shared" ca="1" si="287"/>
        <v>0</v>
      </c>
      <c r="CA508" s="199">
        <f t="shared" ca="1" si="287"/>
        <v>0</v>
      </c>
      <c r="CC508" s="199">
        <f t="shared" ca="1" si="290"/>
        <v>0</v>
      </c>
    </row>
    <row r="509" spans="4:81">
      <c r="D509" s="26">
        <v>501</v>
      </c>
      <c r="E509" s="26" t="str">
        <f t="shared" si="282"/>
        <v>历史新!C501</v>
      </c>
      <c r="G509" s="694"/>
      <c r="H509" s="29" t="s">
        <v>55</v>
      </c>
      <c r="I509" s="200">
        <f t="shared" ca="1" si="288"/>
        <v>0</v>
      </c>
      <c r="J509" s="200">
        <f t="shared" ca="1" si="288"/>
        <v>0</v>
      </c>
      <c r="K509" s="200">
        <f t="shared" ca="1" si="288"/>
        <v>0</v>
      </c>
      <c r="L509" s="200">
        <f t="shared" ca="1" si="288"/>
        <v>0</v>
      </c>
      <c r="M509" s="200">
        <f t="shared" ca="1" si="288"/>
        <v>0</v>
      </c>
      <c r="N509" s="200">
        <f t="shared" ca="1" si="288"/>
        <v>0</v>
      </c>
      <c r="O509" s="200">
        <f t="shared" ca="1" si="288"/>
        <v>0</v>
      </c>
      <c r="P509" s="200">
        <f t="shared" ca="1" si="288"/>
        <v>0</v>
      </c>
      <c r="Q509" s="200">
        <f t="shared" ca="1" si="288"/>
        <v>0</v>
      </c>
      <c r="R509" s="200">
        <f t="shared" ca="1" si="288"/>
        <v>0</v>
      </c>
      <c r="S509" s="200">
        <f t="shared" ca="1" si="288"/>
        <v>0</v>
      </c>
      <c r="T509" s="200">
        <f t="shared" ca="1" si="288"/>
        <v>0</v>
      </c>
      <c r="U509" s="200">
        <f t="shared" ca="1" si="288"/>
        <v>0</v>
      </c>
      <c r="V509" s="200">
        <f t="shared" ca="1" si="288"/>
        <v>0</v>
      </c>
      <c r="W509" s="200">
        <f t="shared" ca="1" si="288"/>
        <v>0</v>
      </c>
      <c r="X509" s="200">
        <f t="shared" ca="1" si="288"/>
        <v>0</v>
      </c>
      <c r="Y509" s="200">
        <f t="shared" ca="1" si="285"/>
        <v>0</v>
      </c>
      <c r="Z509" s="200">
        <f t="shared" ca="1" si="285"/>
        <v>0</v>
      </c>
      <c r="AA509" s="200">
        <f t="shared" ca="1" si="285"/>
        <v>0</v>
      </c>
      <c r="AB509" s="200">
        <f t="shared" ca="1" si="285"/>
        <v>0</v>
      </c>
      <c r="AC509" s="200">
        <f t="shared" ca="1" si="285"/>
        <v>0</v>
      </c>
      <c r="AD509" s="200">
        <f t="shared" ca="1" si="285"/>
        <v>0</v>
      </c>
      <c r="AE509" s="200">
        <f t="shared" ca="1" si="285"/>
        <v>0</v>
      </c>
      <c r="AF509" s="200">
        <f t="shared" ca="1" si="285"/>
        <v>0</v>
      </c>
      <c r="AG509" s="200">
        <f t="shared" ca="1" si="285"/>
        <v>0</v>
      </c>
      <c r="AH509" s="200">
        <f t="shared" ca="1" si="285"/>
        <v>0</v>
      </c>
      <c r="AI509" s="200">
        <f t="shared" ca="1" si="285"/>
        <v>0</v>
      </c>
      <c r="AJ509" s="200">
        <f t="shared" ca="1" si="289"/>
        <v>0</v>
      </c>
      <c r="AK509" s="200">
        <f t="shared" ca="1" si="289"/>
        <v>0</v>
      </c>
      <c r="AL509" s="200">
        <f t="shared" ca="1" si="289"/>
        <v>0</v>
      </c>
      <c r="AM509" s="200">
        <f t="shared" ca="1" si="289"/>
        <v>0</v>
      </c>
      <c r="AN509" s="200">
        <f t="shared" ca="1" si="289"/>
        <v>0</v>
      </c>
      <c r="AO509" s="200">
        <f t="shared" ca="1" si="289"/>
        <v>0</v>
      </c>
      <c r="AP509" s="200">
        <f t="shared" ca="1" si="289"/>
        <v>0</v>
      </c>
      <c r="AQ509" s="200">
        <f t="shared" ca="1" si="289"/>
        <v>0</v>
      </c>
      <c r="AR509" s="200">
        <f t="shared" ca="1" si="289"/>
        <v>0</v>
      </c>
      <c r="AS509" s="200">
        <f t="shared" ca="1" si="289"/>
        <v>0</v>
      </c>
      <c r="AT509" s="200">
        <f t="shared" ca="1" si="289"/>
        <v>0</v>
      </c>
      <c r="AU509" s="200">
        <f t="shared" ca="1" si="289"/>
        <v>0</v>
      </c>
      <c r="AV509" s="200">
        <f t="shared" ca="1" si="289"/>
        <v>0</v>
      </c>
      <c r="AW509" s="200">
        <f t="shared" ca="1" si="289"/>
        <v>0</v>
      </c>
      <c r="AX509" s="200">
        <f t="shared" ca="1" si="289"/>
        <v>0</v>
      </c>
      <c r="AY509" s="200">
        <f t="shared" ca="1" si="289"/>
        <v>0</v>
      </c>
      <c r="AZ509" s="200">
        <f t="shared" ca="1" si="286"/>
        <v>0</v>
      </c>
      <c r="BA509" s="200">
        <f t="shared" ca="1" si="286"/>
        <v>0</v>
      </c>
      <c r="BB509" s="200">
        <f t="shared" ca="1" si="286"/>
        <v>0</v>
      </c>
      <c r="BC509" s="200">
        <f t="shared" ca="1" si="286"/>
        <v>0</v>
      </c>
      <c r="BD509" s="200">
        <f t="shared" ca="1" si="286"/>
        <v>0</v>
      </c>
      <c r="BE509" s="200">
        <f t="shared" ca="1" si="286"/>
        <v>0</v>
      </c>
      <c r="BF509" s="200">
        <f t="shared" ca="1" si="286"/>
        <v>0</v>
      </c>
      <c r="BG509" s="200">
        <f t="shared" ca="1" si="286"/>
        <v>0</v>
      </c>
      <c r="BH509" s="200">
        <f t="shared" ca="1" si="286"/>
        <v>35171</v>
      </c>
      <c r="BI509" s="200">
        <f t="shared" ca="1" si="284"/>
        <v>29824</v>
      </c>
      <c r="BJ509" s="200">
        <f t="shared" ca="1" si="284"/>
        <v>26085</v>
      </c>
      <c r="BK509" s="200">
        <f t="shared" ca="1" si="284"/>
        <v>23091</v>
      </c>
      <c r="BL509" s="200">
        <f t="shared" ca="1" si="284"/>
        <v>0</v>
      </c>
      <c r="BM509" s="200">
        <f t="shared" ca="1" si="284"/>
        <v>0</v>
      </c>
      <c r="BN509" s="200">
        <f t="shared" ca="1" si="284"/>
        <v>0</v>
      </c>
      <c r="BO509" s="200">
        <f t="shared" ca="1" si="284"/>
        <v>0</v>
      </c>
      <c r="BP509" s="200">
        <f t="shared" ca="1" si="284"/>
        <v>0</v>
      </c>
      <c r="BR509" s="200">
        <f t="shared" ca="1" si="287"/>
        <v>0</v>
      </c>
      <c r="BS509" s="200">
        <f t="shared" ca="1" si="287"/>
        <v>0</v>
      </c>
      <c r="BT509" s="200">
        <f t="shared" ca="1" si="287"/>
        <v>0</v>
      </c>
      <c r="BV509" s="200">
        <f t="shared" ca="1" si="287"/>
        <v>0</v>
      </c>
      <c r="BW509" s="200">
        <f t="shared" ca="1" si="287"/>
        <v>0</v>
      </c>
      <c r="BX509" s="200">
        <f t="shared" ca="1" si="287"/>
        <v>0</v>
      </c>
      <c r="BY509" s="200">
        <f t="shared" ca="1" si="287"/>
        <v>0</v>
      </c>
      <c r="BZ509" s="200">
        <f t="shared" ca="1" si="287"/>
        <v>0</v>
      </c>
      <c r="CA509" s="200">
        <f t="shared" ca="1" si="287"/>
        <v>0</v>
      </c>
      <c r="CC509" s="200">
        <f t="shared" ca="1" si="290"/>
        <v>0</v>
      </c>
    </row>
    <row r="510" spans="4:81">
      <c r="D510" s="26">
        <v>502</v>
      </c>
      <c r="E510" s="26" t="str">
        <f t="shared" si="282"/>
        <v>历史新!C502</v>
      </c>
      <c r="G510" s="694"/>
      <c r="H510" s="29" t="s">
        <v>56</v>
      </c>
      <c r="I510" s="200">
        <f t="shared" ca="1" si="288"/>
        <v>0</v>
      </c>
      <c r="J510" s="200">
        <f t="shared" ca="1" si="288"/>
        <v>0</v>
      </c>
      <c r="K510" s="200">
        <f t="shared" ca="1" si="288"/>
        <v>0</v>
      </c>
      <c r="L510" s="200">
        <f t="shared" ca="1" si="288"/>
        <v>0</v>
      </c>
      <c r="M510" s="200">
        <f t="shared" ca="1" si="288"/>
        <v>0</v>
      </c>
      <c r="N510" s="200">
        <f t="shared" ca="1" si="288"/>
        <v>0</v>
      </c>
      <c r="O510" s="200">
        <f t="shared" ca="1" si="288"/>
        <v>0</v>
      </c>
      <c r="P510" s="200">
        <f t="shared" ca="1" si="288"/>
        <v>0</v>
      </c>
      <c r="Q510" s="200">
        <f t="shared" ca="1" si="288"/>
        <v>0</v>
      </c>
      <c r="R510" s="200">
        <f t="shared" ca="1" si="288"/>
        <v>0</v>
      </c>
      <c r="S510" s="200">
        <f t="shared" ca="1" si="288"/>
        <v>0</v>
      </c>
      <c r="T510" s="200">
        <f t="shared" ca="1" si="288"/>
        <v>0</v>
      </c>
      <c r="U510" s="200">
        <f t="shared" ca="1" si="288"/>
        <v>0</v>
      </c>
      <c r="V510" s="200">
        <f t="shared" ca="1" si="288"/>
        <v>0</v>
      </c>
      <c r="W510" s="200">
        <f t="shared" ca="1" si="288"/>
        <v>0</v>
      </c>
      <c r="X510" s="200">
        <f t="shared" ref="X510:AM521" ca="1" si="291">OFFSET(INDIRECT($E510),0,X$1)</f>
        <v>0</v>
      </c>
      <c r="Y510" s="200">
        <f t="shared" ca="1" si="291"/>
        <v>0</v>
      </c>
      <c r="Z510" s="200">
        <f t="shared" ca="1" si="291"/>
        <v>0</v>
      </c>
      <c r="AA510" s="200">
        <f t="shared" ca="1" si="291"/>
        <v>0</v>
      </c>
      <c r="AB510" s="200">
        <f t="shared" ca="1" si="291"/>
        <v>0</v>
      </c>
      <c r="AC510" s="200">
        <f t="shared" ca="1" si="291"/>
        <v>0</v>
      </c>
      <c r="AD510" s="200">
        <f t="shared" ca="1" si="291"/>
        <v>0</v>
      </c>
      <c r="AE510" s="200">
        <f t="shared" ca="1" si="291"/>
        <v>0</v>
      </c>
      <c r="AF510" s="200">
        <f t="shared" ca="1" si="291"/>
        <v>0</v>
      </c>
      <c r="AG510" s="200">
        <f t="shared" ca="1" si="291"/>
        <v>0</v>
      </c>
      <c r="AH510" s="200">
        <f t="shared" ca="1" si="291"/>
        <v>0</v>
      </c>
      <c r="AI510" s="200">
        <f t="shared" ca="1" si="291"/>
        <v>0</v>
      </c>
      <c r="AJ510" s="200">
        <f t="shared" ca="1" si="291"/>
        <v>0</v>
      </c>
      <c r="AK510" s="200">
        <f t="shared" ca="1" si="291"/>
        <v>0</v>
      </c>
      <c r="AL510" s="200">
        <f t="shared" ca="1" si="291"/>
        <v>0</v>
      </c>
      <c r="AM510" s="200">
        <f t="shared" ca="1" si="291"/>
        <v>0</v>
      </c>
      <c r="AN510" s="200">
        <f t="shared" ca="1" si="289"/>
        <v>0</v>
      </c>
      <c r="AO510" s="200">
        <f t="shared" ca="1" si="289"/>
        <v>0</v>
      </c>
      <c r="AP510" s="200">
        <f t="shared" ca="1" si="289"/>
        <v>0</v>
      </c>
      <c r="AQ510" s="200">
        <f t="shared" ca="1" si="289"/>
        <v>0</v>
      </c>
      <c r="AR510" s="200">
        <f t="shared" ca="1" si="289"/>
        <v>0</v>
      </c>
      <c r="AS510" s="200">
        <f t="shared" ca="1" si="289"/>
        <v>0</v>
      </c>
      <c r="AT510" s="200">
        <f t="shared" ca="1" si="289"/>
        <v>0</v>
      </c>
      <c r="AU510" s="200">
        <f t="shared" ca="1" si="289"/>
        <v>0</v>
      </c>
      <c r="AV510" s="200">
        <f t="shared" ca="1" si="289"/>
        <v>0</v>
      </c>
      <c r="AW510" s="200">
        <f t="shared" ca="1" si="289"/>
        <v>0</v>
      </c>
      <c r="AX510" s="200">
        <f t="shared" ca="1" si="289"/>
        <v>0</v>
      </c>
      <c r="AY510" s="200">
        <f t="shared" ca="1" si="289"/>
        <v>0</v>
      </c>
      <c r="AZ510" s="200">
        <f t="shared" ca="1" si="286"/>
        <v>0</v>
      </c>
      <c r="BA510" s="200">
        <f t="shared" ca="1" si="286"/>
        <v>0</v>
      </c>
      <c r="BB510" s="200">
        <f t="shared" ca="1" si="286"/>
        <v>0</v>
      </c>
      <c r="BC510" s="200">
        <f t="shared" ca="1" si="286"/>
        <v>0</v>
      </c>
      <c r="BD510" s="200">
        <f t="shared" ca="1" si="286"/>
        <v>0</v>
      </c>
      <c r="BE510" s="200">
        <f t="shared" ca="1" si="286"/>
        <v>0</v>
      </c>
      <c r="BF510" s="200">
        <f t="shared" ca="1" si="286"/>
        <v>0</v>
      </c>
      <c r="BG510" s="200">
        <f t="shared" ca="1" si="286"/>
        <v>0</v>
      </c>
      <c r="BH510" s="200">
        <f t="shared" ca="1" si="286"/>
        <v>0</v>
      </c>
      <c r="BI510" s="200">
        <f t="shared" ca="1" si="284"/>
        <v>77856</v>
      </c>
      <c r="BJ510" s="200">
        <f t="shared" ca="1" si="284"/>
        <v>60372</v>
      </c>
      <c r="BK510" s="200">
        <f t="shared" ca="1" si="284"/>
        <v>44146</v>
      </c>
      <c r="BL510" s="200">
        <f t="shared" ca="1" si="284"/>
        <v>0</v>
      </c>
      <c r="BM510" s="200">
        <f t="shared" ca="1" si="284"/>
        <v>0</v>
      </c>
      <c r="BN510" s="200">
        <f t="shared" ca="1" si="284"/>
        <v>0</v>
      </c>
      <c r="BO510" s="200">
        <f t="shared" ca="1" si="284"/>
        <v>0</v>
      </c>
      <c r="BP510" s="200">
        <f t="shared" ca="1" si="284"/>
        <v>0</v>
      </c>
      <c r="BR510" s="200">
        <f t="shared" ref="BR510:CC521" ca="1" si="292">OFFSET(INDIRECT($E510),0,BR$1)</f>
        <v>0</v>
      </c>
      <c r="BS510" s="200">
        <f t="shared" ca="1" si="292"/>
        <v>0</v>
      </c>
      <c r="BT510" s="200">
        <f t="shared" ca="1" si="292"/>
        <v>0</v>
      </c>
      <c r="BV510" s="200">
        <f t="shared" ca="1" si="292"/>
        <v>0</v>
      </c>
      <c r="BW510" s="200">
        <f t="shared" ca="1" si="292"/>
        <v>0</v>
      </c>
      <c r="BX510" s="200">
        <f t="shared" ca="1" si="292"/>
        <v>0</v>
      </c>
      <c r="BY510" s="200">
        <f t="shared" ca="1" si="292"/>
        <v>0</v>
      </c>
      <c r="BZ510" s="200">
        <f t="shared" ca="1" si="292"/>
        <v>0</v>
      </c>
      <c r="CA510" s="200">
        <f t="shared" ca="1" si="292"/>
        <v>0</v>
      </c>
      <c r="CC510" s="200">
        <f t="shared" ca="1" si="292"/>
        <v>0</v>
      </c>
    </row>
    <row r="511" spans="4:81">
      <c r="D511" s="26">
        <v>503</v>
      </c>
      <c r="E511" s="26" t="str">
        <f t="shared" si="282"/>
        <v>历史新!C503</v>
      </c>
      <c r="G511" s="694"/>
      <c r="H511" s="29" t="s">
        <v>57</v>
      </c>
      <c r="I511" s="200">
        <f t="shared" ref="I511:X521" ca="1" si="293">OFFSET(INDIRECT($E511),0,I$1)</f>
        <v>0</v>
      </c>
      <c r="J511" s="200">
        <f t="shared" ca="1" si="293"/>
        <v>0</v>
      </c>
      <c r="K511" s="200">
        <f t="shared" ca="1" si="293"/>
        <v>0</v>
      </c>
      <c r="L511" s="200">
        <f t="shared" ca="1" si="293"/>
        <v>0</v>
      </c>
      <c r="M511" s="200">
        <f t="shared" ca="1" si="293"/>
        <v>0</v>
      </c>
      <c r="N511" s="200">
        <f t="shared" ca="1" si="293"/>
        <v>0</v>
      </c>
      <c r="O511" s="200">
        <f t="shared" ca="1" si="293"/>
        <v>0</v>
      </c>
      <c r="P511" s="200">
        <f t="shared" ca="1" si="293"/>
        <v>0</v>
      </c>
      <c r="Q511" s="200">
        <f t="shared" ca="1" si="293"/>
        <v>0</v>
      </c>
      <c r="R511" s="200">
        <f t="shared" ca="1" si="293"/>
        <v>0</v>
      </c>
      <c r="S511" s="200">
        <f t="shared" ca="1" si="293"/>
        <v>0</v>
      </c>
      <c r="T511" s="200">
        <f t="shared" ca="1" si="293"/>
        <v>0</v>
      </c>
      <c r="U511" s="200">
        <f t="shared" ca="1" si="293"/>
        <v>0</v>
      </c>
      <c r="V511" s="200">
        <f t="shared" ca="1" si="293"/>
        <v>0</v>
      </c>
      <c r="W511" s="200">
        <f t="shared" ca="1" si="293"/>
        <v>0</v>
      </c>
      <c r="X511" s="200">
        <f t="shared" ca="1" si="293"/>
        <v>0</v>
      </c>
      <c r="Y511" s="200">
        <f t="shared" ca="1" si="291"/>
        <v>0</v>
      </c>
      <c r="Z511" s="200">
        <f t="shared" ca="1" si="291"/>
        <v>0</v>
      </c>
      <c r="AA511" s="200">
        <f t="shared" ca="1" si="291"/>
        <v>0</v>
      </c>
      <c r="AB511" s="200">
        <f t="shared" ca="1" si="291"/>
        <v>0</v>
      </c>
      <c r="AC511" s="200">
        <f t="shared" ca="1" si="291"/>
        <v>0</v>
      </c>
      <c r="AD511" s="200">
        <f t="shared" ca="1" si="291"/>
        <v>0</v>
      </c>
      <c r="AE511" s="200">
        <f t="shared" ca="1" si="291"/>
        <v>0</v>
      </c>
      <c r="AF511" s="200">
        <f t="shared" ca="1" si="291"/>
        <v>0</v>
      </c>
      <c r="AG511" s="200">
        <f t="shared" ca="1" si="291"/>
        <v>0</v>
      </c>
      <c r="AH511" s="200">
        <f t="shared" ca="1" si="291"/>
        <v>0</v>
      </c>
      <c r="AI511" s="200">
        <f t="shared" ca="1" si="291"/>
        <v>0</v>
      </c>
      <c r="AJ511" s="200">
        <f t="shared" ca="1" si="291"/>
        <v>0</v>
      </c>
      <c r="AK511" s="200">
        <f t="shared" ca="1" si="291"/>
        <v>0</v>
      </c>
      <c r="AL511" s="200">
        <f t="shared" ca="1" si="291"/>
        <v>0</v>
      </c>
      <c r="AM511" s="200">
        <f t="shared" ca="1" si="291"/>
        <v>0</v>
      </c>
      <c r="AN511" s="200">
        <f t="shared" ca="1" si="289"/>
        <v>0</v>
      </c>
      <c r="AO511" s="200">
        <f t="shared" ca="1" si="289"/>
        <v>0</v>
      </c>
      <c r="AP511" s="200">
        <f t="shared" ca="1" si="289"/>
        <v>0</v>
      </c>
      <c r="AQ511" s="200">
        <f t="shared" ca="1" si="289"/>
        <v>0</v>
      </c>
      <c r="AR511" s="200">
        <f t="shared" ca="1" si="289"/>
        <v>0</v>
      </c>
      <c r="AS511" s="200">
        <f t="shared" ca="1" si="289"/>
        <v>0</v>
      </c>
      <c r="AT511" s="200">
        <f t="shared" ca="1" si="289"/>
        <v>0</v>
      </c>
      <c r="AU511" s="200">
        <f t="shared" ca="1" si="289"/>
        <v>0</v>
      </c>
      <c r="AV511" s="200">
        <f t="shared" ca="1" si="289"/>
        <v>0</v>
      </c>
      <c r="AW511" s="200">
        <f t="shared" ca="1" si="289"/>
        <v>0</v>
      </c>
      <c r="AX511" s="200">
        <f t="shared" ca="1" si="289"/>
        <v>0</v>
      </c>
      <c r="AY511" s="200">
        <f t="shared" ca="1" si="289"/>
        <v>0</v>
      </c>
      <c r="AZ511" s="200">
        <f t="shared" ca="1" si="286"/>
        <v>0</v>
      </c>
      <c r="BA511" s="200">
        <f t="shared" ca="1" si="286"/>
        <v>0</v>
      </c>
      <c r="BB511" s="200">
        <f t="shared" ca="1" si="286"/>
        <v>0</v>
      </c>
      <c r="BC511" s="200">
        <f t="shared" ca="1" si="286"/>
        <v>0</v>
      </c>
      <c r="BD511" s="200">
        <f t="shared" ca="1" si="286"/>
        <v>0</v>
      </c>
      <c r="BE511" s="200">
        <f t="shared" ca="1" si="286"/>
        <v>0</v>
      </c>
      <c r="BF511" s="200">
        <f t="shared" ca="1" si="286"/>
        <v>0</v>
      </c>
      <c r="BG511" s="200">
        <f t="shared" ca="1" si="286"/>
        <v>0</v>
      </c>
      <c r="BH511" s="200">
        <f t="shared" ca="1" si="286"/>
        <v>4185</v>
      </c>
      <c r="BI511" s="200">
        <f t="shared" ca="1" si="284"/>
        <v>2240</v>
      </c>
      <c r="BJ511" s="200">
        <f t="shared" ca="1" si="284"/>
        <v>2999</v>
      </c>
      <c r="BK511" s="200">
        <f t="shared" ca="1" si="284"/>
        <v>2781</v>
      </c>
      <c r="BL511" s="200">
        <f t="shared" ca="1" si="284"/>
        <v>0</v>
      </c>
      <c r="BM511" s="200">
        <f t="shared" ca="1" si="284"/>
        <v>0</v>
      </c>
      <c r="BN511" s="200">
        <f t="shared" ca="1" si="284"/>
        <v>0</v>
      </c>
      <c r="BO511" s="200">
        <f t="shared" ca="1" si="284"/>
        <v>0</v>
      </c>
      <c r="BP511" s="200">
        <f t="shared" ca="1" si="284"/>
        <v>0</v>
      </c>
      <c r="BR511" s="200">
        <f t="shared" ca="1" si="292"/>
        <v>0</v>
      </c>
      <c r="BS511" s="200">
        <f t="shared" ca="1" si="292"/>
        <v>0</v>
      </c>
      <c r="BT511" s="200">
        <f t="shared" ca="1" si="292"/>
        <v>0</v>
      </c>
      <c r="BV511" s="200">
        <f t="shared" ca="1" si="292"/>
        <v>0</v>
      </c>
      <c r="BW511" s="200">
        <f t="shared" ca="1" si="292"/>
        <v>0</v>
      </c>
      <c r="BX511" s="200">
        <f t="shared" ca="1" si="292"/>
        <v>0</v>
      </c>
      <c r="BY511" s="200">
        <f t="shared" ca="1" si="292"/>
        <v>0</v>
      </c>
      <c r="BZ511" s="200">
        <f t="shared" ca="1" si="292"/>
        <v>0</v>
      </c>
      <c r="CA511" s="200">
        <f t="shared" ca="1" si="292"/>
        <v>0</v>
      </c>
      <c r="CC511" s="200">
        <f t="shared" ca="1" si="292"/>
        <v>0</v>
      </c>
    </row>
    <row r="512" spans="4:81">
      <c r="D512" s="26">
        <v>504</v>
      </c>
      <c r="E512" s="26" t="str">
        <f t="shared" si="282"/>
        <v>历史新!C504</v>
      </c>
      <c r="G512" s="694"/>
      <c r="H512" s="294" t="s">
        <v>58</v>
      </c>
      <c r="I512" s="2">
        <f t="shared" ca="1" si="293"/>
        <v>0</v>
      </c>
      <c r="J512" s="2">
        <f t="shared" ca="1" si="293"/>
        <v>0</v>
      </c>
      <c r="K512" s="2">
        <f t="shared" ca="1" si="293"/>
        <v>0</v>
      </c>
      <c r="L512" s="2">
        <f t="shared" ca="1" si="293"/>
        <v>0</v>
      </c>
      <c r="M512" s="2">
        <f t="shared" ca="1" si="293"/>
        <v>0</v>
      </c>
      <c r="N512" s="2">
        <f t="shared" ca="1" si="293"/>
        <v>0</v>
      </c>
      <c r="O512" s="2">
        <f t="shared" ca="1" si="293"/>
        <v>0</v>
      </c>
      <c r="P512" s="2">
        <f t="shared" ca="1" si="293"/>
        <v>0</v>
      </c>
      <c r="Q512" s="2">
        <f t="shared" ca="1" si="293"/>
        <v>0</v>
      </c>
      <c r="R512" s="2">
        <f t="shared" ca="1" si="293"/>
        <v>0</v>
      </c>
      <c r="S512" s="2">
        <f t="shared" ca="1" si="293"/>
        <v>0</v>
      </c>
      <c r="T512" s="2">
        <f t="shared" ca="1" si="293"/>
        <v>0</v>
      </c>
      <c r="U512" s="2">
        <f t="shared" ca="1" si="293"/>
        <v>0</v>
      </c>
      <c r="V512" s="2">
        <f t="shared" ca="1" si="293"/>
        <v>0</v>
      </c>
      <c r="W512" s="2">
        <f t="shared" ca="1" si="293"/>
        <v>0</v>
      </c>
      <c r="X512" s="2">
        <f t="shared" ca="1" si="293"/>
        <v>0</v>
      </c>
      <c r="Y512" s="2">
        <f t="shared" ca="1" si="291"/>
        <v>0</v>
      </c>
      <c r="Z512" s="2">
        <f t="shared" ca="1" si="291"/>
        <v>0</v>
      </c>
      <c r="AA512" s="2">
        <f t="shared" ca="1" si="291"/>
        <v>0</v>
      </c>
      <c r="AB512" s="2">
        <f t="shared" ca="1" si="291"/>
        <v>0</v>
      </c>
      <c r="AC512" s="2">
        <f t="shared" ca="1" si="291"/>
        <v>0</v>
      </c>
      <c r="AD512" s="2">
        <f t="shared" ca="1" si="291"/>
        <v>0</v>
      </c>
      <c r="AE512" s="2">
        <f t="shared" ca="1" si="291"/>
        <v>0</v>
      </c>
      <c r="AF512" s="2">
        <f t="shared" ca="1" si="291"/>
        <v>0</v>
      </c>
      <c r="AG512" s="2">
        <f t="shared" ca="1" si="291"/>
        <v>0</v>
      </c>
      <c r="AH512" s="2">
        <f t="shared" ca="1" si="291"/>
        <v>0</v>
      </c>
      <c r="AI512" s="2">
        <f t="shared" ca="1" si="291"/>
        <v>0</v>
      </c>
      <c r="AJ512" s="2">
        <f t="shared" ca="1" si="291"/>
        <v>0</v>
      </c>
      <c r="AK512" s="2">
        <f t="shared" ca="1" si="291"/>
        <v>0</v>
      </c>
      <c r="AL512" s="2">
        <f t="shared" ca="1" si="291"/>
        <v>0</v>
      </c>
      <c r="AM512" s="2">
        <f t="shared" ca="1" si="291"/>
        <v>0</v>
      </c>
      <c r="AN512" s="2">
        <f t="shared" ca="1" si="289"/>
        <v>0</v>
      </c>
      <c r="AO512" s="2">
        <f t="shared" ca="1" si="289"/>
        <v>0</v>
      </c>
      <c r="AP512" s="2">
        <f t="shared" ca="1" si="289"/>
        <v>0</v>
      </c>
      <c r="AQ512" s="2">
        <f t="shared" ca="1" si="289"/>
        <v>0</v>
      </c>
      <c r="AR512" s="2">
        <f t="shared" ca="1" si="289"/>
        <v>0</v>
      </c>
      <c r="AS512" s="2">
        <f t="shared" ca="1" si="289"/>
        <v>0</v>
      </c>
      <c r="AT512" s="2">
        <f t="shared" ca="1" si="289"/>
        <v>0</v>
      </c>
      <c r="AU512" s="2">
        <f t="shared" ca="1" si="289"/>
        <v>0</v>
      </c>
      <c r="AV512" s="2">
        <f t="shared" ca="1" si="289"/>
        <v>0</v>
      </c>
      <c r="AW512" s="2">
        <f t="shared" ca="1" si="289"/>
        <v>0</v>
      </c>
      <c r="AX512" s="2">
        <f t="shared" ca="1" si="289"/>
        <v>0</v>
      </c>
      <c r="AY512" s="2">
        <f t="shared" ca="1" si="289"/>
        <v>0</v>
      </c>
      <c r="AZ512" s="2">
        <f t="shared" ca="1" si="286"/>
        <v>0</v>
      </c>
      <c r="BA512" s="2">
        <f t="shared" ca="1" si="286"/>
        <v>0</v>
      </c>
      <c r="BB512" s="2">
        <f t="shared" ca="1" si="286"/>
        <v>0</v>
      </c>
      <c r="BC512" s="2">
        <f t="shared" ca="1" si="286"/>
        <v>0</v>
      </c>
      <c r="BD512" s="2">
        <f t="shared" ca="1" si="286"/>
        <v>0</v>
      </c>
      <c r="BE512" s="2">
        <f t="shared" ca="1" si="286"/>
        <v>0</v>
      </c>
      <c r="BF512" s="2">
        <f t="shared" ca="1" si="286"/>
        <v>0</v>
      </c>
      <c r="BG512" s="2">
        <f t="shared" ca="1" si="286"/>
        <v>0</v>
      </c>
      <c r="BH512" s="2">
        <f t="shared" ca="1" si="286"/>
        <v>86799</v>
      </c>
      <c r="BI512" s="2">
        <f t="shared" ca="1" si="284"/>
        <v>78625</v>
      </c>
      <c r="BJ512" s="2">
        <f t="shared" ca="1" si="284"/>
        <v>60675</v>
      </c>
      <c r="BK512" s="2">
        <f t="shared" ca="1" si="284"/>
        <v>67774</v>
      </c>
      <c r="BL512" s="2">
        <f t="shared" ca="1" si="284"/>
        <v>0</v>
      </c>
      <c r="BM512" s="2">
        <f t="shared" ca="1" si="284"/>
        <v>0</v>
      </c>
      <c r="BN512" s="2">
        <f t="shared" ca="1" si="284"/>
        <v>0</v>
      </c>
      <c r="BO512" s="2">
        <f t="shared" ca="1" si="284"/>
        <v>0</v>
      </c>
      <c r="BP512" s="2">
        <f t="shared" ca="1" si="284"/>
        <v>0</v>
      </c>
      <c r="BR512" s="2">
        <f t="shared" ca="1" si="292"/>
        <v>0</v>
      </c>
      <c r="BS512" s="2">
        <f t="shared" ca="1" si="292"/>
        <v>0</v>
      </c>
      <c r="BT512" s="2">
        <f t="shared" ca="1" si="292"/>
        <v>0</v>
      </c>
      <c r="BV512" s="2">
        <f t="shared" ca="1" si="292"/>
        <v>0</v>
      </c>
      <c r="BW512" s="2">
        <f t="shared" ca="1" si="292"/>
        <v>0</v>
      </c>
      <c r="BX512" s="2">
        <f t="shared" ca="1" si="292"/>
        <v>0</v>
      </c>
      <c r="BY512" s="2">
        <f t="shared" ca="1" si="292"/>
        <v>0</v>
      </c>
      <c r="BZ512" s="2">
        <f t="shared" ca="1" si="292"/>
        <v>0</v>
      </c>
      <c r="CA512" s="2">
        <f t="shared" ca="1" si="292"/>
        <v>0</v>
      </c>
      <c r="CC512" s="2">
        <f t="shared" ca="1" si="292"/>
        <v>0</v>
      </c>
    </row>
    <row r="513" spans="4:81">
      <c r="D513" s="26">
        <v>505</v>
      </c>
      <c r="E513" s="26" t="str">
        <f t="shared" si="282"/>
        <v>历史新!C505</v>
      </c>
      <c r="G513" s="694"/>
      <c r="H513" s="29" t="s">
        <v>59</v>
      </c>
      <c r="I513" s="4">
        <f t="shared" ca="1" si="293"/>
        <v>0</v>
      </c>
      <c r="J513" s="4">
        <f t="shared" ca="1" si="293"/>
        <v>0</v>
      </c>
      <c r="K513" s="4">
        <f t="shared" ca="1" si="293"/>
        <v>0</v>
      </c>
      <c r="L513" s="4">
        <f t="shared" ca="1" si="293"/>
        <v>0</v>
      </c>
      <c r="M513" s="4">
        <f t="shared" ca="1" si="293"/>
        <v>0</v>
      </c>
      <c r="N513" s="4">
        <f t="shared" ca="1" si="293"/>
        <v>0</v>
      </c>
      <c r="O513" s="4">
        <f t="shared" ca="1" si="293"/>
        <v>0</v>
      </c>
      <c r="P513" s="4">
        <f t="shared" ca="1" si="293"/>
        <v>0</v>
      </c>
      <c r="Q513" s="4">
        <f t="shared" ca="1" si="293"/>
        <v>0</v>
      </c>
      <c r="R513" s="4">
        <f t="shared" ca="1" si="293"/>
        <v>0</v>
      </c>
      <c r="S513" s="4">
        <f t="shared" ca="1" si="293"/>
        <v>0</v>
      </c>
      <c r="T513" s="4">
        <f t="shared" ca="1" si="293"/>
        <v>0</v>
      </c>
      <c r="U513" s="4">
        <f t="shared" ca="1" si="293"/>
        <v>0</v>
      </c>
      <c r="V513" s="4">
        <f t="shared" ca="1" si="293"/>
        <v>0</v>
      </c>
      <c r="W513" s="4">
        <f t="shared" ca="1" si="293"/>
        <v>0</v>
      </c>
      <c r="X513" s="4">
        <f t="shared" ca="1" si="293"/>
        <v>0</v>
      </c>
      <c r="Y513" s="4">
        <f t="shared" ca="1" si="291"/>
        <v>0</v>
      </c>
      <c r="Z513" s="4">
        <f t="shared" ca="1" si="291"/>
        <v>0</v>
      </c>
      <c r="AA513" s="4">
        <f t="shared" ca="1" si="291"/>
        <v>0</v>
      </c>
      <c r="AB513" s="4">
        <f t="shared" ca="1" si="291"/>
        <v>0</v>
      </c>
      <c r="AC513" s="4">
        <f t="shared" ca="1" si="291"/>
        <v>0</v>
      </c>
      <c r="AD513" s="4">
        <f t="shared" ca="1" si="291"/>
        <v>0</v>
      </c>
      <c r="AE513" s="4">
        <f t="shared" ca="1" si="291"/>
        <v>0</v>
      </c>
      <c r="AF513" s="4">
        <f t="shared" ca="1" si="291"/>
        <v>0</v>
      </c>
      <c r="AG513" s="4">
        <f t="shared" ca="1" si="291"/>
        <v>0</v>
      </c>
      <c r="AH513" s="4">
        <f t="shared" ca="1" si="291"/>
        <v>0</v>
      </c>
      <c r="AI513" s="4">
        <f t="shared" ca="1" si="291"/>
        <v>0</v>
      </c>
      <c r="AJ513" s="4">
        <f t="shared" ca="1" si="291"/>
        <v>0</v>
      </c>
      <c r="AK513" s="4">
        <f t="shared" ca="1" si="291"/>
        <v>0</v>
      </c>
      <c r="AL513" s="4">
        <f t="shared" ca="1" si="291"/>
        <v>0</v>
      </c>
      <c r="AM513" s="4">
        <f t="shared" ca="1" si="291"/>
        <v>0</v>
      </c>
      <c r="AN513" s="4">
        <f t="shared" ca="1" si="289"/>
        <v>0</v>
      </c>
      <c r="AO513" s="4">
        <f t="shared" ca="1" si="289"/>
        <v>0</v>
      </c>
      <c r="AP513" s="4">
        <f t="shared" ca="1" si="289"/>
        <v>0</v>
      </c>
      <c r="AQ513" s="4">
        <f t="shared" ca="1" si="289"/>
        <v>0</v>
      </c>
      <c r="AR513" s="4">
        <f t="shared" ca="1" si="289"/>
        <v>0</v>
      </c>
      <c r="AS513" s="4">
        <f t="shared" ca="1" si="289"/>
        <v>0</v>
      </c>
      <c r="AT513" s="4">
        <f t="shared" ca="1" si="289"/>
        <v>0</v>
      </c>
      <c r="AU513" s="4">
        <f t="shared" ca="1" si="289"/>
        <v>0</v>
      </c>
      <c r="AV513" s="4">
        <f t="shared" ca="1" si="289"/>
        <v>0</v>
      </c>
      <c r="AW513" s="4">
        <f t="shared" ca="1" si="289"/>
        <v>0</v>
      </c>
      <c r="AX513" s="4">
        <f t="shared" ca="1" si="289"/>
        <v>0</v>
      </c>
      <c r="AY513" s="4">
        <f t="shared" ref="AY513:BN521" ca="1" si="294">OFFSET(INDIRECT($E513),0,AY$1)</f>
        <v>0</v>
      </c>
      <c r="AZ513" s="4">
        <f t="shared" ca="1" si="294"/>
        <v>0</v>
      </c>
      <c r="BA513" s="4">
        <f t="shared" ca="1" si="294"/>
        <v>0</v>
      </c>
      <c r="BB513" s="4">
        <f t="shared" ca="1" si="294"/>
        <v>0</v>
      </c>
      <c r="BC513" s="4">
        <f t="shared" ca="1" si="294"/>
        <v>0</v>
      </c>
      <c r="BD513" s="4">
        <f t="shared" ca="1" si="294"/>
        <v>0</v>
      </c>
      <c r="BE513" s="4">
        <f t="shared" ca="1" si="294"/>
        <v>0</v>
      </c>
      <c r="BF513" s="4">
        <f t="shared" ca="1" si="294"/>
        <v>0</v>
      </c>
      <c r="BG513" s="4">
        <f t="shared" ca="1" si="294"/>
        <v>0</v>
      </c>
      <c r="BH513" s="4">
        <f t="shared" ca="1" si="294"/>
        <v>27993</v>
      </c>
      <c r="BI513" s="4">
        <f t="shared" ca="1" si="294"/>
        <v>106410</v>
      </c>
      <c r="BJ513" s="4">
        <f t="shared" ca="1" si="294"/>
        <v>85730</v>
      </c>
      <c r="BK513" s="4">
        <f t="shared" ca="1" si="294"/>
        <v>62779</v>
      </c>
      <c r="BL513" s="4">
        <f t="shared" ca="1" si="294"/>
        <v>0</v>
      </c>
      <c r="BM513" s="4">
        <f t="shared" ca="1" si="294"/>
        <v>0</v>
      </c>
      <c r="BN513" s="4">
        <f t="shared" ca="1" si="294"/>
        <v>0</v>
      </c>
      <c r="BO513" s="4">
        <f t="shared" ca="1" si="284"/>
        <v>0</v>
      </c>
      <c r="BP513" s="4">
        <f t="shared" ca="1" si="284"/>
        <v>0</v>
      </c>
      <c r="BR513" s="4">
        <f t="shared" ca="1" si="292"/>
        <v>0</v>
      </c>
      <c r="BS513" s="4">
        <f t="shared" ca="1" si="292"/>
        <v>0</v>
      </c>
      <c r="BT513" s="4">
        <f t="shared" ca="1" si="292"/>
        <v>0</v>
      </c>
      <c r="BV513" s="4">
        <f t="shared" ca="1" si="292"/>
        <v>0</v>
      </c>
      <c r="BW513" s="4">
        <f t="shared" ca="1" si="292"/>
        <v>0</v>
      </c>
      <c r="BX513" s="4">
        <f t="shared" ca="1" si="292"/>
        <v>0</v>
      </c>
      <c r="BY513" s="4">
        <f t="shared" ca="1" si="292"/>
        <v>0</v>
      </c>
      <c r="BZ513" s="4">
        <f t="shared" ca="1" si="292"/>
        <v>0</v>
      </c>
      <c r="CA513" s="4">
        <f t="shared" ca="1" si="292"/>
        <v>0</v>
      </c>
      <c r="CC513" s="4">
        <f t="shared" ca="1" si="292"/>
        <v>0</v>
      </c>
    </row>
    <row r="514" spans="4:81">
      <c r="D514" s="26">
        <v>506</v>
      </c>
      <c r="E514" s="26" t="str">
        <f t="shared" si="282"/>
        <v>历史新!C506</v>
      </c>
      <c r="G514" s="694"/>
      <c r="H514" s="29" t="s">
        <v>60</v>
      </c>
      <c r="I514" s="4">
        <f t="shared" ca="1" si="293"/>
        <v>0</v>
      </c>
      <c r="J514" s="4">
        <f t="shared" ca="1" si="293"/>
        <v>0</v>
      </c>
      <c r="K514" s="4">
        <f t="shared" ca="1" si="293"/>
        <v>0</v>
      </c>
      <c r="L514" s="4">
        <f t="shared" ca="1" si="293"/>
        <v>0</v>
      </c>
      <c r="M514" s="4">
        <f t="shared" ca="1" si="293"/>
        <v>0</v>
      </c>
      <c r="N514" s="4">
        <f t="shared" ca="1" si="293"/>
        <v>0</v>
      </c>
      <c r="O514" s="4">
        <f t="shared" ca="1" si="293"/>
        <v>0</v>
      </c>
      <c r="P514" s="4">
        <f t="shared" ca="1" si="293"/>
        <v>0</v>
      </c>
      <c r="Q514" s="4">
        <f t="shared" ca="1" si="293"/>
        <v>0</v>
      </c>
      <c r="R514" s="4">
        <f t="shared" ca="1" si="293"/>
        <v>0</v>
      </c>
      <c r="S514" s="4">
        <f t="shared" ca="1" si="293"/>
        <v>0</v>
      </c>
      <c r="T514" s="4">
        <f t="shared" ca="1" si="293"/>
        <v>0</v>
      </c>
      <c r="U514" s="4">
        <f t="shared" ca="1" si="293"/>
        <v>0</v>
      </c>
      <c r="V514" s="4">
        <f t="shared" ca="1" si="293"/>
        <v>0</v>
      </c>
      <c r="W514" s="4">
        <f t="shared" ca="1" si="293"/>
        <v>0</v>
      </c>
      <c r="X514" s="4">
        <f t="shared" ca="1" si="293"/>
        <v>0</v>
      </c>
      <c r="Y514" s="4">
        <f t="shared" ca="1" si="291"/>
        <v>0</v>
      </c>
      <c r="Z514" s="4">
        <f t="shared" ca="1" si="291"/>
        <v>0</v>
      </c>
      <c r="AA514" s="4">
        <f t="shared" ca="1" si="291"/>
        <v>0</v>
      </c>
      <c r="AB514" s="4">
        <f t="shared" ca="1" si="291"/>
        <v>0</v>
      </c>
      <c r="AC514" s="4">
        <f t="shared" ca="1" si="291"/>
        <v>0</v>
      </c>
      <c r="AD514" s="4">
        <f t="shared" ca="1" si="291"/>
        <v>0</v>
      </c>
      <c r="AE514" s="4">
        <f t="shared" ca="1" si="291"/>
        <v>0</v>
      </c>
      <c r="AF514" s="4">
        <f t="shared" ca="1" si="291"/>
        <v>0</v>
      </c>
      <c r="AG514" s="4">
        <f t="shared" ca="1" si="291"/>
        <v>0</v>
      </c>
      <c r="AH514" s="4">
        <f t="shared" ca="1" si="291"/>
        <v>0</v>
      </c>
      <c r="AI514" s="4">
        <f t="shared" ca="1" si="291"/>
        <v>0</v>
      </c>
      <c r="AJ514" s="4">
        <f t="shared" ca="1" si="291"/>
        <v>0</v>
      </c>
      <c r="AK514" s="4">
        <f t="shared" ca="1" si="291"/>
        <v>0</v>
      </c>
      <c r="AL514" s="4">
        <f t="shared" ca="1" si="291"/>
        <v>0</v>
      </c>
      <c r="AM514" s="4">
        <f t="shared" ca="1" si="291"/>
        <v>0</v>
      </c>
      <c r="AN514" s="4">
        <f t="shared" ref="AN514:BC521" ca="1" si="295">OFFSET(INDIRECT($E514),0,AN$1)</f>
        <v>0</v>
      </c>
      <c r="AO514" s="4">
        <f t="shared" ca="1" si="295"/>
        <v>0</v>
      </c>
      <c r="AP514" s="4">
        <f t="shared" ca="1" si="295"/>
        <v>0</v>
      </c>
      <c r="AQ514" s="4">
        <f t="shared" ca="1" si="295"/>
        <v>0</v>
      </c>
      <c r="AR514" s="4">
        <f t="shared" ca="1" si="295"/>
        <v>0</v>
      </c>
      <c r="AS514" s="4">
        <f t="shared" ca="1" si="295"/>
        <v>0</v>
      </c>
      <c r="AT514" s="4">
        <f t="shared" ca="1" si="295"/>
        <v>0</v>
      </c>
      <c r="AU514" s="4">
        <f t="shared" ca="1" si="295"/>
        <v>0</v>
      </c>
      <c r="AV514" s="4">
        <f t="shared" ca="1" si="295"/>
        <v>0</v>
      </c>
      <c r="AW514" s="4">
        <f t="shared" ca="1" si="295"/>
        <v>0</v>
      </c>
      <c r="AX514" s="4">
        <f t="shared" ca="1" si="295"/>
        <v>0</v>
      </c>
      <c r="AY514" s="4">
        <f t="shared" ca="1" si="295"/>
        <v>0</v>
      </c>
      <c r="AZ514" s="4">
        <f t="shared" ca="1" si="295"/>
        <v>0</v>
      </c>
      <c r="BA514" s="4">
        <f t="shared" ca="1" si="295"/>
        <v>0</v>
      </c>
      <c r="BB514" s="4">
        <f t="shared" ca="1" si="295"/>
        <v>0</v>
      </c>
      <c r="BC514" s="4">
        <f t="shared" ca="1" si="295"/>
        <v>0</v>
      </c>
      <c r="BD514" s="4">
        <f t="shared" ca="1" si="294"/>
        <v>0</v>
      </c>
      <c r="BE514" s="4">
        <f t="shared" ca="1" si="294"/>
        <v>0</v>
      </c>
      <c r="BF514" s="4">
        <f t="shared" ca="1" si="294"/>
        <v>0</v>
      </c>
      <c r="BG514" s="4">
        <f t="shared" ca="1" si="294"/>
        <v>0</v>
      </c>
      <c r="BH514" s="4">
        <f t="shared" ca="1" si="294"/>
        <v>7178</v>
      </c>
      <c r="BI514" s="4">
        <f t="shared" ca="1" si="294"/>
        <v>1039</v>
      </c>
      <c r="BJ514" s="4">
        <f t="shared" ca="1" si="294"/>
        <v>2307</v>
      </c>
      <c r="BK514" s="4">
        <f t="shared" ca="1" si="294"/>
        <v>6390</v>
      </c>
      <c r="BL514" s="4">
        <f t="shared" ca="1" si="294"/>
        <v>0</v>
      </c>
      <c r="BM514" s="4">
        <f t="shared" ca="1" si="294"/>
        <v>0</v>
      </c>
      <c r="BN514" s="4">
        <f t="shared" ca="1" si="294"/>
        <v>0</v>
      </c>
      <c r="BO514" s="4">
        <f t="shared" ca="1" si="284"/>
        <v>0</v>
      </c>
      <c r="BP514" s="4">
        <f t="shared" ca="1" si="284"/>
        <v>0</v>
      </c>
      <c r="BR514" s="4">
        <f t="shared" ca="1" si="292"/>
        <v>0</v>
      </c>
      <c r="BS514" s="4">
        <f t="shared" ca="1" si="292"/>
        <v>0</v>
      </c>
      <c r="BT514" s="4">
        <f t="shared" ca="1" si="292"/>
        <v>0</v>
      </c>
      <c r="BV514" s="4">
        <f t="shared" ca="1" si="292"/>
        <v>0</v>
      </c>
      <c r="BW514" s="4">
        <f t="shared" ca="1" si="292"/>
        <v>0</v>
      </c>
      <c r="BX514" s="4">
        <f t="shared" ca="1" si="292"/>
        <v>0</v>
      </c>
      <c r="BY514" s="4">
        <f t="shared" ca="1" si="292"/>
        <v>0</v>
      </c>
      <c r="BZ514" s="4">
        <f t="shared" ca="1" si="292"/>
        <v>0</v>
      </c>
      <c r="CA514" s="4">
        <f t="shared" ca="1" si="292"/>
        <v>0</v>
      </c>
      <c r="CC514" s="4">
        <f t="shared" ca="1" si="292"/>
        <v>0</v>
      </c>
    </row>
    <row r="515" spans="4:81">
      <c r="D515" s="26">
        <v>507</v>
      </c>
      <c r="E515" s="26" t="str">
        <f t="shared" si="282"/>
        <v>历史新!C507</v>
      </c>
      <c r="G515" s="694" t="s">
        <v>61</v>
      </c>
      <c r="H515" s="294" t="s">
        <v>62</v>
      </c>
      <c r="I515" s="2">
        <f t="shared" ca="1" si="293"/>
        <v>0</v>
      </c>
      <c r="J515" s="2">
        <f t="shared" ca="1" si="293"/>
        <v>0</v>
      </c>
      <c r="K515" s="2">
        <f t="shared" ca="1" si="293"/>
        <v>0</v>
      </c>
      <c r="L515" s="2">
        <f t="shared" ca="1" si="293"/>
        <v>0</v>
      </c>
      <c r="M515" s="2">
        <f t="shared" ca="1" si="293"/>
        <v>0</v>
      </c>
      <c r="N515" s="2">
        <f t="shared" ca="1" si="293"/>
        <v>0</v>
      </c>
      <c r="O515" s="2">
        <f t="shared" ca="1" si="293"/>
        <v>0</v>
      </c>
      <c r="P515" s="2">
        <f t="shared" ca="1" si="293"/>
        <v>0</v>
      </c>
      <c r="Q515" s="2">
        <f t="shared" ca="1" si="293"/>
        <v>0</v>
      </c>
      <c r="R515" s="2">
        <f t="shared" ca="1" si="293"/>
        <v>0</v>
      </c>
      <c r="S515" s="2">
        <f t="shared" ca="1" si="293"/>
        <v>0</v>
      </c>
      <c r="T515" s="2">
        <f t="shared" ca="1" si="293"/>
        <v>0</v>
      </c>
      <c r="U515" s="2">
        <f t="shared" ca="1" si="293"/>
        <v>0</v>
      </c>
      <c r="V515" s="2">
        <f t="shared" ca="1" si="293"/>
        <v>0</v>
      </c>
      <c r="W515" s="2">
        <f t="shared" ca="1" si="293"/>
        <v>0</v>
      </c>
      <c r="X515" s="2">
        <f t="shared" ca="1" si="293"/>
        <v>0</v>
      </c>
      <c r="Y515" s="2">
        <f t="shared" ca="1" si="291"/>
        <v>0</v>
      </c>
      <c r="Z515" s="2">
        <f t="shared" ca="1" si="291"/>
        <v>0</v>
      </c>
      <c r="AA515" s="2">
        <f t="shared" ca="1" si="291"/>
        <v>0</v>
      </c>
      <c r="AB515" s="2">
        <f t="shared" ca="1" si="291"/>
        <v>0</v>
      </c>
      <c r="AC515" s="2">
        <f t="shared" ca="1" si="291"/>
        <v>0</v>
      </c>
      <c r="AD515" s="2">
        <f t="shared" ca="1" si="291"/>
        <v>0</v>
      </c>
      <c r="AE515" s="2">
        <f t="shared" ca="1" si="291"/>
        <v>0</v>
      </c>
      <c r="AF515" s="2">
        <f t="shared" ca="1" si="291"/>
        <v>0</v>
      </c>
      <c r="AG515" s="2">
        <f t="shared" ca="1" si="291"/>
        <v>0</v>
      </c>
      <c r="AH515" s="2">
        <f t="shared" ca="1" si="291"/>
        <v>0</v>
      </c>
      <c r="AI515" s="2">
        <f t="shared" ca="1" si="291"/>
        <v>0</v>
      </c>
      <c r="AJ515" s="2">
        <f t="shared" ca="1" si="291"/>
        <v>0</v>
      </c>
      <c r="AK515" s="2">
        <f t="shared" ca="1" si="291"/>
        <v>0</v>
      </c>
      <c r="AL515" s="2">
        <f t="shared" ca="1" si="291"/>
        <v>0</v>
      </c>
      <c r="AM515" s="2">
        <f t="shared" ca="1" si="291"/>
        <v>0</v>
      </c>
      <c r="AN515" s="2">
        <f t="shared" ca="1" si="295"/>
        <v>0</v>
      </c>
      <c r="AO515" s="2">
        <f t="shared" ca="1" si="295"/>
        <v>0</v>
      </c>
      <c r="AP515" s="2">
        <f t="shared" ca="1" si="295"/>
        <v>0</v>
      </c>
      <c r="AQ515" s="2">
        <f t="shared" ca="1" si="295"/>
        <v>0</v>
      </c>
      <c r="AR515" s="2">
        <f t="shared" ca="1" si="295"/>
        <v>0</v>
      </c>
      <c r="AS515" s="2">
        <f t="shared" ca="1" si="295"/>
        <v>0</v>
      </c>
      <c r="AT515" s="2">
        <f t="shared" ca="1" si="295"/>
        <v>0</v>
      </c>
      <c r="AU515" s="2">
        <f t="shared" ca="1" si="295"/>
        <v>0</v>
      </c>
      <c r="AV515" s="2">
        <f t="shared" ca="1" si="295"/>
        <v>0</v>
      </c>
      <c r="AW515" s="2">
        <f t="shared" ca="1" si="295"/>
        <v>0</v>
      </c>
      <c r="AX515" s="2">
        <f t="shared" ca="1" si="295"/>
        <v>0</v>
      </c>
      <c r="AY515" s="2">
        <f t="shared" ca="1" si="295"/>
        <v>0</v>
      </c>
      <c r="AZ515" s="2">
        <f t="shared" ca="1" si="295"/>
        <v>0</v>
      </c>
      <c r="BA515" s="2">
        <f t="shared" ca="1" si="295"/>
        <v>0</v>
      </c>
      <c r="BB515" s="2">
        <f t="shared" ca="1" si="295"/>
        <v>0</v>
      </c>
      <c r="BC515" s="2">
        <f t="shared" ca="1" si="295"/>
        <v>0</v>
      </c>
      <c r="BD515" s="2">
        <f t="shared" ca="1" si="294"/>
        <v>0</v>
      </c>
      <c r="BE515" s="2">
        <f t="shared" ca="1" si="294"/>
        <v>0</v>
      </c>
      <c r="BF515" s="2">
        <f t="shared" ca="1" si="294"/>
        <v>0</v>
      </c>
      <c r="BG515" s="2">
        <f t="shared" ca="1" si="294"/>
        <v>0</v>
      </c>
      <c r="BH515" s="2">
        <f t="shared" ca="1" si="294"/>
        <v>42.47</v>
      </c>
      <c r="BI515" s="2">
        <f t="shared" ca="1" si="294"/>
        <v>57.69</v>
      </c>
      <c r="BJ515" s="2">
        <f t="shared" ca="1" si="294"/>
        <v>45.25</v>
      </c>
      <c r="BK515" s="2">
        <f t="shared" ca="1" si="294"/>
        <v>49.29</v>
      </c>
      <c r="BL515" s="2">
        <f t="shared" ca="1" si="294"/>
        <v>0</v>
      </c>
      <c r="BM515" s="2">
        <f t="shared" ca="1" si="294"/>
        <v>0</v>
      </c>
      <c r="BN515" s="2">
        <f t="shared" ca="1" si="294"/>
        <v>0</v>
      </c>
      <c r="BO515" s="2">
        <f t="shared" ca="1" si="284"/>
        <v>0</v>
      </c>
      <c r="BP515" s="2">
        <f t="shared" ca="1" si="284"/>
        <v>0</v>
      </c>
      <c r="BR515" s="2">
        <f t="shared" ca="1" si="292"/>
        <v>0</v>
      </c>
      <c r="BS515" s="2">
        <f t="shared" ca="1" si="292"/>
        <v>0</v>
      </c>
      <c r="BT515" s="2">
        <f t="shared" ca="1" si="292"/>
        <v>0</v>
      </c>
      <c r="BV515" s="2">
        <f t="shared" ca="1" si="292"/>
        <v>0</v>
      </c>
      <c r="BW515" s="2">
        <f t="shared" ca="1" si="292"/>
        <v>0</v>
      </c>
      <c r="BX515" s="2">
        <f t="shared" ca="1" si="292"/>
        <v>0</v>
      </c>
      <c r="BY515" s="2">
        <f t="shared" ca="1" si="292"/>
        <v>0</v>
      </c>
      <c r="BZ515" s="2">
        <f t="shared" ca="1" si="292"/>
        <v>0</v>
      </c>
      <c r="CA515" s="2">
        <f t="shared" ca="1" si="292"/>
        <v>0</v>
      </c>
      <c r="CC515" s="2">
        <f t="shared" ca="1" si="292"/>
        <v>0</v>
      </c>
    </row>
    <row r="516" spans="4:81">
      <c r="D516" s="26">
        <v>508</v>
      </c>
      <c r="E516" s="26" t="str">
        <f t="shared" si="282"/>
        <v>历史新!C508</v>
      </c>
      <c r="G516" s="694"/>
      <c r="H516" s="29" t="s">
        <v>63</v>
      </c>
      <c r="I516" s="4">
        <f t="shared" ca="1" si="293"/>
        <v>0</v>
      </c>
      <c r="J516" s="4">
        <f t="shared" ca="1" si="293"/>
        <v>0</v>
      </c>
      <c r="K516" s="4">
        <f t="shared" ca="1" si="293"/>
        <v>0</v>
      </c>
      <c r="L516" s="4">
        <f t="shared" ca="1" si="293"/>
        <v>0</v>
      </c>
      <c r="M516" s="4">
        <f t="shared" ca="1" si="293"/>
        <v>0</v>
      </c>
      <c r="N516" s="4">
        <f t="shared" ca="1" si="293"/>
        <v>0</v>
      </c>
      <c r="O516" s="4">
        <f t="shared" ca="1" si="293"/>
        <v>0</v>
      </c>
      <c r="P516" s="4">
        <f t="shared" ca="1" si="293"/>
        <v>0</v>
      </c>
      <c r="Q516" s="4">
        <f t="shared" ca="1" si="293"/>
        <v>0</v>
      </c>
      <c r="R516" s="4">
        <f t="shared" ca="1" si="293"/>
        <v>0</v>
      </c>
      <c r="S516" s="4">
        <f t="shared" ca="1" si="293"/>
        <v>0</v>
      </c>
      <c r="T516" s="4">
        <f t="shared" ca="1" si="293"/>
        <v>0</v>
      </c>
      <c r="U516" s="4">
        <f t="shared" ca="1" si="293"/>
        <v>0</v>
      </c>
      <c r="V516" s="4">
        <f t="shared" ca="1" si="293"/>
        <v>0</v>
      </c>
      <c r="W516" s="4">
        <f t="shared" ca="1" si="293"/>
        <v>0</v>
      </c>
      <c r="X516" s="4">
        <f t="shared" ca="1" si="293"/>
        <v>0</v>
      </c>
      <c r="Y516" s="4">
        <f t="shared" ca="1" si="291"/>
        <v>0</v>
      </c>
      <c r="Z516" s="4">
        <f t="shared" ca="1" si="291"/>
        <v>0</v>
      </c>
      <c r="AA516" s="4">
        <f t="shared" ca="1" si="291"/>
        <v>0</v>
      </c>
      <c r="AB516" s="4">
        <f t="shared" ca="1" si="291"/>
        <v>0</v>
      </c>
      <c r="AC516" s="4">
        <f t="shared" ca="1" si="291"/>
        <v>0</v>
      </c>
      <c r="AD516" s="4">
        <f t="shared" ca="1" si="291"/>
        <v>0</v>
      </c>
      <c r="AE516" s="4">
        <f t="shared" ca="1" si="291"/>
        <v>0</v>
      </c>
      <c r="AF516" s="4">
        <f t="shared" ca="1" si="291"/>
        <v>0</v>
      </c>
      <c r="AG516" s="4">
        <f t="shared" ca="1" si="291"/>
        <v>0</v>
      </c>
      <c r="AH516" s="4">
        <f t="shared" ca="1" si="291"/>
        <v>0</v>
      </c>
      <c r="AI516" s="4">
        <f t="shared" ca="1" si="291"/>
        <v>0</v>
      </c>
      <c r="AJ516" s="4">
        <f t="shared" ca="1" si="291"/>
        <v>0</v>
      </c>
      <c r="AK516" s="4">
        <f t="shared" ca="1" si="291"/>
        <v>0</v>
      </c>
      <c r="AL516" s="4">
        <f t="shared" ca="1" si="291"/>
        <v>0</v>
      </c>
      <c r="AM516" s="4">
        <f t="shared" ca="1" si="291"/>
        <v>0</v>
      </c>
      <c r="AN516" s="4">
        <f t="shared" ca="1" si="295"/>
        <v>0</v>
      </c>
      <c r="AO516" s="4">
        <f t="shared" ca="1" si="295"/>
        <v>0</v>
      </c>
      <c r="AP516" s="4">
        <f t="shared" ca="1" si="295"/>
        <v>0</v>
      </c>
      <c r="AQ516" s="4">
        <f t="shared" ca="1" si="295"/>
        <v>0</v>
      </c>
      <c r="AR516" s="4">
        <f t="shared" ca="1" si="295"/>
        <v>0</v>
      </c>
      <c r="AS516" s="4">
        <f t="shared" ca="1" si="295"/>
        <v>0</v>
      </c>
      <c r="AT516" s="4">
        <f t="shared" ca="1" si="295"/>
        <v>0</v>
      </c>
      <c r="AU516" s="4">
        <f t="shared" ca="1" si="295"/>
        <v>0</v>
      </c>
      <c r="AV516" s="4">
        <f t="shared" ca="1" si="295"/>
        <v>0</v>
      </c>
      <c r="AW516" s="4">
        <f t="shared" ca="1" si="295"/>
        <v>0</v>
      </c>
      <c r="AX516" s="4">
        <f t="shared" ca="1" si="295"/>
        <v>0</v>
      </c>
      <c r="AY516" s="4">
        <f t="shared" ca="1" si="295"/>
        <v>0</v>
      </c>
      <c r="AZ516" s="4">
        <f t="shared" ca="1" si="295"/>
        <v>0</v>
      </c>
      <c r="BA516" s="4">
        <f t="shared" ca="1" si="295"/>
        <v>0</v>
      </c>
      <c r="BB516" s="4">
        <f t="shared" ca="1" si="295"/>
        <v>0</v>
      </c>
      <c r="BC516" s="4">
        <f t="shared" ca="1" si="295"/>
        <v>0</v>
      </c>
      <c r="BD516" s="4">
        <f t="shared" ca="1" si="294"/>
        <v>0</v>
      </c>
      <c r="BE516" s="4">
        <f t="shared" ca="1" si="294"/>
        <v>0</v>
      </c>
      <c r="BF516" s="4">
        <f t="shared" ca="1" si="294"/>
        <v>0</v>
      </c>
      <c r="BG516" s="4">
        <f t="shared" ca="1" si="294"/>
        <v>0</v>
      </c>
      <c r="BH516" s="4">
        <f t="shared" ca="1" si="294"/>
        <v>96.36</v>
      </c>
      <c r="BI516" s="4">
        <f t="shared" ca="1" si="294"/>
        <v>57.58</v>
      </c>
      <c r="BJ516" s="4">
        <f t="shared" ca="1" si="294"/>
        <v>42.48</v>
      </c>
      <c r="BK516" s="4">
        <f t="shared" ca="1" si="294"/>
        <v>50.64</v>
      </c>
      <c r="BL516" s="4">
        <f t="shared" ca="1" si="294"/>
        <v>0</v>
      </c>
      <c r="BM516" s="4">
        <f t="shared" ca="1" si="294"/>
        <v>0</v>
      </c>
      <c r="BN516" s="4">
        <f t="shared" ca="1" si="294"/>
        <v>0</v>
      </c>
      <c r="BO516" s="4">
        <f t="shared" ca="1" si="284"/>
        <v>0</v>
      </c>
      <c r="BP516" s="4">
        <f t="shared" ca="1" si="284"/>
        <v>0</v>
      </c>
      <c r="BR516" s="4">
        <f t="shared" ca="1" si="292"/>
        <v>0</v>
      </c>
      <c r="BS516" s="4">
        <f t="shared" ca="1" si="292"/>
        <v>0</v>
      </c>
      <c r="BT516" s="4">
        <f t="shared" ca="1" si="292"/>
        <v>0</v>
      </c>
      <c r="BV516" s="4">
        <f t="shared" ca="1" si="292"/>
        <v>0</v>
      </c>
      <c r="BW516" s="4">
        <f t="shared" ca="1" si="292"/>
        <v>0</v>
      </c>
      <c r="BX516" s="4">
        <f t="shared" ca="1" si="292"/>
        <v>0</v>
      </c>
      <c r="BY516" s="4">
        <f t="shared" ca="1" si="292"/>
        <v>0</v>
      </c>
      <c r="BZ516" s="4">
        <f t="shared" ca="1" si="292"/>
        <v>0</v>
      </c>
      <c r="CA516" s="4">
        <f t="shared" ca="1" si="292"/>
        <v>0</v>
      </c>
      <c r="CC516" s="4">
        <f t="shared" ca="1" si="292"/>
        <v>0</v>
      </c>
    </row>
    <row r="517" spans="4:81">
      <c r="D517" s="26">
        <v>509</v>
      </c>
      <c r="E517" s="26" t="str">
        <f t="shared" si="282"/>
        <v>历史新!C509</v>
      </c>
      <c r="G517" s="694"/>
      <c r="H517" s="29" t="s">
        <v>64</v>
      </c>
      <c r="I517" s="4">
        <f t="shared" ca="1" si="293"/>
        <v>0</v>
      </c>
      <c r="J517" s="4">
        <f t="shared" ca="1" si="293"/>
        <v>0</v>
      </c>
      <c r="K517" s="4">
        <f t="shared" ca="1" si="293"/>
        <v>0</v>
      </c>
      <c r="L517" s="4">
        <f t="shared" ca="1" si="293"/>
        <v>0</v>
      </c>
      <c r="M517" s="4">
        <f t="shared" ca="1" si="293"/>
        <v>0</v>
      </c>
      <c r="N517" s="4">
        <f t="shared" ca="1" si="293"/>
        <v>0</v>
      </c>
      <c r="O517" s="4">
        <f t="shared" ca="1" si="293"/>
        <v>0</v>
      </c>
      <c r="P517" s="4">
        <f t="shared" ca="1" si="293"/>
        <v>0</v>
      </c>
      <c r="Q517" s="4">
        <f t="shared" ca="1" si="293"/>
        <v>0</v>
      </c>
      <c r="R517" s="4">
        <f t="shared" ca="1" si="293"/>
        <v>0</v>
      </c>
      <c r="S517" s="4">
        <f t="shared" ca="1" si="293"/>
        <v>0</v>
      </c>
      <c r="T517" s="4">
        <f t="shared" ca="1" si="293"/>
        <v>0</v>
      </c>
      <c r="U517" s="4">
        <f t="shared" ca="1" si="293"/>
        <v>0</v>
      </c>
      <c r="V517" s="4">
        <f t="shared" ca="1" si="293"/>
        <v>0</v>
      </c>
      <c r="W517" s="4">
        <f t="shared" ca="1" si="293"/>
        <v>0</v>
      </c>
      <c r="X517" s="4">
        <f t="shared" ca="1" si="293"/>
        <v>0</v>
      </c>
      <c r="Y517" s="4">
        <f t="shared" ca="1" si="291"/>
        <v>0</v>
      </c>
      <c r="Z517" s="4">
        <f t="shared" ca="1" si="291"/>
        <v>0</v>
      </c>
      <c r="AA517" s="4">
        <f t="shared" ca="1" si="291"/>
        <v>0</v>
      </c>
      <c r="AB517" s="4">
        <f t="shared" ca="1" si="291"/>
        <v>0</v>
      </c>
      <c r="AC517" s="4">
        <f t="shared" ca="1" si="291"/>
        <v>0</v>
      </c>
      <c r="AD517" s="4">
        <f t="shared" ca="1" si="291"/>
        <v>0</v>
      </c>
      <c r="AE517" s="4">
        <f t="shared" ca="1" si="291"/>
        <v>0</v>
      </c>
      <c r="AF517" s="4">
        <f t="shared" ca="1" si="291"/>
        <v>0</v>
      </c>
      <c r="AG517" s="4">
        <f t="shared" ca="1" si="291"/>
        <v>0</v>
      </c>
      <c r="AH517" s="4">
        <f t="shared" ca="1" si="291"/>
        <v>0</v>
      </c>
      <c r="AI517" s="4">
        <f t="shared" ca="1" si="291"/>
        <v>0</v>
      </c>
      <c r="AJ517" s="4">
        <f t="shared" ca="1" si="291"/>
        <v>0</v>
      </c>
      <c r="AK517" s="4">
        <f t="shared" ca="1" si="291"/>
        <v>0</v>
      </c>
      <c r="AL517" s="4">
        <f t="shared" ca="1" si="291"/>
        <v>0</v>
      </c>
      <c r="AM517" s="4">
        <f t="shared" ca="1" si="291"/>
        <v>0</v>
      </c>
      <c r="AN517" s="4">
        <f t="shared" ca="1" si="295"/>
        <v>0</v>
      </c>
      <c r="AO517" s="4">
        <f t="shared" ca="1" si="295"/>
        <v>0</v>
      </c>
      <c r="AP517" s="4">
        <f t="shared" ca="1" si="295"/>
        <v>0</v>
      </c>
      <c r="AQ517" s="4">
        <f t="shared" ca="1" si="295"/>
        <v>0</v>
      </c>
      <c r="AR517" s="4">
        <f t="shared" ca="1" si="295"/>
        <v>0</v>
      </c>
      <c r="AS517" s="4">
        <f t="shared" ca="1" si="295"/>
        <v>0</v>
      </c>
      <c r="AT517" s="4">
        <f t="shared" ca="1" si="295"/>
        <v>0</v>
      </c>
      <c r="AU517" s="4">
        <f t="shared" ca="1" si="295"/>
        <v>0</v>
      </c>
      <c r="AV517" s="4">
        <f t="shared" ca="1" si="295"/>
        <v>0</v>
      </c>
      <c r="AW517" s="4">
        <f t="shared" ca="1" si="295"/>
        <v>0</v>
      </c>
      <c r="AX517" s="4">
        <f t="shared" ca="1" si="295"/>
        <v>0</v>
      </c>
      <c r="AY517" s="4">
        <f t="shared" ca="1" si="295"/>
        <v>0</v>
      </c>
      <c r="AZ517" s="4">
        <f t="shared" ca="1" si="295"/>
        <v>0</v>
      </c>
      <c r="BA517" s="4">
        <f t="shared" ca="1" si="295"/>
        <v>0</v>
      </c>
      <c r="BB517" s="4">
        <f t="shared" ca="1" si="295"/>
        <v>0</v>
      </c>
      <c r="BC517" s="4">
        <f t="shared" ca="1" si="295"/>
        <v>0</v>
      </c>
      <c r="BD517" s="4">
        <f t="shared" ca="1" si="294"/>
        <v>0</v>
      </c>
      <c r="BE517" s="4">
        <f t="shared" ca="1" si="294"/>
        <v>0</v>
      </c>
      <c r="BF517" s="4">
        <f t="shared" ca="1" si="294"/>
        <v>0</v>
      </c>
      <c r="BG517" s="4">
        <f t="shared" ca="1" si="294"/>
        <v>0</v>
      </c>
      <c r="BH517" s="4">
        <f t="shared" ca="1" si="294"/>
        <v>0</v>
      </c>
      <c r="BI517" s="4">
        <f t="shared" ca="1" si="294"/>
        <v>234.51</v>
      </c>
      <c r="BJ517" s="4">
        <f t="shared" ca="1" si="294"/>
        <v>141.38999999999999</v>
      </c>
      <c r="BK517" s="4">
        <f t="shared" ca="1" si="294"/>
        <v>105.87</v>
      </c>
      <c r="BL517" s="4">
        <f t="shared" ca="1" si="294"/>
        <v>0</v>
      </c>
      <c r="BM517" s="4">
        <f t="shared" ca="1" si="294"/>
        <v>0</v>
      </c>
      <c r="BN517" s="4">
        <f t="shared" ca="1" si="294"/>
        <v>0</v>
      </c>
      <c r="BO517" s="4">
        <f t="shared" ca="1" si="284"/>
        <v>0</v>
      </c>
      <c r="BP517" s="4">
        <f t="shared" ca="1" si="284"/>
        <v>0</v>
      </c>
      <c r="BR517" s="4">
        <f t="shared" ca="1" si="292"/>
        <v>0</v>
      </c>
      <c r="BS517" s="4">
        <f t="shared" ca="1" si="292"/>
        <v>0</v>
      </c>
      <c r="BT517" s="4">
        <f t="shared" ca="1" si="292"/>
        <v>0</v>
      </c>
      <c r="BV517" s="4">
        <f t="shared" ca="1" si="292"/>
        <v>0</v>
      </c>
      <c r="BW517" s="4">
        <f t="shared" ca="1" si="292"/>
        <v>0</v>
      </c>
      <c r="BX517" s="4">
        <f t="shared" ca="1" si="292"/>
        <v>0</v>
      </c>
      <c r="BY517" s="4">
        <f t="shared" ca="1" si="292"/>
        <v>0</v>
      </c>
      <c r="BZ517" s="4">
        <f t="shared" ca="1" si="292"/>
        <v>0</v>
      </c>
      <c r="CA517" s="4">
        <f t="shared" ca="1" si="292"/>
        <v>0</v>
      </c>
      <c r="CC517" s="4">
        <f t="shared" ca="1" si="292"/>
        <v>0</v>
      </c>
    </row>
    <row r="518" spans="4:81">
      <c r="D518" s="26">
        <v>510</v>
      </c>
      <c r="E518" s="26" t="str">
        <f t="shared" si="282"/>
        <v>历史新!C510</v>
      </c>
      <c r="G518" s="694"/>
      <c r="H518" s="29" t="s">
        <v>65</v>
      </c>
      <c r="I518" s="4">
        <f t="shared" ca="1" si="293"/>
        <v>0</v>
      </c>
      <c r="J518" s="4">
        <f t="shared" ca="1" si="293"/>
        <v>0</v>
      </c>
      <c r="K518" s="4">
        <f t="shared" ca="1" si="293"/>
        <v>0</v>
      </c>
      <c r="L518" s="4">
        <f t="shared" ca="1" si="293"/>
        <v>0</v>
      </c>
      <c r="M518" s="4">
        <f t="shared" ca="1" si="293"/>
        <v>0</v>
      </c>
      <c r="N518" s="4">
        <f t="shared" ca="1" si="293"/>
        <v>0</v>
      </c>
      <c r="O518" s="4">
        <f t="shared" ca="1" si="293"/>
        <v>0</v>
      </c>
      <c r="P518" s="4">
        <f t="shared" ca="1" si="293"/>
        <v>0</v>
      </c>
      <c r="Q518" s="4">
        <f t="shared" ca="1" si="293"/>
        <v>0</v>
      </c>
      <c r="R518" s="4">
        <f t="shared" ca="1" si="293"/>
        <v>0</v>
      </c>
      <c r="S518" s="4">
        <f t="shared" ca="1" si="293"/>
        <v>0</v>
      </c>
      <c r="T518" s="4">
        <f t="shared" ca="1" si="293"/>
        <v>0</v>
      </c>
      <c r="U518" s="4">
        <f t="shared" ca="1" si="293"/>
        <v>0</v>
      </c>
      <c r="V518" s="4">
        <f t="shared" ca="1" si="293"/>
        <v>0</v>
      </c>
      <c r="W518" s="4">
        <f t="shared" ca="1" si="293"/>
        <v>0</v>
      </c>
      <c r="X518" s="4">
        <f t="shared" ca="1" si="293"/>
        <v>0</v>
      </c>
      <c r="Y518" s="4">
        <f t="shared" ca="1" si="291"/>
        <v>0</v>
      </c>
      <c r="Z518" s="4">
        <f t="shared" ca="1" si="291"/>
        <v>0</v>
      </c>
      <c r="AA518" s="4">
        <f t="shared" ca="1" si="291"/>
        <v>0</v>
      </c>
      <c r="AB518" s="4">
        <f t="shared" ca="1" si="291"/>
        <v>0</v>
      </c>
      <c r="AC518" s="4">
        <f t="shared" ca="1" si="291"/>
        <v>0</v>
      </c>
      <c r="AD518" s="4">
        <f t="shared" ca="1" si="291"/>
        <v>0</v>
      </c>
      <c r="AE518" s="4">
        <f t="shared" ca="1" si="291"/>
        <v>0</v>
      </c>
      <c r="AF518" s="4">
        <f t="shared" ca="1" si="291"/>
        <v>0</v>
      </c>
      <c r="AG518" s="4">
        <f t="shared" ca="1" si="291"/>
        <v>0</v>
      </c>
      <c r="AH518" s="4">
        <f t="shared" ca="1" si="291"/>
        <v>0</v>
      </c>
      <c r="AI518" s="4">
        <f t="shared" ca="1" si="291"/>
        <v>0</v>
      </c>
      <c r="AJ518" s="4">
        <f t="shared" ca="1" si="291"/>
        <v>0</v>
      </c>
      <c r="AK518" s="4">
        <f t="shared" ca="1" si="291"/>
        <v>0</v>
      </c>
      <c r="AL518" s="4">
        <f t="shared" ca="1" si="291"/>
        <v>0</v>
      </c>
      <c r="AM518" s="4">
        <f t="shared" ca="1" si="291"/>
        <v>0</v>
      </c>
      <c r="AN518" s="4">
        <f t="shared" ca="1" si="295"/>
        <v>0</v>
      </c>
      <c r="AO518" s="4">
        <f t="shared" ca="1" si="295"/>
        <v>0</v>
      </c>
      <c r="AP518" s="4">
        <f t="shared" ca="1" si="295"/>
        <v>0</v>
      </c>
      <c r="AQ518" s="4">
        <f t="shared" ca="1" si="295"/>
        <v>0</v>
      </c>
      <c r="AR518" s="4">
        <f t="shared" ca="1" si="295"/>
        <v>0</v>
      </c>
      <c r="AS518" s="4">
        <f t="shared" ca="1" si="295"/>
        <v>0</v>
      </c>
      <c r="AT518" s="4">
        <f t="shared" ca="1" si="295"/>
        <v>0</v>
      </c>
      <c r="AU518" s="4">
        <f t="shared" ca="1" si="295"/>
        <v>0</v>
      </c>
      <c r="AV518" s="4">
        <f t="shared" ca="1" si="295"/>
        <v>0</v>
      </c>
      <c r="AW518" s="4">
        <f t="shared" ca="1" si="295"/>
        <v>0</v>
      </c>
      <c r="AX518" s="4">
        <f t="shared" ca="1" si="295"/>
        <v>0</v>
      </c>
      <c r="AY518" s="4">
        <f t="shared" ca="1" si="295"/>
        <v>0</v>
      </c>
      <c r="AZ518" s="4">
        <f t="shared" ca="1" si="295"/>
        <v>0</v>
      </c>
      <c r="BA518" s="4">
        <f t="shared" ca="1" si="295"/>
        <v>0</v>
      </c>
      <c r="BB518" s="4">
        <f t="shared" ca="1" si="295"/>
        <v>0</v>
      </c>
      <c r="BC518" s="4">
        <f t="shared" ca="1" si="295"/>
        <v>0</v>
      </c>
      <c r="BD518" s="4">
        <f t="shared" ca="1" si="294"/>
        <v>0</v>
      </c>
      <c r="BE518" s="4">
        <f t="shared" ca="1" si="294"/>
        <v>0</v>
      </c>
      <c r="BF518" s="4">
        <f t="shared" ca="1" si="294"/>
        <v>0</v>
      </c>
      <c r="BG518" s="4">
        <f t="shared" ca="1" si="294"/>
        <v>0</v>
      </c>
      <c r="BH518" s="4">
        <f t="shared" ca="1" si="294"/>
        <v>38.049999999999997</v>
      </c>
      <c r="BI518" s="4">
        <f t="shared" ca="1" si="294"/>
        <v>38.619999999999997</v>
      </c>
      <c r="BJ518" s="4">
        <f t="shared" ca="1" si="294"/>
        <v>26.31</v>
      </c>
      <c r="BK518" s="4">
        <f t="shared" ca="1" si="294"/>
        <v>33.51</v>
      </c>
      <c r="BL518" s="4">
        <f t="shared" ca="1" si="294"/>
        <v>0</v>
      </c>
      <c r="BM518" s="4">
        <f t="shared" ca="1" si="294"/>
        <v>0</v>
      </c>
      <c r="BN518" s="4">
        <f t="shared" ca="1" si="294"/>
        <v>0</v>
      </c>
      <c r="BO518" s="4">
        <f t="shared" ca="1" si="284"/>
        <v>0</v>
      </c>
      <c r="BP518" s="4">
        <f t="shared" ca="1" si="284"/>
        <v>0</v>
      </c>
      <c r="BR518" s="4">
        <f t="shared" ca="1" si="292"/>
        <v>0</v>
      </c>
      <c r="BS518" s="4">
        <f t="shared" ca="1" si="292"/>
        <v>0</v>
      </c>
      <c r="BT518" s="4">
        <f t="shared" ca="1" si="292"/>
        <v>0</v>
      </c>
      <c r="BV518" s="4">
        <f t="shared" ca="1" si="292"/>
        <v>0</v>
      </c>
      <c r="BW518" s="4">
        <f t="shared" ca="1" si="292"/>
        <v>0</v>
      </c>
      <c r="BX518" s="4">
        <f t="shared" ca="1" si="292"/>
        <v>0</v>
      </c>
      <c r="BY518" s="4">
        <f t="shared" ca="1" si="292"/>
        <v>0</v>
      </c>
      <c r="BZ518" s="4">
        <f t="shared" ca="1" si="292"/>
        <v>0</v>
      </c>
      <c r="CA518" s="4">
        <f t="shared" ca="1" si="292"/>
        <v>0</v>
      </c>
      <c r="CC518" s="4">
        <f t="shared" ca="1" si="292"/>
        <v>0</v>
      </c>
    </row>
    <row r="519" spans="4:81">
      <c r="D519" s="26">
        <v>511</v>
      </c>
      <c r="E519" s="26" t="str">
        <f t="shared" si="282"/>
        <v>历史新!C511</v>
      </c>
      <c r="G519" s="694"/>
      <c r="H519" s="294" t="s">
        <v>66</v>
      </c>
      <c r="I519" s="2">
        <f t="shared" ca="1" si="293"/>
        <v>0</v>
      </c>
      <c r="J519" s="2">
        <f t="shared" ca="1" si="293"/>
        <v>0</v>
      </c>
      <c r="K519" s="2">
        <f t="shared" ca="1" si="293"/>
        <v>0</v>
      </c>
      <c r="L519" s="2">
        <f t="shared" ca="1" si="293"/>
        <v>0</v>
      </c>
      <c r="M519" s="2">
        <f t="shared" ca="1" si="293"/>
        <v>0</v>
      </c>
      <c r="N519" s="2">
        <f t="shared" ca="1" si="293"/>
        <v>0</v>
      </c>
      <c r="O519" s="2">
        <f t="shared" ca="1" si="293"/>
        <v>0</v>
      </c>
      <c r="P519" s="2">
        <f t="shared" ca="1" si="293"/>
        <v>0</v>
      </c>
      <c r="Q519" s="2">
        <f t="shared" ca="1" si="293"/>
        <v>0</v>
      </c>
      <c r="R519" s="2">
        <f t="shared" ca="1" si="293"/>
        <v>0</v>
      </c>
      <c r="S519" s="2">
        <f t="shared" ca="1" si="293"/>
        <v>0</v>
      </c>
      <c r="T519" s="2">
        <f t="shared" ca="1" si="293"/>
        <v>0</v>
      </c>
      <c r="U519" s="2">
        <f t="shared" ca="1" si="293"/>
        <v>0</v>
      </c>
      <c r="V519" s="2">
        <f t="shared" ca="1" si="293"/>
        <v>0</v>
      </c>
      <c r="W519" s="2">
        <f t="shared" ca="1" si="293"/>
        <v>0</v>
      </c>
      <c r="X519" s="2">
        <f t="shared" ca="1" si="293"/>
        <v>0</v>
      </c>
      <c r="Y519" s="2">
        <f t="shared" ca="1" si="291"/>
        <v>0</v>
      </c>
      <c r="Z519" s="2">
        <f t="shared" ca="1" si="291"/>
        <v>0</v>
      </c>
      <c r="AA519" s="2">
        <f t="shared" ca="1" si="291"/>
        <v>0</v>
      </c>
      <c r="AB519" s="2">
        <f t="shared" ca="1" si="291"/>
        <v>0</v>
      </c>
      <c r="AC519" s="2">
        <f t="shared" ca="1" si="291"/>
        <v>0</v>
      </c>
      <c r="AD519" s="2">
        <f t="shared" ca="1" si="291"/>
        <v>0</v>
      </c>
      <c r="AE519" s="2">
        <f t="shared" ca="1" si="291"/>
        <v>0</v>
      </c>
      <c r="AF519" s="2">
        <f t="shared" ca="1" si="291"/>
        <v>0</v>
      </c>
      <c r="AG519" s="2">
        <f t="shared" ca="1" si="291"/>
        <v>0</v>
      </c>
      <c r="AH519" s="2">
        <f t="shared" ca="1" si="291"/>
        <v>0</v>
      </c>
      <c r="AI519" s="2">
        <f t="shared" ca="1" si="291"/>
        <v>0</v>
      </c>
      <c r="AJ519" s="2">
        <f t="shared" ca="1" si="291"/>
        <v>0</v>
      </c>
      <c r="AK519" s="2">
        <f t="shared" ca="1" si="291"/>
        <v>0</v>
      </c>
      <c r="AL519" s="2">
        <f t="shared" ca="1" si="291"/>
        <v>0</v>
      </c>
      <c r="AM519" s="2">
        <f t="shared" ca="1" si="291"/>
        <v>0</v>
      </c>
      <c r="AN519" s="2">
        <f t="shared" ca="1" si="295"/>
        <v>0</v>
      </c>
      <c r="AO519" s="2">
        <f t="shared" ca="1" si="295"/>
        <v>0</v>
      </c>
      <c r="AP519" s="2">
        <f t="shared" ca="1" si="295"/>
        <v>0</v>
      </c>
      <c r="AQ519" s="2">
        <f t="shared" ca="1" si="295"/>
        <v>0</v>
      </c>
      <c r="AR519" s="2">
        <f t="shared" ca="1" si="295"/>
        <v>0</v>
      </c>
      <c r="AS519" s="2">
        <f t="shared" ca="1" si="295"/>
        <v>0</v>
      </c>
      <c r="AT519" s="2">
        <f t="shared" ca="1" si="295"/>
        <v>0</v>
      </c>
      <c r="AU519" s="2">
        <f t="shared" ca="1" si="295"/>
        <v>0</v>
      </c>
      <c r="AV519" s="2">
        <f t="shared" ca="1" si="295"/>
        <v>0</v>
      </c>
      <c r="AW519" s="2">
        <f t="shared" ca="1" si="295"/>
        <v>0</v>
      </c>
      <c r="AX519" s="2">
        <f t="shared" ca="1" si="295"/>
        <v>0</v>
      </c>
      <c r="AY519" s="2">
        <f t="shared" ca="1" si="295"/>
        <v>0</v>
      </c>
      <c r="AZ519" s="2">
        <f t="shared" ca="1" si="295"/>
        <v>0</v>
      </c>
      <c r="BA519" s="2">
        <f t="shared" ca="1" si="295"/>
        <v>0</v>
      </c>
      <c r="BB519" s="2">
        <f t="shared" ca="1" si="295"/>
        <v>0</v>
      </c>
      <c r="BC519" s="2">
        <f t="shared" ca="1" si="295"/>
        <v>0</v>
      </c>
      <c r="BD519" s="2">
        <f t="shared" ca="1" si="294"/>
        <v>0</v>
      </c>
      <c r="BE519" s="2">
        <f t="shared" ca="1" si="294"/>
        <v>0</v>
      </c>
      <c r="BF519" s="2">
        <f t="shared" ca="1" si="294"/>
        <v>0</v>
      </c>
      <c r="BG519" s="2">
        <f t="shared" ca="1" si="294"/>
        <v>0</v>
      </c>
      <c r="BH519" s="2">
        <f t="shared" ca="1" si="294"/>
        <v>42.47</v>
      </c>
      <c r="BI519" s="2">
        <f t="shared" ca="1" si="294"/>
        <v>57.69</v>
      </c>
      <c r="BJ519" s="2">
        <f t="shared" ca="1" si="294"/>
        <v>45.25</v>
      </c>
      <c r="BK519" s="2">
        <f t="shared" ca="1" si="294"/>
        <v>49.29</v>
      </c>
      <c r="BL519" s="2">
        <f t="shared" ca="1" si="294"/>
        <v>0</v>
      </c>
      <c r="BM519" s="2">
        <f t="shared" ca="1" si="294"/>
        <v>0</v>
      </c>
      <c r="BN519" s="2">
        <f t="shared" ca="1" si="294"/>
        <v>0</v>
      </c>
      <c r="BO519" s="2">
        <f t="shared" ca="1" si="284"/>
        <v>0</v>
      </c>
      <c r="BP519" s="2">
        <f t="shared" ca="1" si="284"/>
        <v>0</v>
      </c>
      <c r="BR519" s="2">
        <f t="shared" ca="1" si="292"/>
        <v>0</v>
      </c>
      <c r="BS519" s="2">
        <f t="shared" ca="1" si="292"/>
        <v>0</v>
      </c>
      <c r="BT519" s="2">
        <f t="shared" ca="1" si="292"/>
        <v>0</v>
      </c>
      <c r="BV519" s="2">
        <f t="shared" ca="1" si="292"/>
        <v>0</v>
      </c>
      <c r="BW519" s="2">
        <f t="shared" ca="1" si="292"/>
        <v>0</v>
      </c>
      <c r="BX519" s="2">
        <f t="shared" ca="1" si="292"/>
        <v>0</v>
      </c>
      <c r="BY519" s="2">
        <f t="shared" ca="1" si="292"/>
        <v>0</v>
      </c>
      <c r="BZ519" s="2">
        <f t="shared" ca="1" si="292"/>
        <v>0</v>
      </c>
      <c r="CA519" s="2">
        <f t="shared" ca="1" si="292"/>
        <v>0</v>
      </c>
      <c r="CC519" s="2">
        <f t="shared" ca="1" si="292"/>
        <v>0</v>
      </c>
    </row>
    <row r="520" spans="4:81">
      <c r="D520" s="26">
        <v>512</v>
      </c>
      <c r="E520" s="26" t="str">
        <f t="shared" si="282"/>
        <v>历史新!C512</v>
      </c>
      <c r="G520" s="694"/>
      <c r="H520" s="29" t="s">
        <v>67</v>
      </c>
      <c r="I520" s="4">
        <f t="shared" ca="1" si="293"/>
        <v>0</v>
      </c>
      <c r="J520" s="4">
        <f t="shared" ca="1" si="293"/>
        <v>0</v>
      </c>
      <c r="K520" s="4">
        <f t="shared" ca="1" si="293"/>
        <v>0</v>
      </c>
      <c r="L520" s="4">
        <f t="shared" ca="1" si="293"/>
        <v>0</v>
      </c>
      <c r="M520" s="4">
        <f t="shared" ca="1" si="293"/>
        <v>0</v>
      </c>
      <c r="N520" s="4">
        <f t="shared" ca="1" si="293"/>
        <v>0</v>
      </c>
      <c r="O520" s="4">
        <f t="shared" ca="1" si="293"/>
        <v>0</v>
      </c>
      <c r="P520" s="4">
        <f t="shared" ca="1" si="293"/>
        <v>0</v>
      </c>
      <c r="Q520" s="4">
        <f t="shared" ca="1" si="293"/>
        <v>0</v>
      </c>
      <c r="R520" s="4">
        <f t="shared" ca="1" si="293"/>
        <v>0</v>
      </c>
      <c r="S520" s="4">
        <f t="shared" ca="1" si="293"/>
        <v>0</v>
      </c>
      <c r="T520" s="4">
        <f t="shared" ca="1" si="293"/>
        <v>0</v>
      </c>
      <c r="U520" s="4">
        <f t="shared" ca="1" si="293"/>
        <v>0</v>
      </c>
      <c r="V520" s="4">
        <f t="shared" ca="1" si="293"/>
        <v>0</v>
      </c>
      <c r="W520" s="4">
        <f t="shared" ca="1" si="293"/>
        <v>0</v>
      </c>
      <c r="X520" s="4">
        <f t="shared" ca="1" si="293"/>
        <v>0</v>
      </c>
      <c r="Y520" s="4">
        <f t="shared" ca="1" si="291"/>
        <v>0</v>
      </c>
      <c r="Z520" s="4">
        <f t="shared" ca="1" si="291"/>
        <v>0</v>
      </c>
      <c r="AA520" s="4">
        <f t="shared" ca="1" si="291"/>
        <v>0</v>
      </c>
      <c r="AB520" s="4">
        <f t="shared" ca="1" si="291"/>
        <v>0</v>
      </c>
      <c r="AC520" s="4">
        <f t="shared" ca="1" si="291"/>
        <v>0</v>
      </c>
      <c r="AD520" s="4">
        <f t="shared" ca="1" si="291"/>
        <v>0</v>
      </c>
      <c r="AE520" s="4">
        <f t="shared" ca="1" si="291"/>
        <v>0</v>
      </c>
      <c r="AF520" s="4">
        <f t="shared" ca="1" si="291"/>
        <v>0</v>
      </c>
      <c r="AG520" s="4">
        <f t="shared" ca="1" si="291"/>
        <v>0</v>
      </c>
      <c r="AH520" s="4">
        <f t="shared" ca="1" si="291"/>
        <v>0</v>
      </c>
      <c r="AI520" s="4">
        <f t="shared" ca="1" si="291"/>
        <v>0</v>
      </c>
      <c r="AJ520" s="4">
        <f t="shared" ca="1" si="291"/>
        <v>0</v>
      </c>
      <c r="AK520" s="4">
        <f t="shared" ca="1" si="291"/>
        <v>0</v>
      </c>
      <c r="AL520" s="4">
        <f t="shared" ca="1" si="291"/>
        <v>0</v>
      </c>
      <c r="AM520" s="4">
        <f t="shared" ca="1" si="291"/>
        <v>0</v>
      </c>
      <c r="AN520" s="4">
        <f t="shared" ca="1" si="295"/>
        <v>0</v>
      </c>
      <c r="AO520" s="4">
        <f t="shared" ca="1" si="295"/>
        <v>0</v>
      </c>
      <c r="AP520" s="4">
        <f t="shared" ca="1" si="295"/>
        <v>0</v>
      </c>
      <c r="AQ520" s="4">
        <f t="shared" ca="1" si="295"/>
        <v>0</v>
      </c>
      <c r="AR520" s="4">
        <f t="shared" ca="1" si="295"/>
        <v>0</v>
      </c>
      <c r="AS520" s="4">
        <f t="shared" ca="1" si="295"/>
        <v>0</v>
      </c>
      <c r="AT520" s="4">
        <f t="shared" ca="1" si="295"/>
        <v>0</v>
      </c>
      <c r="AU520" s="4">
        <f t="shared" ca="1" si="295"/>
        <v>0</v>
      </c>
      <c r="AV520" s="4">
        <f t="shared" ca="1" si="295"/>
        <v>0</v>
      </c>
      <c r="AW520" s="4">
        <f t="shared" ca="1" si="295"/>
        <v>0</v>
      </c>
      <c r="AX520" s="4">
        <f t="shared" ca="1" si="295"/>
        <v>0</v>
      </c>
      <c r="AY520" s="4">
        <f t="shared" ca="1" si="295"/>
        <v>0</v>
      </c>
      <c r="AZ520" s="4">
        <f t="shared" ca="1" si="295"/>
        <v>0</v>
      </c>
      <c r="BA520" s="4">
        <f t="shared" ca="1" si="295"/>
        <v>0</v>
      </c>
      <c r="BB520" s="4">
        <f t="shared" ca="1" si="295"/>
        <v>0</v>
      </c>
      <c r="BC520" s="4">
        <f t="shared" ca="1" si="295"/>
        <v>0</v>
      </c>
      <c r="BD520" s="4">
        <f t="shared" ca="1" si="294"/>
        <v>0</v>
      </c>
      <c r="BE520" s="4">
        <f t="shared" ca="1" si="294"/>
        <v>0</v>
      </c>
      <c r="BF520" s="4">
        <f t="shared" ca="1" si="294"/>
        <v>0</v>
      </c>
      <c r="BG520" s="4">
        <f t="shared" ca="1" si="294"/>
        <v>0</v>
      </c>
      <c r="BH520" s="4">
        <f t="shared" ca="1" si="294"/>
        <v>86.13</v>
      </c>
      <c r="BI520" s="4">
        <f t="shared" ca="1" si="294"/>
        <v>128.83000000000001</v>
      </c>
      <c r="BJ520" s="4">
        <f t="shared" ca="1" si="294"/>
        <v>82.35</v>
      </c>
      <c r="BK520" s="4">
        <f t="shared" ca="1" si="294"/>
        <v>75.819999999999993</v>
      </c>
      <c r="BL520" s="4">
        <f t="shared" ca="1" si="294"/>
        <v>0</v>
      </c>
      <c r="BM520" s="4">
        <f t="shared" ca="1" si="294"/>
        <v>0</v>
      </c>
      <c r="BN520" s="4">
        <f t="shared" ca="1" si="294"/>
        <v>0</v>
      </c>
      <c r="BO520" s="4">
        <f t="shared" ca="1" si="284"/>
        <v>0</v>
      </c>
      <c r="BP520" s="4">
        <f t="shared" ca="1" si="284"/>
        <v>0</v>
      </c>
      <c r="BR520" s="4">
        <f t="shared" ca="1" si="292"/>
        <v>0</v>
      </c>
      <c r="BS520" s="4">
        <f t="shared" ca="1" si="292"/>
        <v>0</v>
      </c>
      <c r="BT520" s="4">
        <f t="shared" ca="1" si="292"/>
        <v>0</v>
      </c>
      <c r="BV520" s="4">
        <f t="shared" ca="1" si="292"/>
        <v>0</v>
      </c>
      <c r="BW520" s="4">
        <f t="shared" ca="1" si="292"/>
        <v>0</v>
      </c>
      <c r="BX520" s="4">
        <f t="shared" ca="1" si="292"/>
        <v>0</v>
      </c>
      <c r="BY520" s="4">
        <f t="shared" ca="1" si="292"/>
        <v>0</v>
      </c>
      <c r="BZ520" s="4">
        <f t="shared" ca="1" si="292"/>
        <v>0</v>
      </c>
      <c r="CA520" s="4">
        <f t="shared" ca="1" si="292"/>
        <v>0</v>
      </c>
      <c r="CC520" s="4">
        <f t="shared" ca="1" si="292"/>
        <v>0</v>
      </c>
    </row>
    <row r="521" spans="4:81">
      <c r="D521" s="26">
        <v>513</v>
      </c>
      <c r="E521" s="26" t="str">
        <f t="shared" si="282"/>
        <v>历史新!C513</v>
      </c>
      <c r="G521" s="694"/>
      <c r="H521" s="29" t="s">
        <v>68</v>
      </c>
      <c r="I521" s="4">
        <f t="shared" ca="1" si="293"/>
        <v>0</v>
      </c>
      <c r="J521" s="4">
        <f t="shared" ca="1" si="293"/>
        <v>0</v>
      </c>
      <c r="K521" s="4">
        <f t="shared" ca="1" si="293"/>
        <v>0</v>
      </c>
      <c r="L521" s="4">
        <f t="shared" ca="1" si="293"/>
        <v>0</v>
      </c>
      <c r="M521" s="4">
        <f t="shared" ca="1" si="293"/>
        <v>0</v>
      </c>
      <c r="N521" s="4">
        <f t="shared" ca="1" si="293"/>
        <v>0</v>
      </c>
      <c r="O521" s="4">
        <f t="shared" ca="1" si="293"/>
        <v>0</v>
      </c>
      <c r="P521" s="4">
        <f t="shared" ca="1" si="293"/>
        <v>0</v>
      </c>
      <c r="Q521" s="4">
        <f t="shared" ca="1" si="293"/>
        <v>0</v>
      </c>
      <c r="R521" s="4">
        <f t="shared" ca="1" si="293"/>
        <v>0</v>
      </c>
      <c r="S521" s="4">
        <f t="shared" ca="1" si="293"/>
        <v>0</v>
      </c>
      <c r="T521" s="4">
        <f t="shared" ca="1" si="293"/>
        <v>0</v>
      </c>
      <c r="U521" s="4">
        <f t="shared" ca="1" si="293"/>
        <v>0</v>
      </c>
      <c r="V521" s="4">
        <f t="shared" ca="1" si="293"/>
        <v>0</v>
      </c>
      <c r="W521" s="4">
        <f t="shared" ca="1" si="293"/>
        <v>0</v>
      </c>
      <c r="X521" s="4">
        <f t="shared" ca="1" si="293"/>
        <v>0</v>
      </c>
      <c r="Y521" s="4">
        <f t="shared" ca="1" si="291"/>
        <v>0</v>
      </c>
      <c r="Z521" s="4">
        <f t="shared" ca="1" si="291"/>
        <v>0</v>
      </c>
      <c r="AA521" s="4">
        <f t="shared" ca="1" si="291"/>
        <v>0</v>
      </c>
      <c r="AB521" s="4">
        <f t="shared" ca="1" si="291"/>
        <v>0</v>
      </c>
      <c r="AC521" s="4">
        <f t="shared" ca="1" si="291"/>
        <v>0</v>
      </c>
      <c r="AD521" s="4">
        <f t="shared" ca="1" si="291"/>
        <v>0</v>
      </c>
      <c r="AE521" s="4">
        <f t="shared" ca="1" si="291"/>
        <v>0</v>
      </c>
      <c r="AF521" s="4">
        <f t="shared" ca="1" si="291"/>
        <v>0</v>
      </c>
      <c r="AG521" s="4">
        <f t="shared" ca="1" si="291"/>
        <v>0</v>
      </c>
      <c r="AH521" s="4">
        <f t="shared" ca="1" si="291"/>
        <v>0</v>
      </c>
      <c r="AI521" s="4">
        <f t="shared" ca="1" si="291"/>
        <v>0</v>
      </c>
      <c r="AJ521" s="4">
        <f t="shared" ca="1" si="291"/>
        <v>0</v>
      </c>
      <c r="AK521" s="4">
        <f t="shared" ca="1" si="291"/>
        <v>0</v>
      </c>
      <c r="AL521" s="4">
        <f t="shared" ca="1" si="291"/>
        <v>0</v>
      </c>
      <c r="AM521" s="4">
        <f t="shared" ca="1" si="291"/>
        <v>0</v>
      </c>
      <c r="AN521" s="4">
        <f t="shared" ca="1" si="295"/>
        <v>0</v>
      </c>
      <c r="AO521" s="4">
        <f t="shared" ca="1" si="295"/>
        <v>0</v>
      </c>
      <c r="AP521" s="4">
        <f t="shared" ca="1" si="295"/>
        <v>0</v>
      </c>
      <c r="AQ521" s="4">
        <f t="shared" ca="1" si="295"/>
        <v>0</v>
      </c>
      <c r="AR521" s="4">
        <f t="shared" ca="1" si="295"/>
        <v>0</v>
      </c>
      <c r="AS521" s="4">
        <f t="shared" ca="1" si="295"/>
        <v>0</v>
      </c>
      <c r="AT521" s="4">
        <f t="shared" ca="1" si="295"/>
        <v>0</v>
      </c>
      <c r="AU521" s="4">
        <f t="shared" ca="1" si="295"/>
        <v>0</v>
      </c>
      <c r="AV521" s="4">
        <f t="shared" ca="1" si="295"/>
        <v>0</v>
      </c>
      <c r="AW521" s="4">
        <f t="shared" ca="1" si="295"/>
        <v>0</v>
      </c>
      <c r="AX521" s="4">
        <f t="shared" ca="1" si="295"/>
        <v>0</v>
      </c>
      <c r="AY521" s="4">
        <f t="shared" ca="1" si="295"/>
        <v>0</v>
      </c>
      <c r="AZ521" s="4">
        <f t="shared" ca="1" si="295"/>
        <v>0</v>
      </c>
      <c r="BA521" s="4">
        <f t="shared" ca="1" si="295"/>
        <v>0</v>
      </c>
      <c r="BB521" s="4">
        <f t="shared" ca="1" si="295"/>
        <v>0</v>
      </c>
      <c r="BC521" s="4">
        <f t="shared" ca="1" si="295"/>
        <v>0</v>
      </c>
      <c r="BD521" s="4">
        <f t="shared" ca="1" si="294"/>
        <v>0</v>
      </c>
      <c r="BE521" s="4">
        <f t="shared" ca="1" si="294"/>
        <v>0</v>
      </c>
      <c r="BF521" s="4">
        <f t="shared" ca="1" si="294"/>
        <v>0</v>
      </c>
      <c r="BG521" s="4">
        <f t="shared" ca="1" si="294"/>
        <v>0</v>
      </c>
      <c r="BH521" s="4">
        <f t="shared" ca="1" si="294"/>
        <v>179.45</v>
      </c>
      <c r="BI521" s="4">
        <f t="shared" ca="1" si="294"/>
        <v>61.12</v>
      </c>
      <c r="BJ521" s="4">
        <f t="shared" ca="1" si="294"/>
        <v>46.14</v>
      </c>
      <c r="BK521" s="4">
        <f t="shared" ca="1" si="294"/>
        <v>72.61</v>
      </c>
      <c r="BL521" s="4">
        <f t="shared" ca="1" si="294"/>
        <v>0</v>
      </c>
      <c r="BM521" s="4">
        <f t="shared" ca="1" si="294"/>
        <v>0</v>
      </c>
      <c r="BN521" s="4">
        <f t="shared" ca="1" si="294"/>
        <v>0</v>
      </c>
      <c r="BO521" s="4">
        <f t="shared" ca="1" si="284"/>
        <v>0</v>
      </c>
      <c r="BP521" s="4">
        <f t="shared" ca="1" si="284"/>
        <v>0</v>
      </c>
      <c r="BR521" s="4">
        <f t="shared" ca="1" si="292"/>
        <v>0</v>
      </c>
      <c r="BS521" s="4">
        <f t="shared" ca="1" si="292"/>
        <v>0</v>
      </c>
      <c r="BT521" s="4">
        <f t="shared" ca="1" si="292"/>
        <v>0</v>
      </c>
      <c r="BV521" s="4">
        <f t="shared" ca="1" si="292"/>
        <v>0</v>
      </c>
      <c r="BW521" s="4">
        <f t="shared" ca="1" si="292"/>
        <v>0</v>
      </c>
      <c r="BX521" s="4">
        <f t="shared" ca="1" si="292"/>
        <v>0</v>
      </c>
      <c r="BY521" s="4">
        <f t="shared" ca="1" si="292"/>
        <v>0</v>
      </c>
      <c r="BZ521" s="4">
        <f t="shared" ca="1" si="292"/>
        <v>0</v>
      </c>
      <c r="CA521" s="4">
        <f t="shared" ca="1" si="292"/>
        <v>0</v>
      </c>
      <c r="CC521" s="4">
        <f t="shared" ca="1" si="292"/>
        <v>0</v>
      </c>
    </row>
    <row r="522" spans="4:81">
      <c r="G522" s="35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205"/>
      <c r="AY522" s="47"/>
      <c r="AZ522" s="47"/>
      <c r="BA522" s="47"/>
      <c r="BB522" s="47"/>
      <c r="BC522" s="47"/>
      <c r="BD522" s="47"/>
      <c r="BE522" s="47"/>
      <c r="BF522" s="47"/>
    </row>
    <row r="523" spans="4:81"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203"/>
      <c r="AY523" s="35"/>
      <c r="AZ523" s="35"/>
      <c r="BA523" s="35"/>
      <c r="BB523" s="35"/>
      <c r="BC523" s="35"/>
      <c r="BD523" s="35"/>
      <c r="BE523" s="35"/>
      <c r="BF523" s="35"/>
    </row>
    <row r="524" spans="4:81" ht="21">
      <c r="D524" s="26">
        <v>516</v>
      </c>
      <c r="E524" s="26" t="str">
        <f t="shared" ref="E524:E542" si="296">$A$5&amp;D524</f>
        <v>历史新!C516</v>
      </c>
      <c r="G524" s="696" t="s">
        <v>607</v>
      </c>
      <c r="H524" s="696"/>
      <c r="I524" s="42" t="str">
        <f>I97</f>
        <v>201101</v>
      </c>
      <c r="J524" s="42" t="str">
        <f t="shared" ref="J524:BQ524" si="297">J97</f>
        <v>201102</v>
      </c>
      <c r="K524" s="42" t="str">
        <f t="shared" si="297"/>
        <v>201103</v>
      </c>
      <c r="L524" s="42" t="str">
        <f t="shared" si="297"/>
        <v>201104</v>
      </c>
      <c r="M524" s="42" t="str">
        <f t="shared" si="297"/>
        <v>201105</v>
      </c>
      <c r="N524" s="42" t="str">
        <f t="shared" si="297"/>
        <v>201106</v>
      </c>
      <c r="O524" s="42" t="str">
        <f t="shared" si="297"/>
        <v>201107</v>
      </c>
      <c r="P524" s="42" t="str">
        <f t="shared" si="297"/>
        <v>201108</v>
      </c>
      <c r="Q524" s="42" t="str">
        <f t="shared" si="297"/>
        <v>201109</v>
      </c>
      <c r="R524" s="42" t="str">
        <f t="shared" si="297"/>
        <v>201110</v>
      </c>
      <c r="S524" s="42" t="str">
        <f t="shared" si="297"/>
        <v>201111</v>
      </c>
      <c r="T524" s="42" t="str">
        <f t="shared" si="297"/>
        <v>201112</v>
      </c>
      <c r="U524" s="42" t="str">
        <f t="shared" si="297"/>
        <v>201201</v>
      </c>
      <c r="V524" s="42" t="str">
        <f t="shared" si="297"/>
        <v>201202</v>
      </c>
      <c r="W524" s="42" t="str">
        <f t="shared" si="297"/>
        <v>201203</v>
      </c>
      <c r="X524" s="42" t="str">
        <f t="shared" si="297"/>
        <v>201204</v>
      </c>
      <c r="Y524" s="42" t="str">
        <f t="shared" si="297"/>
        <v>201205</v>
      </c>
      <c r="Z524" s="42" t="str">
        <f t="shared" si="297"/>
        <v>201206</v>
      </c>
      <c r="AA524" s="42" t="str">
        <f t="shared" si="297"/>
        <v>201207</v>
      </c>
      <c r="AB524" s="42" t="str">
        <f t="shared" si="297"/>
        <v>201208</v>
      </c>
      <c r="AC524" s="42" t="str">
        <f t="shared" si="297"/>
        <v>201209</v>
      </c>
      <c r="AD524" s="42" t="str">
        <f t="shared" si="297"/>
        <v>201210</v>
      </c>
      <c r="AE524" s="42" t="str">
        <f t="shared" si="297"/>
        <v>201211</v>
      </c>
      <c r="AF524" s="42" t="str">
        <f t="shared" si="297"/>
        <v>201212</v>
      </c>
      <c r="AG524" s="42" t="str">
        <f t="shared" si="297"/>
        <v>201301</v>
      </c>
      <c r="AH524" s="42" t="str">
        <f t="shared" si="297"/>
        <v>201302</v>
      </c>
      <c r="AI524" s="42" t="str">
        <f t="shared" si="297"/>
        <v>201303</v>
      </c>
      <c r="AJ524" s="42" t="str">
        <f t="shared" si="297"/>
        <v>201304</v>
      </c>
      <c r="AK524" s="42" t="str">
        <f t="shared" si="297"/>
        <v>201305</v>
      </c>
      <c r="AL524" s="42" t="str">
        <f t="shared" si="297"/>
        <v>201306</v>
      </c>
      <c r="AM524" s="42" t="str">
        <f t="shared" si="297"/>
        <v>201307</v>
      </c>
      <c r="AN524" s="42" t="str">
        <f t="shared" si="297"/>
        <v>201308</v>
      </c>
      <c r="AO524" s="42" t="str">
        <f t="shared" si="297"/>
        <v>201309</v>
      </c>
      <c r="AP524" s="42" t="str">
        <f t="shared" si="297"/>
        <v>201310</v>
      </c>
      <c r="AQ524" s="42" t="str">
        <f t="shared" si="297"/>
        <v>201311</v>
      </c>
      <c r="AR524" s="42" t="str">
        <f t="shared" si="297"/>
        <v>201312</v>
      </c>
      <c r="AS524" s="42" t="str">
        <f t="shared" si="297"/>
        <v>201401</v>
      </c>
      <c r="AT524" s="42" t="str">
        <f t="shared" si="297"/>
        <v>201402</v>
      </c>
      <c r="AU524" s="42" t="str">
        <f t="shared" si="297"/>
        <v>201403</v>
      </c>
      <c r="AV524" s="42" t="str">
        <f t="shared" si="297"/>
        <v>201404</v>
      </c>
      <c r="AW524" s="42" t="str">
        <f t="shared" si="297"/>
        <v>201405</v>
      </c>
      <c r="AX524" s="42" t="str">
        <f t="shared" si="297"/>
        <v>201406</v>
      </c>
      <c r="AY524" s="42" t="str">
        <f t="shared" si="297"/>
        <v>201407</v>
      </c>
      <c r="AZ524" s="42" t="str">
        <f t="shared" si="297"/>
        <v>201408</v>
      </c>
      <c r="BA524" s="42" t="str">
        <f t="shared" si="297"/>
        <v>201409</v>
      </c>
      <c r="BB524" s="42" t="str">
        <f t="shared" si="297"/>
        <v>201410</v>
      </c>
      <c r="BC524" s="42" t="str">
        <f t="shared" si="297"/>
        <v>201411</v>
      </c>
      <c r="BD524" s="42" t="str">
        <f t="shared" si="297"/>
        <v>201412</v>
      </c>
      <c r="BE524" s="42" t="str">
        <f t="shared" si="297"/>
        <v>201501</v>
      </c>
      <c r="BF524" s="42" t="str">
        <f t="shared" si="297"/>
        <v>201502</v>
      </c>
      <c r="BG524" s="42" t="str">
        <f t="shared" si="297"/>
        <v>201503</v>
      </c>
      <c r="BH524" s="42" t="str">
        <f t="shared" si="297"/>
        <v>201504</v>
      </c>
      <c r="BI524" s="42" t="str">
        <f t="shared" si="297"/>
        <v>201505</v>
      </c>
      <c r="BJ524" s="42" t="str">
        <f t="shared" si="297"/>
        <v>201506</v>
      </c>
      <c r="BK524" s="42" t="str">
        <f t="shared" si="297"/>
        <v>201507</v>
      </c>
      <c r="BL524" s="42" t="str">
        <f t="shared" si="297"/>
        <v>201508</v>
      </c>
      <c r="BM524" s="42" t="str">
        <f t="shared" si="297"/>
        <v>201509</v>
      </c>
      <c r="BN524" s="42" t="str">
        <f t="shared" si="297"/>
        <v>201510</v>
      </c>
      <c r="BO524" s="42" t="str">
        <f t="shared" si="297"/>
        <v>201511</v>
      </c>
      <c r="BP524" s="42" t="str">
        <f t="shared" si="297"/>
        <v>201512</v>
      </c>
      <c r="BQ524" s="42" t="str">
        <f t="shared" si="297"/>
        <v>201601</v>
      </c>
      <c r="BR524" s="42" t="str">
        <f t="shared" ref="BR524:CB524" si="298">BR97</f>
        <v>201602</v>
      </c>
      <c r="BS524" s="42" t="str">
        <f t="shared" si="298"/>
        <v>201603</v>
      </c>
      <c r="BT524" s="42" t="str">
        <f t="shared" si="298"/>
        <v>201604</v>
      </c>
      <c r="BU524" s="42" t="str">
        <f t="shared" si="298"/>
        <v>201605</v>
      </c>
      <c r="BV524" s="42" t="str">
        <f t="shared" si="298"/>
        <v>201606</v>
      </c>
      <c r="BW524" s="42" t="str">
        <f t="shared" si="298"/>
        <v>201607</v>
      </c>
      <c r="BX524" s="42" t="str">
        <f t="shared" si="298"/>
        <v>201608</v>
      </c>
      <c r="BY524" s="42" t="str">
        <f t="shared" si="298"/>
        <v>201609</v>
      </c>
      <c r="BZ524" s="42" t="str">
        <f t="shared" si="298"/>
        <v>201610</v>
      </c>
      <c r="CA524" s="42" t="str">
        <f t="shared" si="298"/>
        <v>201611</v>
      </c>
      <c r="CB524" s="42" t="str">
        <f t="shared" si="298"/>
        <v>201612</v>
      </c>
      <c r="CC524" s="42" t="str">
        <f t="shared" ref="CC524" si="299">CC97</f>
        <v>201701</v>
      </c>
    </row>
    <row r="525" spans="4:81">
      <c r="D525" s="26">
        <v>517</v>
      </c>
      <c r="E525" s="26" t="str">
        <f t="shared" si="296"/>
        <v>历史新!C517</v>
      </c>
      <c r="G525" s="694" t="s">
        <v>14</v>
      </c>
      <c r="H525" s="294" t="s">
        <v>70</v>
      </c>
      <c r="I525" s="43">
        <f ca="1">OFFSET(INDIRECT($E525),0,I$1)</f>
        <v>0</v>
      </c>
      <c r="J525" s="43">
        <f t="shared" ref="J525:BP529" ca="1" si="300">OFFSET(INDIRECT($E525),0,J$1)</f>
        <v>0</v>
      </c>
      <c r="K525" s="43">
        <f t="shared" ca="1" si="300"/>
        <v>0</v>
      </c>
      <c r="L525" s="43">
        <f t="shared" ca="1" si="300"/>
        <v>0</v>
      </c>
      <c r="M525" s="43">
        <f t="shared" ca="1" si="300"/>
        <v>0</v>
      </c>
      <c r="N525" s="43">
        <f t="shared" ca="1" si="300"/>
        <v>0</v>
      </c>
      <c r="O525" s="43">
        <f t="shared" ca="1" si="300"/>
        <v>0</v>
      </c>
      <c r="P525" s="43">
        <f t="shared" ca="1" si="300"/>
        <v>0</v>
      </c>
      <c r="Q525" s="43">
        <f t="shared" ca="1" si="300"/>
        <v>0</v>
      </c>
      <c r="R525" s="43">
        <f t="shared" ca="1" si="300"/>
        <v>0</v>
      </c>
      <c r="S525" s="43">
        <f t="shared" ca="1" si="300"/>
        <v>0</v>
      </c>
      <c r="T525" s="43">
        <f t="shared" ca="1" si="300"/>
        <v>0</v>
      </c>
      <c r="U525" s="43">
        <f t="shared" ca="1" si="300"/>
        <v>0</v>
      </c>
      <c r="V525" s="43">
        <f t="shared" ca="1" si="300"/>
        <v>0</v>
      </c>
      <c r="W525" s="43">
        <f t="shared" ca="1" si="300"/>
        <v>0</v>
      </c>
      <c r="X525" s="43">
        <f t="shared" ca="1" si="300"/>
        <v>0</v>
      </c>
      <c r="Y525" s="43">
        <f t="shared" ca="1" si="300"/>
        <v>0</v>
      </c>
      <c r="Z525" s="43">
        <f t="shared" ca="1" si="300"/>
        <v>0</v>
      </c>
      <c r="AA525" s="43">
        <f t="shared" ca="1" si="300"/>
        <v>0</v>
      </c>
      <c r="AB525" s="43">
        <f t="shared" ca="1" si="300"/>
        <v>0</v>
      </c>
      <c r="AC525" s="43">
        <f t="shared" ca="1" si="300"/>
        <v>0</v>
      </c>
      <c r="AD525" s="43">
        <f t="shared" ca="1" si="300"/>
        <v>0</v>
      </c>
      <c r="AE525" s="43">
        <f t="shared" ca="1" si="300"/>
        <v>0</v>
      </c>
      <c r="AF525" s="43">
        <f t="shared" ca="1" si="300"/>
        <v>0</v>
      </c>
      <c r="AG525" s="43">
        <f t="shared" ca="1" si="300"/>
        <v>0</v>
      </c>
      <c r="AH525" s="43">
        <f t="shared" ca="1" si="300"/>
        <v>0</v>
      </c>
      <c r="AI525" s="43">
        <f t="shared" ca="1" si="300"/>
        <v>0</v>
      </c>
      <c r="AJ525" s="43">
        <f t="shared" ca="1" si="300"/>
        <v>0</v>
      </c>
      <c r="AK525" s="43">
        <f t="shared" ca="1" si="300"/>
        <v>0</v>
      </c>
      <c r="AL525" s="43">
        <f t="shared" ca="1" si="300"/>
        <v>0</v>
      </c>
      <c r="AM525" s="43">
        <f t="shared" ca="1" si="300"/>
        <v>0</v>
      </c>
      <c r="AN525" s="43">
        <f t="shared" ca="1" si="300"/>
        <v>0</v>
      </c>
      <c r="AO525" s="43">
        <f t="shared" ca="1" si="300"/>
        <v>0</v>
      </c>
      <c r="AP525" s="43">
        <f t="shared" ca="1" si="300"/>
        <v>0</v>
      </c>
      <c r="AQ525" s="43">
        <f t="shared" ca="1" si="300"/>
        <v>0</v>
      </c>
      <c r="AR525" s="43">
        <f t="shared" ca="1" si="300"/>
        <v>0</v>
      </c>
      <c r="AS525" s="43">
        <f t="shared" ca="1" si="300"/>
        <v>0</v>
      </c>
      <c r="AT525" s="43">
        <f t="shared" ca="1" si="300"/>
        <v>0</v>
      </c>
      <c r="AU525" s="43">
        <f t="shared" ca="1" si="300"/>
        <v>0</v>
      </c>
      <c r="AV525" s="43">
        <f t="shared" ca="1" si="300"/>
        <v>0</v>
      </c>
      <c r="AW525" s="43">
        <f t="shared" ca="1" si="300"/>
        <v>0</v>
      </c>
      <c r="AX525" s="2">
        <f t="shared" ca="1" si="300"/>
        <v>0</v>
      </c>
      <c r="AY525" s="2">
        <f t="shared" ca="1" si="300"/>
        <v>0</v>
      </c>
      <c r="AZ525" s="2">
        <f t="shared" ca="1" si="300"/>
        <v>0</v>
      </c>
      <c r="BA525" s="2">
        <f t="shared" ca="1" si="300"/>
        <v>0</v>
      </c>
      <c r="BB525" s="2">
        <f t="shared" ca="1" si="300"/>
        <v>0</v>
      </c>
      <c r="BC525" s="2">
        <f t="shared" ca="1" si="300"/>
        <v>0</v>
      </c>
      <c r="BD525" s="2">
        <f t="shared" ca="1" si="300"/>
        <v>0</v>
      </c>
      <c r="BE525" s="2">
        <f t="shared" ca="1" si="300"/>
        <v>975</v>
      </c>
      <c r="BF525" s="2">
        <f t="shared" ca="1" si="300"/>
        <v>6067</v>
      </c>
      <c r="BG525" s="2">
        <f t="shared" ca="1" si="300"/>
        <v>8675</v>
      </c>
      <c r="BH525" s="2">
        <f t="shared" ca="1" si="300"/>
        <v>218825</v>
      </c>
      <c r="BI525" s="2">
        <f t="shared" ca="1" si="300"/>
        <v>590265</v>
      </c>
      <c r="BJ525" s="2">
        <f t="shared" ca="1" si="300"/>
        <v>661072</v>
      </c>
      <c r="BK525" s="2">
        <f t="shared" ca="1" si="300"/>
        <v>768046</v>
      </c>
      <c r="BL525" s="2">
        <f t="shared" ca="1" si="300"/>
        <v>0</v>
      </c>
      <c r="BM525" s="2">
        <f t="shared" ca="1" si="300"/>
        <v>0</v>
      </c>
      <c r="BN525" s="2">
        <f t="shared" ca="1" si="300"/>
        <v>0</v>
      </c>
      <c r="BO525" s="2">
        <f t="shared" ca="1" si="300"/>
        <v>0</v>
      </c>
      <c r="BP525" s="2">
        <f t="shared" ca="1" si="300"/>
        <v>0</v>
      </c>
      <c r="BR525" s="2">
        <f t="shared" ref="BR525:CC540" ca="1" si="301">OFFSET(INDIRECT($E525),0,BR$1)</f>
        <v>0</v>
      </c>
      <c r="BS525" s="2">
        <f t="shared" ca="1" si="301"/>
        <v>0</v>
      </c>
      <c r="BT525" s="2">
        <f t="shared" ca="1" si="301"/>
        <v>0</v>
      </c>
      <c r="BV525" s="2">
        <f t="shared" ca="1" si="301"/>
        <v>0</v>
      </c>
      <c r="BW525" s="2">
        <f t="shared" ca="1" si="301"/>
        <v>0</v>
      </c>
      <c r="BX525" s="2">
        <f t="shared" ca="1" si="301"/>
        <v>0</v>
      </c>
      <c r="BY525" s="2">
        <f t="shared" ca="1" si="301"/>
        <v>0</v>
      </c>
      <c r="BZ525" s="2">
        <f t="shared" ca="1" si="301"/>
        <v>0</v>
      </c>
      <c r="CA525" s="2">
        <f t="shared" ca="1" si="301"/>
        <v>0</v>
      </c>
      <c r="CC525" s="2">
        <f t="shared" ca="1" si="301"/>
        <v>0</v>
      </c>
    </row>
    <row r="526" spans="4:81">
      <c r="D526" s="26">
        <v>518</v>
      </c>
      <c r="E526" s="26" t="str">
        <f t="shared" si="296"/>
        <v>历史新!C518</v>
      </c>
      <c r="G526" s="694"/>
      <c r="H526" s="29" t="s">
        <v>71</v>
      </c>
      <c r="I526" s="49">
        <f t="shared" ref="I526:X545" ca="1" si="302">OFFSET(INDIRECT($E526),0,I$1)</f>
        <v>0</v>
      </c>
      <c r="J526" s="49">
        <f t="shared" ca="1" si="300"/>
        <v>0</v>
      </c>
      <c r="K526" s="49">
        <f t="shared" ca="1" si="300"/>
        <v>0</v>
      </c>
      <c r="L526" s="49">
        <f t="shared" ca="1" si="300"/>
        <v>0</v>
      </c>
      <c r="M526" s="49">
        <f t="shared" ca="1" si="300"/>
        <v>0</v>
      </c>
      <c r="N526" s="49">
        <f t="shared" ca="1" si="300"/>
        <v>0</v>
      </c>
      <c r="O526" s="49">
        <f t="shared" ca="1" si="300"/>
        <v>0</v>
      </c>
      <c r="P526" s="49">
        <f t="shared" ca="1" si="300"/>
        <v>0</v>
      </c>
      <c r="Q526" s="49">
        <f t="shared" ca="1" si="300"/>
        <v>0</v>
      </c>
      <c r="R526" s="49">
        <f t="shared" ca="1" si="300"/>
        <v>0</v>
      </c>
      <c r="S526" s="49">
        <f t="shared" ca="1" si="300"/>
        <v>0</v>
      </c>
      <c r="T526" s="49">
        <f t="shared" ca="1" si="300"/>
        <v>0</v>
      </c>
      <c r="U526" s="49">
        <f t="shared" ca="1" si="300"/>
        <v>0</v>
      </c>
      <c r="V526" s="49">
        <f t="shared" ca="1" si="300"/>
        <v>0</v>
      </c>
      <c r="W526" s="49">
        <f t="shared" ca="1" si="300"/>
        <v>0</v>
      </c>
      <c r="X526" s="49">
        <f t="shared" ca="1" si="300"/>
        <v>0</v>
      </c>
      <c r="Y526" s="49">
        <f t="shared" ca="1" si="300"/>
        <v>0</v>
      </c>
      <c r="Z526" s="49">
        <f t="shared" ca="1" si="300"/>
        <v>0</v>
      </c>
      <c r="AA526" s="49">
        <f t="shared" ca="1" si="300"/>
        <v>0</v>
      </c>
      <c r="AB526" s="49">
        <f t="shared" ca="1" si="300"/>
        <v>0</v>
      </c>
      <c r="AC526" s="49">
        <f t="shared" ca="1" si="300"/>
        <v>0</v>
      </c>
      <c r="AD526" s="49">
        <f t="shared" ca="1" si="300"/>
        <v>0</v>
      </c>
      <c r="AE526" s="49">
        <f t="shared" ca="1" si="300"/>
        <v>0</v>
      </c>
      <c r="AF526" s="49">
        <f t="shared" ca="1" si="300"/>
        <v>0</v>
      </c>
      <c r="AG526" s="49">
        <f t="shared" ca="1" si="300"/>
        <v>0</v>
      </c>
      <c r="AH526" s="49">
        <f t="shared" ca="1" si="300"/>
        <v>0</v>
      </c>
      <c r="AI526" s="49">
        <f t="shared" ca="1" si="300"/>
        <v>0</v>
      </c>
      <c r="AJ526" s="49">
        <f t="shared" ca="1" si="300"/>
        <v>0</v>
      </c>
      <c r="AK526" s="49">
        <f t="shared" ca="1" si="300"/>
        <v>0</v>
      </c>
      <c r="AL526" s="49">
        <f t="shared" ca="1" si="300"/>
        <v>0</v>
      </c>
      <c r="AM526" s="49">
        <f t="shared" ca="1" si="300"/>
        <v>0</v>
      </c>
      <c r="AN526" s="49">
        <f t="shared" ca="1" si="300"/>
        <v>0</v>
      </c>
      <c r="AO526" s="49">
        <f t="shared" ca="1" si="300"/>
        <v>0</v>
      </c>
      <c r="AP526" s="49">
        <f t="shared" ca="1" si="300"/>
        <v>0</v>
      </c>
      <c r="AQ526" s="49">
        <f t="shared" ca="1" si="300"/>
        <v>0</v>
      </c>
      <c r="AR526" s="49">
        <f t="shared" ca="1" si="300"/>
        <v>0</v>
      </c>
      <c r="AS526" s="49">
        <f t="shared" ca="1" si="300"/>
        <v>0</v>
      </c>
      <c r="AT526" s="49">
        <f t="shared" ca="1" si="300"/>
        <v>0</v>
      </c>
      <c r="AU526" s="49">
        <f t="shared" ca="1" si="300"/>
        <v>0</v>
      </c>
      <c r="AV526" s="49">
        <f t="shared" ca="1" si="300"/>
        <v>0</v>
      </c>
      <c r="AW526" s="49">
        <f t="shared" ca="1" si="300"/>
        <v>0</v>
      </c>
      <c r="AX526" s="4">
        <f t="shared" ca="1" si="300"/>
        <v>0</v>
      </c>
      <c r="AY526" s="4">
        <f t="shared" ca="1" si="300"/>
        <v>0</v>
      </c>
      <c r="AZ526" s="4">
        <f t="shared" ca="1" si="300"/>
        <v>0</v>
      </c>
      <c r="BA526" s="4">
        <f t="shared" ca="1" si="300"/>
        <v>0</v>
      </c>
      <c r="BB526" s="4">
        <f t="shared" ca="1" si="300"/>
        <v>0</v>
      </c>
      <c r="BC526" s="4">
        <f t="shared" ca="1" si="300"/>
        <v>0</v>
      </c>
      <c r="BD526" s="4">
        <f t="shared" ca="1" si="300"/>
        <v>0</v>
      </c>
      <c r="BE526" s="4">
        <f t="shared" ca="1" si="300"/>
        <v>0</v>
      </c>
      <c r="BF526" s="4">
        <f t="shared" ca="1" si="300"/>
        <v>5.2225999999999999</v>
      </c>
      <c r="BG526" s="4">
        <f t="shared" ca="1" si="300"/>
        <v>0.4299</v>
      </c>
      <c r="BH526" s="4">
        <f t="shared" ca="1" si="300"/>
        <v>24.224799999999998</v>
      </c>
      <c r="BI526" s="4">
        <f t="shared" ca="1" si="300"/>
        <v>1.6974</v>
      </c>
      <c r="BJ526" s="4">
        <f t="shared" ca="1" si="300"/>
        <v>0.12</v>
      </c>
      <c r="BK526" s="4">
        <f t="shared" ca="1" si="300"/>
        <v>0.1618</v>
      </c>
      <c r="BL526" s="4">
        <f t="shared" ca="1" si="300"/>
        <v>0</v>
      </c>
      <c r="BM526" s="4">
        <f t="shared" ca="1" si="300"/>
        <v>0</v>
      </c>
      <c r="BN526" s="4">
        <f t="shared" ca="1" si="300"/>
        <v>0</v>
      </c>
      <c r="BO526" s="4">
        <f t="shared" ca="1" si="300"/>
        <v>0</v>
      </c>
      <c r="BP526" s="4">
        <f t="shared" ca="1" si="300"/>
        <v>0</v>
      </c>
      <c r="BR526" s="4">
        <f t="shared" ca="1" si="301"/>
        <v>0</v>
      </c>
      <c r="BS526" s="4">
        <f t="shared" ca="1" si="301"/>
        <v>0</v>
      </c>
      <c r="BT526" s="4">
        <f t="shared" ca="1" si="301"/>
        <v>0</v>
      </c>
      <c r="BV526" s="4">
        <f t="shared" ca="1" si="301"/>
        <v>0</v>
      </c>
      <c r="BW526" s="4">
        <f t="shared" ca="1" si="301"/>
        <v>0</v>
      </c>
      <c r="BX526" s="4">
        <f t="shared" ca="1" si="301"/>
        <v>0</v>
      </c>
      <c r="BY526" s="4">
        <f t="shared" ca="1" si="301"/>
        <v>0</v>
      </c>
      <c r="BZ526" s="4">
        <f t="shared" ca="1" si="301"/>
        <v>0</v>
      </c>
      <c r="CA526" s="4">
        <f t="shared" ca="1" si="301"/>
        <v>0</v>
      </c>
      <c r="CC526" s="4">
        <f t="shared" ca="1" si="301"/>
        <v>0</v>
      </c>
    </row>
    <row r="527" spans="4:81">
      <c r="D527" s="26">
        <v>519</v>
      </c>
      <c r="E527" s="26" t="str">
        <f t="shared" si="296"/>
        <v>历史新!C519</v>
      </c>
      <c r="G527" s="694"/>
      <c r="H527" s="294" t="s">
        <v>72</v>
      </c>
      <c r="I527" s="43">
        <f t="shared" ca="1" si="302"/>
        <v>0</v>
      </c>
      <c r="J527" s="43">
        <f t="shared" ca="1" si="300"/>
        <v>0</v>
      </c>
      <c r="K527" s="43">
        <f t="shared" ca="1" si="300"/>
        <v>0</v>
      </c>
      <c r="L527" s="43">
        <f t="shared" ca="1" si="300"/>
        <v>0</v>
      </c>
      <c r="M527" s="43">
        <f t="shared" ca="1" si="300"/>
        <v>0</v>
      </c>
      <c r="N527" s="43">
        <f t="shared" ca="1" si="300"/>
        <v>0</v>
      </c>
      <c r="O527" s="43">
        <f t="shared" ca="1" si="300"/>
        <v>0</v>
      </c>
      <c r="P527" s="43">
        <f t="shared" ca="1" si="300"/>
        <v>0</v>
      </c>
      <c r="Q527" s="43">
        <f t="shared" ca="1" si="300"/>
        <v>0</v>
      </c>
      <c r="R527" s="43">
        <f t="shared" ca="1" si="300"/>
        <v>0</v>
      </c>
      <c r="S527" s="43">
        <f t="shared" ca="1" si="300"/>
        <v>0</v>
      </c>
      <c r="T527" s="43">
        <f t="shared" ca="1" si="300"/>
        <v>0</v>
      </c>
      <c r="U527" s="43">
        <f t="shared" ca="1" si="300"/>
        <v>0</v>
      </c>
      <c r="V527" s="43">
        <f t="shared" ca="1" si="300"/>
        <v>0</v>
      </c>
      <c r="W527" s="43">
        <f t="shared" ca="1" si="300"/>
        <v>0</v>
      </c>
      <c r="X527" s="43">
        <f t="shared" ca="1" si="300"/>
        <v>0</v>
      </c>
      <c r="Y527" s="43">
        <f t="shared" ca="1" si="300"/>
        <v>0</v>
      </c>
      <c r="Z527" s="43">
        <f t="shared" ca="1" si="300"/>
        <v>0</v>
      </c>
      <c r="AA527" s="43">
        <f t="shared" ca="1" si="300"/>
        <v>0</v>
      </c>
      <c r="AB527" s="43">
        <f t="shared" ca="1" si="300"/>
        <v>0</v>
      </c>
      <c r="AC527" s="43">
        <f t="shared" ca="1" si="300"/>
        <v>0</v>
      </c>
      <c r="AD527" s="43">
        <f t="shared" ca="1" si="300"/>
        <v>0</v>
      </c>
      <c r="AE527" s="43">
        <f t="shared" ca="1" si="300"/>
        <v>0</v>
      </c>
      <c r="AF527" s="43">
        <f t="shared" ca="1" si="300"/>
        <v>0</v>
      </c>
      <c r="AG527" s="43">
        <f t="shared" ca="1" si="300"/>
        <v>0</v>
      </c>
      <c r="AH527" s="43">
        <f t="shared" ca="1" si="300"/>
        <v>0</v>
      </c>
      <c r="AI527" s="43">
        <f t="shared" ca="1" si="300"/>
        <v>0</v>
      </c>
      <c r="AJ527" s="43">
        <f t="shared" ca="1" si="300"/>
        <v>0</v>
      </c>
      <c r="AK527" s="43">
        <f t="shared" ca="1" si="300"/>
        <v>0</v>
      </c>
      <c r="AL527" s="43">
        <f t="shared" ca="1" si="300"/>
        <v>0</v>
      </c>
      <c r="AM527" s="43">
        <f t="shared" ca="1" si="300"/>
        <v>0</v>
      </c>
      <c r="AN527" s="43">
        <f t="shared" ca="1" si="300"/>
        <v>0</v>
      </c>
      <c r="AO527" s="43">
        <f t="shared" ca="1" si="300"/>
        <v>0</v>
      </c>
      <c r="AP527" s="43">
        <f t="shared" ca="1" si="300"/>
        <v>0</v>
      </c>
      <c r="AQ527" s="43">
        <f t="shared" ca="1" si="300"/>
        <v>0</v>
      </c>
      <c r="AR527" s="43">
        <f t="shared" ca="1" si="300"/>
        <v>0</v>
      </c>
      <c r="AS527" s="43">
        <f t="shared" ca="1" si="300"/>
        <v>0</v>
      </c>
      <c r="AT527" s="43">
        <f t="shared" ca="1" si="300"/>
        <v>0</v>
      </c>
      <c r="AU527" s="43">
        <f t="shared" ca="1" si="300"/>
        <v>0</v>
      </c>
      <c r="AV527" s="43">
        <f t="shared" ca="1" si="300"/>
        <v>0</v>
      </c>
      <c r="AW527" s="43">
        <f t="shared" ca="1" si="300"/>
        <v>0</v>
      </c>
      <c r="AX527" s="2">
        <f t="shared" ca="1" si="300"/>
        <v>0</v>
      </c>
      <c r="AY527" s="2">
        <f t="shared" ca="1" si="300"/>
        <v>0</v>
      </c>
      <c r="AZ527" s="2">
        <f t="shared" ca="1" si="300"/>
        <v>0</v>
      </c>
      <c r="BA527" s="2">
        <f t="shared" ca="1" si="300"/>
        <v>0</v>
      </c>
      <c r="BB527" s="2">
        <f t="shared" ca="1" si="300"/>
        <v>0</v>
      </c>
      <c r="BC527" s="2">
        <f t="shared" ca="1" si="300"/>
        <v>0</v>
      </c>
      <c r="BD527" s="2">
        <f t="shared" ca="1" si="300"/>
        <v>0</v>
      </c>
      <c r="BE527" s="2">
        <f t="shared" ca="1" si="300"/>
        <v>0</v>
      </c>
      <c r="BF527" s="2">
        <f t="shared" ca="1" si="300"/>
        <v>0</v>
      </c>
      <c r="BG527" s="2">
        <f t="shared" ca="1" si="300"/>
        <v>3343</v>
      </c>
      <c r="BH527" s="2">
        <f t="shared" ca="1" si="300"/>
        <v>44730</v>
      </c>
      <c r="BI527" s="2">
        <f t="shared" ca="1" si="300"/>
        <v>135313</v>
      </c>
      <c r="BJ527" s="2">
        <f t="shared" ca="1" si="300"/>
        <v>136253</v>
      </c>
      <c r="BK527" s="2">
        <f t="shared" ca="1" si="300"/>
        <v>153977</v>
      </c>
      <c r="BL527" s="2">
        <f t="shared" ca="1" si="300"/>
        <v>0</v>
      </c>
      <c r="BM527" s="2">
        <f t="shared" ca="1" si="300"/>
        <v>0</v>
      </c>
      <c r="BN527" s="2">
        <f t="shared" ca="1" si="300"/>
        <v>0</v>
      </c>
      <c r="BO527" s="2">
        <f t="shared" ca="1" si="300"/>
        <v>0</v>
      </c>
      <c r="BP527" s="2">
        <f t="shared" ca="1" si="300"/>
        <v>0</v>
      </c>
      <c r="BR527" s="2">
        <f t="shared" ca="1" si="301"/>
        <v>0</v>
      </c>
      <c r="BS527" s="2">
        <f t="shared" ca="1" si="301"/>
        <v>0</v>
      </c>
      <c r="BT527" s="2">
        <f t="shared" ca="1" si="301"/>
        <v>0</v>
      </c>
      <c r="BV527" s="2">
        <f t="shared" ca="1" si="301"/>
        <v>0</v>
      </c>
      <c r="BW527" s="2">
        <f t="shared" ca="1" si="301"/>
        <v>0</v>
      </c>
      <c r="BX527" s="2">
        <f t="shared" ca="1" si="301"/>
        <v>0</v>
      </c>
      <c r="BY527" s="2">
        <f t="shared" ca="1" si="301"/>
        <v>0</v>
      </c>
      <c r="BZ527" s="2">
        <f t="shared" ca="1" si="301"/>
        <v>0</v>
      </c>
      <c r="CA527" s="2">
        <f t="shared" ca="1" si="301"/>
        <v>0</v>
      </c>
      <c r="CC527" s="2">
        <f t="shared" ca="1" si="301"/>
        <v>0</v>
      </c>
    </row>
    <row r="528" spans="4:81">
      <c r="D528" s="26">
        <v>520</v>
      </c>
      <c r="E528" s="26" t="str">
        <f t="shared" si="296"/>
        <v>历史新!C520</v>
      </c>
      <c r="G528" s="694"/>
      <c r="H528" s="29" t="s">
        <v>73</v>
      </c>
      <c r="I528" s="49">
        <f t="shared" ca="1" si="302"/>
        <v>0</v>
      </c>
      <c r="J528" s="49">
        <f t="shared" ca="1" si="300"/>
        <v>0</v>
      </c>
      <c r="K528" s="49">
        <f t="shared" ca="1" si="300"/>
        <v>0</v>
      </c>
      <c r="L528" s="49">
        <f t="shared" ca="1" si="300"/>
        <v>0</v>
      </c>
      <c r="M528" s="49">
        <f t="shared" ca="1" si="300"/>
        <v>0</v>
      </c>
      <c r="N528" s="49">
        <f t="shared" ca="1" si="300"/>
        <v>0</v>
      </c>
      <c r="O528" s="49">
        <f t="shared" ca="1" si="300"/>
        <v>0</v>
      </c>
      <c r="P528" s="49">
        <f t="shared" ca="1" si="300"/>
        <v>0</v>
      </c>
      <c r="Q528" s="49">
        <f t="shared" ca="1" si="300"/>
        <v>0</v>
      </c>
      <c r="R528" s="49">
        <f t="shared" ca="1" si="300"/>
        <v>0</v>
      </c>
      <c r="S528" s="49">
        <f t="shared" ca="1" si="300"/>
        <v>0</v>
      </c>
      <c r="T528" s="49">
        <f t="shared" ca="1" si="300"/>
        <v>0</v>
      </c>
      <c r="U528" s="49">
        <f t="shared" ca="1" si="300"/>
        <v>0</v>
      </c>
      <c r="V528" s="49">
        <f t="shared" ca="1" si="300"/>
        <v>0</v>
      </c>
      <c r="W528" s="49">
        <f t="shared" ca="1" si="300"/>
        <v>0</v>
      </c>
      <c r="X528" s="49">
        <f t="shared" ca="1" si="300"/>
        <v>0</v>
      </c>
      <c r="Y528" s="49">
        <f t="shared" ca="1" si="300"/>
        <v>0</v>
      </c>
      <c r="Z528" s="49">
        <f t="shared" ca="1" si="300"/>
        <v>0</v>
      </c>
      <c r="AA528" s="49">
        <f t="shared" ca="1" si="300"/>
        <v>0</v>
      </c>
      <c r="AB528" s="49">
        <f t="shared" ca="1" si="300"/>
        <v>0</v>
      </c>
      <c r="AC528" s="49">
        <f t="shared" ca="1" si="300"/>
        <v>0</v>
      </c>
      <c r="AD528" s="49">
        <f t="shared" ca="1" si="300"/>
        <v>0</v>
      </c>
      <c r="AE528" s="49">
        <f t="shared" ca="1" si="300"/>
        <v>0</v>
      </c>
      <c r="AF528" s="49">
        <f t="shared" ca="1" si="300"/>
        <v>0</v>
      </c>
      <c r="AG528" s="49">
        <f t="shared" ca="1" si="300"/>
        <v>0</v>
      </c>
      <c r="AH528" s="49">
        <f t="shared" ca="1" si="300"/>
        <v>0</v>
      </c>
      <c r="AI528" s="49">
        <f t="shared" ca="1" si="300"/>
        <v>0</v>
      </c>
      <c r="AJ528" s="49">
        <f t="shared" ca="1" si="300"/>
        <v>0</v>
      </c>
      <c r="AK528" s="49">
        <f t="shared" ca="1" si="300"/>
        <v>0</v>
      </c>
      <c r="AL528" s="49">
        <f t="shared" ca="1" si="300"/>
        <v>0</v>
      </c>
      <c r="AM528" s="49">
        <f t="shared" ca="1" si="300"/>
        <v>0</v>
      </c>
      <c r="AN528" s="49">
        <f t="shared" ca="1" si="300"/>
        <v>0</v>
      </c>
      <c r="AO528" s="49">
        <f t="shared" ca="1" si="300"/>
        <v>0</v>
      </c>
      <c r="AP528" s="49">
        <f t="shared" ca="1" si="300"/>
        <v>0</v>
      </c>
      <c r="AQ528" s="49">
        <f t="shared" ca="1" si="300"/>
        <v>0</v>
      </c>
      <c r="AR528" s="49">
        <f t="shared" ca="1" si="300"/>
        <v>0</v>
      </c>
      <c r="AS528" s="49">
        <f t="shared" ca="1" si="300"/>
        <v>0</v>
      </c>
      <c r="AT528" s="49">
        <f t="shared" ca="1" si="300"/>
        <v>0</v>
      </c>
      <c r="AU528" s="49">
        <f t="shared" ca="1" si="300"/>
        <v>0</v>
      </c>
      <c r="AV528" s="49">
        <f t="shared" ca="1" si="300"/>
        <v>0</v>
      </c>
      <c r="AW528" s="49">
        <f t="shared" ca="1" si="300"/>
        <v>0</v>
      </c>
      <c r="AX528" s="4">
        <f t="shared" ca="1" si="300"/>
        <v>0</v>
      </c>
      <c r="AY528" s="4">
        <f t="shared" ca="1" si="300"/>
        <v>0</v>
      </c>
      <c r="AZ528" s="4">
        <f t="shared" ca="1" si="300"/>
        <v>0</v>
      </c>
      <c r="BA528" s="4">
        <f t="shared" ca="1" si="300"/>
        <v>0</v>
      </c>
      <c r="BB528" s="4">
        <f t="shared" ca="1" si="300"/>
        <v>0</v>
      </c>
      <c r="BC528" s="4">
        <f t="shared" ca="1" si="300"/>
        <v>0</v>
      </c>
      <c r="BD528" s="4">
        <f t="shared" ca="1" si="300"/>
        <v>0</v>
      </c>
      <c r="BE528" s="4">
        <f t="shared" ca="1" si="300"/>
        <v>0</v>
      </c>
      <c r="BF528" s="4">
        <f t="shared" ca="1" si="300"/>
        <v>0</v>
      </c>
      <c r="BG528" s="4">
        <f t="shared" ca="1" si="300"/>
        <v>0</v>
      </c>
      <c r="BH528" s="4">
        <f t="shared" ca="1" si="300"/>
        <v>12.3802</v>
      </c>
      <c r="BI528" s="4">
        <f t="shared" ca="1" si="300"/>
        <v>2.0251000000000001</v>
      </c>
      <c r="BJ528" s="4">
        <f t="shared" ca="1" si="300"/>
        <v>6.8999999999999999E-3</v>
      </c>
      <c r="BK528" s="4">
        <f t="shared" ca="1" si="300"/>
        <v>0.13009999999999999</v>
      </c>
      <c r="BL528" s="4">
        <f t="shared" ca="1" si="300"/>
        <v>0</v>
      </c>
      <c r="BM528" s="4">
        <f t="shared" ca="1" si="300"/>
        <v>0</v>
      </c>
      <c r="BN528" s="4">
        <f t="shared" ca="1" si="300"/>
        <v>0</v>
      </c>
      <c r="BO528" s="4">
        <f t="shared" ca="1" si="300"/>
        <v>0</v>
      </c>
      <c r="BP528" s="4">
        <f t="shared" ca="1" si="300"/>
        <v>0</v>
      </c>
      <c r="BR528" s="4">
        <f t="shared" ca="1" si="301"/>
        <v>0</v>
      </c>
      <c r="BS528" s="4">
        <f t="shared" ca="1" si="301"/>
        <v>0</v>
      </c>
      <c r="BT528" s="4">
        <f t="shared" ca="1" si="301"/>
        <v>0</v>
      </c>
      <c r="BV528" s="4">
        <f t="shared" ca="1" si="301"/>
        <v>0</v>
      </c>
      <c r="BW528" s="4">
        <f t="shared" ca="1" si="301"/>
        <v>0</v>
      </c>
      <c r="BX528" s="4">
        <f t="shared" ca="1" si="301"/>
        <v>0</v>
      </c>
      <c r="BY528" s="4">
        <f t="shared" ca="1" si="301"/>
        <v>0</v>
      </c>
      <c r="BZ528" s="4">
        <f t="shared" ca="1" si="301"/>
        <v>0</v>
      </c>
      <c r="CA528" s="4">
        <f t="shared" ca="1" si="301"/>
        <v>0</v>
      </c>
      <c r="CC528" s="4">
        <f t="shared" ca="1" si="301"/>
        <v>0</v>
      </c>
    </row>
    <row r="529" spans="4:81">
      <c r="D529" s="26">
        <v>521</v>
      </c>
      <c r="E529" s="26" t="str">
        <f t="shared" si="296"/>
        <v>历史新!C521</v>
      </c>
      <c r="G529" s="694"/>
      <c r="H529" s="294" t="s">
        <v>74</v>
      </c>
      <c r="I529" s="43">
        <f t="shared" ca="1" si="302"/>
        <v>0</v>
      </c>
      <c r="J529" s="43">
        <f t="shared" ca="1" si="300"/>
        <v>0</v>
      </c>
      <c r="K529" s="43">
        <f t="shared" ca="1" si="300"/>
        <v>0</v>
      </c>
      <c r="L529" s="43">
        <f t="shared" ca="1" si="300"/>
        <v>0</v>
      </c>
      <c r="M529" s="43">
        <f t="shared" ca="1" si="300"/>
        <v>0</v>
      </c>
      <c r="N529" s="43">
        <f t="shared" ca="1" si="300"/>
        <v>0</v>
      </c>
      <c r="O529" s="43">
        <f t="shared" ca="1" si="300"/>
        <v>0</v>
      </c>
      <c r="P529" s="43">
        <f t="shared" ca="1" si="300"/>
        <v>0</v>
      </c>
      <c r="Q529" s="43">
        <f t="shared" ca="1" si="300"/>
        <v>0</v>
      </c>
      <c r="R529" s="43">
        <f t="shared" ca="1" si="300"/>
        <v>0</v>
      </c>
      <c r="S529" s="43">
        <f t="shared" ca="1" si="300"/>
        <v>0</v>
      </c>
      <c r="T529" s="43">
        <f t="shared" ca="1" si="300"/>
        <v>0</v>
      </c>
      <c r="U529" s="43">
        <f t="shared" ca="1" si="300"/>
        <v>0</v>
      </c>
      <c r="V529" s="43">
        <f t="shared" ca="1" si="300"/>
        <v>0</v>
      </c>
      <c r="W529" s="43">
        <f t="shared" ca="1" si="300"/>
        <v>0</v>
      </c>
      <c r="X529" s="43">
        <f t="shared" ca="1" si="300"/>
        <v>0</v>
      </c>
      <c r="Y529" s="43">
        <f t="shared" ca="1" si="300"/>
        <v>0</v>
      </c>
      <c r="Z529" s="43">
        <f t="shared" ca="1" si="300"/>
        <v>0</v>
      </c>
      <c r="AA529" s="43">
        <f t="shared" ca="1" si="300"/>
        <v>0</v>
      </c>
      <c r="AB529" s="43">
        <f t="shared" ca="1" si="300"/>
        <v>0</v>
      </c>
      <c r="AC529" s="43">
        <f t="shared" ref="AC529:AR529" ca="1" si="303">OFFSET(INDIRECT($E529),0,AC$1)</f>
        <v>0</v>
      </c>
      <c r="AD529" s="43">
        <f t="shared" ca="1" si="303"/>
        <v>0</v>
      </c>
      <c r="AE529" s="43">
        <f t="shared" ca="1" si="303"/>
        <v>0</v>
      </c>
      <c r="AF529" s="43">
        <f t="shared" ca="1" si="303"/>
        <v>0</v>
      </c>
      <c r="AG529" s="43">
        <f t="shared" ca="1" si="303"/>
        <v>0</v>
      </c>
      <c r="AH529" s="43">
        <f t="shared" ca="1" si="303"/>
        <v>0</v>
      </c>
      <c r="AI529" s="43">
        <f t="shared" ca="1" si="303"/>
        <v>0</v>
      </c>
      <c r="AJ529" s="43">
        <f t="shared" ca="1" si="303"/>
        <v>0</v>
      </c>
      <c r="AK529" s="43">
        <f t="shared" ca="1" si="303"/>
        <v>0</v>
      </c>
      <c r="AL529" s="43">
        <f t="shared" ca="1" si="303"/>
        <v>0</v>
      </c>
      <c r="AM529" s="43">
        <f t="shared" ca="1" si="303"/>
        <v>0</v>
      </c>
      <c r="AN529" s="43">
        <f t="shared" ca="1" si="303"/>
        <v>0</v>
      </c>
      <c r="AO529" s="43">
        <f t="shared" ca="1" si="303"/>
        <v>0</v>
      </c>
      <c r="AP529" s="43">
        <f t="shared" ca="1" si="303"/>
        <v>0</v>
      </c>
      <c r="AQ529" s="43">
        <f t="shared" ca="1" si="303"/>
        <v>0</v>
      </c>
      <c r="AR529" s="43">
        <f t="shared" ca="1" si="303"/>
        <v>0</v>
      </c>
      <c r="AS529" s="43">
        <f t="shared" ref="AS529:BH544" ca="1" si="304">OFFSET(INDIRECT($E529),0,AS$1)</f>
        <v>0</v>
      </c>
      <c r="AT529" s="43">
        <f t="shared" ca="1" si="304"/>
        <v>0</v>
      </c>
      <c r="AU529" s="43">
        <f t="shared" ca="1" si="304"/>
        <v>0</v>
      </c>
      <c r="AV529" s="43">
        <f t="shared" ca="1" si="304"/>
        <v>0</v>
      </c>
      <c r="AW529" s="43">
        <f t="shared" ca="1" si="304"/>
        <v>0</v>
      </c>
      <c r="AX529" s="2">
        <f t="shared" ca="1" si="304"/>
        <v>0</v>
      </c>
      <c r="AY529" s="2">
        <f t="shared" ca="1" si="304"/>
        <v>0</v>
      </c>
      <c r="AZ529" s="2">
        <f t="shared" ca="1" si="304"/>
        <v>0</v>
      </c>
      <c r="BA529" s="2">
        <f t="shared" ca="1" si="304"/>
        <v>0</v>
      </c>
      <c r="BB529" s="2">
        <f t="shared" ca="1" si="304"/>
        <v>0</v>
      </c>
      <c r="BC529" s="2">
        <f t="shared" ca="1" si="304"/>
        <v>0</v>
      </c>
      <c r="BD529" s="2">
        <f t="shared" ca="1" si="304"/>
        <v>0</v>
      </c>
      <c r="BE529" s="2">
        <f t="shared" ca="1" si="304"/>
        <v>972</v>
      </c>
      <c r="BF529" s="2">
        <f t="shared" ca="1" si="304"/>
        <v>5762</v>
      </c>
      <c r="BG529" s="2">
        <f t="shared" ca="1" si="304"/>
        <v>7514</v>
      </c>
      <c r="BH529" s="2">
        <f t="shared" ca="1" si="304"/>
        <v>214550</v>
      </c>
      <c r="BI529" s="2">
        <f t="shared" ref="BI529:BY544" ca="1" si="305">OFFSET(INDIRECT($E529),0,BI$1)</f>
        <v>551584</v>
      </c>
      <c r="BJ529" s="2">
        <f t="shared" ca="1" si="305"/>
        <v>570711</v>
      </c>
      <c r="BK529" s="2">
        <f t="shared" ca="1" si="305"/>
        <v>659737</v>
      </c>
      <c r="BL529" s="2">
        <f t="shared" ca="1" si="305"/>
        <v>0</v>
      </c>
      <c r="BM529" s="2">
        <f t="shared" ca="1" si="305"/>
        <v>0</v>
      </c>
      <c r="BN529" s="2">
        <f t="shared" ca="1" si="305"/>
        <v>0</v>
      </c>
      <c r="BO529" s="2">
        <f t="shared" ca="1" si="305"/>
        <v>0</v>
      </c>
      <c r="BP529" s="2">
        <f t="shared" ca="1" si="305"/>
        <v>0</v>
      </c>
      <c r="BR529" s="2">
        <f t="shared" ca="1" si="305"/>
        <v>0</v>
      </c>
      <c r="BS529" s="2">
        <f t="shared" ca="1" si="305"/>
        <v>0</v>
      </c>
      <c r="BT529" s="2">
        <f t="shared" ca="1" si="305"/>
        <v>0</v>
      </c>
      <c r="BV529" s="2">
        <f t="shared" ca="1" si="305"/>
        <v>0</v>
      </c>
      <c r="BW529" s="2">
        <f t="shared" ca="1" si="305"/>
        <v>0</v>
      </c>
      <c r="BX529" s="2">
        <f t="shared" ca="1" si="305"/>
        <v>0</v>
      </c>
      <c r="BY529" s="2">
        <f t="shared" ca="1" si="305"/>
        <v>0</v>
      </c>
      <c r="BZ529" s="2">
        <f t="shared" ca="1" si="301"/>
        <v>0</v>
      </c>
      <c r="CA529" s="2">
        <f t="shared" ca="1" si="301"/>
        <v>0</v>
      </c>
      <c r="CC529" s="2">
        <f t="shared" ca="1" si="301"/>
        <v>0</v>
      </c>
    </row>
    <row r="530" spans="4:81">
      <c r="D530" s="26">
        <v>522</v>
      </c>
      <c r="E530" s="26" t="str">
        <f t="shared" si="296"/>
        <v>历史新!C522</v>
      </c>
      <c r="G530" s="694"/>
      <c r="H530" s="29" t="s">
        <v>75</v>
      </c>
      <c r="I530" s="49">
        <f t="shared" ca="1" si="302"/>
        <v>0</v>
      </c>
      <c r="J530" s="49">
        <f t="shared" ca="1" si="302"/>
        <v>0</v>
      </c>
      <c r="K530" s="49">
        <f t="shared" ca="1" si="302"/>
        <v>0</v>
      </c>
      <c r="L530" s="49">
        <f t="shared" ca="1" si="302"/>
        <v>0</v>
      </c>
      <c r="M530" s="49">
        <f t="shared" ca="1" si="302"/>
        <v>0</v>
      </c>
      <c r="N530" s="49">
        <f t="shared" ca="1" si="302"/>
        <v>0</v>
      </c>
      <c r="O530" s="49">
        <f t="shared" ca="1" si="302"/>
        <v>0</v>
      </c>
      <c r="P530" s="49">
        <f t="shared" ca="1" si="302"/>
        <v>0</v>
      </c>
      <c r="Q530" s="49">
        <f t="shared" ca="1" si="302"/>
        <v>0</v>
      </c>
      <c r="R530" s="49">
        <f t="shared" ca="1" si="302"/>
        <v>0</v>
      </c>
      <c r="S530" s="49">
        <f t="shared" ca="1" si="302"/>
        <v>0</v>
      </c>
      <c r="T530" s="49">
        <f t="shared" ca="1" si="302"/>
        <v>0</v>
      </c>
      <c r="U530" s="49">
        <f t="shared" ca="1" si="302"/>
        <v>0</v>
      </c>
      <c r="V530" s="49">
        <f t="shared" ca="1" si="302"/>
        <v>0</v>
      </c>
      <c r="W530" s="49">
        <f t="shared" ca="1" si="302"/>
        <v>0</v>
      </c>
      <c r="X530" s="49">
        <f t="shared" ca="1" si="302"/>
        <v>0</v>
      </c>
      <c r="Y530" s="49">
        <f t="shared" ref="Y530:AN547" ca="1" si="306">OFFSET(INDIRECT($E530),0,Y$1)</f>
        <v>0</v>
      </c>
      <c r="Z530" s="49">
        <f t="shared" ca="1" si="306"/>
        <v>0</v>
      </c>
      <c r="AA530" s="49">
        <f t="shared" ca="1" si="306"/>
        <v>0</v>
      </c>
      <c r="AB530" s="49">
        <f t="shared" ca="1" si="306"/>
        <v>0</v>
      </c>
      <c r="AC530" s="49">
        <f t="shared" ca="1" si="306"/>
        <v>0</v>
      </c>
      <c r="AD530" s="49">
        <f t="shared" ca="1" si="306"/>
        <v>0</v>
      </c>
      <c r="AE530" s="49">
        <f t="shared" ca="1" si="306"/>
        <v>0</v>
      </c>
      <c r="AF530" s="49">
        <f t="shared" ca="1" si="306"/>
        <v>0</v>
      </c>
      <c r="AG530" s="49">
        <f t="shared" ca="1" si="306"/>
        <v>0</v>
      </c>
      <c r="AH530" s="49">
        <f t="shared" ca="1" si="306"/>
        <v>0</v>
      </c>
      <c r="AI530" s="49">
        <f t="shared" ca="1" si="306"/>
        <v>0</v>
      </c>
      <c r="AJ530" s="49">
        <f t="shared" ca="1" si="306"/>
        <v>0</v>
      </c>
      <c r="AK530" s="49">
        <f t="shared" ca="1" si="306"/>
        <v>0</v>
      </c>
      <c r="AL530" s="49">
        <f t="shared" ca="1" si="306"/>
        <v>0</v>
      </c>
      <c r="AM530" s="49">
        <f t="shared" ca="1" si="306"/>
        <v>0</v>
      </c>
      <c r="AN530" s="49">
        <f t="shared" ca="1" si="306"/>
        <v>0</v>
      </c>
      <c r="AO530" s="49">
        <f t="shared" ref="AO530:AR547" ca="1" si="307">OFFSET(INDIRECT($E530),0,AO$1)</f>
        <v>0</v>
      </c>
      <c r="AP530" s="49">
        <f t="shared" ca="1" si="307"/>
        <v>0</v>
      </c>
      <c r="AQ530" s="49">
        <f t="shared" ca="1" si="307"/>
        <v>0</v>
      </c>
      <c r="AR530" s="49">
        <f t="shared" ca="1" si="307"/>
        <v>0</v>
      </c>
      <c r="AS530" s="49">
        <f t="shared" ca="1" si="304"/>
        <v>0</v>
      </c>
      <c r="AT530" s="49">
        <f t="shared" ca="1" si="304"/>
        <v>0</v>
      </c>
      <c r="AU530" s="49">
        <f t="shared" ca="1" si="304"/>
        <v>0</v>
      </c>
      <c r="AV530" s="49">
        <f t="shared" ca="1" si="304"/>
        <v>0</v>
      </c>
      <c r="AW530" s="49">
        <f t="shared" ca="1" si="304"/>
        <v>0</v>
      </c>
      <c r="AX530" s="4">
        <f t="shared" ca="1" si="304"/>
        <v>0</v>
      </c>
      <c r="AY530" s="4">
        <f t="shared" ca="1" si="304"/>
        <v>0</v>
      </c>
      <c r="AZ530" s="4">
        <f t="shared" ca="1" si="304"/>
        <v>0</v>
      </c>
      <c r="BA530" s="4">
        <f t="shared" ca="1" si="304"/>
        <v>0</v>
      </c>
      <c r="BB530" s="4">
        <f t="shared" ca="1" si="304"/>
        <v>0</v>
      </c>
      <c r="BC530" s="4">
        <f t="shared" ca="1" si="304"/>
        <v>0</v>
      </c>
      <c r="BD530" s="4">
        <f t="shared" ca="1" si="304"/>
        <v>0</v>
      </c>
      <c r="BE530" s="4">
        <f t="shared" ca="1" si="304"/>
        <v>0</v>
      </c>
      <c r="BF530" s="4">
        <f t="shared" ca="1" si="304"/>
        <v>4.9279999999999999</v>
      </c>
      <c r="BG530" s="4">
        <f t="shared" ca="1" si="304"/>
        <v>0.30409999999999998</v>
      </c>
      <c r="BH530" s="4">
        <f t="shared" ca="1" si="304"/>
        <v>27.5534</v>
      </c>
      <c r="BI530" s="4">
        <f t="shared" ca="1" si="305"/>
        <v>1.5709</v>
      </c>
      <c r="BJ530" s="4">
        <f t="shared" ca="1" si="305"/>
        <v>3.4700000000000002E-2</v>
      </c>
      <c r="BK530" s="4">
        <f t="shared" ca="1" si="305"/>
        <v>0.156</v>
      </c>
      <c r="BL530" s="4">
        <f t="shared" ca="1" si="305"/>
        <v>0</v>
      </c>
      <c r="BM530" s="4">
        <f t="shared" ca="1" si="305"/>
        <v>0</v>
      </c>
      <c r="BN530" s="4">
        <f t="shared" ca="1" si="305"/>
        <v>0</v>
      </c>
      <c r="BO530" s="4">
        <f t="shared" ca="1" si="305"/>
        <v>0</v>
      </c>
      <c r="BP530" s="4">
        <f t="shared" ca="1" si="305"/>
        <v>0</v>
      </c>
      <c r="BR530" s="4">
        <f t="shared" ca="1" si="305"/>
        <v>0</v>
      </c>
      <c r="BS530" s="4">
        <f t="shared" ca="1" si="305"/>
        <v>0</v>
      </c>
      <c r="BT530" s="4">
        <f t="shared" ca="1" si="305"/>
        <v>0</v>
      </c>
      <c r="BV530" s="4">
        <f t="shared" ca="1" si="305"/>
        <v>0</v>
      </c>
      <c r="BW530" s="4">
        <f t="shared" ca="1" si="305"/>
        <v>0</v>
      </c>
      <c r="BX530" s="4">
        <f t="shared" ca="1" si="305"/>
        <v>0</v>
      </c>
      <c r="BY530" s="4">
        <f t="shared" ca="1" si="301"/>
        <v>0</v>
      </c>
      <c r="BZ530" s="4">
        <f t="shared" ca="1" si="301"/>
        <v>0</v>
      </c>
      <c r="CA530" s="4">
        <f t="shared" ca="1" si="301"/>
        <v>0</v>
      </c>
      <c r="CC530" s="4">
        <f t="shared" ca="1" si="301"/>
        <v>0</v>
      </c>
    </row>
    <row r="531" spans="4:81">
      <c r="D531" s="26">
        <v>523</v>
      </c>
      <c r="E531" s="26" t="str">
        <f t="shared" si="296"/>
        <v>历史新!C523</v>
      </c>
      <c r="G531" s="694"/>
      <c r="H531" s="294" t="s">
        <v>76</v>
      </c>
      <c r="I531" s="43">
        <f t="shared" ca="1" si="302"/>
        <v>0</v>
      </c>
      <c r="J531" s="43">
        <f t="shared" ca="1" si="302"/>
        <v>0</v>
      </c>
      <c r="K531" s="43">
        <f t="shared" ca="1" si="302"/>
        <v>0</v>
      </c>
      <c r="L531" s="43">
        <f t="shared" ca="1" si="302"/>
        <v>0</v>
      </c>
      <c r="M531" s="43">
        <f t="shared" ca="1" si="302"/>
        <v>0</v>
      </c>
      <c r="N531" s="43">
        <f t="shared" ca="1" si="302"/>
        <v>0</v>
      </c>
      <c r="O531" s="43">
        <f t="shared" ca="1" si="302"/>
        <v>0</v>
      </c>
      <c r="P531" s="43">
        <f t="shared" ca="1" si="302"/>
        <v>0</v>
      </c>
      <c r="Q531" s="43">
        <f t="shared" ca="1" si="302"/>
        <v>0</v>
      </c>
      <c r="R531" s="43">
        <f t="shared" ca="1" si="302"/>
        <v>0</v>
      </c>
      <c r="S531" s="43">
        <f t="shared" ca="1" si="302"/>
        <v>0</v>
      </c>
      <c r="T531" s="43">
        <f t="shared" ca="1" si="302"/>
        <v>0</v>
      </c>
      <c r="U531" s="43">
        <f t="shared" ca="1" si="302"/>
        <v>0</v>
      </c>
      <c r="V531" s="43">
        <f t="shared" ca="1" si="302"/>
        <v>0</v>
      </c>
      <c r="W531" s="43">
        <f t="shared" ca="1" si="302"/>
        <v>0</v>
      </c>
      <c r="X531" s="43">
        <f t="shared" ca="1" si="302"/>
        <v>0</v>
      </c>
      <c r="Y531" s="43">
        <f t="shared" ca="1" si="306"/>
        <v>0</v>
      </c>
      <c r="Z531" s="43">
        <f t="shared" ca="1" si="306"/>
        <v>0</v>
      </c>
      <c r="AA531" s="43">
        <f t="shared" ca="1" si="306"/>
        <v>0</v>
      </c>
      <c r="AB531" s="43">
        <f t="shared" ca="1" si="306"/>
        <v>0</v>
      </c>
      <c r="AC531" s="43">
        <f t="shared" ca="1" si="306"/>
        <v>0</v>
      </c>
      <c r="AD531" s="43">
        <f t="shared" ca="1" si="306"/>
        <v>0</v>
      </c>
      <c r="AE531" s="43">
        <f t="shared" ca="1" si="306"/>
        <v>0</v>
      </c>
      <c r="AF531" s="43">
        <f t="shared" ca="1" si="306"/>
        <v>0</v>
      </c>
      <c r="AG531" s="43">
        <f t="shared" ca="1" si="306"/>
        <v>0</v>
      </c>
      <c r="AH531" s="43">
        <f t="shared" ca="1" si="306"/>
        <v>0</v>
      </c>
      <c r="AI531" s="43">
        <f t="shared" ca="1" si="306"/>
        <v>0</v>
      </c>
      <c r="AJ531" s="43">
        <f t="shared" ca="1" si="306"/>
        <v>0</v>
      </c>
      <c r="AK531" s="43">
        <f t="shared" ca="1" si="306"/>
        <v>0</v>
      </c>
      <c r="AL531" s="43">
        <f t="shared" ca="1" si="306"/>
        <v>0</v>
      </c>
      <c r="AM531" s="43">
        <f t="shared" ca="1" si="306"/>
        <v>0</v>
      </c>
      <c r="AN531" s="43">
        <f t="shared" ca="1" si="306"/>
        <v>0</v>
      </c>
      <c r="AO531" s="43">
        <f t="shared" ca="1" si="307"/>
        <v>0</v>
      </c>
      <c r="AP531" s="43">
        <f t="shared" ca="1" si="307"/>
        <v>0</v>
      </c>
      <c r="AQ531" s="43">
        <f t="shared" ca="1" si="307"/>
        <v>0</v>
      </c>
      <c r="AR531" s="43">
        <f t="shared" ca="1" si="307"/>
        <v>0</v>
      </c>
      <c r="AS531" s="43">
        <f t="shared" ca="1" si="304"/>
        <v>0</v>
      </c>
      <c r="AT531" s="43">
        <f t="shared" ca="1" si="304"/>
        <v>0</v>
      </c>
      <c r="AU531" s="43">
        <f t="shared" ca="1" si="304"/>
        <v>0</v>
      </c>
      <c r="AV531" s="43">
        <f t="shared" ca="1" si="304"/>
        <v>0</v>
      </c>
      <c r="AW531" s="43">
        <f t="shared" ca="1" si="304"/>
        <v>0</v>
      </c>
      <c r="AX531" s="2">
        <f t="shared" ca="1" si="304"/>
        <v>0</v>
      </c>
      <c r="AY531" s="2">
        <f t="shared" ca="1" si="304"/>
        <v>0</v>
      </c>
      <c r="AZ531" s="2">
        <f t="shared" ca="1" si="304"/>
        <v>0</v>
      </c>
      <c r="BA531" s="2">
        <f t="shared" ca="1" si="304"/>
        <v>0</v>
      </c>
      <c r="BB531" s="2">
        <f t="shared" ca="1" si="304"/>
        <v>0</v>
      </c>
      <c r="BC531" s="2">
        <f t="shared" ca="1" si="304"/>
        <v>0</v>
      </c>
      <c r="BD531" s="2">
        <f t="shared" ca="1" si="304"/>
        <v>0</v>
      </c>
      <c r="BE531" s="2">
        <f t="shared" ca="1" si="304"/>
        <v>0</v>
      </c>
      <c r="BF531" s="2">
        <f t="shared" ca="1" si="304"/>
        <v>305</v>
      </c>
      <c r="BG531" s="2">
        <f t="shared" ca="1" si="304"/>
        <v>1116</v>
      </c>
      <c r="BH531" s="2">
        <f t="shared" ca="1" si="304"/>
        <v>3421</v>
      </c>
      <c r="BI531" s="2">
        <f t="shared" ca="1" si="305"/>
        <v>38440</v>
      </c>
      <c r="BJ531" s="2">
        <f t="shared" ca="1" si="305"/>
        <v>83352</v>
      </c>
      <c r="BK531" s="2">
        <f t="shared" ca="1" si="305"/>
        <v>83773</v>
      </c>
      <c r="BL531" s="2">
        <f t="shared" ca="1" si="305"/>
        <v>0</v>
      </c>
      <c r="BM531" s="2">
        <f t="shared" ca="1" si="305"/>
        <v>0</v>
      </c>
      <c r="BN531" s="2">
        <f t="shared" ca="1" si="305"/>
        <v>0</v>
      </c>
      <c r="BO531" s="2">
        <f t="shared" ca="1" si="305"/>
        <v>0</v>
      </c>
      <c r="BP531" s="2">
        <f t="shared" ca="1" si="305"/>
        <v>0</v>
      </c>
      <c r="BR531" s="2">
        <f t="shared" ca="1" si="305"/>
        <v>0</v>
      </c>
      <c r="BS531" s="2">
        <f t="shared" ca="1" si="305"/>
        <v>0</v>
      </c>
      <c r="BT531" s="2">
        <f t="shared" ca="1" si="305"/>
        <v>0</v>
      </c>
      <c r="BV531" s="2">
        <f t="shared" ca="1" si="305"/>
        <v>0</v>
      </c>
      <c r="BW531" s="2">
        <f t="shared" ca="1" si="305"/>
        <v>0</v>
      </c>
      <c r="BX531" s="2">
        <f t="shared" ca="1" si="305"/>
        <v>0</v>
      </c>
      <c r="BY531" s="2">
        <f t="shared" ca="1" si="301"/>
        <v>0</v>
      </c>
      <c r="BZ531" s="2">
        <f t="shared" ca="1" si="301"/>
        <v>0</v>
      </c>
      <c r="CA531" s="2">
        <f t="shared" ca="1" si="301"/>
        <v>0</v>
      </c>
      <c r="CC531" s="2">
        <f t="shared" ca="1" si="301"/>
        <v>0</v>
      </c>
    </row>
    <row r="532" spans="4:81">
      <c r="D532" s="26">
        <v>524</v>
      </c>
      <c r="E532" s="26" t="str">
        <f t="shared" si="296"/>
        <v>历史新!C524</v>
      </c>
      <c r="G532" s="694"/>
      <c r="H532" s="29" t="s">
        <v>77</v>
      </c>
      <c r="I532" s="49">
        <f t="shared" ca="1" si="302"/>
        <v>0</v>
      </c>
      <c r="J532" s="49">
        <f t="shared" ca="1" si="302"/>
        <v>0</v>
      </c>
      <c r="K532" s="49">
        <f t="shared" ca="1" si="302"/>
        <v>0</v>
      </c>
      <c r="L532" s="49">
        <f t="shared" ca="1" si="302"/>
        <v>0</v>
      </c>
      <c r="M532" s="49">
        <f t="shared" ca="1" si="302"/>
        <v>0</v>
      </c>
      <c r="N532" s="49">
        <f t="shared" ca="1" si="302"/>
        <v>0</v>
      </c>
      <c r="O532" s="49">
        <f t="shared" ca="1" si="302"/>
        <v>0</v>
      </c>
      <c r="P532" s="49">
        <f t="shared" ca="1" si="302"/>
        <v>0</v>
      </c>
      <c r="Q532" s="49">
        <f t="shared" ca="1" si="302"/>
        <v>0</v>
      </c>
      <c r="R532" s="49">
        <f t="shared" ca="1" si="302"/>
        <v>0</v>
      </c>
      <c r="S532" s="49">
        <f t="shared" ca="1" si="302"/>
        <v>0</v>
      </c>
      <c r="T532" s="49">
        <f t="shared" ca="1" si="302"/>
        <v>0</v>
      </c>
      <c r="U532" s="49">
        <f t="shared" ca="1" si="302"/>
        <v>0</v>
      </c>
      <c r="V532" s="49">
        <f t="shared" ca="1" si="302"/>
        <v>0</v>
      </c>
      <c r="W532" s="49">
        <f t="shared" ca="1" si="302"/>
        <v>0</v>
      </c>
      <c r="X532" s="49">
        <f t="shared" ca="1" si="302"/>
        <v>0</v>
      </c>
      <c r="Y532" s="49">
        <f t="shared" ca="1" si="306"/>
        <v>0</v>
      </c>
      <c r="Z532" s="49">
        <f t="shared" ca="1" si="306"/>
        <v>0</v>
      </c>
      <c r="AA532" s="49">
        <f t="shared" ca="1" si="306"/>
        <v>0</v>
      </c>
      <c r="AB532" s="49">
        <f t="shared" ca="1" si="306"/>
        <v>0</v>
      </c>
      <c r="AC532" s="49">
        <f t="shared" ca="1" si="306"/>
        <v>0</v>
      </c>
      <c r="AD532" s="49">
        <f t="shared" ca="1" si="306"/>
        <v>0</v>
      </c>
      <c r="AE532" s="49">
        <f t="shared" ca="1" si="306"/>
        <v>0</v>
      </c>
      <c r="AF532" s="49">
        <f t="shared" ca="1" si="306"/>
        <v>0</v>
      </c>
      <c r="AG532" s="49">
        <f t="shared" ca="1" si="306"/>
        <v>0</v>
      </c>
      <c r="AH532" s="49">
        <f t="shared" ca="1" si="306"/>
        <v>0</v>
      </c>
      <c r="AI532" s="49">
        <f t="shared" ca="1" si="306"/>
        <v>0</v>
      </c>
      <c r="AJ532" s="49">
        <f t="shared" ca="1" si="306"/>
        <v>0</v>
      </c>
      <c r="AK532" s="49">
        <f t="shared" ca="1" si="306"/>
        <v>0</v>
      </c>
      <c r="AL532" s="49">
        <f t="shared" ca="1" si="306"/>
        <v>0</v>
      </c>
      <c r="AM532" s="49">
        <f t="shared" ca="1" si="306"/>
        <v>0</v>
      </c>
      <c r="AN532" s="49">
        <f t="shared" ca="1" si="306"/>
        <v>0</v>
      </c>
      <c r="AO532" s="49">
        <f t="shared" ca="1" si="307"/>
        <v>0</v>
      </c>
      <c r="AP532" s="49">
        <f t="shared" ca="1" si="307"/>
        <v>0</v>
      </c>
      <c r="AQ532" s="49">
        <f t="shared" ca="1" si="307"/>
        <v>0</v>
      </c>
      <c r="AR532" s="49">
        <f t="shared" ca="1" si="307"/>
        <v>0</v>
      </c>
      <c r="AS532" s="49">
        <f t="shared" ca="1" si="304"/>
        <v>0</v>
      </c>
      <c r="AT532" s="49">
        <f t="shared" ca="1" si="304"/>
        <v>0</v>
      </c>
      <c r="AU532" s="49">
        <f t="shared" ca="1" si="304"/>
        <v>0</v>
      </c>
      <c r="AV532" s="49">
        <f t="shared" ca="1" si="304"/>
        <v>0</v>
      </c>
      <c r="AW532" s="49">
        <f t="shared" ca="1" si="304"/>
        <v>0</v>
      </c>
      <c r="AX532" s="4">
        <f t="shared" ca="1" si="304"/>
        <v>0</v>
      </c>
      <c r="AY532" s="4">
        <f t="shared" ca="1" si="304"/>
        <v>0</v>
      </c>
      <c r="AZ532" s="4">
        <f t="shared" ca="1" si="304"/>
        <v>0</v>
      </c>
      <c r="BA532" s="4">
        <f t="shared" ca="1" si="304"/>
        <v>0</v>
      </c>
      <c r="BB532" s="4">
        <f t="shared" ca="1" si="304"/>
        <v>0</v>
      </c>
      <c r="BC532" s="4">
        <f t="shared" ca="1" si="304"/>
        <v>0</v>
      </c>
      <c r="BD532" s="4">
        <f t="shared" ca="1" si="304"/>
        <v>0</v>
      </c>
      <c r="BE532" s="4">
        <f t="shared" ca="1" si="304"/>
        <v>0</v>
      </c>
      <c r="BF532" s="4">
        <f t="shared" ca="1" si="304"/>
        <v>0</v>
      </c>
      <c r="BG532" s="4">
        <f t="shared" ca="1" si="304"/>
        <v>2.6589999999999998</v>
      </c>
      <c r="BH532" s="4">
        <f t="shared" ca="1" si="304"/>
        <v>2.0653999999999999</v>
      </c>
      <c r="BI532" s="4">
        <f t="shared" ca="1" si="305"/>
        <v>10.236499999999999</v>
      </c>
      <c r="BJ532" s="4">
        <f t="shared" ca="1" si="305"/>
        <v>1.1684000000000001</v>
      </c>
      <c r="BK532" s="4">
        <f t="shared" ca="1" si="305"/>
        <v>5.1000000000000004E-3</v>
      </c>
      <c r="BL532" s="4">
        <f t="shared" ca="1" si="305"/>
        <v>0</v>
      </c>
      <c r="BM532" s="4">
        <f t="shared" ca="1" si="305"/>
        <v>0</v>
      </c>
      <c r="BN532" s="4">
        <f t="shared" ca="1" si="305"/>
        <v>0</v>
      </c>
      <c r="BO532" s="4">
        <f t="shared" ca="1" si="305"/>
        <v>0</v>
      </c>
      <c r="BP532" s="4">
        <f t="shared" ca="1" si="305"/>
        <v>0</v>
      </c>
      <c r="BR532" s="4">
        <f t="shared" ca="1" si="305"/>
        <v>0</v>
      </c>
      <c r="BS532" s="4">
        <f t="shared" ca="1" si="305"/>
        <v>0</v>
      </c>
      <c r="BT532" s="4">
        <f t="shared" ca="1" si="305"/>
        <v>0</v>
      </c>
      <c r="BV532" s="4">
        <f t="shared" ca="1" si="305"/>
        <v>0</v>
      </c>
      <c r="BW532" s="4">
        <f t="shared" ca="1" si="305"/>
        <v>0</v>
      </c>
      <c r="BX532" s="4">
        <f t="shared" ca="1" si="305"/>
        <v>0</v>
      </c>
      <c r="BY532" s="4">
        <f t="shared" ca="1" si="301"/>
        <v>0</v>
      </c>
      <c r="BZ532" s="4">
        <f t="shared" ca="1" si="301"/>
        <v>0</v>
      </c>
      <c r="CA532" s="4">
        <f t="shared" ca="1" si="301"/>
        <v>0</v>
      </c>
      <c r="CC532" s="4">
        <f t="shared" ca="1" si="301"/>
        <v>0</v>
      </c>
    </row>
    <row r="533" spans="4:81">
      <c r="D533" s="26">
        <v>525</v>
      </c>
      <c r="E533" s="26" t="str">
        <f t="shared" si="296"/>
        <v>历史新!C525</v>
      </c>
      <c r="G533" s="694"/>
      <c r="H533" s="294" t="s">
        <v>78</v>
      </c>
      <c r="I533" s="43">
        <f t="shared" ca="1" si="302"/>
        <v>0</v>
      </c>
      <c r="J533" s="43">
        <f t="shared" ca="1" si="302"/>
        <v>0</v>
      </c>
      <c r="K533" s="43">
        <f t="shared" ca="1" si="302"/>
        <v>0</v>
      </c>
      <c r="L533" s="43">
        <f t="shared" ca="1" si="302"/>
        <v>0</v>
      </c>
      <c r="M533" s="43">
        <f t="shared" ca="1" si="302"/>
        <v>0</v>
      </c>
      <c r="N533" s="43">
        <f t="shared" ca="1" si="302"/>
        <v>0</v>
      </c>
      <c r="O533" s="43">
        <f t="shared" ca="1" si="302"/>
        <v>0</v>
      </c>
      <c r="P533" s="43">
        <f t="shared" ca="1" si="302"/>
        <v>0</v>
      </c>
      <c r="Q533" s="43">
        <f t="shared" ca="1" si="302"/>
        <v>0</v>
      </c>
      <c r="R533" s="43">
        <f t="shared" ca="1" si="302"/>
        <v>0</v>
      </c>
      <c r="S533" s="43">
        <f t="shared" ca="1" si="302"/>
        <v>0</v>
      </c>
      <c r="T533" s="43">
        <f t="shared" ca="1" si="302"/>
        <v>0</v>
      </c>
      <c r="U533" s="43">
        <f t="shared" ca="1" si="302"/>
        <v>0</v>
      </c>
      <c r="V533" s="43">
        <f t="shared" ca="1" si="302"/>
        <v>0</v>
      </c>
      <c r="W533" s="43">
        <f t="shared" ca="1" si="302"/>
        <v>0</v>
      </c>
      <c r="X533" s="43">
        <f t="shared" ca="1" si="302"/>
        <v>0</v>
      </c>
      <c r="Y533" s="43">
        <f t="shared" ca="1" si="306"/>
        <v>0</v>
      </c>
      <c r="Z533" s="43">
        <f t="shared" ca="1" si="306"/>
        <v>0</v>
      </c>
      <c r="AA533" s="43">
        <f t="shared" ca="1" si="306"/>
        <v>0</v>
      </c>
      <c r="AB533" s="43">
        <f t="shared" ca="1" si="306"/>
        <v>0</v>
      </c>
      <c r="AC533" s="43">
        <f t="shared" ca="1" si="306"/>
        <v>0</v>
      </c>
      <c r="AD533" s="43">
        <f t="shared" ca="1" si="306"/>
        <v>0</v>
      </c>
      <c r="AE533" s="43">
        <f t="shared" ca="1" si="306"/>
        <v>0</v>
      </c>
      <c r="AF533" s="43">
        <f t="shared" ca="1" si="306"/>
        <v>0</v>
      </c>
      <c r="AG533" s="43">
        <f t="shared" ca="1" si="306"/>
        <v>0</v>
      </c>
      <c r="AH533" s="43">
        <f t="shared" ca="1" si="306"/>
        <v>0</v>
      </c>
      <c r="AI533" s="43">
        <f t="shared" ca="1" si="306"/>
        <v>0</v>
      </c>
      <c r="AJ533" s="43">
        <f t="shared" ca="1" si="306"/>
        <v>0</v>
      </c>
      <c r="AK533" s="43">
        <f t="shared" ca="1" si="306"/>
        <v>0</v>
      </c>
      <c r="AL533" s="43">
        <f t="shared" ca="1" si="306"/>
        <v>0</v>
      </c>
      <c r="AM533" s="43">
        <f t="shared" ca="1" si="306"/>
        <v>0</v>
      </c>
      <c r="AN533" s="43">
        <f t="shared" ca="1" si="306"/>
        <v>0</v>
      </c>
      <c r="AO533" s="43">
        <f t="shared" ca="1" si="307"/>
        <v>0</v>
      </c>
      <c r="AP533" s="43">
        <f t="shared" ca="1" si="307"/>
        <v>0</v>
      </c>
      <c r="AQ533" s="43">
        <f t="shared" ca="1" si="307"/>
        <v>0</v>
      </c>
      <c r="AR533" s="43">
        <f t="shared" ca="1" si="307"/>
        <v>0</v>
      </c>
      <c r="AS533" s="43">
        <f t="shared" ca="1" si="304"/>
        <v>0</v>
      </c>
      <c r="AT533" s="43">
        <f t="shared" ca="1" si="304"/>
        <v>0</v>
      </c>
      <c r="AU533" s="43">
        <f t="shared" ca="1" si="304"/>
        <v>0</v>
      </c>
      <c r="AV533" s="43">
        <f t="shared" ca="1" si="304"/>
        <v>0</v>
      </c>
      <c r="AW533" s="43">
        <f t="shared" ca="1" si="304"/>
        <v>0</v>
      </c>
      <c r="AX533" s="2">
        <f t="shared" ca="1" si="304"/>
        <v>0</v>
      </c>
      <c r="AY533" s="2">
        <f t="shared" ca="1" si="304"/>
        <v>0</v>
      </c>
      <c r="AZ533" s="2">
        <f t="shared" ca="1" si="304"/>
        <v>0</v>
      </c>
      <c r="BA533" s="2">
        <f t="shared" ca="1" si="304"/>
        <v>0</v>
      </c>
      <c r="BB533" s="2">
        <f t="shared" ca="1" si="304"/>
        <v>0</v>
      </c>
      <c r="BC533" s="2">
        <f t="shared" ca="1" si="304"/>
        <v>0</v>
      </c>
      <c r="BD533" s="2">
        <f t="shared" ca="1" si="304"/>
        <v>0</v>
      </c>
      <c r="BE533" s="2">
        <f t="shared" ca="1" si="304"/>
        <v>3</v>
      </c>
      <c r="BF533" s="2">
        <f t="shared" ca="1" si="304"/>
        <v>0</v>
      </c>
      <c r="BG533" s="2">
        <f t="shared" ca="1" si="304"/>
        <v>45</v>
      </c>
      <c r="BH533" s="2">
        <f t="shared" ca="1" si="304"/>
        <v>854</v>
      </c>
      <c r="BI533" s="2">
        <f t="shared" ca="1" si="305"/>
        <v>838</v>
      </c>
      <c r="BJ533" s="2">
        <f t="shared" ca="1" si="305"/>
        <v>7009</v>
      </c>
      <c r="BK533" s="2">
        <f t="shared" ca="1" si="305"/>
        <v>24536</v>
      </c>
      <c r="BL533" s="2">
        <f t="shared" ca="1" si="305"/>
        <v>0</v>
      </c>
      <c r="BM533" s="2">
        <f t="shared" ca="1" si="305"/>
        <v>0</v>
      </c>
      <c r="BN533" s="2">
        <f t="shared" ca="1" si="305"/>
        <v>0</v>
      </c>
      <c r="BO533" s="2">
        <f t="shared" ca="1" si="305"/>
        <v>0</v>
      </c>
      <c r="BP533" s="2">
        <f t="shared" ca="1" si="305"/>
        <v>0</v>
      </c>
      <c r="BR533" s="2">
        <f t="shared" ca="1" si="305"/>
        <v>0</v>
      </c>
      <c r="BS533" s="2">
        <f t="shared" ca="1" si="305"/>
        <v>0</v>
      </c>
      <c r="BT533" s="2">
        <f t="shared" ca="1" si="305"/>
        <v>0</v>
      </c>
      <c r="BV533" s="2">
        <f t="shared" ca="1" si="305"/>
        <v>0</v>
      </c>
      <c r="BW533" s="2">
        <f t="shared" ca="1" si="305"/>
        <v>0</v>
      </c>
      <c r="BX533" s="2">
        <f t="shared" ca="1" si="305"/>
        <v>0</v>
      </c>
      <c r="BY533" s="2">
        <f t="shared" ca="1" si="301"/>
        <v>0</v>
      </c>
      <c r="BZ533" s="2">
        <f t="shared" ca="1" si="301"/>
        <v>0</v>
      </c>
      <c r="CA533" s="2">
        <f t="shared" ca="1" si="301"/>
        <v>0</v>
      </c>
      <c r="CC533" s="2">
        <f t="shared" ca="1" si="301"/>
        <v>0</v>
      </c>
    </row>
    <row r="534" spans="4:81">
      <c r="D534" s="26">
        <v>526</v>
      </c>
      <c r="E534" s="26" t="str">
        <f t="shared" si="296"/>
        <v>历史新!C526</v>
      </c>
      <c r="G534" s="694"/>
      <c r="H534" s="29" t="s">
        <v>79</v>
      </c>
      <c r="I534" s="44">
        <f t="shared" ca="1" si="302"/>
        <v>0</v>
      </c>
      <c r="J534" s="44">
        <f t="shared" ca="1" si="302"/>
        <v>0</v>
      </c>
      <c r="K534" s="44">
        <f t="shared" ca="1" si="302"/>
        <v>0</v>
      </c>
      <c r="L534" s="44">
        <f t="shared" ca="1" si="302"/>
        <v>0</v>
      </c>
      <c r="M534" s="44">
        <f t="shared" ca="1" si="302"/>
        <v>0</v>
      </c>
      <c r="N534" s="44">
        <f t="shared" ca="1" si="302"/>
        <v>0</v>
      </c>
      <c r="O534" s="44">
        <f t="shared" ca="1" si="302"/>
        <v>0</v>
      </c>
      <c r="P534" s="44">
        <f t="shared" ca="1" si="302"/>
        <v>0</v>
      </c>
      <c r="Q534" s="44">
        <f t="shared" ca="1" si="302"/>
        <v>0</v>
      </c>
      <c r="R534" s="44">
        <f t="shared" ca="1" si="302"/>
        <v>0</v>
      </c>
      <c r="S534" s="44">
        <f t="shared" ca="1" si="302"/>
        <v>0</v>
      </c>
      <c r="T534" s="44">
        <f t="shared" ca="1" si="302"/>
        <v>0</v>
      </c>
      <c r="U534" s="44">
        <f t="shared" ca="1" si="302"/>
        <v>0</v>
      </c>
      <c r="V534" s="44">
        <f t="shared" ca="1" si="302"/>
        <v>0</v>
      </c>
      <c r="W534" s="44">
        <f t="shared" ca="1" si="302"/>
        <v>0</v>
      </c>
      <c r="X534" s="44">
        <f t="shared" ca="1" si="302"/>
        <v>0</v>
      </c>
      <c r="Y534" s="44">
        <f t="shared" ca="1" si="306"/>
        <v>0</v>
      </c>
      <c r="Z534" s="44">
        <f t="shared" ca="1" si="306"/>
        <v>0</v>
      </c>
      <c r="AA534" s="44">
        <f t="shared" ca="1" si="306"/>
        <v>0</v>
      </c>
      <c r="AB534" s="44">
        <f t="shared" ca="1" si="306"/>
        <v>0</v>
      </c>
      <c r="AC534" s="44">
        <f t="shared" ca="1" si="306"/>
        <v>0</v>
      </c>
      <c r="AD534" s="44">
        <f t="shared" ca="1" si="306"/>
        <v>0</v>
      </c>
      <c r="AE534" s="44">
        <f t="shared" ca="1" si="306"/>
        <v>0</v>
      </c>
      <c r="AF534" s="44">
        <f t="shared" ca="1" si="306"/>
        <v>0</v>
      </c>
      <c r="AG534" s="44">
        <f t="shared" ca="1" si="306"/>
        <v>0</v>
      </c>
      <c r="AH534" s="44">
        <f t="shared" ca="1" si="306"/>
        <v>0</v>
      </c>
      <c r="AI534" s="44">
        <f t="shared" ca="1" si="306"/>
        <v>0</v>
      </c>
      <c r="AJ534" s="44">
        <f t="shared" ca="1" si="306"/>
        <v>0</v>
      </c>
      <c r="AK534" s="44">
        <f t="shared" ca="1" si="306"/>
        <v>0</v>
      </c>
      <c r="AL534" s="44">
        <f t="shared" ca="1" si="306"/>
        <v>0</v>
      </c>
      <c r="AM534" s="44">
        <f t="shared" ca="1" si="306"/>
        <v>0</v>
      </c>
      <c r="AN534" s="44">
        <f t="shared" ca="1" si="306"/>
        <v>0</v>
      </c>
      <c r="AO534" s="44">
        <f t="shared" ca="1" si="307"/>
        <v>0</v>
      </c>
      <c r="AP534" s="44">
        <f t="shared" ca="1" si="307"/>
        <v>0</v>
      </c>
      <c r="AQ534" s="44">
        <f t="shared" ca="1" si="307"/>
        <v>0</v>
      </c>
      <c r="AR534" s="44">
        <f t="shared" ca="1" si="307"/>
        <v>0</v>
      </c>
      <c r="AS534" s="44">
        <f t="shared" ca="1" si="304"/>
        <v>0</v>
      </c>
      <c r="AT534" s="44">
        <f t="shared" ca="1" si="304"/>
        <v>0</v>
      </c>
      <c r="AU534" s="44">
        <f t="shared" ca="1" si="304"/>
        <v>0</v>
      </c>
      <c r="AV534" s="44">
        <f t="shared" ca="1" si="304"/>
        <v>0</v>
      </c>
      <c r="AW534" s="44">
        <f t="shared" ca="1" si="304"/>
        <v>0</v>
      </c>
      <c r="AX534" s="4">
        <f t="shared" ca="1" si="304"/>
        <v>0</v>
      </c>
      <c r="AY534" s="4">
        <f t="shared" ca="1" si="304"/>
        <v>0</v>
      </c>
      <c r="AZ534" s="4">
        <f t="shared" ca="1" si="304"/>
        <v>0</v>
      </c>
      <c r="BA534" s="4">
        <f t="shared" ca="1" si="304"/>
        <v>0</v>
      </c>
      <c r="BB534" s="4">
        <f t="shared" ca="1" si="304"/>
        <v>0</v>
      </c>
      <c r="BC534" s="4">
        <f t="shared" ca="1" si="304"/>
        <v>0</v>
      </c>
      <c r="BD534" s="4">
        <f t="shared" ca="1" si="304"/>
        <v>0</v>
      </c>
      <c r="BE534" s="4">
        <f t="shared" ca="1" si="304"/>
        <v>0</v>
      </c>
      <c r="BF534" s="4">
        <f t="shared" ca="1" si="304"/>
        <v>-1</v>
      </c>
      <c r="BG534" s="4">
        <f t="shared" ca="1" si="304"/>
        <v>0</v>
      </c>
      <c r="BH534" s="4">
        <f t="shared" ca="1" si="304"/>
        <v>17.977799999999998</v>
      </c>
      <c r="BI534" s="4">
        <f t="shared" ca="1" si="305"/>
        <v>-1.8700000000000001E-2</v>
      </c>
      <c r="BJ534" s="4">
        <f t="shared" ca="1" si="305"/>
        <v>7.3639999999999999</v>
      </c>
      <c r="BK534" s="4">
        <f t="shared" ca="1" si="305"/>
        <v>2.5005999999999999</v>
      </c>
      <c r="BL534" s="4">
        <f t="shared" ca="1" si="305"/>
        <v>0</v>
      </c>
      <c r="BM534" s="4">
        <f t="shared" ca="1" si="305"/>
        <v>0</v>
      </c>
      <c r="BN534" s="4">
        <f t="shared" ca="1" si="305"/>
        <v>0</v>
      </c>
      <c r="BO534" s="4">
        <f t="shared" ca="1" si="305"/>
        <v>0</v>
      </c>
      <c r="BP534" s="4">
        <f t="shared" ca="1" si="305"/>
        <v>0</v>
      </c>
      <c r="BR534" s="4">
        <f t="shared" ca="1" si="305"/>
        <v>0</v>
      </c>
      <c r="BS534" s="4">
        <f t="shared" ca="1" si="305"/>
        <v>0</v>
      </c>
      <c r="BT534" s="4">
        <f t="shared" ca="1" si="305"/>
        <v>0</v>
      </c>
      <c r="BV534" s="4">
        <f t="shared" ca="1" si="305"/>
        <v>0</v>
      </c>
      <c r="BW534" s="4">
        <f t="shared" ca="1" si="305"/>
        <v>0</v>
      </c>
      <c r="BX534" s="4">
        <f t="shared" ca="1" si="305"/>
        <v>0</v>
      </c>
      <c r="BY534" s="4">
        <f t="shared" ca="1" si="301"/>
        <v>0</v>
      </c>
      <c r="BZ534" s="4">
        <f t="shared" ca="1" si="301"/>
        <v>0</v>
      </c>
      <c r="CA534" s="4">
        <f t="shared" ca="1" si="301"/>
        <v>0</v>
      </c>
      <c r="CC534" s="4">
        <f t="shared" ca="1" si="301"/>
        <v>0</v>
      </c>
    </row>
    <row r="535" spans="4:81">
      <c r="D535" s="26">
        <v>527</v>
      </c>
      <c r="E535" s="26" t="str">
        <f t="shared" si="296"/>
        <v>历史新!C527</v>
      </c>
      <c r="G535" s="694" t="s">
        <v>80</v>
      </c>
      <c r="H535" s="29" t="s">
        <v>81</v>
      </c>
      <c r="I535" s="44">
        <f t="shared" ca="1" si="302"/>
        <v>0</v>
      </c>
      <c r="J535" s="44">
        <f t="shared" ca="1" si="302"/>
        <v>0</v>
      </c>
      <c r="K535" s="44">
        <f t="shared" ca="1" si="302"/>
        <v>0</v>
      </c>
      <c r="L535" s="44">
        <f t="shared" ca="1" si="302"/>
        <v>0</v>
      </c>
      <c r="M535" s="44">
        <f t="shared" ca="1" si="302"/>
        <v>0</v>
      </c>
      <c r="N535" s="44">
        <f t="shared" ca="1" si="302"/>
        <v>0</v>
      </c>
      <c r="O535" s="44">
        <f t="shared" ca="1" si="302"/>
        <v>0</v>
      </c>
      <c r="P535" s="44">
        <f t="shared" ca="1" si="302"/>
        <v>0</v>
      </c>
      <c r="Q535" s="44">
        <f t="shared" ca="1" si="302"/>
        <v>0</v>
      </c>
      <c r="R535" s="44">
        <f t="shared" ca="1" si="302"/>
        <v>0</v>
      </c>
      <c r="S535" s="44">
        <f t="shared" ca="1" si="302"/>
        <v>0</v>
      </c>
      <c r="T535" s="44">
        <f t="shared" ca="1" si="302"/>
        <v>0</v>
      </c>
      <c r="U535" s="44">
        <f t="shared" ca="1" si="302"/>
        <v>0</v>
      </c>
      <c r="V535" s="44">
        <f t="shared" ca="1" si="302"/>
        <v>0</v>
      </c>
      <c r="W535" s="44">
        <f t="shared" ca="1" si="302"/>
        <v>0</v>
      </c>
      <c r="X535" s="44">
        <f t="shared" ca="1" si="302"/>
        <v>0</v>
      </c>
      <c r="Y535" s="44">
        <f t="shared" ca="1" si="306"/>
        <v>0</v>
      </c>
      <c r="Z535" s="44">
        <f t="shared" ca="1" si="306"/>
        <v>0</v>
      </c>
      <c r="AA535" s="44">
        <f t="shared" ca="1" si="306"/>
        <v>0</v>
      </c>
      <c r="AB535" s="44">
        <f t="shared" ca="1" si="306"/>
        <v>0</v>
      </c>
      <c r="AC535" s="44">
        <f t="shared" ca="1" si="306"/>
        <v>0</v>
      </c>
      <c r="AD535" s="44">
        <f t="shared" ca="1" si="306"/>
        <v>0</v>
      </c>
      <c r="AE535" s="44">
        <f t="shared" ca="1" si="306"/>
        <v>0</v>
      </c>
      <c r="AF535" s="44">
        <f t="shared" ca="1" si="306"/>
        <v>0</v>
      </c>
      <c r="AG535" s="44">
        <f t="shared" ca="1" si="306"/>
        <v>0</v>
      </c>
      <c r="AH535" s="44">
        <f t="shared" ca="1" si="306"/>
        <v>0</v>
      </c>
      <c r="AI535" s="44">
        <f t="shared" ca="1" si="306"/>
        <v>0</v>
      </c>
      <c r="AJ535" s="44">
        <f t="shared" ca="1" si="306"/>
        <v>0</v>
      </c>
      <c r="AK535" s="44">
        <f t="shared" ca="1" si="306"/>
        <v>0</v>
      </c>
      <c r="AL535" s="44">
        <f t="shared" ca="1" si="306"/>
        <v>0</v>
      </c>
      <c r="AM535" s="44">
        <f t="shared" ca="1" si="306"/>
        <v>0</v>
      </c>
      <c r="AN535" s="44">
        <f t="shared" ca="1" si="306"/>
        <v>0</v>
      </c>
      <c r="AO535" s="44">
        <f t="shared" ca="1" si="307"/>
        <v>0</v>
      </c>
      <c r="AP535" s="44">
        <f t="shared" ca="1" si="307"/>
        <v>0</v>
      </c>
      <c r="AQ535" s="44">
        <f t="shared" ca="1" si="307"/>
        <v>0</v>
      </c>
      <c r="AR535" s="44">
        <f t="shared" ca="1" si="307"/>
        <v>0</v>
      </c>
      <c r="AS535" s="44">
        <f t="shared" ca="1" si="304"/>
        <v>0</v>
      </c>
      <c r="AT535" s="44">
        <f t="shared" ca="1" si="304"/>
        <v>0</v>
      </c>
      <c r="AU535" s="44">
        <f t="shared" ca="1" si="304"/>
        <v>0</v>
      </c>
      <c r="AV535" s="44">
        <f t="shared" ca="1" si="304"/>
        <v>0</v>
      </c>
      <c r="AW535" s="44">
        <f t="shared" ca="1" si="304"/>
        <v>0</v>
      </c>
      <c r="AX535" s="4">
        <f t="shared" ca="1" si="304"/>
        <v>0</v>
      </c>
      <c r="AY535" s="4">
        <f t="shared" ca="1" si="304"/>
        <v>0</v>
      </c>
      <c r="AZ535" s="4">
        <f t="shared" ca="1" si="304"/>
        <v>0</v>
      </c>
      <c r="BA535" s="4">
        <f t="shared" ca="1" si="304"/>
        <v>0</v>
      </c>
      <c r="BB535" s="4">
        <f t="shared" ca="1" si="304"/>
        <v>0</v>
      </c>
      <c r="BC535" s="4">
        <f t="shared" ca="1" si="304"/>
        <v>0</v>
      </c>
      <c r="BD535" s="4">
        <f t="shared" ca="1" si="304"/>
        <v>0</v>
      </c>
      <c r="BE535" s="4">
        <f t="shared" ca="1" si="304"/>
        <v>0.99690000000000001</v>
      </c>
      <c r="BF535" s="4">
        <f t="shared" ca="1" si="304"/>
        <v>0.94969999999999999</v>
      </c>
      <c r="BG535" s="4">
        <f t="shared" ca="1" si="304"/>
        <v>0.86619999999999997</v>
      </c>
      <c r="BH535" s="4">
        <f t="shared" ca="1" si="304"/>
        <v>0.98050000000000004</v>
      </c>
      <c r="BI535" s="4">
        <f t="shared" ca="1" si="305"/>
        <v>0.9345</v>
      </c>
      <c r="BJ535" s="4">
        <f t="shared" ca="1" si="305"/>
        <v>0.86329999999999996</v>
      </c>
      <c r="BK535" s="4">
        <f t="shared" ca="1" si="305"/>
        <v>0.85899999999999999</v>
      </c>
      <c r="BL535" s="4">
        <f t="shared" ca="1" si="305"/>
        <v>0</v>
      </c>
      <c r="BM535" s="4">
        <f t="shared" ca="1" si="305"/>
        <v>0</v>
      </c>
      <c r="BN535" s="4">
        <f t="shared" ca="1" si="305"/>
        <v>0</v>
      </c>
      <c r="BO535" s="4">
        <f t="shared" ca="1" si="305"/>
        <v>0</v>
      </c>
      <c r="BP535" s="4">
        <f t="shared" ca="1" si="305"/>
        <v>0</v>
      </c>
      <c r="BR535" s="4">
        <f t="shared" ca="1" si="305"/>
        <v>0</v>
      </c>
      <c r="BS535" s="4">
        <f t="shared" ca="1" si="305"/>
        <v>0</v>
      </c>
      <c r="BT535" s="4">
        <f t="shared" ca="1" si="305"/>
        <v>0</v>
      </c>
      <c r="BV535" s="4">
        <f t="shared" ca="1" si="305"/>
        <v>0</v>
      </c>
      <c r="BW535" s="4">
        <f t="shared" ca="1" si="305"/>
        <v>0</v>
      </c>
      <c r="BX535" s="4">
        <f t="shared" ca="1" si="305"/>
        <v>0</v>
      </c>
      <c r="BY535" s="4">
        <f t="shared" ca="1" si="301"/>
        <v>0</v>
      </c>
      <c r="BZ535" s="4">
        <f t="shared" ca="1" si="301"/>
        <v>0</v>
      </c>
      <c r="CA535" s="4">
        <f t="shared" ca="1" si="301"/>
        <v>0</v>
      </c>
      <c r="CC535" s="4">
        <f t="shared" ca="1" si="301"/>
        <v>0</v>
      </c>
    </row>
    <row r="536" spans="4:81">
      <c r="D536" s="26">
        <v>528</v>
      </c>
      <c r="E536" s="26" t="str">
        <f t="shared" si="296"/>
        <v>历史新!C528</v>
      </c>
      <c r="G536" s="694"/>
      <c r="H536" s="29" t="s">
        <v>82</v>
      </c>
      <c r="I536" s="44">
        <f t="shared" ca="1" si="302"/>
        <v>0</v>
      </c>
      <c r="J536" s="44">
        <f t="shared" ca="1" si="302"/>
        <v>0</v>
      </c>
      <c r="K536" s="44">
        <f t="shared" ca="1" si="302"/>
        <v>0</v>
      </c>
      <c r="L536" s="44">
        <f t="shared" ca="1" si="302"/>
        <v>0</v>
      </c>
      <c r="M536" s="44">
        <f t="shared" ca="1" si="302"/>
        <v>0</v>
      </c>
      <c r="N536" s="44">
        <f t="shared" ca="1" si="302"/>
        <v>0</v>
      </c>
      <c r="O536" s="44">
        <f t="shared" ca="1" si="302"/>
        <v>0</v>
      </c>
      <c r="P536" s="44">
        <f t="shared" ca="1" si="302"/>
        <v>0</v>
      </c>
      <c r="Q536" s="44">
        <f t="shared" ca="1" si="302"/>
        <v>0</v>
      </c>
      <c r="R536" s="44">
        <f t="shared" ca="1" si="302"/>
        <v>0</v>
      </c>
      <c r="S536" s="44">
        <f t="shared" ca="1" si="302"/>
        <v>0</v>
      </c>
      <c r="T536" s="44">
        <f t="shared" ca="1" si="302"/>
        <v>0</v>
      </c>
      <c r="U536" s="44">
        <f t="shared" ca="1" si="302"/>
        <v>0</v>
      </c>
      <c r="V536" s="44">
        <f t="shared" ca="1" si="302"/>
        <v>0</v>
      </c>
      <c r="W536" s="44">
        <f t="shared" ca="1" si="302"/>
        <v>0</v>
      </c>
      <c r="X536" s="44">
        <f t="shared" ca="1" si="302"/>
        <v>0</v>
      </c>
      <c r="Y536" s="44">
        <f t="shared" ca="1" si="306"/>
        <v>0</v>
      </c>
      <c r="Z536" s="44">
        <f t="shared" ca="1" si="306"/>
        <v>0</v>
      </c>
      <c r="AA536" s="44">
        <f t="shared" ca="1" si="306"/>
        <v>0</v>
      </c>
      <c r="AB536" s="44">
        <f t="shared" ca="1" si="306"/>
        <v>0</v>
      </c>
      <c r="AC536" s="44">
        <f t="shared" ca="1" si="306"/>
        <v>0</v>
      </c>
      <c r="AD536" s="44">
        <f t="shared" ca="1" si="306"/>
        <v>0</v>
      </c>
      <c r="AE536" s="44">
        <f t="shared" ca="1" si="306"/>
        <v>0</v>
      </c>
      <c r="AF536" s="44">
        <f t="shared" ca="1" si="306"/>
        <v>0</v>
      </c>
      <c r="AG536" s="44">
        <f t="shared" ca="1" si="306"/>
        <v>0</v>
      </c>
      <c r="AH536" s="44">
        <f t="shared" ca="1" si="306"/>
        <v>0</v>
      </c>
      <c r="AI536" s="44">
        <f t="shared" ca="1" si="306"/>
        <v>0</v>
      </c>
      <c r="AJ536" s="44">
        <f t="shared" ca="1" si="306"/>
        <v>0</v>
      </c>
      <c r="AK536" s="44">
        <f t="shared" ca="1" si="306"/>
        <v>0</v>
      </c>
      <c r="AL536" s="44">
        <f t="shared" ca="1" si="306"/>
        <v>0</v>
      </c>
      <c r="AM536" s="44">
        <f t="shared" ca="1" si="306"/>
        <v>0</v>
      </c>
      <c r="AN536" s="44">
        <f t="shared" ca="1" si="306"/>
        <v>0</v>
      </c>
      <c r="AO536" s="44">
        <f t="shared" ca="1" si="307"/>
        <v>0</v>
      </c>
      <c r="AP536" s="44">
        <f t="shared" ca="1" si="307"/>
        <v>0</v>
      </c>
      <c r="AQ536" s="44">
        <f t="shared" ca="1" si="307"/>
        <v>0</v>
      </c>
      <c r="AR536" s="44">
        <f t="shared" ca="1" si="307"/>
        <v>0</v>
      </c>
      <c r="AS536" s="44">
        <f t="shared" ca="1" si="304"/>
        <v>0</v>
      </c>
      <c r="AT536" s="44">
        <f t="shared" ca="1" si="304"/>
        <v>0</v>
      </c>
      <c r="AU536" s="44">
        <f t="shared" ca="1" si="304"/>
        <v>0</v>
      </c>
      <c r="AV536" s="44">
        <f t="shared" ca="1" si="304"/>
        <v>0</v>
      </c>
      <c r="AW536" s="44">
        <f t="shared" ca="1" si="304"/>
        <v>0</v>
      </c>
      <c r="AX536" s="4">
        <f t="shared" ca="1" si="304"/>
        <v>0</v>
      </c>
      <c r="AY536" s="4">
        <f t="shared" ca="1" si="304"/>
        <v>0</v>
      </c>
      <c r="AZ536" s="4">
        <f t="shared" ca="1" si="304"/>
        <v>0</v>
      </c>
      <c r="BA536" s="4">
        <f t="shared" ca="1" si="304"/>
        <v>0</v>
      </c>
      <c r="BB536" s="4">
        <f t="shared" ca="1" si="304"/>
        <v>0</v>
      </c>
      <c r="BC536" s="4">
        <f t="shared" ca="1" si="304"/>
        <v>0</v>
      </c>
      <c r="BD536" s="4">
        <f t="shared" ca="1" si="304"/>
        <v>0</v>
      </c>
      <c r="BE536" s="4">
        <f t="shared" ca="1" si="304"/>
        <v>0</v>
      </c>
      <c r="BF536" s="4">
        <f t="shared" ca="1" si="304"/>
        <v>5.0299999999999997E-2</v>
      </c>
      <c r="BG536" s="4">
        <f t="shared" ca="1" si="304"/>
        <v>0.12859999999999999</v>
      </c>
      <c r="BH536" s="4">
        <f t="shared" ca="1" si="304"/>
        <v>1.5599999999999999E-2</v>
      </c>
      <c r="BI536" s="4">
        <f t="shared" ca="1" si="305"/>
        <v>6.5100000000000005E-2</v>
      </c>
      <c r="BJ536" s="4">
        <f t="shared" ca="1" si="305"/>
        <v>0.12609999999999999</v>
      </c>
      <c r="BK536" s="4">
        <f t="shared" ca="1" si="305"/>
        <v>0.1091</v>
      </c>
      <c r="BL536" s="4">
        <f t="shared" ca="1" si="305"/>
        <v>0</v>
      </c>
      <c r="BM536" s="4">
        <f t="shared" ca="1" si="305"/>
        <v>0</v>
      </c>
      <c r="BN536" s="4">
        <f t="shared" ca="1" si="305"/>
        <v>0</v>
      </c>
      <c r="BO536" s="4">
        <f t="shared" ca="1" si="305"/>
        <v>0</v>
      </c>
      <c r="BP536" s="4">
        <f t="shared" ca="1" si="305"/>
        <v>0</v>
      </c>
      <c r="BR536" s="4">
        <f t="shared" ca="1" si="305"/>
        <v>0</v>
      </c>
      <c r="BS536" s="4">
        <f t="shared" ca="1" si="305"/>
        <v>0</v>
      </c>
      <c r="BT536" s="4">
        <f t="shared" ca="1" si="305"/>
        <v>0</v>
      </c>
      <c r="BV536" s="4">
        <f t="shared" ca="1" si="305"/>
        <v>0</v>
      </c>
      <c r="BW536" s="4">
        <f t="shared" ca="1" si="305"/>
        <v>0</v>
      </c>
      <c r="BX536" s="4">
        <f t="shared" ca="1" si="305"/>
        <v>0</v>
      </c>
      <c r="BY536" s="4">
        <f t="shared" ca="1" si="301"/>
        <v>0</v>
      </c>
      <c r="BZ536" s="4">
        <f t="shared" ca="1" si="301"/>
        <v>0</v>
      </c>
      <c r="CA536" s="4">
        <f t="shared" ca="1" si="301"/>
        <v>0</v>
      </c>
      <c r="CC536" s="4">
        <f t="shared" ca="1" si="301"/>
        <v>0</v>
      </c>
    </row>
    <row r="537" spans="4:81">
      <c r="D537" s="26">
        <v>529</v>
      </c>
      <c r="E537" s="26" t="str">
        <f t="shared" si="296"/>
        <v>历史新!C529</v>
      </c>
      <c r="G537" s="694"/>
      <c r="H537" s="29" t="s">
        <v>83</v>
      </c>
      <c r="I537" s="44">
        <f t="shared" ca="1" si="302"/>
        <v>0</v>
      </c>
      <c r="J537" s="44">
        <f t="shared" ca="1" si="302"/>
        <v>0</v>
      </c>
      <c r="K537" s="44">
        <f t="shared" ca="1" si="302"/>
        <v>0</v>
      </c>
      <c r="L537" s="44">
        <f t="shared" ca="1" si="302"/>
        <v>0</v>
      </c>
      <c r="M537" s="44">
        <f t="shared" ca="1" si="302"/>
        <v>0</v>
      </c>
      <c r="N537" s="44">
        <f t="shared" ca="1" si="302"/>
        <v>0</v>
      </c>
      <c r="O537" s="44">
        <f t="shared" ca="1" si="302"/>
        <v>0</v>
      </c>
      <c r="P537" s="44">
        <f t="shared" ca="1" si="302"/>
        <v>0</v>
      </c>
      <c r="Q537" s="44">
        <f t="shared" ca="1" si="302"/>
        <v>0</v>
      </c>
      <c r="R537" s="44">
        <f t="shared" ca="1" si="302"/>
        <v>0</v>
      </c>
      <c r="S537" s="44">
        <f t="shared" ca="1" si="302"/>
        <v>0</v>
      </c>
      <c r="T537" s="44">
        <f t="shared" ca="1" si="302"/>
        <v>0</v>
      </c>
      <c r="U537" s="44">
        <f t="shared" ca="1" si="302"/>
        <v>0</v>
      </c>
      <c r="V537" s="44">
        <f t="shared" ca="1" si="302"/>
        <v>0</v>
      </c>
      <c r="W537" s="44">
        <f t="shared" ca="1" si="302"/>
        <v>0</v>
      </c>
      <c r="X537" s="44">
        <f t="shared" ca="1" si="302"/>
        <v>0</v>
      </c>
      <c r="Y537" s="44">
        <f t="shared" ca="1" si="306"/>
        <v>0</v>
      </c>
      <c r="Z537" s="44">
        <f t="shared" ca="1" si="306"/>
        <v>0</v>
      </c>
      <c r="AA537" s="44">
        <f t="shared" ca="1" si="306"/>
        <v>0</v>
      </c>
      <c r="AB537" s="44">
        <f t="shared" ca="1" si="306"/>
        <v>0</v>
      </c>
      <c r="AC537" s="44">
        <f t="shared" ca="1" si="306"/>
        <v>0</v>
      </c>
      <c r="AD537" s="44">
        <f t="shared" ca="1" si="306"/>
        <v>0</v>
      </c>
      <c r="AE537" s="44">
        <f t="shared" ca="1" si="306"/>
        <v>0</v>
      </c>
      <c r="AF537" s="44">
        <f t="shared" ca="1" si="306"/>
        <v>0</v>
      </c>
      <c r="AG537" s="44">
        <f t="shared" ca="1" si="306"/>
        <v>0</v>
      </c>
      <c r="AH537" s="44">
        <f t="shared" ca="1" si="306"/>
        <v>0</v>
      </c>
      <c r="AI537" s="44">
        <f t="shared" ca="1" si="306"/>
        <v>0</v>
      </c>
      <c r="AJ537" s="44">
        <f t="shared" ca="1" si="306"/>
        <v>0</v>
      </c>
      <c r="AK537" s="44">
        <f t="shared" ca="1" si="306"/>
        <v>0</v>
      </c>
      <c r="AL537" s="44">
        <f t="shared" ca="1" si="306"/>
        <v>0</v>
      </c>
      <c r="AM537" s="44">
        <f t="shared" ca="1" si="306"/>
        <v>0</v>
      </c>
      <c r="AN537" s="44">
        <f t="shared" ca="1" si="306"/>
        <v>0</v>
      </c>
      <c r="AO537" s="44">
        <f t="shared" ca="1" si="307"/>
        <v>0</v>
      </c>
      <c r="AP537" s="44">
        <f t="shared" ca="1" si="307"/>
        <v>0</v>
      </c>
      <c r="AQ537" s="44">
        <f t="shared" ca="1" si="307"/>
        <v>0</v>
      </c>
      <c r="AR537" s="44">
        <f t="shared" ca="1" si="307"/>
        <v>0</v>
      </c>
      <c r="AS537" s="44">
        <f t="shared" ca="1" si="304"/>
        <v>0</v>
      </c>
      <c r="AT537" s="44">
        <f t="shared" ca="1" si="304"/>
        <v>0</v>
      </c>
      <c r="AU537" s="44">
        <f t="shared" ca="1" si="304"/>
        <v>0</v>
      </c>
      <c r="AV537" s="44">
        <f t="shared" ca="1" si="304"/>
        <v>0</v>
      </c>
      <c r="AW537" s="44">
        <f t="shared" ca="1" si="304"/>
        <v>0</v>
      </c>
      <c r="AX537" s="4">
        <f t="shared" ca="1" si="304"/>
        <v>0</v>
      </c>
      <c r="AY537" s="4">
        <f t="shared" ca="1" si="304"/>
        <v>0</v>
      </c>
      <c r="AZ537" s="4">
        <f t="shared" ca="1" si="304"/>
        <v>0</v>
      </c>
      <c r="BA537" s="4">
        <f t="shared" ca="1" si="304"/>
        <v>0</v>
      </c>
      <c r="BB537" s="4">
        <f t="shared" ca="1" si="304"/>
        <v>0</v>
      </c>
      <c r="BC537" s="4">
        <f t="shared" ca="1" si="304"/>
        <v>0</v>
      </c>
      <c r="BD537" s="4">
        <f t="shared" ca="1" si="304"/>
        <v>0</v>
      </c>
      <c r="BE537" s="4">
        <f t="shared" ca="1" si="304"/>
        <v>3.0999999999999999E-3</v>
      </c>
      <c r="BF537" s="4">
        <f t="shared" ca="1" si="304"/>
        <v>0</v>
      </c>
      <c r="BG537" s="4">
        <f t="shared" ca="1" si="304"/>
        <v>5.1999999999999998E-3</v>
      </c>
      <c r="BH537" s="4">
        <f t="shared" ca="1" si="304"/>
        <v>3.8999999999999998E-3</v>
      </c>
      <c r="BI537" s="4">
        <f t="shared" ca="1" si="305"/>
        <v>1.4E-3</v>
      </c>
      <c r="BJ537" s="4">
        <f t="shared" ca="1" si="305"/>
        <v>1.06E-2</v>
      </c>
      <c r="BK537" s="4">
        <f t="shared" ca="1" si="305"/>
        <v>3.1899999999999998E-2</v>
      </c>
      <c r="BL537" s="4">
        <f t="shared" ca="1" si="305"/>
        <v>0</v>
      </c>
      <c r="BM537" s="4">
        <f t="shared" ca="1" si="305"/>
        <v>0</v>
      </c>
      <c r="BN537" s="4">
        <f t="shared" ca="1" si="305"/>
        <v>0</v>
      </c>
      <c r="BO537" s="4">
        <f t="shared" ca="1" si="305"/>
        <v>0</v>
      </c>
      <c r="BP537" s="4">
        <f t="shared" ca="1" si="305"/>
        <v>0</v>
      </c>
      <c r="BR537" s="4">
        <f t="shared" ca="1" si="305"/>
        <v>0</v>
      </c>
      <c r="BS537" s="4">
        <f t="shared" ca="1" si="305"/>
        <v>0</v>
      </c>
      <c r="BT537" s="4">
        <f t="shared" ca="1" si="305"/>
        <v>0</v>
      </c>
      <c r="BV537" s="4">
        <f t="shared" ca="1" si="305"/>
        <v>0</v>
      </c>
      <c r="BW537" s="4">
        <f t="shared" ca="1" si="305"/>
        <v>0</v>
      </c>
      <c r="BX537" s="4">
        <f t="shared" ca="1" si="305"/>
        <v>0</v>
      </c>
      <c r="BY537" s="4">
        <f t="shared" ca="1" si="301"/>
        <v>0</v>
      </c>
      <c r="BZ537" s="4">
        <f t="shared" ca="1" si="301"/>
        <v>0</v>
      </c>
      <c r="CA537" s="4">
        <f t="shared" ca="1" si="301"/>
        <v>0</v>
      </c>
      <c r="CC537" s="4">
        <f t="shared" ca="1" si="301"/>
        <v>0</v>
      </c>
    </row>
    <row r="538" spans="4:81">
      <c r="D538" s="26">
        <v>530</v>
      </c>
      <c r="E538" s="26" t="str">
        <f t="shared" si="296"/>
        <v>历史新!C530</v>
      </c>
      <c r="G538" s="694" t="s">
        <v>84</v>
      </c>
      <c r="H538" s="294" t="s">
        <v>84</v>
      </c>
      <c r="I538" s="43">
        <f t="shared" ca="1" si="302"/>
        <v>0</v>
      </c>
      <c r="J538" s="43">
        <f t="shared" ca="1" si="302"/>
        <v>0</v>
      </c>
      <c r="K538" s="43">
        <f t="shared" ca="1" si="302"/>
        <v>0</v>
      </c>
      <c r="L538" s="43">
        <f t="shared" ca="1" si="302"/>
        <v>0</v>
      </c>
      <c r="M538" s="43">
        <f t="shared" ca="1" si="302"/>
        <v>0</v>
      </c>
      <c r="N538" s="43">
        <f t="shared" ca="1" si="302"/>
        <v>0</v>
      </c>
      <c r="O538" s="43">
        <f t="shared" ca="1" si="302"/>
        <v>0</v>
      </c>
      <c r="P538" s="43">
        <f t="shared" ca="1" si="302"/>
        <v>0</v>
      </c>
      <c r="Q538" s="43">
        <f t="shared" ca="1" si="302"/>
        <v>0</v>
      </c>
      <c r="R538" s="43">
        <f t="shared" ca="1" si="302"/>
        <v>0</v>
      </c>
      <c r="S538" s="43">
        <f t="shared" ca="1" si="302"/>
        <v>0</v>
      </c>
      <c r="T538" s="43">
        <f t="shared" ca="1" si="302"/>
        <v>0</v>
      </c>
      <c r="U538" s="43">
        <f t="shared" ca="1" si="302"/>
        <v>0</v>
      </c>
      <c r="V538" s="43">
        <f t="shared" ca="1" si="302"/>
        <v>0</v>
      </c>
      <c r="W538" s="43">
        <f t="shared" ca="1" si="302"/>
        <v>0</v>
      </c>
      <c r="X538" s="43">
        <f t="shared" ca="1" si="302"/>
        <v>0</v>
      </c>
      <c r="Y538" s="43">
        <f t="shared" ca="1" si="306"/>
        <v>0</v>
      </c>
      <c r="Z538" s="43">
        <f t="shared" ca="1" si="306"/>
        <v>0</v>
      </c>
      <c r="AA538" s="43">
        <f t="shared" ca="1" si="306"/>
        <v>0</v>
      </c>
      <c r="AB538" s="43">
        <f t="shared" ca="1" si="306"/>
        <v>0</v>
      </c>
      <c r="AC538" s="43">
        <f t="shared" ca="1" si="306"/>
        <v>0</v>
      </c>
      <c r="AD538" s="43">
        <f t="shared" ca="1" si="306"/>
        <v>0</v>
      </c>
      <c r="AE538" s="43">
        <f t="shared" ca="1" si="306"/>
        <v>0</v>
      </c>
      <c r="AF538" s="43">
        <f t="shared" ca="1" si="306"/>
        <v>0</v>
      </c>
      <c r="AG538" s="43">
        <f t="shared" ca="1" si="306"/>
        <v>0</v>
      </c>
      <c r="AH538" s="43">
        <f t="shared" ca="1" si="306"/>
        <v>0</v>
      </c>
      <c r="AI538" s="43">
        <f t="shared" ca="1" si="306"/>
        <v>0</v>
      </c>
      <c r="AJ538" s="43">
        <f t="shared" ca="1" si="306"/>
        <v>0</v>
      </c>
      <c r="AK538" s="43">
        <f t="shared" ca="1" si="306"/>
        <v>0</v>
      </c>
      <c r="AL538" s="43">
        <f t="shared" ca="1" si="306"/>
        <v>0</v>
      </c>
      <c r="AM538" s="43">
        <f t="shared" ca="1" si="306"/>
        <v>0</v>
      </c>
      <c r="AN538" s="43">
        <f t="shared" ca="1" si="306"/>
        <v>0</v>
      </c>
      <c r="AO538" s="43">
        <f t="shared" ca="1" si="307"/>
        <v>0</v>
      </c>
      <c r="AP538" s="43">
        <f t="shared" ca="1" si="307"/>
        <v>0</v>
      </c>
      <c r="AQ538" s="43">
        <f t="shared" ca="1" si="307"/>
        <v>0</v>
      </c>
      <c r="AR538" s="43">
        <f t="shared" ca="1" si="307"/>
        <v>0</v>
      </c>
      <c r="AS538" s="43">
        <f t="shared" ca="1" si="304"/>
        <v>0</v>
      </c>
      <c r="AT538" s="43">
        <f t="shared" ca="1" si="304"/>
        <v>0</v>
      </c>
      <c r="AU538" s="43">
        <f t="shared" ca="1" si="304"/>
        <v>0</v>
      </c>
      <c r="AV538" s="43">
        <f t="shared" ca="1" si="304"/>
        <v>0</v>
      </c>
      <c r="AW538" s="43">
        <f t="shared" ca="1" si="304"/>
        <v>0</v>
      </c>
      <c r="AX538" s="2">
        <f t="shared" ca="1" si="304"/>
        <v>0</v>
      </c>
      <c r="AY538" s="2">
        <f t="shared" ca="1" si="304"/>
        <v>0</v>
      </c>
      <c r="AZ538" s="2">
        <f t="shared" ca="1" si="304"/>
        <v>0</v>
      </c>
      <c r="BA538" s="2">
        <f t="shared" ca="1" si="304"/>
        <v>0</v>
      </c>
      <c r="BB538" s="2">
        <f t="shared" ca="1" si="304"/>
        <v>0</v>
      </c>
      <c r="BC538" s="2">
        <f t="shared" ca="1" si="304"/>
        <v>0</v>
      </c>
      <c r="BD538" s="2">
        <f t="shared" ca="1" si="304"/>
        <v>0</v>
      </c>
      <c r="BE538" s="2">
        <f t="shared" ca="1" si="304"/>
        <v>0</v>
      </c>
      <c r="BF538" s="2">
        <f t="shared" ca="1" si="304"/>
        <v>670</v>
      </c>
      <c r="BG538" s="2">
        <f t="shared" ca="1" si="304"/>
        <v>4951</v>
      </c>
      <c r="BH538" s="2">
        <f t="shared" ca="1" si="304"/>
        <v>5254</v>
      </c>
      <c r="BI538" s="2">
        <f t="shared" ca="1" si="305"/>
        <v>180385</v>
      </c>
      <c r="BJ538" s="2">
        <f t="shared" ca="1" si="305"/>
        <v>506913</v>
      </c>
      <c r="BK538" s="2">
        <f t="shared" ca="1" si="305"/>
        <v>577299</v>
      </c>
      <c r="BL538" s="2">
        <f t="shared" ca="1" si="305"/>
        <v>0</v>
      </c>
      <c r="BM538" s="2">
        <f t="shared" ca="1" si="305"/>
        <v>0</v>
      </c>
      <c r="BN538" s="2">
        <f t="shared" ca="1" si="305"/>
        <v>0</v>
      </c>
      <c r="BO538" s="2">
        <f t="shared" ca="1" si="305"/>
        <v>0</v>
      </c>
      <c r="BP538" s="2">
        <f t="shared" ca="1" si="305"/>
        <v>0</v>
      </c>
      <c r="BR538" s="2">
        <f t="shared" ca="1" si="305"/>
        <v>0</v>
      </c>
      <c r="BS538" s="2">
        <f t="shared" ca="1" si="305"/>
        <v>0</v>
      </c>
      <c r="BT538" s="2">
        <f t="shared" ca="1" si="305"/>
        <v>0</v>
      </c>
      <c r="BV538" s="2">
        <f t="shared" ca="1" si="305"/>
        <v>0</v>
      </c>
      <c r="BW538" s="2">
        <f t="shared" ca="1" si="305"/>
        <v>0</v>
      </c>
      <c r="BX538" s="2">
        <f t="shared" ca="1" si="305"/>
        <v>0</v>
      </c>
      <c r="BY538" s="2">
        <f t="shared" ca="1" si="301"/>
        <v>0</v>
      </c>
      <c r="BZ538" s="2">
        <f t="shared" ca="1" si="301"/>
        <v>0</v>
      </c>
      <c r="CA538" s="2">
        <f t="shared" ca="1" si="301"/>
        <v>0</v>
      </c>
      <c r="CC538" s="2">
        <f t="shared" ca="1" si="301"/>
        <v>0</v>
      </c>
    </row>
    <row r="539" spans="4:81">
      <c r="D539" s="26">
        <v>531</v>
      </c>
      <c r="E539" s="26" t="str">
        <f t="shared" si="296"/>
        <v>历史新!C531</v>
      </c>
      <c r="G539" s="694"/>
      <c r="H539" s="29" t="s">
        <v>85</v>
      </c>
      <c r="I539" s="49">
        <f t="shared" ca="1" si="302"/>
        <v>0</v>
      </c>
      <c r="J539" s="49">
        <f t="shared" ca="1" si="302"/>
        <v>0</v>
      </c>
      <c r="K539" s="49">
        <f t="shared" ca="1" si="302"/>
        <v>0</v>
      </c>
      <c r="L539" s="49">
        <f t="shared" ca="1" si="302"/>
        <v>0</v>
      </c>
      <c r="M539" s="49">
        <f t="shared" ca="1" si="302"/>
        <v>0</v>
      </c>
      <c r="N539" s="49">
        <f t="shared" ca="1" si="302"/>
        <v>0</v>
      </c>
      <c r="O539" s="49">
        <f t="shared" ca="1" si="302"/>
        <v>0</v>
      </c>
      <c r="P539" s="49">
        <f t="shared" ca="1" si="302"/>
        <v>0</v>
      </c>
      <c r="Q539" s="49">
        <f t="shared" ca="1" si="302"/>
        <v>0</v>
      </c>
      <c r="R539" s="49">
        <f t="shared" ca="1" si="302"/>
        <v>0</v>
      </c>
      <c r="S539" s="49">
        <f t="shared" ca="1" si="302"/>
        <v>0</v>
      </c>
      <c r="T539" s="49">
        <f t="shared" ca="1" si="302"/>
        <v>0</v>
      </c>
      <c r="U539" s="49">
        <f t="shared" ca="1" si="302"/>
        <v>0</v>
      </c>
      <c r="V539" s="49">
        <f t="shared" ca="1" si="302"/>
        <v>0</v>
      </c>
      <c r="W539" s="49">
        <f t="shared" ca="1" si="302"/>
        <v>0</v>
      </c>
      <c r="X539" s="49">
        <f t="shared" ca="1" si="302"/>
        <v>0</v>
      </c>
      <c r="Y539" s="49">
        <f t="shared" ca="1" si="306"/>
        <v>0</v>
      </c>
      <c r="Z539" s="49">
        <f t="shared" ca="1" si="306"/>
        <v>0</v>
      </c>
      <c r="AA539" s="49">
        <f t="shared" ca="1" si="306"/>
        <v>0</v>
      </c>
      <c r="AB539" s="49">
        <f t="shared" ca="1" si="306"/>
        <v>0</v>
      </c>
      <c r="AC539" s="49">
        <f t="shared" ca="1" si="306"/>
        <v>0</v>
      </c>
      <c r="AD539" s="49">
        <f t="shared" ca="1" si="306"/>
        <v>0</v>
      </c>
      <c r="AE539" s="49">
        <f t="shared" ca="1" si="306"/>
        <v>0</v>
      </c>
      <c r="AF539" s="49">
        <f t="shared" ca="1" si="306"/>
        <v>0</v>
      </c>
      <c r="AG539" s="49">
        <f t="shared" ca="1" si="306"/>
        <v>0</v>
      </c>
      <c r="AH539" s="49">
        <f t="shared" ca="1" si="306"/>
        <v>0</v>
      </c>
      <c r="AI539" s="49">
        <f t="shared" ca="1" si="306"/>
        <v>0</v>
      </c>
      <c r="AJ539" s="49">
        <f t="shared" ca="1" si="306"/>
        <v>0</v>
      </c>
      <c r="AK539" s="49">
        <f t="shared" ca="1" si="306"/>
        <v>0</v>
      </c>
      <c r="AL539" s="49">
        <f t="shared" ca="1" si="306"/>
        <v>0</v>
      </c>
      <c r="AM539" s="49">
        <f t="shared" ca="1" si="306"/>
        <v>0</v>
      </c>
      <c r="AN539" s="49">
        <f t="shared" ca="1" si="306"/>
        <v>0</v>
      </c>
      <c r="AO539" s="49">
        <f t="shared" ca="1" si="307"/>
        <v>0</v>
      </c>
      <c r="AP539" s="49">
        <f t="shared" ca="1" si="307"/>
        <v>0</v>
      </c>
      <c r="AQ539" s="49">
        <f t="shared" ca="1" si="307"/>
        <v>0</v>
      </c>
      <c r="AR539" s="49">
        <f t="shared" ca="1" si="307"/>
        <v>0</v>
      </c>
      <c r="AS539" s="49">
        <f t="shared" ca="1" si="304"/>
        <v>0</v>
      </c>
      <c r="AT539" s="49">
        <f t="shared" ca="1" si="304"/>
        <v>0</v>
      </c>
      <c r="AU539" s="49">
        <f t="shared" ca="1" si="304"/>
        <v>0</v>
      </c>
      <c r="AV539" s="49">
        <f t="shared" ca="1" si="304"/>
        <v>0</v>
      </c>
      <c r="AW539" s="49">
        <f t="shared" ca="1" si="304"/>
        <v>0</v>
      </c>
      <c r="AX539" s="4">
        <f t="shared" ca="1" si="304"/>
        <v>0</v>
      </c>
      <c r="AY539" s="4">
        <f t="shared" ca="1" si="304"/>
        <v>0</v>
      </c>
      <c r="AZ539" s="4">
        <f t="shared" ca="1" si="304"/>
        <v>0</v>
      </c>
      <c r="BA539" s="4">
        <f t="shared" ca="1" si="304"/>
        <v>0</v>
      </c>
      <c r="BB539" s="4">
        <f t="shared" ca="1" si="304"/>
        <v>0</v>
      </c>
      <c r="BC539" s="4">
        <f t="shared" ca="1" si="304"/>
        <v>0</v>
      </c>
      <c r="BD539" s="4">
        <f t="shared" ca="1" si="304"/>
        <v>0</v>
      </c>
      <c r="BE539" s="4">
        <f t="shared" ca="1" si="304"/>
        <v>-1</v>
      </c>
      <c r="BF539" s="4">
        <f t="shared" ca="1" si="304"/>
        <v>0</v>
      </c>
      <c r="BG539" s="4">
        <f t="shared" ca="1" si="304"/>
        <v>6.3895999999999997</v>
      </c>
      <c r="BH539" s="4">
        <f t="shared" ca="1" si="304"/>
        <v>6.1199999999999997E-2</v>
      </c>
      <c r="BI539" s="4">
        <f t="shared" ca="1" si="305"/>
        <v>33.332900000000002</v>
      </c>
      <c r="BJ539" s="4">
        <f t="shared" ca="1" si="305"/>
        <v>1.8102</v>
      </c>
      <c r="BK539" s="4">
        <f t="shared" ca="1" si="305"/>
        <v>0.1389</v>
      </c>
      <c r="BL539" s="4">
        <f t="shared" ca="1" si="305"/>
        <v>0</v>
      </c>
      <c r="BM539" s="4">
        <f t="shared" ca="1" si="305"/>
        <v>0</v>
      </c>
      <c r="BN539" s="4">
        <f t="shared" ca="1" si="305"/>
        <v>0</v>
      </c>
      <c r="BO539" s="4">
        <f t="shared" ca="1" si="305"/>
        <v>0</v>
      </c>
      <c r="BP539" s="4">
        <f t="shared" ca="1" si="305"/>
        <v>0</v>
      </c>
      <c r="BR539" s="4">
        <f t="shared" ca="1" si="305"/>
        <v>0</v>
      </c>
      <c r="BS539" s="4">
        <f t="shared" ca="1" si="305"/>
        <v>0</v>
      </c>
      <c r="BT539" s="4">
        <f t="shared" ca="1" si="305"/>
        <v>0</v>
      </c>
      <c r="BV539" s="4">
        <f t="shared" ca="1" si="305"/>
        <v>0</v>
      </c>
      <c r="BW539" s="4">
        <f t="shared" ca="1" si="305"/>
        <v>0</v>
      </c>
      <c r="BX539" s="4">
        <f t="shared" ca="1" si="305"/>
        <v>0</v>
      </c>
      <c r="BY539" s="4">
        <f t="shared" ca="1" si="301"/>
        <v>0</v>
      </c>
      <c r="BZ539" s="4">
        <f t="shared" ca="1" si="301"/>
        <v>0</v>
      </c>
      <c r="CA539" s="4">
        <f t="shared" ca="1" si="301"/>
        <v>0</v>
      </c>
      <c r="CC539" s="4">
        <f t="shared" ca="1" si="301"/>
        <v>0</v>
      </c>
    </row>
    <row r="540" spans="4:81">
      <c r="D540" s="26">
        <v>532</v>
      </c>
      <c r="E540" s="26" t="str">
        <f t="shared" si="296"/>
        <v>历史新!C532</v>
      </c>
      <c r="G540" s="694"/>
      <c r="H540" s="294" t="s">
        <v>86</v>
      </c>
      <c r="I540" s="43">
        <f t="shared" ca="1" si="302"/>
        <v>0</v>
      </c>
      <c r="J540" s="43">
        <f t="shared" ca="1" si="302"/>
        <v>0</v>
      </c>
      <c r="K540" s="43">
        <f t="shared" ca="1" si="302"/>
        <v>0</v>
      </c>
      <c r="L540" s="43">
        <f t="shared" ca="1" si="302"/>
        <v>0</v>
      </c>
      <c r="M540" s="43">
        <f t="shared" ca="1" si="302"/>
        <v>0</v>
      </c>
      <c r="N540" s="43">
        <f t="shared" ca="1" si="302"/>
        <v>0</v>
      </c>
      <c r="O540" s="43">
        <f t="shared" ca="1" si="302"/>
        <v>0</v>
      </c>
      <c r="P540" s="43">
        <f t="shared" ca="1" si="302"/>
        <v>0</v>
      </c>
      <c r="Q540" s="43">
        <f t="shared" ca="1" si="302"/>
        <v>0</v>
      </c>
      <c r="R540" s="43">
        <f t="shared" ca="1" si="302"/>
        <v>0</v>
      </c>
      <c r="S540" s="43">
        <f t="shared" ca="1" si="302"/>
        <v>0</v>
      </c>
      <c r="T540" s="43">
        <f t="shared" ca="1" si="302"/>
        <v>0</v>
      </c>
      <c r="U540" s="43">
        <f t="shared" ca="1" si="302"/>
        <v>0</v>
      </c>
      <c r="V540" s="43">
        <f t="shared" ca="1" si="302"/>
        <v>0</v>
      </c>
      <c r="W540" s="43">
        <f t="shared" ca="1" si="302"/>
        <v>0</v>
      </c>
      <c r="X540" s="43">
        <f t="shared" ca="1" si="302"/>
        <v>0</v>
      </c>
      <c r="Y540" s="43">
        <f t="shared" ca="1" si="306"/>
        <v>0</v>
      </c>
      <c r="Z540" s="43">
        <f t="shared" ca="1" si="306"/>
        <v>0</v>
      </c>
      <c r="AA540" s="43">
        <f t="shared" ca="1" si="306"/>
        <v>0</v>
      </c>
      <c r="AB540" s="43">
        <f t="shared" ca="1" si="306"/>
        <v>0</v>
      </c>
      <c r="AC540" s="43">
        <f t="shared" ca="1" si="306"/>
        <v>0</v>
      </c>
      <c r="AD540" s="43">
        <f t="shared" ca="1" si="306"/>
        <v>0</v>
      </c>
      <c r="AE540" s="43">
        <f t="shared" ca="1" si="306"/>
        <v>0</v>
      </c>
      <c r="AF540" s="43">
        <f t="shared" ca="1" si="306"/>
        <v>0</v>
      </c>
      <c r="AG540" s="43">
        <f t="shared" ca="1" si="306"/>
        <v>0</v>
      </c>
      <c r="AH540" s="43">
        <f t="shared" ca="1" si="306"/>
        <v>0</v>
      </c>
      <c r="AI540" s="43">
        <f t="shared" ca="1" si="306"/>
        <v>0</v>
      </c>
      <c r="AJ540" s="43">
        <f t="shared" ca="1" si="306"/>
        <v>0</v>
      </c>
      <c r="AK540" s="43">
        <f t="shared" ca="1" si="306"/>
        <v>0</v>
      </c>
      <c r="AL540" s="43">
        <f t="shared" ca="1" si="306"/>
        <v>0</v>
      </c>
      <c r="AM540" s="43">
        <f t="shared" ca="1" si="306"/>
        <v>0</v>
      </c>
      <c r="AN540" s="43">
        <f t="shared" ca="1" si="306"/>
        <v>0</v>
      </c>
      <c r="AO540" s="43">
        <f t="shared" ca="1" si="307"/>
        <v>0</v>
      </c>
      <c r="AP540" s="43">
        <f t="shared" ca="1" si="307"/>
        <v>0</v>
      </c>
      <c r="AQ540" s="43">
        <f t="shared" ca="1" si="307"/>
        <v>0</v>
      </c>
      <c r="AR540" s="43">
        <f t="shared" ca="1" si="307"/>
        <v>0</v>
      </c>
      <c r="AS540" s="43">
        <f t="shared" ca="1" si="304"/>
        <v>0</v>
      </c>
      <c r="AT540" s="43">
        <f t="shared" ca="1" si="304"/>
        <v>0</v>
      </c>
      <c r="AU540" s="43">
        <f t="shared" ca="1" si="304"/>
        <v>0</v>
      </c>
      <c r="AV540" s="43">
        <f t="shared" ca="1" si="304"/>
        <v>0</v>
      </c>
      <c r="AW540" s="43">
        <f t="shared" ca="1" si="304"/>
        <v>0</v>
      </c>
      <c r="AX540" s="2">
        <f t="shared" ca="1" si="304"/>
        <v>0</v>
      </c>
      <c r="AY540" s="2">
        <f t="shared" ca="1" si="304"/>
        <v>0</v>
      </c>
      <c r="AZ540" s="2">
        <f t="shared" ca="1" si="304"/>
        <v>0</v>
      </c>
      <c r="BA540" s="2">
        <f t="shared" ca="1" si="304"/>
        <v>0</v>
      </c>
      <c r="BB540" s="2">
        <f t="shared" ca="1" si="304"/>
        <v>0</v>
      </c>
      <c r="BC540" s="2">
        <f t="shared" ca="1" si="304"/>
        <v>0</v>
      </c>
      <c r="BD540" s="2">
        <f t="shared" ca="1" si="304"/>
        <v>0</v>
      </c>
      <c r="BE540" s="2">
        <f t="shared" ca="1" si="304"/>
        <v>0</v>
      </c>
      <c r="BF540" s="2">
        <f t="shared" ca="1" si="304"/>
        <v>670</v>
      </c>
      <c r="BG540" s="2">
        <f t="shared" ca="1" si="304"/>
        <v>4793</v>
      </c>
      <c r="BH540" s="2">
        <f t="shared" ca="1" si="304"/>
        <v>4729</v>
      </c>
      <c r="BI540" s="2">
        <f t="shared" ca="1" si="305"/>
        <v>177912</v>
      </c>
      <c r="BJ540" s="2">
        <f t="shared" ca="1" si="305"/>
        <v>478206</v>
      </c>
      <c r="BK540" s="2">
        <f t="shared" ca="1" si="305"/>
        <v>507684</v>
      </c>
      <c r="BL540" s="2">
        <f t="shared" ca="1" si="305"/>
        <v>0</v>
      </c>
      <c r="BM540" s="2">
        <f t="shared" ca="1" si="305"/>
        <v>0</v>
      </c>
      <c r="BN540" s="2">
        <f t="shared" ca="1" si="305"/>
        <v>0</v>
      </c>
      <c r="BO540" s="2">
        <f t="shared" ca="1" si="305"/>
        <v>0</v>
      </c>
      <c r="BP540" s="2">
        <f t="shared" ca="1" si="305"/>
        <v>0</v>
      </c>
      <c r="BR540" s="2">
        <f t="shared" ca="1" si="305"/>
        <v>0</v>
      </c>
      <c r="BS540" s="2">
        <f t="shared" ca="1" si="305"/>
        <v>0</v>
      </c>
      <c r="BT540" s="2">
        <f t="shared" ca="1" si="305"/>
        <v>0</v>
      </c>
      <c r="BV540" s="2">
        <f t="shared" ca="1" si="305"/>
        <v>0</v>
      </c>
      <c r="BW540" s="2">
        <f t="shared" ca="1" si="305"/>
        <v>0</v>
      </c>
      <c r="BX540" s="2">
        <f t="shared" ca="1" si="305"/>
        <v>0</v>
      </c>
      <c r="BY540" s="2">
        <f t="shared" ca="1" si="301"/>
        <v>0</v>
      </c>
      <c r="BZ540" s="2">
        <f t="shared" ca="1" si="301"/>
        <v>0</v>
      </c>
      <c r="CA540" s="2">
        <f t="shared" ca="1" si="301"/>
        <v>0</v>
      </c>
      <c r="CC540" s="2">
        <f t="shared" ca="1" si="301"/>
        <v>0</v>
      </c>
    </row>
    <row r="541" spans="4:81">
      <c r="D541" s="26">
        <v>533</v>
      </c>
      <c r="E541" s="26" t="str">
        <f t="shared" si="296"/>
        <v>历史新!C533</v>
      </c>
      <c r="G541" s="694"/>
      <c r="H541" s="29" t="s">
        <v>87</v>
      </c>
      <c r="I541" s="45">
        <f t="shared" ca="1" si="302"/>
        <v>0</v>
      </c>
      <c r="J541" s="45">
        <f t="shared" ca="1" si="302"/>
        <v>0</v>
      </c>
      <c r="K541" s="45">
        <f t="shared" ca="1" si="302"/>
        <v>0</v>
      </c>
      <c r="L541" s="45">
        <f t="shared" ca="1" si="302"/>
        <v>0</v>
      </c>
      <c r="M541" s="45">
        <f t="shared" ca="1" si="302"/>
        <v>0</v>
      </c>
      <c r="N541" s="45">
        <f t="shared" ca="1" si="302"/>
        <v>0</v>
      </c>
      <c r="O541" s="45">
        <f t="shared" ca="1" si="302"/>
        <v>0</v>
      </c>
      <c r="P541" s="45">
        <f t="shared" ca="1" si="302"/>
        <v>0</v>
      </c>
      <c r="Q541" s="45">
        <f t="shared" ca="1" si="302"/>
        <v>0</v>
      </c>
      <c r="R541" s="45">
        <f t="shared" ca="1" si="302"/>
        <v>0</v>
      </c>
      <c r="S541" s="45">
        <f t="shared" ca="1" si="302"/>
        <v>0</v>
      </c>
      <c r="T541" s="45">
        <f t="shared" ca="1" si="302"/>
        <v>0</v>
      </c>
      <c r="U541" s="45">
        <f t="shared" ca="1" si="302"/>
        <v>0</v>
      </c>
      <c r="V541" s="45">
        <f t="shared" ca="1" si="302"/>
        <v>0</v>
      </c>
      <c r="W541" s="45">
        <f t="shared" ca="1" si="302"/>
        <v>0</v>
      </c>
      <c r="X541" s="45">
        <f t="shared" ca="1" si="302"/>
        <v>0</v>
      </c>
      <c r="Y541" s="45">
        <f t="shared" ca="1" si="306"/>
        <v>0</v>
      </c>
      <c r="Z541" s="45">
        <f t="shared" ca="1" si="306"/>
        <v>0</v>
      </c>
      <c r="AA541" s="45">
        <f t="shared" ca="1" si="306"/>
        <v>0</v>
      </c>
      <c r="AB541" s="45">
        <f t="shared" ca="1" si="306"/>
        <v>0</v>
      </c>
      <c r="AC541" s="45">
        <f t="shared" ca="1" si="306"/>
        <v>0</v>
      </c>
      <c r="AD541" s="45">
        <f t="shared" ca="1" si="306"/>
        <v>0</v>
      </c>
      <c r="AE541" s="45">
        <f t="shared" ca="1" si="306"/>
        <v>0</v>
      </c>
      <c r="AF541" s="45">
        <f t="shared" ca="1" si="306"/>
        <v>0</v>
      </c>
      <c r="AG541" s="45">
        <f t="shared" ca="1" si="306"/>
        <v>0</v>
      </c>
      <c r="AH541" s="45">
        <f t="shared" ca="1" si="306"/>
        <v>0</v>
      </c>
      <c r="AI541" s="45">
        <f t="shared" ca="1" si="306"/>
        <v>0</v>
      </c>
      <c r="AJ541" s="45">
        <f t="shared" ca="1" si="306"/>
        <v>0</v>
      </c>
      <c r="AK541" s="45">
        <f t="shared" ca="1" si="306"/>
        <v>0</v>
      </c>
      <c r="AL541" s="45">
        <f t="shared" ca="1" si="306"/>
        <v>0</v>
      </c>
      <c r="AM541" s="45">
        <f t="shared" ca="1" si="306"/>
        <v>0</v>
      </c>
      <c r="AN541" s="45">
        <f t="shared" ca="1" si="306"/>
        <v>0</v>
      </c>
      <c r="AO541" s="45">
        <f t="shared" ca="1" si="307"/>
        <v>0</v>
      </c>
      <c r="AP541" s="45">
        <f t="shared" ca="1" si="307"/>
        <v>0</v>
      </c>
      <c r="AQ541" s="45">
        <f t="shared" ca="1" si="307"/>
        <v>0</v>
      </c>
      <c r="AR541" s="45">
        <f t="shared" ca="1" si="307"/>
        <v>0</v>
      </c>
      <c r="AS541" s="45">
        <f t="shared" ca="1" si="304"/>
        <v>0</v>
      </c>
      <c r="AT541" s="45">
        <f t="shared" ca="1" si="304"/>
        <v>0</v>
      </c>
      <c r="AU541" s="45">
        <f t="shared" ca="1" si="304"/>
        <v>0</v>
      </c>
      <c r="AV541" s="45">
        <f t="shared" ca="1" si="304"/>
        <v>0</v>
      </c>
      <c r="AW541" s="45">
        <f t="shared" ca="1" si="304"/>
        <v>0</v>
      </c>
      <c r="AX541" s="4">
        <f t="shared" ca="1" si="304"/>
        <v>0</v>
      </c>
      <c r="AY541" s="4">
        <f t="shared" ca="1" si="304"/>
        <v>0</v>
      </c>
      <c r="AZ541" s="4">
        <f t="shared" ca="1" si="304"/>
        <v>0</v>
      </c>
      <c r="BA541" s="4">
        <f t="shared" ca="1" si="304"/>
        <v>0</v>
      </c>
      <c r="BB541" s="4">
        <f t="shared" ca="1" si="304"/>
        <v>0</v>
      </c>
      <c r="BC541" s="4">
        <f t="shared" ca="1" si="304"/>
        <v>0</v>
      </c>
      <c r="BD541" s="4">
        <f t="shared" ca="1" si="304"/>
        <v>0</v>
      </c>
      <c r="BE541" s="4">
        <f t="shared" ca="1" si="304"/>
        <v>0</v>
      </c>
      <c r="BF541" s="4">
        <f t="shared" ca="1" si="304"/>
        <v>0</v>
      </c>
      <c r="BG541" s="4">
        <f t="shared" ca="1" si="304"/>
        <v>158</v>
      </c>
      <c r="BH541" s="4">
        <f t="shared" ca="1" si="304"/>
        <v>501</v>
      </c>
      <c r="BI541" s="4">
        <f t="shared" ca="1" si="305"/>
        <v>1889</v>
      </c>
      <c r="BJ541" s="4">
        <f t="shared" ca="1" si="305"/>
        <v>28530</v>
      </c>
      <c r="BK541" s="4">
        <f t="shared" ca="1" si="305"/>
        <v>63798</v>
      </c>
      <c r="BL541" s="4">
        <f t="shared" ca="1" si="305"/>
        <v>0</v>
      </c>
      <c r="BM541" s="4">
        <f t="shared" ca="1" si="305"/>
        <v>0</v>
      </c>
      <c r="BN541" s="4">
        <f t="shared" ca="1" si="305"/>
        <v>0</v>
      </c>
      <c r="BO541" s="4">
        <f t="shared" ca="1" si="305"/>
        <v>0</v>
      </c>
      <c r="BP541" s="4">
        <f t="shared" ca="1" si="305"/>
        <v>0</v>
      </c>
      <c r="BR541" s="4">
        <f t="shared" ca="1" si="305"/>
        <v>0</v>
      </c>
      <c r="BS541" s="4">
        <f t="shared" ca="1" si="305"/>
        <v>0</v>
      </c>
      <c r="BT541" s="4">
        <f t="shared" ca="1" si="305"/>
        <v>0</v>
      </c>
      <c r="BV541" s="4">
        <f t="shared" ca="1" si="305"/>
        <v>0</v>
      </c>
      <c r="BW541" s="4">
        <f t="shared" ca="1" si="305"/>
        <v>0</v>
      </c>
      <c r="BX541" s="4">
        <f t="shared" ca="1" si="305"/>
        <v>0</v>
      </c>
      <c r="BY541" s="4">
        <f t="shared" ref="BY541:CC556" ca="1" si="308">OFFSET(INDIRECT($E541),0,BY$1)</f>
        <v>0</v>
      </c>
      <c r="BZ541" s="4">
        <f t="shared" ca="1" si="308"/>
        <v>0</v>
      </c>
      <c r="CA541" s="4">
        <f t="shared" ca="1" si="308"/>
        <v>0</v>
      </c>
      <c r="CC541" s="4">
        <f t="shared" ca="1" si="308"/>
        <v>0</v>
      </c>
    </row>
    <row r="542" spans="4:81">
      <c r="D542" s="26">
        <v>534</v>
      </c>
      <c r="E542" s="26" t="str">
        <f t="shared" si="296"/>
        <v>历史新!C534</v>
      </c>
      <c r="G542" s="694"/>
      <c r="H542" s="29" t="s">
        <v>88</v>
      </c>
      <c r="I542" s="45">
        <f t="shared" ca="1" si="302"/>
        <v>0</v>
      </c>
      <c r="J542" s="45">
        <f t="shared" ca="1" si="302"/>
        <v>0</v>
      </c>
      <c r="K542" s="45">
        <f t="shared" ca="1" si="302"/>
        <v>0</v>
      </c>
      <c r="L542" s="45">
        <f t="shared" ca="1" si="302"/>
        <v>0</v>
      </c>
      <c r="M542" s="45">
        <f t="shared" ca="1" si="302"/>
        <v>0</v>
      </c>
      <c r="N542" s="45">
        <f t="shared" ca="1" si="302"/>
        <v>0</v>
      </c>
      <c r="O542" s="45">
        <f t="shared" ca="1" si="302"/>
        <v>0</v>
      </c>
      <c r="P542" s="45">
        <f t="shared" ca="1" si="302"/>
        <v>0</v>
      </c>
      <c r="Q542" s="45">
        <f t="shared" ca="1" si="302"/>
        <v>0</v>
      </c>
      <c r="R542" s="45">
        <f t="shared" ca="1" si="302"/>
        <v>0</v>
      </c>
      <c r="S542" s="45">
        <f t="shared" ca="1" si="302"/>
        <v>0</v>
      </c>
      <c r="T542" s="45">
        <f t="shared" ca="1" si="302"/>
        <v>0</v>
      </c>
      <c r="U542" s="45">
        <f t="shared" ca="1" si="302"/>
        <v>0</v>
      </c>
      <c r="V542" s="45">
        <f t="shared" ca="1" si="302"/>
        <v>0</v>
      </c>
      <c r="W542" s="45">
        <f t="shared" ca="1" si="302"/>
        <v>0</v>
      </c>
      <c r="X542" s="45">
        <f t="shared" ca="1" si="302"/>
        <v>0</v>
      </c>
      <c r="Y542" s="45">
        <f t="shared" ca="1" si="306"/>
        <v>0</v>
      </c>
      <c r="Z542" s="45">
        <f t="shared" ca="1" si="306"/>
        <v>0</v>
      </c>
      <c r="AA542" s="45">
        <f t="shared" ca="1" si="306"/>
        <v>0</v>
      </c>
      <c r="AB542" s="45">
        <f t="shared" ca="1" si="306"/>
        <v>0</v>
      </c>
      <c r="AC542" s="45">
        <f t="shared" ca="1" si="306"/>
        <v>0</v>
      </c>
      <c r="AD542" s="45">
        <f t="shared" ca="1" si="306"/>
        <v>0</v>
      </c>
      <c r="AE542" s="45">
        <f t="shared" ca="1" si="306"/>
        <v>0</v>
      </c>
      <c r="AF542" s="45">
        <f t="shared" ca="1" si="306"/>
        <v>0</v>
      </c>
      <c r="AG542" s="45">
        <f t="shared" ca="1" si="306"/>
        <v>0</v>
      </c>
      <c r="AH542" s="45">
        <f t="shared" ca="1" si="306"/>
        <v>0</v>
      </c>
      <c r="AI542" s="45">
        <f t="shared" ca="1" si="306"/>
        <v>0</v>
      </c>
      <c r="AJ542" s="45">
        <f t="shared" ca="1" si="306"/>
        <v>0</v>
      </c>
      <c r="AK542" s="45">
        <f t="shared" ca="1" si="306"/>
        <v>0</v>
      </c>
      <c r="AL542" s="45">
        <f t="shared" ca="1" si="306"/>
        <v>0</v>
      </c>
      <c r="AM542" s="45">
        <f t="shared" ca="1" si="306"/>
        <v>0</v>
      </c>
      <c r="AN542" s="45">
        <f t="shared" ca="1" si="306"/>
        <v>0</v>
      </c>
      <c r="AO542" s="45">
        <f t="shared" ca="1" si="307"/>
        <v>0</v>
      </c>
      <c r="AP542" s="45">
        <f t="shared" ca="1" si="307"/>
        <v>0</v>
      </c>
      <c r="AQ542" s="45">
        <f t="shared" ca="1" si="307"/>
        <v>0</v>
      </c>
      <c r="AR542" s="45">
        <f t="shared" ca="1" si="307"/>
        <v>0</v>
      </c>
      <c r="AS542" s="45">
        <f t="shared" ca="1" si="304"/>
        <v>0</v>
      </c>
      <c r="AT542" s="45">
        <f t="shared" ca="1" si="304"/>
        <v>0</v>
      </c>
      <c r="AU542" s="45">
        <f t="shared" ca="1" si="304"/>
        <v>0</v>
      </c>
      <c r="AV542" s="45">
        <f t="shared" ca="1" si="304"/>
        <v>0</v>
      </c>
      <c r="AW542" s="45">
        <f t="shared" ca="1" si="304"/>
        <v>0</v>
      </c>
      <c r="AX542" s="4">
        <f t="shared" ca="1" si="304"/>
        <v>0</v>
      </c>
      <c r="AY542" s="4">
        <f t="shared" ca="1" si="304"/>
        <v>0</v>
      </c>
      <c r="AZ542" s="4">
        <f t="shared" ca="1" si="304"/>
        <v>0</v>
      </c>
      <c r="BA542" s="4">
        <f t="shared" ca="1" si="304"/>
        <v>0</v>
      </c>
      <c r="BB542" s="4">
        <f t="shared" ca="1" si="304"/>
        <v>0</v>
      </c>
      <c r="BC542" s="4">
        <f t="shared" ca="1" si="304"/>
        <v>0</v>
      </c>
      <c r="BD542" s="4">
        <f t="shared" ca="1" si="304"/>
        <v>0</v>
      </c>
      <c r="BE542" s="4">
        <f t="shared" ca="1" si="304"/>
        <v>0</v>
      </c>
      <c r="BF542" s="4">
        <f t="shared" ca="1" si="304"/>
        <v>0</v>
      </c>
      <c r="BG542" s="4">
        <f t="shared" ca="1" si="304"/>
        <v>0</v>
      </c>
      <c r="BH542" s="4">
        <f t="shared" ca="1" si="304"/>
        <v>24</v>
      </c>
      <c r="BI542" s="4">
        <f t="shared" ca="1" si="305"/>
        <v>584</v>
      </c>
      <c r="BJ542" s="4">
        <f t="shared" ca="1" si="305"/>
        <v>681</v>
      </c>
      <c r="BK542" s="4">
        <f t="shared" ca="1" si="305"/>
        <v>5817</v>
      </c>
      <c r="BL542" s="4">
        <f t="shared" ca="1" si="305"/>
        <v>0</v>
      </c>
      <c r="BM542" s="4">
        <f t="shared" ca="1" si="305"/>
        <v>0</v>
      </c>
      <c r="BN542" s="4">
        <f t="shared" ca="1" si="305"/>
        <v>0</v>
      </c>
      <c r="BO542" s="4">
        <f t="shared" ca="1" si="305"/>
        <v>0</v>
      </c>
      <c r="BP542" s="4">
        <f t="shared" ca="1" si="305"/>
        <v>0</v>
      </c>
      <c r="BR542" s="4">
        <f t="shared" ca="1" si="305"/>
        <v>0</v>
      </c>
      <c r="BS542" s="4">
        <f t="shared" ca="1" si="305"/>
        <v>0</v>
      </c>
      <c r="BT542" s="4">
        <f t="shared" ca="1" si="305"/>
        <v>0</v>
      </c>
      <c r="BV542" s="4">
        <f t="shared" ca="1" si="305"/>
        <v>0</v>
      </c>
      <c r="BW542" s="4">
        <f t="shared" ca="1" si="305"/>
        <v>0</v>
      </c>
      <c r="BX542" s="4">
        <f t="shared" ca="1" si="305"/>
        <v>0</v>
      </c>
      <c r="BY542" s="4">
        <f t="shared" ca="1" si="308"/>
        <v>0</v>
      </c>
      <c r="BZ542" s="4">
        <f t="shared" ca="1" si="308"/>
        <v>0</v>
      </c>
      <c r="CA542" s="4">
        <f t="shared" ca="1" si="308"/>
        <v>0</v>
      </c>
      <c r="CC542" s="4">
        <f t="shared" ca="1" si="308"/>
        <v>0</v>
      </c>
    </row>
    <row r="543" spans="4:81">
      <c r="D543" s="26">
        <v>535</v>
      </c>
      <c r="E543" s="26" t="str">
        <f t="shared" ref="E543:E560" si="309">$A$5&amp;D543</f>
        <v>历史新!C535</v>
      </c>
      <c r="G543" s="694" t="s">
        <v>89</v>
      </c>
      <c r="H543" s="294" t="s">
        <v>89</v>
      </c>
      <c r="I543" s="46">
        <f t="shared" ca="1" si="302"/>
        <v>0</v>
      </c>
      <c r="J543" s="46">
        <f t="shared" ca="1" si="302"/>
        <v>0</v>
      </c>
      <c r="K543" s="46">
        <f t="shared" ca="1" si="302"/>
        <v>0</v>
      </c>
      <c r="L543" s="46">
        <f t="shared" ca="1" si="302"/>
        <v>0</v>
      </c>
      <c r="M543" s="46">
        <f t="shared" ca="1" si="302"/>
        <v>0</v>
      </c>
      <c r="N543" s="46">
        <f t="shared" ca="1" si="302"/>
        <v>0</v>
      </c>
      <c r="O543" s="46">
        <f t="shared" ca="1" si="302"/>
        <v>0</v>
      </c>
      <c r="P543" s="46">
        <f t="shared" ca="1" si="302"/>
        <v>0</v>
      </c>
      <c r="Q543" s="46">
        <f t="shared" ca="1" si="302"/>
        <v>0</v>
      </c>
      <c r="R543" s="46">
        <f t="shared" ca="1" si="302"/>
        <v>0</v>
      </c>
      <c r="S543" s="46">
        <f t="shared" ca="1" si="302"/>
        <v>0</v>
      </c>
      <c r="T543" s="46">
        <f t="shared" ca="1" si="302"/>
        <v>0</v>
      </c>
      <c r="U543" s="46">
        <f t="shared" ca="1" si="302"/>
        <v>0</v>
      </c>
      <c r="V543" s="46">
        <f t="shared" ca="1" si="302"/>
        <v>0</v>
      </c>
      <c r="W543" s="46">
        <f t="shared" ca="1" si="302"/>
        <v>0</v>
      </c>
      <c r="X543" s="46">
        <f t="shared" ca="1" si="302"/>
        <v>0</v>
      </c>
      <c r="Y543" s="46">
        <f t="shared" ca="1" si="306"/>
        <v>0</v>
      </c>
      <c r="Z543" s="46">
        <f t="shared" ca="1" si="306"/>
        <v>0</v>
      </c>
      <c r="AA543" s="46">
        <f t="shared" ca="1" si="306"/>
        <v>0</v>
      </c>
      <c r="AB543" s="46">
        <f t="shared" ca="1" si="306"/>
        <v>0</v>
      </c>
      <c r="AC543" s="46">
        <f t="shared" ca="1" si="306"/>
        <v>0</v>
      </c>
      <c r="AD543" s="46">
        <f t="shared" ca="1" si="306"/>
        <v>0</v>
      </c>
      <c r="AE543" s="46">
        <f t="shared" ca="1" si="306"/>
        <v>0</v>
      </c>
      <c r="AF543" s="46">
        <f t="shared" ca="1" si="306"/>
        <v>0</v>
      </c>
      <c r="AG543" s="46">
        <f t="shared" ca="1" si="306"/>
        <v>0</v>
      </c>
      <c r="AH543" s="46">
        <f t="shared" ca="1" si="306"/>
        <v>0</v>
      </c>
      <c r="AI543" s="46">
        <f t="shared" ca="1" si="306"/>
        <v>0</v>
      </c>
      <c r="AJ543" s="46">
        <f t="shared" ca="1" si="306"/>
        <v>0</v>
      </c>
      <c r="AK543" s="46">
        <f t="shared" ca="1" si="306"/>
        <v>0</v>
      </c>
      <c r="AL543" s="46">
        <f t="shared" ca="1" si="306"/>
        <v>0</v>
      </c>
      <c r="AM543" s="46">
        <f t="shared" ca="1" si="306"/>
        <v>0</v>
      </c>
      <c r="AN543" s="46">
        <f t="shared" ca="1" si="306"/>
        <v>0</v>
      </c>
      <c r="AO543" s="46">
        <f t="shared" ca="1" si="307"/>
        <v>0</v>
      </c>
      <c r="AP543" s="46">
        <f t="shared" ca="1" si="307"/>
        <v>0</v>
      </c>
      <c r="AQ543" s="46">
        <f t="shared" ca="1" si="307"/>
        <v>0</v>
      </c>
      <c r="AR543" s="46">
        <f t="shared" ca="1" si="307"/>
        <v>0</v>
      </c>
      <c r="AS543" s="46">
        <f t="shared" ca="1" si="304"/>
        <v>0</v>
      </c>
      <c r="AT543" s="46">
        <f t="shared" ca="1" si="304"/>
        <v>0</v>
      </c>
      <c r="AU543" s="46">
        <f t="shared" ca="1" si="304"/>
        <v>0</v>
      </c>
      <c r="AV543" s="46">
        <f t="shared" ca="1" si="304"/>
        <v>0</v>
      </c>
      <c r="AW543" s="46">
        <f t="shared" ca="1" si="304"/>
        <v>0</v>
      </c>
      <c r="AX543" s="2">
        <f t="shared" ca="1" si="304"/>
        <v>0</v>
      </c>
      <c r="AY543" s="2">
        <f t="shared" ca="1" si="304"/>
        <v>0</v>
      </c>
      <c r="AZ543" s="2">
        <f t="shared" ca="1" si="304"/>
        <v>0</v>
      </c>
      <c r="BA543" s="2">
        <f t="shared" ca="1" si="304"/>
        <v>0</v>
      </c>
      <c r="BB543" s="2">
        <f t="shared" ca="1" si="304"/>
        <v>0</v>
      </c>
      <c r="BC543" s="2">
        <f t="shared" ca="1" si="304"/>
        <v>0</v>
      </c>
      <c r="BD543" s="2">
        <f t="shared" ca="1" si="304"/>
        <v>0</v>
      </c>
      <c r="BE543" s="2">
        <f t="shared" ca="1" si="304"/>
        <v>0</v>
      </c>
      <c r="BF543" s="2">
        <f t="shared" ca="1" si="304"/>
        <v>0.68720000000000003</v>
      </c>
      <c r="BG543" s="2">
        <f t="shared" ca="1" si="304"/>
        <v>0.81610000000000005</v>
      </c>
      <c r="BH543" s="2">
        <f t="shared" ca="1" si="304"/>
        <v>0.60560000000000003</v>
      </c>
      <c r="BI543" s="2">
        <f t="shared" ca="1" si="305"/>
        <v>0.82430000000000003</v>
      </c>
      <c r="BJ543" s="2">
        <f t="shared" ca="1" si="305"/>
        <v>0.85880000000000001</v>
      </c>
      <c r="BK543" s="2">
        <f t="shared" ca="1" si="305"/>
        <v>0.87329999999999997</v>
      </c>
      <c r="BL543" s="2">
        <f t="shared" ca="1" si="305"/>
        <v>0</v>
      </c>
      <c r="BM543" s="2">
        <f t="shared" ca="1" si="305"/>
        <v>0</v>
      </c>
      <c r="BN543" s="2">
        <f t="shared" ca="1" si="305"/>
        <v>0</v>
      </c>
      <c r="BO543" s="2">
        <f t="shared" ca="1" si="305"/>
        <v>0</v>
      </c>
      <c r="BP543" s="2">
        <f t="shared" ca="1" si="305"/>
        <v>0</v>
      </c>
      <c r="BR543" s="2">
        <f t="shared" ca="1" si="305"/>
        <v>0</v>
      </c>
      <c r="BS543" s="2">
        <f t="shared" ca="1" si="305"/>
        <v>0</v>
      </c>
      <c r="BT543" s="2">
        <f t="shared" ca="1" si="305"/>
        <v>0</v>
      </c>
      <c r="BV543" s="2">
        <f t="shared" ca="1" si="305"/>
        <v>0</v>
      </c>
      <c r="BW543" s="2">
        <f t="shared" ca="1" si="305"/>
        <v>0</v>
      </c>
      <c r="BX543" s="2">
        <f t="shared" ca="1" si="305"/>
        <v>0</v>
      </c>
      <c r="BY543" s="2">
        <f t="shared" ca="1" si="308"/>
        <v>0</v>
      </c>
      <c r="BZ543" s="2">
        <f t="shared" ca="1" si="308"/>
        <v>0</v>
      </c>
      <c r="CA543" s="2">
        <f t="shared" ca="1" si="308"/>
        <v>0</v>
      </c>
      <c r="CC543" s="2">
        <f t="shared" ca="1" si="308"/>
        <v>0</v>
      </c>
    </row>
    <row r="544" spans="4:81">
      <c r="D544" s="26">
        <v>536</v>
      </c>
      <c r="E544" s="26" t="str">
        <f t="shared" si="309"/>
        <v>历史新!C536</v>
      </c>
      <c r="G544" s="694"/>
      <c r="H544" s="29" t="s">
        <v>90</v>
      </c>
      <c r="I544" s="44">
        <f t="shared" ca="1" si="302"/>
        <v>0</v>
      </c>
      <c r="J544" s="44">
        <f t="shared" ca="1" si="302"/>
        <v>0</v>
      </c>
      <c r="K544" s="44">
        <f t="shared" ca="1" si="302"/>
        <v>0</v>
      </c>
      <c r="L544" s="44">
        <f t="shared" ca="1" si="302"/>
        <v>0</v>
      </c>
      <c r="M544" s="44">
        <f t="shared" ca="1" si="302"/>
        <v>0</v>
      </c>
      <c r="N544" s="44">
        <f t="shared" ca="1" si="302"/>
        <v>0</v>
      </c>
      <c r="O544" s="44">
        <f t="shared" ca="1" si="302"/>
        <v>0</v>
      </c>
      <c r="P544" s="44">
        <f t="shared" ca="1" si="302"/>
        <v>0</v>
      </c>
      <c r="Q544" s="44">
        <f t="shared" ca="1" si="302"/>
        <v>0</v>
      </c>
      <c r="R544" s="44">
        <f t="shared" ca="1" si="302"/>
        <v>0</v>
      </c>
      <c r="S544" s="44">
        <f t="shared" ca="1" si="302"/>
        <v>0</v>
      </c>
      <c r="T544" s="44">
        <f t="shared" ca="1" si="302"/>
        <v>0</v>
      </c>
      <c r="U544" s="44">
        <f t="shared" ca="1" si="302"/>
        <v>0</v>
      </c>
      <c r="V544" s="44">
        <f t="shared" ca="1" si="302"/>
        <v>0</v>
      </c>
      <c r="W544" s="44">
        <f t="shared" ca="1" si="302"/>
        <v>0</v>
      </c>
      <c r="X544" s="44">
        <f t="shared" ca="1" si="302"/>
        <v>0</v>
      </c>
      <c r="Y544" s="44">
        <f t="shared" ca="1" si="306"/>
        <v>0</v>
      </c>
      <c r="Z544" s="44">
        <f t="shared" ca="1" si="306"/>
        <v>0</v>
      </c>
      <c r="AA544" s="44">
        <f t="shared" ca="1" si="306"/>
        <v>0</v>
      </c>
      <c r="AB544" s="44">
        <f t="shared" ca="1" si="306"/>
        <v>0</v>
      </c>
      <c r="AC544" s="44">
        <f t="shared" ca="1" si="306"/>
        <v>0</v>
      </c>
      <c r="AD544" s="44">
        <f t="shared" ca="1" si="306"/>
        <v>0</v>
      </c>
      <c r="AE544" s="44">
        <f t="shared" ca="1" si="306"/>
        <v>0</v>
      </c>
      <c r="AF544" s="44">
        <f t="shared" ca="1" si="306"/>
        <v>0</v>
      </c>
      <c r="AG544" s="44">
        <f t="shared" ca="1" si="306"/>
        <v>0</v>
      </c>
      <c r="AH544" s="44">
        <f t="shared" ca="1" si="306"/>
        <v>0</v>
      </c>
      <c r="AI544" s="44">
        <f t="shared" ca="1" si="306"/>
        <v>0</v>
      </c>
      <c r="AJ544" s="44">
        <f t="shared" ca="1" si="306"/>
        <v>0</v>
      </c>
      <c r="AK544" s="44">
        <f t="shared" ca="1" si="306"/>
        <v>0</v>
      </c>
      <c r="AL544" s="44">
        <f t="shared" ca="1" si="306"/>
        <v>0</v>
      </c>
      <c r="AM544" s="44">
        <f t="shared" ca="1" si="306"/>
        <v>0</v>
      </c>
      <c r="AN544" s="44">
        <f t="shared" ca="1" si="306"/>
        <v>0</v>
      </c>
      <c r="AO544" s="44">
        <f t="shared" ca="1" si="307"/>
        <v>0</v>
      </c>
      <c r="AP544" s="44">
        <f t="shared" ca="1" si="307"/>
        <v>0</v>
      </c>
      <c r="AQ544" s="44">
        <f t="shared" ca="1" si="307"/>
        <v>0</v>
      </c>
      <c r="AR544" s="44">
        <f t="shared" ca="1" si="307"/>
        <v>0</v>
      </c>
      <c r="AS544" s="44">
        <f t="shared" ca="1" si="304"/>
        <v>0</v>
      </c>
      <c r="AT544" s="44">
        <f t="shared" ca="1" si="304"/>
        <v>0</v>
      </c>
      <c r="AU544" s="44">
        <f t="shared" ca="1" si="304"/>
        <v>0</v>
      </c>
      <c r="AV544" s="44">
        <f t="shared" ca="1" si="304"/>
        <v>0</v>
      </c>
      <c r="AW544" s="44">
        <f t="shared" ca="1" si="304"/>
        <v>0</v>
      </c>
      <c r="AX544" s="4">
        <f t="shared" ca="1" si="304"/>
        <v>0</v>
      </c>
      <c r="AY544" s="4">
        <f t="shared" ca="1" si="304"/>
        <v>0</v>
      </c>
      <c r="AZ544" s="4">
        <f t="shared" ca="1" si="304"/>
        <v>0</v>
      </c>
      <c r="BA544" s="4">
        <f t="shared" ca="1" si="304"/>
        <v>0</v>
      </c>
      <c r="BB544" s="4">
        <f t="shared" ca="1" si="304"/>
        <v>0</v>
      </c>
      <c r="BC544" s="4">
        <f t="shared" ca="1" si="304"/>
        <v>0</v>
      </c>
      <c r="BD544" s="4">
        <f t="shared" ca="1" si="304"/>
        <v>0</v>
      </c>
      <c r="BE544" s="4">
        <f t="shared" ca="1" si="304"/>
        <v>0</v>
      </c>
      <c r="BF544" s="4">
        <f t="shared" ca="1" si="304"/>
        <v>0.68930000000000002</v>
      </c>
      <c r="BG544" s="4">
        <f t="shared" ca="1" si="304"/>
        <v>0.83179999999999998</v>
      </c>
      <c r="BH544" s="4">
        <f t="shared" ref="BH544:BY560" ca="1" si="310">OFFSET(INDIRECT($E544),0,BH$1)</f>
        <v>0.62939999999999996</v>
      </c>
      <c r="BI544" s="4">
        <f t="shared" ca="1" si="310"/>
        <v>0.82920000000000005</v>
      </c>
      <c r="BJ544" s="4">
        <f t="shared" ca="1" si="310"/>
        <v>0.86699999999999999</v>
      </c>
      <c r="BK544" s="4">
        <f t="shared" ca="1" si="310"/>
        <v>0.88959999999999995</v>
      </c>
      <c r="BL544" s="4">
        <f t="shared" ca="1" si="310"/>
        <v>0</v>
      </c>
      <c r="BM544" s="4">
        <f t="shared" ca="1" si="310"/>
        <v>0</v>
      </c>
      <c r="BN544" s="4">
        <f t="shared" ca="1" si="310"/>
        <v>0</v>
      </c>
      <c r="BO544" s="4">
        <f t="shared" ca="1" si="310"/>
        <v>0</v>
      </c>
      <c r="BP544" s="4">
        <f t="shared" ca="1" si="310"/>
        <v>0</v>
      </c>
      <c r="BR544" s="4">
        <f t="shared" ca="1" si="310"/>
        <v>0</v>
      </c>
      <c r="BS544" s="4">
        <f t="shared" ca="1" si="310"/>
        <v>0</v>
      </c>
      <c r="BT544" s="4">
        <f t="shared" ca="1" si="310"/>
        <v>0</v>
      </c>
      <c r="BV544" s="4">
        <f t="shared" ca="1" si="310"/>
        <v>0</v>
      </c>
      <c r="BW544" s="4">
        <f t="shared" ca="1" si="310"/>
        <v>0</v>
      </c>
      <c r="BX544" s="4">
        <f t="shared" ca="1" si="305"/>
        <v>0</v>
      </c>
      <c r="BY544" s="4">
        <f t="shared" ca="1" si="310"/>
        <v>0</v>
      </c>
      <c r="BZ544" s="4">
        <f t="shared" ca="1" si="308"/>
        <v>0</v>
      </c>
      <c r="CA544" s="4">
        <f t="shared" ca="1" si="308"/>
        <v>0</v>
      </c>
      <c r="CC544" s="4">
        <f t="shared" ca="1" si="308"/>
        <v>0</v>
      </c>
    </row>
    <row r="545" spans="4:81">
      <c r="D545" s="26">
        <v>537</v>
      </c>
      <c r="E545" s="26" t="str">
        <f t="shared" si="309"/>
        <v>历史新!C537</v>
      </c>
      <c r="G545" s="694"/>
      <c r="H545" s="29" t="s">
        <v>91</v>
      </c>
      <c r="I545" s="44">
        <f t="shared" ca="1" si="302"/>
        <v>0</v>
      </c>
      <c r="J545" s="44">
        <f t="shared" ca="1" si="302"/>
        <v>0</v>
      </c>
      <c r="K545" s="44">
        <f t="shared" ca="1" si="302"/>
        <v>0</v>
      </c>
      <c r="L545" s="44">
        <f t="shared" ca="1" si="302"/>
        <v>0</v>
      </c>
      <c r="M545" s="44">
        <f t="shared" ca="1" si="302"/>
        <v>0</v>
      </c>
      <c r="N545" s="44">
        <f t="shared" ca="1" si="302"/>
        <v>0</v>
      </c>
      <c r="O545" s="44">
        <f t="shared" ca="1" si="302"/>
        <v>0</v>
      </c>
      <c r="P545" s="44">
        <f t="shared" ca="1" si="302"/>
        <v>0</v>
      </c>
      <c r="Q545" s="44">
        <f t="shared" ca="1" si="302"/>
        <v>0</v>
      </c>
      <c r="R545" s="44">
        <f t="shared" ca="1" si="302"/>
        <v>0</v>
      </c>
      <c r="S545" s="44">
        <f t="shared" ca="1" si="302"/>
        <v>0</v>
      </c>
      <c r="T545" s="44">
        <f t="shared" ref="T545:AI560" ca="1" si="311">OFFSET(INDIRECT($E545),0,T$1)</f>
        <v>0</v>
      </c>
      <c r="U545" s="44">
        <f t="shared" ca="1" si="311"/>
        <v>0</v>
      </c>
      <c r="V545" s="44">
        <f t="shared" ca="1" si="311"/>
        <v>0</v>
      </c>
      <c r="W545" s="44">
        <f t="shared" ca="1" si="311"/>
        <v>0</v>
      </c>
      <c r="X545" s="44">
        <f t="shared" ca="1" si="311"/>
        <v>0</v>
      </c>
      <c r="Y545" s="44">
        <f t="shared" ca="1" si="311"/>
        <v>0</v>
      </c>
      <c r="Z545" s="44">
        <f t="shared" ca="1" si="311"/>
        <v>0</v>
      </c>
      <c r="AA545" s="44">
        <f t="shared" ca="1" si="311"/>
        <v>0</v>
      </c>
      <c r="AB545" s="44">
        <f t="shared" ca="1" si="311"/>
        <v>0</v>
      </c>
      <c r="AC545" s="44">
        <f t="shared" ca="1" si="311"/>
        <v>0</v>
      </c>
      <c r="AD545" s="44">
        <f t="shared" ca="1" si="311"/>
        <v>0</v>
      </c>
      <c r="AE545" s="44">
        <f t="shared" ca="1" si="311"/>
        <v>0</v>
      </c>
      <c r="AF545" s="44">
        <f t="shared" ca="1" si="311"/>
        <v>0</v>
      </c>
      <c r="AG545" s="44">
        <f t="shared" ca="1" si="311"/>
        <v>0</v>
      </c>
      <c r="AH545" s="44">
        <f t="shared" ca="1" si="311"/>
        <v>0</v>
      </c>
      <c r="AI545" s="44">
        <f t="shared" ca="1" si="311"/>
        <v>0</v>
      </c>
      <c r="AJ545" s="44">
        <f t="shared" ca="1" si="306"/>
        <v>0</v>
      </c>
      <c r="AK545" s="44">
        <f t="shared" ca="1" si="306"/>
        <v>0</v>
      </c>
      <c r="AL545" s="44">
        <f t="shared" ca="1" si="306"/>
        <v>0</v>
      </c>
      <c r="AM545" s="44">
        <f t="shared" ca="1" si="306"/>
        <v>0</v>
      </c>
      <c r="AN545" s="44">
        <f t="shared" ca="1" si="306"/>
        <v>0</v>
      </c>
      <c r="AO545" s="44">
        <f t="shared" ca="1" si="307"/>
        <v>0</v>
      </c>
      <c r="AP545" s="44">
        <f t="shared" ca="1" si="307"/>
        <v>0</v>
      </c>
      <c r="AQ545" s="44">
        <f t="shared" ca="1" si="307"/>
        <v>0</v>
      </c>
      <c r="AR545" s="44">
        <f t="shared" ca="1" si="307"/>
        <v>0</v>
      </c>
      <c r="AS545" s="44">
        <f t="shared" ref="AS545:BH560" ca="1" si="312">OFFSET(INDIRECT($E545),0,AS$1)</f>
        <v>0</v>
      </c>
      <c r="AT545" s="44">
        <f t="shared" ca="1" si="312"/>
        <v>0</v>
      </c>
      <c r="AU545" s="44">
        <f t="shared" ca="1" si="312"/>
        <v>0</v>
      </c>
      <c r="AV545" s="44">
        <f t="shared" ca="1" si="312"/>
        <v>0</v>
      </c>
      <c r="AW545" s="44">
        <f t="shared" ca="1" si="312"/>
        <v>0</v>
      </c>
      <c r="AX545" s="4">
        <f t="shared" ca="1" si="312"/>
        <v>0</v>
      </c>
      <c r="AY545" s="4">
        <f t="shared" ca="1" si="312"/>
        <v>0</v>
      </c>
      <c r="AZ545" s="4">
        <f t="shared" ca="1" si="312"/>
        <v>0</v>
      </c>
      <c r="BA545" s="4">
        <f t="shared" ca="1" si="312"/>
        <v>0</v>
      </c>
      <c r="BB545" s="4">
        <f t="shared" ca="1" si="312"/>
        <v>0</v>
      </c>
      <c r="BC545" s="4">
        <f t="shared" ca="1" si="312"/>
        <v>0</v>
      </c>
      <c r="BD545" s="4">
        <f t="shared" ca="1" si="312"/>
        <v>0</v>
      </c>
      <c r="BE545" s="4">
        <f t="shared" ca="1" si="312"/>
        <v>0</v>
      </c>
      <c r="BF545" s="4">
        <f t="shared" ca="1" si="312"/>
        <v>0</v>
      </c>
      <c r="BG545" s="4">
        <f t="shared" ca="1" si="312"/>
        <v>0.51800000000000002</v>
      </c>
      <c r="BH545" s="4">
        <f t="shared" ca="1" si="312"/>
        <v>0.44890000000000002</v>
      </c>
      <c r="BI545" s="4">
        <f t="shared" ca="1" si="310"/>
        <v>0.55220000000000002</v>
      </c>
      <c r="BJ545" s="4">
        <f t="shared" ca="1" si="310"/>
        <v>0.74219999999999997</v>
      </c>
      <c r="BK545" s="4">
        <f t="shared" ca="1" si="310"/>
        <v>0.76539999999999997</v>
      </c>
      <c r="BL545" s="4">
        <f t="shared" ca="1" si="310"/>
        <v>0</v>
      </c>
      <c r="BM545" s="4">
        <f t="shared" ca="1" si="310"/>
        <v>0</v>
      </c>
      <c r="BN545" s="4">
        <f t="shared" ca="1" si="310"/>
        <v>0</v>
      </c>
      <c r="BO545" s="4">
        <f t="shared" ca="1" si="310"/>
        <v>0</v>
      </c>
      <c r="BP545" s="4">
        <f t="shared" ca="1" si="310"/>
        <v>0</v>
      </c>
      <c r="BR545" s="4">
        <f t="shared" ref="BR545:CA560" ca="1" si="313">OFFSET(INDIRECT($E545),0,BR$1)</f>
        <v>0</v>
      </c>
      <c r="BS545" s="4">
        <f t="shared" ca="1" si="313"/>
        <v>0</v>
      </c>
      <c r="BT545" s="4">
        <f t="shared" ca="1" si="313"/>
        <v>0</v>
      </c>
      <c r="BV545" s="4">
        <f t="shared" ca="1" si="313"/>
        <v>0</v>
      </c>
      <c r="BW545" s="4">
        <f t="shared" ca="1" si="313"/>
        <v>0</v>
      </c>
      <c r="BX545" s="4">
        <f t="shared" ca="1" si="313"/>
        <v>0</v>
      </c>
      <c r="BY545" s="4">
        <f t="shared" ca="1" si="308"/>
        <v>0</v>
      </c>
      <c r="BZ545" s="4">
        <f t="shared" ca="1" si="308"/>
        <v>0</v>
      </c>
      <c r="CA545" s="4">
        <f t="shared" ca="1" si="308"/>
        <v>0</v>
      </c>
      <c r="CC545" s="4">
        <f t="shared" ca="1" si="308"/>
        <v>0</v>
      </c>
    </row>
    <row r="546" spans="4:81">
      <c r="D546" s="26">
        <v>538</v>
      </c>
      <c r="E546" s="26" t="str">
        <f t="shared" si="309"/>
        <v>历史新!C538</v>
      </c>
      <c r="G546" s="694"/>
      <c r="H546" s="29" t="s">
        <v>92</v>
      </c>
      <c r="I546" s="44">
        <f t="shared" ref="I546:X560" ca="1" si="314">OFFSET(INDIRECT($E546),0,I$1)</f>
        <v>0</v>
      </c>
      <c r="J546" s="44">
        <f t="shared" ca="1" si="314"/>
        <v>0</v>
      </c>
      <c r="K546" s="44">
        <f t="shared" ca="1" si="314"/>
        <v>0</v>
      </c>
      <c r="L546" s="44">
        <f t="shared" ca="1" si="314"/>
        <v>0</v>
      </c>
      <c r="M546" s="44">
        <f t="shared" ca="1" si="314"/>
        <v>0</v>
      </c>
      <c r="N546" s="44">
        <f t="shared" ca="1" si="314"/>
        <v>0</v>
      </c>
      <c r="O546" s="44">
        <f t="shared" ca="1" si="314"/>
        <v>0</v>
      </c>
      <c r="P546" s="44">
        <f t="shared" ca="1" si="314"/>
        <v>0</v>
      </c>
      <c r="Q546" s="44">
        <f t="shared" ca="1" si="314"/>
        <v>0</v>
      </c>
      <c r="R546" s="44">
        <f t="shared" ca="1" si="314"/>
        <v>0</v>
      </c>
      <c r="S546" s="44">
        <f t="shared" ca="1" si="314"/>
        <v>0</v>
      </c>
      <c r="T546" s="44">
        <f t="shared" ca="1" si="314"/>
        <v>0</v>
      </c>
      <c r="U546" s="44">
        <f t="shared" ca="1" si="314"/>
        <v>0</v>
      </c>
      <c r="V546" s="44">
        <f t="shared" ca="1" si="314"/>
        <v>0</v>
      </c>
      <c r="W546" s="44">
        <f t="shared" ca="1" si="314"/>
        <v>0</v>
      </c>
      <c r="X546" s="44">
        <f t="shared" ca="1" si="314"/>
        <v>0</v>
      </c>
      <c r="Y546" s="44">
        <f t="shared" ca="1" si="311"/>
        <v>0</v>
      </c>
      <c r="Z546" s="44">
        <f t="shared" ca="1" si="311"/>
        <v>0</v>
      </c>
      <c r="AA546" s="44">
        <f t="shared" ca="1" si="311"/>
        <v>0</v>
      </c>
      <c r="AB546" s="44">
        <f t="shared" ca="1" si="311"/>
        <v>0</v>
      </c>
      <c r="AC546" s="44">
        <f t="shared" ca="1" si="311"/>
        <v>0</v>
      </c>
      <c r="AD546" s="44">
        <f t="shared" ca="1" si="311"/>
        <v>0</v>
      </c>
      <c r="AE546" s="44">
        <f t="shared" ca="1" si="311"/>
        <v>0</v>
      </c>
      <c r="AF546" s="44">
        <f t="shared" ca="1" si="311"/>
        <v>0</v>
      </c>
      <c r="AG546" s="44">
        <f t="shared" ca="1" si="311"/>
        <v>0</v>
      </c>
      <c r="AH546" s="44">
        <f t="shared" ca="1" si="311"/>
        <v>0</v>
      </c>
      <c r="AI546" s="44">
        <f t="shared" ca="1" si="311"/>
        <v>0</v>
      </c>
      <c r="AJ546" s="44">
        <f t="shared" ca="1" si="306"/>
        <v>0</v>
      </c>
      <c r="AK546" s="44">
        <f t="shared" ca="1" si="306"/>
        <v>0</v>
      </c>
      <c r="AL546" s="44">
        <f t="shared" ca="1" si="306"/>
        <v>0</v>
      </c>
      <c r="AM546" s="44">
        <f t="shared" ca="1" si="306"/>
        <v>0</v>
      </c>
      <c r="AN546" s="44">
        <f t="shared" ca="1" si="306"/>
        <v>0</v>
      </c>
      <c r="AO546" s="44">
        <f t="shared" ca="1" si="307"/>
        <v>0</v>
      </c>
      <c r="AP546" s="44">
        <f t="shared" ca="1" si="307"/>
        <v>0</v>
      </c>
      <c r="AQ546" s="44">
        <f t="shared" ca="1" si="307"/>
        <v>0</v>
      </c>
      <c r="AR546" s="44">
        <f t="shared" ca="1" si="307"/>
        <v>0</v>
      </c>
      <c r="AS546" s="44">
        <f t="shared" ca="1" si="312"/>
        <v>0</v>
      </c>
      <c r="AT546" s="44">
        <f t="shared" ca="1" si="312"/>
        <v>0</v>
      </c>
      <c r="AU546" s="44">
        <f t="shared" ca="1" si="312"/>
        <v>0</v>
      </c>
      <c r="AV546" s="44">
        <f t="shared" ca="1" si="312"/>
        <v>0</v>
      </c>
      <c r="AW546" s="44">
        <f t="shared" ca="1" si="312"/>
        <v>0</v>
      </c>
      <c r="AX546" s="4">
        <f t="shared" ca="1" si="312"/>
        <v>0</v>
      </c>
      <c r="AY546" s="4">
        <f t="shared" ca="1" si="312"/>
        <v>0</v>
      </c>
      <c r="AZ546" s="4">
        <f t="shared" ca="1" si="312"/>
        <v>0</v>
      </c>
      <c r="BA546" s="4">
        <f t="shared" ca="1" si="312"/>
        <v>0</v>
      </c>
      <c r="BB546" s="4">
        <f t="shared" ca="1" si="312"/>
        <v>0</v>
      </c>
      <c r="BC546" s="4">
        <f t="shared" ca="1" si="312"/>
        <v>0</v>
      </c>
      <c r="BD546" s="4">
        <f t="shared" ca="1" si="312"/>
        <v>0</v>
      </c>
      <c r="BE546" s="4">
        <f t="shared" ca="1" si="312"/>
        <v>0</v>
      </c>
      <c r="BF546" s="4">
        <f t="shared" ca="1" si="312"/>
        <v>0</v>
      </c>
      <c r="BG546" s="4">
        <f t="shared" ca="1" si="312"/>
        <v>0</v>
      </c>
      <c r="BH546" s="4">
        <f t="shared" ca="1" si="312"/>
        <v>0.5333</v>
      </c>
      <c r="BI546" s="4">
        <f t="shared" ca="1" si="310"/>
        <v>0.68379999999999996</v>
      </c>
      <c r="BJ546" s="4">
        <f t="shared" ca="1" si="310"/>
        <v>0.81259999999999999</v>
      </c>
      <c r="BK546" s="4">
        <f t="shared" ca="1" si="310"/>
        <v>0.82989999999999997</v>
      </c>
      <c r="BL546" s="4">
        <f t="shared" ca="1" si="310"/>
        <v>0</v>
      </c>
      <c r="BM546" s="4">
        <f t="shared" ca="1" si="310"/>
        <v>0</v>
      </c>
      <c r="BN546" s="4">
        <f t="shared" ca="1" si="310"/>
        <v>0</v>
      </c>
      <c r="BO546" s="4">
        <f t="shared" ca="1" si="310"/>
        <v>0</v>
      </c>
      <c r="BP546" s="4">
        <f t="shared" ca="1" si="310"/>
        <v>0</v>
      </c>
      <c r="BR546" s="4">
        <f t="shared" ca="1" si="313"/>
        <v>0</v>
      </c>
      <c r="BS546" s="4">
        <f t="shared" ca="1" si="313"/>
        <v>0</v>
      </c>
      <c r="BT546" s="4">
        <f t="shared" ca="1" si="313"/>
        <v>0</v>
      </c>
      <c r="BV546" s="4">
        <f t="shared" ca="1" si="313"/>
        <v>0</v>
      </c>
      <c r="BW546" s="4">
        <f t="shared" ca="1" si="313"/>
        <v>0</v>
      </c>
      <c r="BX546" s="4">
        <f t="shared" ca="1" si="313"/>
        <v>0</v>
      </c>
      <c r="BY546" s="4">
        <f t="shared" ca="1" si="308"/>
        <v>0</v>
      </c>
      <c r="BZ546" s="4">
        <f t="shared" ca="1" si="308"/>
        <v>0</v>
      </c>
      <c r="CA546" s="4">
        <f t="shared" ca="1" si="308"/>
        <v>0</v>
      </c>
      <c r="CC546" s="4">
        <f t="shared" ca="1" si="308"/>
        <v>0</v>
      </c>
    </row>
    <row r="547" spans="4:81">
      <c r="D547" s="26">
        <v>539</v>
      </c>
      <c r="E547" s="26" t="str">
        <f t="shared" si="309"/>
        <v>历史新!C539</v>
      </c>
      <c r="G547" s="694" t="s">
        <v>93</v>
      </c>
      <c r="H547" s="294" t="s">
        <v>94</v>
      </c>
      <c r="I547" s="43">
        <f t="shared" ca="1" si="314"/>
        <v>0</v>
      </c>
      <c r="J547" s="43">
        <f t="shared" ca="1" si="314"/>
        <v>0</v>
      </c>
      <c r="K547" s="43">
        <f t="shared" ca="1" si="314"/>
        <v>0</v>
      </c>
      <c r="L547" s="43">
        <f t="shared" ca="1" si="314"/>
        <v>0</v>
      </c>
      <c r="M547" s="43">
        <f t="shared" ca="1" si="314"/>
        <v>0</v>
      </c>
      <c r="N547" s="43">
        <f t="shared" ca="1" si="314"/>
        <v>0</v>
      </c>
      <c r="O547" s="43">
        <f t="shared" ca="1" si="314"/>
        <v>0</v>
      </c>
      <c r="P547" s="43">
        <f t="shared" ca="1" si="314"/>
        <v>0</v>
      </c>
      <c r="Q547" s="43">
        <f t="shared" ca="1" si="314"/>
        <v>0</v>
      </c>
      <c r="R547" s="43">
        <f t="shared" ca="1" si="314"/>
        <v>0</v>
      </c>
      <c r="S547" s="43">
        <f t="shared" ca="1" si="314"/>
        <v>0</v>
      </c>
      <c r="T547" s="43">
        <f t="shared" ca="1" si="314"/>
        <v>0</v>
      </c>
      <c r="U547" s="43">
        <f t="shared" ca="1" si="314"/>
        <v>0</v>
      </c>
      <c r="V547" s="43">
        <f t="shared" ca="1" si="314"/>
        <v>0</v>
      </c>
      <c r="W547" s="43">
        <f t="shared" ca="1" si="314"/>
        <v>0</v>
      </c>
      <c r="X547" s="43">
        <f t="shared" ca="1" si="314"/>
        <v>0</v>
      </c>
      <c r="Y547" s="43">
        <f t="shared" ca="1" si="311"/>
        <v>0</v>
      </c>
      <c r="Z547" s="43">
        <f t="shared" ca="1" si="311"/>
        <v>0</v>
      </c>
      <c r="AA547" s="43">
        <f t="shared" ca="1" si="311"/>
        <v>0</v>
      </c>
      <c r="AB547" s="43">
        <f t="shared" ca="1" si="311"/>
        <v>0</v>
      </c>
      <c r="AC547" s="43">
        <f t="shared" ca="1" si="311"/>
        <v>0</v>
      </c>
      <c r="AD547" s="43">
        <f t="shared" ca="1" si="311"/>
        <v>0</v>
      </c>
      <c r="AE547" s="43">
        <f t="shared" ca="1" si="311"/>
        <v>0</v>
      </c>
      <c r="AF547" s="43">
        <f t="shared" ca="1" si="311"/>
        <v>0</v>
      </c>
      <c r="AG547" s="43">
        <f t="shared" ca="1" si="311"/>
        <v>0</v>
      </c>
      <c r="AH547" s="43">
        <f t="shared" ca="1" si="311"/>
        <v>0</v>
      </c>
      <c r="AI547" s="43">
        <f t="shared" ca="1" si="311"/>
        <v>0</v>
      </c>
      <c r="AJ547" s="43">
        <f t="shared" ca="1" si="306"/>
        <v>0</v>
      </c>
      <c r="AK547" s="43">
        <f t="shared" ca="1" si="306"/>
        <v>0</v>
      </c>
      <c r="AL547" s="43">
        <f t="shared" ca="1" si="306"/>
        <v>0</v>
      </c>
      <c r="AM547" s="43">
        <f t="shared" ca="1" si="306"/>
        <v>0</v>
      </c>
      <c r="AN547" s="43">
        <f t="shared" ca="1" si="306"/>
        <v>0</v>
      </c>
      <c r="AO547" s="43">
        <f t="shared" ca="1" si="307"/>
        <v>0</v>
      </c>
      <c r="AP547" s="43">
        <f t="shared" ca="1" si="307"/>
        <v>0</v>
      </c>
      <c r="AQ547" s="43">
        <f t="shared" ca="1" si="307"/>
        <v>0</v>
      </c>
      <c r="AR547" s="43">
        <f t="shared" ca="1" si="307"/>
        <v>0</v>
      </c>
      <c r="AS547" s="43">
        <f t="shared" ca="1" si="312"/>
        <v>0</v>
      </c>
      <c r="AT547" s="43">
        <f t="shared" ca="1" si="312"/>
        <v>0</v>
      </c>
      <c r="AU547" s="43">
        <f t="shared" ca="1" si="312"/>
        <v>0</v>
      </c>
      <c r="AV547" s="43">
        <f t="shared" ca="1" si="312"/>
        <v>0</v>
      </c>
      <c r="AW547" s="43">
        <f t="shared" ca="1" si="312"/>
        <v>0</v>
      </c>
      <c r="AX547" s="2">
        <f t="shared" ca="1" si="312"/>
        <v>0</v>
      </c>
      <c r="AY547" s="2">
        <f t="shared" ca="1" si="312"/>
        <v>0</v>
      </c>
      <c r="AZ547" s="2">
        <f t="shared" ca="1" si="312"/>
        <v>0</v>
      </c>
      <c r="BA547" s="2">
        <f t="shared" ca="1" si="312"/>
        <v>0</v>
      </c>
      <c r="BB547" s="2">
        <f t="shared" ca="1" si="312"/>
        <v>0</v>
      </c>
      <c r="BC547" s="2">
        <f t="shared" ca="1" si="312"/>
        <v>0</v>
      </c>
      <c r="BD547" s="2">
        <f t="shared" ca="1" si="312"/>
        <v>0</v>
      </c>
      <c r="BE547" s="2">
        <f t="shared" ca="1" si="312"/>
        <v>90</v>
      </c>
      <c r="BF547" s="2">
        <f t="shared" ca="1" si="312"/>
        <v>578</v>
      </c>
      <c r="BG547" s="2">
        <f t="shared" ca="1" si="312"/>
        <v>654</v>
      </c>
      <c r="BH547" s="2">
        <f t="shared" ca="1" si="312"/>
        <v>2241</v>
      </c>
      <c r="BI547" s="2">
        <f t="shared" ca="1" si="310"/>
        <v>4311</v>
      </c>
      <c r="BJ547" s="2">
        <f t="shared" ca="1" si="310"/>
        <v>3071</v>
      </c>
      <c r="BK547" s="2">
        <f t="shared" ca="1" si="310"/>
        <v>2152</v>
      </c>
      <c r="BL547" s="2">
        <f t="shared" ca="1" si="310"/>
        <v>0</v>
      </c>
      <c r="BM547" s="2">
        <f t="shared" ca="1" si="310"/>
        <v>0</v>
      </c>
      <c r="BN547" s="2">
        <f t="shared" ca="1" si="310"/>
        <v>0</v>
      </c>
      <c r="BO547" s="2">
        <f t="shared" ca="1" si="310"/>
        <v>0</v>
      </c>
      <c r="BP547" s="2">
        <f t="shared" ca="1" si="310"/>
        <v>0</v>
      </c>
      <c r="BR547" s="2">
        <f t="shared" ca="1" si="313"/>
        <v>0</v>
      </c>
      <c r="BS547" s="2">
        <f t="shared" ca="1" si="313"/>
        <v>0</v>
      </c>
      <c r="BT547" s="2">
        <f t="shared" ca="1" si="313"/>
        <v>0</v>
      </c>
      <c r="BV547" s="2">
        <f t="shared" ca="1" si="313"/>
        <v>0</v>
      </c>
      <c r="BW547" s="2">
        <f t="shared" ca="1" si="313"/>
        <v>0</v>
      </c>
      <c r="BX547" s="2">
        <f t="shared" ca="1" si="313"/>
        <v>0</v>
      </c>
      <c r="BY547" s="2">
        <f t="shared" ca="1" si="308"/>
        <v>0</v>
      </c>
      <c r="BZ547" s="2">
        <f t="shared" ca="1" si="308"/>
        <v>0</v>
      </c>
      <c r="CA547" s="2">
        <f t="shared" ca="1" si="308"/>
        <v>0</v>
      </c>
      <c r="CC547" s="2">
        <f t="shared" ca="1" si="308"/>
        <v>0</v>
      </c>
    </row>
    <row r="548" spans="4:81">
      <c r="D548" s="26">
        <v>540</v>
      </c>
      <c r="E548" s="26" t="str">
        <f t="shared" si="309"/>
        <v>历史新!C540</v>
      </c>
      <c r="G548" s="694"/>
      <c r="H548" s="29" t="s">
        <v>95</v>
      </c>
      <c r="I548" s="49">
        <f t="shared" ca="1" si="314"/>
        <v>0</v>
      </c>
      <c r="J548" s="49">
        <f t="shared" ca="1" si="314"/>
        <v>0</v>
      </c>
      <c r="K548" s="49">
        <f t="shared" ca="1" si="314"/>
        <v>0</v>
      </c>
      <c r="L548" s="49">
        <f t="shared" ca="1" si="314"/>
        <v>0</v>
      </c>
      <c r="M548" s="49">
        <f t="shared" ca="1" si="314"/>
        <v>0</v>
      </c>
      <c r="N548" s="49">
        <f t="shared" ca="1" si="314"/>
        <v>0</v>
      </c>
      <c r="O548" s="49">
        <f t="shared" ca="1" si="314"/>
        <v>0</v>
      </c>
      <c r="P548" s="49">
        <f t="shared" ca="1" si="314"/>
        <v>0</v>
      </c>
      <c r="Q548" s="49">
        <f t="shared" ca="1" si="314"/>
        <v>0</v>
      </c>
      <c r="R548" s="49">
        <f t="shared" ca="1" si="314"/>
        <v>0</v>
      </c>
      <c r="S548" s="49">
        <f t="shared" ca="1" si="314"/>
        <v>0</v>
      </c>
      <c r="T548" s="49">
        <f t="shared" ca="1" si="314"/>
        <v>0</v>
      </c>
      <c r="U548" s="49">
        <f t="shared" ca="1" si="314"/>
        <v>0</v>
      </c>
      <c r="V548" s="49">
        <f t="shared" ca="1" si="314"/>
        <v>0</v>
      </c>
      <c r="W548" s="49">
        <f t="shared" ca="1" si="314"/>
        <v>0</v>
      </c>
      <c r="X548" s="49">
        <f t="shared" ca="1" si="314"/>
        <v>0</v>
      </c>
      <c r="Y548" s="49">
        <f t="shared" ca="1" si="311"/>
        <v>0</v>
      </c>
      <c r="Z548" s="49">
        <f t="shared" ca="1" si="311"/>
        <v>0</v>
      </c>
      <c r="AA548" s="49">
        <f t="shared" ca="1" si="311"/>
        <v>0</v>
      </c>
      <c r="AB548" s="49">
        <f t="shared" ca="1" si="311"/>
        <v>0</v>
      </c>
      <c r="AC548" s="49">
        <f t="shared" ca="1" si="311"/>
        <v>0</v>
      </c>
      <c r="AD548" s="49">
        <f t="shared" ca="1" si="311"/>
        <v>0</v>
      </c>
      <c r="AE548" s="49">
        <f t="shared" ca="1" si="311"/>
        <v>0</v>
      </c>
      <c r="AF548" s="49">
        <f t="shared" ca="1" si="311"/>
        <v>0</v>
      </c>
      <c r="AG548" s="49">
        <f t="shared" ca="1" si="311"/>
        <v>0</v>
      </c>
      <c r="AH548" s="49">
        <f t="shared" ca="1" si="311"/>
        <v>0</v>
      </c>
      <c r="AI548" s="49">
        <f t="shared" ca="1" si="311"/>
        <v>0</v>
      </c>
      <c r="AJ548" s="49">
        <f t="shared" ref="AJ548:AY560" ca="1" si="315">OFFSET(INDIRECT($E548),0,AJ$1)</f>
        <v>0</v>
      </c>
      <c r="AK548" s="49">
        <f t="shared" ca="1" si="315"/>
        <v>0</v>
      </c>
      <c r="AL548" s="49">
        <f t="shared" ca="1" si="315"/>
        <v>0</v>
      </c>
      <c r="AM548" s="49">
        <f t="shared" ca="1" si="315"/>
        <v>0</v>
      </c>
      <c r="AN548" s="49">
        <f t="shared" ca="1" si="315"/>
        <v>0</v>
      </c>
      <c r="AO548" s="49">
        <f t="shared" ca="1" si="315"/>
        <v>0</v>
      </c>
      <c r="AP548" s="49">
        <f t="shared" ca="1" si="315"/>
        <v>0</v>
      </c>
      <c r="AQ548" s="49">
        <f t="shared" ca="1" si="315"/>
        <v>0</v>
      </c>
      <c r="AR548" s="49">
        <f t="shared" ca="1" si="315"/>
        <v>0</v>
      </c>
      <c r="AS548" s="49">
        <f t="shared" ca="1" si="315"/>
        <v>0</v>
      </c>
      <c r="AT548" s="49">
        <f t="shared" ca="1" si="315"/>
        <v>0</v>
      </c>
      <c r="AU548" s="49">
        <f t="shared" ca="1" si="315"/>
        <v>0</v>
      </c>
      <c r="AV548" s="49">
        <f t="shared" ca="1" si="315"/>
        <v>0</v>
      </c>
      <c r="AW548" s="49">
        <f t="shared" ca="1" si="315"/>
        <v>0</v>
      </c>
      <c r="AX548" s="4">
        <f t="shared" ca="1" si="315"/>
        <v>0</v>
      </c>
      <c r="AY548" s="4">
        <f t="shared" ca="1" si="315"/>
        <v>0</v>
      </c>
      <c r="AZ548" s="4">
        <f t="shared" ca="1" si="312"/>
        <v>0</v>
      </c>
      <c r="BA548" s="4">
        <f t="shared" ca="1" si="312"/>
        <v>0</v>
      </c>
      <c r="BB548" s="4">
        <f t="shared" ca="1" si="312"/>
        <v>0</v>
      </c>
      <c r="BC548" s="4">
        <f t="shared" ca="1" si="312"/>
        <v>0</v>
      </c>
      <c r="BD548" s="4">
        <f t="shared" ca="1" si="312"/>
        <v>0</v>
      </c>
      <c r="BE548" s="4">
        <f t="shared" ca="1" si="312"/>
        <v>0</v>
      </c>
      <c r="BF548" s="4">
        <f t="shared" ca="1" si="312"/>
        <v>5.4222000000000001</v>
      </c>
      <c r="BG548" s="4">
        <f t="shared" ca="1" si="312"/>
        <v>0.13150000000000001</v>
      </c>
      <c r="BH548" s="4">
        <f t="shared" ca="1" si="312"/>
        <v>2.4266000000000001</v>
      </c>
      <c r="BI548" s="4">
        <f t="shared" ca="1" si="310"/>
        <v>0.92369999999999997</v>
      </c>
      <c r="BJ548" s="4">
        <f t="shared" ca="1" si="310"/>
        <v>-0.28760000000000002</v>
      </c>
      <c r="BK548" s="4">
        <f t="shared" ca="1" si="310"/>
        <v>-0.29930000000000001</v>
      </c>
      <c r="BL548" s="4">
        <f t="shared" ca="1" si="310"/>
        <v>0</v>
      </c>
      <c r="BM548" s="4">
        <f t="shared" ca="1" si="310"/>
        <v>0</v>
      </c>
      <c r="BN548" s="4">
        <f t="shared" ca="1" si="310"/>
        <v>0</v>
      </c>
      <c r="BO548" s="4">
        <f t="shared" ca="1" si="310"/>
        <v>0</v>
      </c>
      <c r="BP548" s="4">
        <f t="shared" ca="1" si="310"/>
        <v>0</v>
      </c>
      <c r="BR548" s="4">
        <f t="shared" ca="1" si="313"/>
        <v>0</v>
      </c>
      <c r="BS548" s="4">
        <f t="shared" ca="1" si="313"/>
        <v>0</v>
      </c>
      <c r="BT548" s="4">
        <f t="shared" ca="1" si="313"/>
        <v>0</v>
      </c>
      <c r="BV548" s="4">
        <f t="shared" ca="1" si="313"/>
        <v>0</v>
      </c>
      <c r="BW548" s="4">
        <f t="shared" ca="1" si="313"/>
        <v>0</v>
      </c>
      <c r="BX548" s="4">
        <f t="shared" ca="1" si="313"/>
        <v>0</v>
      </c>
      <c r="BY548" s="4">
        <f t="shared" ca="1" si="308"/>
        <v>0</v>
      </c>
      <c r="BZ548" s="4">
        <f t="shared" ca="1" si="308"/>
        <v>0</v>
      </c>
      <c r="CA548" s="4">
        <f t="shared" ca="1" si="308"/>
        <v>0</v>
      </c>
      <c r="CC548" s="4">
        <f t="shared" ca="1" si="308"/>
        <v>0</v>
      </c>
    </row>
    <row r="549" spans="4:81">
      <c r="D549" s="26">
        <v>541</v>
      </c>
      <c r="E549" s="26" t="str">
        <f t="shared" si="309"/>
        <v>历史新!C541</v>
      </c>
      <c r="G549" s="694"/>
      <c r="H549" s="294" t="s">
        <v>96</v>
      </c>
      <c r="I549" s="43">
        <f t="shared" ca="1" si="314"/>
        <v>0</v>
      </c>
      <c r="J549" s="43">
        <f t="shared" ca="1" si="314"/>
        <v>0</v>
      </c>
      <c r="K549" s="43">
        <f t="shared" ca="1" si="314"/>
        <v>0</v>
      </c>
      <c r="L549" s="43">
        <f t="shared" ca="1" si="314"/>
        <v>0</v>
      </c>
      <c r="M549" s="43">
        <f t="shared" ca="1" si="314"/>
        <v>0</v>
      </c>
      <c r="N549" s="43">
        <f t="shared" ca="1" si="314"/>
        <v>0</v>
      </c>
      <c r="O549" s="43">
        <f t="shared" ca="1" si="314"/>
        <v>0</v>
      </c>
      <c r="P549" s="43">
        <f t="shared" ca="1" si="314"/>
        <v>0</v>
      </c>
      <c r="Q549" s="43">
        <f t="shared" ca="1" si="314"/>
        <v>0</v>
      </c>
      <c r="R549" s="43">
        <f t="shared" ca="1" si="314"/>
        <v>0</v>
      </c>
      <c r="S549" s="43">
        <f t="shared" ca="1" si="314"/>
        <v>0</v>
      </c>
      <c r="T549" s="43">
        <f t="shared" ca="1" si="314"/>
        <v>0</v>
      </c>
      <c r="U549" s="43">
        <f t="shared" ca="1" si="314"/>
        <v>0</v>
      </c>
      <c r="V549" s="43">
        <f t="shared" ca="1" si="314"/>
        <v>0</v>
      </c>
      <c r="W549" s="43">
        <f t="shared" ca="1" si="314"/>
        <v>0</v>
      </c>
      <c r="X549" s="43">
        <f t="shared" ca="1" si="314"/>
        <v>0</v>
      </c>
      <c r="Y549" s="43">
        <f t="shared" ca="1" si="311"/>
        <v>0</v>
      </c>
      <c r="Z549" s="43">
        <f t="shared" ca="1" si="311"/>
        <v>0</v>
      </c>
      <c r="AA549" s="43">
        <f t="shared" ca="1" si="311"/>
        <v>0</v>
      </c>
      <c r="AB549" s="43">
        <f t="shared" ca="1" si="311"/>
        <v>0</v>
      </c>
      <c r="AC549" s="43">
        <f t="shared" ca="1" si="311"/>
        <v>0</v>
      </c>
      <c r="AD549" s="43">
        <f t="shared" ca="1" si="311"/>
        <v>0</v>
      </c>
      <c r="AE549" s="43">
        <f t="shared" ca="1" si="311"/>
        <v>0</v>
      </c>
      <c r="AF549" s="43">
        <f t="shared" ca="1" si="311"/>
        <v>0</v>
      </c>
      <c r="AG549" s="43">
        <f t="shared" ca="1" si="311"/>
        <v>0</v>
      </c>
      <c r="AH549" s="43">
        <f t="shared" ca="1" si="311"/>
        <v>0</v>
      </c>
      <c r="AI549" s="43">
        <f t="shared" ca="1" si="311"/>
        <v>0</v>
      </c>
      <c r="AJ549" s="43">
        <f t="shared" ca="1" si="315"/>
        <v>0</v>
      </c>
      <c r="AK549" s="43">
        <f t="shared" ca="1" si="315"/>
        <v>0</v>
      </c>
      <c r="AL549" s="43">
        <f t="shared" ca="1" si="315"/>
        <v>0</v>
      </c>
      <c r="AM549" s="43">
        <f t="shared" ca="1" si="315"/>
        <v>0</v>
      </c>
      <c r="AN549" s="43">
        <f t="shared" ca="1" si="315"/>
        <v>0</v>
      </c>
      <c r="AO549" s="43">
        <f t="shared" ca="1" si="315"/>
        <v>0</v>
      </c>
      <c r="AP549" s="43">
        <f t="shared" ca="1" si="315"/>
        <v>0</v>
      </c>
      <c r="AQ549" s="43">
        <f t="shared" ca="1" si="315"/>
        <v>0</v>
      </c>
      <c r="AR549" s="43">
        <f t="shared" ca="1" si="315"/>
        <v>0</v>
      </c>
      <c r="AS549" s="43">
        <f t="shared" ca="1" si="315"/>
        <v>0</v>
      </c>
      <c r="AT549" s="43">
        <f t="shared" ca="1" si="315"/>
        <v>0</v>
      </c>
      <c r="AU549" s="43">
        <f t="shared" ca="1" si="315"/>
        <v>0</v>
      </c>
      <c r="AV549" s="43">
        <f t="shared" ca="1" si="315"/>
        <v>0</v>
      </c>
      <c r="AW549" s="43">
        <f t="shared" ca="1" si="315"/>
        <v>0</v>
      </c>
      <c r="AX549" s="2">
        <f t="shared" ca="1" si="315"/>
        <v>0</v>
      </c>
      <c r="AY549" s="199">
        <f t="shared" ca="1" si="315"/>
        <v>0</v>
      </c>
      <c r="AZ549" s="199">
        <f t="shared" ca="1" si="312"/>
        <v>0</v>
      </c>
      <c r="BA549" s="2">
        <f t="shared" ca="1" si="312"/>
        <v>0</v>
      </c>
      <c r="BB549" s="2">
        <f t="shared" ca="1" si="312"/>
        <v>0</v>
      </c>
      <c r="BC549" s="2">
        <f t="shared" ca="1" si="312"/>
        <v>0</v>
      </c>
      <c r="BD549" s="2">
        <f t="shared" ca="1" si="312"/>
        <v>0</v>
      </c>
      <c r="BE549" s="2">
        <f t="shared" ca="1" si="312"/>
        <v>4.54</v>
      </c>
      <c r="BF549" s="2">
        <f t="shared" ca="1" si="312"/>
        <v>31.71</v>
      </c>
      <c r="BG549" s="2">
        <f t="shared" ca="1" si="312"/>
        <v>32.049999999999997</v>
      </c>
      <c r="BH549" s="2">
        <f t="shared" ca="1" si="312"/>
        <v>407.73</v>
      </c>
      <c r="BI549" s="2">
        <f t="shared" ca="1" si="310"/>
        <v>934.51</v>
      </c>
      <c r="BJ549" s="2">
        <f t="shared" ca="1" si="310"/>
        <v>1015.98</v>
      </c>
      <c r="BK549" s="2">
        <f t="shared" ca="1" si="310"/>
        <v>1183.8399999999999</v>
      </c>
      <c r="BL549" s="2">
        <f t="shared" ca="1" si="310"/>
        <v>0</v>
      </c>
      <c r="BM549" s="2">
        <f t="shared" ca="1" si="310"/>
        <v>0</v>
      </c>
      <c r="BN549" s="2">
        <f t="shared" ca="1" si="310"/>
        <v>0</v>
      </c>
      <c r="BO549" s="2">
        <f t="shared" ca="1" si="310"/>
        <v>0</v>
      </c>
      <c r="BP549" s="2">
        <f t="shared" ca="1" si="310"/>
        <v>0</v>
      </c>
      <c r="BR549" s="2">
        <f t="shared" ca="1" si="313"/>
        <v>0</v>
      </c>
      <c r="BS549" s="2">
        <f t="shared" ca="1" si="313"/>
        <v>0</v>
      </c>
      <c r="BT549" s="2">
        <f t="shared" ca="1" si="313"/>
        <v>0</v>
      </c>
      <c r="BV549" s="2">
        <f t="shared" ca="1" si="313"/>
        <v>0</v>
      </c>
      <c r="BW549" s="2">
        <f t="shared" ca="1" si="313"/>
        <v>0</v>
      </c>
      <c r="BX549" s="2">
        <f t="shared" ca="1" si="313"/>
        <v>0</v>
      </c>
      <c r="BY549" s="2">
        <f t="shared" ca="1" si="308"/>
        <v>0</v>
      </c>
      <c r="BZ549" s="2">
        <f t="shared" ca="1" si="308"/>
        <v>0</v>
      </c>
      <c r="CA549" s="2">
        <f t="shared" ca="1" si="308"/>
        <v>0</v>
      </c>
      <c r="CC549" s="2">
        <f t="shared" ca="1" si="308"/>
        <v>0</v>
      </c>
    </row>
    <row r="550" spans="4:81">
      <c r="D550" s="26">
        <v>542</v>
      </c>
      <c r="E550" s="26" t="str">
        <f t="shared" si="309"/>
        <v>历史新!C542</v>
      </c>
      <c r="G550" s="694"/>
      <c r="H550" s="29" t="s">
        <v>97</v>
      </c>
      <c r="I550" s="49">
        <f t="shared" ca="1" si="314"/>
        <v>0</v>
      </c>
      <c r="J550" s="49">
        <f t="shared" ca="1" si="314"/>
        <v>0</v>
      </c>
      <c r="K550" s="49">
        <f t="shared" ca="1" si="314"/>
        <v>0</v>
      </c>
      <c r="L550" s="49">
        <f t="shared" ca="1" si="314"/>
        <v>0</v>
      </c>
      <c r="M550" s="49">
        <f t="shared" ca="1" si="314"/>
        <v>0</v>
      </c>
      <c r="N550" s="49">
        <f t="shared" ca="1" si="314"/>
        <v>0</v>
      </c>
      <c r="O550" s="49">
        <f t="shared" ca="1" si="314"/>
        <v>0</v>
      </c>
      <c r="P550" s="49">
        <f t="shared" ca="1" si="314"/>
        <v>0</v>
      </c>
      <c r="Q550" s="49">
        <f t="shared" ca="1" si="314"/>
        <v>0</v>
      </c>
      <c r="R550" s="49">
        <f t="shared" ca="1" si="314"/>
        <v>0</v>
      </c>
      <c r="S550" s="49">
        <f t="shared" ca="1" si="314"/>
        <v>0</v>
      </c>
      <c r="T550" s="49">
        <f t="shared" ca="1" si="314"/>
        <v>0</v>
      </c>
      <c r="U550" s="49">
        <f t="shared" ca="1" si="314"/>
        <v>0</v>
      </c>
      <c r="V550" s="49">
        <f t="shared" ca="1" si="314"/>
        <v>0</v>
      </c>
      <c r="W550" s="49">
        <f t="shared" ca="1" si="314"/>
        <v>0</v>
      </c>
      <c r="X550" s="49">
        <f t="shared" ca="1" si="314"/>
        <v>0</v>
      </c>
      <c r="Y550" s="49">
        <f t="shared" ca="1" si="311"/>
        <v>0</v>
      </c>
      <c r="Z550" s="49">
        <f t="shared" ca="1" si="311"/>
        <v>0</v>
      </c>
      <c r="AA550" s="49">
        <f t="shared" ca="1" si="311"/>
        <v>0</v>
      </c>
      <c r="AB550" s="49">
        <f t="shared" ca="1" si="311"/>
        <v>0</v>
      </c>
      <c r="AC550" s="49">
        <f t="shared" ca="1" si="311"/>
        <v>0</v>
      </c>
      <c r="AD550" s="49">
        <f t="shared" ca="1" si="311"/>
        <v>0</v>
      </c>
      <c r="AE550" s="49">
        <f t="shared" ca="1" si="311"/>
        <v>0</v>
      </c>
      <c r="AF550" s="49">
        <f t="shared" ca="1" si="311"/>
        <v>0</v>
      </c>
      <c r="AG550" s="49">
        <f t="shared" ca="1" si="311"/>
        <v>0</v>
      </c>
      <c r="AH550" s="49">
        <f t="shared" ca="1" si="311"/>
        <v>0</v>
      </c>
      <c r="AI550" s="49">
        <f t="shared" ca="1" si="311"/>
        <v>0</v>
      </c>
      <c r="AJ550" s="49">
        <f t="shared" ca="1" si="315"/>
        <v>0</v>
      </c>
      <c r="AK550" s="49">
        <f t="shared" ca="1" si="315"/>
        <v>0</v>
      </c>
      <c r="AL550" s="49">
        <f t="shared" ca="1" si="315"/>
        <v>0</v>
      </c>
      <c r="AM550" s="49">
        <f t="shared" ca="1" si="315"/>
        <v>0</v>
      </c>
      <c r="AN550" s="49">
        <f t="shared" ca="1" si="315"/>
        <v>0</v>
      </c>
      <c r="AO550" s="49">
        <f t="shared" ca="1" si="315"/>
        <v>0</v>
      </c>
      <c r="AP550" s="49">
        <f t="shared" ca="1" si="315"/>
        <v>0</v>
      </c>
      <c r="AQ550" s="49">
        <f t="shared" ca="1" si="315"/>
        <v>0</v>
      </c>
      <c r="AR550" s="49">
        <f t="shared" ca="1" si="315"/>
        <v>0</v>
      </c>
      <c r="AS550" s="49">
        <f t="shared" ca="1" si="315"/>
        <v>0</v>
      </c>
      <c r="AT550" s="49">
        <f t="shared" ca="1" si="315"/>
        <v>0</v>
      </c>
      <c r="AU550" s="49">
        <f t="shared" ca="1" si="315"/>
        <v>0</v>
      </c>
      <c r="AV550" s="49">
        <f t="shared" ca="1" si="315"/>
        <v>0</v>
      </c>
      <c r="AW550" s="49">
        <f t="shared" ca="1" si="315"/>
        <v>0</v>
      </c>
      <c r="AX550" s="4">
        <f t="shared" ca="1" si="315"/>
        <v>0</v>
      </c>
      <c r="AY550" s="4">
        <f t="shared" ca="1" si="315"/>
        <v>0</v>
      </c>
      <c r="AZ550" s="4">
        <f t="shared" ca="1" si="312"/>
        <v>0</v>
      </c>
      <c r="BA550" s="4">
        <f t="shared" ca="1" si="312"/>
        <v>0</v>
      </c>
      <c r="BB550" s="4">
        <f t="shared" ca="1" si="312"/>
        <v>0</v>
      </c>
      <c r="BC550" s="4">
        <f t="shared" ca="1" si="312"/>
        <v>0</v>
      </c>
      <c r="BD550" s="4">
        <f t="shared" ca="1" si="312"/>
        <v>0</v>
      </c>
      <c r="BE550" s="4">
        <f t="shared" ca="1" si="312"/>
        <v>0</v>
      </c>
      <c r="BF550" s="4">
        <f t="shared" ca="1" si="312"/>
        <v>5.9846000000000004</v>
      </c>
      <c r="BG550" s="4">
        <f t="shared" ca="1" si="312"/>
        <v>1.0699999999999999E-2</v>
      </c>
      <c r="BH550" s="4">
        <f t="shared" ca="1" si="312"/>
        <v>11.7217</v>
      </c>
      <c r="BI550" s="4">
        <f t="shared" ca="1" si="310"/>
        <v>1.292</v>
      </c>
      <c r="BJ550" s="4">
        <f t="shared" ca="1" si="310"/>
        <v>8.72E-2</v>
      </c>
      <c r="BK550" s="4">
        <f t="shared" ca="1" si="310"/>
        <v>0.16520000000000001</v>
      </c>
      <c r="BL550" s="4">
        <f t="shared" ca="1" si="310"/>
        <v>0</v>
      </c>
      <c r="BM550" s="4">
        <f t="shared" ca="1" si="310"/>
        <v>0</v>
      </c>
      <c r="BN550" s="4">
        <f t="shared" ca="1" si="310"/>
        <v>0</v>
      </c>
      <c r="BO550" s="4">
        <f t="shared" ca="1" si="310"/>
        <v>0</v>
      </c>
      <c r="BP550" s="4">
        <f t="shared" ca="1" si="310"/>
        <v>0</v>
      </c>
      <c r="BR550" s="4">
        <f t="shared" ca="1" si="313"/>
        <v>0</v>
      </c>
      <c r="BS550" s="4">
        <f t="shared" ca="1" si="313"/>
        <v>0</v>
      </c>
      <c r="BT550" s="4">
        <f t="shared" ca="1" si="313"/>
        <v>0</v>
      </c>
      <c r="BV550" s="4">
        <f t="shared" ca="1" si="313"/>
        <v>0</v>
      </c>
      <c r="BW550" s="4">
        <f t="shared" ca="1" si="313"/>
        <v>0</v>
      </c>
      <c r="BX550" s="4">
        <f t="shared" ca="1" si="313"/>
        <v>0</v>
      </c>
      <c r="BY550" s="4">
        <f t="shared" ca="1" si="308"/>
        <v>0</v>
      </c>
      <c r="BZ550" s="4">
        <f t="shared" ca="1" si="308"/>
        <v>0</v>
      </c>
      <c r="CA550" s="4">
        <f t="shared" ca="1" si="308"/>
        <v>0</v>
      </c>
      <c r="CC550" s="4">
        <f t="shared" ca="1" si="308"/>
        <v>0</v>
      </c>
    </row>
    <row r="551" spans="4:81">
      <c r="D551" s="26">
        <v>543</v>
      </c>
      <c r="E551" s="26" t="str">
        <f t="shared" si="309"/>
        <v>历史新!C543</v>
      </c>
      <c r="G551" s="694" t="s">
        <v>98</v>
      </c>
      <c r="H551" s="294" t="s">
        <v>99</v>
      </c>
      <c r="I551" s="43">
        <f t="shared" ca="1" si="314"/>
        <v>0</v>
      </c>
      <c r="J551" s="43">
        <f t="shared" ca="1" si="314"/>
        <v>0</v>
      </c>
      <c r="K551" s="43">
        <f t="shared" ca="1" si="314"/>
        <v>0</v>
      </c>
      <c r="L551" s="43">
        <f t="shared" ca="1" si="314"/>
        <v>0</v>
      </c>
      <c r="M551" s="43">
        <f t="shared" ca="1" si="314"/>
        <v>0</v>
      </c>
      <c r="N551" s="43">
        <f t="shared" ca="1" si="314"/>
        <v>0</v>
      </c>
      <c r="O551" s="43">
        <f t="shared" ca="1" si="314"/>
        <v>0</v>
      </c>
      <c r="P551" s="43">
        <f t="shared" ca="1" si="314"/>
        <v>0</v>
      </c>
      <c r="Q551" s="43">
        <f t="shared" ca="1" si="314"/>
        <v>0</v>
      </c>
      <c r="R551" s="43">
        <f t="shared" ca="1" si="314"/>
        <v>0</v>
      </c>
      <c r="S551" s="43">
        <f t="shared" ca="1" si="314"/>
        <v>0</v>
      </c>
      <c r="T551" s="43">
        <f t="shared" ca="1" si="314"/>
        <v>0</v>
      </c>
      <c r="U551" s="57">
        <f t="shared" ca="1" si="314"/>
        <v>0</v>
      </c>
      <c r="V551" s="43">
        <f t="shared" ca="1" si="314"/>
        <v>0</v>
      </c>
      <c r="W551" s="43">
        <f t="shared" ca="1" si="314"/>
        <v>0</v>
      </c>
      <c r="X551" s="43">
        <f t="shared" ca="1" si="314"/>
        <v>0</v>
      </c>
      <c r="Y551" s="43">
        <f t="shared" ca="1" si="311"/>
        <v>0</v>
      </c>
      <c r="Z551" s="43">
        <f t="shared" ca="1" si="311"/>
        <v>0</v>
      </c>
      <c r="AA551" s="43">
        <f t="shared" ca="1" si="311"/>
        <v>0</v>
      </c>
      <c r="AB551" s="43">
        <f t="shared" ca="1" si="311"/>
        <v>0</v>
      </c>
      <c r="AC551" s="43">
        <f t="shared" ca="1" si="311"/>
        <v>0</v>
      </c>
      <c r="AD551" s="43">
        <f t="shared" ca="1" si="311"/>
        <v>0</v>
      </c>
      <c r="AE551" s="43">
        <f t="shared" ca="1" si="311"/>
        <v>0</v>
      </c>
      <c r="AF551" s="43">
        <f t="shared" ca="1" si="311"/>
        <v>0</v>
      </c>
      <c r="AG551" s="43">
        <f t="shared" ca="1" si="311"/>
        <v>0</v>
      </c>
      <c r="AH551" s="43">
        <f t="shared" ca="1" si="311"/>
        <v>0</v>
      </c>
      <c r="AI551" s="43">
        <f t="shared" ca="1" si="311"/>
        <v>0</v>
      </c>
      <c r="AJ551" s="43">
        <f t="shared" ca="1" si="315"/>
        <v>0</v>
      </c>
      <c r="AK551" s="43">
        <f t="shared" ca="1" si="315"/>
        <v>0</v>
      </c>
      <c r="AL551" s="43">
        <f t="shared" ca="1" si="315"/>
        <v>0</v>
      </c>
      <c r="AM551" s="43">
        <f t="shared" ca="1" si="315"/>
        <v>0</v>
      </c>
      <c r="AN551" s="43">
        <f t="shared" ca="1" si="315"/>
        <v>0</v>
      </c>
      <c r="AO551" s="43">
        <f t="shared" ca="1" si="315"/>
        <v>0</v>
      </c>
      <c r="AP551" s="43">
        <f t="shared" ca="1" si="315"/>
        <v>0</v>
      </c>
      <c r="AQ551" s="43">
        <f t="shared" ca="1" si="315"/>
        <v>0</v>
      </c>
      <c r="AR551" s="43">
        <f t="shared" ca="1" si="315"/>
        <v>0</v>
      </c>
      <c r="AS551" s="43">
        <f t="shared" ca="1" si="315"/>
        <v>0</v>
      </c>
      <c r="AT551" s="43">
        <f t="shared" ca="1" si="315"/>
        <v>0</v>
      </c>
      <c r="AU551" s="43">
        <f t="shared" ca="1" si="315"/>
        <v>0</v>
      </c>
      <c r="AV551" s="43">
        <f t="shared" ca="1" si="315"/>
        <v>0</v>
      </c>
      <c r="AW551" s="43">
        <f t="shared" ca="1" si="315"/>
        <v>0</v>
      </c>
      <c r="AX551" s="2">
        <f t="shared" ca="1" si="315"/>
        <v>0</v>
      </c>
      <c r="AY551" s="2">
        <f t="shared" ca="1" si="315"/>
        <v>0</v>
      </c>
      <c r="AZ551" s="2">
        <f t="shared" ca="1" si="312"/>
        <v>0</v>
      </c>
      <c r="BA551" s="2">
        <f t="shared" ca="1" si="312"/>
        <v>0</v>
      </c>
      <c r="BB551" s="2">
        <f t="shared" ca="1" si="312"/>
        <v>0</v>
      </c>
      <c r="BC551" s="2">
        <f t="shared" ca="1" si="312"/>
        <v>0</v>
      </c>
      <c r="BD551" s="2">
        <f t="shared" ca="1" si="312"/>
        <v>0</v>
      </c>
      <c r="BE551" s="2">
        <f t="shared" ca="1" si="312"/>
        <v>0</v>
      </c>
      <c r="BF551" s="2">
        <f t="shared" ca="1" si="312"/>
        <v>0</v>
      </c>
      <c r="BG551" s="2">
        <f t="shared" ca="1" si="312"/>
        <v>3547.42</v>
      </c>
      <c r="BH551" s="2">
        <f t="shared" ca="1" si="312"/>
        <v>2030.41</v>
      </c>
      <c r="BI551" s="2">
        <f t="shared" ca="1" si="310"/>
        <v>1966.02</v>
      </c>
      <c r="BJ551" s="2">
        <f t="shared" ca="1" si="310"/>
        <v>1814.39</v>
      </c>
      <c r="BK551" s="2">
        <f t="shared" ca="1" si="310"/>
        <v>1851.09</v>
      </c>
      <c r="BL551" s="2">
        <f t="shared" ca="1" si="310"/>
        <v>0</v>
      </c>
      <c r="BM551" s="2">
        <f t="shared" ca="1" si="310"/>
        <v>0</v>
      </c>
      <c r="BN551" s="2">
        <f t="shared" ca="1" si="310"/>
        <v>0</v>
      </c>
      <c r="BO551" s="2">
        <f t="shared" ca="1" si="310"/>
        <v>0</v>
      </c>
      <c r="BP551" s="2">
        <f t="shared" ca="1" si="310"/>
        <v>0</v>
      </c>
      <c r="BR551" s="2">
        <f t="shared" ca="1" si="313"/>
        <v>0</v>
      </c>
      <c r="BS551" s="2">
        <f t="shared" ca="1" si="313"/>
        <v>0</v>
      </c>
      <c r="BT551" s="2">
        <f t="shared" ca="1" si="313"/>
        <v>0</v>
      </c>
      <c r="BV551" s="2">
        <f t="shared" ca="1" si="313"/>
        <v>0</v>
      </c>
      <c r="BW551" s="2">
        <f t="shared" ca="1" si="313"/>
        <v>0</v>
      </c>
      <c r="BX551" s="2">
        <f t="shared" ca="1" si="313"/>
        <v>0</v>
      </c>
      <c r="BY551" s="2">
        <f t="shared" ca="1" si="308"/>
        <v>0</v>
      </c>
      <c r="BZ551" s="2">
        <f t="shared" ca="1" si="308"/>
        <v>0</v>
      </c>
      <c r="CA551" s="2">
        <f t="shared" ca="1" si="308"/>
        <v>0</v>
      </c>
      <c r="CC551" s="2">
        <f t="shared" ca="1" si="308"/>
        <v>0</v>
      </c>
    </row>
    <row r="552" spans="4:81">
      <c r="D552" s="26">
        <v>544</v>
      </c>
      <c r="E552" s="26" t="str">
        <f t="shared" si="309"/>
        <v>历史新!C544</v>
      </c>
      <c r="G552" s="694"/>
      <c r="H552" s="29" t="s">
        <v>100</v>
      </c>
      <c r="I552" s="45">
        <f t="shared" ca="1" si="314"/>
        <v>0</v>
      </c>
      <c r="J552" s="45">
        <f t="shared" ca="1" si="314"/>
        <v>0</v>
      </c>
      <c r="K552" s="45">
        <f t="shared" ca="1" si="314"/>
        <v>0</v>
      </c>
      <c r="L552" s="45">
        <f t="shared" ca="1" si="314"/>
        <v>0</v>
      </c>
      <c r="M552" s="45">
        <f t="shared" ca="1" si="314"/>
        <v>0</v>
      </c>
      <c r="N552" s="45">
        <f t="shared" ca="1" si="314"/>
        <v>0</v>
      </c>
      <c r="O552" s="45">
        <f t="shared" ca="1" si="314"/>
        <v>0</v>
      </c>
      <c r="P552" s="45">
        <f t="shared" ca="1" si="314"/>
        <v>0</v>
      </c>
      <c r="Q552" s="45">
        <f t="shared" ca="1" si="314"/>
        <v>0</v>
      </c>
      <c r="R552" s="45">
        <f t="shared" ca="1" si="314"/>
        <v>0</v>
      </c>
      <c r="S552" s="45">
        <f t="shared" ca="1" si="314"/>
        <v>0</v>
      </c>
      <c r="T552" s="45">
        <f t="shared" ca="1" si="314"/>
        <v>0</v>
      </c>
      <c r="U552" s="45">
        <f t="shared" ca="1" si="314"/>
        <v>0</v>
      </c>
      <c r="V552" s="45">
        <f t="shared" ca="1" si="314"/>
        <v>0</v>
      </c>
      <c r="W552" s="45">
        <f t="shared" ca="1" si="314"/>
        <v>0</v>
      </c>
      <c r="X552" s="45">
        <f t="shared" ca="1" si="314"/>
        <v>0</v>
      </c>
      <c r="Y552" s="45">
        <f t="shared" ca="1" si="311"/>
        <v>0</v>
      </c>
      <c r="Z552" s="45">
        <f t="shared" ca="1" si="311"/>
        <v>0</v>
      </c>
      <c r="AA552" s="45">
        <f t="shared" ca="1" si="311"/>
        <v>0</v>
      </c>
      <c r="AB552" s="45">
        <f t="shared" ca="1" si="311"/>
        <v>0</v>
      </c>
      <c r="AC552" s="45">
        <f t="shared" ca="1" si="311"/>
        <v>0</v>
      </c>
      <c r="AD552" s="45">
        <f t="shared" ca="1" si="311"/>
        <v>0</v>
      </c>
      <c r="AE552" s="45">
        <f t="shared" ca="1" si="311"/>
        <v>0</v>
      </c>
      <c r="AF552" s="45">
        <f t="shared" ca="1" si="311"/>
        <v>0</v>
      </c>
      <c r="AG552" s="45">
        <f t="shared" ca="1" si="311"/>
        <v>0</v>
      </c>
      <c r="AH552" s="45">
        <f t="shared" ca="1" si="311"/>
        <v>0</v>
      </c>
      <c r="AI552" s="45">
        <f t="shared" ca="1" si="311"/>
        <v>0</v>
      </c>
      <c r="AJ552" s="45">
        <f t="shared" ca="1" si="315"/>
        <v>0</v>
      </c>
      <c r="AK552" s="45">
        <f t="shared" ca="1" si="315"/>
        <v>0</v>
      </c>
      <c r="AL552" s="45">
        <f t="shared" ca="1" si="315"/>
        <v>0</v>
      </c>
      <c r="AM552" s="45">
        <f t="shared" ca="1" si="315"/>
        <v>0</v>
      </c>
      <c r="AN552" s="45">
        <f t="shared" ca="1" si="315"/>
        <v>0</v>
      </c>
      <c r="AO552" s="45">
        <f t="shared" ca="1" si="315"/>
        <v>0</v>
      </c>
      <c r="AP552" s="45">
        <f t="shared" ca="1" si="315"/>
        <v>0</v>
      </c>
      <c r="AQ552" s="45">
        <f t="shared" ca="1" si="315"/>
        <v>0</v>
      </c>
      <c r="AR552" s="45">
        <f t="shared" ca="1" si="315"/>
        <v>0</v>
      </c>
      <c r="AS552" s="45">
        <f t="shared" ca="1" si="315"/>
        <v>0</v>
      </c>
      <c r="AT552" s="45">
        <f t="shared" ca="1" si="315"/>
        <v>0</v>
      </c>
      <c r="AU552" s="45">
        <f t="shared" ca="1" si="315"/>
        <v>0</v>
      </c>
      <c r="AV552" s="45">
        <f t="shared" ca="1" si="315"/>
        <v>0</v>
      </c>
      <c r="AW552" s="45">
        <f t="shared" ca="1" si="315"/>
        <v>0</v>
      </c>
      <c r="AX552" s="4">
        <f t="shared" ca="1" si="315"/>
        <v>0</v>
      </c>
      <c r="AY552" s="4">
        <f t="shared" ca="1" si="315"/>
        <v>0</v>
      </c>
      <c r="AZ552" s="4">
        <f t="shared" ca="1" si="312"/>
        <v>0</v>
      </c>
      <c r="BA552" s="4">
        <f t="shared" ca="1" si="312"/>
        <v>0</v>
      </c>
      <c r="BB552" s="4">
        <f t="shared" ca="1" si="312"/>
        <v>0</v>
      </c>
      <c r="BC552" s="4">
        <f t="shared" ca="1" si="312"/>
        <v>0</v>
      </c>
      <c r="BD552" s="4">
        <f t="shared" ca="1" si="312"/>
        <v>0</v>
      </c>
      <c r="BE552" s="4">
        <f t="shared" ca="1" si="312"/>
        <v>0</v>
      </c>
      <c r="BF552" s="4">
        <f t="shared" ca="1" si="312"/>
        <v>0</v>
      </c>
      <c r="BG552" s="4">
        <f t="shared" ca="1" si="312"/>
        <v>0</v>
      </c>
      <c r="BH552" s="4">
        <f t="shared" ca="1" si="312"/>
        <v>4759.12</v>
      </c>
      <c r="BI552" s="4">
        <f t="shared" ca="1" si="310"/>
        <v>4650.7299999999996</v>
      </c>
      <c r="BJ552" s="4">
        <f t="shared" ca="1" si="310"/>
        <v>4537.76</v>
      </c>
      <c r="BK552" s="4">
        <f t="shared" ca="1" si="310"/>
        <v>5086.3900000000003</v>
      </c>
      <c r="BL552" s="4">
        <f t="shared" ca="1" si="310"/>
        <v>0</v>
      </c>
      <c r="BM552" s="4">
        <f t="shared" ca="1" si="310"/>
        <v>0</v>
      </c>
      <c r="BN552" s="4">
        <f t="shared" ca="1" si="310"/>
        <v>0</v>
      </c>
      <c r="BO552" s="4">
        <f t="shared" ca="1" si="310"/>
        <v>0</v>
      </c>
      <c r="BP552" s="4">
        <f t="shared" ca="1" si="310"/>
        <v>0</v>
      </c>
      <c r="BR552" s="4">
        <f t="shared" ca="1" si="313"/>
        <v>0</v>
      </c>
      <c r="BS552" s="4">
        <f t="shared" ca="1" si="313"/>
        <v>0</v>
      </c>
      <c r="BT552" s="4">
        <f t="shared" ca="1" si="313"/>
        <v>0</v>
      </c>
      <c r="BV552" s="4">
        <f t="shared" ca="1" si="313"/>
        <v>0</v>
      </c>
      <c r="BW552" s="4">
        <f t="shared" ca="1" si="313"/>
        <v>0</v>
      </c>
      <c r="BX552" s="4">
        <f t="shared" ca="1" si="313"/>
        <v>0</v>
      </c>
      <c r="BY552" s="4">
        <f t="shared" ca="1" si="308"/>
        <v>0</v>
      </c>
      <c r="BZ552" s="4">
        <f t="shared" ca="1" si="308"/>
        <v>0</v>
      </c>
      <c r="CA552" s="4">
        <f t="shared" ca="1" si="308"/>
        <v>0</v>
      </c>
      <c r="CC552" s="4">
        <f t="shared" ca="1" si="308"/>
        <v>0</v>
      </c>
    </row>
    <row r="553" spans="4:81">
      <c r="D553" s="26">
        <v>545</v>
      </c>
      <c r="E553" s="26" t="str">
        <f t="shared" si="309"/>
        <v>历史新!C545</v>
      </c>
      <c r="G553" s="694"/>
      <c r="H553" s="29" t="s">
        <v>101</v>
      </c>
      <c r="I553" s="45">
        <f t="shared" ca="1" si="314"/>
        <v>0</v>
      </c>
      <c r="J553" s="45">
        <f t="shared" ca="1" si="314"/>
        <v>0</v>
      </c>
      <c r="K553" s="45">
        <f t="shared" ca="1" si="314"/>
        <v>0</v>
      </c>
      <c r="L553" s="45">
        <f t="shared" ca="1" si="314"/>
        <v>0</v>
      </c>
      <c r="M553" s="45">
        <f t="shared" ca="1" si="314"/>
        <v>0</v>
      </c>
      <c r="N553" s="45">
        <f t="shared" ca="1" si="314"/>
        <v>0</v>
      </c>
      <c r="O553" s="45">
        <f t="shared" ca="1" si="314"/>
        <v>0</v>
      </c>
      <c r="P553" s="45">
        <f t="shared" ca="1" si="314"/>
        <v>0</v>
      </c>
      <c r="Q553" s="45">
        <f t="shared" ca="1" si="314"/>
        <v>0</v>
      </c>
      <c r="R553" s="45">
        <f t="shared" ca="1" si="314"/>
        <v>0</v>
      </c>
      <c r="S553" s="45">
        <f t="shared" ca="1" si="314"/>
        <v>0</v>
      </c>
      <c r="T553" s="45">
        <f t="shared" ca="1" si="314"/>
        <v>0</v>
      </c>
      <c r="U553" s="56">
        <f t="shared" ca="1" si="314"/>
        <v>0</v>
      </c>
      <c r="V553" s="45">
        <f t="shared" ca="1" si="314"/>
        <v>0</v>
      </c>
      <c r="W553" s="45">
        <f t="shared" ca="1" si="314"/>
        <v>0</v>
      </c>
      <c r="X553" s="45">
        <f t="shared" ca="1" si="314"/>
        <v>0</v>
      </c>
      <c r="Y553" s="45">
        <f t="shared" ca="1" si="311"/>
        <v>0</v>
      </c>
      <c r="Z553" s="45">
        <f t="shared" ca="1" si="311"/>
        <v>0</v>
      </c>
      <c r="AA553" s="45">
        <f t="shared" ca="1" si="311"/>
        <v>0</v>
      </c>
      <c r="AB553" s="45">
        <f t="shared" ca="1" si="311"/>
        <v>0</v>
      </c>
      <c r="AC553" s="45">
        <f t="shared" ca="1" si="311"/>
        <v>0</v>
      </c>
      <c r="AD553" s="45">
        <f t="shared" ca="1" si="311"/>
        <v>0</v>
      </c>
      <c r="AE553" s="45">
        <f t="shared" ca="1" si="311"/>
        <v>0</v>
      </c>
      <c r="AF553" s="45">
        <f t="shared" ca="1" si="311"/>
        <v>0</v>
      </c>
      <c r="AG553" s="45">
        <f t="shared" ca="1" si="311"/>
        <v>0</v>
      </c>
      <c r="AH553" s="45">
        <f t="shared" ca="1" si="311"/>
        <v>0</v>
      </c>
      <c r="AI553" s="45">
        <f t="shared" ca="1" si="311"/>
        <v>0</v>
      </c>
      <c r="AJ553" s="45">
        <f t="shared" ca="1" si="315"/>
        <v>0</v>
      </c>
      <c r="AK553" s="45">
        <f t="shared" ca="1" si="315"/>
        <v>0</v>
      </c>
      <c r="AL553" s="45">
        <f t="shared" ca="1" si="315"/>
        <v>0</v>
      </c>
      <c r="AM553" s="45">
        <f t="shared" ca="1" si="315"/>
        <v>0</v>
      </c>
      <c r="AN553" s="45">
        <f t="shared" ca="1" si="315"/>
        <v>0</v>
      </c>
      <c r="AO553" s="45">
        <f t="shared" ca="1" si="315"/>
        <v>0</v>
      </c>
      <c r="AP553" s="45">
        <f t="shared" ca="1" si="315"/>
        <v>0</v>
      </c>
      <c r="AQ553" s="45">
        <f t="shared" ca="1" si="315"/>
        <v>0</v>
      </c>
      <c r="AR553" s="45">
        <f t="shared" ca="1" si="315"/>
        <v>0</v>
      </c>
      <c r="AS553" s="45">
        <f t="shared" ca="1" si="315"/>
        <v>0</v>
      </c>
      <c r="AT553" s="45">
        <f t="shared" ca="1" si="315"/>
        <v>0</v>
      </c>
      <c r="AU553" s="45">
        <f t="shared" ca="1" si="315"/>
        <v>0</v>
      </c>
      <c r="AV553" s="45">
        <f t="shared" ca="1" si="315"/>
        <v>0</v>
      </c>
      <c r="AW553" s="45">
        <f t="shared" ca="1" si="315"/>
        <v>0</v>
      </c>
      <c r="AX553" s="4">
        <f t="shared" ca="1" si="315"/>
        <v>0</v>
      </c>
      <c r="AY553" s="4">
        <f t="shared" ca="1" si="315"/>
        <v>0</v>
      </c>
      <c r="AZ553" s="4">
        <f t="shared" ca="1" si="312"/>
        <v>0</v>
      </c>
      <c r="BA553" s="4">
        <f t="shared" ca="1" si="312"/>
        <v>0</v>
      </c>
      <c r="BB553" s="4">
        <f t="shared" ca="1" si="312"/>
        <v>0</v>
      </c>
      <c r="BC553" s="4">
        <f t="shared" ca="1" si="312"/>
        <v>0</v>
      </c>
      <c r="BD553" s="4">
        <f t="shared" ca="1" si="312"/>
        <v>0</v>
      </c>
      <c r="BE553" s="4">
        <f t="shared" ca="1" si="312"/>
        <v>4830.9399999999996</v>
      </c>
      <c r="BF553" s="4">
        <f t="shared" ca="1" si="312"/>
        <v>0</v>
      </c>
      <c r="BG553" s="4">
        <f t="shared" ca="1" si="312"/>
        <v>3547.42</v>
      </c>
      <c r="BH553" s="4">
        <f t="shared" ca="1" si="312"/>
        <v>2030.4</v>
      </c>
      <c r="BI553" s="4">
        <f t="shared" ca="1" si="310"/>
        <v>1952.54</v>
      </c>
      <c r="BJ553" s="4">
        <f t="shared" ca="1" si="310"/>
        <v>1801.15</v>
      </c>
      <c r="BK553" s="4">
        <f t="shared" ca="1" si="310"/>
        <v>1860.82</v>
      </c>
      <c r="BL553" s="4">
        <f t="shared" ca="1" si="310"/>
        <v>0</v>
      </c>
      <c r="BM553" s="4">
        <f t="shared" ca="1" si="310"/>
        <v>0</v>
      </c>
      <c r="BN553" s="4">
        <f t="shared" ca="1" si="310"/>
        <v>0</v>
      </c>
      <c r="BO553" s="4">
        <f t="shared" ca="1" si="310"/>
        <v>0</v>
      </c>
      <c r="BP553" s="4">
        <f t="shared" ca="1" si="310"/>
        <v>0</v>
      </c>
      <c r="BR553" s="4">
        <f t="shared" ca="1" si="313"/>
        <v>0</v>
      </c>
      <c r="BS553" s="4">
        <f t="shared" ca="1" si="313"/>
        <v>0</v>
      </c>
      <c r="BT553" s="4">
        <f t="shared" ca="1" si="313"/>
        <v>0</v>
      </c>
      <c r="BV553" s="4">
        <f t="shared" ca="1" si="313"/>
        <v>0</v>
      </c>
      <c r="BW553" s="4">
        <f t="shared" ca="1" si="313"/>
        <v>0</v>
      </c>
      <c r="BX553" s="4">
        <f t="shared" ca="1" si="313"/>
        <v>0</v>
      </c>
      <c r="BY553" s="4">
        <f t="shared" ca="1" si="308"/>
        <v>0</v>
      </c>
      <c r="BZ553" s="4">
        <f t="shared" ca="1" si="308"/>
        <v>0</v>
      </c>
      <c r="CA553" s="4">
        <f t="shared" ca="1" si="308"/>
        <v>0</v>
      </c>
      <c r="CC553" s="4">
        <f t="shared" ca="1" si="308"/>
        <v>0</v>
      </c>
    </row>
    <row r="554" spans="4:81">
      <c r="D554" s="26">
        <v>546</v>
      </c>
      <c r="E554" s="26" t="str">
        <f t="shared" si="309"/>
        <v>历史新!C546</v>
      </c>
      <c r="G554" s="694"/>
      <c r="H554" s="29" t="s">
        <v>102</v>
      </c>
      <c r="I554" s="45">
        <f t="shared" ca="1" si="314"/>
        <v>0</v>
      </c>
      <c r="J554" s="45">
        <f t="shared" ca="1" si="314"/>
        <v>0</v>
      </c>
      <c r="K554" s="45">
        <f t="shared" ca="1" si="314"/>
        <v>0</v>
      </c>
      <c r="L554" s="45">
        <f t="shared" ca="1" si="314"/>
        <v>0</v>
      </c>
      <c r="M554" s="45">
        <f t="shared" ca="1" si="314"/>
        <v>0</v>
      </c>
      <c r="N554" s="45">
        <f t="shared" ca="1" si="314"/>
        <v>0</v>
      </c>
      <c r="O554" s="45">
        <f t="shared" ca="1" si="314"/>
        <v>0</v>
      </c>
      <c r="P554" s="45">
        <f t="shared" ca="1" si="314"/>
        <v>0</v>
      </c>
      <c r="Q554" s="45">
        <f t="shared" ca="1" si="314"/>
        <v>0</v>
      </c>
      <c r="R554" s="45">
        <f t="shared" ca="1" si="314"/>
        <v>0</v>
      </c>
      <c r="S554" s="45">
        <f t="shared" ca="1" si="314"/>
        <v>0</v>
      </c>
      <c r="T554" s="45">
        <f t="shared" ca="1" si="314"/>
        <v>0</v>
      </c>
      <c r="U554" s="56">
        <f t="shared" ca="1" si="314"/>
        <v>0</v>
      </c>
      <c r="V554" s="45">
        <f t="shared" ca="1" si="314"/>
        <v>0</v>
      </c>
      <c r="W554" s="45">
        <f t="shared" ca="1" si="314"/>
        <v>0</v>
      </c>
      <c r="X554" s="45">
        <f t="shared" ca="1" si="314"/>
        <v>0</v>
      </c>
      <c r="Y554" s="45">
        <f t="shared" ca="1" si="311"/>
        <v>0</v>
      </c>
      <c r="Z554" s="45">
        <f t="shared" ca="1" si="311"/>
        <v>0</v>
      </c>
      <c r="AA554" s="45">
        <f t="shared" ca="1" si="311"/>
        <v>0</v>
      </c>
      <c r="AB554" s="45">
        <f t="shared" ca="1" si="311"/>
        <v>0</v>
      </c>
      <c r="AC554" s="45">
        <f t="shared" ca="1" si="311"/>
        <v>0</v>
      </c>
      <c r="AD554" s="45">
        <f t="shared" ca="1" si="311"/>
        <v>0</v>
      </c>
      <c r="AE554" s="45">
        <f t="shared" ca="1" si="311"/>
        <v>0</v>
      </c>
      <c r="AF554" s="45">
        <f t="shared" ca="1" si="311"/>
        <v>0</v>
      </c>
      <c r="AG554" s="45">
        <f t="shared" ca="1" si="311"/>
        <v>0</v>
      </c>
      <c r="AH554" s="45">
        <f t="shared" ca="1" si="311"/>
        <v>0</v>
      </c>
      <c r="AI554" s="45">
        <f t="shared" ca="1" si="311"/>
        <v>0</v>
      </c>
      <c r="AJ554" s="45">
        <f t="shared" ca="1" si="315"/>
        <v>0</v>
      </c>
      <c r="AK554" s="45">
        <f t="shared" ca="1" si="315"/>
        <v>0</v>
      </c>
      <c r="AL554" s="45">
        <f t="shared" ca="1" si="315"/>
        <v>0</v>
      </c>
      <c r="AM554" s="45">
        <f t="shared" ca="1" si="315"/>
        <v>0</v>
      </c>
      <c r="AN554" s="45">
        <f t="shared" ca="1" si="315"/>
        <v>0</v>
      </c>
      <c r="AO554" s="45">
        <f t="shared" ca="1" si="315"/>
        <v>0</v>
      </c>
      <c r="AP554" s="45">
        <f t="shared" ca="1" si="315"/>
        <v>0</v>
      </c>
      <c r="AQ554" s="45">
        <f t="shared" ca="1" si="315"/>
        <v>0</v>
      </c>
      <c r="AR554" s="45">
        <f t="shared" ca="1" si="315"/>
        <v>0</v>
      </c>
      <c r="AS554" s="45">
        <f t="shared" ca="1" si="315"/>
        <v>0</v>
      </c>
      <c r="AT554" s="45">
        <f t="shared" ca="1" si="315"/>
        <v>0</v>
      </c>
      <c r="AU554" s="45">
        <f t="shared" ca="1" si="315"/>
        <v>0</v>
      </c>
      <c r="AV554" s="45">
        <f t="shared" ca="1" si="315"/>
        <v>0</v>
      </c>
      <c r="AW554" s="45">
        <f t="shared" ca="1" si="315"/>
        <v>0</v>
      </c>
      <c r="AX554" s="4">
        <f t="shared" ca="1" si="315"/>
        <v>0</v>
      </c>
      <c r="AY554" s="4">
        <f t="shared" ca="1" si="315"/>
        <v>0</v>
      </c>
      <c r="AZ554" s="4">
        <f t="shared" ca="1" si="312"/>
        <v>0</v>
      </c>
      <c r="BA554" s="4">
        <f t="shared" ca="1" si="312"/>
        <v>0</v>
      </c>
      <c r="BB554" s="4">
        <f t="shared" ca="1" si="312"/>
        <v>0</v>
      </c>
      <c r="BC554" s="4">
        <f t="shared" ca="1" si="312"/>
        <v>0</v>
      </c>
      <c r="BD554" s="4">
        <f t="shared" ca="1" si="312"/>
        <v>0</v>
      </c>
      <c r="BE554" s="4">
        <f t="shared" ca="1" si="312"/>
        <v>0</v>
      </c>
      <c r="BF554" s="4">
        <f t="shared" ca="1" si="312"/>
        <v>0</v>
      </c>
      <c r="BG554" s="4">
        <f t="shared" ca="1" si="312"/>
        <v>0</v>
      </c>
      <c r="BH554" s="4">
        <f t="shared" ca="1" si="312"/>
        <v>0</v>
      </c>
      <c r="BI554" s="4">
        <f t="shared" ca="1" si="310"/>
        <v>2090.84</v>
      </c>
      <c r="BJ554" s="4">
        <f t="shared" ca="1" si="310"/>
        <v>1882</v>
      </c>
      <c r="BK554" s="4">
        <f t="shared" ca="1" si="310"/>
        <v>1872.75</v>
      </c>
      <c r="BL554" s="4">
        <f t="shared" ca="1" si="310"/>
        <v>0</v>
      </c>
      <c r="BM554" s="4">
        <f t="shared" ca="1" si="310"/>
        <v>0</v>
      </c>
      <c r="BN554" s="4">
        <f t="shared" ca="1" si="310"/>
        <v>0</v>
      </c>
      <c r="BO554" s="4">
        <f t="shared" ca="1" si="310"/>
        <v>0</v>
      </c>
      <c r="BP554" s="4">
        <f t="shared" ca="1" si="310"/>
        <v>0</v>
      </c>
      <c r="BR554" s="4">
        <f t="shared" ca="1" si="313"/>
        <v>0</v>
      </c>
      <c r="BS554" s="4">
        <f t="shared" ca="1" si="313"/>
        <v>0</v>
      </c>
      <c r="BT554" s="4">
        <f t="shared" ca="1" si="313"/>
        <v>0</v>
      </c>
      <c r="BV554" s="4">
        <f t="shared" ca="1" si="313"/>
        <v>0</v>
      </c>
      <c r="BW554" s="4">
        <f t="shared" ca="1" si="313"/>
        <v>0</v>
      </c>
      <c r="BX554" s="4">
        <f t="shared" ca="1" si="313"/>
        <v>0</v>
      </c>
      <c r="BY554" s="4">
        <f t="shared" ca="1" si="308"/>
        <v>0</v>
      </c>
      <c r="BZ554" s="4">
        <f t="shared" ca="1" si="308"/>
        <v>0</v>
      </c>
      <c r="CA554" s="4">
        <f t="shared" ca="1" si="308"/>
        <v>0</v>
      </c>
      <c r="CC554" s="4">
        <f t="shared" ca="1" si="308"/>
        <v>0</v>
      </c>
    </row>
    <row r="555" spans="4:81">
      <c r="D555" s="26">
        <v>547</v>
      </c>
      <c r="E555" s="26" t="str">
        <f t="shared" si="309"/>
        <v>历史新!C547</v>
      </c>
      <c r="G555" s="694"/>
      <c r="H555" s="29" t="s">
        <v>103</v>
      </c>
      <c r="I555" s="45">
        <f t="shared" ca="1" si="314"/>
        <v>0</v>
      </c>
      <c r="J555" s="45">
        <f t="shared" ca="1" si="314"/>
        <v>0</v>
      </c>
      <c r="K555" s="45">
        <f t="shared" ca="1" si="314"/>
        <v>0</v>
      </c>
      <c r="L555" s="45">
        <f t="shared" ca="1" si="314"/>
        <v>0</v>
      </c>
      <c r="M555" s="45">
        <f t="shared" ca="1" si="314"/>
        <v>0</v>
      </c>
      <c r="N555" s="45">
        <f t="shared" ca="1" si="314"/>
        <v>0</v>
      </c>
      <c r="O555" s="45">
        <f t="shared" ca="1" si="314"/>
        <v>0</v>
      </c>
      <c r="P555" s="45">
        <f t="shared" ca="1" si="314"/>
        <v>0</v>
      </c>
      <c r="Q555" s="45">
        <f t="shared" ca="1" si="314"/>
        <v>0</v>
      </c>
      <c r="R555" s="45">
        <f t="shared" ca="1" si="314"/>
        <v>0</v>
      </c>
      <c r="S555" s="45">
        <f t="shared" ca="1" si="314"/>
        <v>0</v>
      </c>
      <c r="T555" s="45">
        <f t="shared" ca="1" si="314"/>
        <v>0</v>
      </c>
      <c r="U555" s="56">
        <f t="shared" ca="1" si="314"/>
        <v>0</v>
      </c>
      <c r="V555" s="45">
        <f t="shared" ca="1" si="314"/>
        <v>0</v>
      </c>
      <c r="W555" s="45">
        <f t="shared" ca="1" si="314"/>
        <v>0</v>
      </c>
      <c r="X555" s="45">
        <f t="shared" ca="1" si="314"/>
        <v>0</v>
      </c>
      <c r="Y555" s="45">
        <f t="shared" ca="1" si="311"/>
        <v>0</v>
      </c>
      <c r="Z555" s="45">
        <f t="shared" ca="1" si="311"/>
        <v>0</v>
      </c>
      <c r="AA555" s="45">
        <f t="shared" ca="1" si="311"/>
        <v>0</v>
      </c>
      <c r="AB555" s="45">
        <f t="shared" ca="1" si="311"/>
        <v>0</v>
      </c>
      <c r="AC555" s="45">
        <f t="shared" ca="1" si="311"/>
        <v>0</v>
      </c>
      <c r="AD555" s="45">
        <f t="shared" ca="1" si="311"/>
        <v>0</v>
      </c>
      <c r="AE555" s="45">
        <f t="shared" ca="1" si="311"/>
        <v>0</v>
      </c>
      <c r="AF555" s="45">
        <f t="shared" ca="1" si="311"/>
        <v>0</v>
      </c>
      <c r="AG555" s="45">
        <f t="shared" ca="1" si="311"/>
        <v>0</v>
      </c>
      <c r="AH555" s="45">
        <f t="shared" ca="1" si="311"/>
        <v>0</v>
      </c>
      <c r="AI555" s="45">
        <f t="shared" ca="1" si="311"/>
        <v>0</v>
      </c>
      <c r="AJ555" s="45">
        <f t="shared" ca="1" si="315"/>
        <v>0</v>
      </c>
      <c r="AK555" s="45">
        <f t="shared" ca="1" si="315"/>
        <v>0</v>
      </c>
      <c r="AL555" s="45">
        <f t="shared" ca="1" si="315"/>
        <v>0</v>
      </c>
      <c r="AM555" s="45">
        <f t="shared" ca="1" si="315"/>
        <v>0</v>
      </c>
      <c r="AN555" s="45">
        <f t="shared" ca="1" si="315"/>
        <v>0</v>
      </c>
      <c r="AO555" s="45">
        <f t="shared" ca="1" si="315"/>
        <v>0</v>
      </c>
      <c r="AP555" s="45">
        <f t="shared" ca="1" si="315"/>
        <v>0</v>
      </c>
      <c r="AQ555" s="45">
        <f t="shared" ca="1" si="315"/>
        <v>0</v>
      </c>
      <c r="AR555" s="45">
        <f t="shared" ca="1" si="315"/>
        <v>0</v>
      </c>
      <c r="AS555" s="45">
        <f t="shared" ca="1" si="315"/>
        <v>0</v>
      </c>
      <c r="AT555" s="45">
        <f t="shared" ca="1" si="315"/>
        <v>0</v>
      </c>
      <c r="AU555" s="45">
        <f t="shared" ca="1" si="315"/>
        <v>0</v>
      </c>
      <c r="AV555" s="45">
        <f t="shared" ca="1" si="315"/>
        <v>0</v>
      </c>
      <c r="AW555" s="45">
        <f t="shared" ca="1" si="315"/>
        <v>0</v>
      </c>
      <c r="AX555" s="4">
        <f t="shared" ca="1" si="315"/>
        <v>0</v>
      </c>
      <c r="AY555" s="4">
        <f t="shared" ca="1" si="315"/>
        <v>0</v>
      </c>
      <c r="AZ555" s="4">
        <f t="shared" ca="1" si="312"/>
        <v>0</v>
      </c>
      <c r="BA555" s="4">
        <f t="shared" ca="1" si="312"/>
        <v>0</v>
      </c>
      <c r="BB555" s="4">
        <f t="shared" ca="1" si="312"/>
        <v>0</v>
      </c>
      <c r="BC555" s="4">
        <f t="shared" ca="1" si="312"/>
        <v>0</v>
      </c>
      <c r="BD555" s="4">
        <f t="shared" ca="1" si="312"/>
        <v>0</v>
      </c>
      <c r="BE555" s="4">
        <f t="shared" ca="1" si="312"/>
        <v>0</v>
      </c>
      <c r="BF555" s="4">
        <f t="shared" ca="1" si="312"/>
        <v>0</v>
      </c>
      <c r="BG555" s="4">
        <f t="shared" ca="1" si="312"/>
        <v>0</v>
      </c>
      <c r="BH555" s="4">
        <f t="shared" ca="1" si="312"/>
        <v>2162.06</v>
      </c>
      <c r="BI555" s="4">
        <f t="shared" ca="1" si="310"/>
        <v>2368.7199999999998</v>
      </c>
      <c r="BJ555" s="4">
        <f t="shared" ca="1" si="310"/>
        <v>1484</v>
      </c>
      <c r="BK555" s="4">
        <f t="shared" ca="1" si="310"/>
        <v>1300.93</v>
      </c>
      <c r="BL555" s="4">
        <f t="shared" ca="1" si="310"/>
        <v>0</v>
      </c>
      <c r="BM555" s="4">
        <f t="shared" ca="1" si="310"/>
        <v>0</v>
      </c>
      <c r="BN555" s="4">
        <f t="shared" ca="1" si="310"/>
        <v>0</v>
      </c>
      <c r="BO555" s="4">
        <f t="shared" ca="1" si="310"/>
        <v>0</v>
      </c>
      <c r="BP555" s="4">
        <f t="shared" ca="1" si="310"/>
        <v>0</v>
      </c>
      <c r="BR555" s="4">
        <f t="shared" ca="1" si="313"/>
        <v>0</v>
      </c>
      <c r="BS555" s="4">
        <f t="shared" ca="1" si="313"/>
        <v>0</v>
      </c>
      <c r="BT555" s="4">
        <f t="shared" ca="1" si="313"/>
        <v>0</v>
      </c>
      <c r="BV555" s="4">
        <f t="shared" ca="1" si="313"/>
        <v>0</v>
      </c>
      <c r="BW555" s="4">
        <f t="shared" ca="1" si="313"/>
        <v>0</v>
      </c>
      <c r="BX555" s="4">
        <f t="shared" ca="1" si="313"/>
        <v>0</v>
      </c>
      <c r="BY555" s="4">
        <f t="shared" ca="1" si="308"/>
        <v>0</v>
      </c>
      <c r="BZ555" s="4">
        <f t="shared" ca="1" si="308"/>
        <v>0</v>
      </c>
      <c r="CA555" s="4">
        <f t="shared" ca="1" si="308"/>
        <v>0</v>
      </c>
      <c r="CC555" s="4">
        <f t="shared" ca="1" si="308"/>
        <v>0</v>
      </c>
    </row>
    <row r="556" spans="4:81">
      <c r="D556" s="26">
        <v>548</v>
      </c>
      <c r="E556" s="26" t="str">
        <f t="shared" si="309"/>
        <v>历史新!C548</v>
      </c>
      <c r="G556" s="695" t="s">
        <v>104</v>
      </c>
      <c r="H556" s="58" t="s">
        <v>105</v>
      </c>
      <c r="I556" s="51">
        <f t="shared" ca="1" si="314"/>
        <v>0</v>
      </c>
      <c r="J556" s="51">
        <f t="shared" ca="1" si="314"/>
        <v>0</v>
      </c>
      <c r="K556" s="51">
        <f t="shared" ca="1" si="314"/>
        <v>0</v>
      </c>
      <c r="L556" s="51">
        <f t="shared" ca="1" si="314"/>
        <v>0</v>
      </c>
      <c r="M556" s="51">
        <f t="shared" ca="1" si="314"/>
        <v>0</v>
      </c>
      <c r="N556" s="51">
        <f t="shared" ca="1" si="314"/>
        <v>0</v>
      </c>
      <c r="O556" s="51">
        <f t="shared" ca="1" si="314"/>
        <v>0</v>
      </c>
      <c r="P556" s="51">
        <f t="shared" ca="1" si="314"/>
        <v>0</v>
      </c>
      <c r="Q556" s="51">
        <f t="shared" ca="1" si="314"/>
        <v>0</v>
      </c>
      <c r="R556" s="51">
        <f t="shared" ca="1" si="314"/>
        <v>0</v>
      </c>
      <c r="S556" s="51">
        <f t="shared" ca="1" si="314"/>
        <v>0</v>
      </c>
      <c r="T556" s="51">
        <f t="shared" ca="1" si="314"/>
        <v>0</v>
      </c>
      <c r="U556" s="51">
        <f t="shared" ca="1" si="314"/>
        <v>0</v>
      </c>
      <c r="V556" s="51">
        <f t="shared" ca="1" si="314"/>
        <v>0</v>
      </c>
      <c r="W556" s="51">
        <f t="shared" ca="1" si="314"/>
        <v>0</v>
      </c>
      <c r="X556" s="51">
        <f t="shared" ca="1" si="314"/>
        <v>0</v>
      </c>
      <c r="Y556" s="51">
        <f t="shared" ca="1" si="311"/>
        <v>0</v>
      </c>
      <c r="Z556" s="51">
        <f t="shared" ca="1" si="311"/>
        <v>0</v>
      </c>
      <c r="AA556" s="51">
        <f t="shared" ca="1" si="311"/>
        <v>0</v>
      </c>
      <c r="AB556" s="51">
        <f t="shared" ca="1" si="311"/>
        <v>0</v>
      </c>
      <c r="AC556" s="51">
        <f t="shared" ca="1" si="311"/>
        <v>0</v>
      </c>
      <c r="AD556" s="51">
        <f t="shared" ca="1" si="311"/>
        <v>0</v>
      </c>
      <c r="AE556" s="51">
        <f t="shared" ca="1" si="311"/>
        <v>0</v>
      </c>
      <c r="AF556" s="51">
        <f t="shared" ca="1" si="311"/>
        <v>0</v>
      </c>
      <c r="AG556" s="51">
        <f t="shared" ca="1" si="311"/>
        <v>0</v>
      </c>
      <c r="AH556" s="51">
        <f t="shared" ca="1" si="311"/>
        <v>0</v>
      </c>
      <c r="AI556" s="51">
        <f t="shared" ca="1" si="311"/>
        <v>0</v>
      </c>
      <c r="AJ556" s="51">
        <f t="shared" ca="1" si="315"/>
        <v>0</v>
      </c>
      <c r="AK556" s="51">
        <f t="shared" ca="1" si="315"/>
        <v>0</v>
      </c>
      <c r="AL556" s="51">
        <f t="shared" ca="1" si="315"/>
        <v>0</v>
      </c>
      <c r="AM556" s="51">
        <f t="shared" ca="1" si="315"/>
        <v>0</v>
      </c>
      <c r="AN556" s="51">
        <f t="shared" ca="1" si="315"/>
        <v>0</v>
      </c>
      <c r="AO556" s="51">
        <f t="shared" ca="1" si="315"/>
        <v>0</v>
      </c>
      <c r="AP556" s="51">
        <f t="shared" ca="1" si="315"/>
        <v>0</v>
      </c>
      <c r="AQ556" s="51">
        <f t="shared" ca="1" si="315"/>
        <v>0</v>
      </c>
      <c r="AR556" s="51">
        <f t="shared" ca="1" si="315"/>
        <v>0</v>
      </c>
      <c r="AS556" s="51">
        <f t="shared" ca="1" si="315"/>
        <v>0</v>
      </c>
      <c r="AT556" s="51">
        <f t="shared" ca="1" si="315"/>
        <v>0</v>
      </c>
      <c r="AU556" s="51">
        <f t="shared" ca="1" si="315"/>
        <v>0</v>
      </c>
      <c r="AV556" s="51">
        <f t="shared" ca="1" si="315"/>
        <v>0</v>
      </c>
      <c r="AW556" s="51">
        <f t="shared" ca="1" si="315"/>
        <v>0</v>
      </c>
      <c r="AX556" s="2">
        <f t="shared" ca="1" si="315"/>
        <v>0</v>
      </c>
      <c r="AY556" s="2">
        <f t="shared" ca="1" si="315"/>
        <v>0</v>
      </c>
      <c r="AZ556" s="2">
        <f t="shared" ca="1" si="312"/>
        <v>0</v>
      </c>
      <c r="BA556" s="2">
        <f t="shared" ca="1" si="312"/>
        <v>0</v>
      </c>
      <c r="BB556" s="2">
        <f t="shared" ca="1" si="312"/>
        <v>0</v>
      </c>
      <c r="BC556" s="2">
        <f t="shared" ca="1" si="312"/>
        <v>0</v>
      </c>
      <c r="BD556" s="2">
        <f t="shared" ca="1" si="312"/>
        <v>0</v>
      </c>
      <c r="BE556" s="2">
        <f t="shared" ca="1" si="312"/>
        <v>0</v>
      </c>
      <c r="BF556" s="2">
        <f t="shared" ca="1" si="312"/>
        <v>0</v>
      </c>
      <c r="BG556" s="2">
        <f t="shared" ca="1" si="312"/>
        <v>2.09</v>
      </c>
      <c r="BH556" s="2">
        <f t="shared" ca="1" si="312"/>
        <v>1.7</v>
      </c>
      <c r="BI556" s="2">
        <f t="shared" ca="1" si="310"/>
        <v>1.65</v>
      </c>
      <c r="BJ556" s="2">
        <f t="shared" ca="1" si="310"/>
        <v>1.67</v>
      </c>
      <c r="BK556" s="2">
        <f t="shared" ca="1" si="310"/>
        <v>1.68</v>
      </c>
      <c r="BL556" s="2">
        <f t="shared" ca="1" si="310"/>
        <v>0</v>
      </c>
      <c r="BM556" s="2">
        <f t="shared" ca="1" si="310"/>
        <v>0</v>
      </c>
      <c r="BN556" s="2">
        <f t="shared" ca="1" si="310"/>
        <v>0</v>
      </c>
      <c r="BO556" s="2">
        <f t="shared" ca="1" si="310"/>
        <v>0</v>
      </c>
      <c r="BP556" s="2">
        <f t="shared" ca="1" si="310"/>
        <v>0</v>
      </c>
      <c r="BR556" s="2">
        <f t="shared" ca="1" si="313"/>
        <v>0</v>
      </c>
      <c r="BS556" s="2">
        <f t="shared" ca="1" si="313"/>
        <v>0</v>
      </c>
      <c r="BT556" s="2">
        <f t="shared" ca="1" si="313"/>
        <v>0</v>
      </c>
      <c r="BV556" s="2">
        <f t="shared" ca="1" si="313"/>
        <v>0</v>
      </c>
      <c r="BW556" s="2">
        <f t="shared" ca="1" si="313"/>
        <v>0</v>
      </c>
      <c r="BX556" s="2">
        <f t="shared" ca="1" si="313"/>
        <v>0</v>
      </c>
      <c r="BY556" s="2">
        <f t="shared" ca="1" si="308"/>
        <v>0</v>
      </c>
      <c r="BZ556" s="2">
        <f t="shared" ca="1" si="308"/>
        <v>0</v>
      </c>
      <c r="CA556" s="2">
        <f t="shared" ca="1" si="308"/>
        <v>0</v>
      </c>
      <c r="CC556" s="2">
        <f t="shared" ca="1" si="308"/>
        <v>0</v>
      </c>
    </row>
    <row r="557" spans="4:81">
      <c r="D557" s="26">
        <v>549</v>
      </c>
      <c r="E557" s="26" t="str">
        <f t="shared" si="309"/>
        <v>历史新!C549</v>
      </c>
      <c r="G557" s="695"/>
      <c r="H557" s="59" t="s">
        <v>106</v>
      </c>
      <c r="I557" s="53">
        <f t="shared" ca="1" si="314"/>
        <v>0</v>
      </c>
      <c r="J557" s="53">
        <f t="shared" ca="1" si="314"/>
        <v>0</v>
      </c>
      <c r="K557" s="53">
        <f t="shared" ca="1" si="314"/>
        <v>0</v>
      </c>
      <c r="L557" s="53">
        <f t="shared" ca="1" si="314"/>
        <v>0</v>
      </c>
      <c r="M557" s="53">
        <f t="shared" ca="1" si="314"/>
        <v>0</v>
      </c>
      <c r="N557" s="53">
        <f t="shared" ca="1" si="314"/>
        <v>0</v>
      </c>
      <c r="O557" s="53">
        <f t="shared" ca="1" si="314"/>
        <v>0</v>
      </c>
      <c r="P557" s="53">
        <f t="shared" ca="1" si="314"/>
        <v>0</v>
      </c>
      <c r="Q557" s="53">
        <f t="shared" ca="1" si="314"/>
        <v>0</v>
      </c>
      <c r="R557" s="53">
        <f t="shared" ca="1" si="314"/>
        <v>0</v>
      </c>
      <c r="S557" s="53">
        <f t="shared" ca="1" si="314"/>
        <v>0</v>
      </c>
      <c r="T557" s="53">
        <f t="shared" ca="1" si="314"/>
        <v>0</v>
      </c>
      <c r="U557" s="53">
        <f t="shared" ca="1" si="314"/>
        <v>0</v>
      </c>
      <c r="V557" s="53">
        <f t="shared" ca="1" si="314"/>
        <v>0</v>
      </c>
      <c r="W557" s="53">
        <f t="shared" ca="1" si="314"/>
        <v>0</v>
      </c>
      <c r="X557" s="53">
        <f t="shared" ca="1" si="314"/>
        <v>0</v>
      </c>
      <c r="Y557" s="53">
        <f t="shared" ca="1" si="311"/>
        <v>0</v>
      </c>
      <c r="Z557" s="53">
        <f t="shared" ca="1" si="311"/>
        <v>0</v>
      </c>
      <c r="AA557" s="53">
        <f t="shared" ca="1" si="311"/>
        <v>0</v>
      </c>
      <c r="AB557" s="53">
        <f t="shared" ca="1" si="311"/>
        <v>0</v>
      </c>
      <c r="AC557" s="53">
        <f t="shared" ca="1" si="311"/>
        <v>0</v>
      </c>
      <c r="AD557" s="53">
        <f t="shared" ca="1" si="311"/>
        <v>0</v>
      </c>
      <c r="AE557" s="53">
        <f t="shared" ca="1" si="311"/>
        <v>0</v>
      </c>
      <c r="AF557" s="53">
        <f t="shared" ca="1" si="311"/>
        <v>0</v>
      </c>
      <c r="AG557" s="53">
        <f t="shared" ca="1" si="311"/>
        <v>0</v>
      </c>
      <c r="AH557" s="53">
        <f t="shared" ca="1" si="311"/>
        <v>0</v>
      </c>
      <c r="AI557" s="53">
        <f t="shared" ca="1" si="311"/>
        <v>0</v>
      </c>
      <c r="AJ557" s="53">
        <f t="shared" ca="1" si="315"/>
        <v>0</v>
      </c>
      <c r="AK557" s="53">
        <f t="shared" ca="1" si="315"/>
        <v>0</v>
      </c>
      <c r="AL557" s="53">
        <f t="shared" ca="1" si="315"/>
        <v>0</v>
      </c>
      <c r="AM557" s="53">
        <f t="shared" ca="1" si="315"/>
        <v>0</v>
      </c>
      <c r="AN557" s="53">
        <f t="shared" ca="1" si="315"/>
        <v>0</v>
      </c>
      <c r="AO557" s="53">
        <f t="shared" ca="1" si="315"/>
        <v>0</v>
      </c>
      <c r="AP557" s="53">
        <f t="shared" ca="1" si="315"/>
        <v>0</v>
      </c>
      <c r="AQ557" s="53">
        <f t="shared" ca="1" si="315"/>
        <v>0</v>
      </c>
      <c r="AR557" s="53">
        <f t="shared" ca="1" si="315"/>
        <v>0</v>
      </c>
      <c r="AS557" s="53">
        <f t="shared" ca="1" si="315"/>
        <v>0</v>
      </c>
      <c r="AT557" s="53">
        <f t="shared" ca="1" si="315"/>
        <v>0</v>
      </c>
      <c r="AU557" s="53">
        <f t="shared" ca="1" si="315"/>
        <v>0</v>
      </c>
      <c r="AV557" s="53">
        <f t="shared" ca="1" si="315"/>
        <v>0</v>
      </c>
      <c r="AW557" s="53">
        <f t="shared" ca="1" si="315"/>
        <v>0</v>
      </c>
      <c r="AX557" s="4">
        <f t="shared" ca="1" si="315"/>
        <v>0</v>
      </c>
      <c r="AY557" s="4">
        <f t="shared" ca="1" si="315"/>
        <v>0</v>
      </c>
      <c r="AZ557" s="4">
        <f t="shared" ca="1" si="312"/>
        <v>0</v>
      </c>
      <c r="BA557" s="4">
        <f t="shared" ca="1" si="312"/>
        <v>0</v>
      </c>
      <c r="BB557" s="4">
        <f t="shared" ca="1" si="312"/>
        <v>0</v>
      </c>
      <c r="BC557" s="4">
        <f t="shared" ca="1" si="312"/>
        <v>0</v>
      </c>
      <c r="BD557" s="4">
        <f t="shared" ca="1" si="312"/>
        <v>0</v>
      </c>
      <c r="BE557" s="4">
        <f t="shared" ca="1" si="312"/>
        <v>0</v>
      </c>
      <c r="BF557" s="4">
        <f t="shared" ca="1" si="312"/>
        <v>0</v>
      </c>
      <c r="BG557" s="4">
        <f t="shared" ca="1" si="312"/>
        <v>0</v>
      </c>
      <c r="BH557" s="4">
        <f t="shared" ca="1" si="312"/>
        <v>8.83</v>
      </c>
      <c r="BI557" s="4">
        <f t="shared" ca="1" si="310"/>
        <v>10.77</v>
      </c>
      <c r="BJ557" s="4">
        <f t="shared" ca="1" si="310"/>
        <v>11.81</v>
      </c>
      <c r="BK557" s="4">
        <f t="shared" ca="1" si="310"/>
        <v>11.9</v>
      </c>
      <c r="BL557" s="4">
        <f t="shared" ca="1" si="310"/>
        <v>0</v>
      </c>
      <c r="BM557" s="4">
        <f t="shared" ca="1" si="310"/>
        <v>0</v>
      </c>
      <c r="BN557" s="4">
        <f t="shared" ca="1" si="310"/>
        <v>0</v>
      </c>
      <c r="BO557" s="4">
        <f t="shared" ca="1" si="310"/>
        <v>0</v>
      </c>
      <c r="BP557" s="4">
        <f t="shared" ca="1" si="310"/>
        <v>0</v>
      </c>
      <c r="BR557" s="4">
        <f t="shared" ca="1" si="313"/>
        <v>0</v>
      </c>
      <c r="BS557" s="4">
        <f t="shared" ca="1" si="313"/>
        <v>0</v>
      </c>
      <c r="BT557" s="4">
        <f t="shared" ca="1" si="313"/>
        <v>0</v>
      </c>
      <c r="BV557" s="4">
        <f t="shared" ca="1" si="313"/>
        <v>0</v>
      </c>
      <c r="BW557" s="4">
        <f t="shared" ca="1" si="313"/>
        <v>0</v>
      </c>
      <c r="BX557" s="4">
        <f t="shared" ca="1" si="313"/>
        <v>0</v>
      </c>
      <c r="BY557" s="4">
        <f t="shared" ca="1" si="313"/>
        <v>0</v>
      </c>
      <c r="BZ557" s="4">
        <f t="shared" ca="1" si="313"/>
        <v>0</v>
      </c>
      <c r="CA557" s="4">
        <f t="shared" ca="1" si="313"/>
        <v>0</v>
      </c>
      <c r="CC557" s="4">
        <f t="shared" ref="CC557:CC560" ca="1" si="316">OFFSET(INDIRECT($E557),0,CC$1)</f>
        <v>0</v>
      </c>
    </row>
    <row r="558" spans="4:81">
      <c r="D558" s="26">
        <v>550</v>
      </c>
      <c r="E558" s="26" t="str">
        <f t="shared" si="309"/>
        <v>历史新!C550</v>
      </c>
      <c r="G558" s="695"/>
      <c r="H558" s="59" t="s">
        <v>107</v>
      </c>
      <c r="I558" s="53">
        <f t="shared" ca="1" si="314"/>
        <v>0</v>
      </c>
      <c r="J558" s="53">
        <f t="shared" ca="1" si="314"/>
        <v>0</v>
      </c>
      <c r="K558" s="53">
        <f t="shared" ca="1" si="314"/>
        <v>0</v>
      </c>
      <c r="L558" s="53">
        <f t="shared" ca="1" si="314"/>
        <v>0</v>
      </c>
      <c r="M558" s="53">
        <f t="shared" ca="1" si="314"/>
        <v>0</v>
      </c>
      <c r="N558" s="53">
        <f t="shared" ca="1" si="314"/>
        <v>0</v>
      </c>
      <c r="O558" s="53">
        <f t="shared" ca="1" si="314"/>
        <v>0</v>
      </c>
      <c r="P558" s="53">
        <f t="shared" ca="1" si="314"/>
        <v>0</v>
      </c>
      <c r="Q558" s="53">
        <f t="shared" ca="1" si="314"/>
        <v>0</v>
      </c>
      <c r="R558" s="53">
        <f t="shared" ca="1" si="314"/>
        <v>0</v>
      </c>
      <c r="S558" s="53">
        <f t="shared" ca="1" si="314"/>
        <v>0</v>
      </c>
      <c r="T558" s="53">
        <f t="shared" ca="1" si="314"/>
        <v>0</v>
      </c>
      <c r="U558" s="53">
        <f t="shared" ca="1" si="314"/>
        <v>0</v>
      </c>
      <c r="V558" s="53">
        <f t="shared" ca="1" si="314"/>
        <v>0</v>
      </c>
      <c r="W558" s="53">
        <f t="shared" ca="1" si="314"/>
        <v>0</v>
      </c>
      <c r="X558" s="53">
        <f t="shared" ca="1" si="314"/>
        <v>0</v>
      </c>
      <c r="Y558" s="53">
        <f t="shared" ca="1" si="311"/>
        <v>0</v>
      </c>
      <c r="Z558" s="53">
        <f t="shared" ca="1" si="311"/>
        <v>0</v>
      </c>
      <c r="AA558" s="53">
        <f t="shared" ca="1" si="311"/>
        <v>0</v>
      </c>
      <c r="AB558" s="53">
        <f t="shared" ca="1" si="311"/>
        <v>0</v>
      </c>
      <c r="AC558" s="53">
        <f t="shared" ca="1" si="311"/>
        <v>0</v>
      </c>
      <c r="AD558" s="53">
        <f t="shared" ca="1" si="311"/>
        <v>0</v>
      </c>
      <c r="AE558" s="53">
        <f t="shared" ca="1" si="311"/>
        <v>0</v>
      </c>
      <c r="AF558" s="53">
        <f t="shared" ca="1" si="311"/>
        <v>0</v>
      </c>
      <c r="AG558" s="53">
        <f t="shared" ca="1" si="311"/>
        <v>0</v>
      </c>
      <c r="AH558" s="53">
        <f t="shared" ca="1" si="311"/>
        <v>0</v>
      </c>
      <c r="AI558" s="53">
        <f t="shared" ca="1" si="311"/>
        <v>0</v>
      </c>
      <c r="AJ558" s="53">
        <f t="shared" ca="1" si="315"/>
        <v>0</v>
      </c>
      <c r="AK558" s="53">
        <f t="shared" ca="1" si="315"/>
        <v>0</v>
      </c>
      <c r="AL558" s="53">
        <f t="shared" ca="1" si="315"/>
        <v>0</v>
      </c>
      <c r="AM558" s="53">
        <f t="shared" ca="1" si="315"/>
        <v>0</v>
      </c>
      <c r="AN558" s="53">
        <f t="shared" ca="1" si="315"/>
        <v>0</v>
      </c>
      <c r="AO558" s="53">
        <f t="shared" ca="1" si="315"/>
        <v>0</v>
      </c>
      <c r="AP558" s="53">
        <f t="shared" ca="1" si="315"/>
        <v>0</v>
      </c>
      <c r="AQ558" s="53">
        <f t="shared" ca="1" si="315"/>
        <v>0</v>
      </c>
      <c r="AR558" s="53">
        <f t="shared" ca="1" si="315"/>
        <v>0</v>
      </c>
      <c r="AS558" s="53">
        <f t="shared" ca="1" si="315"/>
        <v>0</v>
      </c>
      <c r="AT558" s="53">
        <f t="shared" ca="1" si="315"/>
        <v>0</v>
      </c>
      <c r="AU558" s="53">
        <f t="shared" ca="1" si="315"/>
        <v>0</v>
      </c>
      <c r="AV558" s="53">
        <f t="shared" ca="1" si="315"/>
        <v>0</v>
      </c>
      <c r="AW558" s="53">
        <f t="shared" ca="1" si="315"/>
        <v>0</v>
      </c>
      <c r="AX558" s="4">
        <f t="shared" ca="1" si="315"/>
        <v>0</v>
      </c>
      <c r="AY558" s="4">
        <f t="shared" ca="1" si="315"/>
        <v>0</v>
      </c>
      <c r="AZ558" s="4">
        <f t="shared" ca="1" si="312"/>
        <v>0</v>
      </c>
      <c r="BA558" s="4">
        <f t="shared" ca="1" si="312"/>
        <v>0</v>
      </c>
      <c r="BB558" s="4">
        <f t="shared" ca="1" si="312"/>
        <v>0</v>
      </c>
      <c r="BC558" s="4">
        <f t="shared" ca="1" si="312"/>
        <v>0</v>
      </c>
      <c r="BD558" s="4">
        <f t="shared" ca="1" si="312"/>
        <v>0</v>
      </c>
      <c r="BE558" s="4">
        <f t="shared" ca="1" si="312"/>
        <v>0</v>
      </c>
      <c r="BF558" s="4">
        <f t="shared" ca="1" si="312"/>
        <v>0</v>
      </c>
      <c r="BG558" s="4">
        <f t="shared" ca="1" si="312"/>
        <v>2.09</v>
      </c>
      <c r="BH558" s="4">
        <f t="shared" ca="1" si="312"/>
        <v>1.7</v>
      </c>
      <c r="BI558" s="4">
        <f t="shared" ca="1" si="310"/>
        <v>1.56</v>
      </c>
      <c r="BJ558" s="4">
        <f t="shared" ca="1" si="310"/>
        <v>1.51</v>
      </c>
      <c r="BK558" s="4">
        <f t="shared" ca="1" si="310"/>
        <v>1.53</v>
      </c>
      <c r="BL558" s="4">
        <f t="shared" ca="1" si="310"/>
        <v>0</v>
      </c>
      <c r="BM558" s="4">
        <f t="shared" ca="1" si="310"/>
        <v>0</v>
      </c>
      <c r="BN558" s="4">
        <f t="shared" ca="1" si="310"/>
        <v>0</v>
      </c>
      <c r="BO558" s="4">
        <f t="shared" ca="1" si="310"/>
        <v>0</v>
      </c>
      <c r="BP558" s="4">
        <f t="shared" ca="1" si="310"/>
        <v>0</v>
      </c>
      <c r="BR558" s="4">
        <f t="shared" ca="1" si="313"/>
        <v>0</v>
      </c>
      <c r="BS558" s="4">
        <f t="shared" ca="1" si="313"/>
        <v>0</v>
      </c>
      <c r="BT558" s="4">
        <f t="shared" ca="1" si="313"/>
        <v>0</v>
      </c>
      <c r="BV558" s="4">
        <f t="shared" ca="1" si="313"/>
        <v>0</v>
      </c>
      <c r="BW558" s="4">
        <f t="shared" ca="1" si="313"/>
        <v>0</v>
      </c>
      <c r="BX558" s="4">
        <f t="shared" ca="1" si="313"/>
        <v>0</v>
      </c>
      <c r="BY558" s="4">
        <f t="shared" ca="1" si="313"/>
        <v>0</v>
      </c>
      <c r="BZ558" s="4">
        <f t="shared" ca="1" si="313"/>
        <v>0</v>
      </c>
      <c r="CA558" s="4">
        <f t="shared" ca="1" si="313"/>
        <v>0</v>
      </c>
      <c r="CC558" s="4">
        <f t="shared" ca="1" si="316"/>
        <v>0</v>
      </c>
    </row>
    <row r="559" spans="4:81">
      <c r="D559" s="26">
        <v>551</v>
      </c>
      <c r="E559" s="26" t="str">
        <f t="shared" si="309"/>
        <v>历史新!C551</v>
      </c>
      <c r="G559" s="695"/>
      <c r="H559" s="59" t="s">
        <v>108</v>
      </c>
      <c r="I559" s="53">
        <f t="shared" ca="1" si="314"/>
        <v>0</v>
      </c>
      <c r="J559" s="53">
        <f t="shared" ca="1" si="314"/>
        <v>0</v>
      </c>
      <c r="K559" s="53">
        <f t="shared" ca="1" si="314"/>
        <v>0</v>
      </c>
      <c r="L559" s="53">
        <f t="shared" ca="1" si="314"/>
        <v>0</v>
      </c>
      <c r="M559" s="53">
        <f t="shared" ca="1" si="314"/>
        <v>0</v>
      </c>
      <c r="N559" s="53">
        <f t="shared" ca="1" si="314"/>
        <v>0</v>
      </c>
      <c r="O559" s="53">
        <f t="shared" ca="1" si="314"/>
        <v>0</v>
      </c>
      <c r="P559" s="53">
        <f t="shared" ca="1" si="314"/>
        <v>0</v>
      </c>
      <c r="Q559" s="53">
        <f t="shared" ca="1" si="314"/>
        <v>0</v>
      </c>
      <c r="R559" s="53">
        <f t="shared" ca="1" si="314"/>
        <v>0</v>
      </c>
      <c r="S559" s="53">
        <f t="shared" ca="1" si="314"/>
        <v>0</v>
      </c>
      <c r="T559" s="53">
        <f t="shared" ca="1" si="314"/>
        <v>0</v>
      </c>
      <c r="U559" s="53">
        <f t="shared" ca="1" si="314"/>
        <v>0</v>
      </c>
      <c r="V559" s="53">
        <f t="shared" ca="1" si="314"/>
        <v>0</v>
      </c>
      <c r="W559" s="53">
        <f t="shared" ca="1" si="314"/>
        <v>0</v>
      </c>
      <c r="X559" s="53">
        <f t="shared" ca="1" si="314"/>
        <v>0</v>
      </c>
      <c r="Y559" s="53">
        <f t="shared" ca="1" si="311"/>
        <v>0</v>
      </c>
      <c r="Z559" s="53">
        <f t="shared" ca="1" si="311"/>
        <v>0</v>
      </c>
      <c r="AA559" s="53">
        <f t="shared" ca="1" si="311"/>
        <v>0</v>
      </c>
      <c r="AB559" s="53">
        <f t="shared" ca="1" si="311"/>
        <v>0</v>
      </c>
      <c r="AC559" s="53">
        <f t="shared" ca="1" si="311"/>
        <v>0</v>
      </c>
      <c r="AD559" s="53">
        <f t="shared" ca="1" si="311"/>
        <v>0</v>
      </c>
      <c r="AE559" s="53">
        <f t="shared" ca="1" si="311"/>
        <v>0</v>
      </c>
      <c r="AF559" s="53">
        <f t="shared" ca="1" si="311"/>
        <v>0</v>
      </c>
      <c r="AG559" s="53">
        <f t="shared" ca="1" si="311"/>
        <v>0</v>
      </c>
      <c r="AH559" s="53">
        <f t="shared" ca="1" si="311"/>
        <v>0</v>
      </c>
      <c r="AI559" s="53">
        <f t="shared" ca="1" si="311"/>
        <v>0</v>
      </c>
      <c r="AJ559" s="53">
        <f t="shared" ca="1" si="315"/>
        <v>0</v>
      </c>
      <c r="AK559" s="53">
        <f t="shared" ca="1" si="315"/>
        <v>0</v>
      </c>
      <c r="AL559" s="53">
        <f t="shared" ca="1" si="315"/>
        <v>0</v>
      </c>
      <c r="AM559" s="53">
        <f t="shared" ca="1" si="315"/>
        <v>0</v>
      </c>
      <c r="AN559" s="53">
        <f t="shared" ca="1" si="315"/>
        <v>0</v>
      </c>
      <c r="AO559" s="53">
        <f t="shared" ca="1" si="315"/>
        <v>0</v>
      </c>
      <c r="AP559" s="53">
        <f t="shared" ca="1" si="315"/>
        <v>0</v>
      </c>
      <c r="AQ559" s="53">
        <f t="shared" ca="1" si="315"/>
        <v>0</v>
      </c>
      <c r="AR559" s="53">
        <f t="shared" ca="1" si="315"/>
        <v>0</v>
      </c>
      <c r="AS559" s="53">
        <f t="shared" ca="1" si="315"/>
        <v>0</v>
      </c>
      <c r="AT559" s="53">
        <f t="shared" ca="1" si="315"/>
        <v>0</v>
      </c>
      <c r="AU559" s="53">
        <f t="shared" ca="1" si="315"/>
        <v>0</v>
      </c>
      <c r="AV559" s="53">
        <f t="shared" ca="1" si="315"/>
        <v>0</v>
      </c>
      <c r="AW559" s="53">
        <f t="shared" ca="1" si="315"/>
        <v>0</v>
      </c>
      <c r="AX559" s="4">
        <f t="shared" ca="1" si="315"/>
        <v>0</v>
      </c>
      <c r="AY559" s="4">
        <f t="shared" ca="1" si="315"/>
        <v>0</v>
      </c>
      <c r="AZ559" s="4">
        <f t="shared" ca="1" si="312"/>
        <v>0</v>
      </c>
      <c r="BA559" s="4">
        <f t="shared" ca="1" si="312"/>
        <v>0</v>
      </c>
      <c r="BB559" s="4">
        <f t="shared" ca="1" si="312"/>
        <v>0</v>
      </c>
      <c r="BC559" s="4">
        <f t="shared" ca="1" si="312"/>
        <v>0</v>
      </c>
      <c r="BD559" s="4">
        <f t="shared" ca="1" si="312"/>
        <v>0</v>
      </c>
      <c r="BE559" s="4">
        <f t="shared" ca="1" si="312"/>
        <v>0</v>
      </c>
      <c r="BF559" s="4">
        <f t="shared" ca="1" si="312"/>
        <v>0</v>
      </c>
      <c r="BG559" s="4">
        <f t="shared" ca="1" si="312"/>
        <v>0</v>
      </c>
      <c r="BH559" s="4">
        <f t="shared" ca="1" si="312"/>
        <v>0</v>
      </c>
      <c r="BI559" s="4">
        <f t="shared" ca="1" si="310"/>
        <v>3.58</v>
      </c>
      <c r="BJ559" s="4">
        <f t="shared" ca="1" si="310"/>
        <v>2.94</v>
      </c>
      <c r="BK559" s="4">
        <f t="shared" ca="1" si="310"/>
        <v>3.01</v>
      </c>
      <c r="BL559" s="4">
        <f t="shared" ca="1" si="310"/>
        <v>0</v>
      </c>
      <c r="BM559" s="4">
        <f t="shared" ca="1" si="310"/>
        <v>0</v>
      </c>
      <c r="BN559" s="4">
        <f t="shared" ca="1" si="310"/>
        <v>0</v>
      </c>
      <c r="BO559" s="4">
        <f t="shared" ca="1" si="310"/>
        <v>0</v>
      </c>
      <c r="BP559" s="4">
        <f t="shared" ca="1" si="310"/>
        <v>0</v>
      </c>
      <c r="BR559" s="4">
        <f t="shared" ca="1" si="313"/>
        <v>0</v>
      </c>
      <c r="BS559" s="4">
        <f t="shared" ca="1" si="313"/>
        <v>0</v>
      </c>
      <c r="BT559" s="4">
        <f t="shared" ca="1" si="313"/>
        <v>0</v>
      </c>
      <c r="BV559" s="4">
        <f t="shared" ca="1" si="313"/>
        <v>0</v>
      </c>
      <c r="BW559" s="4">
        <f t="shared" ca="1" si="313"/>
        <v>0</v>
      </c>
      <c r="BX559" s="4">
        <f t="shared" ca="1" si="313"/>
        <v>0</v>
      </c>
      <c r="BY559" s="4">
        <f t="shared" ca="1" si="313"/>
        <v>0</v>
      </c>
      <c r="BZ559" s="4">
        <f t="shared" ca="1" si="313"/>
        <v>0</v>
      </c>
      <c r="CA559" s="4">
        <f t="shared" ca="1" si="313"/>
        <v>0</v>
      </c>
      <c r="CC559" s="4">
        <f t="shared" ca="1" si="316"/>
        <v>0</v>
      </c>
    </row>
    <row r="560" spans="4:81">
      <c r="D560" s="26">
        <v>552</v>
      </c>
      <c r="E560" s="26" t="str">
        <f t="shared" si="309"/>
        <v>历史新!C552</v>
      </c>
      <c r="G560" s="695"/>
      <c r="H560" s="60" t="s">
        <v>109</v>
      </c>
      <c r="I560" s="55">
        <f t="shared" ca="1" si="314"/>
        <v>0</v>
      </c>
      <c r="J560" s="55">
        <f t="shared" ca="1" si="314"/>
        <v>0</v>
      </c>
      <c r="K560" s="55">
        <f t="shared" ca="1" si="314"/>
        <v>0</v>
      </c>
      <c r="L560" s="55">
        <f t="shared" ca="1" si="314"/>
        <v>0</v>
      </c>
      <c r="M560" s="55">
        <f t="shared" ca="1" si="314"/>
        <v>0</v>
      </c>
      <c r="N560" s="55">
        <f t="shared" ca="1" si="314"/>
        <v>0</v>
      </c>
      <c r="O560" s="55">
        <f t="shared" ca="1" si="314"/>
        <v>0</v>
      </c>
      <c r="P560" s="55">
        <f t="shared" ca="1" si="314"/>
        <v>0</v>
      </c>
      <c r="Q560" s="55">
        <f t="shared" ca="1" si="314"/>
        <v>0</v>
      </c>
      <c r="R560" s="55">
        <f t="shared" ca="1" si="314"/>
        <v>0</v>
      </c>
      <c r="S560" s="55">
        <f t="shared" ca="1" si="314"/>
        <v>0</v>
      </c>
      <c r="T560" s="55">
        <f t="shared" ca="1" si="314"/>
        <v>0</v>
      </c>
      <c r="U560" s="55">
        <f t="shared" ca="1" si="314"/>
        <v>0</v>
      </c>
      <c r="V560" s="55">
        <f t="shared" ca="1" si="314"/>
        <v>0</v>
      </c>
      <c r="W560" s="55">
        <f t="shared" ca="1" si="314"/>
        <v>0</v>
      </c>
      <c r="X560" s="55">
        <f t="shared" ca="1" si="314"/>
        <v>0</v>
      </c>
      <c r="Y560" s="55">
        <f t="shared" ca="1" si="311"/>
        <v>0</v>
      </c>
      <c r="Z560" s="55">
        <f t="shared" ca="1" si="311"/>
        <v>0</v>
      </c>
      <c r="AA560" s="55">
        <f t="shared" ca="1" si="311"/>
        <v>0</v>
      </c>
      <c r="AB560" s="55">
        <f t="shared" ca="1" si="311"/>
        <v>0</v>
      </c>
      <c r="AC560" s="55">
        <f t="shared" ca="1" si="311"/>
        <v>0</v>
      </c>
      <c r="AD560" s="55">
        <f t="shared" ca="1" si="311"/>
        <v>0</v>
      </c>
      <c r="AE560" s="55">
        <f t="shared" ca="1" si="311"/>
        <v>0</v>
      </c>
      <c r="AF560" s="55">
        <f t="shared" ca="1" si="311"/>
        <v>0</v>
      </c>
      <c r="AG560" s="55">
        <f t="shared" ca="1" si="311"/>
        <v>0</v>
      </c>
      <c r="AH560" s="55">
        <f t="shared" ca="1" si="311"/>
        <v>0</v>
      </c>
      <c r="AI560" s="55">
        <f t="shared" ca="1" si="311"/>
        <v>0</v>
      </c>
      <c r="AJ560" s="55">
        <f t="shared" ca="1" si="315"/>
        <v>0</v>
      </c>
      <c r="AK560" s="55">
        <f t="shared" ca="1" si="315"/>
        <v>0</v>
      </c>
      <c r="AL560" s="55">
        <f t="shared" ca="1" si="315"/>
        <v>0</v>
      </c>
      <c r="AM560" s="55">
        <f t="shared" ca="1" si="315"/>
        <v>0</v>
      </c>
      <c r="AN560" s="55">
        <f t="shared" ca="1" si="315"/>
        <v>0</v>
      </c>
      <c r="AO560" s="55">
        <f t="shared" ca="1" si="315"/>
        <v>0</v>
      </c>
      <c r="AP560" s="55">
        <f t="shared" ca="1" si="315"/>
        <v>0</v>
      </c>
      <c r="AQ560" s="55">
        <f t="shared" ca="1" si="315"/>
        <v>0</v>
      </c>
      <c r="AR560" s="55">
        <f t="shared" ca="1" si="315"/>
        <v>0</v>
      </c>
      <c r="AS560" s="55">
        <f t="shared" ca="1" si="315"/>
        <v>0</v>
      </c>
      <c r="AT560" s="55">
        <f t="shared" ca="1" si="315"/>
        <v>0</v>
      </c>
      <c r="AU560" s="55">
        <f t="shared" ca="1" si="315"/>
        <v>0</v>
      </c>
      <c r="AV560" s="55">
        <f t="shared" ca="1" si="315"/>
        <v>0</v>
      </c>
      <c r="AW560" s="55">
        <f t="shared" ca="1" si="315"/>
        <v>0</v>
      </c>
      <c r="AX560" s="4">
        <f t="shared" ca="1" si="315"/>
        <v>0</v>
      </c>
      <c r="AY560" s="4">
        <f t="shared" ca="1" si="315"/>
        <v>0</v>
      </c>
      <c r="AZ560" s="4">
        <f t="shared" ca="1" si="312"/>
        <v>0</v>
      </c>
      <c r="BA560" s="4">
        <f t="shared" ca="1" si="312"/>
        <v>0</v>
      </c>
      <c r="BB560" s="4">
        <f t="shared" ca="1" si="312"/>
        <v>0</v>
      </c>
      <c r="BC560" s="4">
        <f t="shared" ca="1" si="312"/>
        <v>0</v>
      </c>
      <c r="BD560" s="4">
        <f t="shared" ca="1" si="312"/>
        <v>0</v>
      </c>
      <c r="BE560" s="4">
        <f t="shared" ca="1" si="312"/>
        <v>0</v>
      </c>
      <c r="BF560" s="4">
        <f t="shared" ca="1" si="312"/>
        <v>0</v>
      </c>
      <c r="BG560" s="4">
        <f t="shared" ca="1" si="312"/>
        <v>0</v>
      </c>
      <c r="BH560" s="4">
        <f t="shared" ca="1" si="312"/>
        <v>1.57</v>
      </c>
      <c r="BI560" s="4">
        <f t="shared" ca="1" si="310"/>
        <v>1.73</v>
      </c>
      <c r="BJ560" s="4">
        <f t="shared" ca="1" si="310"/>
        <v>1.63</v>
      </c>
      <c r="BK560" s="4">
        <f t="shared" ca="1" si="310"/>
        <v>1.52</v>
      </c>
      <c r="BL560" s="4">
        <f t="shared" ca="1" si="310"/>
        <v>0</v>
      </c>
      <c r="BM560" s="4">
        <f t="shared" ca="1" si="310"/>
        <v>0</v>
      </c>
      <c r="BN560" s="4">
        <f t="shared" ca="1" si="310"/>
        <v>0</v>
      </c>
      <c r="BO560" s="4">
        <f t="shared" ca="1" si="310"/>
        <v>0</v>
      </c>
      <c r="BP560" s="4">
        <f t="shared" ca="1" si="310"/>
        <v>0</v>
      </c>
      <c r="BR560" s="4">
        <f t="shared" ca="1" si="313"/>
        <v>0</v>
      </c>
      <c r="BS560" s="4">
        <f t="shared" ca="1" si="313"/>
        <v>0</v>
      </c>
      <c r="BT560" s="4">
        <f t="shared" ca="1" si="313"/>
        <v>0</v>
      </c>
      <c r="BV560" s="4">
        <f t="shared" ca="1" si="313"/>
        <v>0</v>
      </c>
      <c r="BW560" s="4">
        <f t="shared" ca="1" si="313"/>
        <v>0</v>
      </c>
      <c r="BX560" s="4">
        <f t="shared" ca="1" si="313"/>
        <v>0</v>
      </c>
      <c r="BY560" s="4">
        <f t="shared" ca="1" si="313"/>
        <v>0</v>
      </c>
      <c r="BZ560" s="4">
        <f t="shared" ca="1" si="313"/>
        <v>0</v>
      </c>
      <c r="CA560" s="4">
        <f t="shared" ca="1" si="313"/>
        <v>0</v>
      </c>
      <c r="CC560" s="4">
        <f t="shared" ca="1" si="316"/>
        <v>0</v>
      </c>
    </row>
  </sheetData>
  <mergeCells count="103">
    <mergeCell ref="G462:G466"/>
    <mergeCell ref="G431:G440"/>
    <mergeCell ref="G441:G443"/>
    <mergeCell ref="G444:G448"/>
    <mergeCell ref="G449:G452"/>
    <mergeCell ref="G453:G456"/>
    <mergeCell ref="G457:G461"/>
    <mergeCell ref="G430:H430"/>
    <mergeCell ref="G363:G367"/>
    <mergeCell ref="G368:G372"/>
    <mergeCell ref="G379:H379"/>
    <mergeCell ref="G380:G385"/>
    <mergeCell ref="G386:G391"/>
    <mergeCell ref="G392:G397"/>
    <mergeCell ref="G398:G404"/>
    <mergeCell ref="G405:G409"/>
    <mergeCell ref="G410:G413"/>
    <mergeCell ref="G414:G420"/>
    <mergeCell ref="G421:G427"/>
    <mergeCell ref="G359:G362"/>
    <mergeCell ref="G298:G303"/>
    <mergeCell ref="G304:G310"/>
    <mergeCell ref="G311:G315"/>
    <mergeCell ref="G316:G319"/>
    <mergeCell ref="G320:G326"/>
    <mergeCell ref="G327:G333"/>
    <mergeCell ref="G336:H336"/>
    <mergeCell ref="G337:G346"/>
    <mergeCell ref="G347:G349"/>
    <mergeCell ref="G350:G354"/>
    <mergeCell ref="G355:G358"/>
    <mergeCell ref="G292:G297"/>
    <mergeCell ref="G233:G239"/>
    <mergeCell ref="G242:H242"/>
    <mergeCell ref="G243:G252"/>
    <mergeCell ref="G253:G255"/>
    <mergeCell ref="G256:G260"/>
    <mergeCell ref="G261:G264"/>
    <mergeCell ref="G265:G268"/>
    <mergeCell ref="G269:G273"/>
    <mergeCell ref="G274:G278"/>
    <mergeCell ref="G285:H285"/>
    <mergeCell ref="G286:G291"/>
    <mergeCell ref="G226:G232"/>
    <mergeCell ref="G167:G170"/>
    <mergeCell ref="G171:G174"/>
    <mergeCell ref="G175:G179"/>
    <mergeCell ref="G180:G184"/>
    <mergeCell ref="G191:H191"/>
    <mergeCell ref="G192:G197"/>
    <mergeCell ref="G198:G203"/>
    <mergeCell ref="G204:G209"/>
    <mergeCell ref="G210:G216"/>
    <mergeCell ref="G217:G221"/>
    <mergeCell ref="G222:G225"/>
    <mergeCell ref="G162:G166"/>
    <mergeCell ref="G98:G103"/>
    <mergeCell ref="G104:G109"/>
    <mergeCell ref="G110:G115"/>
    <mergeCell ref="G116:G122"/>
    <mergeCell ref="G123:G127"/>
    <mergeCell ref="G128:G131"/>
    <mergeCell ref="G132:G138"/>
    <mergeCell ref="G139:G145"/>
    <mergeCell ref="G148:H148"/>
    <mergeCell ref="G149:G158"/>
    <mergeCell ref="G159:G161"/>
    <mergeCell ref="G473:H473"/>
    <mergeCell ref="G474:G479"/>
    <mergeCell ref="G480:G485"/>
    <mergeCell ref="G486:G491"/>
    <mergeCell ref="G492:G498"/>
    <mergeCell ref="G29:G33"/>
    <mergeCell ref="A3:C3"/>
    <mergeCell ref="G3:H3"/>
    <mergeCell ref="G4:G9"/>
    <mergeCell ref="G10:G15"/>
    <mergeCell ref="G16:G21"/>
    <mergeCell ref="G22:G28"/>
    <mergeCell ref="G97:H97"/>
    <mergeCell ref="G34:G37"/>
    <mergeCell ref="G38:G44"/>
    <mergeCell ref="G45:G51"/>
    <mergeCell ref="G54:H54"/>
    <mergeCell ref="G55:G64"/>
    <mergeCell ref="G65:G67"/>
    <mergeCell ref="G68:G72"/>
    <mergeCell ref="G73:G76"/>
    <mergeCell ref="G77:G80"/>
    <mergeCell ref="G81:G85"/>
    <mergeCell ref="G86:G90"/>
    <mergeCell ref="G551:G555"/>
    <mergeCell ref="G556:G560"/>
    <mergeCell ref="G525:G534"/>
    <mergeCell ref="G535:G537"/>
    <mergeCell ref="G538:G542"/>
    <mergeCell ref="G543:G546"/>
    <mergeCell ref="G547:G550"/>
    <mergeCell ref="G499:G503"/>
    <mergeCell ref="G504:G507"/>
    <mergeCell ref="G508:G514"/>
    <mergeCell ref="G515:G521"/>
    <mergeCell ref="G524:H524"/>
  </mergeCells>
  <phoneticPr fontId="1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41"/>
  <sheetViews>
    <sheetView workbookViewId="0">
      <selection activeCell="F34" sqref="F34"/>
    </sheetView>
  </sheetViews>
  <sheetFormatPr defaultRowHeight="16.5"/>
  <cols>
    <col min="1" max="2" width="9" style="510"/>
    <col min="3" max="3" width="19.875" style="510" customWidth="1"/>
    <col min="4" max="4" width="10.25" style="510" bestFit="1" customWidth="1"/>
    <col min="5" max="5" width="11.375" style="510" bestFit="1" customWidth="1"/>
    <col min="6" max="8" width="10.25" style="510" bestFit="1" customWidth="1"/>
    <col min="9" max="11" width="11.375" style="510" bestFit="1" customWidth="1"/>
    <col min="12" max="12" width="10.25" style="510" bestFit="1" customWidth="1"/>
    <col min="13" max="15" width="10.875" style="510" bestFit="1" customWidth="1"/>
    <col min="16" max="16" width="12.5" style="510" bestFit="1" customWidth="1"/>
    <col min="17" max="16384" width="9" style="510"/>
  </cols>
  <sheetData>
    <row r="2" spans="3:16">
      <c r="C2" s="512"/>
      <c r="D2" s="512" t="s">
        <v>148</v>
      </c>
      <c r="E2" s="512" t="s">
        <v>143</v>
      </c>
      <c r="F2" s="512" t="s">
        <v>147</v>
      </c>
      <c r="G2" s="512" t="s">
        <v>145</v>
      </c>
      <c r="H2" s="512" t="s">
        <v>146</v>
      </c>
    </row>
    <row r="3" spans="3:16">
      <c r="C3" s="512" t="s">
        <v>793</v>
      </c>
      <c r="D3" s="516">
        <v>0.93700000000000006</v>
      </c>
      <c r="E3" s="516">
        <v>0.82199999999999995</v>
      </c>
      <c r="F3" s="516">
        <v>0.58499999999999996</v>
      </c>
      <c r="G3" s="516">
        <v>1.0409999999999999</v>
      </c>
      <c r="H3" s="516">
        <v>0.44600000000000001</v>
      </c>
    </row>
    <row r="7" spans="3:16">
      <c r="C7" s="510" t="s">
        <v>767</v>
      </c>
    </row>
    <row r="8" spans="3:16">
      <c r="C8" s="514" t="s">
        <v>794</v>
      </c>
      <c r="D8" s="515">
        <v>42005</v>
      </c>
      <c r="E8" s="515">
        <v>42036</v>
      </c>
      <c r="F8" s="515">
        <v>42064</v>
      </c>
      <c r="G8" s="515">
        <v>42095</v>
      </c>
      <c r="H8" s="515">
        <v>42125</v>
      </c>
      <c r="I8" s="515">
        <v>42156</v>
      </c>
      <c r="J8" s="515">
        <v>42186</v>
      </c>
      <c r="K8" s="515">
        <v>42217</v>
      </c>
      <c r="L8" s="515">
        <v>42248</v>
      </c>
      <c r="M8" s="515">
        <v>42278</v>
      </c>
      <c r="N8" s="515">
        <v>42309</v>
      </c>
      <c r="O8" s="515">
        <v>42339</v>
      </c>
      <c r="P8" s="514" t="s">
        <v>773</v>
      </c>
    </row>
    <row r="9" spans="3:16">
      <c r="C9" s="511" t="s">
        <v>768</v>
      </c>
      <c r="D9" s="517">
        <v>5929973.4688131204</v>
      </c>
      <c r="E9" s="517">
        <v>10751182.406559443</v>
      </c>
      <c r="F9" s="517">
        <v>7637970.7911200346</v>
      </c>
      <c r="G9" s="517">
        <v>6646638.4422577806</v>
      </c>
      <c r="H9" s="517">
        <v>7102731.4478298742</v>
      </c>
      <c r="I9" s="517">
        <v>8346822.9983958304</v>
      </c>
      <c r="J9" s="517">
        <v>11319521.946526691</v>
      </c>
      <c r="K9" s="517">
        <v>10661084.213631364</v>
      </c>
      <c r="L9" s="517">
        <v>7671860.2436076468</v>
      </c>
      <c r="M9" s="517">
        <v>7964937.6404146254</v>
      </c>
      <c r="N9" s="517">
        <v>6328997.7809205139</v>
      </c>
      <c r="O9" s="517">
        <v>5900565.2180538867</v>
      </c>
      <c r="P9" s="517">
        <f>SUM(D9:O9)</f>
        <v>96262286.598130822</v>
      </c>
    </row>
    <row r="10" spans="3:16">
      <c r="C10" s="511" t="s">
        <v>769</v>
      </c>
      <c r="D10" s="517">
        <v>6025982.1299999999</v>
      </c>
      <c r="E10" s="517">
        <v>8042738.3499999996</v>
      </c>
      <c r="F10" s="517">
        <v>7795164.2199999988</v>
      </c>
      <c r="G10" s="517">
        <v>7273847.8999999994</v>
      </c>
      <c r="H10" s="517">
        <v>7664391.0300000012</v>
      </c>
      <c r="I10" s="517">
        <v>10075462.709999999</v>
      </c>
      <c r="J10" s="517">
        <v>9247933.459999999</v>
      </c>
      <c r="K10" s="517">
        <v>9472686.2200000007</v>
      </c>
      <c r="L10" s="517">
        <v>7570994.8300000001</v>
      </c>
      <c r="M10" s="522">
        <v>6806137.5226674359</v>
      </c>
      <c r="N10" s="522">
        <v>5391586.655088759</v>
      </c>
      <c r="O10" s="518">
        <f>O12*O13</f>
        <v>4875126.75</v>
      </c>
      <c r="P10" s="517">
        <f>SUM(D10:O10)</f>
        <v>90242051.777756184</v>
      </c>
    </row>
    <row r="11" spans="3:16">
      <c r="C11" s="513" t="s">
        <v>770</v>
      </c>
      <c r="D11" s="519">
        <f>D10/D9</f>
        <v>1.0161904031597793</v>
      </c>
      <c r="E11" s="519">
        <f t="shared" ref="E11:P11" si="0">E10/E9</f>
        <v>0.74807942474243716</v>
      </c>
      <c r="F11" s="519">
        <f t="shared" si="0"/>
        <v>1.0205805223898889</v>
      </c>
      <c r="G11" s="519">
        <f t="shared" si="0"/>
        <v>1.0943649129091433</v>
      </c>
      <c r="H11" s="519">
        <f t="shared" si="0"/>
        <v>1.0790765617840912</v>
      </c>
      <c r="I11" s="519">
        <f t="shared" si="0"/>
        <v>1.2071015177794466</v>
      </c>
      <c r="J11" s="519">
        <f t="shared" si="0"/>
        <v>0.81698975484010228</v>
      </c>
      <c r="K11" s="519">
        <f t="shared" si="0"/>
        <v>0.88852934937781791</v>
      </c>
      <c r="L11" s="519">
        <f t="shared" si="0"/>
        <v>0.98685254809070722</v>
      </c>
      <c r="M11" s="519">
        <f t="shared" si="0"/>
        <v>0.8545123427122191</v>
      </c>
      <c r="N11" s="519">
        <f t="shared" si="0"/>
        <v>0.85188632414160614</v>
      </c>
      <c r="O11" s="519">
        <f t="shared" si="0"/>
        <v>0.82621351850897851</v>
      </c>
      <c r="P11" s="519">
        <f t="shared" si="0"/>
        <v>0.93746008916755219</v>
      </c>
    </row>
    <row r="12" spans="3:16">
      <c r="C12" s="512" t="s">
        <v>771</v>
      </c>
      <c r="D12" s="517">
        <v>8070608.0999999996</v>
      </c>
      <c r="E12" s="517">
        <v>10725467.6</v>
      </c>
      <c r="F12" s="517">
        <v>9692354</v>
      </c>
      <c r="G12" s="517">
        <v>8902157</v>
      </c>
      <c r="H12" s="517">
        <v>9133285.9000000004</v>
      </c>
      <c r="I12" s="517">
        <v>9508313.6999999993</v>
      </c>
      <c r="J12" s="517">
        <v>11068460.1</v>
      </c>
      <c r="K12" s="517">
        <v>11295529.699999999</v>
      </c>
      <c r="L12" s="517">
        <v>8613110.0999999996</v>
      </c>
      <c r="M12" s="517">
        <v>7274075.9000000004</v>
      </c>
      <c r="N12" s="517">
        <v>5861264.0999999996</v>
      </c>
      <c r="O12" s="517">
        <v>5416807.5</v>
      </c>
      <c r="P12" s="517">
        <f>SUM(D12:O12)</f>
        <v>105561433.69999999</v>
      </c>
    </row>
    <row r="13" spans="3:16">
      <c r="C13" s="512" t="s">
        <v>772</v>
      </c>
      <c r="D13" s="520">
        <f>D10/D12</f>
        <v>0.74665775556615122</v>
      </c>
      <c r="E13" s="520">
        <f t="shared" ref="E13:N13" si="1">E10/E12</f>
        <v>0.74987297989693236</v>
      </c>
      <c r="F13" s="520">
        <f t="shared" si="1"/>
        <v>0.80425913250795411</v>
      </c>
      <c r="G13" s="520">
        <f t="shared" si="1"/>
        <v>0.81708825175741107</v>
      </c>
      <c r="H13" s="520">
        <f t="shared" si="1"/>
        <v>0.83917125927263492</v>
      </c>
      <c r="I13" s="520">
        <f t="shared" si="1"/>
        <v>1.0596476965205723</v>
      </c>
      <c r="J13" s="520">
        <f t="shared" si="1"/>
        <v>0.83552123569565018</v>
      </c>
      <c r="K13" s="520">
        <f t="shared" si="1"/>
        <v>0.83862257650475669</v>
      </c>
      <c r="L13" s="520">
        <f t="shared" si="1"/>
        <v>0.87900824929661592</v>
      </c>
      <c r="M13" s="520">
        <f t="shared" si="1"/>
        <v>0.9356704021561606</v>
      </c>
      <c r="N13" s="520">
        <f t="shared" si="1"/>
        <v>0.91986755128279574</v>
      </c>
      <c r="O13" s="521">
        <v>0.9</v>
      </c>
      <c r="P13" s="520">
        <f>P10/P12</f>
        <v>0.85487709492672603</v>
      </c>
    </row>
    <row r="15" spans="3:16">
      <c r="C15" s="514" t="s">
        <v>789</v>
      </c>
      <c r="D15" s="515">
        <v>42005</v>
      </c>
      <c r="E15" s="515">
        <v>42036</v>
      </c>
      <c r="F15" s="515">
        <v>42064</v>
      </c>
      <c r="G15" s="515">
        <v>42095</v>
      </c>
      <c r="H15" s="515">
        <v>42125</v>
      </c>
      <c r="I15" s="515">
        <v>42156</v>
      </c>
      <c r="J15" s="515">
        <v>42186</v>
      </c>
      <c r="K15" s="515">
        <v>42217</v>
      </c>
      <c r="L15" s="515">
        <v>42248</v>
      </c>
      <c r="M15" s="515">
        <v>42278</v>
      </c>
      <c r="N15" s="515">
        <v>42309</v>
      </c>
      <c r="O15" s="515">
        <v>42339</v>
      </c>
      <c r="P15" s="514" t="s">
        <v>773</v>
      </c>
    </row>
    <row r="16" spans="3:16">
      <c r="C16" s="511" t="s">
        <v>768</v>
      </c>
      <c r="D16" s="523">
        <v>1082544.5652510175</v>
      </c>
      <c r="E16" s="523">
        <v>2431819.6983574443</v>
      </c>
      <c r="F16" s="523">
        <v>1377584.8213694021</v>
      </c>
      <c r="G16" s="523">
        <v>1229821.763890072</v>
      </c>
      <c r="H16" s="523">
        <v>1278006.5843943602</v>
      </c>
      <c r="I16" s="523">
        <v>1141720.5899442986</v>
      </c>
      <c r="J16" s="523">
        <v>1801042.6961188626</v>
      </c>
      <c r="K16" s="523">
        <v>1834840.9774270488</v>
      </c>
      <c r="L16" s="523">
        <v>1221806.3436084017</v>
      </c>
      <c r="M16" s="523">
        <v>1329886.3397227582</v>
      </c>
      <c r="N16" s="523">
        <v>1173271.384306916</v>
      </c>
      <c r="O16" s="523">
        <v>1089680.2440444522</v>
      </c>
      <c r="P16" s="523">
        <f>SUM(D16:O16)</f>
        <v>16992026.008435033</v>
      </c>
    </row>
    <row r="17" spans="3:16">
      <c r="C17" s="511" t="s">
        <v>769</v>
      </c>
      <c r="D17" s="523">
        <v>1221501.7000000002</v>
      </c>
      <c r="E17" s="523">
        <v>1447117.3000000003</v>
      </c>
      <c r="F17" s="523">
        <v>1285926</v>
      </c>
      <c r="G17" s="523">
        <v>1243047.1000000001</v>
      </c>
      <c r="H17" s="523">
        <v>1139836.3999999999</v>
      </c>
      <c r="I17" s="523">
        <v>1314420.3999999999</v>
      </c>
      <c r="J17" s="523">
        <v>1227563.6000000001</v>
      </c>
      <c r="K17" s="523">
        <v>1135093.7</v>
      </c>
      <c r="L17" s="523">
        <v>1032865.06</v>
      </c>
      <c r="M17" s="524">
        <v>1041597.9</v>
      </c>
      <c r="N17" s="524">
        <v>907193.58333333337</v>
      </c>
      <c r="O17" s="525">
        <f>O19*O20</f>
        <v>963713.37999999989</v>
      </c>
      <c r="P17" s="523">
        <f>SUM(D17:O17)</f>
        <v>13959876.123333335</v>
      </c>
    </row>
    <row r="18" spans="3:16">
      <c r="C18" s="513" t="s">
        <v>770</v>
      </c>
      <c r="D18" s="526">
        <f>D17/D16</f>
        <v>1.1283615836330596</v>
      </c>
      <c r="E18" s="526">
        <f t="shared" ref="E18" si="2">E17/E16</f>
        <v>0.5950759017938072</v>
      </c>
      <c r="F18" s="526">
        <f t="shared" ref="F18" si="3">F17/F16</f>
        <v>0.93346411781868521</v>
      </c>
      <c r="G18" s="526">
        <f t="shared" ref="G18" si="4">G17/G16</f>
        <v>1.0107538640949847</v>
      </c>
      <c r="H18" s="526">
        <f t="shared" ref="H18" si="5">H17/H16</f>
        <v>0.89188617172904605</v>
      </c>
      <c r="I18" s="526">
        <f t="shared" ref="I18" si="6">I17/I16</f>
        <v>1.1512627621650642</v>
      </c>
      <c r="J18" s="526">
        <f t="shared" ref="J18" si="7">J17/J16</f>
        <v>0.68158495223090765</v>
      </c>
      <c r="K18" s="526">
        <f t="shared" ref="K18" si="8">K17/K16</f>
        <v>0.61863328428151476</v>
      </c>
      <c r="L18" s="526">
        <f t="shared" ref="L18" si="9">L17/L16</f>
        <v>0.84535905825272195</v>
      </c>
      <c r="M18" s="526">
        <f t="shared" ref="M18" si="10">M17/M16</f>
        <v>0.78322324915160968</v>
      </c>
      <c r="N18" s="526">
        <f t="shared" ref="N18" si="11">N17/N16</f>
        <v>0.77321717333900353</v>
      </c>
      <c r="O18" s="526">
        <f t="shared" ref="O18" si="12">O17/O16</f>
        <v>0.88440015799780469</v>
      </c>
      <c r="P18" s="526">
        <f t="shared" ref="P18" si="13">P17/P16</f>
        <v>0.82155454072418999</v>
      </c>
    </row>
    <row r="19" spans="3:16">
      <c r="C19" s="512" t="s">
        <v>771</v>
      </c>
      <c r="D19" s="523">
        <v>1583010</v>
      </c>
      <c r="E19" s="523">
        <v>1801114</v>
      </c>
      <c r="F19" s="523">
        <v>1673412</v>
      </c>
      <c r="G19" s="523">
        <v>1377864</v>
      </c>
      <c r="H19" s="523">
        <v>1326014</v>
      </c>
      <c r="I19" s="523">
        <v>1556515</v>
      </c>
      <c r="J19" s="523">
        <v>1401150</v>
      </c>
      <c r="K19" s="523">
        <v>1300015</v>
      </c>
      <c r="L19" s="523">
        <v>1095754</v>
      </c>
      <c r="M19" s="523">
        <v>1111582</v>
      </c>
      <c r="N19" s="523">
        <v>954595</v>
      </c>
      <c r="O19" s="523">
        <v>1025227</v>
      </c>
      <c r="P19" s="523">
        <f>SUM(D19:O19)</f>
        <v>16206252</v>
      </c>
    </row>
    <row r="20" spans="3:16">
      <c r="C20" s="512" t="s">
        <v>772</v>
      </c>
      <c r="D20" s="527">
        <f>D17/D19</f>
        <v>0.77163233333965053</v>
      </c>
      <c r="E20" s="527">
        <f t="shared" ref="E20" si="14">E17/E19</f>
        <v>0.8034568050661981</v>
      </c>
      <c r="F20" s="527">
        <f t="shared" ref="F20" si="15">F17/F19</f>
        <v>0.7684455471814472</v>
      </c>
      <c r="G20" s="527">
        <f t="shared" ref="G20" si="16">G17/G19</f>
        <v>0.90215514738755065</v>
      </c>
      <c r="H20" s="527">
        <f t="shared" ref="H20" si="17">H17/H19</f>
        <v>0.85959605253036542</v>
      </c>
      <c r="I20" s="527">
        <f t="shared" ref="I20" si="18">I17/I19</f>
        <v>0.84446368971709229</v>
      </c>
      <c r="J20" s="527">
        <f t="shared" ref="J20" si="19">J17/J19</f>
        <v>0.87611147985583282</v>
      </c>
      <c r="K20" s="527">
        <f t="shared" ref="K20" si="20">K17/K19</f>
        <v>0.87313892532009241</v>
      </c>
      <c r="L20" s="527">
        <f t="shared" ref="L20" si="21">L17/L19</f>
        <v>0.94260669821876086</v>
      </c>
      <c r="M20" s="527">
        <f t="shared" ref="M20" si="22">M17/M19</f>
        <v>0.93704099202757873</v>
      </c>
      <c r="N20" s="527">
        <f t="shared" ref="N20" si="23">N17/N19</f>
        <v>0.95034395040130459</v>
      </c>
      <c r="O20" s="528">
        <v>0.94</v>
      </c>
      <c r="P20" s="527">
        <f>P17/P19</f>
        <v>0.86138831627037116</v>
      </c>
    </row>
    <row r="22" spans="3:16">
      <c r="C22" s="514" t="s">
        <v>790</v>
      </c>
      <c r="D22" s="515">
        <v>42005</v>
      </c>
      <c r="E22" s="515">
        <v>42036</v>
      </c>
      <c r="F22" s="515">
        <v>42064</v>
      </c>
      <c r="G22" s="515">
        <v>42095</v>
      </c>
      <c r="H22" s="515">
        <v>42125</v>
      </c>
      <c r="I22" s="515">
        <v>42156</v>
      </c>
      <c r="J22" s="515">
        <v>42186</v>
      </c>
      <c r="K22" s="515">
        <v>42217</v>
      </c>
      <c r="L22" s="515">
        <v>42248</v>
      </c>
      <c r="M22" s="515">
        <v>42278</v>
      </c>
      <c r="N22" s="515">
        <v>42309</v>
      </c>
      <c r="O22" s="515">
        <v>42339</v>
      </c>
      <c r="P22" s="514" t="s">
        <v>773</v>
      </c>
    </row>
    <row r="23" spans="3:16">
      <c r="C23" s="511" t="s">
        <v>774</v>
      </c>
      <c r="D23" s="523">
        <v>750563.61744664959</v>
      </c>
      <c r="E23" s="523">
        <v>677302.16813763452</v>
      </c>
      <c r="F23" s="523">
        <v>794123.1150332978</v>
      </c>
      <c r="G23" s="523">
        <v>748615.47606619017</v>
      </c>
      <c r="H23" s="523">
        <v>891795.31494983879</v>
      </c>
      <c r="I23" s="523">
        <v>1059899.0622705419</v>
      </c>
      <c r="J23" s="523">
        <v>874704.05851385347</v>
      </c>
      <c r="K23" s="523">
        <v>747904.10719061515</v>
      </c>
      <c r="L23" s="523">
        <v>365943.72715507145</v>
      </c>
      <c r="M23" s="523">
        <v>471595.37852914695</v>
      </c>
      <c r="N23" s="523">
        <v>529421.07771902566</v>
      </c>
      <c r="O23" s="523">
        <v>477816.17030028382</v>
      </c>
      <c r="P23" s="523">
        <f>SUM(D23:O23)</f>
        <v>8389683.2733121496</v>
      </c>
    </row>
    <row r="24" spans="3:16">
      <c r="C24" s="511" t="s">
        <v>775</v>
      </c>
      <c r="D24" s="523">
        <v>516200.05000000005</v>
      </c>
      <c r="E24" s="523">
        <v>577959.01</v>
      </c>
      <c r="F24" s="523">
        <v>603134.42999999993</v>
      </c>
      <c r="G24" s="523">
        <v>456705.54000000004</v>
      </c>
      <c r="H24" s="523">
        <v>386279.44</v>
      </c>
      <c r="I24" s="523">
        <v>383644.93000000005</v>
      </c>
      <c r="J24" s="523">
        <v>516278.86</v>
      </c>
      <c r="K24" s="523">
        <v>431207.08</v>
      </c>
      <c r="L24" s="523">
        <v>300417.2</v>
      </c>
      <c r="M24" s="524">
        <v>277270.63</v>
      </c>
      <c r="N24" s="524">
        <v>241792.32333333333</v>
      </c>
      <c r="O24" s="525">
        <f>O26*O27</f>
        <v>220182.16</v>
      </c>
      <c r="P24" s="523">
        <f>SUM(D24:O24)</f>
        <v>4911071.6533333343</v>
      </c>
    </row>
    <row r="25" spans="3:16">
      <c r="C25" s="513" t="s">
        <v>776</v>
      </c>
      <c r="D25" s="526">
        <f>D24/D23</f>
        <v>0.68774989621275084</v>
      </c>
      <c r="E25" s="526">
        <f t="shared" ref="E25" si="24">E24/E23</f>
        <v>0.85332520282520785</v>
      </c>
      <c r="F25" s="526">
        <f t="shared" ref="F25" si="25">F24/F23</f>
        <v>0.75949738596226402</v>
      </c>
      <c r="G25" s="526">
        <f t="shared" ref="G25" si="26">G24/G23</f>
        <v>0.61006692300817411</v>
      </c>
      <c r="H25" s="526">
        <f t="shared" ref="H25" si="27">H24/H23</f>
        <v>0.43314809298109763</v>
      </c>
      <c r="I25" s="526">
        <f t="shared" ref="I25" si="28">I24/I23</f>
        <v>0.36196364697044492</v>
      </c>
      <c r="J25" s="526">
        <f t="shared" ref="J25" si="29">J24/J23</f>
        <v>0.59023261064681942</v>
      </c>
      <c r="K25" s="526">
        <f t="shared" ref="K25" si="30">K24/K23</f>
        <v>0.57655396708511464</v>
      </c>
      <c r="L25" s="526">
        <f t="shared" ref="L25" si="31">L24/L23</f>
        <v>0.8209382418862885</v>
      </c>
      <c r="M25" s="526">
        <f t="shared" ref="M25" si="32">M24/M23</f>
        <v>0.58794178786224749</v>
      </c>
      <c r="N25" s="526">
        <f t="shared" ref="N25" si="33">N24/N23</f>
        <v>0.45671079885047067</v>
      </c>
      <c r="O25" s="526">
        <f t="shared" ref="O25" si="34">O24/O23</f>
        <v>0.46080935239514059</v>
      </c>
      <c r="P25" s="526">
        <f t="shared" ref="P25" si="35">P24/P23</f>
        <v>0.58537032845514081</v>
      </c>
    </row>
    <row r="26" spans="3:16">
      <c r="C26" s="512" t="s">
        <v>777</v>
      </c>
      <c r="D26" s="523">
        <v>663463</v>
      </c>
      <c r="E26" s="523">
        <v>930701</v>
      </c>
      <c r="F26" s="523">
        <v>830325</v>
      </c>
      <c r="G26" s="523">
        <v>531407</v>
      </c>
      <c r="H26" s="523">
        <v>468345</v>
      </c>
      <c r="I26" s="523">
        <v>458865</v>
      </c>
      <c r="J26" s="523">
        <v>615533</v>
      </c>
      <c r="K26" s="523">
        <v>452278</v>
      </c>
      <c r="L26" s="523">
        <v>292759</v>
      </c>
      <c r="M26" s="523">
        <v>277331</v>
      </c>
      <c r="N26" s="523">
        <v>274962</v>
      </c>
      <c r="O26" s="523">
        <v>250207</v>
      </c>
      <c r="P26" s="523">
        <f>SUM(D26:O26)</f>
        <v>6046176</v>
      </c>
    </row>
    <row r="27" spans="3:16">
      <c r="C27" s="512" t="s">
        <v>778</v>
      </c>
      <c r="D27" s="527">
        <f>D24/D26</f>
        <v>0.77803894113160799</v>
      </c>
      <c r="E27" s="527">
        <f t="shared" ref="E27" si="36">E24/E26</f>
        <v>0.62099321908969696</v>
      </c>
      <c r="F27" s="527">
        <f t="shared" ref="F27" si="37">F24/F26</f>
        <v>0.7263835606539607</v>
      </c>
      <c r="G27" s="527">
        <f t="shared" ref="G27" si="38">G24/G26</f>
        <v>0.85942703050580826</v>
      </c>
      <c r="H27" s="527">
        <f t="shared" ref="H27" si="39">H24/H26</f>
        <v>0.82477541128868681</v>
      </c>
      <c r="I27" s="527">
        <f t="shared" ref="I27" si="40">I24/I26</f>
        <v>0.8360736382160332</v>
      </c>
      <c r="J27" s="527">
        <f t="shared" ref="J27" si="41">J24/J26</f>
        <v>0.83875090368834815</v>
      </c>
      <c r="K27" s="527">
        <f t="shared" ref="K27" si="42">K24/K26</f>
        <v>0.95341157429722434</v>
      </c>
      <c r="L27" s="527">
        <f t="shared" ref="L27" si="43">L24/L26</f>
        <v>1.0261587175799891</v>
      </c>
      <c r="M27" s="527">
        <f t="shared" ref="M27" si="44">M24/M26</f>
        <v>0.99978231788007832</v>
      </c>
      <c r="N27" s="527">
        <f t="shared" ref="N27" si="45">N24/N26</f>
        <v>0.87936632455878749</v>
      </c>
      <c r="O27" s="528">
        <v>0.88</v>
      </c>
      <c r="P27" s="527">
        <f>P24/P26</f>
        <v>0.81226078323445006</v>
      </c>
    </row>
    <row r="29" spans="3:16">
      <c r="C29" s="514" t="s">
        <v>791</v>
      </c>
      <c r="D29" s="515">
        <v>42005</v>
      </c>
      <c r="E29" s="515">
        <v>42036</v>
      </c>
      <c r="F29" s="515">
        <v>42064</v>
      </c>
      <c r="G29" s="515">
        <v>42095</v>
      </c>
      <c r="H29" s="515">
        <v>42125</v>
      </c>
      <c r="I29" s="515">
        <v>42156</v>
      </c>
      <c r="J29" s="515">
        <v>42186</v>
      </c>
      <c r="K29" s="515">
        <v>42217</v>
      </c>
      <c r="L29" s="515">
        <v>42248</v>
      </c>
      <c r="M29" s="515">
        <v>42278</v>
      </c>
      <c r="N29" s="515">
        <v>42309</v>
      </c>
      <c r="O29" s="515">
        <v>42339</v>
      </c>
      <c r="P29" s="514" t="s">
        <v>773</v>
      </c>
    </row>
    <row r="30" spans="3:16">
      <c r="C30" s="511" t="s">
        <v>779</v>
      </c>
      <c r="D30" s="523">
        <v>1431211.2000000002</v>
      </c>
      <c r="E30" s="523">
        <v>2404929.4000000004</v>
      </c>
      <c r="F30" s="523">
        <v>1803623.8</v>
      </c>
      <c r="G30" s="523">
        <v>1722838</v>
      </c>
      <c r="H30" s="523">
        <v>1525931.6800000002</v>
      </c>
      <c r="I30" s="523">
        <v>1480863.52</v>
      </c>
      <c r="J30" s="523">
        <v>2292343.3600000003</v>
      </c>
      <c r="K30" s="523">
        <v>2647406.4000000004</v>
      </c>
      <c r="L30" s="523">
        <v>1666074</v>
      </c>
      <c r="M30" s="523">
        <v>1651928.96</v>
      </c>
      <c r="N30" s="523">
        <v>1437098.2400000002</v>
      </c>
      <c r="O30" s="523">
        <v>1441191.6800000002</v>
      </c>
      <c r="P30" s="523">
        <f>SUM(D30:O30)</f>
        <v>21505440.240000002</v>
      </c>
    </row>
    <row r="31" spans="3:16">
      <c r="C31" s="511" t="s">
        <v>780</v>
      </c>
      <c r="D31" s="523">
        <v>1312530.3700000001</v>
      </c>
      <c r="E31" s="523">
        <v>3072530.8499999996</v>
      </c>
      <c r="F31" s="523">
        <v>2033534.6400000001</v>
      </c>
      <c r="G31" s="523">
        <v>2101483.23</v>
      </c>
      <c r="H31" s="523">
        <v>1553256.32</v>
      </c>
      <c r="I31" s="523">
        <v>1339893.52</v>
      </c>
      <c r="J31" s="523">
        <v>1996329.31</v>
      </c>
      <c r="K31" s="523">
        <v>2982216.4</v>
      </c>
      <c r="L31" s="523">
        <v>1881185.06</v>
      </c>
      <c r="M31" s="524">
        <v>1422472.1500000001</v>
      </c>
      <c r="N31" s="524">
        <v>1340026.9033333333</v>
      </c>
      <c r="O31" s="525">
        <f>O33*O34</f>
        <v>1360918.0799999998</v>
      </c>
      <c r="P31" s="523">
        <f>SUM(D31:O31)</f>
        <v>22396376.833333328</v>
      </c>
    </row>
    <row r="32" spans="3:16">
      <c r="C32" s="513" t="s">
        <v>781</v>
      </c>
      <c r="D32" s="526">
        <f>D31/D30</f>
        <v>0.91707664808659961</v>
      </c>
      <c r="E32" s="526">
        <f t="shared" ref="E32" si="46">E31/E30</f>
        <v>1.2775971095035052</v>
      </c>
      <c r="F32" s="526">
        <f t="shared" ref="F32" si="47">F31/F30</f>
        <v>1.1274716157549041</v>
      </c>
      <c r="G32" s="526">
        <f t="shared" ref="G32" si="48">G31/G30</f>
        <v>1.2197799386825692</v>
      </c>
      <c r="H32" s="526">
        <f t="shared" ref="H32" si="49">H31/H30</f>
        <v>1.0179068567473479</v>
      </c>
      <c r="I32" s="526">
        <f t="shared" ref="I32" si="50">I31/I30</f>
        <v>0.90480554210694586</v>
      </c>
      <c r="J32" s="526">
        <f t="shared" ref="J32" si="51">J31/J30</f>
        <v>0.8708683632804467</v>
      </c>
      <c r="K32" s="526">
        <f t="shared" ref="K32" si="52">K31/K30</f>
        <v>1.1264671717950063</v>
      </c>
      <c r="L32" s="526">
        <f t="shared" ref="L32" si="53">L31/L30</f>
        <v>1.1291125484222189</v>
      </c>
      <c r="M32" s="526">
        <f t="shared" ref="M32" si="54">M31/M30</f>
        <v>0.86109765277073425</v>
      </c>
      <c r="N32" s="526">
        <f t="shared" ref="N32" si="55">N31/N30</f>
        <v>0.93245323530097224</v>
      </c>
      <c r="O32" s="526">
        <f t="shared" ref="O32" si="56">O31/O30</f>
        <v>0.94430053884296616</v>
      </c>
      <c r="P32" s="526">
        <f t="shared" ref="P32" si="57">P31/P30</f>
        <v>1.0414284284995101</v>
      </c>
    </row>
    <row r="33" spans="3:16">
      <c r="C33" s="512" t="s">
        <v>782</v>
      </c>
      <c r="D33" s="523">
        <v>1522422</v>
      </c>
      <c r="E33" s="523">
        <v>4114216</v>
      </c>
      <c r="F33" s="523">
        <v>2515526</v>
      </c>
      <c r="G33" s="523">
        <v>2407531</v>
      </c>
      <c r="H33" s="523">
        <v>1708580</v>
      </c>
      <c r="I33" s="523">
        <v>1391512</v>
      </c>
      <c r="J33" s="523">
        <v>2306725</v>
      </c>
      <c r="K33" s="523">
        <v>3436365</v>
      </c>
      <c r="L33" s="523">
        <v>1989580</v>
      </c>
      <c r="M33" s="523">
        <v>1503939</v>
      </c>
      <c r="N33" s="523">
        <v>1379187</v>
      </c>
      <c r="O33" s="523">
        <v>1417623</v>
      </c>
      <c r="P33" s="523">
        <f>SUM(D33:O33)</f>
        <v>25693206</v>
      </c>
    </row>
    <row r="34" spans="3:16">
      <c r="C34" s="512" t="s">
        <v>783</v>
      </c>
      <c r="D34" s="527">
        <f>D31/D33</f>
        <v>0.86213308136640177</v>
      </c>
      <c r="E34" s="527">
        <f t="shared" ref="E34:N34" si="58">E31/E33</f>
        <v>0.74680834696087894</v>
      </c>
      <c r="F34" s="527">
        <f t="shared" si="58"/>
        <v>0.80839340956921146</v>
      </c>
      <c r="G34" s="527">
        <f t="shared" si="58"/>
        <v>0.87287899096626376</v>
      </c>
      <c r="H34" s="527">
        <f t="shared" si="58"/>
        <v>0.90909194769925905</v>
      </c>
      <c r="I34" s="527">
        <f t="shared" si="58"/>
        <v>0.96290475396547071</v>
      </c>
      <c r="J34" s="527">
        <f t="shared" si="58"/>
        <v>0.86543879742925578</v>
      </c>
      <c r="K34" s="527">
        <f t="shared" si="58"/>
        <v>0.86784040694163744</v>
      </c>
      <c r="L34" s="527">
        <f t="shared" si="58"/>
        <v>0.94551868233496517</v>
      </c>
      <c r="M34" s="527">
        <f t="shared" si="58"/>
        <v>0.94583101442279249</v>
      </c>
      <c r="N34" s="527">
        <f t="shared" si="58"/>
        <v>0.97160639081816558</v>
      </c>
      <c r="O34" s="528">
        <v>0.96</v>
      </c>
      <c r="P34" s="527">
        <f>P31/P33</f>
        <v>0.87168478831848883</v>
      </c>
    </row>
    <row r="36" spans="3:16">
      <c r="C36" s="514" t="s">
        <v>792</v>
      </c>
      <c r="D36" s="515">
        <v>42005</v>
      </c>
      <c r="E36" s="515">
        <v>42036</v>
      </c>
      <c r="F36" s="515">
        <v>42064</v>
      </c>
      <c r="G36" s="515">
        <v>42095</v>
      </c>
      <c r="H36" s="515">
        <v>42125</v>
      </c>
      <c r="I36" s="515">
        <v>42156</v>
      </c>
      <c r="J36" s="515">
        <v>42186</v>
      </c>
      <c r="K36" s="515">
        <v>42217</v>
      </c>
      <c r="L36" s="515">
        <v>42248</v>
      </c>
      <c r="M36" s="515">
        <v>42278</v>
      </c>
      <c r="N36" s="515">
        <v>42309</v>
      </c>
      <c r="O36" s="515">
        <v>42339</v>
      </c>
      <c r="P36" s="514" t="s">
        <v>773</v>
      </c>
    </row>
    <row r="37" spans="3:16">
      <c r="C37" s="511" t="s">
        <v>784</v>
      </c>
      <c r="D37" s="523">
        <v>1320839.2129251487</v>
      </c>
      <c r="E37" s="523">
        <v>1217058.9890524584</v>
      </c>
      <c r="F37" s="523">
        <v>1081830.2124910741</v>
      </c>
      <c r="G37" s="523">
        <v>1106989.0546420293</v>
      </c>
      <c r="H37" s="523">
        <v>1037802.2387269025</v>
      </c>
      <c r="I37" s="523">
        <v>1162338.5073741309</v>
      </c>
      <c r="J37" s="523">
        <v>1814974.5970462535</v>
      </c>
      <c r="K37" s="523">
        <v>1844457.6151919044</v>
      </c>
      <c r="L37" s="523">
        <v>1135921.7231156279</v>
      </c>
      <c r="M37" s="523">
        <v>990629.4096938615</v>
      </c>
      <c r="N37" s="523">
        <v>1017046.1939523645</v>
      </c>
      <c r="O37" s="523">
        <v>871753.88053059811</v>
      </c>
      <c r="P37" s="523">
        <f>SUM(D37:O37)</f>
        <v>14601641.634742355</v>
      </c>
    </row>
    <row r="38" spans="3:16">
      <c r="C38" s="511" t="s">
        <v>785</v>
      </c>
      <c r="D38" s="523">
        <v>753890.3</v>
      </c>
      <c r="E38" s="523">
        <v>1070315.3999999999</v>
      </c>
      <c r="F38" s="523">
        <v>701980.78000000014</v>
      </c>
      <c r="G38" s="523">
        <v>484453.41</v>
      </c>
      <c r="H38" s="523">
        <v>456831.56</v>
      </c>
      <c r="I38" s="523">
        <v>423392.42000000004</v>
      </c>
      <c r="J38" s="523">
        <v>500792.52999999997</v>
      </c>
      <c r="K38" s="523">
        <v>744848.29</v>
      </c>
      <c r="L38" s="523">
        <v>398917.93</v>
      </c>
      <c r="M38" s="524">
        <v>344765.04000000004</v>
      </c>
      <c r="N38" s="524">
        <v>298517.23500000004</v>
      </c>
      <c r="O38" s="525">
        <f>O40*O41</f>
        <v>333200.7</v>
      </c>
      <c r="P38" s="523">
        <f>SUM(D38:O38)</f>
        <v>6511905.5950000007</v>
      </c>
    </row>
    <row r="39" spans="3:16">
      <c r="C39" s="513" t="s">
        <v>786</v>
      </c>
      <c r="D39" s="526">
        <f>D38/D37</f>
        <v>0.57076614066478559</v>
      </c>
      <c r="E39" s="526">
        <f t="shared" ref="E39" si="59">E38/E37</f>
        <v>0.879427710265132</v>
      </c>
      <c r="F39" s="526">
        <f t="shared" ref="F39" si="60">F38/F37</f>
        <v>0.64888258055169812</v>
      </c>
      <c r="G39" s="526">
        <f t="shared" ref="G39" si="61">G38/G37</f>
        <v>0.43763161701418923</v>
      </c>
      <c r="H39" s="526">
        <f t="shared" ref="H39" si="62">H38/H37</f>
        <v>0.44019134181133246</v>
      </c>
      <c r="I39" s="526">
        <f t="shared" ref="I39" si="63">I38/I37</f>
        <v>0.364259135625212</v>
      </c>
      <c r="J39" s="526">
        <f t="shared" ref="J39" si="64">J38/J37</f>
        <v>0.27592261115665501</v>
      </c>
      <c r="K39" s="526">
        <f t="shared" ref="K39" si="65">K38/K37</f>
        <v>0.40383052658138918</v>
      </c>
      <c r="L39" s="526">
        <f t="shared" ref="L39" si="66">L38/L37</f>
        <v>0.3511843482540683</v>
      </c>
      <c r="M39" s="526">
        <f t="shared" ref="M39" si="67">M38/M37</f>
        <v>0.34802625141781757</v>
      </c>
      <c r="N39" s="526">
        <f t="shared" ref="N39" si="68">N38/N37</f>
        <v>0.29351393946023824</v>
      </c>
      <c r="O39" s="526">
        <f t="shared" ref="O39" si="69">O38/O37</f>
        <v>0.3822187746353311</v>
      </c>
      <c r="P39" s="526">
        <f t="shared" ref="P39" si="70">P38/P37</f>
        <v>0.44597078588108374</v>
      </c>
    </row>
    <row r="40" spans="3:16">
      <c r="C40" s="512" t="s">
        <v>787</v>
      </c>
      <c r="D40" s="523">
        <v>971019</v>
      </c>
      <c r="E40" s="523">
        <v>1440356</v>
      </c>
      <c r="F40" s="523">
        <v>869257</v>
      </c>
      <c r="G40" s="523">
        <v>573608</v>
      </c>
      <c r="H40" s="523">
        <v>567898</v>
      </c>
      <c r="I40" s="523">
        <v>483363</v>
      </c>
      <c r="J40" s="523">
        <v>604141</v>
      </c>
      <c r="K40" s="523">
        <v>867494</v>
      </c>
      <c r="L40" s="523">
        <v>421918</v>
      </c>
      <c r="M40" s="523">
        <v>394572</v>
      </c>
      <c r="N40" s="523">
        <v>331641</v>
      </c>
      <c r="O40" s="523">
        <v>370223</v>
      </c>
      <c r="P40" s="523">
        <f>SUM(D40:O40)</f>
        <v>7895490</v>
      </c>
    </row>
    <row r="41" spans="3:16">
      <c r="C41" s="512" t="s">
        <v>788</v>
      </c>
      <c r="D41" s="527">
        <f>D38/D40</f>
        <v>0.776390884215448</v>
      </c>
      <c r="E41" s="527">
        <f t="shared" ref="E41" si="71">E38/E40</f>
        <v>0.74309087475596303</v>
      </c>
      <c r="F41" s="527">
        <f t="shared" ref="F41" si="72">F38/F40</f>
        <v>0.80756413810875283</v>
      </c>
      <c r="G41" s="527">
        <f t="shared" ref="G41" si="73">G38/G40</f>
        <v>0.84457226886654291</v>
      </c>
      <c r="H41" s="527">
        <f t="shared" ref="H41" si="74">H38/H40</f>
        <v>0.80442537216190235</v>
      </c>
      <c r="I41" s="527">
        <f t="shared" ref="I41" si="75">I38/I40</f>
        <v>0.87593055322811231</v>
      </c>
      <c r="J41" s="527">
        <f t="shared" ref="J41" si="76">J38/J40</f>
        <v>0.82893319605853599</v>
      </c>
      <c r="K41" s="527">
        <f t="shared" ref="K41" si="77">K38/K40</f>
        <v>0.85862068210270048</v>
      </c>
      <c r="L41" s="527">
        <f t="shared" ref="L41" si="78">L38/L40</f>
        <v>0.94548687185661662</v>
      </c>
      <c r="M41" s="527">
        <f t="shared" ref="M41" si="79">M38/M40</f>
        <v>0.87376965420759722</v>
      </c>
      <c r="N41" s="527">
        <f t="shared" ref="N41" si="80">N38/N40</f>
        <v>0.90012162247731753</v>
      </c>
      <c r="O41" s="528">
        <v>0.9</v>
      </c>
      <c r="P41" s="527">
        <f>P38/P40</f>
        <v>0.824762693005754</v>
      </c>
    </row>
  </sheetData>
  <phoneticPr fontId="1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rgb="FFFF0000"/>
  </sheetPr>
  <dimension ref="A2:R198"/>
  <sheetViews>
    <sheetView topLeftCell="C34" zoomScaleNormal="100" workbookViewId="0">
      <selection activeCell="D11" sqref="D11"/>
    </sheetView>
  </sheetViews>
  <sheetFormatPr defaultRowHeight="13.5"/>
  <cols>
    <col min="2" max="2" width="11.375" bestFit="1" customWidth="1"/>
    <col min="3" max="3" width="19.75" bestFit="1" customWidth="1"/>
    <col min="4" max="4" width="18.875" customWidth="1"/>
    <col min="5" max="5" width="8.875" customWidth="1"/>
    <col min="6" max="6" width="10.125" bestFit="1" customWidth="1"/>
    <col min="7" max="7" width="11.25" bestFit="1" customWidth="1"/>
    <col min="8" max="8" width="12.25" bestFit="1" customWidth="1"/>
    <col min="9" max="9" width="12.875" bestFit="1" customWidth="1"/>
    <col min="10" max="10" width="11.375" bestFit="1" customWidth="1"/>
    <col min="11" max="11" width="11" bestFit="1" customWidth="1"/>
    <col min="12" max="12" width="11.375" bestFit="1" customWidth="1"/>
    <col min="13" max="13" width="15" bestFit="1" customWidth="1"/>
    <col min="14" max="14" width="10.25" bestFit="1" customWidth="1"/>
    <col min="15" max="17" width="11" bestFit="1" customWidth="1"/>
    <col min="18" max="18" width="14.125" bestFit="1" customWidth="1"/>
  </cols>
  <sheetData>
    <row r="2" spans="3:18" ht="15" thickBot="1">
      <c r="H2" s="257"/>
      <c r="I2" t="s">
        <v>593</v>
      </c>
    </row>
    <row r="3" spans="3:18">
      <c r="D3" s="410" t="s">
        <v>345</v>
      </c>
      <c r="E3" s="417"/>
      <c r="F3" s="159">
        <v>42005</v>
      </c>
      <c r="G3" s="159">
        <v>42036</v>
      </c>
      <c r="H3" s="159">
        <v>42064</v>
      </c>
      <c r="I3" s="159">
        <v>42095</v>
      </c>
      <c r="J3" s="159">
        <v>42125</v>
      </c>
      <c r="K3" s="159">
        <v>42156</v>
      </c>
      <c r="L3" s="159">
        <v>42186</v>
      </c>
      <c r="M3" s="159">
        <v>42217</v>
      </c>
      <c r="N3" s="159">
        <v>42248</v>
      </c>
      <c r="O3" s="159">
        <v>42278</v>
      </c>
      <c r="P3" s="159">
        <v>42309</v>
      </c>
      <c r="Q3" s="162">
        <v>42339</v>
      </c>
      <c r="R3" s="226"/>
    </row>
    <row r="4" spans="3:18" ht="14.25">
      <c r="C4" s="408" t="s">
        <v>346</v>
      </c>
      <c r="D4" s="411" t="s">
        <v>346</v>
      </c>
      <c r="E4" s="418"/>
      <c r="F4" s="252">
        <v>6025982.1299999999</v>
      </c>
      <c r="G4" s="252">
        <v>8042738.3499999996</v>
      </c>
      <c r="H4" s="257">
        <v>7795164.2199999988</v>
      </c>
      <c r="I4" s="160">
        <v>7273847.8999999994</v>
      </c>
      <c r="J4" s="160">
        <v>7664391.0300000012</v>
      </c>
      <c r="K4" s="160">
        <v>10075462.709999999</v>
      </c>
      <c r="L4" s="160">
        <f>9231819.86+16113.6</f>
        <v>9247933.459999999</v>
      </c>
      <c r="M4" s="160">
        <v>9472686.2200000007</v>
      </c>
      <c r="N4" s="163">
        <v>7570994.8300000001</v>
      </c>
      <c r="O4" s="160">
        <v>8129887.3500000006</v>
      </c>
      <c r="P4" s="160">
        <v>5020488.5900000008</v>
      </c>
      <c r="Q4" s="164"/>
      <c r="R4" s="163"/>
    </row>
    <row r="5" spans="3:18" ht="14.25">
      <c r="C5" s="408" t="s">
        <v>347</v>
      </c>
      <c r="D5" s="411" t="s">
        <v>347</v>
      </c>
      <c r="E5" s="418"/>
      <c r="F5" s="252">
        <v>516200.05000000005</v>
      </c>
      <c r="G5" s="252">
        <v>577959.01</v>
      </c>
      <c r="H5" s="257">
        <v>603134.42999999993</v>
      </c>
      <c r="I5" s="160">
        <v>456705.54000000004</v>
      </c>
      <c r="J5" s="160">
        <v>386279.44</v>
      </c>
      <c r="K5" s="160">
        <v>383644.93000000005</v>
      </c>
      <c r="L5" s="160">
        <f>517457.06-1178.2</f>
        <v>516278.86</v>
      </c>
      <c r="M5" s="160">
        <v>431207.08</v>
      </c>
      <c r="N5" s="163">
        <v>300417.2</v>
      </c>
      <c r="O5" s="160">
        <v>277270.63</v>
      </c>
      <c r="P5" s="160">
        <v>241792.32333333333</v>
      </c>
      <c r="Q5" s="164"/>
      <c r="R5" s="163"/>
    </row>
    <row r="6" spans="3:18" ht="14.25">
      <c r="C6" s="409" t="s">
        <v>348</v>
      </c>
      <c r="D6" s="412" t="s">
        <v>348</v>
      </c>
      <c r="E6" s="418"/>
      <c r="F6" s="252">
        <v>1221501.7000000002</v>
      </c>
      <c r="G6" s="252">
        <v>1447117.3000000003</v>
      </c>
      <c r="H6" s="253">
        <v>1285926</v>
      </c>
      <c r="I6" s="160">
        <v>1243047.1000000001</v>
      </c>
      <c r="J6" s="160">
        <v>1139836.3999999999</v>
      </c>
      <c r="K6" s="160">
        <v>1314420.3999999999</v>
      </c>
      <c r="L6" s="160">
        <v>1227563.6000000001</v>
      </c>
      <c r="M6" s="160">
        <v>1135093.7</v>
      </c>
      <c r="N6" s="163">
        <v>1032865.06</v>
      </c>
      <c r="O6" s="160">
        <v>1041597.9</v>
      </c>
      <c r="P6" s="160">
        <v>907193.58333333337</v>
      </c>
      <c r="Q6" s="164"/>
      <c r="R6" s="163"/>
    </row>
    <row r="7" spans="3:18" ht="14.25">
      <c r="C7" s="408" t="s">
        <v>349</v>
      </c>
      <c r="D7" s="411" t="s">
        <v>349</v>
      </c>
      <c r="E7" s="418"/>
      <c r="F7" s="254">
        <v>1312530.3700000001</v>
      </c>
      <c r="G7" s="254">
        <v>3072530.8499999996</v>
      </c>
      <c r="H7" s="257">
        <v>2033534.6400000001</v>
      </c>
      <c r="I7" s="339">
        <v>2101483.23</v>
      </c>
      <c r="J7" s="339">
        <v>1553256.32</v>
      </c>
      <c r="K7" s="339">
        <v>1339893.52</v>
      </c>
      <c r="L7" s="416">
        <f>1785500.05+210829.26</f>
        <v>1996329.31</v>
      </c>
      <c r="M7" s="416">
        <v>2982216.4</v>
      </c>
      <c r="N7" s="163">
        <v>1881185.06</v>
      </c>
      <c r="O7" s="339">
        <v>1422472.1500000001</v>
      </c>
      <c r="P7" s="339">
        <v>1340026.9033333333</v>
      </c>
      <c r="Q7" s="164"/>
      <c r="R7" s="163"/>
    </row>
    <row r="8" spans="3:18" ht="14.25">
      <c r="C8" s="408" t="s">
        <v>350</v>
      </c>
      <c r="D8" s="411" t="s">
        <v>350</v>
      </c>
      <c r="E8" s="418"/>
      <c r="F8" s="254">
        <v>753890.3</v>
      </c>
      <c r="G8" s="254">
        <v>1070315.3999999999</v>
      </c>
      <c r="H8" s="257">
        <v>701980.78000000014</v>
      </c>
      <c r="I8" s="339">
        <v>484453.41</v>
      </c>
      <c r="J8" s="339">
        <v>456831.56</v>
      </c>
      <c r="K8" s="339">
        <v>423392.42000000004</v>
      </c>
      <c r="L8" s="416">
        <v>500792.52999999997</v>
      </c>
      <c r="M8" s="416">
        <v>744848.29</v>
      </c>
      <c r="N8" s="163">
        <v>398917.93</v>
      </c>
      <c r="O8" s="339">
        <v>344765.04000000004</v>
      </c>
      <c r="P8" s="339">
        <v>298517.23500000004</v>
      </c>
      <c r="Q8" s="164"/>
      <c r="R8" s="163"/>
    </row>
    <row r="9" spans="3:18">
      <c r="C9" s="161" t="s">
        <v>574</v>
      </c>
      <c r="D9" s="413" t="s">
        <v>574</v>
      </c>
      <c r="E9" s="418"/>
      <c r="F9" s="252">
        <v>289939.38399999996</v>
      </c>
      <c r="G9" s="252">
        <v>516148.36559999984</v>
      </c>
      <c r="H9" s="252">
        <v>377735.73000000004</v>
      </c>
      <c r="I9" s="160">
        <v>234387.76999999996</v>
      </c>
      <c r="J9" s="160">
        <v>237509.48</v>
      </c>
      <c r="K9" s="160">
        <v>245568.03750000003</v>
      </c>
      <c r="L9" s="160">
        <v>535516.7300000001</v>
      </c>
      <c r="M9" s="160">
        <v>488115.24999999994</v>
      </c>
      <c r="N9" s="163">
        <v>178752.88999999996</v>
      </c>
      <c r="O9" s="499">
        <v>142547.97360000003</v>
      </c>
      <c r="P9" s="499">
        <v>95857.317500000034</v>
      </c>
      <c r="Q9" s="164"/>
      <c r="R9" s="163"/>
    </row>
    <row r="10" spans="3:18" ht="14.25">
      <c r="C10" s="161" t="s">
        <v>697</v>
      </c>
      <c r="D10" s="413" t="s">
        <v>351</v>
      </c>
      <c r="E10" s="418"/>
      <c r="F10" s="252">
        <v>555971.38</v>
      </c>
      <c r="G10" s="252">
        <v>845631.82000000007</v>
      </c>
      <c r="H10" s="257">
        <v>684423.05</v>
      </c>
      <c r="I10" s="160">
        <v>609506.14</v>
      </c>
      <c r="J10" s="160">
        <v>595495.74</v>
      </c>
      <c r="K10" s="160">
        <v>544988.27</v>
      </c>
      <c r="L10" s="160">
        <f>840360+72399.6</f>
        <v>912759.6</v>
      </c>
      <c r="M10" s="160">
        <v>961369.73</v>
      </c>
      <c r="N10" s="163">
        <v>570601.91</v>
      </c>
      <c r="O10" s="160">
        <v>588363.47</v>
      </c>
      <c r="P10" s="160">
        <v>474146.74</v>
      </c>
      <c r="Q10" s="164"/>
      <c r="R10" s="163"/>
    </row>
    <row r="11" spans="3:18" ht="14.25">
      <c r="C11" s="161" t="s">
        <v>698</v>
      </c>
      <c r="D11" s="413" t="s">
        <v>575</v>
      </c>
      <c r="E11" s="418"/>
      <c r="F11" s="160">
        <v>0</v>
      </c>
      <c r="G11" s="160">
        <v>0</v>
      </c>
      <c r="H11" s="388">
        <v>0</v>
      </c>
      <c r="I11" s="160">
        <v>0</v>
      </c>
      <c r="J11" s="160">
        <v>0</v>
      </c>
      <c r="K11" s="339">
        <v>0</v>
      </c>
      <c r="L11" s="160">
        <v>0</v>
      </c>
      <c r="M11" s="160"/>
      <c r="N11" s="160">
        <v>0</v>
      </c>
      <c r="O11" s="339">
        <v>0</v>
      </c>
      <c r="P11" s="339"/>
      <c r="Q11" s="164"/>
      <c r="R11" s="163"/>
    </row>
    <row r="12" spans="3:18" ht="14.25">
      <c r="C12" s="161" t="s">
        <v>699</v>
      </c>
      <c r="D12" s="413" t="s">
        <v>701</v>
      </c>
      <c r="E12" s="418"/>
      <c r="F12" s="160">
        <v>0</v>
      </c>
      <c r="G12" s="160">
        <v>0</v>
      </c>
      <c r="H12" s="388">
        <v>0</v>
      </c>
      <c r="I12" s="160">
        <v>0</v>
      </c>
      <c r="J12" s="160">
        <v>0</v>
      </c>
      <c r="K12" s="339">
        <v>44255.600000000006</v>
      </c>
      <c r="L12" s="416">
        <v>42248</v>
      </c>
      <c r="M12" s="416">
        <v>2400.4</v>
      </c>
      <c r="N12" s="163">
        <v>72.599999999999994</v>
      </c>
      <c r="O12" s="339">
        <v>18</v>
      </c>
      <c r="P12" s="339">
        <v>17.5</v>
      </c>
      <c r="Q12" s="164"/>
      <c r="R12" s="163"/>
    </row>
    <row r="13" spans="3:18" ht="14.25">
      <c r="C13" s="161" t="s">
        <v>700</v>
      </c>
      <c r="D13" s="413" t="s">
        <v>594</v>
      </c>
      <c r="E13" s="418"/>
      <c r="F13" s="252"/>
      <c r="G13" s="252"/>
      <c r="H13" s="253"/>
      <c r="I13" s="339">
        <v>56114.5</v>
      </c>
      <c r="J13" s="339">
        <v>130772.7</v>
      </c>
      <c r="K13" s="339">
        <v>114914.3</v>
      </c>
      <c r="L13" s="416">
        <f>135332.6+2898.1</f>
        <v>138230.70000000001</v>
      </c>
      <c r="M13" s="416">
        <v>108315.3</v>
      </c>
      <c r="N13" s="163">
        <v>43866.6</v>
      </c>
      <c r="O13" s="339">
        <v>30778.799999999996</v>
      </c>
      <c r="P13" s="339">
        <v>20653.499999999996</v>
      </c>
      <c r="Q13" s="164"/>
      <c r="R13" s="163"/>
    </row>
    <row r="14" spans="3:18" ht="15" thickBot="1">
      <c r="C14" s="161"/>
      <c r="D14" s="414" t="s">
        <v>576</v>
      </c>
      <c r="E14" s="419"/>
      <c r="F14" s="255">
        <v>41517</v>
      </c>
      <c r="G14" s="255">
        <v>68855</v>
      </c>
      <c r="H14" s="256">
        <v>54617.000000000007</v>
      </c>
      <c r="I14" s="165">
        <v>0</v>
      </c>
      <c r="J14" s="165"/>
      <c r="K14" s="420">
        <v>41225</v>
      </c>
      <c r="L14" s="421">
        <v>66171.550000000017</v>
      </c>
      <c r="M14" s="421">
        <v>64818.259999999995</v>
      </c>
      <c r="N14" s="165">
        <v>26829.57</v>
      </c>
      <c r="O14" s="339">
        <v>22522.83</v>
      </c>
      <c r="P14" s="339">
        <v>17540.84</v>
      </c>
      <c r="Q14" s="166"/>
    </row>
    <row r="15" spans="3:18" ht="15.75">
      <c r="C15" s="161"/>
      <c r="D15" s="161" t="s">
        <v>577</v>
      </c>
      <c r="E15" s="160"/>
      <c r="F15" s="251">
        <f t="shared" ref="F15:Q15" si="0">SUM(F4:F14)</f>
        <v>10717532.314000001</v>
      </c>
      <c r="G15" s="251">
        <f t="shared" si="0"/>
        <v>15641296.0956</v>
      </c>
      <c r="H15" s="251">
        <f t="shared" si="0"/>
        <v>13536515.85</v>
      </c>
      <c r="I15" s="251">
        <f t="shared" si="0"/>
        <v>12459545.59</v>
      </c>
      <c r="J15" s="251">
        <f t="shared" si="0"/>
        <v>12164372.670000002</v>
      </c>
      <c r="K15" s="251">
        <f t="shared" si="0"/>
        <v>14527765.187499998</v>
      </c>
      <c r="L15" s="251">
        <f>SUM(L4:L14)</f>
        <v>15183824.339999998</v>
      </c>
      <c r="M15" s="251">
        <f t="shared" si="0"/>
        <v>16391070.630000003</v>
      </c>
      <c r="N15" s="251">
        <f t="shared" si="0"/>
        <v>12004503.65</v>
      </c>
      <c r="O15" s="251">
        <f t="shared" si="0"/>
        <v>12000224.143600002</v>
      </c>
      <c r="P15" s="251">
        <f t="shared" si="0"/>
        <v>8416234.5325000007</v>
      </c>
      <c r="Q15" s="251">
        <f t="shared" si="0"/>
        <v>0</v>
      </c>
    </row>
    <row r="16" spans="3:18">
      <c r="C16" s="161"/>
      <c r="D16" s="341" t="s">
        <v>616</v>
      </c>
      <c r="E16" s="160"/>
      <c r="F16" s="340">
        <v>0.83899999999999997</v>
      </c>
      <c r="G16" s="340">
        <v>0.8508</v>
      </c>
      <c r="H16" s="340">
        <v>0.86</v>
      </c>
      <c r="I16" s="340">
        <v>0.86599999999999999</v>
      </c>
      <c r="J16" s="340">
        <v>0.86980000000000002</v>
      </c>
      <c r="K16" s="340">
        <v>0.87250000000000005</v>
      </c>
      <c r="L16" s="340">
        <v>0.87260000000000004</v>
      </c>
      <c r="M16" s="492">
        <v>0.88049999999999995</v>
      </c>
      <c r="N16" s="492">
        <v>0.88700000000000001</v>
      </c>
      <c r="O16" s="492">
        <v>0.88680000000000003</v>
      </c>
      <c r="P16" s="500">
        <v>0.88670000000000004</v>
      </c>
      <c r="Q16" s="163"/>
    </row>
    <row r="17" spans="1:18" ht="15.75">
      <c r="C17" s="161"/>
      <c r="D17" s="161"/>
      <c r="E17" s="160"/>
      <c r="F17" s="251"/>
      <c r="G17" s="251"/>
      <c r="H17" s="163"/>
      <c r="I17" s="163"/>
      <c r="J17" s="163"/>
      <c r="K17" s="163"/>
      <c r="L17" s="163"/>
      <c r="M17" s="163"/>
      <c r="N17" s="163"/>
      <c r="O17" s="163"/>
      <c r="P17" s="163"/>
      <c r="Q17" s="163"/>
    </row>
    <row r="18" spans="1:18" ht="14.25" thickBot="1">
      <c r="F18" t="str">
        <f>历史数据!BE3</f>
        <v>201501</v>
      </c>
      <c r="G18" t="str">
        <f>历史数据!BF3</f>
        <v>201502</v>
      </c>
      <c r="H18" t="str">
        <f>历史数据!BG3</f>
        <v>201503</v>
      </c>
      <c r="I18" t="str">
        <f>历史数据!BH3</f>
        <v>201504</v>
      </c>
      <c r="J18" t="str">
        <f>历史数据!BI3</f>
        <v>201505</v>
      </c>
      <c r="K18" t="str">
        <f>历史数据!BJ3</f>
        <v>201506</v>
      </c>
      <c r="L18" t="str">
        <f>历史数据!BK3</f>
        <v>201507</v>
      </c>
      <c r="M18" t="str">
        <f>历史数据!BL3</f>
        <v>201508</v>
      </c>
      <c r="N18" t="str">
        <f>历史数据!BM3</f>
        <v>201509</v>
      </c>
      <c r="O18" t="str">
        <f>历史数据!BN3</f>
        <v>201510</v>
      </c>
      <c r="P18" t="str">
        <f>历史数据!BO3</f>
        <v>201511</v>
      </c>
      <c r="Q18" t="str">
        <f>历史数据!BP3</f>
        <v>201512</v>
      </c>
    </row>
    <row r="19" spans="1:18" ht="16.5">
      <c r="C19" s="71" t="s">
        <v>267</v>
      </c>
      <c r="D19" s="72"/>
      <c r="E19" s="73"/>
      <c r="F19" s="74">
        <v>42005</v>
      </c>
      <c r="G19" s="74">
        <v>42036</v>
      </c>
      <c r="H19" s="74">
        <v>42064</v>
      </c>
      <c r="I19" s="74">
        <v>42095</v>
      </c>
      <c r="J19" s="74">
        <v>42125</v>
      </c>
      <c r="K19" s="74">
        <v>42156</v>
      </c>
      <c r="L19" s="74">
        <v>42186</v>
      </c>
      <c r="M19" s="74">
        <v>42217</v>
      </c>
      <c r="N19" s="74">
        <v>42248</v>
      </c>
      <c r="O19" s="74">
        <v>42278</v>
      </c>
      <c r="P19" s="74">
        <v>42309</v>
      </c>
      <c r="Q19" s="74">
        <v>42339</v>
      </c>
      <c r="R19" s="75" t="s">
        <v>268</v>
      </c>
    </row>
    <row r="20" spans="1:18" ht="16.5">
      <c r="A20" t="s">
        <v>368</v>
      </c>
      <c r="B20" t="s">
        <v>369</v>
      </c>
      <c r="C20" s="76"/>
      <c r="D20" s="77"/>
      <c r="E20" s="78"/>
      <c r="F20" s="79" t="s">
        <v>269</v>
      </c>
      <c r="G20" s="79" t="s">
        <v>269</v>
      </c>
      <c r="H20" s="79" t="s">
        <v>269</v>
      </c>
      <c r="I20" s="79" t="s">
        <v>269</v>
      </c>
      <c r="J20" s="79" t="s">
        <v>269</v>
      </c>
      <c r="K20" s="79" t="s">
        <v>269</v>
      </c>
      <c r="L20" s="79" t="s">
        <v>269</v>
      </c>
      <c r="M20" s="79" t="s">
        <v>269</v>
      </c>
      <c r="N20" s="79" t="s">
        <v>269</v>
      </c>
      <c r="O20" s="79" t="s">
        <v>269</v>
      </c>
      <c r="P20" s="79" t="s">
        <v>269</v>
      </c>
      <c r="Q20" s="79" t="s">
        <v>269</v>
      </c>
      <c r="R20" s="80"/>
    </row>
    <row r="21" spans="1:18" ht="16.5">
      <c r="A21">
        <f>ROW()</f>
        <v>21</v>
      </c>
      <c r="B21">
        <v>4</v>
      </c>
      <c r="C21" s="701" t="s">
        <v>270</v>
      </c>
      <c r="D21" s="77" t="s">
        <v>271</v>
      </c>
      <c r="E21" s="167" t="s">
        <v>272</v>
      </c>
      <c r="F21" s="81">
        <v>6738606.2145603634</v>
      </c>
      <c r="G21" s="81">
        <v>9332623.616805071</v>
      </c>
      <c r="H21" s="81">
        <v>7232926.8855303349</v>
      </c>
      <c r="I21" s="81">
        <v>6946737.502359719</v>
      </c>
      <c r="J21" s="81">
        <v>7423423.3359425943</v>
      </c>
      <c r="K21" s="81">
        <v>8183159.8023488531</v>
      </c>
      <c r="L21" s="81">
        <v>12610875.608875547</v>
      </c>
      <c r="M21" s="81">
        <v>11877321.984883426</v>
      </c>
      <c r="N21" s="81">
        <v>7103574.2996367086</v>
      </c>
      <c r="O21" s="81">
        <v>8167491.4278246788</v>
      </c>
      <c r="P21" s="81">
        <v>6489948.5038151285</v>
      </c>
      <c r="Q21" s="81">
        <v>5673620.4019748904</v>
      </c>
      <c r="R21" s="82"/>
    </row>
    <row r="22" spans="1:18" ht="16.5">
      <c r="A22">
        <f>ROW()</f>
        <v>22</v>
      </c>
      <c r="B22">
        <v>5</v>
      </c>
      <c r="C22" s="701"/>
      <c r="D22" s="83"/>
      <c r="E22" s="168" t="s">
        <v>273</v>
      </c>
      <c r="F22" s="174">
        <f ca="1">'汇报-seer'!T32</f>
        <v>6039670</v>
      </c>
      <c r="G22" s="174">
        <f ca="1">'汇报-seer'!U32</f>
        <v>7788706</v>
      </c>
      <c r="H22" s="174">
        <f ca="1">'汇报-seer'!V32</f>
        <v>5668656</v>
      </c>
      <c r="I22" s="174">
        <f ca="1">'汇报-seer'!W32</f>
        <v>5839002</v>
      </c>
      <c r="J22" s="174">
        <f ca="1">'汇报-seer'!X32</f>
        <v>6243449</v>
      </c>
      <c r="K22" s="174">
        <f ca="1">'汇报-seer'!Y32</f>
        <v>6857571</v>
      </c>
      <c r="L22" s="174">
        <f ca="1">'汇报-seer'!Z32</f>
        <v>10053296</v>
      </c>
      <c r="M22" s="174">
        <f ca="1">'汇报-seer'!AA32</f>
        <v>9145826</v>
      </c>
      <c r="N22" s="174">
        <f ca="1">'汇报-seer'!AB32</f>
        <v>6034601</v>
      </c>
      <c r="O22" s="174">
        <f ca="1">'汇报-seer'!AC32</f>
        <v>6061079</v>
      </c>
      <c r="P22" s="174">
        <f ca="1">'汇报-seer'!AD32</f>
        <v>4315715</v>
      </c>
      <c r="Q22" s="174">
        <f ca="1">'汇报-seer'!AE32</f>
        <v>3771377</v>
      </c>
      <c r="R22" s="82"/>
    </row>
    <row r="23" spans="1:18" ht="16.5">
      <c r="A23">
        <f>ROW()</f>
        <v>23</v>
      </c>
      <c r="B23">
        <v>6</v>
      </c>
      <c r="C23" s="701"/>
      <c r="D23" s="83"/>
      <c r="E23" s="78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2"/>
    </row>
    <row r="24" spans="1:18" ht="16.5">
      <c r="A24">
        <f>ROW()</f>
        <v>24</v>
      </c>
      <c r="B24">
        <v>7</v>
      </c>
      <c r="C24" s="701"/>
      <c r="D24" s="77" t="s">
        <v>274</v>
      </c>
      <c r="E24" s="167" t="s">
        <v>353</v>
      </c>
      <c r="F24" s="84">
        <v>2.1999999999999999E-2</v>
      </c>
      <c r="G24" s="84">
        <v>2.4E-2</v>
      </c>
      <c r="H24" s="84">
        <v>2.4E-2</v>
      </c>
      <c r="I24" s="84">
        <v>2.3E-2</v>
      </c>
      <c r="J24" s="84">
        <v>2.3E-2</v>
      </c>
      <c r="K24" s="84">
        <v>2.5000000000000001E-2</v>
      </c>
      <c r="L24" s="84">
        <v>2.1999999999999999E-2</v>
      </c>
      <c r="M24" s="84">
        <v>2.1999999999999999E-2</v>
      </c>
      <c r="N24" s="84">
        <v>2.5000000000000001E-2</v>
      </c>
      <c r="O24" s="84">
        <v>2.3E-2</v>
      </c>
      <c r="P24" s="84">
        <v>2.3E-2</v>
      </c>
      <c r="Q24" s="84">
        <v>2.5000000000000001E-2</v>
      </c>
      <c r="R24" s="85"/>
    </row>
    <row r="25" spans="1:18" ht="16.5">
      <c r="A25">
        <f>ROW()</f>
        <v>25</v>
      </c>
      <c r="B25">
        <v>8</v>
      </c>
      <c r="C25" s="701"/>
      <c r="D25" s="77"/>
      <c r="E25" s="168" t="s">
        <v>354</v>
      </c>
      <c r="F25" s="173">
        <f ca="1">IFERROR(历史数据!BE29,#N/A)</f>
        <v>2.3800000000000002E-2</v>
      </c>
      <c r="G25" s="173">
        <f ca="1">IFERROR(历史数据!BF29,#N/A)</f>
        <v>2.0799999999999999E-2</v>
      </c>
      <c r="H25" s="173">
        <f ca="1">IFERROR(历史数据!BG29,#N/A)</f>
        <v>2.86E-2</v>
      </c>
      <c r="I25" s="173">
        <f ca="1">IFERROR(历史数据!BH29,#N/A)</f>
        <v>2.5100000000000001E-2</v>
      </c>
      <c r="J25" s="173">
        <f ca="1">IFERROR(历史数据!BI29,#N/A)</f>
        <v>2.3599999999999999E-2</v>
      </c>
      <c r="K25" s="173">
        <f ca="1">IFERROR(历史数据!BJ29,#N/A)</f>
        <v>2.29E-2</v>
      </c>
      <c r="L25" s="173">
        <f ca="1">IFERROR(历史数据!BK29,#N/A)</f>
        <v>1.8100000000000002E-2</v>
      </c>
      <c r="M25" s="173">
        <f ca="1">IFERROR(历史数据!BL29,#N/A)</f>
        <v>1.9599999999999999E-2</v>
      </c>
      <c r="N25" s="173">
        <f ca="1">IFERROR(历史数据!BM29,#N/A)</f>
        <v>2.0500000000000001E-2</v>
      </c>
      <c r="O25" s="173">
        <f ca="1">IFERROR(历史数据!BN29,#N/A)</f>
        <v>2.0199999999999999E-2</v>
      </c>
      <c r="P25" s="173">
        <f ca="1">IFERROR(历史数据!BO29,#N/A)</f>
        <v>1.9800000000000002E-2</v>
      </c>
      <c r="Q25" s="173">
        <f ca="1">IFERROR(历史数据!BP29,#N/A)</f>
        <v>2.6499999999999999E-2</v>
      </c>
      <c r="R25" s="85"/>
    </row>
    <row r="26" spans="1:18" ht="16.5">
      <c r="A26">
        <f>ROW()</f>
        <v>26</v>
      </c>
      <c r="B26">
        <v>9</v>
      </c>
      <c r="C26" s="701"/>
      <c r="D26" s="77"/>
      <c r="E26" s="78"/>
      <c r="F26" s="86"/>
      <c r="G26" s="86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5"/>
    </row>
    <row r="27" spans="1:18" ht="16.5">
      <c r="A27">
        <f>ROW()</f>
        <v>27</v>
      </c>
      <c r="B27">
        <v>10</v>
      </c>
      <c r="C27" s="701"/>
      <c r="D27" s="77" t="s">
        <v>276</v>
      </c>
      <c r="E27" s="167" t="s">
        <v>355</v>
      </c>
      <c r="F27" s="87">
        <f>F21*F24</f>
        <v>148249.33672032799</v>
      </c>
      <c r="G27" s="87">
        <f t="shared" ref="G27:Q27" si="1">G21*G24</f>
        <v>223982.9668033217</v>
      </c>
      <c r="H27" s="87">
        <f t="shared" si="1"/>
        <v>173590.24525272805</v>
      </c>
      <c r="I27" s="87">
        <f t="shared" si="1"/>
        <v>159774.96255427354</v>
      </c>
      <c r="J27" s="87">
        <f t="shared" si="1"/>
        <v>170738.73672667966</v>
      </c>
      <c r="K27" s="87">
        <f t="shared" si="1"/>
        <v>204578.99505872134</v>
      </c>
      <c r="L27" s="87">
        <f t="shared" si="1"/>
        <v>277439.26339526201</v>
      </c>
      <c r="M27" s="87">
        <f t="shared" si="1"/>
        <v>261301.08366743536</v>
      </c>
      <c r="N27" s="87">
        <f t="shared" si="1"/>
        <v>177589.35749091773</v>
      </c>
      <c r="O27" s="87">
        <f t="shared" si="1"/>
        <v>187852.3028399676</v>
      </c>
      <c r="P27" s="87">
        <f t="shared" si="1"/>
        <v>149268.81558774796</v>
      </c>
      <c r="Q27" s="87">
        <f t="shared" si="1"/>
        <v>141840.51004937227</v>
      </c>
      <c r="R27" s="82"/>
    </row>
    <row r="28" spans="1:18" ht="16.5">
      <c r="A28">
        <f>ROW()</f>
        <v>28</v>
      </c>
      <c r="B28">
        <v>11</v>
      </c>
      <c r="C28" s="701"/>
      <c r="D28" s="77"/>
      <c r="E28" s="168" t="s">
        <v>356</v>
      </c>
      <c r="F28" s="171">
        <f ca="1">历史数据!BE6</f>
        <v>143817</v>
      </c>
      <c r="G28" s="171">
        <f ca="1">历史数据!BF6</f>
        <v>162018</v>
      </c>
      <c r="H28" s="171">
        <f ca="1">历史数据!BG6</f>
        <v>162360</v>
      </c>
      <c r="I28" s="171">
        <f ca="1">历史数据!BH6</f>
        <v>146274</v>
      </c>
      <c r="J28" s="171">
        <f ca="1">历史数据!BI6</f>
        <v>147164</v>
      </c>
      <c r="K28" s="171">
        <f ca="1">历史数据!BJ6</f>
        <v>156898</v>
      </c>
      <c r="L28" s="171">
        <f ca="1">历史数据!BK6</f>
        <v>181953</v>
      </c>
      <c r="M28" s="171">
        <f ca="1">历史数据!BL6</f>
        <v>179473</v>
      </c>
      <c r="N28" s="171">
        <f ca="1">历史数据!BM6</f>
        <v>123819</v>
      </c>
      <c r="O28" s="171">
        <f ca="1">历史数据!BN6</f>
        <v>122626</v>
      </c>
      <c r="P28" s="171">
        <f ca="1">历史数据!BO6</f>
        <v>85624</v>
      </c>
      <c r="Q28" s="171">
        <f ca="1">历史数据!BP6</f>
        <v>99822</v>
      </c>
      <c r="R28" s="82"/>
    </row>
    <row r="29" spans="1:18" ht="16.5">
      <c r="A29">
        <f>ROW()</f>
        <v>29</v>
      </c>
      <c r="B29">
        <v>12</v>
      </c>
      <c r="C29" s="701"/>
      <c r="D29" s="77"/>
      <c r="E29" s="78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2"/>
    </row>
    <row r="30" spans="1:18" ht="16.5">
      <c r="A30">
        <f>ROW()</f>
        <v>30</v>
      </c>
      <c r="B30">
        <v>13</v>
      </c>
      <c r="C30" s="701"/>
      <c r="D30" s="77" t="s">
        <v>277</v>
      </c>
      <c r="E30" s="167" t="s">
        <v>308</v>
      </c>
      <c r="F30" s="88">
        <v>50</v>
      </c>
      <c r="G30" s="88">
        <v>60</v>
      </c>
      <c r="H30" s="88">
        <v>55</v>
      </c>
      <c r="I30" s="88">
        <v>52</v>
      </c>
      <c r="J30" s="88">
        <v>52</v>
      </c>
      <c r="K30" s="88">
        <v>51</v>
      </c>
      <c r="L30" s="88">
        <v>51</v>
      </c>
      <c r="M30" s="88">
        <v>51</v>
      </c>
      <c r="N30" s="88">
        <v>54</v>
      </c>
      <c r="O30" s="88">
        <v>53</v>
      </c>
      <c r="P30" s="88">
        <v>53</v>
      </c>
      <c r="Q30" s="88">
        <v>52</v>
      </c>
      <c r="R30" s="82"/>
    </row>
    <row r="31" spans="1:18" ht="16.5">
      <c r="A31">
        <f>ROW()</f>
        <v>31</v>
      </c>
      <c r="B31">
        <v>14</v>
      </c>
      <c r="C31" s="701"/>
      <c r="D31" s="77"/>
      <c r="E31" s="168" t="s">
        <v>273</v>
      </c>
      <c r="F31" s="172">
        <f ca="1">历史数据!BE8</f>
        <v>56.12</v>
      </c>
      <c r="G31" s="172">
        <f ca="1">历史数据!BF8</f>
        <v>66.2</v>
      </c>
      <c r="H31" s="172">
        <f ca="1">历史数据!BG8</f>
        <v>59.7</v>
      </c>
      <c r="I31" s="172">
        <f ca="1">历史数据!BH8</f>
        <v>60.86</v>
      </c>
      <c r="J31" s="172">
        <f ca="1">历史数据!BI8</f>
        <v>62.06</v>
      </c>
      <c r="K31" s="172">
        <f ca="1">历史数据!BJ8</f>
        <v>60.6</v>
      </c>
      <c r="L31" s="172">
        <f ca="1">历史数据!BK8</f>
        <v>60.83</v>
      </c>
      <c r="M31" s="172">
        <f ca="1">历史数据!BL8</f>
        <v>62.94</v>
      </c>
      <c r="N31" s="172">
        <f ca="1">历史数据!BM8</f>
        <v>69.56</v>
      </c>
      <c r="O31" s="172">
        <f ca="1">历史数据!BN8</f>
        <v>59.32</v>
      </c>
      <c r="P31" s="172">
        <f ca="1">历史数据!BO8</f>
        <v>68.45</v>
      </c>
      <c r="Q31" s="172">
        <f ca="1">历史数据!BP8</f>
        <v>54.26</v>
      </c>
      <c r="R31" s="82"/>
    </row>
    <row r="32" spans="1:18" ht="16.5">
      <c r="A32">
        <f>ROW()</f>
        <v>32</v>
      </c>
      <c r="B32">
        <v>15</v>
      </c>
      <c r="C32" s="701"/>
      <c r="D32" s="77"/>
      <c r="E32" s="78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0"/>
    </row>
    <row r="33" spans="1:18" ht="16.5">
      <c r="A33">
        <f>ROW()</f>
        <v>33</v>
      </c>
      <c r="B33">
        <v>16</v>
      </c>
      <c r="C33" s="701"/>
      <c r="D33" s="77" t="s">
        <v>278</v>
      </c>
      <c r="E33" s="167" t="s">
        <v>308</v>
      </c>
      <c r="F33" s="87">
        <f>F27*F30</f>
        <v>7412466.8360163998</v>
      </c>
      <c r="G33" s="87">
        <f t="shared" ref="G33:Q33" si="2">G27*G30</f>
        <v>13438978.008199302</v>
      </c>
      <c r="H33" s="87">
        <f t="shared" si="2"/>
        <v>9547463.4889000431</v>
      </c>
      <c r="I33" s="87">
        <f t="shared" si="2"/>
        <v>8308298.0528222248</v>
      </c>
      <c r="J33" s="87">
        <f t="shared" si="2"/>
        <v>8878414.3097873423</v>
      </c>
      <c r="K33" s="87">
        <f t="shared" si="2"/>
        <v>10433528.747994788</v>
      </c>
      <c r="L33" s="87">
        <f t="shared" si="2"/>
        <v>14149402.433158362</v>
      </c>
      <c r="M33" s="87">
        <f t="shared" si="2"/>
        <v>13326355.267039204</v>
      </c>
      <c r="N33" s="87">
        <f t="shared" si="2"/>
        <v>9589825.3045095578</v>
      </c>
      <c r="O33" s="87">
        <f t="shared" si="2"/>
        <v>9956172.0505182818</v>
      </c>
      <c r="P33" s="87">
        <f t="shared" si="2"/>
        <v>7911247.2261506421</v>
      </c>
      <c r="Q33" s="87">
        <f t="shared" si="2"/>
        <v>7375706.5225673579</v>
      </c>
      <c r="R33" s="89">
        <f>SUM(F33:Q33)</f>
        <v>120327858.24766351</v>
      </c>
    </row>
    <row r="34" spans="1:18" ht="16.5">
      <c r="A34">
        <f>ROW()</f>
        <v>34</v>
      </c>
      <c r="B34">
        <v>17</v>
      </c>
      <c r="C34" s="701"/>
      <c r="D34" s="77"/>
      <c r="E34" s="168" t="s">
        <v>273</v>
      </c>
      <c r="F34" s="171">
        <f ca="1">历史数据!BE4</f>
        <v>8070608.0999999996</v>
      </c>
      <c r="G34" s="171">
        <f ca="1">历史数据!BF4</f>
        <v>10725467.6</v>
      </c>
      <c r="H34" s="171">
        <f ca="1">历史数据!BG4</f>
        <v>9692354</v>
      </c>
      <c r="I34" s="171">
        <f ca="1">历史数据!BH4</f>
        <v>8902157</v>
      </c>
      <c r="J34" s="171">
        <f ca="1">历史数据!BI4</f>
        <v>9133285.9000000004</v>
      </c>
      <c r="K34" s="171">
        <f ca="1">历史数据!BJ4</f>
        <v>9508313.6999999993</v>
      </c>
      <c r="L34" s="171">
        <f ca="1">历史数据!BK4</f>
        <v>11068460.1</v>
      </c>
      <c r="M34" s="171">
        <f ca="1">历史数据!BL4</f>
        <v>11295529.699999999</v>
      </c>
      <c r="N34" s="171">
        <f ca="1">历史数据!BM4</f>
        <v>8613110.0999999996</v>
      </c>
      <c r="O34" s="171">
        <f ca="1">历史数据!BN4</f>
        <v>7274075.9000000004</v>
      </c>
      <c r="P34" s="171">
        <f ca="1">历史数据!BO4</f>
        <v>5861264.0999999996</v>
      </c>
      <c r="Q34" s="171">
        <f ca="1">历史数据!BP4</f>
        <v>5416807.5</v>
      </c>
      <c r="R34" s="89">
        <f ca="1">SUM(F34:Q34)</f>
        <v>105561433.69999999</v>
      </c>
    </row>
    <row r="35" spans="1:18" ht="16.5">
      <c r="A35">
        <f>ROW()</f>
        <v>35</v>
      </c>
      <c r="B35">
        <v>18</v>
      </c>
      <c r="C35" s="701"/>
      <c r="D35" s="77" t="s">
        <v>279</v>
      </c>
      <c r="E35" s="78"/>
      <c r="F35" s="250"/>
      <c r="G35" s="250"/>
      <c r="H35" s="250"/>
      <c r="I35" s="90"/>
      <c r="J35" s="90"/>
      <c r="K35" s="90"/>
      <c r="L35" s="90"/>
      <c r="M35" s="90"/>
      <c r="N35" s="90"/>
      <c r="O35" s="90"/>
      <c r="P35" s="90"/>
      <c r="Q35" s="90"/>
      <c r="R35" s="85">
        <f ca="1">R34/R33</f>
        <v>0.87728174703092698</v>
      </c>
    </row>
    <row r="36" spans="1:18" ht="16.5">
      <c r="A36">
        <f>ROW()</f>
        <v>36</v>
      </c>
      <c r="B36">
        <v>19</v>
      </c>
      <c r="C36" s="701"/>
      <c r="D36" s="77"/>
      <c r="E36" s="78"/>
      <c r="F36" s="87"/>
      <c r="G36" s="87"/>
      <c r="H36" s="87"/>
      <c r="I36" s="279"/>
      <c r="J36" s="87"/>
      <c r="K36" s="87"/>
      <c r="L36" s="87"/>
      <c r="M36" s="87"/>
      <c r="N36" s="87"/>
      <c r="O36" s="87"/>
      <c r="P36" s="87"/>
      <c r="Q36" s="87"/>
      <c r="R36" s="80"/>
    </row>
    <row r="37" spans="1:18" ht="16.5">
      <c r="A37">
        <f>ROW()</f>
        <v>37</v>
      </c>
      <c r="B37">
        <v>20</v>
      </c>
      <c r="C37" s="701"/>
      <c r="D37" s="91" t="s">
        <v>280</v>
      </c>
      <c r="E37" s="167" t="s">
        <v>308</v>
      </c>
      <c r="F37" s="147">
        <v>5929973.4688131204</v>
      </c>
      <c r="G37" s="147">
        <v>10751182.406559443</v>
      </c>
      <c r="H37" s="147">
        <v>7637970.7911200346</v>
      </c>
      <c r="I37" s="147">
        <v>6646638.4422577806</v>
      </c>
      <c r="J37" s="147">
        <v>7102731.4478298742</v>
      </c>
      <c r="K37" s="147">
        <v>8346822.9983958304</v>
      </c>
      <c r="L37" s="147">
        <v>11319521.946526691</v>
      </c>
      <c r="M37" s="147">
        <v>10661084.213631364</v>
      </c>
      <c r="N37" s="147">
        <v>7671860.2436076468</v>
      </c>
      <c r="O37" s="147">
        <v>7964937.6404146254</v>
      </c>
      <c r="P37" s="147">
        <v>6328997.7809205139</v>
      </c>
      <c r="Q37" s="147">
        <v>5900565.2180538867</v>
      </c>
      <c r="R37" s="93">
        <f>SUM(F37:Q37)</f>
        <v>96262286.598130822</v>
      </c>
    </row>
    <row r="38" spans="1:18" ht="16.5">
      <c r="A38">
        <f>ROW()</f>
        <v>38</v>
      </c>
      <c r="B38">
        <v>21</v>
      </c>
      <c r="C38" s="701"/>
      <c r="D38" s="91"/>
      <c r="E38" s="168" t="s">
        <v>273</v>
      </c>
      <c r="F38" s="92">
        <f t="shared" ref="F38:Q38" si="3">F4</f>
        <v>6025982.1299999999</v>
      </c>
      <c r="G38" s="92">
        <f t="shared" si="3"/>
        <v>8042738.3499999996</v>
      </c>
      <c r="H38" s="92">
        <f t="shared" si="3"/>
        <v>7795164.2199999988</v>
      </c>
      <c r="I38" s="92">
        <f t="shared" si="3"/>
        <v>7273847.8999999994</v>
      </c>
      <c r="J38" s="92">
        <f t="shared" si="3"/>
        <v>7664391.0300000012</v>
      </c>
      <c r="K38" s="92">
        <f t="shared" si="3"/>
        <v>10075462.709999999</v>
      </c>
      <c r="L38" s="92">
        <f t="shared" si="3"/>
        <v>9247933.459999999</v>
      </c>
      <c r="M38" s="92">
        <f t="shared" si="3"/>
        <v>9472686.2200000007</v>
      </c>
      <c r="N38" s="92">
        <f t="shared" si="3"/>
        <v>7570994.8300000001</v>
      </c>
      <c r="O38" s="92">
        <f t="shared" si="3"/>
        <v>8129887.3500000006</v>
      </c>
      <c r="P38" s="92">
        <f t="shared" si="3"/>
        <v>5020488.5900000008</v>
      </c>
      <c r="Q38" s="92">
        <f t="shared" si="3"/>
        <v>0</v>
      </c>
      <c r="R38" s="93">
        <f>SUM(F38:Q38)</f>
        <v>86319576.789999992</v>
      </c>
    </row>
    <row r="39" spans="1:18" ht="16.5">
      <c r="A39">
        <f>ROW()</f>
        <v>39</v>
      </c>
      <c r="B39">
        <v>22</v>
      </c>
      <c r="C39" s="701"/>
      <c r="D39" s="91"/>
      <c r="E39" s="69" t="s">
        <v>352</v>
      </c>
      <c r="F39" s="170">
        <f ca="1">F38/F34</f>
        <v>0.74665775556615122</v>
      </c>
      <c r="G39" s="170">
        <f t="shared" ref="G39:Q39" ca="1" si="4">G38/G34</f>
        <v>0.74987297989693236</v>
      </c>
      <c r="H39" s="170">
        <f t="shared" ca="1" si="4"/>
        <v>0.80425913250795411</v>
      </c>
      <c r="I39" s="170">
        <f t="shared" ca="1" si="4"/>
        <v>0.81708825175741107</v>
      </c>
      <c r="J39" s="170">
        <f t="shared" ca="1" si="4"/>
        <v>0.83917125927263492</v>
      </c>
      <c r="K39" s="170">
        <f t="shared" ca="1" si="4"/>
        <v>1.0596476965205723</v>
      </c>
      <c r="L39" s="170">
        <f t="shared" ca="1" si="4"/>
        <v>0.83552123569565018</v>
      </c>
      <c r="M39" s="170">
        <f t="shared" ca="1" si="4"/>
        <v>0.83862257650475669</v>
      </c>
      <c r="N39" s="170">
        <f t="shared" ca="1" si="4"/>
        <v>0.87900824929661592</v>
      </c>
      <c r="O39" s="170">
        <f t="shared" ca="1" si="4"/>
        <v>1.1176522573815872</v>
      </c>
      <c r="P39" s="170">
        <f t="shared" ca="1" si="4"/>
        <v>0.8565538942358869</v>
      </c>
      <c r="Q39" s="170">
        <f t="shared" ca="1" si="4"/>
        <v>0</v>
      </c>
      <c r="R39" s="93"/>
    </row>
    <row r="40" spans="1:18" ht="17.25" thickBot="1">
      <c r="A40">
        <f>ROW()</f>
        <v>40</v>
      </c>
      <c r="B40">
        <v>23</v>
      </c>
      <c r="C40" s="702"/>
      <c r="D40" s="94" t="s">
        <v>532</v>
      </c>
      <c r="E40" s="95"/>
      <c r="F40" s="121">
        <f>F38/F37</f>
        <v>1.0161904031597793</v>
      </c>
      <c r="G40" s="121">
        <f t="shared" ref="G40:Q40" si="5">G38/G37</f>
        <v>0.74807942474243716</v>
      </c>
      <c r="H40" s="121">
        <f t="shared" si="5"/>
        <v>1.0205805223898889</v>
      </c>
      <c r="I40" s="121">
        <f t="shared" si="5"/>
        <v>1.0943649129091433</v>
      </c>
      <c r="J40" s="121">
        <f t="shared" si="5"/>
        <v>1.0790765617840912</v>
      </c>
      <c r="K40" s="121">
        <f t="shared" si="5"/>
        <v>1.2071015177794466</v>
      </c>
      <c r="L40" s="121">
        <f t="shared" si="5"/>
        <v>0.81698975484010228</v>
      </c>
      <c r="M40" s="121">
        <f t="shared" si="5"/>
        <v>0.88852934937781791</v>
      </c>
      <c r="N40" s="121">
        <f t="shared" si="5"/>
        <v>0.98685254809070722</v>
      </c>
      <c r="O40" s="121">
        <f t="shared" si="5"/>
        <v>1.0207094790985443</v>
      </c>
      <c r="P40" s="121">
        <f t="shared" si="5"/>
        <v>0.79325175387718361</v>
      </c>
      <c r="Q40" s="121">
        <f t="shared" si="5"/>
        <v>0</v>
      </c>
      <c r="R40" s="121">
        <f>R38/R37</f>
        <v>0.89671230385749123</v>
      </c>
    </row>
    <row r="41" spans="1:18" ht="16.5">
      <c r="A41">
        <f>ROW()</f>
        <v>41</v>
      </c>
      <c r="B41">
        <v>24</v>
      </c>
      <c r="C41" s="66"/>
      <c r="D41" s="66"/>
      <c r="E41" s="6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</row>
    <row r="42" spans="1:18" ht="17.25" thickBot="1">
      <c r="A42">
        <f>ROW()</f>
        <v>42</v>
      </c>
      <c r="B42">
        <v>25</v>
      </c>
      <c r="C42" s="66">
        <f>B45-B21</f>
        <v>24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</row>
    <row r="43" spans="1:18" ht="16.5">
      <c r="A43">
        <f>ROW()</f>
        <v>43</v>
      </c>
      <c r="B43">
        <v>26</v>
      </c>
      <c r="C43" s="97" t="s">
        <v>283</v>
      </c>
      <c r="D43" s="98"/>
      <c r="E43" s="73"/>
      <c r="F43" s="99">
        <v>42005</v>
      </c>
      <c r="G43" s="99">
        <v>42036</v>
      </c>
      <c r="H43" s="99">
        <v>42064</v>
      </c>
      <c r="I43" s="99">
        <v>42095</v>
      </c>
      <c r="J43" s="99">
        <v>42125</v>
      </c>
      <c r="K43" s="99">
        <v>42156</v>
      </c>
      <c r="L43" s="99">
        <v>42186</v>
      </c>
      <c r="M43" s="99">
        <v>42217</v>
      </c>
      <c r="N43" s="99">
        <v>42248</v>
      </c>
      <c r="O43" s="99">
        <v>42278</v>
      </c>
      <c r="P43" s="99">
        <v>42309</v>
      </c>
      <c r="Q43" s="99">
        <v>42339</v>
      </c>
      <c r="R43" s="100" t="s">
        <v>268</v>
      </c>
    </row>
    <row r="44" spans="1:18" ht="16.5">
      <c r="A44">
        <f>ROW()</f>
        <v>44</v>
      </c>
      <c r="B44">
        <v>27</v>
      </c>
      <c r="C44" s="101"/>
      <c r="D44" s="102"/>
      <c r="E44" s="78"/>
      <c r="F44" s="103" t="s">
        <v>284</v>
      </c>
      <c r="G44" s="103" t="s">
        <v>284</v>
      </c>
      <c r="H44" s="103" t="s">
        <v>284</v>
      </c>
      <c r="I44" s="103" t="s">
        <v>284</v>
      </c>
      <c r="J44" s="103" t="s">
        <v>284</v>
      </c>
      <c r="K44" s="103" t="s">
        <v>284</v>
      </c>
      <c r="L44" s="103" t="s">
        <v>284</v>
      </c>
      <c r="M44" s="103" t="s">
        <v>284</v>
      </c>
      <c r="N44" s="103" t="s">
        <v>284</v>
      </c>
      <c r="O44" s="103" t="s">
        <v>284</v>
      </c>
      <c r="P44" s="103" t="s">
        <v>284</v>
      </c>
      <c r="Q44" s="103" t="s">
        <v>284</v>
      </c>
      <c r="R44" s="104"/>
    </row>
    <row r="45" spans="1:18" ht="16.5">
      <c r="A45">
        <f>ROW()</f>
        <v>45</v>
      </c>
      <c r="B45">
        <v>28</v>
      </c>
      <c r="C45" s="703" t="s">
        <v>285</v>
      </c>
      <c r="D45" s="102" t="s">
        <v>286</v>
      </c>
      <c r="E45" s="78" t="s">
        <v>281</v>
      </c>
      <c r="F45" s="87">
        <v>1930474.43018184</v>
      </c>
      <c r="G45" s="87">
        <v>2710376.7232685457</v>
      </c>
      <c r="H45" s="87">
        <v>1842459.210289136</v>
      </c>
      <c r="I45" s="87">
        <v>1644832.6090300977</v>
      </c>
      <c r="J45" s="87">
        <v>1709277.6907100796</v>
      </c>
      <c r="K45" s="87">
        <v>1527001.1573069894</v>
      </c>
      <c r="L45" s="87">
        <v>2919776.3929444235</v>
      </c>
      <c r="M45" s="87">
        <v>2974568.7774328059</v>
      </c>
      <c r="N45" s="87">
        <v>1634112.3363519902</v>
      </c>
      <c r="O45" s="87">
        <v>1778664.5854766283</v>
      </c>
      <c r="P45" s="87">
        <v>1569198.9594049808</v>
      </c>
      <c r="Q45" s="87">
        <v>1457399.4797024904</v>
      </c>
      <c r="R45" s="82"/>
    </row>
    <row r="46" spans="1:18" ht="16.5">
      <c r="A46">
        <f>ROW()</f>
        <v>46</v>
      </c>
      <c r="B46">
        <v>29</v>
      </c>
      <c r="C46" s="703"/>
      <c r="D46" s="102"/>
      <c r="E46" s="78" t="s">
        <v>282</v>
      </c>
      <c r="F46" s="171">
        <f ca="1">历史数据!BE431</f>
        <v>1687871</v>
      </c>
      <c r="G46" s="171">
        <f ca="1">历史数据!BF431</f>
        <v>2235886</v>
      </c>
      <c r="H46" s="171">
        <f ca="1">历史数据!BG431</f>
        <v>1387963</v>
      </c>
      <c r="I46" s="171">
        <f ca="1">历史数据!BH431</f>
        <v>1715059</v>
      </c>
      <c r="J46" s="171">
        <f ca="1">历史数据!BI431</f>
        <v>1507309</v>
      </c>
      <c r="K46" s="171">
        <f ca="1">历史数据!BJ431</f>
        <v>2004253</v>
      </c>
      <c r="L46" s="171">
        <f ca="1">历史数据!BK431</f>
        <v>2721690</v>
      </c>
      <c r="M46" s="171">
        <f ca="1">历史数据!BL431</f>
        <v>2781283</v>
      </c>
      <c r="N46" s="171">
        <f ca="1">历史数据!BM431</f>
        <v>1767778</v>
      </c>
      <c r="O46" s="171">
        <f ca="1">历史数据!BN431</f>
        <v>1819037</v>
      </c>
      <c r="P46" s="171">
        <f ca="1">历史数据!BO431</f>
        <v>1693531</v>
      </c>
      <c r="Q46" s="171">
        <f ca="1">历史数据!BP431</f>
        <v>1362427</v>
      </c>
      <c r="R46" s="82"/>
    </row>
    <row r="47" spans="1:18" ht="16.5">
      <c r="A47">
        <f>ROW()</f>
        <v>47</v>
      </c>
      <c r="B47">
        <v>30</v>
      </c>
      <c r="C47" s="703"/>
      <c r="D47" s="102"/>
      <c r="E47" s="78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2"/>
    </row>
    <row r="48" spans="1:18" ht="16.5">
      <c r="A48">
        <f>ROW()</f>
        <v>48</v>
      </c>
      <c r="B48">
        <v>31</v>
      </c>
      <c r="C48" s="703"/>
      <c r="D48" s="102" t="s">
        <v>274</v>
      </c>
      <c r="E48" s="78" t="s">
        <v>272</v>
      </c>
      <c r="F48" s="84">
        <v>1.4999999999999999E-2</v>
      </c>
      <c r="G48" s="84">
        <v>0.02</v>
      </c>
      <c r="H48" s="84">
        <v>0.02</v>
      </c>
      <c r="I48" s="84">
        <v>0.02</v>
      </c>
      <c r="J48" s="84">
        <v>0.02</v>
      </c>
      <c r="K48" s="84">
        <v>0.02</v>
      </c>
      <c r="L48" s="84">
        <v>1.4999999999999999E-2</v>
      </c>
      <c r="M48" s="84">
        <v>1.4999999999999999E-2</v>
      </c>
      <c r="N48" s="84">
        <v>0.02</v>
      </c>
      <c r="O48" s="84">
        <v>0.02</v>
      </c>
      <c r="P48" s="84">
        <v>0.02</v>
      </c>
      <c r="Q48" s="84">
        <v>0.02</v>
      </c>
      <c r="R48" s="85"/>
    </row>
    <row r="49" spans="1:18" ht="16.5">
      <c r="A49">
        <f>ROW()</f>
        <v>49</v>
      </c>
      <c r="B49">
        <v>32</v>
      </c>
      <c r="C49" s="703"/>
      <c r="D49" s="102"/>
      <c r="E49" s="78" t="s">
        <v>275</v>
      </c>
      <c r="F49" s="185">
        <f ca="1">历史数据!BE405</f>
        <v>1.4999999999999999E-2</v>
      </c>
      <c r="G49" s="185">
        <f ca="1">历史数据!BF405</f>
        <v>1.14E-2</v>
      </c>
      <c r="H49" s="185">
        <f ca="1">历史数据!BG405</f>
        <v>1.7299999999999999E-2</v>
      </c>
      <c r="I49" s="185">
        <f ca="1">历史数据!BH405</f>
        <v>1.3599999999999999E-2</v>
      </c>
      <c r="J49" s="185">
        <f ca="1">历史数据!BI405</f>
        <v>1.6400000000000001E-2</v>
      </c>
      <c r="K49" s="185">
        <f ca="1">历史数据!BJ405</f>
        <v>1.32E-2</v>
      </c>
      <c r="L49" s="185">
        <f ca="1">历史数据!BK405</f>
        <v>9.4000000000000004E-3</v>
      </c>
      <c r="M49" s="185">
        <f ca="1">历史数据!BL405</f>
        <v>7.4999999999999997E-3</v>
      </c>
      <c r="N49" s="185">
        <f ca="1">历史数据!BM405</f>
        <v>9.7999999999999997E-3</v>
      </c>
      <c r="O49" s="185">
        <f ca="1">历史数据!BN405</f>
        <v>8.5000000000000006E-3</v>
      </c>
      <c r="P49" s="185">
        <f ca="1">历史数据!BO405</f>
        <v>8.8999999999999999E-3</v>
      </c>
      <c r="Q49" s="185">
        <f ca="1">历史数据!BP405</f>
        <v>1.2699999999999999E-2</v>
      </c>
      <c r="R49" s="85"/>
    </row>
    <row r="50" spans="1:18" ht="16.5">
      <c r="A50">
        <f>ROW()</f>
        <v>50</v>
      </c>
      <c r="B50">
        <v>33</v>
      </c>
      <c r="C50" s="703"/>
      <c r="D50" s="102"/>
      <c r="E50" s="78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5"/>
    </row>
    <row r="51" spans="1:18" ht="16.5">
      <c r="A51">
        <f>ROW()</f>
        <v>51</v>
      </c>
      <c r="B51">
        <v>34</v>
      </c>
      <c r="C51" s="703"/>
      <c r="D51" s="102" t="s">
        <v>287</v>
      </c>
      <c r="E51" s="78" t="s">
        <v>281</v>
      </c>
      <c r="F51" s="87">
        <f>F45*F48</f>
        <v>28957.116452727598</v>
      </c>
      <c r="G51" s="87">
        <f t="shared" ref="G51:Q51" si="6">G45*G48</f>
        <v>54207.534465370918</v>
      </c>
      <c r="H51" s="87">
        <f t="shared" si="6"/>
        <v>36849.184205782723</v>
      </c>
      <c r="I51" s="87">
        <f t="shared" si="6"/>
        <v>32896.652180601952</v>
      </c>
      <c r="J51" s="87">
        <f t="shared" si="6"/>
        <v>34185.553814201594</v>
      </c>
      <c r="K51" s="87">
        <f t="shared" si="6"/>
        <v>30540.023146139789</v>
      </c>
      <c r="L51" s="87">
        <f t="shared" si="6"/>
        <v>43796.645894166351</v>
      </c>
      <c r="M51" s="87">
        <f t="shared" si="6"/>
        <v>44618.531661492088</v>
      </c>
      <c r="N51" s="87">
        <f t="shared" si="6"/>
        <v>32682.246727039805</v>
      </c>
      <c r="O51" s="87">
        <f t="shared" si="6"/>
        <v>35573.291709532568</v>
      </c>
      <c r="P51" s="87">
        <f t="shared" si="6"/>
        <v>31383.979188099616</v>
      </c>
      <c r="Q51" s="87">
        <f t="shared" si="6"/>
        <v>29147.98959404981</v>
      </c>
      <c r="R51" s="82"/>
    </row>
    <row r="52" spans="1:18" ht="16.5">
      <c r="A52">
        <f>ROW()</f>
        <v>52</v>
      </c>
      <c r="B52">
        <v>35</v>
      </c>
      <c r="C52" s="703"/>
      <c r="D52" s="102"/>
      <c r="E52" s="78" t="s">
        <v>275</v>
      </c>
      <c r="F52" s="171">
        <f ca="1">历史数据!BE382</f>
        <v>25357</v>
      </c>
      <c r="G52" s="171">
        <f ca="1">历史数据!BF382</f>
        <v>25546</v>
      </c>
      <c r="H52" s="171">
        <f ca="1">历史数据!BG382</f>
        <v>23964</v>
      </c>
      <c r="I52" s="171">
        <f ca="1">历史数据!BH382</f>
        <v>23404</v>
      </c>
      <c r="J52" s="171">
        <f ca="1">历史数据!BI382</f>
        <v>24750</v>
      </c>
      <c r="K52" s="171">
        <f ca="1">历史数据!BJ382</f>
        <v>26464</v>
      </c>
      <c r="L52" s="171">
        <f ca="1">历史数据!BK382</f>
        <v>25596</v>
      </c>
      <c r="M52" s="171">
        <f ca="1">历史数据!BL382</f>
        <v>20963</v>
      </c>
      <c r="N52" s="171">
        <f ca="1">历史数据!BM382</f>
        <v>17253</v>
      </c>
      <c r="O52" s="171">
        <f ca="1">历史数据!BN382</f>
        <v>15434</v>
      </c>
      <c r="P52" s="171">
        <f ca="1">历史数据!BO382</f>
        <v>15042</v>
      </c>
      <c r="Q52" s="171">
        <f ca="1">历史数据!BP382</f>
        <v>17331</v>
      </c>
      <c r="R52" s="82"/>
    </row>
    <row r="53" spans="1:18" ht="16.5">
      <c r="A53">
        <f>ROW()</f>
        <v>53</v>
      </c>
      <c r="B53">
        <v>36</v>
      </c>
      <c r="C53" s="703"/>
      <c r="D53" s="102"/>
      <c r="E53" s="78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2"/>
    </row>
    <row r="54" spans="1:18" ht="16.5">
      <c r="A54">
        <f>ROW()</f>
        <v>54</v>
      </c>
      <c r="B54">
        <v>37</v>
      </c>
      <c r="C54" s="703"/>
      <c r="D54" s="102" t="s">
        <v>277</v>
      </c>
      <c r="E54" s="78" t="s">
        <v>272</v>
      </c>
      <c r="F54" s="88">
        <v>50</v>
      </c>
      <c r="G54" s="88">
        <v>60</v>
      </c>
      <c r="H54" s="88">
        <v>50</v>
      </c>
      <c r="I54" s="88">
        <v>50</v>
      </c>
      <c r="J54" s="88">
        <v>50</v>
      </c>
      <c r="K54" s="88">
        <v>50</v>
      </c>
      <c r="L54" s="88">
        <v>55</v>
      </c>
      <c r="M54" s="88">
        <v>55</v>
      </c>
      <c r="N54" s="88">
        <v>50</v>
      </c>
      <c r="O54" s="88">
        <v>50</v>
      </c>
      <c r="P54" s="88">
        <v>50</v>
      </c>
      <c r="Q54" s="88">
        <v>50</v>
      </c>
      <c r="R54" s="82"/>
    </row>
    <row r="55" spans="1:18" ht="16.5">
      <c r="A55">
        <f>ROW()</f>
        <v>55</v>
      </c>
      <c r="B55">
        <v>38</v>
      </c>
      <c r="C55" s="703"/>
      <c r="D55" s="102"/>
      <c r="E55" s="78" t="s">
        <v>275</v>
      </c>
      <c r="F55" s="171">
        <f ca="1">历史数据!BE384</f>
        <v>62.43</v>
      </c>
      <c r="G55" s="171">
        <f ca="1">历史数据!BF384</f>
        <v>70.5</v>
      </c>
      <c r="H55" s="171">
        <f ca="1">历史数据!BG384</f>
        <v>69.83</v>
      </c>
      <c r="I55" s="171">
        <f ca="1">历史数据!BH384</f>
        <v>58.87</v>
      </c>
      <c r="J55" s="171">
        <f ca="1">历史数据!BI384</f>
        <v>53.58</v>
      </c>
      <c r="K55" s="171">
        <f ca="1">历史数据!BJ384</f>
        <v>58.82</v>
      </c>
      <c r="L55" s="171">
        <f ca="1">历史数据!BK384</f>
        <v>54.74</v>
      </c>
      <c r="M55" s="171">
        <f ca="1">历史数据!BL384</f>
        <v>62.01</v>
      </c>
      <c r="N55" s="171">
        <f ca="1">历史数据!BM384</f>
        <v>63.51</v>
      </c>
      <c r="O55" s="171">
        <f ca="1">历史数据!BN384</f>
        <v>72.02</v>
      </c>
      <c r="P55" s="171">
        <f ca="1">历史数据!BO384</f>
        <v>63.46</v>
      </c>
      <c r="Q55" s="171">
        <f ca="1">历史数据!BP384</f>
        <v>59.16</v>
      </c>
      <c r="R55" s="104"/>
    </row>
    <row r="56" spans="1:18" ht="16.5">
      <c r="A56">
        <f>ROW()</f>
        <v>56</v>
      </c>
      <c r="B56">
        <v>39</v>
      </c>
      <c r="C56" s="703"/>
      <c r="D56" s="102"/>
      <c r="E56" s="78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104"/>
    </row>
    <row r="57" spans="1:18" ht="16.5">
      <c r="A57">
        <f>ROW()</f>
        <v>57</v>
      </c>
      <c r="B57">
        <v>40</v>
      </c>
      <c r="C57" s="703"/>
      <c r="D57" s="102" t="s">
        <v>278</v>
      </c>
      <c r="E57" s="78" t="s">
        <v>272</v>
      </c>
      <c r="F57" s="87">
        <f>F51*F54</f>
        <v>1447855.8226363799</v>
      </c>
      <c r="G57" s="87">
        <f t="shared" ref="G57:Q57" si="7">G51*G54</f>
        <v>3252452.067922255</v>
      </c>
      <c r="H57" s="87">
        <f t="shared" si="7"/>
        <v>1842459.2102891363</v>
      </c>
      <c r="I57" s="87">
        <f t="shared" si="7"/>
        <v>1644832.6090300975</v>
      </c>
      <c r="J57" s="87">
        <f t="shared" si="7"/>
        <v>1709277.6907100796</v>
      </c>
      <c r="K57" s="87">
        <f t="shared" si="7"/>
        <v>1527001.1573069894</v>
      </c>
      <c r="L57" s="87">
        <f t="shared" si="7"/>
        <v>2408815.5241791494</v>
      </c>
      <c r="M57" s="87">
        <f t="shared" si="7"/>
        <v>2454019.2413820648</v>
      </c>
      <c r="N57" s="87">
        <f t="shared" si="7"/>
        <v>1634112.3363519902</v>
      </c>
      <c r="O57" s="87">
        <f t="shared" si="7"/>
        <v>1778664.5854766285</v>
      </c>
      <c r="P57" s="87">
        <f t="shared" si="7"/>
        <v>1569198.9594049808</v>
      </c>
      <c r="Q57" s="87">
        <f t="shared" si="7"/>
        <v>1457399.4797024904</v>
      </c>
      <c r="R57" s="82">
        <f>SUM(F57:Q57)</f>
        <v>22726088.68439224</v>
      </c>
    </row>
    <row r="58" spans="1:18" ht="16.5">
      <c r="A58">
        <f>ROW()</f>
        <v>58</v>
      </c>
      <c r="B58">
        <v>41</v>
      </c>
      <c r="C58" s="703"/>
      <c r="D58" s="102"/>
      <c r="E58" s="424" t="s">
        <v>721</v>
      </c>
      <c r="F58" s="171">
        <f ca="1">历史数据!BE380</f>
        <v>1583010</v>
      </c>
      <c r="G58" s="171">
        <f ca="1">历史数据!BF380</f>
        <v>1801114</v>
      </c>
      <c r="H58" s="171">
        <f ca="1">历史数据!BG380</f>
        <v>1673412</v>
      </c>
      <c r="I58" s="171">
        <f ca="1">历史数据!BH380</f>
        <v>1377864</v>
      </c>
      <c r="J58" s="171">
        <f ca="1">历史数据!BI380</f>
        <v>1326014</v>
      </c>
      <c r="K58" s="171">
        <f ca="1">历史数据!BJ380</f>
        <v>1556515</v>
      </c>
      <c r="L58" s="171">
        <f ca="1">历史数据!BK380</f>
        <v>1401150</v>
      </c>
      <c r="M58" s="171">
        <f ca="1">历史数据!BL380</f>
        <v>1300015</v>
      </c>
      <c r="N58" s="171">
        <f ca="1">历史数据!BM380</f>
        <v>1095754</v>
      </c>
      <c r="O58" s="171">
        <f ca="1">历史数据!BN380</f>
        <v>1111582</v>
      </c>
      <c r="P58" s="171">
        <f ca="1">历史数据!BO380</f>
        <v>954595</v>
      </c>
      <c r="Q58" s="171">
        <f ca="1">历史数据!BP380</f>
        <v>1025227</v>
      </c>
      <c r="R58" s="82"/>
    </row>
    <row r="59" spans="1:18" ht="16.5">
      <c r="A59">
        <f>ROW()</f>
        <v>59</v>
      </c>
      <c r="B59">
        <v>42</v>
      </c>
      <c r="C59" s="703"/>
      <c r="D59" s="102" t="s">
        <v>288</v>
      </c>
      <c r="E59" s="66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85"/>
    </row>
    <row r="60" spans="1:18" ht="16.5">
      <c r="A60">
        <f>ROW()</f>
        <v>60</v>
      </c>
      <c r="B60">
        <v>43</v>
      </c>
      <c r="C60" s="703"/>
      <c r="D60" s="102"/>
      <c r="E60" s="78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104"/>
    </row>
    <row r="61" spans="1:18" ht="16.5">
      <c r="A61">
        <f>ROW()</f>
        <v>61</v>
      </c>
      <c r="B61">
        <v>44</v>
      </c>
      <c r="C61" s="703"/>
      <c r="D61" s="91" t="s">
        <v>289</v>
      </c>
      <c r="E61" s="78" t="s">
        <v>272</v>
      </c>
      <c r="F61" s="147">
        <v>1082544.5652510175</v>
      </c>
      <c r="G61" s="147">
        <v>2431819.6983574443</v>
      </c>
      <c r="H61" s="147">
        <v>1377584.8213694021</v>
      </c>
      <c r="I61" s="147">
        <v>1229821.763890072</v>
      </c>
      <c r="J61" s="147">
        <v>1278006.5843943602</v>
      </c>
      <c r="K61" s="147">
        <v>1141720.5899442986</v>
      </c>
      <c r="L61" s="147">
        <v>1801042.6961188626</v>
      </c>
      <c r="M61" s="147">
        <v>1834840.9774270488</v>
      </c>
      <c r="N61" s="147">
        <v>1221806.3436084017</v>
      </c>
      <c r="O61" s="147">
        <v>1329886.3397227582</v>
      </c>
      <c r="P61" s="147">
        <v>1173271.384306916</v>
      </c>
      <c r="Q61" s="147">
        <v>1089680.2440444522</v>
      </c>
      <c r="R61" s="148">
        <f>SUM(F61:Q61)</f>
        <v>16992026.008435033</v>
      </c>
    </row>
    <row r="62" spans="1:18" ht="16.5">
      <c r="A62">
        <f>ROW()</f>
        <v>62</v>
      </c>
      <c r="B62">
        <v>45</v>
      </c>
      <c r="C62" s="703"/>
      <c r="D62" s="91"/>
      <c r="E62" s="78" t="s">
        <v>275</v>
      </c>
      <c r="F62" s="92">
        <f t="shared" ref="F62:Q62" si="8">F6</f>
        <v>1221501.7000000002</v>
      </c>
      <c r="G62" s="92">
        <f t="shared" si="8"/>
        <v>1447117.3000000003</v>
      </c>
      <c r="H62" s="92">
        <f t="shared" si="8"/>
        <v>1285926</v>
      </c>
      <c r="I62" s="92">
        <f t="shared" si="8"/>
        <v>1243047.1000000001</v>
      </c>
      <c r="J62" s="92">
        <f t="shared" si="8"/>
        <v>1139836.3999999999</v>
      </c>
      <c r="K62" s="92">
        <f t="shared" si="8"/>
        <v>1314420.3999999999</v>
      </c>
      <c r="L62" s="92">
        <f t="shared" si="8"/>
        <v>1227563.6000000001</v>
      </c>
      <c r="M62" s="92">
        <f t="shared" si="8"/>
        <v>1135093.7</v>
      </c>
      <c r="N62" s="92">
        <f t="shared" si="8"/>
        <v>1032865.06</v>
      </c>
      <c r="O62" s="92">
        <f t="shared" si="8"/>
        <v>1041597.9</v>
      </c>
      <c r="P62" s="92">
        <f t="shared" si="8"/>
        <v>907193.58333333337</v>
      </c>
      <c r="Q62" s="92">
        <f t="shared" si="8"/>
        <v>0</v>
      </c>
      <c r="R62" s="92">
        <f>SUM(F62:Q62)</f>
        <v>12996162.743333334</v>
      </c>
    </row>
    <row r="63" spans="1:18" ht="16.5">
      <c r="A63">
        <f>ROW()</f>
        <v>63</v>
      </c>
      <c r="B63">
        <v>46</v>
      </c>
      <c r="C63" s="703"/>
      <c r="D63" s="91"/>
      <c r="E63" s="69" t="s">
        <v>352</v>
      </c>
      <c r="F63" s="170">
        <f ca="1">F62/F58</f>
        <v>0.77163233333965053</v>
      </c>
      <c r="G63" s="170">
        <f t="shared" ref="G63:R63" ca="1" si="9">G62/G58</f>
        <v>0.8034568050661981</v>
      </c>
      <c r="H63" s="170">
        <f t="shared" ca="1" si="9"/>
        <v>0.7684455471814472</v>
      </c>
      <c r="I63" s="170">
        <f t="shared" ca="1" si="9"/>
        <v>0.90215514738755065</v>
      </c>
      <c r="J63" s="170">
        <f t="shared" ca="1" si="9"/>
        <v>0.85959605253036542</v>
      </c>
      <c r="K63" s="170">
        <f t="shared" ca="1" si="9"/>
        <v>0.84446368971709229</v>
      </c>
      <c r="L63" s="170">
        <f t="shared" ca="1" si="9"/>
        <v>0.87611147985583282</v>
      </c>
      <c r="M63" s="170">
        <f t="shared" ca="1" si="9"/>
        <v>0.87313892532009241</v>
      </c>
      <c r="N63" s="170">
        <f t="shared" ca="1" si="9"/>
        <v>0.94260669821876086</v>
      </c>
      <c r="O63" s="170">
        <f t="shared" ca="1" si="9"/>
        <v>0.93704099202757873</v>
      </c>
      <c r="P63" s="170">
        <f t="shared" ca="1" si="9"/>
        <v>0.95034395040130459</v>
      </c>
      <c r="Q63" s="170">
        <f t="shared" ca="1" si="9"/>
        <v>0</v>
      </c>
      <c r="R63" s="170" t="e">
        <f t="shared" si="9"/>
        <v>#DIV/0!</v>
      </c>
    </row>
    <row r="64" spans="1:18" ht="17.25" thickBot="1">
      <c r="A64">
        <f>ROW()</f>
        <v>64</v>
      </c>
      <c r="B64">
        <v>47</v>
      </c>
      <c r="C64" s="704"/>
      <c r="D64" s="94" t="s">
        <v>532</v>
      </c>
      <c r="E64" s="95"/>
      <c r="F64" s="121">
        <f>F62/F61</f>
        <v>1.1283615836330596</v>
      </c>
      <c r="G64" s="121">
        <f t="shared" ref="G64:R64" si="10">G62/G61</f>
        <v>0.5950759017938072</v>
      </c>
      <c r="H64" s="121">
        <f t="shared" si="10"/>
        <v>0.93346411781868521</v>
      </c>
      <c r="I64" s="121">
        <f t="shared" si="10"/>
        <v>1.0107538640949847</v>
      </c>
      <c r="J64" s="121">
        <f t="shared" si="10"/>
        <v>0.89188617172904605</v>
      </c>
      <c r="K64" s="121">
        <f t="shared" si="10"/>
        <v>1.1512627621650642</v>
      </c>
      <c r="L64" s="121">
        <f t="shared" si="10"/>
        <v>0.68158495223090765</v>
      </c>
      <c r="M64" s="121">
        <f t="shared" si="10"/>
        <v>0.61863328428151476</v>
      </c>
      <c r="N64" s="121">
        <f t="shared" si="10"/>
        <v>0.84535905825272195</v>
      </c>
      <c r="O64" s="121">
        <f t="shared" si="10"/>
        <v>0.78322324915160968</v>
      </c>
      <c r="P64" s="121">
        <f t="shared" si="10"/>
        <v>0.77321717333900353</v>
      </c>
      <c r="Q64" s="121">
        <f t="shared" si="10"/>
        <v>0</v>
      </c>
      <c r="R64" s="121">
        <f t="shared" si="10"/>
        <v>0.76483891543491589</v>
      </c>
    </row>
    <row r="65" spans="1:18" ht="16.5">
      <c r="A65">
        <f>ROW()</f>
        <v>65</v>
      </c>
      <c r="B65">
        <v>48</v>
      </c>
      <c r="C65" s="105"/>
      <c r="D65" s="105"/>
      <c r="E65" s="6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</row>
    <row r="66" spans="1:18" ht="17.25" thickBot="1">
      <c r="A66">
        <f>ROW()</f>
        <v>66</v>
      </c>
      <c r="B66">
        <v>49</v>
      </c>
      <c r="C66" s="105">
        <f>B69-B21</f>
        <v>48</v>
      </c>
      <c r="D66" s="105"/>
      <c r="E66" s="66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</row>
    <row r="67" spans="1:18" ht="16.5">
      <c r="A67">
        <f>ROW()</f>
        <v>67</v>
      </c>
      <c r="B67">
        <v>50</v>
      </c>
      <c r="C67" s="97" t="s">
        <v>290</v>
      </c>
      <c r="D67" s="98"/>
      <c r="E67" s="73"/>
      <c r="F67" s="99">
        <v>42005</v>
      </c>
      <c r="G67" s="99">
        <v>42036</v>
      </c>
      <c r="H67" s="99">
        <v>42064</v>
      </c>
      <c r="I67" s="99">
        <v>42095</v>
      </c>
      <c r="J67" s="99">
        <v>42125</v>
      </c>
      <c r="K67" s="99">
        <v>42156</v>
      </c>
      <c r="L67" s="99">
        <v>42186</v>
      </c>
      <c r="M67" s="99">
        <v>42217</v>
      </c>
      <c r="N67" s="99">
        <v>42248</v>
      </c>
      <c r="O67" s="99">
        <v>42278</v>
      </c>
      <c r="P67" s="99">
        <v>42309</v>
      </c>
      <c r="Q67" s="99">
        <v>42339</v>
      </c>
      <c r="R67" s="100" t="s">
        <v>268</v>
      </c>
    </row>
    <row r="68" spans="1:18" ht="16.5">
      <c r="A68">
        <f>ROW()</f>
        <v>68</v>
      </c>
      <c r="B68">
        <v>51</v>
      </c>
      <c r="C68" s="101"/>
      <c r="D68" s="102"/>
      <c r="E68" s="78"/>
      <c r="F68" s="103" t="s">
        <v>269</v>
      </c>
      <c r="G68" s="103" t="s">
        <v>269</v>
      </c>
      <c r="H68" s="103" t="s">
        <v>269</v>
      </c>
      <c r="I68" s="103" t="s">
        <v>269</v>
      </c>
      <c r="J68" s="103" t="s">
        <v>269</v>
      </c>
      <c r="K68" s="103" t="s">
        <v>269</v>
      </c>
      <c r="L68" s="103" t="s">
        <v>269</v>
      </c>
      <c r="M68" s="103" t="s">
        <v>269</v>
      </c>
      <c r="N68" s="103" t="s">
        <v>269</v>
      </c>
      <c r="O68" s="103" t="s">
        <v>269</v>
      </c>
      <c r="P68" s="103" t="s">
        <v>269</v>
      </c>
      <c r="Q68" s="103" t="s">
        <v>269</v>
      </c>
      <c r="R68" s="104"/>
    </row>
    <row r="69" spans="1:18" ht="16.5">
      <c r="A69">
        <f>ROW()</f>
        <v>69</v>
      </c>
      <c r="B69">
        <v>52</v>
      </c>
      <c r="C69" s="703" t="s">
        <v>270</v>
      </c>
      <c r="D69" s="102" t="s">
        <v>271</v>
      </c>
      <c r="E69" s="78" t="s">
        <v>272</v>
      </c>
      <c r="F69" s="87">
        <v>1455061.0466</v>
      </c>
      <c r="G69" s="87">
        <v>1454115.2745999999</v>
      </c>
      <c r="H69" s="87">
        <v>1366509.9669999999</v>
      </c>
      <c r="I69" s="87">
        <v>1363737.5845999999</v>
      </c>
      <c r="J69" s="87">
        <v>1521299.6708</v>
      </c>
      <c r="K69" s="87">
        <v>1769468.8319999999</v>
      </c>
      <c r="L69" s="87">
        <v>2453309.9824000001</v>
      </c>
      <c r="M69" s="87">
        <v>2223742.8859999999</v>
      </c>
      <c r="N69" s="87">
        <v>1079646.7323999999</v>
      </c>
      <c r="O69" s="87">
        <v>1311682.7172000001</v>
      </c>
      <c r="P69" s="87">
        <v>1363433.3847999999</v>
      </c>
      <c r="Q69" s="87">
        <v>1053805.9827999999</v>
      </c>
      <c r="R69" s="82"/>
    </row>
    <row r="70" spans="1:18" ht="16.5">
      <c r="A70">
        <f>ROW()</f>
        <v>70</v>
      </c>
      <c r="B70">
        <v>53</v>
      </c>
      <c r="C70" s="703"/>
      <c r="D70" s="102"/>
      <c r="E70" s="78" t="s">
        <v>275</v>
      </c>
      <c r="F70" s="171">
        <f ca="1">历史数据!BE149</f>
        <v>1589173</v>
      </c>
      <c r="G70" s="171">
        <f ca="1">历史数据!BF149</f>
        <v>2131972</v>
      </c>
      <c r="H70" s="171">
        <f ca="1">历史数据!BG149</f>
        <v>1426267</v>
      </c>
      <c r="I70" s="171">
        <f ca="1">历史数据!BH149</f>
        <v>1536638</v>
      </c>
      <c r="J70" s="171">
        <f ca="1">历史数据!BI149</f>
        <v>1458871</v>
      </c>
      <c r="K70" s="171">
        <f ca="1">历史数据!BJ149</f>
        <v>1442393</v>
      </c>
      <c r="L70" s="171">
        <f ca="1">历史数据!BK149</f>
        <v>2414126</v>
      </c>
      <c r="M70" s="171">
        <f ca="1">历史数据!BL149</f>
        <v>2131326</v>
      </c>
      <c r="N70" s="171">
        <f ca="1">历史数据!BM149</f>
        <v>1087421</v>
      </c>
      <c r="O70" s="171">
        <f ca="1">历史数据!BN149</f>
        <v>1267803</v>
      </c>
      <c r="P70" s="171">
        <f ca="1">历史数据!BO149</f>
        <v>939902</v>
      </c>
      <c r="Q70" s="171">
        <f ca="1">历史数据!BP149</f>
        <v>847405</v>
      </c>
      <c r="R70" s="82"/>
    </row>
    <row r="71" spans="1:18" ht="16.5">
      <c r="A71">
        <f>ROW()</f>
        <v>71</v>
      </c>
      <c r="B71">
        <v>54</v>
      </c>
      <c r="C71" s="703"/>
      <c r="D71" s="102"/>
      <c r="E71" s="78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2"/>
    </row>
    <row r="72" spans="1:18" ht="16.5">
      <c r="A72">
        <f>ROW()</f>
        <v>72</v>
      </c>
      <c r="B72">
        <v>55</v>
      </c>
      <c r="C72" s="703"/>
      <c r="D72" s="102" t="s">
        <v>291</v>
      </c>
      <c r="E72" s="78" t="s">
        <v>281</v>
      </c>
      <c r="F72" s="84">
        <v>1.66E-2</v>
      </c>
      <c r="G72" s="84">
        <v>1.54E-2</v>
      </c>
      <c r="H72" s="84">
        <v>1.6899999999999998E-2</v>
      </c>
      <c r="I72" s="84">
        <v>1.8599999999999998E-2</v>
      </c>
      <c r="J72" s="84">
        <v>1.89E-2</v>
      </c>
      <c r="K72" s="84">
        <v>1.8500000000000003E-2</v>
      </c>
      <c r="L72" s="84">
        <v>1.2799999999999999E-2</v>
      </c>
      <c r="M72" s="84">
        <v>1.2200000000000001E-2</v>
      </c>
      <c r="N72" s="84">
        <v>1.44E-2</v>
      </c>
      <c r="O72" s="84">
        <v>1.4499999999999999E-2</v>
      </c>
      <c r="P72" s="84">
        <v>1.54E-2</v>
      </c>
      <c r="Q72" s="84">
        <v>1.67E-2</v>
      </c>
      <c r="R72" s="82"/>
    </row>
    <row r="73" spans="1:18" ht="16.5">
      <c r="A73">
        <f>ROW()</f>
        <v>73</v>
      </c>
      <c r="B73">
        <v>56</v>
      </c>
      <c r="C73" s="703"/>
      <c r="D73" s="102"/>
      <c r="E73" s="78" t="s">
        <v>282</v>
      </c>
      <c r="F73" s="185">
        <f ca="1">历史数据!BE123</f>
        <v>1.17E-2</v>
      </c>
      <c r="G73" s="185">
        <f ca="1">历史数据!BF123</f>
        <v>9.2999999999999992E-3</v>
      </c>
      <c r="H73" s="185">
        <f ca="1">历史数据!BG123</f>
        <v>1.2500000000000001E-2</v>
      </c>
      <c r="I73" s="185">
        <f ca="1">历史数据!BH123</f>
        <v>8.8000000000000005E-3</v>
      </c>
      <c r="J73" s="185">
        <f ca="1">历史数据!BI123</f>
        <v>8.8000000000000005E-3</v>
      </c>
      <c r="K73" s="185">
        <f ca="1">历史数据!BJ123</f>
        <v>8.8999999999999999E-3</v>
      </c>
      <c r="L73" s="185">
        <f ca="1">历史数据!BK123</f>
        <v>6.7999999999999996E-3</v>
      </c>
      <c r="M73" s="185">
        <f ca="1">历史数据!BL123</f>
        <v>5.5999999999999999E-3</v>
      </c>
      <c r="N73" s="185">
        <f ca="1">历史数据!BM123</f>
        <v>7.7000000000000002E-3</v>
      </c>
      <c r="O73" s="185">
        <f ca="1">历史数据!BN123</f>
        <v>6.4000000000000003E-3</v>
      </c>
      <c r="P73" s="185">
        <f ca="1">历史数据!BO123</f>
        <v>8.8000000000000005E-3</v>
      </c>
      <c r="Q73" s="185">
        <f ca="1">历史数据!BP123</f>
        <v>9.4000000000000004E-3</v>
      </c>
      <c r="R73" s="82"/>
    </row>
    <row r="74" spans="1:18" ht="16.5">
      <c r="A74">
        <f>ROW()</f>
        <v>74</v>
      </c>
      <c r="B74">
        <v>57</v>
      </c>
      <c r="C74" s="703"/>
      <c r="D74" s="102"/>
      <c r="E74" s="78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2"/>
    </row>
    <row r="75" spans="1:18" ht="16.5">
      <c r="A75">
        <f>ROW()</f>
        <v>75</v>
      </c>
      <c r="B75">
        <v>58</v>
      </c>
      <c r="C75" s="703"/>
      <c r="D75" s="102" t="s">
        <v>292</v>
      </c>
      <c r="E75" s="78" t="s">
        <v>293</v>
      </c>
      <c r="F75" s="87">
        <f>F69*F72</f>
        <v>24154.013373559999</v>
      </c>
      <c r="G75" s="87">
        <f t="shared" ref="G75:Q75" si="11">G69*G72</f>
        <v>22393.375228839999</v>
      </c>
      <c r="H75" s="87">
        <f t="shared" si="11"/>
        <v>23094.018442299996</v>
      </c>
      <c r="I75" s="87">
        <f t="shared" si="11"/>
        <v>25365.519073559997</v>
      </c>
      <c r="J75" s="87">
        <f t="shared" si="11"/>
        <v>28752.563778119998</v>
      </c>
      <c r="K75" s="87">
        <f t="shared" si="11"/>
        <v>32735.173392000004</v>
      </c>
      <c r="L75" s="87">
        <f t="shared" si="11"/>
        <v>31402.367774719998</v>
      </c>
      <c r="M75" s="87">
        <f t="shared" si="11"/>
        <v>27129.6632092</v>
      </c>
      <c r="N75" s="87">
        <f t="shared" si="11"/>
        <v>15546.912946559998</v>
      </c>
      <c r="O75" s="87">
        <f t="shared" si="11"/>
        <v>19019.399399400001</v>
      </c>
      <c r="P75" s="87">
        <f t="shared" si="11"/>
        <v>20996.87412592</v>
      </c>
      <c r="Q75" s="87">
        <f t="shared" si="11"/>
        <v>17598.559912759996</v>
      </c>
      <c r="R75" s="82"/>
    </row>
    <row r="76" spans="1:18" ht="16.5">
      <c r="A76">
        <f>ROW()</f>
        <v>76</v>
      </c>
      <c r="B76">
        <v>59</v>
      </c>
      <c r="C76" s="703"/>
      <c r="D76" s="102"/>
      <c r="E76" s="78" t="s">
        <v>294</v>
      </c>
      <c r="F76" s="171">
        <f ca="1">历史数据!BE100</f>
        <v>18544</v>
      </c>
      <c r="G76" s="171">
        <f ca="1">历史数据!BF100</f>
        <v>19820</v>
      </c>
      <c r="H76" s="171">
        <f ca="1">历史数据!BG100</f>
        <v>17771</v>
      </c>
      <c r="I76" s="171">
        <f ca="1">历史数据!BH100</f>
        <v>13599</v>
      </c>
      <c r="J76" s="171">
        <f ca="1">历史数据!BI100</f>
        <v>12893</v>
      </c>
      <c r="K76" s="171">
        <f ca="1">历史数据!BJ100</f>
        <v>12866</v>
      </c>
      <c r="L76" s="171">
        <f ca="1">历史数据!BK100</f>
        <v>16318</v>
      </c>
      <c r="M76" s="171">
        <f ca="1">历史数据!BL100</f>
        <v>11979</v>
      </c>
      <c r="N76" s="171">
        <f ca="1">历史数据!BM100</f>
        <v>8325</v>
      </c>
      <c r="O76" s="171">
        <f ca="1">历史数据!BN100</f>
        <v>8144</v>
      </c>
      <c r="P76" s="171">
        <f ca="1">历史数据!BO100</f>
        <v>8313</v>
      </c>
      <c r="Q76" s="171">
        <f ca="1">历史数据!BP100</f>
        <v>7999</v>
      </c>
      <c r="R76" s="82"/>
    </row>
    <row r="77" spans="1:18" ht="16.5">
      <c r="A77">
        <f>ROW()</f>
        <v>77</v>
      </c>
      <c r="B77">
        <v>60</v>
      </c>
      <c r="C77" s="703"/>
      <c r="D77" s="102"/>
      <c r="E77" s="78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2"/>
    </row>
    <row r="78" spans="1:18" ht="16.5">
      <c r="A78">
        <f>ROW()</f>
        <v>78</v>
      </c>
      <c r="B78">
        <v>61</v>
      </c>
      <c r="C78" s="703"/>
      <c r="D78" s="102" t="s">
        <v>295</v>
      </c>
      <c r="E78" s="78" t="s">
        <v>296</v>
      </c>
      <c r="F78" s="88">
        <v>40.785520000000005</v>
      </c>
      <c r="G78" s="88">
        <v>39.698189999999997</v>
      </c>
      <c r="H78" s="88">
        <v>45.133200000000002</v>
      </c>
      <c r="I78" s="88">
        <v>38.736720000000005</v>
      </c>
      <c r="J78" s="88">
        <v>40.709559999999996</v>
      </c>
      <c r="K78" s="88">
        <v>42.496940000000002</v>
      </c>
      <c r="L78" s="88">
        <v>36.560029999999998</v>
      </c>
      <c r="M78" s="88">
        <v>36.183394999999997</v>
      </c>
      <c r="N78" s="88">
        <v>30.894270000000002</v>
      </c>
      <c r="O78" s="88">
        <v>32.544720000000005</v>
      </c>
      <c r="P78" s="88">
        <v>33.094389999999997</v>
      </c>
      <c r="Q78" s="88">
        <v>35.636209999999998</v>
      </c>
      <c r="R78" s="82"/>
    </row>
    <row r="79" spans="1:18" ht="16.5">
      <c r="A79">
        <f>ROW()</f>
        <v>79</v>
      </c>
      <c r="B79">
        <v>62</v>
      </c>
      <c r="C79" s="703"/>
      <c r="D79" s="102"/>
      <c r="E79" s="78" t="s">
        <v>297</v>
      </c>
      <c r="F79" s="172">
        <f ca="1">历史数据!BE102</f>
        <v>35.78</v>
      </c>
      <c r="G79" s="172">
        <f ca="1">历史数据!BF102</f>
        <v>46.96</v>
      </c>
      <c r="H79" s="172">
        <f ca="1">历史数据!BG102</f>
        <v>46.72</v>
      </c>
      <c r="I79" s="172">
        <f ca="1">历史数据!BH102</f>
        <v>39.08</v>
      </c>
      <c r="J79" s="172">
        <f ca="1">历史数据!BI102</f>
        <v>36.33</v>
      </c>
      <c r="K79" s="172">
        <f ca="1">历史数据!BJ102</f>
        <v>35.659999999999997</v>
      </c>
      <c r="L79" s="172">
        <f ca="1">历史数据!BK102</f>
        <v>37.72</v>
      </c>
      <c r="M79" s="172">
        <f ca="1">历史数据!BL102</f>
        <v>37.76</v>
      </c>
      <c r="N79" s="172">
        <f ca="1">历史数据!BM102</f>
        <v>35.17</v>
      </c>
      <c r="O79" s="172">
        <f ca="1">历史数据!BN102</f>
        <v>34.049999999999997</v>
      </c>
      <c r="P79" s="172">
        <f ca="1">历史数据!BO102</f>
        <v>33.08</v>
      </c>
      <c r="Q79" s="172">
        <f ca="1">历史数据!BP102</f>
        <v>31.28</v>
      </c>
      <c r="R79" s="82"/>
    </row>
    <row r="80" spans="1:18" ht="16.5">
      <c r="A80">
        <f>ROW()</f>
        <v>80</v>
      </c>
      <c r="B80">
        <v>63</v>
      </c>
      <c r="C80" s="703"/>
      <c r="D80" s="102"/>
      <c r="E80" s="78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104"/>
    </row>
    <row r="81" spans="1:18" ht="16.5">
      <c r="A81">
        <f>ROW()</f>
        <v>81</v>
      </c>
      <c r="B81">
        <v>64</v>
      </c>
      <c r="C81" s="703"/>
      <c r="D81" s="102" t="s">
        <v>298</v>
      </c>
      <c r="E81" s="78" t="s">
        <v>299</v>
      </c>
      <c r="F81" s="87">
        <f>F75*F78</f>
        <v>985133.99552759901</v>
      </c>
      <c r="G81" s="87">
        <f t="shared" ref="G81:Q81" si="12">G75*G78</f>
        <v>888976.4645757837</v>
      </c>
      <c r="H81" s="87">
        <f t="shared" si="12"/>
        <v>1042306.9531600142</v>
      </c>
      <c r="I81" s="87">
        <f t="shared" si="12"/>
        <v>982577.01000715315</v>
      </c>
      <c r="J81" s="87">
        <f t="shared" si="12"/>
        <v>1170504.2202792026</v>
      </c>
      <c r="K81" s="87">
        <f t="shared" si="12"/>
        <v>1391144.6995294208</v>
      </c>
      <c r="L81" s="87">
        <f t="shared" si="12"/>
        <v>1148071.5079147962</v>
      </c>
      <c r="M81" s="87">
        <f t="shared" si="12"/>
        <v>981643.32011545112</v>
      </c>
      <c r="N81" s="87">
        <f t="shared" si="12"/>
        <v>480310.52623752021</v>
      </c>
      <c r="O81" s="87">
        <f t="shared" si="12"/>
        <v>618981.02802164131</v>
      </c>
      <c r="P81" s="87">
        <f t="shared" si="12"/>
        <v>694878.74110410549</v>
      </c>
      <c r="Q81" s="87">
        <f t="shared" si="12"/>
        <v>627145.97674869688</v>
      </c>
      <c r="R81" s="82">
        <f>SUM(F81:Q81)</f>
        <v>11011674.443221385</v>
      </c>
    </row>
    <row r="82" spans="1:18" ht="16.5">
      <c r="A82">
        <f>ROW()</f>
        <v>82</v>
      </c>
      <c r="B82">
        <v>65</v>
      </c>
      <c r="C82" s="703"/>
      <c r="D82" s="102"/>
      <c r="E82" s="78" t="s">
        <v>300</v>
      </c>
      <c r="F82" s="171">
        <f ca="1">历史数据!BE98</f>
        <v>663463</v>
      </c>
      <c r="G82" s="171">
        <f ca="1">历史数据!BF98</f>
        <v>930701</v>
      </c>
      <c r="H82" s="171">
        <f ca="1">历史数据!BG98</f>
        <v>830325</v>
      </c>
      <c r="I82" s="171">
        <f ca="1">历史数据!BH98</f>
        <v>531407</v>
      </c>
      <c r="J82" s="171">
        <f ca="1">历史数据!BI98</f>
        <v>468345</v>
      </c>
      <c r="K82" s="171">
        <f ca="1">历史数据!BJ98</f>
        <v>458865</v>
      </c>
      <c r="L82" s="171">
        <f ca="1">历史数据!BK98</f>
        <v>615533</v>
      </c>
      <c r="M82" s="171">
        <f ca="1">历史数据!BL98</f>
        <v>452278</v>
      </c>
      <c r="N82" s="171">
        <f ca="1">历史数据!BM98</f>
        <v>292759</v>
      </c>
      <c r="O82" s="171">
        <f ca="1">历史数据!BN98</f>
        <v>277331</v>
      </c>
      <c r="P82" s="171">
        <f ca="1">历史数据!BO98</f>
        <v>274962</v>
      </c>
      <c r="Q82" s="171">
        <f ca="1">历史数据!BP98</f>
        <v>250207</v>
      </c>
      <c r="R82" s="82"/>
    </row>
    <row r="83" spans="1:18" ht="16.5">
      <c r="A83">
        <f>ROW()</f>
        <v>83</v>
      </c>
      <c r="B83">
        <v>66</v>
      </c>
      <c r="C83" s="703"/>
      <c r="D83" s="102" t="s">
        <v>301</v>
      </c>
      <c r="E83" s="78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85"/>
    </row>
    <row r="84" spans="1:18" ht="16.5">
      <c r="A84">
        <f>ROW()</f>
        <v>84</v>
      </c>
      <c r="B84">
        <v>67</v>
      </c>
      <c r="C84" s="703"/>
      <c r="D84" s="102"/>
      <c r="E84" s="78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104"/>
    </row>
    <row r="85" spans="1:18" ht="16.5">
      <c r="A85">
        <f>ROW()</f>
        <v>85</v>
      </c>
      <c r="B85">
        <v>68</v>
      </c>
      <c r="C85" s="703"/>
      <c r="D85" s="91" t="s">
        <v>302</v>
      </c>
      <c r="E85" s="78" t="s">
        <v>299</v>
      </c>
      <c r="F85" s="147">
        <v>750563.61744664959</v>
      </c>
      <c r="G85" s="147">
        <v>677302.16813763452</v>
      </c>
      <c r="H85" s="147">
        <v>794123.1150332978</v>
      </c>
      <c r="I85" s="147">
        <v>748615.47606619017</v>
      </c>
      <c r="J85" s="147">
        <v>891795.31494983879</v>
      </c>
      <c r="K85" s="147">
        <v>1059899.0622705419</v>
      </c>
      <c r="L85" s="147">
        <v>874704.05851385347</v>
      </c>
      <c r="M85" s="147">
        <v>747904.10719061515</v>
      </c>
      <c r="N85" s="147">
        <v>365943.72715507145</v>
      </c>
      <c r="O85" s="147">
        <v>471595.37852914695</v>
      </c>
      <c r="P85" s="147">
        <v>529421.07771902566</v>
      </c>
      <c r="Q85" s="147">
        <v>477816.17030028382</v>
      </c>
      <c r="R85" s="148">
        <f>SUM(F85:Q85)</f>
        <v>8389683.2733121496</v>
      </c>
    </row>
    <row r="86" spans="1:18" ht="16.5">
      <c r="A86">
        <f>ROW()</f>
        <v>86</v>
      </c>
      <c r="B86">
        <v>69</v>
      </c>
      <c r="C86" s="703"/>
      <c r="D86" s="91"/>
      <c r="E86" s="78" t="s">
        <v>303</v>
      </c>
      <c r="F86" s="92">
        <f t="shared" ref="F86:R86" si="13">F5</f>
        <v>516200.05000000005</v>
      </c>
      <c r="G86" s="92">
        <f t="shared" si="13"/>
        <v>577959.01</v>
      </c>
      <c r="H86" s="92">
        <f t="shared" si="13"/>
        <v>603134.42999999993</v>
      </c>
      <c r="I86" s="92">
        <f t="shared" si="13"/>
        <v>456705.54000000004</v>
      </c>
      <c r="J86" s="92">
        <f t="shared" si="13"/>
        <v>386279.44</v>
      </c>
      <c r="K86" s="92">
        <f t="shared" si="13"/>
        <v>383644.93000000005</v>
      </c>
      <c r="L86" s="92">
        <f t="shared" si="13"/>
        <v>516278.86</v>
      </c>
      <c r="M86" s="92">
        <f t="shared" si="13"/>
        <v>431207.08</v>
      </c>
      <c r="N86" s="92">
        <f t="shared" si="13"/>
        <v>300417.2</v>
      </c>
      <c r="O86" s="92">
        <f t="shared" si="13"/>
        <v>277270.63</v>
      </c>
      <c r="P86" s="92">
        <f t="shared" si="13"/>
        <v>241792.32333333333</v>
      </c>
      <c r="Q86" s="92">
        <f t="shared" si="13"/>
        <v>0</v>
      </c>
      <c r="R86" s="92">
        <f t="shared" si="13"/>
        <v>0</v>
      </c>
    </row>
    <row r="87" spans="1:18" ht="16.5">
      <c r="A87">
        <f>ROW()</f>
        <v>87</v>
      </c>
      <c r="B87">
        <v>70</v>
      </c>
      <c r="C87" s="703"/>
      <c r="D87" s="91"/>
      <c r="E87" s="69" t="s">
        <v>352</v>
      </c>
      <c r="F87" s="170">
        <f ca="1">F86/F82</f>
        <v>0.77803894113160799</v>
      </c>
      <c r="G87" s="170">
        <f t="shared" ref="G87:R87" ca="1" si="14">G86/G82</f>
        <v>0.62099321908969696</v>
      </c>
      <c r="H87" s="170">
        <f t="shared" ca="1" si="14"/>
        <v>0.7263835606539607</v>
      </c>
      <c r="I87" s="170">
        <f t="shared" ca="1" si="14"/>
        <v>0.85942703050580826</v>
      </c>
      <c r="J87" s="170">
        <f t="shared" ca="1" si="14"/>
        <v>0.82477541128868681</v>
      </c>
      <c r="K87" s="170">
        <f t="shared" ca="1" si="14"/>
        <v>0.8360736382160332</v>
      </c>
      <c r="L87" s="170">
        <f t="shared" ca="1" si="14"/>
        <v>0.83875090368834815</v>
      </c>
      <c r="M87" s="170">
        <f t="shared" ca="1" si="14"/>
        <v>0.95341157429722434</v>
      </c>
      <c r="N87" s="170">
        <f t="shared" ca="1" si="14"/>
        <v>1.0261587175799891</v>
      </c>
      <c r="O87" s="170">
        <f t="shared" ca="1" si="14"/>
        <v>0.99978231788007832</v>
      </c>
      <c r="P87" s="170">
        <f t="shared" ca="1" si="14"/>
        <v>0.87936632455878749</v>
      </c>
      <c r="Q87" s="170">
        <f t="shared" ca="1" si="14"/>
        <v>0</v>
      </c>
      <c r="R87" s="170" t="e">
        <f t="shared" si="14"/>
        <v>#DIV/0!</v>
      </c>
    </row>
    <row r="88" spans="1:18" ht="17.25" thickBot="1">
      <c r="A88">
        <f>ROW()</f>
        <v>88</v>
      </c>
      <c r="B88">
        <v>71</v>
      </c>
      <c r="C88" s="704"/>
      <c r="D88" s="94" t="s">
        <v>532</v>
      </c>
      <c r="E88" s="95"/>
      <c r="F88" s="493">
        <f>F86/F85</f>
        <v>0.68774989621275084</v>
      </c>
      <c r="G88" s="493">
        <f t="shared" ref="G88:R88" si="15">G86/G85</f>
        <v>0.85332520282520785</v>
      </c>
      <c r="H88" s="493">
        <f t="shared" si="15"/>
        <v>0.75949738596226402</v>
      </c>
      <c r="I88" s="493">
        <f t="shared" si="15"/>
        <v>0.61006692300817411</v>
      </c>
      <c r="J88" s="493">
        <f t="shared" si="15"/>
        <v>0.43314809298109763</v>
      </c>
      <c r="K88" s="493">
        <f t="shared" si="15"/>
        <v>0.36196364697044492</v>
      </c>
      <c r="L88" s="493">
        <f t="shared" si="15"/>
        <v>0.59023261064681942</v>
      </c>
      <c r="M88" s="493">
        <f t="shared" si="15"/>
        <v>0.57655396708511464</v>
      </c>
      <c r="N88" s="493">
        <f t="shared" si="15"/>
        <v>0.8209382418862885</v>
      </c>
      <c r="O88" s="493">
        <f>O86/O85</f>
        <v>0.58794178786224749</v>
      </c>
      <c r="P88" s="493">
        <f t="shared" si="15"/>
        <v>0.45671079885047067</v>
      </c>
      <c r="Q88" s="493">
        <f>Q86/Q85</f>
        <v>0</v>
      </c>
      <c r="R88" s="493">
        <f t="shared" si="15"/>
        <v>0</v>
      </c>
    </row>
    <row r="89" spans="1:18" ht="16.5">
      <c r="A89">
        <f>ROW()</f>
        <v>89</v>
      </c>
      <c r="B89">
        <v>72</v>
      </c>
      <c r="C89" s="105"/>
      <c r="D89" s="105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</row>
    <row r="90" spans="1:18" ht="17.25" thickBot="1">
      <c r="A90">
        <f>ROW()</f>
        <v>90</v>
      </c>
      <c r="B90">
        <v>73</v>
      </c>
      <c r="C90" s="105">
        <f>B93-B21</f>
        <v>72</v>
      </c>
      <c r="D90" s="105"/>
      <c r="E90" s="66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</row>
    <row r="91" spans="1:18" ht="16.5">
      <c r="A91">
        <f>ROW()</f>
        <v>91</v>
      </c>
      <c r="B91">
        <v>74</v>
      </c>
      <c r="C91" s="106" t="s">
        <v>304</v>
      </c>
      <c r="D91" s="107"/>
      <c r="E91" s="73"/>
      <c r="F91" s="108">
        <v>42005</v>
      </c>
      <c r="G91" s="108">
        <v>42036</v>
      </c>
      <c r="H91" s="108">
        <v>42064</v>
      </c>
      <c r="I91" s="108">
        <v>42095</v>
      </c>
      <c r="J91" s="108">
        <v>42125</v>
      </c>
      <c r="K91" s="108">
        <v>42156</v>
      </c>
      <c r="L91" s="108">
        <v>42186</v>
      </c>
      <c r="M91" s="108">
        <v>42217</v>
      </c>
      <c r="N91" s="108">
        <v>42248</v>
      </c>
      <c r="O91" s="108">
        <v>42278</v>
      </c>
      <c r="P91" s="108">
        <v>42309</v>
      </c>
      <c r="Q91" s="108">
        <v>42339</v>
      </c>
      <c r="R91" s="109" t="s">
        <v>268</v>
      </c>
    </row>
    <row r="92" spans="1:18" ht="16.5">
      <c r="A92">
        <f>ROW()</f>
        <v>92</v>
      </c>
      <c r="B92">
        <v>75</v>
      </c>
      <c r="C92" s="110"/>
      <c r="D92" s="111"/>
      <c r="E92" s="78"/>
      <c r="F92" s="112" t="s">
        <v>305</v>
      </c>
      <c r="G92" s="112" t="s">
        <v>305</v>
      </c>
      <c r="H92" s="112" t="s">
        <v>305</v>
      </c>
      <c r="I92" s="112" t="s">
        <v>305</v>
      </c>
      <c r="J92" s="112" t="s">
        <v>305</v>
      </c>
      <c r="K92" s="112" t="s">
        <v>305</v>
      </c>
      <c r="L92" s="112" t="s">
        <v>305</v>
      </c>
      <c r="M92" s="112" t="s">
        <v>305</v>
      </c>
      <c r="N92" s="112" t="s">
        <v>305</v>
      </c>
      <c r="O92" s="112" t="s">
        <v>305</v>
      </c>
      <c r="P92" s="112" t="s">
        <v>305</v>
      </c>
      <c r="Q92" s="112" t="s">
        <v>305</v>
      </c>
      <c r="R92" s="113"/>
    </row>
    <row r="93" spans="1:18" ht="16.5">
      <c r="A93">
        <f>ROW()</f>
        <v>93</v>
      </c>
      <c r="B93">
        <v>76</v>
      </c>
      <c r="C93" s="705" t="s">
        <v>306</v>
      </c>
      <c r="D93" s="111" t="s">
        <v>307</v>
      </c>
      <c r="E93" s="78" t="s">
        <v>308</v>
      </c>
      <c r="F93" s="114">
        <v>2340629.2353149778</v>
      </c>
      <c r="G93" s="114">
        <v>3099614.3219999429</v>
      </c>
      <c r="H93" s="114">
        <v>2509350.6446011146</v>
      </c>
      <c r="I93" s="114">
        <v>2480027.5955505362</v>
      </c>
      <c r="J93" s="114">
        <v>2265971.2824789779</v>
      </c>
      <c r="K93" s="114">
        <v>2328168.3445325191</v>
      </c>
      <c r="L93" s="114">
        <v>4036327.9593651583</v>
      </c>
      <c r="M93" s="114">
        <v>4674317.6819989849</v>
      </c>
      <c r="N93" s="114">
        <v>2281571.4792292984</v>
      </c>
      <c r="O93" s="114">
        <v>2796646.7933106399</v>
      </c>
      <c r="P93" s="114">
        <v>2328820.1111391871</v>
      </c>
      <c r="Q93" s="114">
        <v>2350569.9820652362</v>
      </c>
      <c r="R93" s="115"/>
    </row>
    <row r="94" spans="1:18" ht="16.5">
      <c r="A94">
        <f>ROW()</f>
        <v>94</v>
      </c>
      <c r="B94">
        <v>77</v>
      </c>
      <c r="C94" s="705"/>
      <c r="D94" s="111"/>
      <c r="E94" s="78" t="s">
        <v>273</v>
      </c>
      <c r="F94" s="186">
        <f ca="1">历史数据!BE337</f>
        <v>2250101</v>
      </c>
      <c r="G94" s="186">
        <f ca="1">历史数据!BF337</f>
        <v>3396481</v>
      </c>
      <c r="H94" s="186">
        <f ca="1">历史数据!BG337</f>
        <v>2159635</v>
      </c>
      <c r="I94" s="186">
        <f ca="1">历史数据!BH337</f>
        <v>2402319</v>
      </c>
      <c r="J94" s="186">
        <f ca="1">历史数据!BI337</f>
        <v>2098562</v>
      </c>
      <c r="K94" s="186">
        <f ca="1">历史数据!BJ337</f>
        <v>2187932</v>
      </c>
      <c r="L94" s="186">
        <f ca="1">历史数据!BK337</f>
        <v>3353765</v>
      </c>
      <c r="M94" s="186">
        <f ca="1">历史数据!BL337</f>
        <v>3879678</v>
      </c>
      <c r="N94" s="186">
        <f ca="1">历史数据!BM337</f>
        <v>2305975</v>
      </c>
      <c r="O94" s="186">
        <f ca="1">历史数据!BN337</f>
        <v>2290185</v>
      </c>
      <c r="P94" s="186">
        <f ca="1">历史数据!BO337</f>
        <v>1826991</v>
      </c>
      <c r="Q94" s="186">
        <f ca="1">历史数据!BP337</f>
        <v>1792986</v>
      </c>
      <c r="R94" s="115"/>
    </row>
    <row r="95" spans="1:18" ht="16.5">
      <c r="A95">
        <f>ROW()</f>
        <v>95</v>
      </c>
      <c r="B95">
        <v>78</v>
      </c>
      <c r="C95" s="705"/>
      <c r="D95" s="111"/>
      <c r="E95" s="78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5"/>
    </row>
    <row r="96" spans="1:18" ht="16.5">
      <c r="A96">
        <f>ROW()</f>
        <v>96</v>
      </c>
      <c r="B96">
        <v>79</v>
      </c>
      <c r="C96" s="705"/>
      <c r="D96" s="111" t="s">
        <v>309</v>
      </c>
      <c r="E96" s="78" t="s">
        <v>308</v>
      </c>
      <c r="F96" s="84">
        <v>1.6819408817946451E-2</v>
      </c>
      <c r="G96" s="84">
        <v>1.8087088965257733E-2</v>
      </c>
      <c r="H96" s="84">
        <v>1.7467865678440359E-2</v>
      </c>
      <c r="I96" s="84">
        <v>1.8654227913835038E-2</v>
      </c>
      <c r="J96" s="84">
        <v>1.8558928934877244E-2</v>
      </c>
      <c r="K96" s="84">
        <v>1.7612987521412989E-2</v>
      </c>
      <c r="L96" s="84">
        <v>1.5996717969903363E-2</v>
      </c>
      <c r="M96" s="84">
        <v>1.1699033681556238E-2</v>
      </c>
      <c r="N96" s="84">
        <v>1.9657065495554727E-2</v>
      </c>
      <c r="O96" s="84">
        <v>1.6502262677714461E-2</v>
      </c>
      <c r="P96" s="84">
        <v>1.6121468472562541E-2</v>
      </c>
      <c r="Q96" s="84">
        <v>1.6042066514807333E-2</v>
      </c>
      <c r="R96" s="85"/>
    </row>
    <row r="97" spans="1:18" ht="16.5">
      <c r="A97">
        <f>ROW()</f>
        <v>97</v>
      </c>
      <c r="B97">
        <v>80</v>
      </c>
      <c r="C97" s="705"/>
      <c r="D97" s="111"/>
      <c r="E97" s="78" t="s">
        <v>273</v>
      </c>
      <c r="F97" s="185">
        <f ca="1">历史数据!BE311</f>
        <v>1.54E-2</v>
      </c>
      <c r="G97" s="185">
        <f ca="1">历史数据!BF311</f>
        <v>1.35E-2</v>
      </c>
      <c r="H97" s="185">
        <f ca="1">历史数据!BG311</f>
        <v>1.7100000000000001E-2</v>
      </c>
      <c r="I97" s="185">
        <f ca="1">历史数据!BH311</f>
        <v>1.43E-2</v>
      </c>
      <c r="J97" s="185">
        <f ca="1">历史数据!BI311</f>
        <v>1.4800000000000001E-2</v>
      </c>
      <c r="K97" s="185">
        <f ca="1">历史数据!BJ311</f>
        <v>1.43E-2</v>
      </c>
      <c r="L97" s="185">
        <f ca="1">历史数据!BK311</f>
        <v>1.2500000000000001E-2</v>
      </c>
      <c r="M97" s="185">
        <f ca="1">历史数据!BL311</f>
        <v>1.0999999999999999E-2</v>
      </c>
      <c r="N97" s="185">
        <f ca="1">历史数据!BM311</f>
        <v>1.3100000000000001E-2</v>
      </c>
      <c r="O97" s="185">
        <f ca="1">历史数据!BN311</f>
        <v>1.2500000000000001E-2</v>
      </c>
      <c r="P97" s="185">
        <f ca="1">历史数据!BO311</f>
        <v>1.5699999999999999E-2</v>
      </c>
      <c r="Q97" s="185">
        <f ca="1">历史数据!BP311</f>
        <v>1.7299999999999999E-2</v>
      </c>
      <c r="R97" s="85"/>
    </row>
    <row r="98" spans="1:18" ht="16.5">
      <c r="A98">
        <f>ROW()</f>
        <v>98</v>
      </c>
      <c r="B98">
        <v>81</v>
      </c>
      <c r="C98" s="705"/>
      <c r="D98" s="111"/>
      <c r="E98" s="78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5"/>
    </row>
    <row r="99" spans="1:18" ht="16.5">
      <c r="A99">
        <f>ROW()</f>
        <v>99</v>
      </c>
      <c r="B99">
        <v>82</v>
      </c>
      <c r="C99" s="705"/>
      <c r="D99" s="111" t="s">
        <v>310</v>
      </c>
      <c r="E99" s="78" t="s">
        <v>311</v>
      </c>
      <c r="F99" s="116">
        <f>F93*F96</f>
        <v>39368</v>
      </c>
      <c r="G99" s="116">
        <f t="shared" ref="G99:Q99" si="16">G93*G96</f>
        <v>56062.999999999993</v>
      </c>
      <c r="H99" s="116">
        <f t="shared" si="16"/>
        <v>43833</v>
      </c>
      <c r="I99" s="116">
        <f t="shared" si="16"/>
        <v>46263</v>
      </c>
      <c r="J99" s="116">
        <f t="shared" si="16"/>
        <v>42054</v>
      </c>
      <c r="K99" s="116">
        <f t="shared" si="16"/>
        <v>41005.999999999993</v>
      </c>
      <c r="L99" s="116">
        <f t="shared" si="16"/>
        <v>64568</v>
      </c>
      <c r="M99" s="116">
        <f t="shared" si="16"/>
        <v>54685.000000000007</v>
      </c>
      <c r="N99" s="116">
        <f t="shared" si="16"/>
        <v>44849</v>
      </c>
      <c r="O99" s="116">
        <f t="shared" si="16"/>
        <v>46151</v>
      </c>
      <c r="P99" s="116">
        <f t="shared" si="16"/>
        <v>37544</v>
      </c>
      <c r="Q99" s="116">
        <f t="shared" si="16"/>
        <v>37708</v>
      </c>
      <c r="R99" s="115"/>
    </row>
    <row r="100" spans="1:18" ht="16.5">
      <c r="A100">
        <f>ROW()</f>
        <v>100</v>
      </c>
      <c r="B100">
        <v>83</v>
      </c>
      <c r="C100" s="705"/>
      <c r="D100" s="111"/>
      <c r="E100" s="78" t="s">
        <v>273</v>
      </c>
      <c r="F100" s="187">
        <f ca="1">历史数据!BE288</f>
        <v>34709</v>
      </c>
      <c r="G100" s="187">
        <f ca="1">历史数据!BF288</f>
        <v>45795</v>
      </c>
      <c r="H100" s="187">
        <f ca="1">历史数据!BG288</f>
        <v>37022</v>
      </c>
      <c r="I100" s="187">
        <f ca="1">历史数据!BH288</f>
        <v>34366</v>
      </c>
      <c r="J100" s="187">
        <f ca="1">历史数据!BI288</f>
        <v>31008</v>
      </c>
      <c r="K100" s="187">
        <f ca="1">历史数据!BJ288</f>
        <v>31231</v>
      </c>
      <c r="L100" s="187">
        <f ca="1">历史数据!BK288</f>
        <v>41875</v>
      </c>
      <c r="M100" s="187">
        <f ca="1">历史数据!BL288</f>
        <v>42731</v>
      </c>
      <c r="N100" s="187">
        <f ca="1">历史数据!BM288</f>
        <v>30316</v>
      </c>
      <c r="O100" s="187">
        <f ca="1">历史数据!BN288</f>
        <v>28727</v>
      </c>
      <c r="P100" s="187">
        <f ca="1">历史数据!BO288</f>
        <v>28644</v>
      </c>
      <c r="Q100" s="187">
        <f ca="1">历史数据!BP288</f>
        <v>31064</v>
      </c>
      <c r="R100" s="115"/>
    </row>
    <row r="101" spans="1:18" ht="16.5">
      <c r="A101">
        <f>ROW()</f>
        <v>101</v>
      </c>
      <c r="B101">
        <v>84</v>
      </c>
      <c r="C101" s="705"/>
      <c r="D101" s="111"/>
      <c r="E101" s="78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5"/>
    </row>
    <row r="102" spans="1:18" ht="16.5">
      <c r="A102">
        <f>ROW()</f>
        <v>102</v>
      </c>
      <c r="B102">
        <v>85</v>
      </c>
      <c r="C102" s="705"/>
      <c r="D102" s="111" t="s">
        <v>312</v>
      </c>
      <c r="E102" s="78" t="s">
        <v>313</v>
      </c>
      <c r="F102" s="117">
        <v>45</v>
      </c>
      <c r="G102" s="117">
        <v>65</v>
      </c>
      <c r="H102" s="117">
        <v>55</v>
      </c>
      <c r="I102" s="117">
        <v>50</v>
      </c>
      <c r="J102" s="117">
        <v>46</v>
      </c>
      <c r="K102" s="117">
        <v>46</v>
      </c>
      <c r="L102" s="117">
        <v>51</v>
      </c>
      <c r="M102" s="117">
        <v>72</v>
      </c>
      <c r="N102" s="117">
        <v>50</v>
      </c>
      <c r="O102" s="117">
        <v>48</v>
      </c>
      <c r="P102" s="117">
        <v>48</v>
      </c>
      <c r="Q102" s="117">
        <v>48</v>
      </c>
      <c r="R102" s="115"/>
    </row>
    <row r="103" spans="1:18" ht="16.5">
      <c r="A103">
        <f>ROW()</f>
        <v>103</v>
      </c>
      <c r="B103">
        <v>86</v>
      </c>
      <c r="C103" s="705"/>
      <c r="D103" s="111"/>
      <c r="E103" s="78" t="s">
        <v>314</v>
      </c>
      <c r="F103" s="188">
        <f ca="1">历史数据!BE290</f>
        <v>43.86</v>
      </c>
      <c r="G103" s="188">
        <f ca="1">历史数据!BF290</f>
        <v>89.84</v>
      </c>
      <c r="H103" s="188">
        <f ca="1">历史数据!BG290</f>
        <v>67.95</v>
      </c>
      <c r="I103" s="188">
        <f ca="1">历史数据!BH290</f>
        <v>70.06</v>
      </c>
      <c r="J103" s="188">
        <f ca="1">历史数据!BI290</f>
        <v>55.1</v>
      </c>
      <c r="K103" s="188">
        <f ca="1">历史数据!BJ290</f>
        <v>44.56</v>
      </c>
      <c r="L103" s="188">
        <f ca="1">历史数据!BK290</f>
        <v>55.09</v>
      </c>
      <c r="M103" s="188">
        <f ca="1">历史数据!BL290</f>
        <v>80.42</v>
      </c>
      <c r="N103" s="188">
        <f ca="1">历史数据!BM290</f>
        <v>65.63</v>
      </c>
      <c r="O103" s="188">
        <f ca="1">历史数据!BN290</f>
        <v>52.35</v>
      </c>
      <c r="P103" s="188">
        <f ca="1">历史数据!BO290</f>
        <v>48.15</v>
      </c>
      <c r="Q103" s="188">
        <f ca="1">历史数据!BP290</f>
        <v>45.64</v>
      </c>
      <c r="R103" s="115"/>
    </row>
    <row r="104" spans="1:18" ht="16.5">
      <c r="A104">
        <f>ROW()</f>
        <v>104</v>
      </c>
      <c r="B104">
        <v>87</v>
      </c>
      <c r="C104" s="705"/>
      <c r="D104" s="111"/>
      <c r="E104" s="78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8"/>
    </row>
    <row r="105" spans="1:18" ht="16.5">
      <c r="A105">
        <f>ROW()</f>
        <v>105</v>
      </c>
      <c r="B105">
        <v>88</v>
      </c>
      <c r="C105" s="705"/>
      <c r="D105" s="111" t="s">
        <v>315</v>
      </c>
      <c r="E105" s="78" t="s">
        <v>308</v>
      </c>
      <c r="F105" s="116">
        <f>F99*F102</f>
        <v>1771560</v>
      </c>
      <c r="G105" s="116">
        <f t="shared" ref="G105:Q105" si="17">G99*G102</f>
        <v>3644094.9999999995</v>
      </c>
      <c r="H105" s="116">
        <f t="shared" si="17"/>
        <v>2410815</v>
      </c>
      <c r="I105" s="116">
        <f t="shared" si="17"/>
        <v>2313150</v>
      </c>
      <c r="J105" s="116">
        <f t="shared" si="17"/>
        <v>1934484</v>
      </c>
      <c r="K105" s="116">
        <f t="shared" si="17"/>
        <v>1886275.9999999998</v>
      </c>
      <c r="L105" s="116">
        <f t="shared" si="17"/>
        <v>3292968</v>
      </c>
      <c r="M105" s="116">
        <f t="shared" si="17"/>
        <v>3937320.0000000005</v>
      </c>
      <c r="N105" s="116">
        <f t="shared" si="17"/>
        <v>2242450</v>
      </c>
      <c r="O105" s="116">
        <f>O99*O102</f>
        <v>2215248</v>
      </c>
      <c r="P105" s="116">
        <f t="shared" si="17"/>
        <v>1802112</v>
      </c>
      <c r="Q105" s="116">
        <f t="shared" si="17"/>
        <v>1809984</v>
      </c>
      <c r="R105" s="82">
        <f>SUM(F105:Q105)</f>
        <v>29260462</v>
      </c>
    </row>
    <row r="106" spans="1:18" ht="16.5">
      <c r="A106">
        <f>ROW()</f>
        <v>106</v>
      </c>
      <c r="B106">
        <v>89</v>
      </c>
      <c r="C106" s="705"/>
      <c r="D106" s="111"/>
      <c r="E106" s="78" t="s">
        <v>273</v>
      </c>
      <c r="F106" s="187">
        <f ca="1">历史数据!BE286</f>
        <v>1522422</v>
      </c>
      <c r="G106" s="187">
        <f ca="1">历史数据!BF286</f>
        <v>4114216</v>
      </c>
      <c r="H106" s="187">
        <f ca="1">历史数据!BG286</f>
        <v>2515526</v>
      </c>
      <c r="I106" s="187">
        <f ca="1">历史数据!BH286</f>
        <v>2407531</v>
      </c>
      <c r="J106" s="187">
        <f ca="1">历史数据!BI286</f>
        <v>1708580</v>
      </c>
      <c r="K106" s="187">
        <f ca="1">历史数据!BJ286</f>
        <v>1391512</v>
      </c>
      <c r="L106" s="187">
        <f ca="1">历史数据!BK286</f>
        <v>2306725</v>
      </c>
      <c r="M106" s="187">
        <f ca="1">历史数据!BL286</f>
        <v>3436365</v>
      </c>
      <c r="N106" s="187">
        <f ca="1">历史数据!BM286</f>
        <v>1989580</v>
      </c>
      <c r="O106" s="187">
        <f ca="1">历史数据!BN286</f>
        <v>1503939</v>
      </c>
      <c r="P106" s="187">
        <f ca="1">历史数据!BO286</f>
        <v>1379187</v>
      </c>
      <c r="Q106" s="187">
        <f ca="1">历史数据!BP286</f>
        <v>1417623</v>
      </c>
      <c r="R106" s="82"/>
    </row>
    <row r="107" spans="1:18" ht="16.5">
      <c r="A107">
        <f>ROW()</f>
        <v>107</v>
      </c>
      <c r="B107">
        <v>90</v>
      </c>
      <c r="C107" s="705"/>
      <c r="D107" s="111" t="s">
        <v>301</v>
      </c>
      <c r="E107" s="78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85"/>
    </row>
    <row r="108" spans="1:18" ht="16.5">
      <c r="A108">
        <f>ROW()</f>
        <v>108</v>
      </c>
      <c r="B108">
        <v>91</v>
      </c>
      <c r="C108" s="705"/>
      <c r="D108" s="111"/>
      <c r="E108" s="78"/>
      <c r="F108" s="116"/>
      <c r="G108" s="116"/>
      <c r="H108" s="422"/>
      <c r="I108" s="116"/>
      <c r="J108" s="116"/>
      <c r="K108" s="279"/>
      <c r="L108" s="116"/>
      <c r="M108" s="116"/>
      <c r="N108" s="116"/>
      <c r="O108" s="116"/>
      <c r="P108" s="116"/>
      <c r="Q108" s="116"/>
      <c r="R108" s="104"/>
    </row>
    <row r="109" spans="1:18" ht="16.5">
      <c r="A109">
        <f>ROW()</f>
        <v>109</v>
      </c>
      <c r="B109">
        <v>92</v>
      </c>
      <c r="C109" s="705"/>
      <c r="D109" s="119" t="s">
        <v>316</v>
      </c>
      <c r="E109" s="78" t="s">
        <v>308</v>
      </c>
      <c r="F109" s="218">
        <v>1431211.2000000002</v>
      </c>
      <c r="G109" s="218">
        <v>2404929.4000000004</v>
      </c>
      <c r="H109" s="218">
        <v>1803623.8</v>
      </c>
      <c r="I109" s="218">
        <v>1722838</v>
      </c>
      <c r="J109" s="218">
        <v>1525931.6800000002</v>
      </c>
      <c r="K109" s="218">
        <v>1480863.52</v>
      </c>
      <c r="L109" s="218">
        <v>2292343.3600000003</v>
      </c>
      <c r="M109" s="218">
        <v>2647406.4000000004</v>
      </c>
      <c r="N109" s="218">
        <v>1666074</v>
      </c>
      <c r="O109" s="218">
        <v>1651928.96</v>
      </c>
      <c r="P109" s="218">
        <v>1437098.2400000002</v>
      </c>
      <c r="Q109" s="218">
        <v>1441191.6800000002</v>
      </c>
      <c r="R109" s="148">
        <f>SUM(F109:Q109)</f>
        <v>21505440.240000002</v>
      </c>
    </row>
    <row r="110" spans="1:18" ht="16.5">
      <c r="A110">
        <f>ROW()</f>
        <v>110</v>
      </c>
      <c r="B110">
        <v>93</v>
      </c>
      <c r="C110" s="705"/>
      <c r="D110" s="119"/>
      <c r="E110" s="78" t="s">
        <v>273</v>
      </c>
      <c r="F110" s="92">
        <f t="shared" ref="F110:Q110" si="18">F7</f>
        <v>1312530.3700000001</v>
      </c>
      <c r="G110" s="92">
        <f t="shared" si="18"/>
        <v>3072530.8499999996</v>
      </c>
      <c r="H110" s="92">
        <f t="shared" si="18"/>
        <v>2033534.6400000001</v>
      </c>
      <c r="I110" s="92">
        <f t="shared" si="18"/>
        <v>2101483.23</v>
      </c>
      <c r="J110" s="92">
        <f t="shared" si="18"/>
        <v>1553256.32</v>
      </c>
      <c r="K110" s="92">
        <f t="shared" si="18"/>
        <v>1339893.52</v>
      </c>
      <c r="L110" s="92">
        <f t="shared" si="18"/>
        <v>1996329.31</v>
      </c>
      <c r="M110" s="92">
        <f t="shared" si="18"/>
        <v>2982216.4</v>
      </c>
      <c r="N110" s="92">
        <f t="shared" si="18"/>
        <v>1881185.06</v>
      </c>
      <c r="O110" s="92">
        <f t="shared" si="18"/>
        <v>1422472.1500000001</v>
      </c>
      <c r="P110" s="92">
        <f t="shared" si="18"/>
        <v>1340026.9033333333</v>
      </c>
      <c r="Q110" s="92">
        <f t="shared" si="18"/>
        <v>0</v>
      </c>
      <c r="R110" s="92">
        <f>SUM(F110:Q110)</f>
        <v>21035458.75333333</v>
      </c>
    </row>
    <row r="111" spans="1:18" ht="16.5">
      <c r="A111">
        <f>ROW()</f>
        <v>111</v>
      </c>
      <c r="B111">
        <v>94</v>
      </c>
      <c r="C111" s="705"/>
      <c r="D111" s="119"/>
      <c r="E111" s="69" t="s">
        <v>352</v>
      </c>
      <c r="F111" s="170">
        <f ca="1">F110/F106</f>
        <v>0.86213308136640177</v>
      </c>
      <c r="G111" s="170">
        <f t="shared" ref="G111:Q111" ca="1" si="19">G110/G106</f>
        <v>0.74680834696087894</v>
      </c>
      <c r="H111" s="170">
        <f t="shared" ca="1" si="19"/>
        <v>0.80839340956921146</v>
      </c>
      <c r="I111" s="170">
        <f t="shared" ca="1" si="19"/>
        <v>0.87287899096626376</v>
      </c>
      <c r="J111" s="170">
        <f t="shared" ca="1" si="19"/>
        <v>0.90909194769925905</v>
      </c>
      <c r="K111" s="170">
        <f t="shared" ca="1" si="19"/>
        <v>0.96290475396547071</v>
      </c>
      <c r="L111" s="170">
        <f t="shared" ca="1" si="19"/>
        <v>0.86543879742925578</v>
      </c>
      <c r="M111" s="170">
        <f t="shared" ca="1" si="19"/>
        <v>0.86784040694163744</v>
      </c>
      <c r="N111" s="170">
        <f t="shared" ca="1" si="19"/>
        <v>0.94551868233496517</v>
      </c>
      <c r="O111" s="170">
        <f t="shared" ca="1" si="19"/>
        <v>0.94583101442279249</v>
      </c>
      <c r="P111" s="170">
        <f t="shared" ca="1" si="19"/>
        <v>0.97160639081816558</v>
      </c>
      <c r="Q111" s="170">
        <f t="shared" ca="1" si="19"/>
        <v>0</v>
      </c>
      <c r="R111" s="170" t="e">
        <f>R110/R106</f>
        <v>#DIV/0!</v>
      </c>
    </row>
    <row r="112" spans="1:18" ht="17.25" thickBot="1">
      <c r="A112">
        <f>ROW()</f>
        <v>112</v>
      </c>
      <c r="B112">
        <v>95</v>
      </c>
      <c r="C112" s="706"/>
      <c r="D112" s="94" t="s">
        <v>532</v>
      </c>
      <c r="E112" s="95"/>
      <c r="F112" s="121">
        <f>F110/F109</f>
        <v>0.91707664808659961</v>
      </c>
      <c r="G112" s="121">
        <f t="shared" ref="G112:R112" si="20">G110/G109</f>
        <v>1.2775971095035052</v>
      </c>
      <c r="H112" s="121">
        <f t="shared" si="20"/>
        <v>1.1274716157549041</v>
      </c>
      <c r="I112" s="121">
        <f t="shared" si="20"/>
        <v>1.2197799386825692</v>
      </c>
      <c r="J112" s="121">
        <f t="shared" si="20"/>
        <v>1.0179068567473479</v>
      </c>
      <c r="K112" s="121">
        <f t="shared" si="20"/>
        <v>0.90480554210694586</v>
      </c>
      <c r="L112" s="121">
        <f t="shared" si="20"/>
        <v>0.8708683632804467</v>
      </c>
      <c r="M112" s="121">
        <f t="shared" si="20"/>
        <v>1.1264671717950063</v>
      </c>
      <c r="N112" s="121">
        <f t="shared" si="20"/>
        <v>1.1291125484222189</v>
      </c>
      <c r="O112" s="121">
        <f t="shared" si="20"/>
        <v>0.86109765277073425</v>
      </c>
      <c r="P112" s="121">
        <f t="shared" si="20"/>
        <v>0.93245323530097224</v>
      </c>
      <c r="Q112" s="121">
        <f t="shared" si="20"/>
        <v>0</v>
      </c>
      <c r="R112" s="121">
        <f t="shared" si="20"/>
        <v>0.97814592580195081</v>
      </c>
    </row>
    <row r="113" spans="1:18" ht="16.5">
      <c r="A113">
        <f>ROW()</f>
        <v>113</v>
      </c>
      <c r="B113">
        <v>96</v>
      </c>
      <c r="C113" s="105"/>
      <c r="D113" s="105"/>
      <c r="E113" s="6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</row>
    <row r="114" spans="1:18" ht="17.25" thickBot="1">
      <c r="A114">
        <f>ROW()</f>
        <v>114</v>
      </c>
      <c r="B114">
        <v>97</v>
      </c>
      <c r="C114" s="105"/>
      <c r="D114" s="105">
        <f>B117-B21</f>
        <v>96</v>
      </c>
      <c r="E114" s="66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</row>
    <row r="115" spans="1:18" ht="16.5">
      <c r="A115">
        <f>ROW()</f>
        <v>115</v>
      </c>
      <c r="B115">
        <v>98</v>
      </c>
      <c r="C115" s="97" t="s">
        <v>317</v>
      </c>
      <c r="D115" s="98"/>
      <c r="E115" s="73"/>
      <c r="F115" s="99">
        <v>42005</v>
      </c>
      <c r="G115" s="99">
        <v>42036</v>
      </c>
      <c r="H115" s="99">
        <v>42064</v>
      </c>
      <c r="I115" s="99">
        <v>42095</v>
      </c>
      <c r="J115" s="99">
        <v>42125</v>
      </c>
      <c r="K115" s="99">
        <v>42156</v>
      </c>
      <c r="L115" s="99">
        <v>42186</v>
      </c>
      <c r="M115" s="99">
        <v>42217</v>
      </c>
      <c r="N115" s="99">
        <v>42248</v>
      </c>
      <c r="O115" s="99">
        <v>42278</v>
      </c>
      <c r="P115" s="99">
        <v>42309</v>
      </c>
      <c r="Q115" s="99">
        <v>42339</v>
      </c>
      <c r="R115" s="100" t="s">
        <v>268</v>
      </c>
    </row>
    <row r="116" spans="1:18" ht="16.5">
      <c r="A116">
        <f>ROW()</f>
        <v>116</v>
      </c>
      <c r="B116">
        <v>99</v>
      </c>
      <c r="C116" s="101"/>
      <c r="D116" s="102"/>
      <c r="E116" s="78"/>
      <c r="F116" s="103" t="s">
        <v>318</v>
      </c>
      <c r="G116" s="103" t="s">
        <v>318</v>
      </c>
      <c r="H116" s="103" t="s">
        <v>318</v>
      </c>
      <c r="I116" s="103" t="s">
        <v>318</v>
      </c>
      <c r="J116" s="103" t="s">
        <v>318</v>
      </c>
      <c r="K116" s="103" t="s">
        <v>318</v>
      </c>
      <c r="L116" s="103" t="s">
        <v>318</v>
      </c>
      <c r="M116" s="103" t="s">
        <v>318</v>
      </c>
      <c r="N116" s="103" t="s">
        <v>318</v>
      </c>
      <c r="O116" s="103" t="s">
        <v>318</v>
      </c>
      <c r="P116" s="103" t="s">
        <v>318</v>
      </c>
      <c r="Q116" s="103" t="s">
        <v>318</v>
      </c>
      <c r="R116" s="104"/>
    </row>
    <row r="117" spans="1:18" ht="16.5" hidden="1">
      <c r="A117">
        <f>ROW()</f>
        <v>117</v>
      </c>
      <c r="B117">
        <v>100</v>
      </c>
      <c r="C117" s="707" t="s">
        <v>319</v>
      </c>
      <c r="D117" s="102" t="s">
        <v>320</v>
      </c>
      <c r="E117" s="78" t="s">
        <v>321</v>
      </c>
      <c r="F117" s="87">
        <v>2000000</v>
      </c>
      <c r="G117" s="87">
        <v>2000000</v>
      </c>
      <c r="H117" s="87">
        <v>1600000</v>
      </c>
      <c r="I117" s="87">
        <v>1600000</v>
      </c>
      <c r="J117" s="87">
        <v>1500000</v>
      </c>
      <c r="K117" s="87">
        <v>1600000</v>
      </c>
      <c r="L117" s="87">
        <v>2700000</v>
      </c>
      <c r="M117" s="87">
        <v>3000000</v>
      </c>
      <c r="N117" s="87">
        <v>1600000</v>
      </c>
      <c r="O117" s="87">
        <v>1500000</v>
      </c>
      <c r="P117" s="87">
        <v>1400000</v>
      </c>
      <c r="Q117" s="87">
        <v>1200000</v>
      </c>
      <c r="R117" s="82"/>
    </row>
    <row r="118" spans="1:18" ht="16.5" hidden="1">
      <c r="A118">
        <f>ROW()</f>
        <v>118</v>
      </c>
      <c r="B118">
        <v>101</v>
      </c>
      <c r="C118" s="707"/>
      <c r="D118" s="102"/>
      <c r="E118" s="78" t="s">
        <v>322</v>
      </c>
      <c r="F118" s="171">
        <f ca="1">历史数据!BE243</f>
        <v>1363246</v>
      </c>
      <c r="G118" s="171">
        <f ca="1">历史数据!BF243</f>
        <v>2079014</v>
      </c>
      <c r="H118" s="171">
        <f ca="1">历史数据!BG243</f>
        <v>1100250</v>
      </c>
      <c r="I118" s="171">
        <f ca="1">历史数据!BH243</f>
        <v>1067517</v>
      </c>
      <c r="J118" s="171">
        <f ca="1">历史数据!BI243</f>
        <v>972335</v>
      </c>
      <c r="K118" s="171">
        <f ca="1">历史数据!BJ243</f>
        <v>916667</v>
      </c>
      <c r="L118" s="171">
        <f ca="1">历史数据!BK243</f>
        <v>1548459</v>
      </c>
      <c r="M118" s="171">
        <f ca="1">历史数据!BL243</f>
        <v>1802638</v>
      </c>
      <c r="N118" s="171">
        <f ca="1">历史数据!BM243</f>
        <v>864268</v>
      </c>
      <c r="O118" s="171">
        <f ca="1">历史数据!BN243</f>
        <v>831812</v>
      </c>
      <c r="P118" s="171">
        <f ca="1">历史数据!BO243</f>
        <v>615266</v>
      </c>
      <c r="Q118" s="171">
        <f ca="1">历史数据!BP243</f>
        <v>535257</v>
      </c>
      <c r="R118" s="82"/>
    </row>
    <row r="119" spans="1:18" ht="16.5" hidden="1">
      <c r="A119">
        <f>ROW()</f>
        <v>119</v>
      </c>
      <c r="B119">
        <v>102</v>
      </c>
      <c r="C119" s="707"/>
      <c r="D119" s="102"/>
      <c r="E119" s="78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2"/>
    </row>
    <row r="120" spans="1:18" ht="16.5" hidden="1">
      <c r="A120">
        <f>ROW()</f>
        <v>120</v>
      </c>
      <c r="B120">
        <v>103</v>
      </c>
      <c r="C120" s="707"/>
      <c r="D120" s="102" t="s">
        <v>309</v>
      </c>
      <c r="E120" s="78" t="s">
        <v>308</v>
      </c>
      <c r="F120" s="84">
        <v>0.02</v>
      </c>
      <c r="G120" s="84">
        <v>1.7999999999999999E-2</v>
      </c>
      <c r="H120" s="84">
        <v>0.02</v>
      </c>
      <c r="I120" s="84">
        <v>2.1999999999999999E-2</v>
      </c>
      <c r="J120" s="84">
        <v>2.1999999999999999E-2</v>
      </c>
      <c r="K120" s="84">
        <v>2.1999999999999999E-2</v>
      </c>
      <c r="L120" s="84">
        <v>1.9E-2</v>
      </c>
      <c r="M120" s="84">
        <v>1.7000000000000001E-2</v>
      </c>
      <c r="N120" s="84">
        <v>2.1000000000000001E-2</v>
      </c>
      <c r="O120" s="84">
        <v>0.02</v>
      </c>
      <c r="P120" s="84">
        <v>2.1999999999999999E-2</v>
      </c>
      <c r="Q120" s="84">
        <v>2.1999999999999999E-2</v>
      </c>
      <c r="R120" s="120"/>
    </row>
    <row r="121" spans="1:18" ht="16.5" hidden="1">
      <c r="A121">
        <f>ROW()</f>
        <v>121</v>
      </c>
      <c r="B121">
        <v>104</v>
      </c>
      <c r="C121" s="707"/>
      <c r="D121" s="102"/>
      <c r="E121" s="78" t="s">
        <v>273</v>
      </c>
      <c r="F121" s="185">
        <f ca="1">历史数据!BE217</f>
        <v>2.01E-2</v>
      </c>
      <c r="G121" s="185">
        <f ca="1">历史数据!BF217</f>
        <v>1.5599999999999999E-2</v>
      </c>
      <c r="H121" s="185">
        <f ca="1">历史数据!BG217</f>
        <v>2.1600000000000001E-2</v>
      </c>
      <c r="I121" s="185">
        <f ca="1">历史数据!BH217</f>
        <v>1.7399999999999999E-2</v>
      </c>
      <c r="J121" s="185">
        <f ca="1">历史数据!BI217</f>
        <v>1.8700000000000001E-2</v>
      </c>
      <c r="K121" s="185">
        <f ca="1">历史数据!BJ217</f>
        <v>1.7299999999999999E-2</v>
      </c>
      <c r="L121" s="185">
        <f ca="1">历史数据!BK217</f>
        <v>1.21E-2</v>
      </c>
      <c r="M121" s="185">
        <f ca="1">历史数据!BL217</f>
        <v>1.0999999999999999E-2</v>
      </c>
      <c r="N121" s="185">
        <f ca="1">历史数据!BM217</f>
        <v>1.52E-2</v>
      </c>
      <c r="O121" s="185">
        <f ca="1">历史数据!BN217</f>
        <v>1.5699999999999999E-2</v>
      </c>
      <c r="P121" s="185">
        <f ca="1">历史数据!BO217</f>
        <v>1.7899999999999999E-2</v>
      </c>
      <c r="Q121" s="185">
        <f ca="1">历史数据!BP217</f>
        <v>2.1600000000000001E-2</v>
      </c>
      <c r="R121" s="120"/>
    </row>
    <row r="122" spans="1:18" ht="16.5" hidden="1">
      <c r="A122">
        <f>ROW()</f>
        <v>122</v>
      </c>
      <c r="B122">
        <v>105</v>
      </c>
      <c r="C122" s="707"/>
      <c r="D122" s="102"/>
      <c r="E122" s="78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120"/>
    </row>
    <row r="123" spans="1:18" ht="16.5" hidden="1">
      <c r="A123">
        <f>ROW()</f>
        <v>123</v>
      </c>
      <c r="B123">
        <v>106</v>
      </c>
      <c r="C123" s="707"/>
      <c r="D123" s="102" t="s">
        <v>323</v>
      </c>
      <c r="E123" s="78" t="s">
        <v>308</v>
      </c>
      <c r="F123" s="87">
        <f>F117*F120</f>
        <v>40000</v>
      </c>
      <c r="G123" s="87">
        <f t="shared" ref="G123:Q123" si="21">G117*G120</f>
        <v>36000</v>
      </c>
      <c r="H123" s="87">
        <f t="shared" si="21"/>
        <v>32000</v>
      </c>
      <c r="I123" s="87">
        <f t="shared" si="21"/>
        <v>35200</v>
      </c>
      <c r="J123" s="87">
        <f t="shared" si="21"/>
        <v>33000</v>
      </c>
      <c r="K123" s="87">
        <f t="shared" si="21"/>
        <v>35200</v>
      </c>
      <c r="L123" s="87">
        <f t="shared" si="21"/>
        <v>51300</v>
      </c>
      <c r="M123" s="87">
        <f t="shared" si="21"/>
        <v>51000.000000000007</v>
      </c>
      <c r="N123" s="87">
        <f t="shared" si="21"/>
        <v>33600</v>
      </c>
      <c r="O123" s="87">
        <f t="shared" si="21"/>
        <v>30000</v>
      </c>
      <c r="P123" s="87">
        <f t="shared" si="21"/>
        <v>30800</v>
      </c>
      <c r="Q123" s="87">
        <f t="shared" si="21"/>
        <v>26400</v>
      </c>
      <c r="R123" s="82"/>
    </row>
    <row r="124" spans="1:18" ht="16.5" hidden="1">
      <c r="A124">
        <f>ROW()</f>
        <v>124</v>
      </c>
      <c r="B124">
        <v>107</v>
      </c>
      <c r="C124" s="707"/>
      <c r="D124" s="102"/>
      <c r="E124" s="78" t="s">
        <v>322</v>
      </c>
      <c r="F124" s="171">
        <f ca="1">历史数据!BE194</f>
        <v>27429</v>
      </c>
      <c r="G124" s="171">
        <f ca="1">历史数据!BF194</f>
        <v>32426</v>
      </c>
      <c r="H124" s="171">
        <f ca="1">历史数据!BG194</f>
        <v>23789</v>
      </c>
      <c r="I124" s="171">
        <f ca="1">历史数据!BH194</f>
        <v>18528</v>
      </c>
      <c r="J124" s="171">
        <f ca="1">历史数据!BI194</f>
        <v>18164</v>
      </c>
      <c r="K124" s="171">
        <f ca="1">历史数据!BJ194</f>
        <v>15878</v>
      </c>
      <c r="L124" s="171">
        <f ca="1">历史数据!BK194</f>
        <v>18673</v>
      </c>
      <c r="M124" s="171">
        <f ca="1">历史数据!BL194</f>
        <v>19912</v>
      </c>
      <c r="N124" s="171">
        <f ca="1">历史数据!BM194</f>
        <v>13154</v>
      </c>
      <c r="O124" s="171">
        <f ca="1">历史数据!BN194</f>
        <v>13046</v>
      </c>
      <c r="P124" s="171">
        <f ca="1">历史数据!BO194</f>
        <v>11037</v>
      </c>
      <c r="Q124" s="171">
        <f ca="1">历史数据!BP194</f>
        <v>11541</v>
      </c>
      <c r="R124" s="82"/>
    </row>
    <row r="125" spans="1:18" ht="16.5" hidden="1">
      <c r="A125">
        <f>ROW()</f>
        <v>125</v>
      </c>
      <c r="B125">
        <v>108</v>
      </c>
      <c r="C125" s="707"/>
      <c r="D125" s="102"/>
      <c r="E125" s="78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2"/>
    </row>
    <row r="126" spans="1:18" ht="16.5" hidden="1">
      <c r="A126">
        <f>ROW()</f>
        <v>126</v>
      </c>
      <c r="B126">
        <v>109</v>
      </c>
      <c r="C126" s="707"/>
      <c r="D126" s="102" t="s">
        <v>324</v>
      </c>
      <c r="E126" s="78" t="s">
        <v>308</v>
      </c>
      <c r="F126" s="88">
        <v>42</v>
      </c>
      <c r="G126" s="88">
        <v>43</v>
      </c>
      <c r="H126" s="88">
        <v>43</v>
      </c>
      <c r="I126" s="88">
        <v>40</v>
      </c>
      <c r="J126" s="88">
        <v>40</v>
      </c>
      <c r="K126" s="88">
        <v>42</v>
      </c>
      <c r="L126" s="88">
        <v>45</v>
      </c>
      <c r="M126" s="88">
        <v>46</v>
      </c>
      <c r="N126" s="88">
        <v>43</v>
      </c>
      <c r="O126" s="88">
        <v>42</v>
      </c>
      <c r="P126" s="88">
        <v>42</v>
      </c>
      <c r="Q126" s="88">
        <v>42</v>
      </c>
      <c r="R126" s="82"/>
    </row>
    <row r="127" spans="1:18" ht="16.5" hidden="1">
      <c r="A127">
        <f>ROW()</f>
        <v>127</v>
      </c>
      <c r="B127">
        <v>110</v>
      </c>
      <c r="C127" s="707"/>
      <c r="D127" s="102"/>
      <c r="E127" s="78" t="s">
        <v>273</v>
      </c>
      <c r="F127" s="172">
        <f ca="1">历史数据!BE196</f>
        <v>35.4</v>
      </c>
      <c r="G127" s="172">
        <f ca="1">历史数据!BF196</f>
        <v>44.42</v>
      </c>
      <c r="H127" s="172">
        <f ca="1">历史数据!BG196</f>
        <v>36.54</v>
      </c>
      <c r="I127" s="172">
        <f ca="1">历史数据!BH196</f>
        <v>30.96</v>
      </c>
      <c r="J127" s="172">
        <f ca="1">历史数据!BI196</f>
        <v>31.27</v>
      </c>
      <c r="K127" s="172">
        <f ca="1">历史数据!BJ196</f>
        <v>30.44</v>
      </c>
      <c r="L127" s="172">
        <f ca="1">历史数据!BK196</f>
        <v>32.35</v>
      </c>
      <c r="M127" s="172">
        <f ca="1">历史数据!BL196</f>
        <v>43.57</v>
      </c>
      <c r="N127" s="172">
        <f ca="1">历史数据!BM196</f>
        <v>32.08</v>
      </c>
      <c r="O127" s="172">
        <f ca="1">历史数据!BN196</f>
        <v>30.24</v>
      </c>
      <c r="P127" s="172">
        <f ca="1">历史数据!BO196</f>
        <v>30.05</v>
      </c>
      <c r="Q127" s="172">
        <f ca="1">历史数据!BP196</f>
        <v>32.08</v>
      </c>
      <c r="R127" s="82"/>
    </row>
    <row r="128" spans="1:18" ht="16.5" hidden="1">
      <c r="A128">
        <f>ROW()</f>
        <v>128</v>
      </c>
      <c r="B128">
        <v>111</v>
      </c>
      <c r="C128" s="707"/>
      <c r="D128" s="102"/>
      <c r="E128" s="78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104"/>
    </row>
    <row r="129" spans="1:18" ht="16.5" hidden="1">
      <c r="A129">
        <f>ROW()</f>
        <v>129</v>
      </c>
      <c r="B129">
        <v>112</v>
      </c>
      <c r="C129" s="707"/>
      <c r="D129" s="102" t="s">
        <v>315</v>
      </c>
      <c r="E129" s="78" t="s">
        <v>308</v>
      </c>
      <c r="F129" s="87">
        <f>F123*F126</f>
        <v>1680000</v>
      </c>
      <c r="G129" s="87">
        <f t="shared" ref="G129:Q129" si="22">G123*G126</f>
        <v>1548000</v>
      </c>
      <c r="H129" s="87">
        <f t="shared" si="22"/>
        <v>1376000</v>
      </c>
      <c r="I129" s="87">
        <f t="shared" si="22"/>
        <v>1408000</v>
      </c>
      <c r="J129" s="87">
        <f t="shared" si="22"/>
        <v>1320000</v>
      </c>
      <c r="K129" s="87">
        <f t="shared" si="22"/>
        <v>1478400</v>
      </c>
      <c r="L129" s="87">
        <f t="shared" si="22"/>
        <v>2308500</v>
      </c>
      <c r="M129" s="87">
        <f t="shared" si="22"/>
        <v>2346000.0000000005</v>
      </c>
      <c r="N129" s="87">
        <f t="shared" si="22"/>
        <v>1444800</v>
      </c>
      <c r="O129" s="87">
        <f t="shared" si="22"/>
        <v>1260000</v>
      </c>
      <c r="P129" s="87">
        <f t="shared" si="22"/>
        <v>1293600</v>
      </c>
      <c r="Q129" s="87">
        <f t="shared" si="22"/>
        <v>1108800</v>
      </c>
      <c r="R129" s="82">
        <f>SUM(F129:Q129)</f>
        <v>18572100</v>
      </c>
    </row>
    <row r="130" spans="1:18" ht="16.5" hidden="1">
      <c r="A130">
        <f>ROW()</f>
        <v>130</v>
      </c>
      <c r="B130">
        <v>113</v>
      </c>
      <c r="C130" s="707"/>
      <c r="D130" s="102"/>
      <c r="E130" s="78" t="s">
        <v>322</v>
      </c>
      <c r="F130" s="171">
        <f ca="1">历史数据!BE192</f>
        <v>971019</v>
      </c>
      <c r="G130" s="171">
        <f ca="1">历史数据!BF192</f>
        <v>1440356</v>
      </c>
      <c r="H130" s="171">
        <f ca="1">历史数据!BG192</f>
        <v>869257</v>
      </c>
      <c r="I130" s="171">
        <f ca="1">历史数据!BH192</f>
        <v>573608</v>
      </c>
      <c r="J130" s="171">
        <f ca="1">历史数据!BI192</f>
        <v>567898</v>
      </c>
      <c r="K130" s="171">
        <f ca="1">历史数据!BJ192</f>
        <v>483363</v>
      </c>
      <c r="L130" s="171">
        <f ca="1">历史数据!BK192</f>
        <v>604141</v>
      </c>
      <c r="M130" s="171">
        <f ca="1">历史数据!BL192</f>
        <v>867494</v>
      </c>
      <c r="N130" s="171">
        <f ca="1">历史数据!BM192</f>
        <v>421918</v>
      </c>
      <c r="O130" s="171">
        <f ca="1">历史数据!BN192</f>
        <v>394572</v>
      </c>
      <c r="P130" s="171">
        <f ca="1">历史数据!BO192</f>
        <v>331641</v>
      </c>
      <c r="Q130" s="171">
        <f ca="1">历史数据!BP192</f>
        <v>370223</v>
      </c>
      <c r="R130" s="82"/>
    </row>
    <row r="131" spans="1:18" ht="16.5" hidden="1">
      <c r="A131">
        <f>ROW()</f>
        <v>131</v>
      </c>
      <c r="B131">
        <v>114</v>
      </c>
      <c r="C131" s="707"/>
      <c r="D131" s="102" t="s">
        <v>301</v>
      </c>
      <c r="E131" s="78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5"/>
    </row>
    <row r="132" spans="1:18" ht="16.5" hidden="1">
      <c r="A132">
        <f>ROW()</f>
        <v>132</v>
      </c>
      <c r="B132">
        <v>115</v>
      </c>
      <c r="C132" s="707"/>
      <c r="D132" s="102"/>
      <c r="E132" s="78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104"/>
    </row>
    <row r="133" spans="1:18" ht="16.5" hidden="1">
      <c r="A133">
        <f>ROW()</f>
        <v>133</v>
      </c>
      <c r="B133">
        <v>116</v>
      </c>
      <c r="C133" s="707"/>
      <c r="D133" s="91" t="s">
        <v>316</v>
      </c>
      <c r="E133" s="78" t="s">
        <v>308</v>
      </c>
      <c r="F133" s="92">
        <v>1320839.2129251487</v>
      </c>
      <c r="G133" s="92">
        <v>1217058.9890524584</v>
      </c>
      <c r="H133" s="92">
        <v>1081830.2124910741</v>
      </c>
      <c r="I133" s="92">
        <v>1106989.0546420293</v>
      </c>
      <c r="J133" s="92">
        <v>1037802.2387269025</v>
      </c>
      <c r="K133" s="92">
        <v>1162338.5073741309</v>
      </c>
      <c r="L133" s="92">
        <v>1814974.5970462535</v>
      </c>
      <c r="M133" s="92">
        <v>1844457.6151919044</v>
      </c>
      <c r="N133" s="92">
        <v>1135921.7231156279</v>
      </c>
      <c r="O133" s="92">
        <v>990629.4096938615</v>
      </c>
      <c r="P133" s="92">
        <v>1017046.1939523645</v>
      </c>
      <c r="Q133" s="92">
        <v>871753.88053059811</v>
      </c>
      <c r="R133" s="148">
        <f>SUM(F133:Q133)</f>
        <v>14601641.634742355</v>
      </c>
    </row>
    <row r="134" spans="1:18" ht="16.5" hidden="1">
      <c r="A134">
        <f>ROW()</f>
        <v>134</v>
      </c>
      <c r="B134">
        <v>117</v>
      </c>
      <c r="C134" s="707"/>
      <c r="D134" s="91"/>
      <c r="E134" s="78" t="s">
        <v>273</v>
      </c>
      <c r="F134" s="92">
        <f t="shared" ref="F134:Q134" si="23">F8</f>
        <v>753890.3</v>
      </c>
      <c r="G134" s="92">
        <f t="shared" si="23"/>
        <v>1070315.3999999999</v>
      </c>
      <c r="H134" s="92">
        <f t="shared" si="23"/>
        <v>701980.78000000014</v>
      </c>
      <c r="I134" s="92">
        <f t="shared" si="23"/>
        <v>484453.41</v>
      </c>
      <c r="J134" s="92">
        <f t="shared" si="23"/>
        <v>456831.56</v>
      </c>
      <c r="K134" s="92">
        <f t="shared" si="23"/>
        <v>423392.42000000004</v>
      </c>
      <c r="L134" s="92">
        <f t="shared" si="23"/>
        <v>500792.52999999997</v>
      </c>
      <c r="M134" s="92">
        <f t="shared" si="23"/>
        <v>744848.29</v>
      </c>
      <c r="N134" s="92">
        <f t="shared" si="23"/>
        <v>398917.93</v>
      </c>
      <c r="O134" s="92">
        <f t="shared" si="23"/>
        <v>344765.04000000004</v>
      </c>
      <c r="P134" s="92">
        <f t="shared" si="23"/>
        <v>298517.23500000004</v>
      </c>
      <c r="Q134" s="92">
        <f t="shared" si="23"/>
        <v>0</v>
      </c>
      <c r="R134" s="92">
        <f>SUM(F134:Q134)</f>
        <v>6178704.8950000005</v>
      </c>
    </row>
    <row r="135" spans="1:18" ht="16.5">
      <c r="A135">
        <f>ROW()</f>
        <v>135</v>
      </c>
      <c r="B135">
        <v>118</v>
      </c>
      <c r="C135" s="707"/>
      <c r="D135" s="91"/>
      <c r="E135" s="69" t="s">
        <v>352</v>
      </c>
      <c r="F135" s="170">
        <f ca="1">F134/F$130</f>
        <v>0.776390884215448</v>
      </c>
      <c r="G135" s="170">
        <f t="shared" ref="G135:R135" ca="1" si="24">G134/G$130</f>
        <v>0.74309087475596303</v>
      </c>
      <c r="H135" s="170">
        <f t="shared" ca="1" si="24"/>
        <v>0.80756413810875283</v>
      </c>
      <c r="I135" s="170">
        <f t="shared" ca="1" si="24"/>
        <v>0.84457226886654291</v>
      </c>
      <c r="J135" s="170">
        <f t="shared" ca="1" si="24"/>
        <v>0.80442537216190235</v>
      </c>
      <c r="K135" s="170">
        <f t="shared" ca="1" si="24"/>
        <v>0.87593055322811231</v>
      </c>
      <c r="L135" s="170">
        <f t="shared" ca="1" si="24"/>
        <v>0.82893319605853599</v>
      </c>
      <c r="M135" s="170">
        <f t="shared" ca="1" si="24"/>
        <v>0.85862068210270048</v>
      </c>
      <c r="N135" s="170">
        <f t="shared" ca="1" si="24"/>
        <v>0.94548687185661662</v>
      </c>
      <c r="O135" s="170">
        <f t="shared" ca="1" si="24"/>
        <v>0.87376965420759722</v>
      </c>
      <c r="P135" s="170">
        <f t="shared" ca="1" si="24"/>
        <v>0.90012162247731753</v>
      </c>
      <c r="Q135" s="170">
        <f t="shared" ca="1" si="24"/>
        <v>0</v>
      </c>
      <c r="R135" s="170" t="e">
        <f t="shared" si="24"/>
        <v>#DIV/0!</v>
      </c>
    </row>
    <row r="136" spans="1:18" ht="17.25" thickBot="1">
      <c r="A136">
        <f>ROW()</f>
        <v>136</v>
      </c>
      <c r="B136">
        <v>119</v>
      </c>
      <c r="C136" s="708"/>
      <c r="D136" s="94" t="s">
        <v>532</v>
      </c>
      <c r="E136" s="95"/>
      <c r="F136" s="121">
        <f>F134/F133</f>
        <v>0.57076614066478559</v>
      </c>
      <c r="G136" s="121">
        <f t="shared" ref="G136:R136" si="25">G134/G133</f>
        <v>0.879427710265132</v>
      </c>
      <c r="H136" s="121">
        <f t="shared" si="25"/>
        <v>0.64888258055169812</v>
      </c>
      <c r="I136" s="121">
        <f t="shared" si="25"/>
        <v>0.43763161701418923</v>
      </c>
      <c r="J136" s="121">
        <f t="shared" si="25"/>
        <v>0.44019134181133246</v>
      </c>
      <c r="K136" s="121">
        <f t="shared" si="25"/>
        <v>0.364259135625212</v>
      </c>
      <c r="L136" s="121">
        <f t="shared" si="25"/>
        <v>0.27592261115665501</v>
      </c>
      <c r="M136" s="121">
        <f t="shared" si="25"/>
        <v>0.40383052658138918</v>
      </c>
      <c r="N136" s="121">
        <f t="shared" si="25"/>
        <v>0.3511843482540683</v>
      </c>
      <c r="O136" s="121">
        <f t="shared" si="25"/>
        <v>0.34802625141781757</v>
      </c>
      <c r="P136" s="121">
        <f t="shared" si="25"/>
        <v>0.29351393946023824</v>
      </c>
      <c r="Q136" s="121">
        <f>Q134/Q133</f>
        <v>0</v>
      </c>
      <c r="R136" s="121">
        <f t="shared" si="25"/>
        <v>0.42315138595777646</v>
      </c>
    </row>
    <row r="137" spans="1:18" ht="16.5">
      <c r="A137">
        <f>ROW()</f>
        <v>137</v>
      </c>
      <c r="B137">
        <v>120</v>
      </c>
      <c r="C137" s="105"/>
      <c r="D137" s="105"/>
      <c r="E137" s="6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</row>
    <row r="138" spans="1:18" ht="17.25" thickBot="1">
      <c r="A138">
        <f>ROW()</f>
        <v>138</v>
      </c>
      <c r="B138">
        <v>121</v>
      </c>
      <c r="C138" s="105">
        <f>B141-B21</f>
        <v>120</v>
      </c>
      <c r="D138" s="105"/>
      <c r="E138" s="66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</row>
    <row r="139" spans="1:18" ht="16.5">
      <c r="A139">
        <f>ROW()</f>
        <v>139</v>
      </c>
      <c r="B139">
        <v>122</v>
      </c>
      <c r="C139" s="122" t="s">
        <v>325</v>
      </c>
      <c r="D139" s="123"/>
      <c r="E139" s="73"/>
      <c r="F139" s="124">
        <v>42005</v>
      </c>
      <c r="G139" s="124">
        <v>42036</v>
      </c>
      <c r="H139" s="124">
        <v>42064</v>
      </c>
      <c r="I139" s="124">
        <v>42095</v>
      </c>
      <c r="J139" s="124">
        <v>42125</v>
      </c>
      <c r="K139" s="124">
        <v>42156</v>
      </c>
      <c r="L139" s="124">
        <v>42186</v>
      </c>
      <c r="M139" s="124">
        <v>42217</v>
      </c>
      <c r="N139" s="124">
        <v>42248</v>
      </c>
      <c r="O139" s="124">
        <v>42278</v>
      </c>
      <c r="P139" s="124">
        <v>42309</v>
      </c>
      <c r="Q139" s="124">
        <v>42339</v>
      </c>
      <c r="R139" s="125" t="s">
        <v>268</v>
      </c>
    </row>
    <row r="140" spans="1:18" ht="16.5">
      <c r="A140">
        <f>ROW()</f>
        <v>140</v>
      </c>
      <c r="B140">
        <v>123</v>
      </c>
      <c r="C140" s="126"/>
      <c r="D140" s="127"/>
      <c r="E140" s="78"/>
      <c r="F140" s="128" t="s">
        <v>305</v>
      </c>
      <c r="G140" s="128" t="s">
        <v>305</v>
      </c>
      <c r="H140" s="128" t="s">
        <v>305</v>
      </c>
      <c r="I140" s="128" t="s">
        <v>305</v>
      </c>
      <c r="J140" s="128" t="s">
        <v>305</v>
      </c>
      <c r="K140" s="128" t="s">
        <v>305</v>
      </c>
      <c r="L140" s="128" t="s">
        <v>305</v>
      </c>
      <c r="M140" s="128" t="s">
        <v>305</v>
      </c>
      <c r="N140" s="128" t="s">
        <v>305</v>
      </c>
      <c r="O140" s="128" t="s">
        <v>305</v>
      </c>
      <c r="P140" s="128" t="s">
        <v>305</v>
      </c>
      <c r="Q140" s="128" t="s">
        <v>305</v>
      </c>
      <c r="R140" s="129"/>
    </row>
    <row r="141" spans="1:18" ht="16.5">
      <c r="A141">
        <f>ROW()</f>
        <v>141</v>
      </c>
      <c r="B141">
        <v>124</v>
      </c>
      <c r="C141" s="709" t="s">
        <v>326</v>
      </c>
      <c r="D141" s="127" t="s">
        <v>307</v>
      </c>
      <c r="E141" s="78" t="s">
        <v>308</v>
      </c>
      <c r="F141" s="81"/>
      <c r="G141" s="81"/>
      <c r="H141" s="81">
        <v>48000</v>
      </c>
      <c r="I141" s="81">
        <v>692000</v>
      </c>
      <c r="J141" s="81">
        <v>2765434.7826086953</v>
      </c>
      <c r="K141" s="81">
        <v>1808119.5652173911</v>
      </c>
      <c r="L141" s="81">
        <v>3190623.888888889</v>
      </c>
      <c r="M141" s="81">
        <v>3396602.8260869565</v>
      </c>
      <c r="N141" s="81">
        <v>2031745.7717391301</v>
      </c>
      <c r="O141" s="81">
        <v>1986024.5983333332</v>
      </c>
      <c r="P141" s="81">
        <v>1641519.2918206519</v>
      </c>
      <c r="Q141" s="81">
        <v>1523662.1869198368</v>
      </c>
      <c r="R141" s="130"/>
    </row>
    <row r="142" spans="1:18" ht="16.5">
      <c r="A142">
        <f>ROW()</f>
        <v>142</v>
      </c>
      <c r="B142">
        <v>125</v>
      </c>
      <c r="C142" s="709"/>
      <c r="D142" s="127"/>
      <c r="E142" s="78" t="s">
        <v>273</v>
      </c>
      <c r="F142" s="81"/>
      <c r="G142" s="81"/>
      <c r="H142" s="81">
        <f ca="1">历史数据!BG525</f>
        <v>8675</v>
      </c>
      <c r="I142" s="81">
        <f ca="1">历史数据!BH525</f>
        <v>218825</v>
      </c>
      <c r="J142" s="81">
        <f ca="1">历史数据!BI525</f>
        <v>590265</v>
      </c>
      <c r="K142" s="81">
        <f ca="1">历史数据!BJ525</f>
        <v>661072</v>
      </c>
      <c r="L142" s="81">
        <f ca="1">历史数据!BK525</f>
        <v>768046</v>
      </c>
      <c r="M142" s="81">
        <f ca="1">历史数据!BL525</f>
        <v>0</v>
      </c>
      <c r="N142" s="81">
        <f ca="1">历史数据!BM525</f>
        <v>0</v>
      </c>
      <c r="O142" s="81">
        <f ca="1">历史数据!BN525</f>
        <v>0</v>
      </c>
      <c r="P142" s="81">
        <f ca="1">历史数据!BO525</f>
        <v>0</v>
      </c>
      <c r="Q142" s="81">
        <f ca="1">历史数据!BP525</f>
        <v>0</v>
      </c>
      <c r="R142" s="130"/>
    </row>
    <row r="143" spans="1:18" ht="16.5">
      <c r="A143">
        <f>ROW()</f>
        <v>143</v>
      </c>
      <c r="B143">
        <v>126</v>
      </c>
      <c r="C143" s="709"/>
      <c r="D143" s="127"/>
      <c r="E143" s="78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130"/>
    </row>
    <row r="144" spans="1:18" ht="16.5">
      <c r="A144">
        <f>ROW()</f>
        <v>144</v>
      </c>
      <c r="B144">
        <v>127</v>
      </c>
      <c r="C144" s="709"/>
      <c r="D144" s="127" t="s">
        <v>309</v>
      </c>
      <c r="E144" s="78" t="s">
        <v>308</v>
      </c>
      <c r="F144" s="84"/>
      <c r="G144" s="84"/>
      <c r="H144" s="84"/>
      <c r="I144" s="84">
        <v>3.0000000000000001E-3</v>
      </c>
      <c r="J144" s="84">
        <v>8.0000000000000002E-3</v>
      </c>
      <c r="K144" s="84">
        <v>1.2999999999999999E-2</v>
      </c>
      <c r="L144" s="84">
        <v>1.7999999999999999E-2</v>
      </c>
      <c r="M144" s="84">
        <v>2.1999999999999999E-2</v>
      </c>
      <c r="N144" s="84">
        <v>2.5000000000000001E-2</v>
      </c>
      <c r="O144" s="84">
        <v>2.5000000000000001E-2</v>
      </c>
      <c r="P144" s="84">
        <v>2.5000000000000001E-2</v>
      </c>
      <c r="Q144" s="84">
        <v>2.5000000000000001E-2</v>
      </c>
      <c r="R144" s="120"/>
    </row>
    <row r="145" spans="1:18" ht="16.5">
      <c r="A145">
        <f>ROW()</f>
        <v>145</v>
      </c>
      <c r="B145">
        <v>128</v>
      </c>
      <c r="C145" s="709"/>
      <c r="D145" s="127"/>
      <c r="E145" s="78" t="s">
        <v>273</v>
      </c>
      <c r="F145" s="84"/>
      <c r="G145" s="84"/>
      <c r="H145" s="84"/>
      <c r="I145" s="84">
        <f ca="1">历史数据!BH499</f>
        <v>1.0999999999999999E-2</v>
      </c>
      <c r="J145" s="84">
        <f ca="1">历史数据!BI499</f>
        <v>3.7000000000000002E-3</v>
      </c>
      <c r="K145" s="84">
        <f ca="1">历史数据!BJ499</f>
        <v>3.7000000000000002E-3</v>
      </c>
      <c r="L145" s="84">
        <f ca="1">历史数据!BK499</f>
        <v>3.0000000000000001E-3</v>
      </c>
      <c r="M145" s="84">
        <f ca="1">历史数据!BL499</f>
        <v>0</v>
      </c>
      <c r="N145" s="84">
        <f ca="1">历史数据!BM499</f>
        <v>0</v>
      </c>
      <c r="O145" s="84">
        <f ca="1">历史数据!BN499</f>
        <v>0</v>
      </c>
      <c r="P145" s="84">
        <f ca="1">历史数据!BO499</f>
        <v>0</v>
      </c>
      <c r="Q145" s="84">
        <f ca="1">历史数据!BP499</f>
        <v>0</v>
      </c>
      <c r="R145" s="120"/>
    </row>
    <row r="146" spans="1:18" ht="16.5">
      <c r="A146">
        <f>ROW()</f>
        <v>146</v>
      </c>
      <c r="B146">
        <v>129</v>
      </c>
      <c r="C146" s="709"/>
      <c r="D146" s="127"/>
      <c r="E146" s="78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120"/>
    </row>
    <row r="147" spans="1:18" ht="16.5">
      <c r="A147">
        <f>ROW()</f>
        <v>147</v>
      </c>
      <c r="B147">
        <v>130</v>
      </c>
      <c r="C147" s="709"/>
      <c r="D147" s="127" t="s">
        <v>323</v>
      </c>
      <c r="E147" s="78" t="s">
        <v>308</v>
      </c>
      <c r="F147" s="81"/>
      <c r="G147" s="81"/>
      <c r="H147" s="81"/>
      <c r="I147" s="81">
        <f t="shared" ref="I147:Q147" si="26">I141*I144</f>
        <v>2076</v>
      </c>
      <c r="J147" s="81">
        <f t="shared" si="26"/>
        <v>22123.478260869564</v>
      </c>
      <c r="K147" s="81">
        <v>-2015</v>
      </c>
      <c r="L147" s="81">
        <f t="shared" si="26"/>
        <v>57431.229999999996</v>
      </c>
      <c r="M147" s="81">
        <f t="shared" si="26"/>
        <v>74725.262173913041</v>
      </c>
      <c r="N147" s="81">
        <f t="shared" si="26"/>
        <v>50793.644293478254</v>
      </c>
      <c r="O147" s="81">
        <f t="shared" si="26"/>
        <v>49650.614958333332</v>
      </c>
      <c r="P147" s="81">
        <f t="shared" si="26"/>
        <v>41037.982295516296</v>
      </c>
      <c r="Q147" s="81">
        <f t="shared" si="26"/>
        <v>38091.554672995924</v>
      </c>
      <c r="R147" s="130"/>
    </row>
    <row r="148" spans="1:18" ht="16.5">
      <c r="A148">
        <f>ROW()</f>
        <v>148</v>
      </c>
      <c r="B148">
        <v>131</v>
      </c>
      <c r="C148" s="709"/>
      <c r="D148" s="127"/>
      <c r="E148" s="78" t="s">
        <v>273</v>
      </c>
      <c r="F148" s="81"/>
      <c r="G148" s="81"/>
      <c r="H148" s="81"/>
      <c r="I148" s="81">
        <f ca="1">历史数据!BH476</f>
        <v>2409</v>
      </c>
      <c r="J148" s="81">
        <f ca="1">历史数据!BI476</f>
        <v>2207</v>
      </c>
      <c r="K148" s="81">
        <f ca="1">历史数据!BJ476</f>
        <v>2432</v>
      </c>
      <c r="L148" s="81">
        <f ca="1">历史数据!BK476</f>
        <v>2291</v>
      </c>
      <c r="M148" s="81">
        <f ca="1">历史数据!BL476</f>
        <v>0</v>
      </c>
      <c r="N148" s="81">
        <f ca="1">历史数据!BM476</f>
        <v>0</v>
      </c>
      <c r="O148" s="81">
        <f ca="1">历史数据!BN476</f>
        <v>0</v>
      </c>
      <c r="P148" s="81">
        <f ca="1">历史数据!BO476</f>
        <v>0</v>
      </c>
      <c r="Q148" s="81">
        <f ca="1">历史数据!BP476</f>
        <v>0</v>
      </c>
      <c r="R148" s="130"/>
    </row>
    <row r="149" spans="1:18" ht="16.5">
      <c r="A149">
        <f>ROW()</f>
        <v>149</v>
      </c>
      <c r="B149">
        <v>132</v>
      </c>
      <c r="C149" s="709"/>
      <c r="D149" s="127"/>
      <c r="E149" s="78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130"/>
    </row>
    <row r="150" spans="1:18" ht="16.5">
      <c r="A150">
        <f>ROW()</f>
        <v>150</v>
      </c>
      <c r="B150">
        <v>133</v>
      </c>
      <c r="C150" s="709"/>
      <c r="D150" s="127" t="s">
        <v>324</v>
      </c>
      <c r="E150" s="78" t="s">
        <v>308</v>
      </c>
      <c r="F150" s="131"/>
      <c r="G150" s="131"/>
      <c r="H150" s="131"/>
      <c r="I150" s="131">
        <v>50</v>
      </c>
      <c r="J150" s="131">
        <v>50</v>
      </c>
      <c r="K150" s="131">
        <v>50</v>
      </c>
      <c r="L150" s="131">
        <v>60</v>
      </c>
      <c r="M150" s="131">
        <v>60</v>
      </c>
      <c r="N150" s="131">
        <v>50</v>
      </c>
      <c r="O150" s="131">
        <v>50</v>
      </c>
      <c r="P150" s="131">
        <v>50</v>
      </c>
      <c r="Q150" s="131">
        <v>50</v>
      </c>
      <c r="R150" s="130"/>
    </row>
    <row r="151" spans="1:18" ht="16.5">
      <c r="A151">
        <f>ROW()</f>
        <v>151</v>
      </c>
      <c r="B151">
        <v>134</v>
      </c>
      <c r="C151" s="709"/>
      <c r="D151" s="127"/>
      <c r="E151" s="78" t="s">
        <v>273</v>
      </c>
      <c r="F151" s="81"/>
      <c r="G151" s="81"/>
      <c r="H151" s="81"/>
      <c r="I151" s="131">
        <f ca="1">历史数据!BH478</f>
        <v>50.63</v>
      </c>
      <c r="J151" s="131">
        <f ca="1">历史数据!BI478</f>
        <v>84.32</v>
      </c>
      <c r="K151" s="131">
        <f ca="1">历史数据!BJ478</f>
        <v>61.15</v>
      </c>
      <c r="L151" s="131">
        <f ca="1">历史数据!BK478</f>
        <v>59.77</v>
      </c>
      <c r="M151" s="131">
        <f ca="1">历史数据!BL478</f>
        <v>0</v>
      </c>
      <c r="N151" s="131">
        <f ca="1">历史数据!BM478</f>
        <v>0</v>
      </c>
      <c r="O151" s="131">
        <f ca="1">历史数据!BN478</f>
        <v>0</v>
      </c>
      <c r="P151" s="131">
        <f ca="1">历史数据!BO478</f>
        <v>0</v>
      </c>
      <c r="Q151" s="131">
        <f ca="1">历史数据!BP478</f>
        <v>0</v>
      </c>
      <c r="R151" s="129"/>
    </row>
    <row r="152" spans="1:18" ht="16.5">
      <c r="A152">
        <f>ROW()</f>
        <v>152</v>
      </c>
      <c r="B152">
        <v>135</v>
      </c>
      <c r="C152" s="709"/>
      <c r="E152" s="78"/>
      <c r="F152" s="81"/>
      <c r="G152" s="81"/>
      <c r="H152" s="81"/>
    </row>
    <row r="153" spans="1:18" ht="16.5">
      <c r="A153">
        <f>ROW()</f>
        <v>153</v>
      </c>
      <c r="B153">
        <v>136</v>
      </c>
      <c r="C153" s="709"/>
      <c r="D153" s="127" t="s">
        <v>315</v>
      </c>
      <c r="E153" s="78" t="s">
        <v>308</v>
      </c>
      <c r="F153" s="81"/>
      <c r="G153" s="81"/>
      <c r="H153" s="81"/>
      <c r="I153" s="346">
        <f t="shared" ref="I153:Q153" si="27">I147*I150</f>
        <v>103800</v>
      </c>
      <c r="J153" s="346">
        <f t="shared" si="27"/>
        <v>1106173.9130434783</v>
      </c>
      <c r="K153" s="346">
        <f t="shared" si="27"/>
        <v>-100750</v>
      </c>
      <c r="L153" s="346">
        <f t="shared" si="27"/>
        <v>3445873.8</v>
      </c>
      <c r="M153" s="346">
        <f t="shared" si="27"/>
        <v>4483515.7304347828</v>
      </c>
      <c r="N153" s="346">
        <f t="shared" si="27"/>
        <v>2539682.2146739126</v>
      </c>
      <c r="O153" s="346">
        <f t="shared" si="27"/>
        <v>2482530.7479166668</v>
      </c>
      <c r="P153" s="346">
        <f t="shared" si="27"/>
        <v>2051899.1147758148</v>
      </c>
      <c r="Q153" s="346">
        <f t="shared" si="27"/>
        <v>1904577.7336497961</v>
      </c>
      <c r="R153" s="347">
        <f>SUM(I153:Q153)</f>
        <v>18017303.254494451</v>
      </c>
    </row>
    <row r="154" spans="1:18" ht="16.5">
      <c r="A154">
        <f>ROW()</f>
        <v>154</v>
      </c>
      <c r="B154">
        <v>137</v>
      </c>
      <c r="C154" s="709"/>
      <c r="D154" s="127"/>
      <c r="E154" s="78" t="s">
        <v>273</v>
      </c>
      <c r="F154" s="90"/>
      <c r="G154" s="90"/>
      <c r="H154" s="90"/>
      <c r="I154" s="299">
        <f ca="1">历史数据!BH474</f>
        <v>121970</v>
      </c>
      <c r="J154" s="299">
        <f ca="1">历史数据!BI474</f>
        <v>186084</v>
      </c>
      <c r="K154" s="299">
        <f ca="1">历史数据!BJ474</f>
        <v>148712</v>
      </c>
      <c r="L154" s="299">
        <f ca="1">历史数据!BK474</f>
        <v>136943</v>
      </c>
      <c r="M154" s="299">
        <f ca="1">历史数据!BL474</f>
        <v>0</v>
      </c>
      <c r="N154" s="299">
        <f ca="1">历史数据!BM474</f>
        <v>0</v>
      </c>
      <c r="O154" s="299">
        <f ca="1">历史数据!BN474</f>
        <v>0</v>
      </c>
      <c r="P154" s="299">
        <f ca="1">历史数据!BO474</f>
        <v>0</v>
      </c>
      <c r="Q154" s="299">
        <f ca="1">历史数据!BP474</f>
        <v>0</v>
      </c>
      <c r="R154" s="300">
        <f ca="1">SUM(I154:Q154)</f>
        <v>593709</v>
      </c>
    </row>
    <row r="155" spans="1:18" ht="16.5">
      <c r="A155">
        <f>ROW()</f>
        <v>155</v>
      </c>
      <c r="B155">
        <v>138</v>
      </c>
      <c r="C155" s="709"/>
      <c r="D155" s="102" t="s">
        <v>279</v>
      </c>
      <c r="E155" s="78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132"/>
    </row>
    <row r="156" spans="1:18" ht="16.5">
      <c r="A156">
        <f>ROW()</f>
        <v>156</v>
      </c>
      <c r="B156">
        <v>139</v>
      </c>
      <c r="C156" s="709"/>
      <c r="D156" s="102"/>
      <c r="E156" s="78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132"/>
    </row>
    <row r="157" spans="1:18" ht="16.5">
      <c r="A157">
        <f>ROW()</f>
        <v>157</v>
      </c>
      <c r="B157">
        <v>140</v>
      </c>
      <c r="C157" s="709"/>
      <c r="D157" s="133" t="s">
        <v>316</v>
      </c>
      <c r="E157" s="78" t="s">
        <v>308</v>
      </c>
      <c r="F157" s="189"/>
      <c r="G157" s="189"/>
      <c r="H157" s="189"/>
      <c r="I157" s="189">
        <v>83040</v>
      </c>
      <c r="J157" s="189">
        <v>884939.13043478271</v>
      </c>
      <c r="K157" s="189">
        <v>940222.17391304346</v>
      </c>
      <c r="L157" s="189">
        <v>2756699.04</v>
      </c>
      <c r="M157" s="189">
        <v>3586812.5843478264</v>
      </c>
      <c r="N157" s="189">
        <v>2031745.7717391301</v>
      </c>
      <c r="O157" s="189">
        <v>1986024.5983333336</v>
      </c>
      <c r="P157" s="189">
        <v>1641519.2918206519</v>
      </c>
      <c r="Q157" s="189">
        <v>1523662.186919837</v>
      </c>
      <c r="R157" s="130">
        <f>SUM(F157:Q157)</f>
        <v>15434664.777508607</v>
      </c>
    </row>
    <row r="158" spans="1:18" ht="16.5">
      <c r="A158">
        <f>ROW()</f>
        <v>158</v>
      </c>
      <c r="B158">
        <v>141</v>
      </c>
      <c r="C158" s="709"/>
      <c r="D158" s="133"/>
      <c r="E158" s="78" t="s">
        <v>273</v>
      </c>
      <c r="F158" s="92"/>
      <c r="G158" s="92"/>
      <c r="H158" s="92"/>
      <c r="I158" s="348">
        <f>I13</f>
        <v>56114.5</v>
      </c>
      <c r="J158" s="348">
        <f t="shared" ref="J158:Q158" si="28">J13</f>
        <v>130772.7</v>
      </c>
      <c r="K158" s="348">
        <f>K14</f>
        <v>41225</v>
      </c>
      <c r="L158" s="348" t="e">
        <f>#REF!</f>
        <v>#REF!</v>
      </c>
      <c r="M158" s="348">
        <f t="shared" si="28"/>
        <v>108315.3</v>
      </c>
      <c r="N158" s="348">
        <f t="shared" si="28"/>
        <v>43866.6</v>
      </c>
      <c r="O158" s="348">
        <f t="shared" si="28"/>
        <v>30778.799999999996</v>
      </c>
      <c r="P158" s="348">
        <f t="shared" si="28"/>
        <v>20653.499999999996</v>
      </c>
      <c r="Q158" s="348">
        <f t="shared" si="28"/>
        <v>0</v>
      </c>
      <c r="R158" s="93" t="e">
        <f>SUM(I158:Q158)</f>
        <v>#REF!</v>
      </c>
    </row>
    <row r="159" spans="1:18" ht="16.5">
      <c r="A159">
        <f>ROW()</f>
        <v>159</v>
      </c>
      <c r="B159">
        <v>142</v>
      </c>
      <c r="C159" s="709"/>
      <c r="D159" s="133"/>
      <c r="E159" s="69" t="s">
        <v>352</v>
      </c>
      <c r="F159" s="92"/>
      <c r="G159" s="92"/>
      <c r="H159" s="92"/>
      <c r="I159" s="170">
        <f ca="1">I158/I154</f>
        <v>0.46006804952037389</v>
      </c>
      <c r="J159" s="170">
        <f t="shared" ref="J159:R159" ca="1" si="29">J158/J154</f>
        <v>0.70276165602631069</v>
      </c>
      <c r="K159" s="170">
        <f t="shared" ca="1" si="29"/>
        <v>0.2772136747538867</v>
      </c>
      <c r="L159" s="258" t="e">
        <f t="shared" ca="1" si="29"/>
        <v>#REF!</v>
      </c>
      <c r="M159" s="258" t="e">
        <f t="shared" ca="1" si="29"/>
        <v>#DIV/0!</v>
      </c>
      <c r="N159" s="258" t="e">
        <f t="shared" ca="1" si="29"/>
        <v>#DIV/0!</v>
      </c>
      <c r="O159" s="258" t="e">
        <f t="shared" ca="1" si="29"/>
        <v>#DIV/0!</v>
      </c>
      <c r="P159" s="258" t="e">
        <f t="shared" ca="1" si="29"/>
        <v>#DIV/0!</v>
      </c>
      <c r="Q159" s="258" t="e">
        <f t="shared" ca="1" si="29"/>
        <v>#DIV/0!</v>
      </c>
      <c r="R159" s="258" t="e">
        <f t="shared" ca="1" si="29"/>
        <v>#REF!</v>
      </c>
    </row>
    <row r="160" spans="1:18" ht="16.5">
      <c r="A160">
        <f>ROW()</f>
        <v>160</v>
      </c>
      <c r="B160">
        <v>143</v>
      </c>
      <c r="C160" s="709"/>
      <c r="D160" s="102" t="s">
        <v>279</v>
      </c>
      <c r="E160" s="78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3"/>
    </row>
    <row r="161" spans="1:18" ht="16.5">
      <c r="A161">
        <f>ROW()</f>
        <v>161</v>
      </c>
      <c r="B161">
        <v>144</v>
      </c>
      <c r="C161" s="105"/>
      <c r="D161" s="105"/>
      <c r="E161" s="6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</row>
    <row r="162" spans="1:18" ht="16.5">
      <c r="A162">
        <f>ROW()</f>
        <v>162</v>
      </c>
      <c r="B162">
        <v>145</v>
      </c>
      <c r="C162" s="105"/>
      <c r="D162" s="105"/>
      <c r="E162" s="66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</row>
    <row r="163" spans="1:18" ht="17.25" thickBot="1">
      <c r="A163">
        <f>ROW()</f>
        <v>163</v>
      </c>
      <c r="B163">
        <v>146</v>
      </c>
      <c r="C163" s="105"/>
      <c r="D163" s="105"/>
      <c r="E163" s="66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</row>
    <row r="164" spans="1:18" ht="16.5">
      <c r="A164">
        <f>ROW()</f>
        <v>164</v>
      </c>
      <c r="B164">
        <v>147</v>
      </c>
      <c r="C164" s="134" t="s">
        <v>327</v>
      </c>
      <c r="D164" s="135"/>
      <c r="E164" s="73"/>
      <c r="F164" s="136">
        <v>42005</v>
      </c>
      <c r="G164" s="136">
        <v>42036</v>
      </c>
      <c r="H164" s="136">
        <v>42064</v>
      </c>
      <c r="I164" s="136">
        <v>42095</v>
      </c>
      <c r="J164" s="136">
        <v>42125</v>
      </c>
      <c r="K164" s="136">
        <v>42156</v>
      </c>
      <c r="L164" s="136">
        <v>42186</v>
      </c>
      <c r="M164" s="136">
        <v>42217</v>
      </c>
      <c r="N164" s="136">
        <v>42248</v>
      </c>
      <c r="O164" s="136">
        <v>42278</v>
      </c>
      <c r="P164" s="136">
        <v>42309</v>
      </c>
      <c r="Q164" s="136">
        <v>42339</v>
      </c>
      <c r="R164" s="137" t="s">
        <v>328</v>
      </c>
    </row>
    <row r="165" spans="1:18" ht="16.5">
      <c r="A165">
        <f>ROW()</f>
        <v>165</v>
      </c>
      <c r="B165">
        <v>148</v>
      </c>
      <c r="C165" s="138"/>
      <c r="D165" s="139"/>
      <c r="E165" s="78"/>
      <c r="F165" s="140" t="s">
        <v>305</v>
      </c>
      <c r="G165" s="140" t="s">
        <v>305</v>
      </c>
      <c r="H165" s="140" t="s">
        <v>305</v>
      </c>
      <c r="I165" s="140" t="s">
        <v>305</v>
      </c>
      <c r="J165" s="140" t="s">
        <v>305</v>
      </c>
      <c r="K165" s="140" t="s">
        <v>305</v>
      </c>
      <c r="L165" s="140" t="s">
        <v>305</v>
      </c>
      <c r="M165" s="140" t="s">
        <v>305</v>
      </c>
      <c r="N165" s="140" t="s">
        <v>305</v>
      </c>
      <c r="O165" s="140" t="s">
        <v>305</v>
      </c>
      <c r="P165" s="140" t="s">
        <v>305</v>
      </c>
      <c r="Q165" s="140" t="s">
        <v>305</v>
      </c>
      <c r="R165" s="141"/>
    </row>
    <row r="166" spans="1:18" ht="16.5">
      <c r="A166">
        <f>ROW()</f>
        <v>166</v>
      </c>
      <c r="B166">
        <v>149</v>
      </c>
      <c r="C166" s="698" t="s">
        <v>329</v>
      </c>
      <c r="D166" s="139" t="s">
        <v>307</v>
      </c>
      <c r="E166" s="78"/>
      <c r="F166" s="142">
        <v>0</v>
      </c>
      <c r="G166" s="142">
        <v>0</v>
      </c>
      <c r="H166" s="142">
        <v>0</v>
      </c>
      <c r="I166" s="142">
        <v>0</v>
      </c>
      <c r="J166" s="142">
        <v>0</v>
      </c>
      <c r="K166" s="142">
        <v>0</v>
      </c>
      <c r="L166" s="142">
        <v>500000</v>
      </c>
      <c r="M166" s="142">
        <v>2000000</v>
      </c>
      <c r="N166" s="142">
        <v>1200000</v>
      </c>
      <c r="O166" s="142">
        <v>1400000</v>
      </c>
      <c r="P166" s="142">
        <v>1200000</v>
      </c>
      <c r="Q166" s="142">
        <v>1000000</v>
      </c>
      <c r="R166" s="143"/>
    </row>
    <row r="167" spans="1:18" ht="16.5">
      <c r="A167">
        <f>ROW()</f>
        <v>167</v>
      </c>
      <c r="B167">
        <v>150</v>
      </c>
      <c r="C167" s="699"/>
      <c r="D167" s="139" t="s">
        <v>309</v>
      </c>
      <c r="E167" s="78"/>
      <c r="F167" s="144">
        <v>0</v>
      </c>
      <c r="G167" s="144">
        <v>0</v>
      </c>
      <c r="H167" s="144">
        <v>0</v>
      </c>
      <c r="I167" s="144">
        <v>0</v>
      </c>
      <c r="J167" s="144">
        <v>0</v>
      </c>
      <c r="K167" s="144">
        <v>0</v>
      </c>
      <c r="L167" s="144">
        <v>1.4999999999999999E-2</v>
      </c>
      <c r="M167" s="144">
        <v>1.4999999999999999E-2</v>
      </c>
      <c r="N167" s="144">
        <v>1.4999999999999999E-2</v>
      </c>
      <c r="O167" s="144">
        <v>1.7999999999999999E-2</v>
      </c>
      <c r="P167" s="144">
        <v>1.7999999999999999E-2</v>
      </c>
      <c r="Q167" s="144">
        <v>0.02</v>
      </c>
      <c r="R167" s="143"/>
    </row>
    <row r="168" spans="1:18" ht="16.5">
      <c r="A168">
        <f>ROW()</f>
        <v>168</v>
      </c>
      <c r="B168">
        <v>151</v>
      </c>
      <c r="C168" s="699"/>
      <c r="D168" s="139" t="s">
        <v>323</v>
      </c>
      <c r="E168" s="78"/>
      <c r="F168" s="142">
        <f>F166*F167</f>
        <v>0</v>
      </c>
      <c r="G168" s="142">
        <f t="shared" ref="G168:Q168" si="30">G166*G167</f>
        <v>0</v>
      </c>
      <c r="H168" s="142">
        <f t="shared" si="30"/>
        <v>0</v>
      </c>
      <c r="I168" s="142">
        <f t="shared" si="30"/>
        <v>0</v>
      </c>
      <c r="J168" s="142">
        <f t="shared" si="30"/>
        <v>0</v>
      </c>
      <c r="K168" s="142">
        <f t="shared" si="30"/>
        <v>0</v>
      </c>
      <c r="L168" s="142">
        <f t="shared" si="30"/>
        <v>7500</v>
      </c>
      <c r="M168" s="142">
        <f t="shared" si="30"/>
        <v>30000</v>
      </c>
      <c r="N168" s="142">
        <f t="shared" si="30"/>
        <v>18000</v>
      </c>
      <c r="O168" s="142">
        <f t="shared" si="30"/>
        <v>25199.999999999996</v>
      </c>
      <c r="P168" s="142">
        <f t="shared" si="30"/>
        <v>21600</v>
      </c>
      <c r="Q168" s="142">
        <f t="shared" si="30"/>
        <v>20000</v>
      </c>
      <c r="R168" s="143"/>
    </row>
    <row r="169" spans="1:18" ht="16.5">
      <c r="A169">
        <f>ROW()</f>
        <v>169</v>
      </c>
      <c r="B169">
        <v>152</v>
      </c>
      <c r="C169" s="699"/>
      <c r="D169" s="139" t="s">
        <v>324</v>
      </c>
      <c r="E169" s="78"/>
      <c r="F169" s="145">
        <v>0</v>
      </c>
      <c r="G169" s="145">
        <v>0</v>
      </c>
      <c r="H169" s="145">
        <v>0</v>
      </c>
      <c r="I169" s="145">
        <v>0</v>
      </c>
      <c r="J169" s="145">
        <v>0</v>
      </c>
      <c r="K169" s="145">
        <v>0</v>
      </c>
      <c r="L169" s="145">
        <v>55</v>
      </c>
      <c r="M169" s="145">
        <v>55</v>
      </c>
      <c r="N169" s="145">
        <v>45</v>
      </c>
      <c r="O169" s="145">
        <v>55</v>
      </c>
      <c r="P169" s="145">
        <v>50</v>
      </c>
      <c r="Q169" s="145">
        <v>50</v>
      </c>
      <c r="R169" s="143"/>
    </row>
    <row r="170" spans="1:18" ht="16.5">
      <c r="A170">
        <f>ROW()</f>
        <v>170</v>
      </c>
      <c r="B170">
        <v>153</v>
      </c>
      <c r="C170" s="699"/>
      <c r="D170" s="139"/>
      <c r="E170" s="78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3"/>
    </row>
    <row r="171" spans="1:18" ht="16.5">
      <c r="A171">
        <f>ROW()</f>
        <v>171</v>
      </c>
      <c r="B171">
        <v>154</v>
      </c>
      <c r="C171" s="699"/>
      <c r="D171" s="139" t="s">
        <v>315</v>
      </c>
      <c r="E171" s="78"/>
      <c r="F171" s="142">
        <f>F168*F169</f>
        <v>0</v>
      </c>
      <c r="G171" s="142">
        <f t="shared" ref="G171:Q171" si="31">G168*G169</f>
        <v>0</v>
      </c>
      <c r="H171" s="142">
        <f t="shared" si="31"/>
        <v>0</v>
      </c>
      <c r="I171" s="142">
        <f t="shared" si="31"/>
        <v>0</v>
      </c>
      <c r="J171" s="142">
        <f t="shared" si="31"/>
        <v>0</v>
      </c>
      <c r="K171" s="142">
        <f t="shared" si="31"/>
        <v>0</v>
      </c>
      <c r="L171" s="142">
        <f t="shared" si="31"/>
        <v>412500</v>
      </c>
      <c r="M171" s="142">
        <f t="shared" si="31"/>
        <v>1650000</v>
      </c>
      <c r="N171" s="142">
        <f t="shared" si="31"/>
        <v>810000</v>
      </c>
      <c r="O171" s="142">
        <f t="shared" si="31"/>
        <v>1385999.9999999998</v>
      </c>
      <c r="P171" s="142">
        <f t="shared" si="31"/>
        <v>1080000</v>
      </c>
      <c r="Q171" s="142">
        <f t="shared" si="31"/>
        <v>1000000</v>
      </c>
      <c r="R171" s="146">
        <f>SUM(F171:Q171)</f>
        <v>6338500</v>
      </c>
    </row>
    <row r="172" spans="1:18" ht="16.5">
      <c r="A172">
        <f>ROW()</f>
        <v>172</v>
      </c>
      <c r="B172">
        <v>155</v>
      </c>
      <c r="C172" s="699"/>
      <c r="D172" s="139" t="s">
        <v>330</v>
      </c>
      <c r="E172" s="78"/>
      <c r="F172" s="90">
        <f>IFERROR(F171/#REF!-1,0)</f>
        <v>0</v>
      </c>
      <c r="G172" s="90">
        <f>IFERROR(G171/#REF!-1,0)</f>
        <v>0</v>
      </c>
      <c r="H172" s="90">
        <f>IFERROR(H171/#REF!-1,0)</f>
        <v>0</v>
      </c>
      <c r="I172" s="90">
        <f>IFERROR(I171/#REF!-1,0)</f>
        <v>0</v>
      </c>
      <c r="J172" s="90">
        <f>IFERROR(J171/#REF!-1,0)</f>
        <v>0</v>
      </c>
      <c r="K172" s="90">
        <f>IFERROR(K171/#REF!-1,0)</f>
        <v>0</v>
      </c>
      <c r="L172" s="90">
        <f>IFERROR(L171/#REF!-1,0)</f>
        <v>0</v>
      </c>
      <c r="M172" s="90">
        <f>IFERROR(M171/#REF!-1,0)</f>
        <v>0</v>
      </c>
      <c r="N172" s="90">
        <f>IFERROR(N171/#REF!-1,0)</f>
        <v>0</v>
      </c>
      <c r="O172" s="90">
        <f>IFERROR(O171/#REF!-1,0)</f>
        <v>0</v>
      </c>
      <c r="P172" s="90">
        <f>IFERROR(P171/#REF!-1,0)</f>
        <v>0</v>
      </c>
      <c r="Q172" s="90">
        <f>IFERROR(Q171/#REF!-1,0)</f>
        <v>0</v>
      </c>
      <c r="R172" s="132">
        <f>IFERROR(R171/#REF!-1,0)</f>
        <v>0</v>
      </c>
    </row>
    <row r="173" spans="1:18" ht="16.5">
      <c r="A173">
        <f>ROW()</f>
        <v>173</v>
      </c>
      <c r="B173">
        <v>156</v>
      </c>
      <c r="C173" s="699"/>
      <c r="D173" s="139"/>
      <c r="E173" s="78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3"/>
    </row>
    <row r="174" spans="1:18" ht="16.5">
      <c r="A174">
        <f>ROW()</f>
        <v>174</v>
      </c>
      <c r="B174">
        <v>157</v>
      </c>
      <c r="C174" s="699"/>
      <c r="D174" s="139" t="s">
        <v>331</v>
      </c>
      <c r="E174" s="78" t="s">
        <v>321</v>
      </c>
      <c r="F174" s="147">
        <v>0</v>
      </c>
      <c r="G174" s="147">
        <v>0</v>
      </c>
      <c r="H174" s="147">
        <v>0</v>
      </c>
      <c r="I174" s="147">
        <v>0</v>
      </c>
      <c r="J174" s="147">
        <v>0</v>
      </c>
      <c r="K174" s="147">
        <v>0</v>
      </c>
      <c r="L174" s="147">
        <v>330000</v>
      </c>
      <c r="M174" s="147">
        <v>1320000</v>
      </c>
      <c r="N174" s="147">
        <v>648000</v>
      </c>
      <c r="O174" s="147">
        <v>1108799.9999999998</v>
      </c>
      <c r="P174" s="147">
        <v>864000</v>
      </c>
      <c r="Q174" s="147">
        <v>800000</v>
      </c>
      <c r="R174" s="148">
        <f>SUM(F174:Q174)</f>
        <v>5070800</v>
      </c>
    </row>
    <row r="175" spans="1:18" ht="16.5">
      <c r="A175">
        <f>ROW()</f>
        <v>175</v>
      </c>
      <c r="B175">
        <v>158</v>
      </c>
      <c r="C175" s="699"/>
      <c r="D175" s="139"/>
      <c r="E175" s="78" t="s">
        <v>322</v>
      </c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8"/>
    </row>
    <row r="176" spans="1:18" ht="17.25" thickBot="1">
      <c r="A176">
        <f>ROW()</f>
        <v>176</v>
      </c>
      <c r="B176">
        <v>159</v>
      </c>
      <c r="C176" s="700"/>
      <c r="D176" s="149" t="s">
        <v>330</v>
      </c>
      <c r="E176" s="95"/>
      <c r="F176" s="150" t="s">
        <v>332</v>
      </c>
      <c r="G176" s="150" t="s">
        <v>332</v>
      </c>
      <c r="H176" s="150" t="s">
        <v>332</v>
      </c>
      <c r="I176" s="150" t="s">
        <v>332</v>
      </c>
      <c r="J176" s="150" t="s">
        <v>332</v>
      </c>
      <c r="K176" s="150" t="s">
        <v>332</v>
      </c>
      <c r="L176" s="150" t="s">
        <v>332</v>
      </c>
      <c r="M176" s="150" t="s">
        <v>332</v>
      </c>
      <c r="N176" s="150" t="s">
        <v>332</v>
      </c>
      <c r="O176" s="150" t="s">
        <v>332</v>
      </c>
      <c r="P176" s="150" t="s">
        <v>332</v>
      </c>
      <c r="Q176" s="150" t="s">
        <v>332</v>
      </c>
      <c r="R176" s="151"/>
    </row>
    <row r="177" spans="1:18" ht="16.5">
      <c r="A177">
        <f>ROW()</f>
        <v>177</v>
      </c>
      <c r="B177">
        <v>160</v>
      </c>
      <c r="C177" s="105"/>
      <c r="D177" s="105"/>
      <c r="E177" s="6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</row>
    <row r="178" spans="1:18" ht="17.25" thickBot="1">
      <c r="A178">
        <f>ROW()</f>
        <v>178</v>
      </c>
      <c r="B178">
        <v>161</v>
      </c>
      <c r="C178" s="105"/>
      <c r="D178" s="105"/>
      <c r="E178" s="66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</row>
    <row r="179" spans="1:18" ht="16.5">
      <c r="A179">
        <f>ROW()</f>
        <v>179</v>
      </c>
      <c r="B179">
        <v>162</v>
      </c>
      <c r="C179" s="152" t="s">
        <v>333</v>
      </c>
      <c r="D179" s="153"/>
      <c r="E179" s="73"/>
      <c r="F179" s="136">
        <v>42005</v>
      </c>
      <c r="G179" s="136">
        <v>42036</v>
      </c>
      <c r="H179" s="136">
        <v>42064</v>
      </c>
      <c r="I179" s="136">
        <v>42095</v>
      </c>
      <c r="J179" s="136">
        <v>42125</v>
      </c>
      <c r="K179" s="136">
        <v>42156</v>
      </c>
      <c r="L179" s="136">
        <v>42186</v>
      </c>
      <c r="M179" s="136">
        <v>42217</v>
      </c>
      <c r="N179" s="136">
        <v>42248</v>
      </c>
      <c r="O179" s="136">
        <v>42278</v>
      </c>
      <c r="P179" s="136">
        <v>42309</v>
      </c>
      <c r="Q179" s="136">
        <v>42339</v>
      </c>
      <c r="R179" s="137" t="s">
        <v>334</v>
      </c>
    </row>
    <row r="180" spans="1:18" ht="16.5">
      <c r="A180">
        <f>ROW()</f>
        <v>180</v>
      </c>
      <c r="B180">
        <v>163</v>
      </c>
      <c r="C180" s="154"/>
      <c r="D180" s="155"/>
      <c r="E180" s="78"/>
      <c r="F180" s="155" t="s">
        <v>335</v>
      </c>
      <c r="G180" s="155" t="s">
        <v>335</v>
      </c>
      <c r="H180" s="155" t="s">
        <v>335</v>
      </c>
      <c r="I180" s="155" t="s">
        <v>335</v>
      </c>
      <c r="J180" s="155" t="s">
        <v>335</v>
      </c>
      <c r="K180" s="155" t="s">
        <v>335</v>
      </c>
      <c r="L180" s="155" t="s">
        <v>335</v>
      </c>
      <c r="M180" s="155" t="s">
        <v>335</v>
      </c>
      <c r="N180" s="155" t="s">
        <v>335</v>
      </c>
      <c r="O180" s="155" t="s">
        <v>335</v>
      </c>
      <c r="P180" s="155" t="s">
        <v>335</v>
      </c>
      <c r="Q180" s="155" t="s">
        <v>335</v>
      </c>
      <c r="R180" s="156"/>
    </row>
    <row r="181" spans="1:18" ht="16.5">
      <c r="A181">
        <f>ROW()</f>
        <v>181</v>
      </c>
      <c r="B181">
        <v>164</v>
      </c>
      <c r="C181" s="154" t="s">
        <v>336</v>
      </c>
      <c r="D181" s="155" t="s">
        <v>337</v>
      </c>
      <c r="E181" s="78"/>
      <c r="F181" s="155">
        <v>150000</v>
      </c>
      <c r="G181" s="155">
        <v>160000</v>
      </c>
      <c r="H181" s="155">
        <v>80000</v>
      </c>
      <c r="I181" s="155">
        <v>70000</v>
      </c>
      <c r="J181" s="155">
        <v>70000</v>
      </c>
      <c r="K181" s="155">
        <v>80000</v>
      </c>
      <c r="L181" s="155">
        <v>130000</v>
      </c>
      <c r="M181" s="155">
        <v>130000</v>
      </c>
      <c r="N181" s="155">
        <v>75000</v>
      </c>
      <c r="O181" s="155">
        <v>70000</v>
      </c>
      <c r="P181" s="155">
        <v>70000</v>
      </c>
      <c r="Q181" s="155">
        <v>70000</v>
      </c>
      <c r="R181" s="156">
        <v>1155000</v>
      </c>
    </row>
    <row r="182" spans="1:18" ht="16.5">
      <c r="A182">
        <f>ROW()</f>
        <v>182</v>
      </c>
      <c r="B182">
        <v>165</v>
      </c>
      <c r="C182" s="154"/>
      <c r="D182" s="155" t="s">
        <v>338</v>
      </c>
      <c r="E182" s="78"/>
      <c r="F182" s="155">
        <v>180000</v>
      </c>
      <c r="G182" s="155">
        <v>200000</v>
      </c>
      <c r="H182" s="155">
        <v>85000</v>
      </c>
      <c r="I182" s="155">
        <v>75000</v>
      </c>
      <c r="J182" s="155">
        <v>60000</v>
      </c>
      <c r="K182" s="155">
        <v>78000</v>
      </c>
      <c r="L182" s="155">
        <v>160000</v>
      </c>
      <c r="M182" s="155">
        <v>150000</v>
      </c>
      <c r="N182" s="155">
        <v>60000</v>
      </c>
      <c r="O182" s="155">
        <v>60000</v>
      </c>
      <c r="P182" s="155">
        <v>60000</v>
      </c>
      <c r="Q182" s="155">
        <v>60000</v>
      </c>
      <c r="R182" s="156">
        <v>1228000</v>
      </c>
    </row>
    <row r="183" spans="1:18" ht="16.5">
      <c r="A183">
        <f>ROW()</f>
        <v>183</v>
      </c>
      <c r="B183">
        <v>166</v>
      </c>
      <c r="C183" s="154"/>
      <c r="D183" s="155" t="s">
        <v>339</v>
      </c>
      <c r="E183" s="78"/>
      <c r="F183" s="155">
        <v>70000</v>
      </c>
      <c r="G183" s="155">
        <v>90000</v>
      </c>
      <c r="H183" s="155">
        <v>80000</v>
      </c>
      <c r="I183" s="155">
        <v>70000</v>
      </c>
      <c r="J183" s="155">
        <v>70000</v>
      </c>
      <c r="K183" s="155">
        <v>80000</v>
      </c>
      <c r="L183" s="155">
        <v>95000</v>
      </c>
      <c r="M183" s="155">
        <v>100000</v>
      </c>
      <c r="N183" s="155">
        <v>70000</v>
      </c>
      <c r="O183" s="155">
        <v>80000</v>
      </c>
      <c r="P183" s="155">
        <v>70000</v>
      </c>
      <c r="Q183" s="155">
        <v>80000</v>
      </c>
      <c r="R183" s="156">
        <v>955000</v>
      </c>
    </row>
    <row r="184" spans="1:18" ht="16.5">
      <c r="A184">
        <f>ROW()</f>
        <v>184</v>
      </c>
      <c r="B184">
        <v>167</v>
      </c>
      <c r="C184" s="154"/>
      <c r="D184" s="155"/>
      <c r="E184" s="78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6"/>
    </row>
    <row r="185" spans="1:18" ht="33">
      <c r="A185">
        <f>ROW()</f>
        <v>185</v>
      </c>
      <c r="B185">
        <v>168</v>
      </c>
      <c r="C185" s="154"/>
      <c r="D185" s="259" t="s">
        <v>340</v>
      </c>
      <c r="E185" s="168" t="s">
        <v>357</v>
      </c>
      <c r="F185" s="157">
        <f>SUM(F181:F183)</f>
        <v>400000</v>
      </c>
      <c r="G185" s="155">
        <f t="shared" ref="G185:R185" si="32">SUM(G181:G183)</f>
        <v>450000</v>
      </c>
      <c r="H185" s="155">
        <f t="shared" si="32"/>
        <v>245000</v>
      </c>
      <c r="I185" s="155">
        <f t="shared" si="32"/>
        <v>215000</v>
      </c>
      <c r="J185" s="155">
        <f t="shared" si="32"/>
        <v>200000</v>
      </c>
      <c r="K185" s="155">
        <f t="shared" si="32"/>
        <v>238000</v>
      </c>
      <c r="L185" s="155">
        <f t="shared" si="32"/>
        <v>385000</v>
      </c>
      <c r="M185" s="155">
        <f t="shared" si="32"/>
        <v>380000</v>
      </c>
      <c r="N185" s="155">
        <f t="shared" si="32"/>
        <v>205000</v>
      </c>
      <c r="O185" s="155">
        <f t="shared" si="32"/>
        <v>210000</v>
      </c>
      <c r="P185" s="155">
        <f t="shared" si="32"/>
        <v>200000</v>
      </c>
      <c r="Q185" s="155">
        <f t="shared" si="32"/>
        <v>210000</v>
      </c>
      <c r="R185" s="156">
        <f t="shared" si="32"/>
        <v>3338000</v>
      </c>
    </row>
    <row r="186" spans="1:18" ht="16.5">
      <c r="A186">
        <f>ROW()</f>
        <v>186</v>
      </c>
      <c r="B186">
        <v>169</v>
      </c>
      <c r="C186" s="154"/>
      <c r="D186" s="167"/>
      <c r="E186" s="168" t="s">
        <v>358</v>
      </c>
      <c r="F186" s="190">
        <f t="shared" ref="F186:Q186" si="33">F9</f>
        <v>289939.38399999996</v>
      </c>
      <c r="G186" s="190">
        <f t="shared" si="33"/>
        <v>516148.36559999984</v>
      </c>
      <c r="H186" s="190">
        <f t="shared" si="33"/>
        <v>377735.73000000004</v>
      </c>
      <c r="I186" s="190">
        <f t="shared" si="33"/>
        <v>234387.76999999996</v>
      </c>
      <c r="J186" s="190">
        <f t="shared" si="33"/>
        <v>237509.48</v>
      </c>
      <c r="K186" s="190">
        <f t="shared" si="33"/>
        <v>245568.03750000003</v>
      </c>
      <c r="L186" s="190">
        <f t="shared" si="33"/>
        <v>535516.7300000001</v>
      </c>
      <c r="M186" s="190">
        <f t="shared" si="33"/>
        <v>488115.24999999994</v>
      </c>
      <c r="N186" s="190">
        <f t="shared" si="33"/>
        <v>178752.88999999996</v>
      </c>
      <c r="O186" s="190">
        <f t="shared" si="33"/>
        <v>142547.97360000003</v>
      </c>
      <c r="P186" s="190">
        <f t="shared" si="33"/>
        <v>95857.317500000034</v>
      </c>
      <c r="Q186" s="190">
        <f t="shared" si="33"/>
        <v>0</v>
      </c>
      <c r="R186" s="190">
        <f>SUM(F186:Q186)</f>
        <v>3342078.9282</v>
      </c>
    </row>
    <row r="187" spans="1:18" ht="16.5">
      <c r="A187">
        <f>ROW()</f>
        <v>187</v>
      </c>
      <c r="B187">
        <v>170</v>
      </c>
      <c r="C187" s="154"/>
      <c r="D187" s="167"/>
      <c r="E187" s="78"/>
      <c r="F187" s="157"/>
      <c r="G187" s="155"/>
      <c r="H187" s="155"/>
      <c r="I187" s="155"/>
      <c r="J187" s="155"/>
      <c r="K187" s="155"/>
      <c r="L187" s="155">
        <f>SUM(L188:N188)</f>
        <v>1910060</v>
      </c>
      <c r="M187" s="155">
        <f>L187+L190</f>
        <v>4208060</v>
      </c>
      <c r="N187" s="155">
        <f>66*0.85</f>
        <v>56.1</v>
      </c>
      <c r="O187" s="155"/>
      <c r="P187" s="155"/>
      <c r="Q187" s="155"/>
      <c r="R187" s="156"/>
    </row>
    <row r="188" spans="1:18" ht="16.5">
      <c r="A188">
        <f>ROW()</f>
        <v>188</v>
      </c>
      <c r="B188">
        <v>171</v>
      </c>
      <c r="C188" s="154"/>
      <c r="D188" s="167" t="s">
        <v>341</v>
      </c>
      <c r="E188" s="168" t="s">
        <v>357</v>
      </c>
      <c r="F188" s="155">
        <v>567683</v>
      </c>
      <c r="G188" s="155">
        <v>942862</v>
      </c>
      <c r="H188" s="155">
        <v>684672</v>
      </c>
      <c r="I188" s="155">
        <v>579957</v>
      </c>
      <c r="J188" s="155">
        <v>596067</v>
      </c>
      <c r="K188" s="155">
        <v>598813</v>
      </c>
      <c r="L188" s="155">
        <v>741743</v>
      </c>
      <c r="M188" s="155">
        <v>751525</v>
      </c>
      <c r="N188" s="155">
        <v>416792</v>
      </c>
      <c r="O188" s="155">
        <v>398968</v>
      </c>
      <c r="P188" s="155">
        <v>353290</v>
      </c>
      <c r="Q188" s="155">
        <v>332509</v>
      </c>
      <c r="R188" s="156">
        <v>6964881</v>
      </c>
    </row>
    <row r="189" spans="1:18" ht="16.5">
      <c r="A189">
        <f>ROW()</f>
        <v>189</v>
      </c>
      <c r="B189">
        <v>172</v>
      </c>
      <c r="C189" s="154"/>
      <c r="D189" s="155"/>
      <c r="E189" s="168" t="s">
        <v>358</v>
      </c>
      <c r="F189" s="260">
        <f t="shared" ref="F189:R189" si="34">F10</f>
        <v>555971.38</v>
      </c>
      <c r="G189" s="260">
        <f t="shared" si="34"/>
        <v>845631.82000000007</v>
      </c>
      <c r="H189" s="260">
        <f t="shared" si="34"/>
        <v>684423.05</v>
      </c>
      <c r="I189" s="260">
        <f t="shared" si="34"/>
        <v>609506.14</v>
      </c>
      <c r="J189" s="260">
        <f t="shared" si="34"/>
        <v>595495.74</v>
      </c>
      <c r="K189" s="260">
        <f t="shared" si="34"/>
        <v>544988.27</v>
      </c>
      <c r="L189" s="260">
        <f t="shared" si="34"/>
        <v>912759.6</v>
      </c>
      <c r="M189" s="260">
        <f t="shared" si="34"/>
        <v>961369.73</v>
      </c>
      <c r="N189" s="260">
        <f t="shared" si="34"/>
        <v>570601.91</v>
      </c>
      <c r="O189" s="260">
        <f t="shared" si="34"/>
        <v>588363.47</v>
      </c>
      <c r="P189" s="260">
        <f t="shared" si="34"/>
        <v>474146.74</v>
      </c>
      <c r="Q189" s="260">
        <f t="shared" si="34"/>
        <v>0</v>
      </c>
      <c r="R189" s="261">
        <f t="shared" si="34"/>
        <v>0</v>
      </c>
    </row>
    <row r="190" spans="1:18" ht="16.5">
      <c r="A190">
        <f>ROW()</f>
        <v>190</v>
      </c>
      <c r="B190">
        <v>173</v>
      </c>
      <c r="C190" s="154"/>
      <c r="D190" s="155"/>
      <c r="E190" s="78"/>
      <c r="F190" s="155"/>
      <c r="G190" s="155"/>
      <c r="H190" s="155"/>
      <c r="I190" s="155"/>
      <c r="J190" s="155"/>
      <c r="K190" s="155"/>
      <c r="L190" s="423">
        <f>SUM(L192:N192)</f>
        <v>2298000</v>
      </c>
      <c r="M190" s="155"/>
      <c r="N190" s="155"/>
      <c r="O190" s="155"/>
      <c r="P190" s="155"/>
      <c r="Q190" s="155"/>
      <c r="R190" s="156"/>
    </row>
    <row r="191" spans="1:18" ht="16.5">
      <c r="A191">
        <f>ROW()</f>
        <v>191</v>
      </c>
      <c r="B191">
        <v>174</v>
      </c>
      <c r="C191" s="154"/>
      <c r="D191" s="155" t="s">
        <v>342</v>
      </c>
      <c r="E191" s="78"/>
      <c r="F191" s="155">
        <v>0</v>
      </c>
      <c r="G191" s="155">
        <v>0</v>
      </c>
      <c r="H191" s="155">
        <v>0</v>
      </c>
      <c r="I191" s="155">
        <v>0</v>
      </c>
      <c r="J191" s="155">
        <v>0</v>
      </c>
      <c r="K191" s="155">
        <v>0</v>
      </c>
      <c r="L191" s="155">
        <v>1944000</v>
      </c>
      <c r="M191" s="155">
        <v>1728000</v>
      </c>
      <c r="N191" s="155">
        <v>1560000</v>
      </c>
      <c r="O191" s="155">
        <v>1716000</v>
      </c>
      <c r="P191" s="155">
        <v>1560000</v>
      </c>
      <c r="Q191" s="155">
        <v>1456000</v>
      </c>
      <c r="R191" s="156">
        <v>9964000</v>
      </c>
    </row>
    <row r="192" spans="1:18" ht="16.5">
      <c r="A192">
        <f>ROW()</f>
        <v>192</v>
      </c>
      <c r="B192">
        <v>175</v>
      </c>
      <c r="C192" s="154"/>
      <c r="D192" s="155" t="s">
        <v>343</v>
      </c>
      <c r="E192" s="168" t="s">
        <v>357</v>
      </c>
      <c r="F192" s="155">
        <v>0</v>
      </c>
      <c r="G192" s="155">
        <v>0</v>
      </c>
      <c r="H192" s="155">
        <v>0</v>
      </c>
      <c r="I192" s="155">
        <v>0</v>
      </c>
      <c r="J192" s="155">
        <v>0</v>
      </c>
      <c r="K192" s="155">
        <v>0</v>
      </c>
      <c r="L192" s="155">
        <v>330000</v>
      </c>
      <c r="M192" s="155">
        <v>1320000</v>
      </c>
      <c r="N192" s="155">
        <v>648000</v>
      </c>
      <c r="O192" s="155">
        <v>1108799.9999999998</v>
      </c>
      <c r="P192" s="155">
        <v>864000</v>
      </c>
      <c r="Q192" s="155">
        <v>800000</v>
      </c>
      <c r="R192" s="156">
        <v>5070800</v>
      </c>
    </row>
    <row r="193" spans="1:18" ht="16.5">
      <c r="A193">
        <f>ROW()</f>
        <v>193</v>
      </c>
      <c r="B193">
        <v>176</v>
      </c>
      <c r="C193" s="154"/>
      <c r="D193" s="155"/>
      <c r="E193" s="168" t="s">
        <v>358</v>
      </c>
      <c r="F193" s="169">
        <f>F11</f>
        <v>0</v>
      </c>
      <c r="G193" s="169">
        <f>G11</f>
        <v>0</v>
      </c>
      <c r="H193" s="169">
        <f>H11</f>
        <v>0</v>
      </c>
      <c r="I193" s="169">
        <f>I11</f>
        <v>0</v>
      </c>
      <c r="J193" s="169">
        <f>J13</f>
        <v>130772.7</v>
      </c>
      <c r="K193" s="169">
        <f t="shared" ref="K193:R193" si="35">K11</f>
        <v>0</v>
      </c>
      <c r="L193" s="169">
        <f t="shared" si="35"/>
        <v>0</v>
      </c>
      <c r="M193" s="169">
        <f t="shared" si="35"/>
        <v>0</v>
      </c>
      <c r="N193" s="169">
        <f t="shared" si="35"/>
        <v>0</v>
      </c>
      <c r="O193" s="169">
        <f t="shared" si="35"/>
        <v>0</v>
      </c>
      <c r="P193" s="169">
        <f t="shared" si="35"/>
        <v>0</v>
      </c>
      <c r="Q193" s="169">
        <f t="shared" si="35"/>
        <v>0</v>
      </c>
      <c r="R193" s="169">
        <f t="shared" si="35"/>
        <v>0</v>
      </c>
    </row>
    <row r="194" spans="1:18" ht="16.5">
      <c r="A194">
        <f>ROW()</f>
        <v>194</v>
      </c>
      <c r="B194">
        <v>177</v>
      </c>
      <c r="C194" s="154"/>
      <c r="D194" s="155"/>
      <c r="E194" s="78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6"/>
    </row>
    <row r="195" spans="1:18" ht="16.5">
      <c r="A195">
        <f>ROW()</f>
        <v>195</v>
      </c>
      <c r="B195">
        <v>178</v>
      </c>
      <c r="C195" s="154"/>
      <c r="D195" s="155" t="s">
        <v>344</v>
      </c>
      <c r="E195" s="168" t="s">
        <v>357</v>
      </c>
      <c r="F195" s="155">
        <v>967683</v>
      </c>
      <c r="G195" s="155">
        <v>1392862</v>
      </c>
      <c r="H195" s="155">
        <v>929672</v>
      </c>
      <c r="I195" s="155">
        <v>794957</v>
      </c>
      <c r="J195" s="155">
        <v>796067</v>
      </c>
      <c r="K195" s="155">
        <v>836813</v>
      </c>
      <c r="L195" s="155">
        <v>1456743</v>
      </c>
      <c r="M195" s="155">
        <v>2451525</v>
      </c>
      <c r="N195" s="155">
        <v>1269792</v>
      </c>
      <c r="O195" s="155">
        <v>1717767.9999999998</v>
      </c>
      <c r="P195" s="155">
        <v>1417290</v>
      </c>
      <c r="Q195" s="155">
        <v>1342509</v>
      </c>
      <c r="R195" s="156">
        <v>15373681</v>
      </c>
    </row>
    <row r="196" spans="1:18" ht="16.5">
      <c r="A196">
        <f>ROW()</f>
        <v>196</v>
      </c>
      <c r="B196">
        <v>179</v>
      </c>
      <c r="C196" s="154"/>
      <c r="D196" s="155"/>
      <c r="E196" s="168" t="s">
        <v>358</v>
      </c>
      <c r="F196" s="260">
        <f>SUM(F9:F12)</f>
        <v>845910.76399999997</v>
      </c>
      <c r="G196" s="260">
        <f>SUM(G9:G12)</f>
        <v>1361780.1856</v>
      </c>
      <c r="H196" s="260">
        <f>SUM(H9:H12)</f>
        <v>1062158.78</v>
      </c>
      <c r="I196" s="260">
        <f>SUM(I9:I12)</f>
        <v>843893.90999999992</v>
      </c>
      <c r="J196" s="260">
        <f>SUM(J9:J13)</f>
        <v>963777.91999999993</v>
      </c>
      <c r="K196" s="260">
        <f>SUM(K9:K14)</f>
        <v>990951.20750000014</v>
      </c>
      <c r="L196" s="260">
        <f t="shared" ref="L196:R196" si="36">SUM(L9:L12)</f>
        <v>1490524.33</v>
      </c>
      <c r="M196" s="260">
        <f t="shared" si="36"/>
        <v>1451885.38</v>
      </c>
      <c r="N196" s="260">
        <f t="shared" si="36"/>
        <v>749427.4</v>
      </c>
      <c r="O196" s="260">
        <f t="shared" si="36"/>
        <v>730929.4436</v>
      </c>
      <c r="P196" s="260">
        <f t="shared" si="36"/>
        <v>570021.5575</v>
      </c>
      <c r="Q196" s="260">
        <f t="shared" si="36"/>
        <v>0</v>
      </c>
      <c r="R196" s="260">
        <f t="shared" si="36"/>
        <v>0</v>
      </c>
    </row>
    <row r="197" spans="1:18" ht="16.5">
      <c r="A197">
        <f>ROW()</f>
        <v>197</v>
      </c>
      <c r="B197">
        <v>180</v>
      </c>
      <c r="C197" s="154"/>
      <c r="D197" s="155"/>
      <c r="E197" s="78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6"/>
    </row>
    <row r="198" spans="1:18" ht="17.25" thickBot="1">
      <c r="A198">
        <f>ROW()</f>
        <v>198</v>
      </c>
      <c r="B198">
        <v>181</v>
      </c>
      <c r="C198" s="158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6"/>
    </row>
  </sheetData>
  <mergeCells count="7">
    <mergeCell ref="C166:C176"/>
    <mergeCell ref="C21:C40"/>
    <mergeCell ref="C45:C64"/>
    <mergeCell ref="C69:C88"/>
    <mergeCell ref="C93:C112"/>
    <mergeCell ref="C117:C136"/>
    <mergeCell ref="C141:C160"/>
  </mergeCells>
  <phoneticPr fontId="1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1:Q56"/>
  <sheetViews>
    <sheetView zoomScaleNormal="100" workbookViewId="0">
      <selection activeCell="E58" sqref="E58"/>
    </sheetView>
  </sheetViews>
  <sheetFormatPr defaultRowHeight="16.5" outlineLevelRow="1"/>
  <cols>
    <col min="1" max="1" width="9" style="26"/>
    <col min="2" max="2" width="10.25" style="26" bestFit="1" customWidth="1"/>
    <col min="3" max="3" width="28.875" style="26" bestFit="1" customWidth="1"/>
    <col min="4" max="7" width="15.5" style="26" customWidth="1"/>
    <col min="8" max="8" width="15.5" style="26" bestFit="1" customWidth="1"/>
    <col min="9" max="12" width="11.5" style="26" bestFit="1" customWidth="1"/>
    <col min="13" max="15" width="12.75" style="26" bestFit="1" customWidth="1"/>
    <col min="16" max="17" width="11.25" style="26" bestFit="1" customWidth="1"/>
    <col min="18" max="16384" width="9" style="26"/>
  </cols>
  <sheetData>
    <row r="1" spans="2:17">
      <c r="B1" s="594" t="s">
        <v>811</v>
      </c>
    </row>
    <row r="2" spans="2:17" hidden="1" outlineLevel="1">
      <c r="D2" s="595">
        <v>42370</v>
      </c>
      <c r="E2" s="595">
        <v>42401</v>
      </c>
      <c r="F2" s="595">
        <v>42430</v>
      </c>
      <c r="G2" s="595">
        <v>42461</v>
      </c>
      <c r="H2" s="595">
        <v>42491</v>
      </c>
      <c r="I2" s="595">
        <v>42522</v>
      </c>
      <c r="J2" s="595">
        <v>42552</v>
      </c>
      <c r="K2" s="595">
        <v>42583</v>
      </c>
      <c r="L2" s="595">
        <v>42614</v>
      </c>
      <c r="M2" s="595">
        <v>42644</v>
      </c>
      <c r="N2" s="595">
        <v>42675</v>
      </c>
      <c r="O2" s="595">
        <v>42705</v>
      </c>
      <c r="P2" s="595" t="s">
        <v>812</v>
      </c>
      <c r="Q2" s="61"/>
    </row>
    <row r="3" spans="2:17" hidden="1" outlineLevel="1">
      <c r="C3" s="596" t="s">
        <v>816</v>
      </c>
      <c r="D3" s="597">
        <v>5322459.22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</row>
    <row r="4" spans="2:17" hidden="1" outlineLevel="1">
      <c r="C4" s="596" t="s">
        <v>817</v>
      </c>
      <c r="D4" s="597">
        <v>221171.41333333333</v>
      </c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</row>
    <row r="5" spans="2:17" hidden="1" outlineLevel="1">
      <c r="C5" s="596" t="s">
        <v>348</v>
      </c>
      <c r="D5" s="597">
        <v>1139791.7833333334</v>
      </c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2:17" hidden="1" outlineLevel="1">
      <c r="C6" s="596" t="s">
        <v>818</v>
      </c>
      <c r="D6" s="597">
        <v>2032124.6333333333</v>
      </c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2:17" hidden="1" outlineLevel="1">
      <c r="C7" s="596" t="s">
        <v>819</v>
      </c>
      <c r="D7" s="597">
        <v>291641.875</v>
      </c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</row>
    <row r="8" spans="2:17" hidden="1" outlineLevel="1">
      <c r="C8" s="598" t="s">
        <v>574</v>
      </c>
      <c r="D8" s="597">
        <v>129293.20800000001</v>
      </c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2:17" hidden="1" outlineLevel="1">
      <c r="C9" s="598" t="s">
        <v>351</v>
      </c>
      <c r="D9" s="597">
        <v>630207.49000000011</v>
      </c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2:17" hidden="1" outlineLevel="1">
      <c r="C10" s="598" t="s">
        <v>575</v>
      </c>
      <c r="D10" s="597">
        <v>4653.8</v>
      </c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2:17" hidden="1" outlineLevel="1">
      <c r="C11" s="598" t="s">
        <v>698</v>
      </c>
      <c r="D11" s="597">
        <v>18</v>
      </c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</row>
    <row r="12" spans="2:17" hidden="1" outlineLevel="1">
      <c r="C12" s="598" t="s">
        <v>594</v>
      </c>
      <c r="D12" s="597">
        <v>11923.699999999999</v>
      </c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</row>
    <row r="13" spans="2:17" hidden="1" outlineLevel="1">
      <c r="C13" s="599" t="s">
        <v>821</v>
      </c>
      <c r="D13" s="597">
        <v>83919.310000000027</v>
      </c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</row>
    <row r="14" spans="2:17" hidden="1" outlineLevel="1">
      <c r="C14" s="596" t="s">
        <v>815</v>
      </c>
      <c r="D14" s="597">
        <v>154893.70000000001</v>
      </c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2:17" hidden="1" outlineLevel="1">
      <c r="C15" s="600" t="s">
        <v>820</v>
      </c>
      <c r="D15" s="597">
        <v>10022098.132999999</v>
      </c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</row>
    <row r="16" spans="2:17" hidden="1" outlineLevel="1">
      <c r="C16" s="600"/>
      <c r="D16" s="597"/>
      <c r="E16" s="23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</row>
    <row r="17" spans="2:8" collapsed="1">
      <c r="B17" s="26" t="s">
        <v>834</v>
      </c>
      <c r="C17" s="352"/>
    </row>
    <row r="18" spans="2:8" ht="17.25" outlineLevel="1" thickBot="1"/>
    <row r="19" spans="2:8" outlineLevel="1">
      <c r="B19" s="565"/>
      <c r="C19" s="566" t="s">
        <v>148</v>
      </c>
      <c r="D19" s="567" t="s">
        <v>797</v>
      </c>
      <c r="E19" s="567" t="s">
        <v>798</v>
      </c>
      <c r="F19" s="567" t="s">
        <v>799</v>
      </c>
      <c r="G19" s="567" t="s">
        <v>800</v>
      </c>
      <c r="H19" s="568" t="s">
        <v>205</v>
      </c>
    </row>
    <row r="20" spans="2:8" outlineLevel="1">
      <c r="B20" s="569" t="s">
        <v>533</v>
      </c>
      <c r="C20" s="561" t="s">
        <v>529</v>
      </c>
      <c r="D20" s="562">
        <v>23110643</v>
      </c>
      <c r="E20" s="562">
        <v>19851237</v>
      </c>
      <c r="F20" s="562">
        <v>29757554</v>
      </c>
      <c r="G20" s="562">
        <v>16992937</v>
      </c>
      <c r="H20" s="570">
        <v>89712371</v>
      </c>
    </row>
    <row r="21" spans="2:8" ht="17.25" outlineLevel="1">
      <c r="B21" s="569"/>
      <c r="C21" s="561" t="s">
        <v>364</v>
      </c>
      <c r="D21" s="563">
        <v>17736619.364978969</v>
      </c>
      <c r="E21" s="563">
        <v>18027216.059503999</v>
      </c>
      <c r="F21" s="563">
        <v>25257348.549872365</v>
      </c>
      <c r="G21" s="563">
        <v>15549160.692515505</v>
      </c>
      <c r="H21" s="571">
        <v>76570344.666870847</v>
      </c>
    </row>
    <row r="22" spans="2:8" outlineLevel="1">
      <c r="B22" s="569" t="s">
        <v>273</v>
      </c>
      <c r="C22" s="561" t="s">
        <v>529</v>
      </c>
      <c r="D22" s="372">
        <f ca="1">'汇报-seer'!T163</f>
        <v>24888483.5</v>
      </c>
      <c r="E22" s="372">
        <f ca="1">'汇报-seer'!U163</f>
        <v>23274132.600000001</v>
      </c>
      <c r="F22" s="372">
        <f ca="1">'汇报-seer'!V163</f>
        <v>15525466</v>
      </c>
      <c r="G22" s="372">
        <f ca="1">'汇报-seer'!W163</f>
        <v>0</v>
      </c>
      <c r="H22" s="579">
        <f ca="1">SUM(D22:G22)</f>
        <v>63688082.100000001</v>
      </c>
    </row>
    <row r="23" spans="2:8" outlineLevel="1">
      <c r="B23" s="569"/>
      <c r="C23" s="561" t="s">
        <v>364</v>
      </c>
      <c r="D23" s="372">
        <f>SUM(D3:F3)</f>
        <v>5322459.22</v>
      </c>
      <c r="E23" s="372">
        <f>SUM(G3:I3)</f>
        <v>0</v>
      </c>
      <c r="F23" s="372">
        <f>SUM(J3:L3)</f>
        <v>0</v>
      </c>
      <c r="G23" s="372">
        <f>SUM(M3:O3)</f>
        <v>0</v>
      </c>
      <c r="H23" s="579">
        <f>SUM(D23:G23)</f>
        <v>5322459.22</v>
      </c>
    </row>
    <row r="24" spans="2:8" outlineLevel="1">
      <c r="B24" s="569"/>
      <c r="C24" s="592" t="s">
        <v>833</v>
      </c>
      <c r="D24" s="372">
        <f ca="1">'汇报-seer'!T164</f>
        <v>19473796.52</v>
      </c>
      <c r="E24" s="372">
        <f ca="1">'汇报-seer'!U164</f>
        <v>19252910.760000002</v>
      </c>
      <c r="F24" s="372">
        <f ca="1">'汇报-seer'!V164</f>
        <v>13583896.171700001</v>
      </c>
      <c r="G24" s="372">
        <f ca="1">'汇报-seer'!W164</f>
        <v>0</v>
      </c>
      <c r="H24" s="579">
        <f ca="1">SUM(D24:G24)</f>
        <v>52310603.451700002</v>
      </c>
    </row>
    <row r="25" spans="2:8" outlineLevel="1">
      <c r="B25" s="569" t="s">
        <v>361</v>
      </c>
      <c r="C25" s="561" t="s">
        <v>529</v>
      </c>
      <c r="D25" s="575">
        <f t="shared" ref="D25:H26" ca="1" si="0">D22/D20</f>
        <v>1.0769273490140452</v>
      </c>
      <c r="E25" s="575">
        <f t="shared" ca="1" si="0"/>
        <v>1.1724273202722835</v>
      </c>
      <c r="F25" s="575">
        <f t="shared" ca="1" si="0"/>
        <v>0.52173192729483076</v>
      </c>
      <c r="G25" s="575">
        <f t="shared" ca="1" si="0"/>
        <v>0</v>
      </c>
      <c r="H25" s="576">
        <f t="shared" ca="1" si="0"/>
        <v>0.70991415554048842</v>
      </c>
    </row>
    <row r="26" spans="2:8" outlineLevel="1">
      <c r="B26" s="569"/>
      <c r="C26" s="561" t="s">
        <v>364</v>
      </c>
      <c r="D26" s="575">
        <f t="shared" si="0"/>
        <v>0.30008307166523618</v>
      </c>
      <c r="E26" s="575">
        <f t="shared" si="0"/>
        <v>0</v>
      </c>
      <c r="F26" s="575">
        <f t="shared" si="0"/>
        <v>0</v>
      </c>
      <c r="G26" s="575">
        <f t="shared" si="0"/>
        <v>0</v>
      </c>
      <c r="H26" s="576">
        <f t="shared" si="0"/>
        <v>6.9510712576207473E-2</v>
      </c>
    </row>
    <row r="27" spans="2:8" ht="17.25" outlineLevel="1" thickBot="1">
      <c r="B27" s="574"/>
      <c r="C27" s="593" t="s">
        <v>825</v>
      </c>
      <c r="D27" s="577">
        <f ca="1">D24/D21</f>
        <v>1.0979429686838234</v>
      </c>
      <c r="E27" s="577">
        <f t="shared" ref="E27:G27" ca="1" si="1">E24/E21</f>
        <v>1.0679913468862994</v>
      </c>
      <c r="F27" s="577">
        <f t="shared" ca="1" si="1"/>
        <v>0.53781956347783966</v>
      </c>
      <c r="G27" s="577">
        <f t="shared" ca="1" si="1"/>
        <v>0</v>
      </c>
      <c r="H27" s="578">
        <f ca="1">H24/H21</f>
        <v>0.68317053657370908</v>
      </c>
    </row>
    <row r="28" spans="2:8" outlineLevel="1">
      <c r="B28" s="31"/>
      <c r="C28" s="31"/>
    </row>
    <row r="29" spans="2:8">
      <c r="B29" s="31"/>
      <c r="C29" s="31"/>
    </row>
    <row r="30" spans="2:8">
      <c r="B30" s="31"/>
      <c r="C30" s="31"/>
    </row>
    <row r="31" spans="2:8">
      <c r="B31" s="31" t="s">
        <v>835</v>
      </c>
      <c r="C31" s="31"/>
    </row>
    <row r="32" spans="2:8" ht="17.25" hidden="1" outlineLevel="1" thickBot="1"/>
    <row r="33" spans="2:8" hidden="1" outlineLevel="1">
      <c r="B33" s="565"/>
      <c r="C33" s="566" t="s">
        <v>143</v>
      </c>
      <c r="D33" s="567" t="s">
        <v>797</v>
      </c>
      <c r="E33" s="567" t="s">
        <v>798</v>
      </c>
      <c r="F33" s="567" t="s">
        <v>799</v>
      </c>
      <c r="G33" s="567" t="s">
        <v>800</v>
      </c>
      <c r="H33" s="568" t="s">
        <v>205</v>
      </c>
    </row>
    <row r="34" spans="2:8" hidden="1" outlineLevel="1">
      <c r="B34" s="569" t="s">
        <v>533</v>
      </c>
      <c r="C34" s="561" t="s">
        <v>529</v>
      </c>
      <c r="D34" s="562">
        <v>4296320.5604758756</v>
      </c>
      <c r="E34" s="562">
        <v>3762471.057360041</v>
      </c>
      <c r="F34" s="562">
        <v>4360729.494442801</v>
      </c>
      <c r="G34" s="562">
        <v>3599939.2261542473</v>
      </c>
      <c r="H34" s="570">
        <v>16019460.338432966</v>
      </c>
    </row>
    <row r="35" spans="2:8" ht="17.25" hidden="1" outlineLevel="1">
      <c r="B35" s="569"/>
      <c r="C35" s="561" t="s">
        <v>364</v>
      </c>
      <c r="D35" s="563">
        <v>3359341.9781543962</v>
      </c>
      <c r="E35" s="563">
        <v>3269539.0267476919</v>
      </c>
      <c r="F35" s="563">
        <v>3899846.5542892031</v>
      </c>
      <c r="G35" s="563">
        <v>3421849.8628814467</v>
      </c>
      <c r="H35" s="571">
        <v>13950577.422072737</v>
      </c>
    </row>
    <row r="36" spans="2:8" hidden="1" outlineLevel="1">
      <c r="B36" s="569" t="s">
        <v>273</v>
      </c>
      <c r="C36" s="561" t="s">
        <v>529</v>
      </c>
      <c r="D36" s="352">
        <f ca="1">'汇报-jl'!T163</f>
        <v>4911947</v>
      </c>
      <c r="E36" s="352">
        <f ca="1">'汇报-jl'!U163</f>
        <v>4820899</v>
      </c>
      <c r="F36" s="352">
        <f ca="1">'汇报-jl'!V163</f>
        <v>4339572</v>
      </c>
      <c r="G36" s="352">
        <f ca="1">'汇报-jl'!W163</f>
        <v>0</v>
      </c>
      <c r="H36" s="572">
        <f ca="1">SUM(D36:G36)</f>
        <v>14072418</v>
      </c>
    </row>
    <row r="37" spans="2:8" hidden="1" outlineLevel="1">
      <c r="B37" s="569"/>
      <c r="C37" s="561" t="s">
        <v>364</v>
      </c>
      <c r="D37" s="352">
        <f>SUM(D5:F5)</f>
        <v>1139791.7833333334</v>
      </c>
      <c r="E37" s="352">
        <f>SUM(G5:I5)</f>
        <v>0</v>
      </c>
      <c r="F37" s="352">
        <f>SUM(J5:L5)</f>
        <v>0</v>
      </c>
      <c r="G37" s="352">
        <f>SUM(M5:O5)</f>
        <v>0</v>
      </c>
      <c r="H37" s="572">
        <f>SUM(D37:G37)</f>
        <v>1139791.7833333334</v>
      </c>
    </row>
    <row r="38" spans="2:8" hidden="1" outlineLevel="1">
      <c r="B38" s="569"/>
      <c r="C38" s="592" t="s">
        <v>586</v>
      </c>
      <c r="D38" s="352">
        <f ca="1">'汇报-jl'!T164</f>
        <v>3643406.75</v>
      </c>
      <c r="E38" s="352">
        <f ca="1">'汇报-jl'!U164</f>
        <v>3866938.8833333338</v>
      </c>
      <c r="F38" s="352">
        <f ca="1">'汇报-jl'!V164</f>
        <v>3277088.62</v>
      </c>
      <c r="G38" s="352">
        <f ca="1">'汇报-jl'!W164</f>
        <v>0</v>
      </c>
      <c r="H38" s="572">
        <f ca="1">SUM(D38:G38)</f>
        <v>10787434.253333334</v>
      </c>
    </row>
    <row r="39" spans="2:8" hidden="1" outlineLevel="1">
      <c r="B39" s="569" t="s">
        <v>361</v>
      </c>
      <c r="C39" s="561" t="s">
        <v>529</v>
      </c>
      <c r="D39" s="575">
        <f t="shared" ref="D39:H40" ca="1" si="2">D36/D34</f>
        <v>1.1432915516564564</v>
      </c>
      <c r="E39" s="575">
        <f t="shared" ca="1" si="2"/>
        <v>1.281311916159326</v>
      </c>
      <c r="F39" s="575">
        <f t="shared" ca="1" si="2"/>
        <v>0.99514817544409406</v>
      </c>
      <c r="G39" s="575">
        <f t="shared" ca="1" si="2"/>
        <v>0</v>
      </c>
      <c r="H39" s="576">
        <f t="shared" ca="1" si="2"/>
        <v>0.878457682262758</v>
      </c>
    </row>
    <row r="40" spans="2:8" hidden="1" outlineLevel="1">
      <c r="B40" s="569"/>
      <c r="C40" s="561" t="s">
        <v>364</v>
      </c>
      <c r="D40" s="575">
        <f t="shared" si="2"/>
        <v>0.3392901915748181</v>
      </c>
      <c r="E40" s="575">
        <f t="shared" si="2"/>
        <v>0</v>
      </c>
      <c r="F40" s="575">
        <f t="shared" si="2"/>
        <v>0</v>
      </c>
      <c r="G40" s="575">
        <f t="shared" si="2"/>
        <v>0</v>
      </c>
      <c r="H40" s="576">
        <f t="shared" si="2"/>
        <v>8.1702122345842398E-2</v>
      </c>
    </row>
    <row r="41" spans="2:8" ht="17.25" hidden="1" outlineLevel="1" thickBot="1">
      <c r="B41" s="574"/>
      <c r="C41" s="593" t="s">
        <v>814</v>
      </c>
      <c r="D41" s="577">
        <f ca="1">D38/D35</f>
        <v>1.0845596470061281</v>
      </c>
      <c r="E41" s="577">
        <f t="shared" ref="E41:H41" ca="1" si="3">E38/E35</f>
        <v>1.1827168453101149</v>
      </c>
      <c r="F41" s="577">
        <f t="shared" ca="1" si="3"/>
        <v>0.84031219546208313</v>
      </c>
      <c r="G41" s="577">
        <f t="shared" ca="1" si="3"/>
        <v>0</v>
      </c>
      <c r="H41" s="578">
        <f t="shared" ca="1" si="3"/>
        <v>0.77326077100331003</v>
      </c>
    </row>
    <row r="42" spans="2:8" collapsed="1"/>
    <row r="43" spans="2:8">
      <c r="B43" s="31"/>
      <c r="C43" s="31"/>
    </row>
    <row r="44" spans="2:8">
      <c r="B44" s="31"/>
      <c r="C44" s="31"/>
    </row>
    <row r="45" spans="2:8">
      <c r="B45" s="31" t="s">
        <v>836</v>
      </c>
      <c r="C45" s="31"/>
    </row>
    <row r="46" spans="2:8" ht="17.25" hidden="1" outlineLevel="1" thickBot="1"/>
    <row r="47" spans="2:8" hidden="1" outlineLevel="1">
      <c r="B47" s="565"/>
      <c r="C47" s="566" t="s">
        <v>145</v>
      </c>
      <c r="D47" s="567" t="s">
        <v>797</v>
      </c>
      <c r="E47" s="567" t="s">
        <v>798</v>
      </c>
      <c r="F47" s="567" t="s">
        <v>799</v>
      </c>
      <c r="G47" s="567" t="s">
        <v>800</v>
      </c>
      <c r="H47" s="568" t="s">
        <v>205</v>
      </c>
    </row>
    <row r="48" spans="2:8" hidden="1" outlineLevel="1">
      <c r="B48" s="569" t="s">
        <v>533</v>
      </c>
      <c r="C48" s="561" t="s">
        <v>529</v>
      </c>
      <c r="D48" s="562">
        <v>8255554.198422458</v>
      </c>
      <c r="E48" s="562">
        <v>5623971.6933089895</v>
      </c>
      <c r="F48" s="562">
        <v>7665139.9144529086</v>
      </c>
      <c r="G48" s="562">
        <v>4147641.1336353938</v>
      </c>
      <c r="H48" s="570">
        <v>25692306.939819753</v>
      </c>
    </row>
    <row r="49" spans="2:8" ht="17.25" hidden="1" outlineLevel="1">
      <c r="B49" s="569"/>
      <c r="C49" s="561" t="s">
        <v>364</v>
      </c>
      <c r="D49" s="563">
        <v>6500000</v>
      </c>
      <c r="E49" s="563">
        <v>5100000</v>
      </c>
      <c r="F49" s="563">
        <v>6800000</v>
      </c>
      <c r="G49" s="563">
        <v>4030000</v>
      </c>
      <c r="H49" s="571">
        <v>22430000</v>
      </c>
    </row>
    <row r="50" spans="2:8" hidden="1" outlineLevel="1">
      <c r="B50" s="569" t="s">
        <v>273</v>
      </c>
      <c r="C50" s="561" t="s">
        <v>529</v>
      </c>
      <c r="D50" s="352">
        <f ca="1">'汇报-hua'!T163</f>
        <v>8372151</v>
      </c>
      <c r="E50" s="352">
        <f ca="1">'汇报-hua'!U163</f>
        <v>5587754</v>
      </c>
      <c r="F50" s="352">
        <f ca="1">'汇报-hua'!V163</f>
        <v>5715897</v>
      </c>
      <c r="G50" s="352">
        <f ca="1">'汇报-hua'!W163</f>
        <v>0</v>
      </c>
      <c r="H50" s="572">
        <f ca="1">SUM(D50:G50)</f>
        <v>19675802</v>
      </c>
    </row>
    <row r="51" spans="2:8" hidden="1" outlineLevel="1">
      <c r="B51" s="569"/>
      <c r="C51" s="561" t="s">
        <v>364</v>
      </c>
      <c r="D51" s="372">
        <f>SUM(D6:F6)</f>
        <v>2032124.6333333333</v>
      </c>
      <c r="E51" s="372">
        <f>SUM(G6:I6)</f>
        <v>0</v>
      </c>
      <c r="F51" s="372">
        <f>SUM(J6:L6)</f>
        <v>0</v>
      </c>
      <c r="G51" s="372">
        <f>SUM(M6:O6)</f>
        <v>0</v>
      </c>
      <c r="H51" s="579">
        <f>SUM(D51:G51)</f>
        <v>2032124.6333333333</v>
      </c>
    </row>
    <row r="52" spans="2:8" hidden="1" outlineLevel="1">
      <c r="B52" s="569"/>
      <c r="C52" s="592" t="s">
        <v>586</v>
      </c>
      <c r="D52" s="372">
        <f ca="1">'汇报-hua'!T164</f>
        <v>7102464.46</v>
      </c>
      <c r="E52" s="372">
        <f ca="1">'汇报-hua'!U164</f>
        <v>5087285.043333333</v>
      </c>
      <c r="F52" s="372">
        <f ca="1">'汇报-hua'!V164</f>
        <v>4810533.2799999993</v>
      </c>
      <c r="G52" s="372">
        <f ca="1">'汇报-hua'!W164</f>
        <v>0</v>
      </c>
      <c r="H52" s="579">
        <f ca="1">SUM(D52:G52)</f>
        <v>17000282.783333331</v>
      </c>
    </row>
    <row r="53" spans="2:8" hidden="1" outlineLevel="1">
      <c r="B53" s="569" t="s">
        <v>361</v>
      </c>
      <c r="C53" s="561" t="s">
        <v>529</v>
      </c>
      <c r="D53" s="564">
        <f t="shared" ref="D53:H54" ca="1" si="4">D50/D48</f>
        <v>1.0141234372369359</v>
      </c>
      <c r="E53" s="564">
        <f t="shared" ca="1" si="4"/>
        <v>0.99356012169263253</v>
      </c>
      <c r="F53" s="564">
        <f t="shared" ca="1" si="4"/>
        <v>0.74570028255093712</v>
      </c>
      <c r="G53" s="564">
        <f t="shared" ca="1" si="4"/>
        <v>0</v>
      </c>
      <c r="H53" s="573">
        <f t="shared" ca="1" si="4"/>
        <v>0.765824651172334</v>
      </c>
    </row>
    <row r="54" spans="2:8" hidden="1" outlineLevel="1">
      <c r="B54" s="569"/>
      <c r="C54" s="561" t="s">
        <v>364</v>
      </c>
      <c r="D54" s="564">
        <f t="shared" si="4"/>
        <v>0.31263455897435899</v>
      </c>
      <c r="E54" s="564">
        <f t="shared" si="4"/>
        <v>0</v>
      </c>
      <c r="F54" s="564">
        <f t="shared" si="4"/>
        <v>0</v>
      </c>
      <c r="G54" s="564">
        <f t="shared" si="4"/>
        <v>0</v>
      </c>
      <c r="H54" s="573">
        <f t="shared" si="4"/>
        <v>9.0598512408976067E-2</v>
      </c>
    </row>
    <row r="55" spans="2:8" ht="17.25" hidden="1" outlineLevel="1" thickBot="1">
      <c r="B55" s="574"/>
      <c r="C55" s="593" t="s">
        <v>814</v>
      </c>
      <c r="D55" s="577">
        <f ca="1">D52/D49</f>
        <v>1.09268684</v>
      </c>
      <c r="E55" s="577">
        <f t="shared" ref="E55:H55" ca="1" si="5">E52/E49</f>
        <v>0.99750687124183002</v>
      </c>
      <c r="F55" s="577">
        <f t="shared" ca="1" si="5"/>
        <v>0.7074313647058823</v>
      </c>
      <c r="G55" s="577">
        <f t="shared" ca="1" si="5"/>
        <v>0</v>
      </c>
      <c r="H55" s="577">
        <f t="shared" ca="1" si="5"/>
        <v>0.7579261160647941</v>
      </c>
    </row>
    <row r="56" spans="2:8" collapsed="1"/>
  </sheetData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P46"/>
  <sheetViews>
    <sheetView workbookViewId="0">
      <selection activeCell="F29" sqref="F29"/>
    </sheetView>
  </sheetViews>
  <sheetFormatPr defaultRowHeight="16.5"/>
  <cols>
    <col min="1" max="2" width="9" style="26"/>
    <col min="3" max="3" width="26.125" style="26" customWidth="1"/>
    <col min="4" max="4" width="14.875" style="26" bestFit="1" customWidth="1"/>
    <col min="5" max="5" width="16.125" style="26" bestFit="1" customWidth="1"/>
    <col min="6" max="6" width="23.25" style="26" bestFit="1" customWidth="1"/>
    <col min="7" max="10" width="14.875" style="26" bestFit="1" customWidth="1"/>
    <col min="11" max="12" width="11.375" style="26" bestFit="1" customWidth="1"/>
    <col min="13" max="15" width="12.625" style="26" bestFit="1" customWidth="1"/>
    <col min="16" max="16" width="16.125" style="26" bestFit="1" customWidth="1"/>
    <col min="17" max="16384" width="9" style="26"/>
  </cols>
  <sheetData>
    <row r="2" spans="1:16">
      <c r="A2" s="26" t="s">
        <v>578</v>
      </c>
      <c r="B2" s="26">
        <v>201506</v>
      </c>
    </row>
    <row r="5" spans="1:16">
      <c r="C5" s="25" t="s">
        <v>478</v>
      </c>
    </row>
    <row r="6" spans="1:16">
      <c r="D6" s="61">
        <v>42005</v>
      </c>
      <c r="E6" s="61">
        <v>42036</v>
      </c>
      <c r="F6" s="61">
        <v>42064</v>
      </c>
      <c r="G6" s="61">
        <v>42095</v>
      </c>
      <c r="H6" s="61">
        <v>42125</v>
      </c>
      <c r="I6" s="61">
        <v>42156</v>
      </c>
      <c r="J6" s="61">
        <v>42186</v>
      </c>
      <c r="K6" s="61">
        <v>42217</v>
      </c>
      <c r="L6" s="61">
        <v>42248</v>
      </c>
      <c r="M6" s="61">
        <v>42278</v>
      </c>
      <c r="N6" s="61">
        <v>42309</v>
      </c>
      <c r="O6" s="61">
        <v>42339</v>
      </c>
      <c r="P6" s="26" t="s">
        <v>546</v>
      </c>
    </row>
    <row r="7" spans="1:16">
      <c r="C7" s="26" t="s">
        <v>541</v>
      </c>
      <c r="D7" s="227">
        <f ca="1">历史数据!BE4</f>
        <v>8070608.0999999996</v>
      </c>
      <c r="E7" s="227">
        <f ca="1">历史数据!BF4</f>
        <v>10725467.6</v>
      </c>
      <c r="F7" s="227">
        <f ca="1">历史数据!BG4</f>
        <v>9692354</v>
      </c>
      <c r="G7" s="227">
        <f ca="1">历史数据!BH4</f>
        <v>8902157</v>
      </c>
      <c r="H7" s="227">
        <f ca="1">历史数据!BI4</f>
        <v>9133285.9000000004</v>
      </c>
      <c r="I7" s="227">
        <f ca="1">历史数据!BJ4</f>
        <v>9508313.6999999993</v>
      </c>
      <c r="J7" s="227">
        <f ca="1">历史数据!BK4</f>
        <v>11068460.1</v>
      </c>
      <c r="K7" s="227">
        <f ca="1">历史数据!BL4</f>
        <v>11295529.699999999</v>
      </c>
      <c r="L7" s="227">
        <f ca="1">历史数据!BM4</f>
        <v>8613110.0999999996</v>
      </c>
      <c r="M7" s="227">
        <f ca="1">历史数据!BN4</f>
        <v>7274075.9000000004</v>
      </c>
      <c r="N7" s="227">
        <f ca="1">历史数据!BO4</f>
        <v>5861264.0999999996</v>
      </c>
      <c r="O7" s="227">
        <f ca="1">历史数据!BP4</f>
        <v>5416807.5</v>
      </c>
      <c r="P7" s="227">
        <f ca="1">SUM(D7:O7)</f>
        <v>105561433.69999999</v>
      </c>
    </row>
    <row r="8" spans="1:16">
      <c r="C8" s="26" t="s">
        <v>542</v>
      </c>
      <c r="D8" s="227">
        <f ca="1">历史数据!BE380</f>
        <v>1583010</v>
      </c>
      <c r="E8" s="227">
        <f ca="1">历史数据!BF380</f>
        <v>1801114</v>
      </c>
      <c r="F8" s="227">
        <f ca="1">历史数据!BG380</f>
        <v>1673412</v>
      </c>
      <c r="G8" s="227">
        <f ca="1">历史数据!BH380</f>
        <v>1377864</v>
      </c>
      <c r="H8" s="227">
        <f ca="1">历史数据!BI380</f>
        <v>1326014</v>
      </c>
      <c r="I8" s="227">
        <f ca="1">历史数据!BJ380</f>
        <v>1556515</v>
      </c>
      <c r="J8" s="227">
        <f ca="1">历史数据!BK380</f>
        <v>1401150</v>
      </c>
      <c r="K8" s="227">
        <f ca="1">历史数据!BL380</f>
        <v>1300015</v>
      </c>
      <c r="L8" s="227">
        <f ca="1">历史数据!BM380</f>
        <v>1095754</v>
      </c>
      <c r="M8" s="227">
        <f ca="1">历史数据!BN380</f>
        <v>1111582</v>
      </c>
      <c r="N8" s="227">
        <f ca="1">历史数据!BO380</f>
        <v>954595</v>
      </c>
      <c r="O8" s="227">
        <f ca="1">历史数据!BP380</f>
        <v>1025227</v>
      </c>
      <c r="P8" s="227">
        <f ca="1">SUM(D8:O8)</f>
        <v>16206252</v>
      </c>
    </row>
    <row r="9" spans="1:16">
      <c r="C9" s="26" t="s">
        <v>543</v>
      </c>
      <c r="D9" s="227">
        <f ca="1">历史数据!BE98</f>
        <v>663463</v>
      </c>
      <c r="E9" s="227">
        <f ca="1">历史数据!BF98</f>
        <v>930701</v>
      </c>
      <c r="F9" s="227">
        <f ca="1">历史数据!BG98</f>
        <v>830325</v>
      </c>
      <c r="G9" s="227">
        <f ca="1">历史数据!BH98</f>
        <v>531407</v>
      </c>
      <c r="H9" s="227">
        <f ca="1">历史数据!BI98</f>
        <v>468345</v>
      </c>
      <c r="I9" s="227">
        <f ca="1">历史数据!BJ98</f>
        <v>458865</v>
      </c>
      <c r="J9" s="227">
        <f ca="1">历史数据!BK98</f>
        <v>615533</v>
      </c>
      <c r="K9" s="227">
        <f ca="1">历史数据!BL98</f>
        <v>452278</v>
      </c>
      <c r="L9" s="227">
        <f ca="1">历史数据!BM98</f>
        <v>292759</v>
      </c>
      <c r="M9" s="227">
        <f ca="1">历史数据!BN98</f>
        <v>277331</v>
      </c>
      <c r="N9" s="227">
        <f ca="1">历史数据!BO98</f>
        <v>274962</v>
      </c>
      <c r="O9" s="227">
        <f ca="1">历史数据!BP98</f>
        <v>250207</v>
      </c>
      <c r="P9" s="227">
        <f ca="1">SUM(D9:O9)</f>
        <v>6046176</v>
      </c>
    </row>
    <row r="10" spans="1:16">
      <c r="C10" s="26" t="s">
        <v>544</v>
      </c>
      <c r="D10" s="227">
        <f ca="1">历史数据!BE286</f>
        <v>1522422</v>
      </c>
      <c r="E10" s="227">
        <f ca="1">历史数据!BF286</f>
        <v>4114216</v>
      </c>
      <c r="F10" s="227">
        <f ca="1">历史数据!BG286</f>
        <v>2515526</v>
      </c>
      <c r="G10" s="227">
        <f ca="1">历史数据!BH286</f>
        <v>2407531</v>
      </c>
      <c r="H10" s="227">
        <f ca="1">历史数据!BI286</f>
        <v>1708580</v>
      </c>
      <c r="I10" s="227">
        <f ca="1">历史数据!BJ286</f>
        <v>1391512</v>
      </c>
      <c r="J10" s="227">
        <f ca="1">历史数据!BK286</f>
        <v>2306725</v>
      </c>
      <c r="K10" s="227">
        <f ca="1">历史数据!BL286</f>
        <v>3436365</v>
      </c>
      <c r="L10" s="227">
        <f ca="1">历史数据!BM286</f>
        <v>1989580</v>
      </c>
      <c r="M10" s="227">
        <f ca="1">历史数据!BN286</f>
        <v>1503939</v>
      </c>
      <c r="N10" s="227">
        <f ca="1">历史数据!BO286</f>
        <v>1379187</v>
      </c>
      <c r="O10" s="227">
        <f ca="1">历史数据!BP286</f>
        <v>1417623</v>
      </c>
      <c r="P10" s="227">
        <f ca="1">SUM(D10:O10)</f>
        <v>25693206</v>
      </c>
    </row>
    <row r="11" spans="1:16">
      <c r="C11" s="26" t="s">
        <v>545</v>
      </c>
      <c r="D11" s="227">
        <f ca="1">历史数据!BE192</f>
        <v>971019</v>
      </c>
      <c r="E11" s="227">
        <f ca="1">历史数据!BF192</f>
        <v>1440356</v>
      </c>
      <c r="F11" s="227">
        <f ca="1">历史数据!BG192</f>
        <v>869257</v>
      </c>
      <c r="G11" s="227">
        <f ca="1">历史数据!BH192</f>
        <v>573608</v>
      </c>
      <c r="H11" s="227">
        <f ca="1">历史数据!BI192</f>
        <v>567898</v>
      </c>
      <c r="I11" s="227">
        <f ca="1">历史数据!BJ192</f>
        <v>483363</v>
      </c>
      <c r="J11" s="227">
        <f ca="1">历史数据!BK192</f>
        <v>604141</v>
      </c>
      <c r="K11" s="227">
        <f ca="1">历史数据!BL192</f>
        <v>867494</v>
      </c>
      <c r="L11" s="227">
        <f ca="1">历史数据!BM192</f>
        <v>421918</v>
      </c>
      <c r="M11" s="227">
        <f ca="1">历史数据!BN192</f>
        <v>394572</v>
      </c>
      <c r="N11" s="227">
        <f ca="1">历史数据!BO192</f>
        <v>331641</v>
      </c>
      <c r="O11" s="227">
        <f ca="1">历史数据!BP192</f>
        <v>370223</v>
      </c>
      <c r="P11" s="227">
        <f ca="1">SUM(D11:O11)</f>
        <v>7895490</v>
      </c>
    </row>
    <row r="12" spans="1:16"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</row>
    <row r="13" spans="1:16"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</row>
    <row r="14" spans="1:16">
      <c r="C14" s="25" t="s">
        <v>548</v>
      </c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</row>
    <row r="15" spans="1:16">
      <c r="D15" s="61" t="s">
        <v>547</v>
      </c>
      <c r="E15" s="227" t="s">
        <v>549</v>
      </c>
      <c r="F15" s="227" t="str">
        <f>"2015年截止到:"&amp;B2</f>
        <v>2015年截止到:201506</v>
      </c>
      <c r="G15" s="227"/>
      <c r="H15" s="227"/>
      <c r="I15" s="227"/>
      <c r="J15" s="227"/>
      <c r="K15" s="227"/>
      <c r="L15" s="227"/>
      <c r="M15" s="227"/>
      <c r="N15" s="227"/>
      <c r="O15" s="227"/>
      <c r="P15" s="227"/>
    </row>
    <row r="16" spans="1:16">
      <c r="C16" s="26" t="s">
        <v>541</v>
      </c>
      <c r="D16" s="232">
        <v>0.8</v>
      </c>
      <c r="E16" s="32">
        <v>0.8</v>
      </c>
      <c r="F16" s="32">
        <f ca="1">AVERAGEIF(D24:O24,"&gt;0",D24:O24)</f>
        <v>0.86764138987601391</v>
      </c>
      <c r="G16" s="227"/>
      <c r="H16" s="227"/>
      <c r="I16" s="227"/>
      <c r="J16" s="227"/>
      <c r="K16" s="227"/>
      <c r="L16" s="227"/>
      <c r="M16" s="227"/>
      <c r="N16" s="227"/>
      <c r="O16" s="227"/>
      <c r="P16" s="227"/>
    </row>
    <row r="17" spans="3:16">
      <c r="C17" s="26" t="s">
        <v>542</v>
      </c>
      <c r="D17" s="232">
        <v>0.74</v>
      </c>
      <c r="E17" s="32">
        <v>0.74</v>
      </c>
      <c r="F17" s="32">
        <f ca="1">AVERAGEIF(D25:O25,"&gt;0",D25:O25)</f>
        <v>0.86627196554962493</v>
      </c>
      <c r="G17" s="227"/>
      <c r="H17" s="227"/>
      <c r="I17" s="227"/>
      <c r="J17" s="227"/>
      <c r="K17" s="227"/>
      <c r="L17" s="227"/>
      <c r="M17" s="227"/>
      <c r="N17" s="227"/>
      <c r="O17" s="227"/>
      <c r="P17" s="227"/>
    </row>
    <row r="18" spans="3:16">
      <c r="C18" s="26" t="s">
        <v>543</v>
      </c>
      <c r="D18" s="232">
        <v>0.76</v>
      </c>
      <c r="E18" s="32">
        <v>0.76</v>
      </c>
      <c r="F18" s="32">
        <f ca="1">AVERAGEIF(D26:O26,"&gt;0",D26:O26)</f>
        <v>0.84937833080820191</v>
      </c>
      <c r="G18" s="227"/>
      <c r="H18" s="227"/>
      <c r="I18" s="227"/>
      <c r="J18" s="227"/>
      <c r="K18" s="227"/>
      <c r="L18" s="227"/>
      <c r="M18" s="227"/>
      <c r="N18" s="227"/>
      <c r="O18" s="227"/>
      <c r="P18" s="227"/>
    </row>
    <row r="19" spans="3:16">
      <c r="C19" s="26" t="s">
        <v>544</v>
      </c>
      <c r="D19" s="232">
        <v>0.74</v>
      </c>
      <c r="E19" s="227"/>
      <c r="F19" s="32">
        <f ca="1">AVERAGEIF(D27:O27,"&gt;0",D27:O27)</f>
        <v>0.88713143840675457</v>
      </c>
      <c r="G19" s="227"/>
      <c r="H19" s="227"/>
      <c r="I19" s="227"/>
      <c r="J19" s="227"/>
      <c r="K19" s="227"/>
      <c r="L19" s="227"/>
      <c r="M19" s="227"/>
      <c r="N19" s="227"/>
      <c r="O19" s="227"/>
      <c r="P19" s="227"/>
    </row>
    <row r="20" spans="3:16">
      <c r="C20" s="26" t="s">
        <v>545</v>
      </c>
      <c r="D20" s="232">
        <v>0.78</v>
      </c>
      <c r="E20" s="227"/>
      <c r="F20" s="32">
        <f ca="1">AVERAGEIF(D28:O28,"&gt;0",D28:O28)</f>
        <v>0.84171873800359009</v>
      </c>
      <c r="G20" s="227"/>
      <c r="H20" s="227"/>
      <c r="I20" s="227"/>
      <c r="J20" s="227"/>
      <c r="K20" s="227"/>
      <c r="L20" s="227"/>
      <c r="M20" s="227"/>
      <c r="N20" s="227"/>
      <c r="O20" s="227"/>
      <c r="P20" s="227"/>
    </row>
    <row r="21" spans="3:16">
      <c r="D21" s="232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</row>
    <row r="22" spans="3:16">
      <c r="D22" s="232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</row>
    <row r="23" spans="3:16">
      <c r="C23" s="26" t="s">
        <v>550</v>
      </c>
      <c r="D23" s="233">
        <f>D6</f>
        <v>42005</v>
      </c>
      <c r="E23" s="233">
        <f t="shared" ref="E23:O23" si="0">E6</f>
        <v>42036</v>
      </c>
      <c r="F23" s="233">
        <f t="shared" si="0"/>
        <v>42064</v>
      </c>
      <c r="G23" s="233">
        <f t="shared" si="0"/>
        <v>42095</v>
      </c>
      <c r="H23" s="233">
        <f t="shared" si="0"/>
        <v>42125</v>
      </c>
      <c r="I23" s="233">
        <f t="shared" si="0"/>
        <v>42156</v>
      </c>
      <c r="J23" s="233">
        <f t="shared" si="0"/>
        <v>42186</v>
      </c>
      <c r="K23" s="233">
        <f t="shared" si="0"/>
        <v>42217</v>
      </c>
      <c r="L23" s="233">
        <f t="shared" si="0"/>
        <v>42248</v>
      </c>
      <c r="M23" s="233">
        <f t="shared" si="0"/>
        <v>42278</v>
      </c>
      <c r="N23" s="233">
        <f t="shared" si="0"/>
        <v>42309</v>
      </c>
      <c r="O23" s="233">
        <f t="shared" si="0"/>
        <v>42339</v>
      </c>
      <c r="P23" s="233"/>
    </row>
    <row r="24" spans="3:16">
      <c r="C24" s="26" t="s">
        <v>541</v>
      </c>
      <c r="D24" s="32">
        <f ca="1">'KPI-2015'!F39</f>
        <v>0.74665775556615122</v>
      </c>
      <c r="E24" s="32">
        <f ca="1">'KPI-2015'!G39</f>
        <v>0.74987297989693236</v>
      </c>
      <c r="F24" s="32">
        <f ca="1">'KPI-2015'!H39</f>
        <v>0.80425913250795411</v>
      </c>
      <c r="G24" s="32">
        <f ca="1">'KPI-2015'!I39</f>
        <v>0.81708825175741107</v>
      </c>
      <c r="H24" s="32">
        <f ca="1">'KPI-2015'!J39</f>
        <v>0.83917125927263492</v>
      </c>
      <c r="I24" s="32">
        <f ca="1">'KPI-2015'!K39</f>
        <v>1.0596476965205723</v>
      </c>
      <c r="J24" s="32">
        <f ca="1">'KPI-2015'!L39</f>
        <v>0.83552123569565018</v>
      </c>
      <c r="K24" s="32">
        <f ca="1">'KPI-2015'!M39</f>
        <v>0.83862257650475669</v>
      </c>
      <c r="L24" s="32">
        <f ca="1">'KPI-2015'!N39</f>
        <v>0.87900824929661592</v>
      </c>
      <c r="M24" s="32">
        <f ca="1">'KPI-2015'!O39</f>
        <v>1.1176522573815872</v>
      </c>
      <c r="N24" s="32">
        <f ca="1">'KPI-2015'!P39</f>
        <v>0.8565538942358869</v>
      </c>
      <c r="O24" s="32">
        <f ca="1">'KPI-2015'!Q39</f>
        <v>0</v>
      </c>
      <c r="P24" s="227"/>
    </row>
    <row r="25" spans="3:16">
      <c r="C25" s="26" t="s">
        <v>542</v>
      </c>
      <c r="D25" s="32">
        <f ca="1">D34/D8</f>
        <v>0.77163233333965053</v>
      </c>
      <c r="E25" s="32">
        <f t="shared" ref="E25:O25" ca="1" si="1">E34/E8</f>
        <v>0.8034568050661981</v>
      </c>
      <c r="F25" s="32">
        <f t="shared" ca="1" si="1"/>
        <v>0.7684455471814472</v>
      </c>
      <c r="G25" s="32">
        <f t="shared" ca="1" si="1"/>
        <v>0.90215514738755065</v>
      </c>
      <c r="H25" s="32">
        <f t="shared" ca="1" si="1"/>
        <v>0.85959605253036542</v>
      </c>
      <c r="I25" s="32">
        <f t="shared" ca="1" si="1"/>
        <v>0.84446368971709229</v>
      </c>
      <c r="J25" s="32">
        <f t="shared" ca="1" si="1"/>
        <v>0.87611147985583282</v>
      </c>
      <c r="K25" s="32">
        <f t="shared" ca="1" si="1"/>
        <v>0.87313892532009241</v>
      </c>
      <c r="L25" s="32">
        <f t="shared" ca="1" si="1"/>
        <v>0.94260669821876086</v>
      </c>
      <c r="M25" s="32">
        <f t="shared" ca="1" si="1"/>
        <v>0.93704099202757873</v>
      </c>
      <c r="N25" s="32">
        <f t="shared" ca="1" si="1"/>
        <v>0.95034395040130459</v>
      </c>
      <c r="O25" s="32">
        <f t="shared" ca="1" si="1"/>
        <v>0</v>
      </c>
      <c r="P25" s="227"/>
    </row>
    <row r="26" spans="3:16">
      <c r="C26" s="26" t="s">
        <v>543</v>
      </c>
      <c r="D26" s="32">
        <f ca="1">'KPI-2015'!F87</f>
        <v>0.77803894113160799</v>
      </c>
      <c r="E26" s="32">
        <f ca="1">'KPI-2015'!G87</f>
        <v>0.62099321908969696</v>
      </c>
      <c r="F26" s="32">
        <f ca="1">'KPI-2015'!H87</f>
        <v>0.7263835606539607</v>
      </c>
      <c r="G26" s="32">
        <f ca="1">'KPI-2015'!I87</f>
        <v>0.85942703050580826</v>
      </c>
      <c r="H26" s="32">
        <f ca="1">'KPI-2015'!J87</f>
        <v>0.82477541128868681</v>
      </c>
      <c r="I26" s="32">
        <f ca="1">'KPI-2015'!K87</f>
        <v>0.8360736382160332</v>
      </c>
      <c r="J26" s="32">
        <f ca="1">'KPI-2015'!L87</f>
        <v>0.83875090368834815</v>
      </c>
      <c r="K26" s="32">
        <f ca="1">'KPI-2015'!M87</f>
        <v>0.95341157429722434</v>
      </c>
      <c r="L26" s="32">
        <f ca="1">'KPI-2015'!N87</f>
        <v>1.0261587175799891</v>
      </c>
      <c r="M26" s="32">
        <f ca="1">'KPI-2015'!O87</f>
        <v>0.99978231788007832</v>
      </c>
      <c r="N26" s="32">
        <f ca="1">'KPI-2015'!P87</f>
        <v>0.87936632455878749</v>
      </c>
      <c r="O26" s="32">
        <f ca="1">'KPI-2015'!Q87</f>
        <v>0</v>
      </c>
      <c r="P26" s="227"/>
    </row>
    <row r="27" spans="3:16">
      <c r="C27" s="26" t="s">
        <v>544</v>
      </c>
      <c r="D27" s="32">
        <f ca="1">'KPI-2015'!F111</f>
        <v>0.86213308136640177</v>
      </c>
      <c r="E27" s="32">
        <f ca="1">'KPI-2015'!G111</f>
        <v>0.74680834696087894</v>
      </c>
      <c r="F27" s="32">
        <f ca="1">'KPI-2015'!H111</f>
        <v>0.80839340956921146</v>
      </c>
      <c r="G27" s="32">
        <f ca="1">'KPI-2015'!I111</f>
        <v>0.87287899096626376</v>
      </c>
      <c r="H27" s="32">
        <f ca="1">'KPI-2015'!J111</f>
        <v>0.90909194769925905</v>
      </c>
      <c r="I27" s="32">
        <f ca="1">'KPI-2015'!K111</f>
        <v>0.96290475396547071</v>
      </c>
      <c r="J27" s="32">
        <f ca="1">'KPI-2015'!L111</f>
        <v>0.86543879742925578</v>
      </c>
      <c r="K27" s="32">
        <f ca="1">'KPI-2015'!M111</f>
        <v>0.86784040694163744</v>
      </c>
      <c r="L27" s="32">
        <f ca="1">'KPI-2015'!N111</f>
        <v>0.94551868233496517</v>
      </c>
      <c r="M27" s="32">
        <f ca="1">'KPI-2015'!O111</f>
        <v>0.94583101442279249</v>
      </c>
      <c r="N27" s="32">
        <f ca="1">'KPI-2015'!P111</f>
        <v>0.97160639081816558</v>
      </c>
      <c r="O27" s="32">
        <f ca="1">'KPI-2015'!Q111</f>
        <v>0</v>
      </c>
      <c r="P27" s="227"/>
    </row>
    <row r="28" spans="3:16">
      <c r="C28" s="26" t="s">
        <v>545</v>
      </c>
      <c r="D28" s="32">
        <f ca="1">'KPI-2015'!F135</f>
        <v>0.776390884215448</v>
      </c>
      <c r="E28" s="32">
        <f ca="1">'KPI-2015'!G135</f>
        <v>0.74309087475596303</v>
      </c>
      <c r="F28" s="32">
        <f ca="1">'KPI-2015'!H135</f>
        <v>0.80756413810875283</v>
      </c>
      <c r="G28" s="32">
        <f ca="1">'KPI-2015'!I135</f>
        <v>0.84457226886654291</v>
      </c>
      <c r="H28" s="32">
        <f ca="1">'KPI-2015'!J135</f>
        <v>0.80442537216190235</v>
      </c>
      <c r="I28" s="32">
        <f ca="1">'KPI-2015'!K135</f>
        <v>0.87593055322811231</v>
      </c>
      <c r="J28" s="32">
        <f ca="1">'KPI-2015'!L135</f>
        <v>0.82893319605853599</v>
      </c>
      <c r="K28" s="32">
        <f ca="1">'KPI-2015'!M135</f>
        <v>0.85862068210270048</v>
      </c>
      <c r="L28" s="32">
        <f ca="1">'KPI-2015'!N135</f>
        <v>0.94548687185661662</v>
      </c>
      <c r="M28" s="32">
        <f ca="1">'KPI-2015'!O135</f>
        <v>0.87376965420759722</v>
      </c>
      <c r="N28" s="32">
        <f ca="1">'KPI-2015'!P135</f>
        <v>0.90012162247731753</v>
      </c>
      <c r="O28" s="32">
        <f ca="1">'KPI-2015'!Q135</f>
        <v>0</v>
      </c>
    </row>
    <row r="31" spans="3:16">
      <c r="C31" s="25" t="s">
        <v>551</v>
      </c>
    </row>
    <row r="32" spans="3:16">
      <c r="D32" s="61">
        <f>D6</f>
        <v>42005</v>
      </c>
      <c r="E32" s="61">
        <f t="shared" ref="E32:P32" si="2">E6</f>
        <v>42036</v>
      </c>
      <c r="F32" s="61">
        <f t="shared" si="2"/>
        <v>42064</v>
      </c>
      <c r="G32" s="61">
        <f t="shared" si="2"/>
        <v>42095</v>
      </c>
      <c r="H32" s="61">
        <f t="shared" si="2"/>
        <v>42125</v>
      </c>
      <c r="I32" s="61">
        <f t="shared" si="2"/>
        <v>42156</v>
      </c>
      <c r="J32" s="61">
        <f t="shared" si="2"/>
        <v>42186</v>
      </c>
      <c r="K32" s="61">
        <f t="shared" si="2"/>
        <v>42217</v>
      </c>
      <c r="L32" s="61">
        <f t="shared" si="2"/>
        <v>42248</v>
      </c>
      <c r="M32" s="61">
        <f t="shared" si="2"/>
        <v>42278</v>
      </c>
      <c r="N32" s="61">
        <f t="shared" si="2"/>
        <v>42309</v>
      </c>
      <c r="O32" s="61">
        <f t="shared" si="2"/>
        <v>42339</v>
      </c>
      <c r="P32" s="61" t="str">
        <f t="shared" si="2"/>
        <v>总和</v>
      </c>
    </row>
    <row r="33" spans="3:16">
      <c r="C33" s="26" t="s">
        <v>541</v>
      </c>
      <c r="D33" s="234">
        <f>'KPI-2015'!F4</f>
        <v>6025982.1299999999</v>
      </c>
      <c r="E33" s="234">
        <f>'KPI-2015'!G4</f>
        <v>8042738.3499999996</v>
      </c>
      <c r="F33" s="234">
        <f>'KPI-2015'!H4</f>
        <v>7795164.2199999988</v>
      </c>
      <c r="G33" s="234">
        <f>'KPI-2015'!I4</f>
        <v>7273847.8999999994</v>
      </c>
      <c r="H33" s="234">
        <f>'KPI-2015'!J4</f>
        <v>7664391.0300000012</v>
      </c>
      <c r="I33" s="234">
        <f>'KPI-2015'!K4</f>
        <v>10075462.709999999</v>
      </c>
      <c r="J33" s="234">
        <f>'KPI-2015'!L4</f>
        <v>9247933.459999999</v>
      </c>
      <c r="K33" s="234">
        <f>'KPI-2015'!M4</f>
        <v>9472686.2200000007</v>
      </c>
      <c r="L33" s="234">
        <f>'KPI-2015'!N4</f>
        <v>7570994.8300000001</v>
      </c>
      <c r="M33" s="234">
        <f>'KPI-2015'!O4</f>
        <v>8129887.3500000006</v>
      </c>
      <c r="N33" s="234">
        <f>'KPI-2015'!P4</f>
        <v>5020488.5900000008</v>
      </c>
      <c r="O33" s="234">
        <f>'KPI-2015'!Q4</f>
        <v>0</v>
      </c>
      <c r="P33" s="237">
        <f>SUM(D33:O33)</f>
        <v>86319576.789999992</v>
      </c>
    </row>
    <row r="34" spans="3:16">
      <c r="C34" s="26" t="s">
        <v>542</v>
      </c>
      <c r="D34" s="234">
        <f>'KPI-2015'!F6</f>
        <v>1221501.7000000002</v>
      </c>
      <c r="E34" s="234">
        <f>'KPI-2015'!G6</f>
        <v>1447117.3000000003</v>
      </c>
      <c r="F34" s="234">
        <f>'KPI-2015'!H6</f>
        <v>1285926</v>
      </c>
      <c r="G34" s="234">
        <f>'KPI-2015'!I6</f>
        <v>1243047.1000000001</v>
      </c>
      <c r="H34" s="234">
        <f>'KPI-2015'!J6</f>
        <v>1139836.3999999999</v>
      </c>
      <c r="I34" s="234">
        <f>'KPI-2015'!K6</f>
        <v>1314420.3999999999</v>
      </c>
      <c r="J34" s="234">
        <f>'KPI-2015'!L6</f>
        <v>1227563.6000000001</v>
      </c>
      <c r="K34" s="234">
        <f>'KPI-2015'!M6</f>
        <v>1135093.7</v>
      </c>
      <c r="L34" s="234">
        <f>'KPI-2015'!N6</f>
        <v>1032865.06</v>
      </c>
      <c r="M34" s="234">
        <f>'KPI-2015'!O6</f>
        <v>1041597.9</v>
      </c>
      <c r="N34" s="234">
        <f>'KPI-2015'!P6</f>
        <v>907193.58333333337</v>
      </c>
      <c r="O34" s="234">
        <f>'KPI-2015'!Q6</f>
        <v>0</v>
      </c>
      <c r="P34" s="237">
        <f>SUM(D34:O34)</f>
        <v>12996162.743333334</v>
      </c>
    </row>
    <row r="35" spans="3:16">
      <c r="C35" s="26" t="s">
        <v>543</v>
      </c>
      <c r="D35" s="234">
        <f>'KPI-2015'!F5</f>
        <v>516200.05000000005</v>
      </c>
      <c r="E35" s="234">
        <f>'KPI-2015'!G5</f>
        <v>577959.01</v>
      </c>
      <c r="F35" s="234">
        <f>'KPI-2015'!H5</f>
        <v>603134.42999999993</v>
      </c>
      <c r="G35" s="234">
        <f>'KPI-2015'!I5</f>
        <v>456705.54000000004</v>
      </c>
      <c r="H35" s="234">
        <f>'KPI-2015'!J5</f>
        <v>386279.44</v>
      </c>
      <c r="I35" s="234">
        <f>'KPI-2015'!K5</f>
        <v>383644.93000000005</v>
      </c>
      <c r="J35" s="234">
        <f>'KPI-2015'!L5</f>
        <v>516278.86</v>
      </c>
      <c r="K35" s="234">
        <f>'KPI-2015'!M5</f>
        <v>431207.08</v>
      </c>
      <c r="L35" s="234">
        <f>'KPI-2015'!N5</f>
        <v>300417.2</v>
      </c>
      <c r="M35" s="234">
        <f>'KPI-2015'!O5</f>
        <v>277270.63</v>
      </c>
      <c r="N35" s="234">
        <f>'KPI-2015'!P5</f>
        <v>241792.32333333333</v>
      </c>
      <c r="O35" s="234">
        <f>'KPI-2015'!Q5</f>
        <v>0</v>
      </c>
      <c r="P35" s="237">
        <f>SUM(D35:O35)</f>
        <v>4690889.4933333341</v>
      </c>
    </row>
    <row r="36" spans="3:16">
      <c r="C36" s="26" t="s">
        <v>544</v>
      </c>
      <c r="D36" s="235">
        <f>'KPI-2015'!F7</f>
        <v>1312530.3700000001</v>
      </c>
      <c r="E36" s="235">
        <f>'KPI-2015'!G7</f>
        <v>3072530.8499999996</v>
      </c>
      <c r="F36" s="235">
        <f>'KPI-2015'!H7</f>
        <v>2033534.6400000001</v>
      </c>
      <c r="G36" s="235">
        <f>'KPI-2015'!I7</f>
        <v>2101483.23</v>
      </c>
      <c r="H36" s="235">
        <f>'KPI-2015'!J7</f>
        <v>1553256.32</v>
      </c>
      <c r="I36" s="235">
        <f>'KPI-2015'!K7</f>
        <v>1339893.52</v>
      </c>
      <c r="J36" s="235">
        <f>'KPI-2015'!L7</f>
        <v>1996329.31</v>
      </c>
      <c r="K36" s="235">
        <f>'KPI-2015'!M7</f>
        <v>2982216.4</v>
      </c>
      <c r="L36" s="235">
        <f>'KPI-2015'!N7</f>
        <v>1881185.06</v>
      </c>
      <c r="M36" s="235">
        <f>'KPI-2015'!O7</f>
        <v>1422472.1500000001</v>
      </c>
      <c r="N36" s="235">
        <f>'KPI-2015'!P7</f>
        <v>1340026.9033333333</v>
      </c>
      <c r="O36" s="235">
        <f>'KPI-2015'!Q7</f>
        <v>0</v>
      </c>
      <c r="P36" s="237">
        <f>SUM(D36:O36)</f>
        <v>21035458.75333333</v>
      </c>
    </row>
    <row r="37" spans="3:16">
      <c r="C37" s="26" t="s">
        <v>545</v>
      </c>
      <c r="D37" s="235">
        <f>'KPI-2015'!F8</f>
        <v>753890.3</v>
      </c>
      <c r="E37" s="235">
        <f>'KPI-2015'!G8</f>
        <v>1070315.3999999999</v>
      </c>
      <c r="F37" s="235">
        <f>'KPI-2015'!H8</f>
        <v>701980.78000000014</v>
      </c>
      <c r="G37" s="235">
        <f>'KPI-2015'!I8</f>
        <v>484453.41</v>
      </c>
      <c r="H37" s="235">
        <f>'KPI-2015'!J8</f>
        <v>456831.56</v>
      </c>
      <c r="I37" s="235">
        <f>'KPI-2015'!K8</f>
        <v>423392.42000000004</v>
      </c>
      <c r="J37" s="235">
        <f>'KPI-2015'!L8</f>
        <v>500792.52999999997</v>
      </c>
      <c r="K37" s="235">
        <f>'KPI-2015'!M8</f>
        <v>744848.29</v>
      </c>
      <c r="L37" s="235">
        <f>'KPI-2015'!N8</f>
        <v>398917.93</v>
      </c>
      <c r="M37" s="235">
        <f>'KPI-2015'!O8</f>
        <v>344765.04000000004</v>
      </c>
      <c r="N37" s="235">
        <f>'KPI-2015'!P8</f>
        <v>298517.23500000004</v>
      </c>
      <c r="O37" s="235">
        <f>'KPI-2015'!Q8</f>
        <v>0</v>
      </c>
      <c r="P37" s="237">
        <f>SUM(D37:O37)</f>
        <v>6178704.8950000005</v>
      </c>
    </row>
    <row r="40" spans="3:16" ht="49.5">
      <c r="C40" s="262" t="s">
        <v>579</v>
      </c>
    </row>
    <row r="41" spans="3:16">
      <c r="C41" s="231"/>
      <c r="D41" s="61">
        <f>D6</f>
        <v>42005</v>
      </c>
      <c r="E41" s="61">
        <f t="shared" ref="E41:P41" si="3">E6</f>
        <v>42036</v>
      </c>
      <c r="F41" s="61">
        <f t="shared" si="3"/>
        <v>42064</v>
      </c>
      <c r="G41" s="61">
        <f t="shared" si="3"/>
        <v>42095</v>
      </c>
      <c r="H41" s="61">
        <f t="shared" si="3"/>
        <v>42125</v>
      </c>
      <c r="I41" s="61">
        <f t="shared" si="3"/>
        <v>42156</v>
      </c>
      <c r="J41" s="61">
        <f t="shared" si="3"/>
        <v>42186</v>
      </c>
      <c r="K41" s="61">
        <f t="shared" si="3"/>
        <v>42217</v>
      </c>
      <c r="L41" s="61">
        <f t="shared" si="3"/>
        <v>42248</v>
      </c>
      <c r="M41" s="61">
        <f t="shared" si="3"/>
        <v>42278</v>
      </c>
      <c r="N41" s="61">
        <f t="shared" si="3"/>
        <v>42309</v>
      </c>
      <c r="O41" s="61">
        <f t="shared" si="3"/>
        <v>42339</v>
      </c>
      <c r="P41" s="61" t="str">
        <f t="shared" si="3"/>
        <v>总和</v>
      </c>
    </row>
    <row r="42" spans="3:16">
      <c r="C42" s="26" t="s">
        <v>541</v>
      </c>
      <c r="D42" s="229">
        <f ca="1">D7*$E$16</f>
        <v>6456486.4800000004</v>
      </c>
      <c r="E42" s="229">
        <f t="shared" ref="E42:O42" ca="1" si="4">E7*$E$16</f>
        <v>8580374.0800000001</v>
      </c>
      <c r="F42" s="229">
        <f t="shared" ca="1" si="4"/>
        <v>7753883.2000000002</v>
      </c>
      <c r="G42" s="236">
        <f t="shared" ca="1" si="4"/>
        <v>7121725.6000000006</v>
      </c>
      <c r="H42" s="236">
        <f t="shared" ca="1" si="4"/>
        <v>7306628.7200000007</v>
      </c>
      <c r="I42" s="236">
        <f t="shared" ca="1" si="4"/>
        <v>7606650.96</v>
      </c>
      <c r="J42" s="236">
        <f t="shared" ca="1" si="4"/>
        <v>8854768.0800000001</v>
      </c>
      <c r="K42" s="236">
        <f t="shared" ca="1" si="4"/>
        <v>9036423.7599999998</v>
      </c>
      <c r="L42" s="236">
        <f t="shared" ca="1" si="4"/>
        <v>6890488.0800000001</v>
      </c>
      <c r="M42" s="236">
        <f t="shared" ca="1" si="4"/>
        <v>5819260.7200000007</v>
      </c>
      <c r="N42" s="236">
        <f t="shared" ca="1" si="4"/>
        <v>4689011.28</v>
      </c>
      <c r="O42" s="236">
        <f t="shared" ca="1" si="4"/>
        <v>4333446</v>
      </c>
    </row>
    <row r="43" spans="3:16">
      <c r="C43" s="26" t="s">
        <v>542</v>
      </c>
      <c r="D43" s="229">
        <f t="shared" ref="D43:O44" ca="1" si="5">D8*$E$16</f>
        <v>1266408</v>
      </c>
      <c r="E43" s="229">
        <f t="shared" ca="1" si="5"/>
        <v>1440891.2000000002</v>
      </c>
      <c r="F43" s="229">
        <f t="shared" ca="1" si="5"/>
        <v>1338729.6000000001</v>
      </c>
      <c r="G43" s="236">
        <f t="shared" ca="1" si="5"/>
        <v>1102291.2</v>
      </c>
      <c r="H43" s="236">
        <f t="shared" ca="1" si="5"/>
        <v>1060811.2</v>
      </c>
      <c r="I43" s="236">
        <f t="shared" ca="1" si="5"/>
        <v>1245212</v>
      </c>
      <c r="J43" s="236">
        <f t="shared" ca="1" si="5"/>
        <v>1120920</v>
      </c>
      <c r="K43" s="236">
        <f t="shared" ca="1" si="5"/>
        <v>1040012</v>
      </c>
      <c r="L43" s="236">
        <f t="shared" ca="1" si="5"/>
        <v>876603.20000000007</v>
      </c>
      <c r="M43" s="236">
        <f t="shared" ca="1" si="5"/>
        <v>889265.60000000009</v>
      </c>
      <c r="N43" s="236">
        <f t="shared" ca="1" si="5"/>
        <v>763676</v>
      </c>
      <c r="O43" s="236">
        <f t="shared" ca="1" si="5"/>
        <v>820181.60000000009</v>
      </c>
    </row>
    <row r="44" spans="3:16">
      <c r="C44" s="26" t="s">
        <v>543</v>
      </c>
      <c r="D44" s="229">
        <f t="shared" ca="1" si="5"/>
        <v>530770.4</v>
      </c>
      <c r="E44" s="229">
        <f t="shared" ca="1" si="5"/>
        <v>744560.8</v>
      </c>
      <c r="F44" s="229">
        <f t="shared" ca="1" si="5"/>
        <v>664260</v>
      </c>
      <c r="G44" s="236">
        <f t="shared" ca="1" si="5"/>
        <v>425125.60000000003</v>
      </c>
      <c r="H44" s="236">
        <f t="shared" ca="1" si="5"/>
        <v>374676</v>
      </c>
      <c r="I44" s="236">
        <f t="shared" ca="1" si="5"/>
        <v>367092</v>
      </c>
      <c r="J44" s="236">
        <f t="shared" ca="1" si="5"/>
        <v>492426.4</v>
      </c>
      <c r="K44" s="236">
        <f t="shared" ca="1" si="5"/>
        <v>361822.4</v>
      </c>
      <c r="L44" s="236">
        <f t="shared" ca="1" si="5"/>
        <v>234207.2</v>
      </c>
      <c r="M44" s="236">
        <f t="shared" ca="1" si="5"/>
        <v>221864.80000000002</v>
      </c>
      <c r="N44" s="236">
        <f t="shared" ca="1" si="5"/>
        <v>219969.6</v>
      </c>
      <c r="O44" s="236">
        <f t="shared" ca="1" si="5"/>
        <v>200165.6</v>
      </c>
    </row>
    <row r="45" spans="3:16">
      <c r="C45" s="26" t="s">
        <v>145</v>
      </c>
      <c r="D45" s="237">
        <f>D36</f>
        <v>1312530.3700000001</v>
      </c>
      <c r="E45" s="237">
        <f t="shared" ref="E45:O45" si="6">E36</f>
        <v>3072530.8499999996</v>
      </c>
      <c r="F45" s="237">
        <f t="shared" si="6"/>
        <v>2033534.6400000001</v>
      </c>
      <c r="G45" s="237">
        <f t="shared" si="6"/>
        <v>2101483.23</v>
      </c>
      <c r="H45" s="237">
        <f t="shared" si="6"/>
        <v>1553256.32</v>
      </c>
      <c r="I45" s="237">
        <f t="shared" si="6"/>
        <v>1339893.52</v>
      </c>
      <c r="J45" s="237">
        <f t="shared" si="6"/>
        <v>1996329.31</v>
      </c>
      <c r="K45" s="237">
        <f t="shared" si="6"/>
        <v>2982216.4</v>
      </c>
      <c r="L45" s="237">
        <f t="shared" si="6"/>
        <v>1881185.06</v>
      </c>
      <c r="M45" s="237">
        <f t="shared" si="6"/>
        <v>1422472.1500000001</v>
      </c>
      <c r="N45" s="237">
        <f t="shared" si="6"/>
        <v>1340026.9033333333</v>
      </c>
      <c r="O45" s="237">
        <f t="shared" si="6"/>
        <v>0</v>
      </c>
    </row>
    <row r="46" spans="3:16">
      <c r="C46" s="26" t="s">
        <v>317</v>
      </c>
      <c r="D46" s="237">
        <f>D37</f>
        <v>753890.3</v>
      </c>
      <c r="E46" s="237">
        <f t="shared" ref="E46:O46" si="7">E37</f>
        <v>1070315.3999999999</v>
      </c>
      <c r="F46" s="237">
        <f t="shared" si="7"/>
        <v>701980.78000000014</v>
      </c>
      <c r="G46" s="237">
        <f t="shared" si="7"/>
        <v>484453.41</v>
      </c>
      <c r="H46" s="237">
        <f t="shared" si="7"/>
        <v>456831.56</v>
      </c>
      <c r="I46" s="237">
        <f t="shared" si="7"/>
        <v>423392.42000000004</v>
      </c>
      <c r="J46" s="237">
        <f t="shared" si="7"/>
        <v>500792.52999999997</v>
      </c>
      <c r="K46" s="237">
        <f t="shared" si="7"/>
        <v>744848.29</v>
      </c>
      <c r="L46" s="237">
        <f t="shared" si="7"/>
        <v>398917.93</v>
      </c>
      <c r="M46" s="237">
        <f t="shared" si="7"/>
        <v>344765.04000000004</v>
      </c>
      <c r="N46" s="237">
        <f t="shared" si="7"/>
        <v>298517.23500000004</v>
      </c>
      <c r="O46" s="237">
        <f t="shared" si="7"/>
        <v>0</v>
      </c>
    </row>
  </sheetData>
  <phoneticPr fontId="17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3:H152"/>
  <sheetViews>
    <sheetView showGridLines="0" workbookViewId="0">
      <selection activeCell="Q138" sqref="Q138"/>
    </sheetView>
  </sheetViews>
  <sheetFormatPr defaultRowHeight="16.5"/>
  <cols>
    <col min="1" max="1" width="9" style="26"/>
    <col min="2" max="2" width="12.5" style="26" bestFit="1" customWidth="1"/>
    <col min="3" max="3" width="20.375" style="26" bestFit="1" customWidth="1"/>
    <col min="4" max="4" width="9" style="26"/>
    <col min="5" max="5" width="11.25" style="26" bestFit="1" customWidth="1"/>
    <col min="6" max="16384" width="9" style="26"/>
  </cols>
  <sheetData>
    <row r="13" spans="1:8">
      <c r="A13" s="26" t="s">
        <v>766</v>
      </c>
      <c r="B13" s="61">
        <v>42339</v>
      </c>
    </row>
    <row r="14" spans="1:8">
      <c r="C14" s="26" t="s">
        <v>565</v>
      </c>
    </row>
    <row r="15" spans="1:8">
      <c r="D15" s="26" t="s">
        <v>562</v>
      </c>
      <c r="E15" s="26" t="s">
        <v>143</v>
      </c>
      <c r="F15" s="26" t="s">
        <v>147</v>
      </c>
      <c r="G15" s="26" t="s">
        <v>563</v>
      </c>
      <c r="H15" s="26" t="s">
        <v>564</v>
      </c>
    </row>
    <row r="16" spans="1:8">
      <c r="C16" s="26" t="s">
        <v>186</v>
      </c>
      <c r="D16" s="32">
        <f ca="1">'汇报-seer'!T22</f>
        <v>0.36070793027371689</v>
      </c>
      <c r="E16" s="32">
        <f ca="1">'汇报-jl'!T22</f>
        <v>0.44090507158083952</v>
      </c>
      <c r="F16" s="32">
        <f ca="1">'汇报-seer2'!T22</f>
        <v>0.27210328413048412</v>
      </c>
      <c r="G16" s="32">
        <f ca="1">'汇报-hua'!T22</f>
        <v>0.3419142128194449</v>
      </c>
      <c r="H16" s="32">
        <f ca="1">'汇报-gongfu'!T22</f>
        <v>0.22625336589642434</v>
      </c>
    </row>
    <row r="17" spans="3:8">
      <c r="C17" s="26" t="s">
        <v>560</v>
      </c>
      <c r="D17" s="32">
        <f ca="1">'汇报-seer'!T23</f>
        <v>0.47086382039905933</v>
      </c>
      <c r="E17" s="32">
        <f ca="1">'汇报-jl'!T23</f>
        <v>0.45761349460211764</v>
      </c>
      <c r="F17" s="32">
        <f ca="1">'汇报-seer2'!T23</f>
        <v>0.54373076694326294</v>
      </c>
      <c r="G17" s="32">
        <f ca="1">'汇报-hua'!T23</f>
        <v>0.57208768900196416</v>
      </c>
      <c r="H17" s="32">
        <f ca="1">'汇报-gongfu'!T23</f>
        <v>0.62588765733608864</v>
      </c>
    </row>
    <row r="18" spans="3:8">
      <c r="C18" s="26" t="s">
        <v>561</v>
      </c>
      <c r="D18" s="32">
        <f ca="1">'汇报-seer'!T24</f>
        <v>0.35221519140785995</v>
      </c>
      <c r="E18" s="32">
        <f ca="1">'汇报-jl'!T24</f>
        <v>0.42122475158947448</v>
      </c>
      <c r="F18" s="32">
        <f ca="1">'汇报-seer2'!T24</f>
        <v>0.23775747790057075</v>
      </c>
      <c r="G18" s="32">
        <f ca="1">'汇报-hua'!T24</f>
        <v>0.29747044926522642</v>
      </c>
      <c r="H18" s="32">
        <f ca="1">'汇报-gongfu'!T24</f>
        <v>0.17783330202266892</v>
      </c>
    </row>
    <row r="19" spans="3:8">
      <c r="C19" s="26" t="s">
        <v>189</v>
      </c>
      <c r="D19" s="32">
        <f ca="1">'汇报-seer'!T25</f>
        <v>0.17692098819308072</v>
      </c>
      <c r="E19" s="32">
        <f ca="1">'汇报-jl'!T25</f>
        <v>0.12116175380840787</v>
      </c>
      <c r="F19" s="32">
        <f ca="1">'汇报-seer2'!T25</f>
        <v>0.21851175515616636</v>
      </c>
      <c r="G19" s="32">
        <f ca="1">'汇报-hua'!T25</f>
        <v>0.13044186173280942</v>
      </c>
      <c r="H19" s="32">
        <f ca="1">'汇报-gongfu'!T25</f>
        <v>0.19627904064124241</v>
      </c>
    </row>
    <row r="22" spans="3:8">
      <c r="C22" s="26" t="str">
        <f>"活跃用户构成—"&amp;TEXT(B13,"YYYY年M月")</f>
        <v>活跃用户构成—2015年12月</v>
      </c>
    </row>
    <row r="48" spans="3:3">
      <c r="C48" s="26" t="s">
        <v>566</v>
      </c>
    </row>
    <row r="49" spans="3:8">
      <c r="D49" s="26" t="s">
        <v>562</v>
      </c>
      <c r="E49" s="26" t="s">
        <v>143</v>
      </c>
      <c r="F49" s="26" t="s">
        <v>147</v>
      </c>
      <c r="G49" s="26" t="s">
        <v>563</v>
      </c>
      <c r="H49" s="26" t="s">
        <v>564</v>
      </c>
    </row>
    <row r="50" spans="3:8">
      <c r="C50" s="26" t="s">
        <v>560</v>
      </c>
      <c r="D50" s="32">
        <f ca="1">'汇报-seer'!T88</f>
        <v>0.17979556261539573</v>
      </c>
      <c r="E50" s="32">
        <f ca="1">'汇报-jl'!T88</f>
        <v>0.22361729737312805</v>
      </c>
      <c r="F50" s="32">
        <f ca="1">'汇报-seer2'!T88</f>
        <v>0.20350976507217661</v>
      </c>
      <c r="G50" s="32">
        <f ca="1">'汇报-hua'!T88</f>
        <v>0.14122021088559761</v>
      </c>
      <c r="H50" s="32">
        <f ca="1">'汇报-gongfu'!T88</f>
        <v>0.21707865168539325</v>
      </c>
    </row>
    <row r="51" spans="3:8">
      <c r="C51" s="26" t="s">
        <v>561</v>
      </c>
      <c r="D51" s="32">
        <f ca="1">'汇报-seer'!T89</f>
        <v>0.70344201590526978</v>
      </c>
      <c r="E51" s="32">
        <f ca="1">'汇报-jl'!T89</f>
        <v>0.70974643145231997</v>
      </c>
      <c r="F51" s="32">
        <f ca="1">'汇报-seer2'!T89</f>
        <v>0.52731389753750357</v>
      </c>
      <c r="G51" s="32">
        <f ca="1">'汇报-hua'!T89</f>
        <v>0.7651002620832571</v>
      </c>
      <c r="H51" s="32">
        <f ca="1">'汇报-gongfu'!T89</f>
        <v>0.50277153558052434</v>
      </c>
    </row>
    <row r="52" spans="3:8">
      <c r="C52" s="26" t="s">
        <v>189</v>
      </c>
      <c r="D52" s="32">
        <f ca="1">'汇报-seer'!T90</f>
        <v>0.11676242147933449</v>
      </c>
      <c r="E52" s="32">
        <f ca="1">'汇报-jl'!T90</f>
        <v>6.6636271174551953E-2</v>
      </c>
      <c r="F52" s="32">
        <f ca="1">'汇报-seer2'!T90</f>
        <v>0.26917633739031982</v>
      </c>
      <c r="G52" s="32">
        <f ca="1">'汇报-hua'!T90</f>
        <v>9.3679527031145238E-2</v>
      </c>
      <c r="H52" s="32">
        <f ca="1">'汇报-gongfu'!T90</f>
        <v>0.2801498127340824</v>
      </c>
    </row>
    <row r="54" spans="3:8">
      <c r="C54" s="26" t="str">
        <f>"付费用户构成（按活跃类型）—"&amp;TEXT(B13,"YYYY年M月")</f>
        <v>付费用户构成（按活跃类型）—2015年12月</v>
      </c>
    </row>
    <row r="79" spans="3:8">
      <c r="C79" s="26" t="s">
        <v>567</v>
      </c>
    </row>
    <row r="80" spans="3:8">
      <c r="D80" s="26" t="s">
        <v>562</v>
      </c>
      <c r="E80" s="26" t="s">
        <v>143</v>
      </c>
      <c r="F80" s="26" t="s">
        <v>147</v>
      </c>
      <c r="G80" s="26" t="s">
        <v>563</v>
      </c>
      <c r="H80" s="26" t="s">
        <v>564</v>
      </c>
    </row>
    <row r="81" spans="3:8">
      <c r="C81" s="26" t="s">
        <v>560</v>
      </c>
      <c r="D81" s="32">
        <f ca="1">'汇报-seer'!$T118</f>
        <v>0.14570478352583985</v>
      </c>
      <c r="E81" s="32">
        <f ca="1">'汇报-jl'!$T118</f>
        <v>0.20531042522259368</v>
      </c>
      <c r="F81" s="32">
        <f ca="1">'汇报-seer2'!$T118</f>
        <v>0.21744651003240886</v>
      </c>
      <c r="G81" s="32">
        <f ca="1">'汇报-hua'!$T118</f>
        <v>5.7925311814339776E-2</v>
      </c>
      <c r="H81" s="32">
        <f ca="1">'汇报-seer'!$T118</f>
        <v>0.14570478352583985</v>
      </c>
    </row>
    <row r="82" spans="3:8">
      <c r="C82" s="26" t="s">
        <v>561</v>
      </c>
      <c r="D82" s="32">
        <f ca="1">'汇报-seer'!$T119</f>
        <v>0.75963287016793579</v>
      </c>
      <c r="E82" s="32">
        <f ca="1">'汇报-jl'!$T119</f>
        <v>0.72953556250823492</v>
      </c>
      <c r="F82" s="32">
        <f ca="1">'汇报-seer2'!$T119</f>
        <v>0.55972598391333062</v>
      </c>
      <c r="G82" s="32">
        <f ca="1">'汇报-hua'!$T119</f>
        <v>0.8840908421564152</v>
      </c>
      <c r="H82" s="32">
        <f ca="1">'汇报-seer'!$T119</f>
        <v>0.75963287016793579</v>
      </c>
    </row>
    <row r="83" spans="3:8">
      <c r="C83" s="26" t="s">
        <v>189</v>
      </c>
      <c r="D83" s="32">
        <f ca="1">'汇报-seer'!$T120</f>
        <v>9.4662346306224499E-2</v>
      </c>
      <c r="E83" s="32">
        <f ca="1">'汇报-jl'!$T120</f>
        <v>6.5154012269171419E-2</v>
      </c>
      <c r="F83" s="32">
        <f ca="1">'汇报-seer2'!$T120</f>
        <v>0.22282750605426052</v>
      </c>
      <c r="G83" s="32">
        <f ca="1">'汇报-hua'!$T120</f>
        <v>5.7983846029245022E-2</v>
      </c>
      <c r="H83" s="32">
        <f ca="1">'汇报-seer'!$T120</f>
        <v>9.4662346306224499E-2</v>
      </c>
    </row>
    <row r="113" spans="3:8">
      <c r="C113" s="26" t="s">
        <v>568</v>
      </c>
    </row>
    <row r="114" spans="3:8">
      <c r="D114" s="26" t="s">
        <v>148</v>
      </c>
      <c r="E114" s="26" t="s">
        <v>143</v>
      </c>
      <c r="F114" s="26" t="s">
        <v>147</v>
      </c>
      <c r="G114" s="26" t="s">
        <v>145</v>
      </c>
      <c r="H114" s="26" t="s">
        <v>146</v>
      </c>
    </row>
    <row r="115" spans="3:8">
      <c r="C115" s="244" t="s">
        <v>99</v>
      </c>
      <c r="D115" s="68">
        <f ca="1">'汇报-seer'!$T204</f>
        <v>3373.26</v>
      </c>
      <c r="E115" s="68">
        <f ca="1">'汇报-jl'!T203</f>
        <v>3056.72</v>
      </c>
      <c r="F115" s="68">
        <f ca="1">'汇报-seer2'!T205</f>
        <v>2517.65</v>
      </c>
      <c r="G115" s="68">
        <f ca="1">'汇报-hua'!T203</f>
        <v>3249.12</v>
      </c>
      <c r="H115" s="68">
        <f ca="1">'汇报-gongfu'!T205</f>
        <v>2559.4899999999998</v>
      </c>
    </row>
    <row r="116" spans="3:8">
      <c r="C116" s="29" t="s">
        <v>100</v>
      </c>
      <c r="D116" s="68">
        <f ca="1">'汇报-seer'!$T205</f>
        <v>8032.42</v>
      </c>
      <c r="E116" s="68">
        <f ca="1">'汇报-jl'!T204</f>
        <v>5409.3</v>
      </c>
      <c r="F116" s="68">
        <f ca="1">'汇报-seer2'!T206</f>
        <v>6661.27</v>
      </c>
      <c r="G116" s="68">
        <f ca="1">'汇报-hua'!T204</f>
        <v>7230.62</v>
      </c>
      <c r="H116" s="68">
        <f ca="1">'汇报-gongfu'!T206</f>
        <v>7914.06</v>
      </c>
    </row>
    <row r="117" spans="3:8">
      <c r="C117" s="29" t="s">
        <v>101</v>
      </c>
      <c r="D117" s="68">
        <f ca="1">'汇报-seer'!$T206</f>
        <v>2810.8</v>
      </c>
      <c r="E117" s="68">
        <f ca="1">'汇报-jl'!T205</f>
        <v>3062.26</v>
      </c>
      <c r="F117" s="68">
        <f ca="1">'汇报-seer2'!T207</f>
        <v>2257.88</v>
      </c>
      <c r="G117" s="68">
        <f ca="1">'汇报-hua'!T205</f>
        <v>2679.5</v>
      </c>
      <c r="H117" s="68">
        <f ca="1">'汇报-gongfu'!T207</f>
        <v>2409.69</v>
      </c>
    </row>
    <row r="118" spans="3:8">
      <c r="C118" s="29" t="s">
        <v>102</v>
      </c>
      <c r="D118" s="68">
        <f ca="1">'汇报-seer'!$T207</f>
        <v>3891.78</v>
      </c>
      <c r="E118" s="68">
        <f ca="1">'汇报-jl'!T206</f>
        <v>3130.92</v>
      </c>
      <c r="F118" s="68">
        <f ca="1">'汇报-seer2'!T208</f>
        <v>2973.09</v>
      </c>
      <c r="G118" s="68">
        <f ca="1">'汇报-hua'!T206</f>
        <v>3689.64</v>
      </c>
      <c r="H118" s="68">
        <f ca="1">'汇报-gongfu'!T208</f>
        <v>3073.86</v>
      </c>
    </row>
    <row r="119" spans="3:8">
      <c r="C119" s="29" t="s">
        <v>103</v>
      </c>
      <c r="D119" s="68">
        <f ca="1">'汇报-seer'!$T208</f>
        <v>2521.31</v>
      </c>
      <c r="E119" s="68">
        <f ca="1">'汇报-jl'!T207</f>
        <v>2356.2800000000002</v>
      </c>
      <c r="F119" s="68">
        <f ca="1">'汇报-seer2'!T209</f>
        <v>2355.2399999999998</v>
      </c>
      <c r="G119" s="68">
        <f ca="1">'汇报-hua'!T207</f>
        <v>2556.1999999999998</v>
      </c>
      <c r="H119" s="68">
        <f ca="1">'汇报-gongfu'!T209</f>
        <v>2230.7600000000002</v>
      </c>
    </row>
    <row r="120" spans="3:8">
      <c r="C120" s="26" t="str">
        <f>"各类用户月均在线时长—"&amp;TEXT(B13,"YYYY年M月")</f>
        <v>各类用户月均在线时长—2015年12月</v>
      </c>
    </row>
    <row r="144" spans="4:8">
      <c r="D144" s="26" t="s">
        <v>148</v>
      </c>
      <c r="E144" s="26" t="s">
        <v>143</v>
      </c>
      <c r="F144" s="26" t="s">
        <v>147</v>
      </c>
      <c r="G144" s="26" t="s">
        <v>145</v>
      </c>
      <c r="H144" s="26" t="s">
        <v>146</v>
      </c>
    </row>
    <row r="145" spans="3:8">
      <c r="C145" s="50" t="s">
        <v>105</v>
      </c>
      <c r="D145" s="26">
        <f ca="1">'汇报-seer'!T214</f>
        <v>3.23</v>
      </c>
      <c r="E145" s="26">
        <f ca="1">'汇报-jl'!T213</f>
        <v>4.4800000000000004</v>
      </c>
      <c r="F145" s="26">
        <f ca="1">'汇报-seer2'!T215</f>
        <v>2.44</v>
      </c>
      <c r="G145" s="26">
        <f ca="1">'汇报-hua'!T213</f>
        <v>3.52</v>
      </c>
      <c r="H145" s="26">
        <f ca="1">'汇报-gongfu'!T215</f>
        <v>1.96</v>
      </c>
    </row>
    <row r="146" spans="3:8">
      <c r="C146" s="52" t="s">
        <v>106</v>
      </c>
      <c r="D146" s="26">
        <f ca="1">'汇报-seer'!T215</f>
        <v>15.76</v>
      </c>
      <c r="E146" s="26">
        <f ca="1">'汇报-jl'!T214</f>
        <v>15.72</v>
      </c>
      <c r="F146" s="26">
        <f ca="1">'汇报-seer2'!T216</f>
        <v>11.37</v>
      </c>
      <c r="G146" s="26">
        <f ca="1">'汇报-hua'!T214</f>
        <v>17.27</v>
      </c>
      <c r="H146" s="26">
        <f ca="1">'汇报-gongfu'!T216</f>
        <v>11.48</v>
      </c>
    </row>
    <row r="147" spans="3:8">
      <c r="C147" s="52" t="s">
        <v>107</v>
      </c>
      <c r="D147" s="26">
        <f ca="1">'汇报-seer'!T216</f>
        <v>2.2400000000000002</v>
      </c>
      <c r="E147" s="26">
        <f ca="1">'汇报-jl'!T215</f>
        <v>2.8</v>
      </c>
      <c r="F147" s="26">
        <f ca="1">'汇报-seer2'!T217</f>
        <v>2.13</v>
      </c>
      <c r="G147" s="26">
        <f ca="1">'汇报-hua'!T215</f>
        <v>2.0499999999999998</v>
      </c>
      <c r="H147" s="26">
        <f ca="1">'汇报-gongfu'!T217</f>
        <v>1.71</v>
      </c>
    </row>
    <row r="148" spans="3:8">
      <c r="C148" s="52" t="s">
        <v>108</v>
      </c>
      <c r="D148" s="26">
        <f ca="1">'汇报-seer'!T217</f>
        <v>5.2</v>
      </c>
      <c r="E148" s="26">
        <f ca="1">'汇报-jl'!T216</f>
        <v>6.9</v>
      </c>
      <c r="F148" s="26">
        <f ca="1">'汇报-seer2'!T218</f>
        <v>3.7</v>
      </c>
      <c r="G148" s="26">
        <f ca="1">'汇报-hua'!T216</f>
        <v>6.96</v>
      </c>
      <c r="H148" s="26">
        <f ca="1">'汇报-gongfu'!T218</f>
        <v>3.36</v>
      </c>
    </row>
    <row r="149" spans="3:8">
      <c r="C149" s="54" t="s">
        <v>109</v>
      </c>
      <c r="D149" s="26">
        <f ca="1">'汇报-seer'!T218</f>
        <v>2.13</v>
      </c>
      <c r="E149" s="26">
        <f ca="1">'汇报-jl'!T217</f>
        <v>2.59</v>
      </c>
      <c r="F149" s="26">
        <f ca="1">'汇报-seer2'!T219</f>
        <v>1.92</v>
      </c>
      <c r="G149" s="26">
        <f ca="1">'汇报-hua'!T217</f>
        <v>2.4</v>
      </c>
      <c r="H149" s="26">
        <f ca="1">'汇报-gongfu'!T219</f>
        <v>1.71</v>
      </c>
    </row>
    <row r="152" spans="3:8">
      <c r="C152" s="26" t="str">
        <f>"各类用户月均登录天数—"&amp;TEXT(B13,"YYYY年M月")</f>
        <v>各类用户月均登录天数—2015年12月</v>
      </c>
    </row>
  </sheetData>
  <phoneticPr fontId="17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K437"/>
  <sheetViews>
    <sheetView topLeftCell="R147" zoomScaleNormal="100" workbookViewId="0">
      <selection activeCell="Z170" sqref="Z170"/>
    </sheetView>
  </sheetViews>
  <sheetFormatPr defaultRowHeight="16.5"/>
  <cols>
    <col min="1" max="1" width="13.75" style="26" customWidth="1"/>
    <col min="2" max="2" width="12.5" style="26" bestFit="1" customWidth="1"/>
    <col min="3" max="3" width="9" style="26"/>
    <col min="4" max="4" width="14.5" style="26" bestFit="1" customWidth="1"/>
    <col min="5" max="6" width="30.875" style="26" bestFit="1" customWidth="1"/>
    <col min="7" max="9" width="9" style="26"/>
    <col min="10" max="10" width="11.25" style="26" bestFit="1" customWidth="1"/>
    <col min="11" max="12" width="8" style="26" bestFit="1" customWidth="1"/>
    <col min="13" max="15" width="9" style="26"/>
    <col min="16" max="16" width="13.25" style="26" bestFit="1" customWidth="1"/>
    <col min="17" max="17" width="11.25" style="26" bestFit="1" customWidth="1"/>
    <col min="18" max="18" width="17.375" style="26" bestFit="1" customWidth="1"/>
    <col min="19" max="19" width="31.25" style="26" bestFit="1" customWidth="1"/>
    <col min="20" max="20" width="17.25" style="26" bestFit="1" customWidth="1"/>
    <col min="21" max="21" width="14.5" style="26" bestFit="1" customWidth="1"/>
    <col min="22" max="24" width="15" style="26" bestFit="1" customWidth="1"/>
    <col min="25" max="25" width="12.125" style="26" bestFit="1" customWidth="1"/>
    <col min="26" max="27" width="13.25" style="26" bestFit="1" customWidth="1"/>
    <col min="28" max="28" width="13.375" style="26" bestFit="1" customWidth="1"/>
    <col min="29" max="31" width="13.625" style="26" bestFit="1" customWidth="1"/>
    <col min="32" max="32" width="14.625" style="26" bestFit="1" customWidth="1"/>
    <col min="33" max="33" width="10.75" style="26" bestFit="1" customWidth="1"/>
    <col min="34" max="34" width="9.625" style="26" bestFit="1" customWidth="1"/>
    <col min="35" max="36" width="13.25" style="26" bestFit="1" customWidth="1"/>
    <col min="37" max="37" width="9.25" style="26" bestFit="1" customWidth="1"/>
    <col min="38" max="16384" width="9" style="26"/>
  </cols>
  <sheetData>
    <row r="1" spans="1:37" ht="17.25">
      <c r="A1" s="26" t="s">
        <v>179</v>
      </c>
      <c r="B1" s="26" t="s">
        <v>180</v>
      </c>
      <c r="E1" s="415" t="s">
        <v>704</v>
      </c>
      <c r="F1" s="26" t="s">
        <v>223</v>
      </c>
      <c r="R1" s="584" t="s">
        <v>225</v>
      </c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</row>
    <row r="2" spans="1:37" ht="17.25">
      <c r="A2" s="26" t="s">
        <v>181</v>
      </c>
      <c r="B2" s="62">
        <v>42583</v>
      </c>
      <c r="E2" s="415" t="s">
        <v>705</v>
      </c>
      <c r="F2" s="26" t="s">
        <v>224</v>
      </c>
      <c r="G2" s="26" t="s">
        <v>430</v>
      </c>
      <c r="R2" s="584" t="s">
        <v>830</v>
      </c>
      <c r="S2" s="585">
        <v>0</v>
      </c>
      <c r="T2" s="585">
        <v>1</v>
      </c>
      <c r="U2" s="585">
        <v>2</v>
      </c>
      <c r="V2" s="585">
        <v>3</v>
      </c>
      <c r="W2" s="585">
        <v>4</v>
      </c>
      <c r="X2" s="585">
        <v>5</v>
      </c>
      <c r="Y2" s="585">
        <v>6</v>
      </c>
      <c r="Z2" s="585">
        <v>7</v>
      </c>
      <c r="AA2" s="585">
        <v>8</v>
      </c>
      <c r="AB2" s="585">
        <v>9</v>
      </c>
      <c r="AC2" s="585">
        <v>10</v>
      </c>
      <c r="AD2" s="585">
        <v>11</v>
      </c>
    </row>
    <row r="3" spans="1:37" ht="17.25">
      <c r="A3" s="26" t="s">
        <v>182</v>
      </c>
      <c r="B3" s="26" t="str">
        <f>TEXT(DATE(YEAR($B$2),MONTH($B$2),DAY(B2)),"yyyymm")</f>
        <v>201608</v>
      </c>
      <c r="E3" s="415" t="s">
        <v>706</v>
      </c>
      <c r="R3" s="584" t="s">
        <v>547</v>
      </c>
      <c r="S3" s="585">
        <v>12</v>
      </c>
      <c r="T3" s="585">
        <v>13</v>
      </c>
      <c r="U3" s="585">
        <v>14</v>
      </c>
      <c r="V3" s="585">
        <v>15</v>
      </c>
      <c r="W3" s="585">
        <v>16</v>
      </c>
      <c r="X3" s="585">
        <v>17</v>
      </c>
      <c r="Y3" s="585">
        <v>18</v>
      </c>
      <c r="Z3" s="585">
        <v>19</v>
      </c>
      <c r="AA3" s="585">
        <v>20</v>
      </c>
      <c r="AB3" s="585">
        <v>21</v>
      </c>
      <c r="AC3" s="585">
        <v>22</v>
      </c>
      <c r="AD3" s="585">
        <v>23</v>
      </c>
    </row>
    <row r="4" spans="1:37" ht="17.25">
      <c r="A4" s="26" t="s">
        <v>183</v>
      </c>
      <c r="B4" s="26" t="str">
        <f>TEXT(DATE(YEAR($B$2),MONTH($B$2)-12,DAY(B2)),"yyyymm")</f>
        <v>201508</v>
      </c>
      <c r="E4" s="415" t="s">
        <v>707</v>
      </c>
      <c r="R4" s="584" t="s">
        <v>831</v>
      </c>
      <c r="S4" s="585">
        <v>24</v>
      </c>
      <c r="T4" s="585">
        <v>25</v>
      </c>
      <c r="U4" s="585">
        <v>26</v>
      </c>
      <c r="V4" s="585">
        <v>27</v>
      </c>
      <c r="W4" s="585">
        <v>28</v>
      </c>
      <c r="X4" s="585">
        <v>29</v>
      </c>
      <c r="Y4" s="585">
        <v>30</v>
      </c>
      <c r="Z4" s="585">
        <v>31</v>
      </c>
      <c r="AA4" s="585">
        <v>32</v>
      </c>
      <c r="AB4" s="585">
        <v>33</v>
      </c>
      <c r="AC4" s="585">
        <v>34</v>
      </c>
      <c r="AD4" s="585">
        <v>35</v>
      </c>
    </row>
    <row r="5" spans="1:37" ht="17.25">
      <c r="A5" s="26" t="s">
        <v>184</v>
      </c>
      <c r="B5" s="26" t="str">
        <f>TEXT(DATE(YEAR($B$2),MONTH($B$2)-1,DAY(B3)),"yyyymm")</f>
        <v>201607</v>
      </c>
      <c r="E5" s="415" t="s">
        <v>708</v>
      </c>
      <c r="R5" s="584" t="s">
        <v>204</v>
      </c>
      <c r="S5" s="585">
        <v>36</v>
      </c>
      <c r="T5" s="585">
        <v>37</v>
      </c>
      <c r="U5" s="585">
        <v>38</v>
      </c>
      <c r="V5" s="585">
        <v>39</v>
      </c>
      <c r="W5" s="585">
        <v>40</v>
      </c>
      <c r="X5" s="585">
        <v>41</v>
      </c>
      <c r="Y5" s="585">
        <v>42</v>
      </c>
      <c r="Z5" s="585">
        <v>43</v>
      </c>
      <c r="AA5" s="585">
        <v>44</v>
      </c>
      <c r="AB5" s="585">
        <v>45</v>
      </c>
      <c r="AC5" s="585">
        <v>46</v>
      </c>
      <c r="AD5" s="585">
        <v>47</v>
      </c>
    </row>
    <row r="6" spans="1:37">
      <c r="A6" s="26" t="s">
        <v>237</v>
      </c>
      <c r="B6" s="26" t="s">
        <v>236</v>
      </c>
      <c r="E6" s="415" t="s">
        <v>709</v>
      </c>
    </row>
    <row r="7" spans="1:37">
      <c r="A7" s="26" t="s">
        <v>239</v>
      </c>
      <c r="B7" s="26">
        <v>0</v>
      </c>
      <c r="E7" s="415" t="s">
        <v>710</v>
      </c>
      <c r="S7" s="26" t="s">
        <v>582</v>
      </c>
    </row>
    <row r="8" spans="1:37">
      <c r="E8" s="415" t="s">
        <v>711</v>
      </c>
    </row>
    <row r="9" spans="1:37">
      <c r="B9" s="26" t="str">
        <f>B1&amp;"活跃情况"</f>
        <v>赛尔号活跃情况</v>
      </c>
      <c r="E9" s="415" t="s">
        <v>712</v>
      </c>
      <c r="S9" s="25" t="s">
        <v>198</v>
      </c>
    </row>
    <row r="10" spans="1:37">
      <c r="J10" s="710"/>
      <c r="K10" s="711"/>
      <c r="L10" s="711"/>
      <c r="M10" s="711"/>
      <c r="N10" s="712"/>
      <c r="S10" s="25" t="s">
        <v>199</v>
      </c>
      <c r="T10" s="26">
        <v>0</v>
      </c>
      <c r="U10" s="26">
        <v>1</v>
      </c>
      <c r="V10" s="26">
        <v>2</v>
      </c>
      <c r="W10" s="26">
        <v>3</v>
      </c>
      <c r="X10" s="26">
        <v>4</v>
      </c>
      <c r="Y10" s="26">
        <v>5</v>
      </c>
      <c r="Z10" s="26">
        <v>6</v>
      </c>
      <c r="AA10" s="26">
        <v>7</v>
      </c>
      <c r="AB10" s="26">
        <v>8</v>
      </c>
      <c r="AC10" s="26">
        <v>9</v>
      </c>
      <c r="AD10" s="26">
        <v>10</v>
      </c>
      <c r="AE10" s="26">
        <v>11</v>
      </c>
      <c r="AF10" s="26">
        <v>12</v>
      </c>
    </row>
    <row r="11" spans="1:37">
      <c r="J11" s="713"/>
      <c r="K11" s="714"/>
      <c r="L11" s="714"/>
      <c r="M11" s="714"/>
      <c r="N11" s="715"/>
      <c r="S11" s="25" t="s">
        <v>264</v>
      </c>
      <c r="T11" s="61" t="str">
        <f t="shared" ref="T11:AF11" si="0">TEXT(DATE(YEAR($B$2),MONTH($B$2)-T10,DAY($B$2)),"yyyymm")</f>
        <v>201608</v>
      </c>
      <c r="U11" s="61" t="str">
        <f t="shared" si="0"/>
        <v>201607</v>
      </c>
      <c r="V11" s="61" t="str">
        <f t="shared" si="0"/>
        <v>201606</v>
      </c>
      <c r="W11" s="61" t="str">
        <f t="shared" si="0"/>
        <v>201605</v>
      </c>
      <c r="X11" s="61" t="str">
        <f t="shared" si="0"/>
        <v>201604</v>
      </c>
      <c r="Y11" s="61" t="str">
        <f t="shared" si="0"/>
        <v>201603</v>
      </c>
      <c r="Z11" s="61" t="str">
        <f t="shared" si="0"/>
        <v>201602</v>
      </c>
      <c r="AA11" s="61" t="str">
        <f t="shared" si="0"/>
        <v>201601</v>
      </c>
      <c r="AB11" s="61" t="str">
        <f t="shared" si="0"/>
        <v>201512</v>
      </c>
      <c r="AC11" s="61" t="str">
        <f t="shared" si="0"/>
        <v>201511</v>
      </c>
      <c r="AD11" s="61" t="str">
        <f t="shared" si="0"/>
        <v>201510</v>
      </c>
      <c r="AE11" s="61" t="str">
        <f t="shared" si="0"/>
        <v>201509</v>
      </c>
      <c r="AF11" s="61" t="str">
        <f t="shared" si="0"/>
        <v>201508</v>
      </c>
    </row>
    <row r="12" spans="1:37">
      <c r="J12" s="713"/>
      <c r="K12" s="714"/>
      <c r="L12" s="714"/>
      <c r="M12" s="714"/>
      <c r="N12" s="715"/>
      <c r="P12" s="26" t="s">
        <v>240</v>
      </c>
      <c r="Q12" s="26" t="s">
        <v>196</v>
      </c>
      <c r="R12" s="26" t="s">
        <v>197</v>
      </c>
      <c r="S12" s="25" t="s">
        <v>265</v>
      </c>
      <c r="T12" s="61" t="str">
        <f>TEXT(DATE(YEAR($B$2),MONTH($B$2)-T10,DAY($B$2)),"yyyymm")</f>
        <v>201608</v>
      </c>
      <c r="U12" s="61" t="str">
        <f t="shared" ref="U12:AF12" si="1">TEXT(DATE(YEAR($B$2),MONTH($B$2)-U10,DAY($B$2)),"yyyymm")</f>
        <v>201607</v>
      </c>
      <c r="V12" s="61" t="str">
        <f t="shared" si="1"/>
        <v>201606</v>
      </c>
      <c r="W12" s="61" t="str">
        <f t="shared" si="1"/>
        <v>201605</v>
      </c>
      <c r="X12" s="61" t="str">
        <f t="shared" si="1"/>
        <v>201604</v>
      </c>
      <c r="Y12" s="61" t="str">
        <f t="shared" si="1"/>
        <v>201603</v>
      </c>
      <c r="Z12" s="61" t="str">
        <f t="shared" si="1"/>
        <v>201602</v>
      </c>
      <c r="AA12" s="61" t="str">
        <f t="shared" si="1"/>
        <v>201601</v>
      </c>
      <c r="AB12" s="61" t="str">
        <f t="shared" si="1"/>
        <v>201512</v>
      </c>
      <c r="AC12" s="61" t="str">
        <f t="shared" si="1"/>
        <v>201511</v>
      </c>
      <c r="AD12" s="61" t="str">
        <f t="shared" si="1"/>
        <v>201510</v>
      </c>
      <c r="AE12" s="61" t="str">
        <f t="shared" si="1"/>
        <v>201509</v>
      </c>
      <c r="AF12" s="61" t="str">
        <f t="shared" si="1"/>
        <v>201508</v>
      </c>
      <c r="AG12" s="26" t="s">
        <v>190</v>
      </c>
      <c r="AH12" s="26" t="s">
        <v>191</v>
      </c>
      <c r="AI12" s="26" t="s">
        <v>192</v>
      </c>
      <c r="AJ12" s="26" t="s">
        <v>193</v>
      </c>
      <c r="AK12" s="26" t="s">
        <v>194</v>
      </c>
    </row>
    <row r="13" spans="1:37">
      <c r="J13" s="713"/>
      <c r="K13" s="714"/>
      <c r="L13" s="714"/>
      <c r="M13" s="714"/>
      <c r="N13" s="715"/>
      <c r="P13" s="26">
        <f>历史数据!F55</f>
        <v>55</v>
      </c>
      <c r="Q13" s="26">
        <f>P13+$B$7</f>
        <v>55</v>
      </c>
      <c r="R13" s="26">
        <f>Q13-历史数据!$B$2+$B$7</f>
        <v>53</v>
      </c>
      <c r="S13" s="26" t="s">
        <v>185</v>
      </c>
      <c r="T13" s="26">
        <f ca="1">HLOOKUP(T$11,历史数据!$I$3:$XFD$1048576,'汇报-seer'!$R13,FALSE)</f>
        <v>6187050</v>
      </c>
      <c r="U13" s="65">
        <f ca="1">HLOOKUP(U$11,历史数据!$I$3:$XFD$1048576,'汇报-seer'!$R13,FALSE)</f>
        <v>6684506</v>
      </c>
      <c r="V13" s="26">
        <f ca="1">HLOOKUP(V$11,历史数据!$I$3:$XFD$1048576,'汇报-seer'!$R13,FALSE)</f>
        <v>5088996</v>
      </c>
      <c r="W13" s="26">
        <f ca="1">HLOOKUP(W$11,历史数据!$I$3:$XFD$1048576,'汇报-seer'!$R13,FALSE)</f>
        <v>4979716</v>
      </c>
      <c r="X13" s="26">
        <f ca="1">HLOOKUP(X$11,历史数据!$I$3:$XFD$1048576,'汇报-seer'!$R13,FALSE)</f>
        <v>5414168</v>
      </c>
      <c r="Y13" s="26">
        <f ca="1">HLOOKUP(Y$11,历史数据!$I$3:$XFD$1048576,'汇报-seer'!$R13,FALSE)</f>
        <v>4762248</v>
      </c>
      <c r="Z13" s="26">
        <f ca="1">HLOOKUP(Z$11,历史数据!$I$3:$XFD$1048576,'汇报-seer'!$R13,FALSE)</f>
        <v>6703027</v>
      </c>
      <c r="AA13" s="26">
        <f ca="1">HLOOKUP(AA$11,历史数据!$I$3:$XFD$1048576,'汇报-seer'!$R13,FALSE)</f>
        <v>5703925</v>
      </c>
      <c r="AB13" s="26">
        <f ca="1">HLOOKUP(AB$11,历史数据!$I$3:$XFD$1048576,'汇报-seer'!$R13,FALSE)</f>
        <v>3771377</v>
      </c>
      <c r="AC13" s="26">
        <f ca="1">HLOOKUP(AC$11,历史数据!$I$3:$XFD$1048576,'汇报-seer'!$R13,FALSE)</f>
        <v>4315715</v>
      </c>
      <c r="AD13" s="26">
        <f ca="1">HLOOKUP(AD$11,历史数据!$I$3:$XFD$1048576,'汇报-seer'!$R13,FALSE)</f>
        <v>6061079</v>
      </c>
      <c r="AE13" s="26">
        <f ca="1">HLOOKUP(AE$11,历史数据!$I$3:$XFD$1048576,'汇报-seer'!$R13,FALSE)</f>
        <v>6034601</v>
      </c>
      <c r="AF13" s="26">
        <f ca="1">HLOOKUP(AF$11,历史数据!$I$3:$XFD$1048576,'汇报-seer'!$R13,FALSE)</f>
        <v>9145826</v>
      </c>
      <c r="AG13" s="32">
        <f ca="1">T13/AF13-1</f>
        <v>-0.32351107488815112</v>
      </c>
      <c r="AH13" s="32">
        <f ca="1">T13/U13-1</f>
        <v>-7.441926149815703E-2</v>
      </c>
      <c r="AI13" s="32">
        <f ca="1">T13/$T$13</f>
        <v>1</v>
      </c>
      <c r="AJ13" s="32">
        <f ca="1">U13/$U$13</f>
        <v>1</v>
      </c>
      <c r="AK13" s="32">
        <f ca="1">AF13/$AF$13</f>
        <v>1</v>
      </c>
    </row>
    <row r="14" spans="1:37">
      <c r="J14" s="713"/>
      <c r="K14" s="714"/>
      <c r="L14" s="714"/>
      <c r="M14" s="714"/>
      <c r="N14" s="715"/>
      <c r="P14" s="26">
        <f>历史数据!F57</f>
        <v>57</v>
      </c>
      <c r="Q14" s="26">
        <f>P14+$B$7</f>
        <v>57</v>
      </c>
      <c r="R14" s="26">
        <f>Q14-历史数据!$B$2+$B$7</f>
        <v>55</v>
      </c>
      <c r="S14" s="26" t="s">
        <v>186</v>
      </c>
      <c r="T14" s="26">
        <f ca="1">HLOOKUP(T$11,历史数据!$I$3:$XFD$1048576,'汇报-seer'!$R14,FALSE)</f>
        <v>2231718</v>
      </c>
      <c r="U14" s="65">
        <f ca="1">HLOOKUP(U$11,历史数据!$I$3:$XFD$1048576,'汇报-seer'!$R14,FALSE)</f>
        <v>2290131</v>
      </c>
      <c r="V14" s="26">
        <f ca="1">HLOOKUP(V$11,历史数据!$I$3:$XFD$1048576,'汇报-seer'!$R14,FALSE)</f>
        <v>1770724</v>
      </c>
      <c r="W14" s="26">
        <f ca="1">HLOOKUP(W$11,历史数据!$I$3:$XFD$1048576,'汇报-seer'!$R14,FALSE)</f>
        <v>1697382</v>
      </c>
      <c r="X14" s="26">
        <f ca="1">HLOOKUP(X$11,历史数据!$I$3:$XFD$1048576,'汇报-seer'!$R14,FALSE)</f>
        <v>1883515</v>
      </c>
      <c r="Y14" s="26">
        <f ca="1">HLOOKUP(Y$11,历史数据!$I$3:$XFD$1048576,'汇报-seer'!$R14,FALSE)</f>
        <v>1811700</v>
      </c>
      <c r="Z14" s="26">
        <f ca="1">HLOOKUP(Z$11,历史数据!$I$3:$XFD$1048576,'汇报-seer'!$R14,FALSE)</f>
        <v>2638424</v>
      </c>
      <c r="AA14" s="26">
        <f ca="1">HLOOKUP(AA$11,历史数据!$I$3:$XFD$1048576,'汇报-seer'!$R14,FALSE)</f>
        <v>2159394</v>
      </c>
      <c r="AB14" s="26">
        <f ca="1">HLOOKUP(AB$11,历史数据!$I$3:$XFD$1048576,'汇报-seer'!$R14,FALSE)</f>
        <v>1084966</v>
      </c>
      <c r="AC14" s="26">
        <f ca="1">HLOOKUP(AC$11,历史数据!$I$3:$XFD$1048576,'汇报-seer'!$R14,FALSE)</f>
        <v>1271014</v>
      </c>
      <c r="AD14" s="26">
        <f ca="1">HLOOKUP(AD$11,历史数据!$I$3:$XFD$1048576,'汇报-seer'!$R14,FALSE)</f>
        <v>1924247</v>
      </c>
      <c r="AE14" s="26">
        <f ca="1">HLOOKUP(AE$11,历史数据!$I$3:$XFD$1048576,'汇报-seer'!$R14,FALSE)</f>
        <v>2039085</v>
      </c>
      <c r="AF14" s="26">
        <f ca="1">HLOOKUP(AF$11,历史数据!$I$3:$XFD$1048576,'汇报-seer'!$R14,FALSE)</f>
        <v>3746458</v>
      </c>
      <c r="AG14" s="32">
        <f ca="1">T14/AF14-1</f>
        <v>-0.40431255335039118</v>
      </c>
      <c r="AH14" s="32">
        <f ca="1">T14/U14-1</f>
        <v>-2.5506401162204262E-2</v>
      </c>
      <c r="AI14" s="32">
        <f ca="1">T14/$T$13</f>
        <v>0.36070793027371689</v>
      </c>
      <c r="AJ14" s="32">
        <f ca="1">U14/$U$13</f>
        <v>0.34260287895620112</v>
      </c>
      <c r="AK14" s="32">
        <f ca="1">AF14/$AF$13</f>
        <v>0.40963582731619869</v>
      </c>
    </row>
    <row r="15" spans="1:37">
      <c r="J15" s="713"/>
      <c r="K15" s="714"/>
      <c r="L15" s="714"/>
      <c r="M15" s="714"/>
      <c r="N15" s="715"/>
      <c r="P15" s="26">
        <f>历史数据!F59</f>
        <v>59</v>
      </c>
      <c r="Q15" s="26">
        <f>P15+$B$7</f>
        <v>59</v>
      </c>
      <c r="R15" s="26">
        <f>Q15-历史数据!$B$2+$B$7</f>
        <v>57</v>
      </c>
      <c r="S15" s="26" t="s">
        <v>187</v>
      </c>
      <c r="T15" s="26">
        <f ca="1">HLOOKUP(T$11,历史数据!$I$3:$XFD$1048576,'汇报-seer'!$R15,FALSE)</f>
        <v>2913258</v>
      </c>
      <c r="U15" s="65">
        <f ca="1">HLOOKUP(U$11,历史数据!$I$3:$XFD$1048576,'汇报-seer'!$R15,FALSE)</f>
        <v>3322397</v>
      </c>
      <c r="V15" s="26">
        <f ca="1">HLOOKUP(V$11,历史数据!$I$3:$XFD$1048576,'汇报-seer'!$R15,FALSE)</f>
        <v>2147256</v>
      </c>
      <c r="W15" s="26">
        <f ca="1">HLOOKUP(W$11,历史数据!$I$3:$XFD$1048576,'汇报-seer'!$R15,FALSE)</f>
        <v>2080827</v>
      </c>
      <c r="X15" s="26">
        <f ca="1">HLOOKUP(X$11,历史数据!$I$3:$XFD$1048576,'汇报-seer'!$R15,FALSE)</f>
        <v>2419053</v>
      </c>
      <c r="Y15" s="26">
        <f ca="1">HLOOKUP(Y$11,历史数据!$I$3:$XFD$1048576,'汇报-seer'!$R15,FALSE)</f>
        <v>2131206</v>
      </c>
      <c r="Z15" s="26">
        <f ca="1">HLOOKUP(Z$11,历史数据!$I$3:$XFD$1048576,'汇报-seer'!$R15,FALSE)</f>
        <v>3372906</v>
      </c>
      <c r="AA15" s="26">
        <f ca="1">HLOOKUP(AA$11,历史数据!$I$3:$XFD$1048576,'汇报-seer'!$R15,FALSE)</f>
        <v>2695028</v>
      </c>
      <c r="AB15" s="26">
        <f ca="1">HLOOKUP(AB$11,历史数据!$I$3:$XFD$1048576,'汇报-seer'!$R15,FALSE)</f>
        <v>1411262</v>
      </c>
      <c r="AC15" s="26">
        <f ca="1">HLOOKUP(AC$11,历史数据!$I$3:$XFD$1048576,'汇报-seer'!$R15,FALSE)</f>
        <v>1650193</v>
      </c>
      <c r="AD15" s="26">
        <f ca="1">HLOOKUP(AD$11,历史数据!$I$3:$XFD$1048576,'汇报-seer'!$R15,FALSE)</f>
        <v>2508219</v>
      </c>
      <c r="AE15" s="26">
        <f ca="1">HLOOKUP(AE$11,历史数据!$I$3:$XFD$1048576,'汇报-seer'!$R15,FALSE)</f>
        <v>2495368</v>
      </c>
      <c r="AF15" s="26">
        <f ca="1">HLOOKUP(AF$11,历史数据!$I$3:$XFD$1048576,'汇报-seer'!$R15,FALSE)</f>
        <v>4516067</v>
      </c>
      <c r="AG15" s="32">
        <f ca="1">T15/AF15-1</f>
        <v>-0.35491258212068155</v>
      </c>
      <c r="AH15" s="32">
        <f ca="1">T15/U15-1</f>
        <v>-0.12314572882169106</v>
      </c>
      <c r="AI15" s="32">
        <f ca="1">T15/$T$13</f>
        <v>0.47086382039905933</v>
      </c>
      <c r="AJ15" s="32">
        <f ca="1">U15/$U$13</f>
        <v>0.49702954863081877</v>
      </c>
      <c r="AK15" s="32">
        <f ca="1">AF15/$AF$13</f>
        <v>0.49378448704359779</v>
      </c>
    </row>
    <row r="16" spans="1:37">
      <c r="J16" s="713"/>
      <c r="K16" s="714"/>
      <c r="L16" s="714"/>
      <c r="M16" s="714"/>
      <c r="N16" s="715"/>
      <c r="P16" s="26">
        <f>历史数据!F61</f>
        <v>61</v>
      </c>
      <c r="Q16" s="26">
        <f>P16+$B$7</f>
        <v>61</v>
      </c>
      <c r="R16" s="26">
        <f>Q16-历史数据!$B$2+$B$7</f>
        <v>59</v>
      </c>
      <c r="S16" s="26" t="s">
        <v>188</v>
      </c>
      <c r="T16" s="26">
        <f ca="1">HLOOKUP(T$11,历史数据!$I$3:$XFD$1048576,'汇报-seer'!$R16,FALSE)</f>
        <v>2179173</v>
      </c>
      <c r="U16" s="65">
        <f ca="1">HLOOKUP(U$11,历史数据!$I$3:$XFD$1048576,'汇报-seer'!$R16,FALSE)</f>
        <v>1983122</v>
      </c>
      <c r="V16" s="26">
        <f ca="1">HLOOKUP(V$11,历史数据!$I$3:$XFD$1048576,'汇报-seer'!$R16,FALSE)</f>
        <v>1847158</v>
      </c>
      <c r="W16" s="26">
        <f ca="1">HLOOKUP(W$11,历史数据!$I$3:$XFD$1048576,'汇报-seer'!$R16,FALSE)</f>
        <v>1985761</v>
      </c>
      <c r="X16" s="26">
        <f ca="1">HLOOKUP(X$11,历史数据!$I$3:$XFD$1048576,'汇报-seer'!$R16,FALSE)</f>
        <v>1884575</v>
      </c>
      <c r="Y16" s="26">
        <f ca="1">HLOOKUP(Y$11,历史数据!$I$3:$XFD$1048576,'汇报-seer'!$R16,FALSE)</f>
        <v>1860336</v>
      </c>
      <c r="Z16" s="26">
        <f ca="1">HLOOKUP(Z$11,历史数据!$I$3:$XFD$1048576,'汇报-seer'!$R16,FALSE)</f>
        <v>2158369</v>
      </c>
      <c r="AA16" s="26">
        <f ca="1">HLOOKUP(AA$11,历史数据!$I$3:$XFD$1048576,'汇报-seer'!$R16,FALSE)</f>
        <v>1603573</v>
      </c>
      <c r="AB16" s="26">
        <f ca="1">HLOOKUP(AB$11,历史数据!$I$3:$XFD$1048576,'汇报-seer'!$R16,FALSE)</f>
        <v>1467641</v>
      </c>
      <c r="AC16" s="26">
        <f ca="1">HLOOKUP(AC$11,历史数据!$I$3:$XFD$1048576,'汇报-seer'!$R16,FALSE)</f>
        <v>1871139</v>
      </c>
      <c r="AD16" s="26">
        <f ca="1">HLOOKUP(AD$11,历史数据!$I$3:$XFD$1048576,'汇报-seer'!$R16,FALSE)</f>
        <v>2387065</v>
      </c>
      <c r="AE16" s="26">
        <f ca="1">HLOOKUP(AE$11,历史数据!$I$3:$XFD$1048576,'汇报-seer'!$R16,FALSE)</f>
        <v>2617482</v>
      </c>
      <c r="AF16" s="26">
        <f ca="1">HLOOKUP(AF$11,历史数据!$I$3:$XFD$1048576,'汇报-seer'!$R16,FALSE)</f>
        <v>3416403</v>
      </c>
      <c r="AG16" s="32">
        <f ca="1">T16/AF16-1</f>
        <v>-0.36214404448187176</v>
      </c>
      <c r="AH16" s="32">
        <f ca="1">T16/U16-1</f>
        <v>9.8859777663703907E-2</v>
      </c>
      <c r="AI16" s="32">
        <f ca="1">T16/$T$13</f>
        <v>0.35221519140785995</v>
      </c>
      <c r="AJ16" s="32">
        <f ca="1">U16/$U$13</f>
        <v>0.29667442889571793</v>
      </c>
      <c r="AK16" s="32">
        <f ca="1">AF16/$AF$13</f>
        <v>0.37354778015676221</v>
      </c>
    </row>
    <row r="17" spans="2:37">
      <c r="J17" s="713"/>
      <c r="K17" s="714"/>
      <c r="L17" s="714"/>
      <c r="M17" s="714"/>
      <c r="N17" s="715"/>
      <c r="P17" s="26">
        <f>历史数据!F63</f>
        <v>63</v>
      </c>
      <c r="Q17" s="26">
        <f>P17+$B$7</f>
        <v>63</v>
      </c>
      <c r="R17" s="26">
        <f>Q17-历史数据!$B$2+$B$7</f>
        <v>61</v>
      </c>
      <c r="S17" s="26" t="s">
        <v>189</v>
      </c>
      <c r="T17" s="26">
        <f ca="1">HLOOKUP(T$11,历史数据!$I$3:$XFD$1048576,'汇报-seer'!$R17,FALSE)</f>
        <v>1094619</v>
      </c>
      <c r="U17" s="65">
        <f ca="1">HLOOKUP(U$11,历史数据!$I$3:$XFD$1048576,'汇报-seer'!$R17,FALSE)</f>
        <v>1378987</v>
      </c>
      <c r="V17" s="26">
        <f ca="1">HLOOKUP(V$11,历史数据!$I$3:$XFD$1048576,'汇报-seer'!$R17,FALSE)</f>
        <v>1094582</v>
      </c>
      <c r="W17" s="26">
        <f ca="1">HLOOKUP(W$11,历史数据!$I$3:$XFD$1048576,'汇报-seer'!$R17,FALSE)</f>
        <v>913128</v>
      </c>
      <c r="X17" s="26">
        <f ca="1">HLOOKUP(X$11,历史数据!$I$3:$XFD$1048576,'汇报-seer'!$R17,FALSE)</f>
        <v>1110540</v>
      </c>
      <c r="Y17" s="26">
        <f ca="1">HLOOKUP(Y$11,历史数据!$I$3:$XFD$1048576,'汇报-seer'!$R17,FALSE)</f>
        <v>770706</v>
      </c>
      <c r="Z17" s="26">
        <f ca="1">HLOOKUP(Z$11,历史数据!$I$3:$XFD$1048576,'汇报-seer'!$R17,FALSE)</f>
        <v>1171752</v>
      </c>
      <c r="AA17" s="26">
        <f ca="1">HLOOKUP(AA$11,历史数据!$I$3:$XFD$1048576,'汇报-seer'!$R17,FALSE)</f>
        <v>1405324</v>
      </c>
      <c r="AB17" s="26">
        <f ca="1">HLOOKUP(AB$11,历史数据!$I$3:$XFD$1048576,'汇报-seer'!$R17,FALSE)</f>
        <v>892474</v>
      </c>
      <c r="AC17" s="26">
        <f ca="1">HLOOKUP(AC$11,历史数据!$I$3:$XFD$1048576,'汇报-seer'!$R17,FALSE)</f>
        <v>794383</v>
      </c>
      <c r="AD17" s="26">
        <f ca="1">HLOOKUP(AD$11,历史数据!$I$3:$XFD$1048576,'汇报-seer'!$R17,FALSE)</f>
        <v>1165795</v>
      </c>
      <c r="AE17" s="26">
        <f ca="1">HLOOKUP(AE$11,历史数据!$I$3:$XFD$1048576,'汇报-seer'!$R17,FALSE)</f>
        <v>921751</v>
      </c>
      <c r="AF17" s="26">
        <f ca="1">HLOOKUP(AF$11,历史数据!$I$3:$XFD$1048576,'汇报-seer'!$R17,FALSE)</f>
        <v>1213356</v>
      </c>
      <c r="AG17" s="32">
        <f ca="1">T17/AF17-1</f>
        <v>-9.7858336712391081E-2</v>
      </c>
      <c r="AH17" s="32">
        <f ca="1">T17/U17-1</f>
        <v>-0.20621514198465973</v>
      </c>
      <c r="AI17" s="32">
        <f ca="1">T17/$T$13</f>
        <v>0.17692098819308072</v>
      </c>
      <c r="AJ17" s="32">
        <f ca="1">U17/$U$13</f>
        <v>0.20629602247346326</v>
      </c>
      <c r="AK17" s="32">
        <f ca="1">AF17/$AF$13</f>
        <v>0.13266773279963998</v>
      </c>
    </row>
    <row r="18" spans="2:37">
      <c r="J18" s="713"/>
      <c r="K18" s="714"/>
      <c r="L18" s="714"/>
      <c r="M18" s="714"/>
      <c r="N18" s="715"/>
    </row>
    <row r="19" spans="2:37">
      <c r="J19" s="713"/>
      <c r="K19" s="714"/>
      <c r="L19" s="714"/>
      <c r="M19" s="714"/>
      <c r="N19" s="715"/>
    </row>
    <row r="20" spans="2:37">
      <c r="J20" s="713"/>
      <c r="K20" s="714"/>
      <c r="L20" s="714"/>
      <c r="M20" s="714"/>
      <c r="N20" s="715"/>
    </row>
    <row r="21" spans="2:37">
      <c r="J21" s="713"/>
      <c r="K21" s="714"/>
      <c r="L21" s="714"/>
      <c r="M21" s="714"/>
      <c r="N21" s="715"/>
      <c r="S21" s="26" t="s">
        <v>381</v>
      </c>
      <c r="T21" s="61" t="str">
        <f t="shared" ref="T21:AF21" si="2">T12</f>
        <v>201608</v>
      </c>
      <c r="U21" s="61" t="str">
        <f t="shared" si="2"/>
        <v>201607</v>
      </c>
      <c r="V21" s="61" t="str">
        <f t="shared" si="2"/>
        <v>201606</v>
      </c>
      <c r="W21" s="61" t="str">
        <f t="shared" si="2"/>
        <v>201605</v>
      </c>
      <c r="X21" s="61" t="str">
        <f t="shared" si="2"/>
        <v>201604</v>
      </c>
      <c r="Y21" s="61" t="str">
        <f t="shared" si="2"/>
        <v>201603</v>
      </c>
      <c r="Z21" s="61" t="str">
        <f t="shared" si="2"/>
        <v>201602</v>
      </c>
      <c r="AA21" s="61" t="str">
        <f t="shared" si="2"/>
        <v>201601</v>
      </c>
      <c r="AB21" s="61" t="str">
        <f t="shared" si="2"/>
        <v>201512</v>
      </c>
      <c r="AC21" s="61" t="str">
        <f t="shared" si="2"/>
        <v>201511</v>
      </c>
      <c r="AD21" s="61" t="str">
        <f t="shared" si="2"/>
        <v>201510</v>
      </c>
      <c r="AE21" s="61" t="str">
        <f t="shared" si="2"/>
        <v>201509</v>
      </c>
      <c r="AF21" s="61" t="str">
        <f t="shared" si="2"/>
        <v>201508</v>
      </c>
      <c r="AG21" s="26" t="s">
        <v>383</v>
      </c>
      <c r="AH21" s="26" t="s">
        <v>384</v>
      </c>
    </row>
    <row r="22" spans="2:37">
      <c r="J22" s="713"/>
      <c r="K22" s="714"/>
      <c r="L22" s="714"/>
      <c r="M22" s="714"/>
      <c r="N22" s="715"/>
      <c r="S22" s="26" t="s">
        <v>382</v>
      </c>
      <c r="T22" s="32">
        <f t="shared" ref="T22:AF22" ca="1" si="3">T14/T13</f>
        <v>0.36070793027371689</v>
      </c>
      <c r="U22" s="32">
        <f t="shared" ca="1" si="3"/>
        <v>0.34260287895620112</v>
      </c>
      <c r="V22" s="32">
        <f t="shared" ca="1" si="3"/>
        <v>0.34795154093263192</v>
      </c>
      <c r="W22" s="32">
        <f t="shared" ca="1" si="3"/>
        <v>0.34085919759279443</v>
      </c>
      <c r="X22" s="32">
        <f t="shared" ca="1" si="3"/>
        <v>0.34788632343879983</v>
      </c>
      <c r="Y22" s="32">
        <f t="shared" ca="1" si="3"/>
        <v>0.38042957863597193</v>
      </c>
      <c r="Z22" s="32">
        <f t="shared" ca="1" si="3"/>
        <v>0.39361679432292307</v>
      </c>
      <c r="AA22" s="32">
        <f t="shared" ca="1" si="3"/>
        <v>0.37858036352161012</v>
      </c>
      <c r="AB22" s="32">
        <f t="shared" ca="1" si="3"/>
        <v>0.28768431265291167</v>
      </c>
      <c r="AC22" s="32">
        <f t="shared" ca="1" si="3"/>
        <v>0.29450832596684445</v>
      </c>
      <c r="AD22" s="32">
        <f t="shared" ca="1" si="3"/>
        <v>0.31747598076184125</v>
      </c>
      <c r="AE22" s="32">
        <f t="shared" ca="1" si="3"/>
        <v>0.33789889339825452</v>
      </c>
      <c r="AF22" s="32">
        <f t="shared" ca="1" si="3"/>
        <v>0.40963582731619869</v>
      </c>
      <c r="AG22" s="32">
        <f ca="1">T22/AF22-1</f>
        <v>-0.119442426125277</v>
      </c>
      <c r="AH22" s="32">
        <f ca="1">T22/U22-1</f>
        <v>5.2845590126609387E-2</v>
      </c>
    </row>
    <row r="23" spans="2:37">
      <c r="J23" s="713"/>
      <c r="K23" s="714"/>
      <c r="L23" s="714"/>
      <c r="M23" s="714"/>
      <c r="N23" s="715"/>
      <c r="S23" s="26" t="s">
        <v>187</v>
      </c>
      <c r="T23" s="32">
        <f t="shared" ref="T23:AF23" ca="1" si="4">T15/T$13</f>
        <v>0.47086382039905933</v>
      </c>
      <c r="U23" s="32">
        <f t="shared" ca="1" si="4"/>
        <v>0.49702954863081877</v>
      </c>
      <c r="V23" s="32">
        <f t="shared" ca="1" si="4"/>
        <v>0.42194098796697815</v>
      </c>
      <c r="W23" s="32">
        <f t="shared" ca="1" si="4"/>
        <v>0.41786057678791322</v>
      </c>
      <c r="X23" s="32">
        <f t="shared" ca="1" si="4"/>
        <v>0.44680050563632306</v>
      </c>
      <c r="Y23" s="32">
        <f t="shared" ca="1" si="4"/>
        <v>0.44752100268612638</v>
      </c>
      <c r="Z23" s="32">
        <f t="shared" ca="1" si="4"/>
        <v>0.50319146857084118</v>
      </c>
      <c r="AA23" s="32">
        <f t="shared" ca="1" si="4"/>
        <v>0.47248657722533166</v>
      </c>
      <c r="AB23" s="32">
        <f t="shared" ca="1" si="4"/>
        <v>0.37420337452341679</v>
      </c>
      <c r="AC23" s="32">
        <f t="shared" ca="1" si="4"/>
        <v>0.38236839086918389</v>
      </c>
      <c r="AD23" s="32">
        <f t="shared" ca="1" si="4"/>
        <v>0.41382384225646951</v>
      </c>
      <c r="AE23" s="32">
        <f t="shared" ca="1" si="4"/>
        <v>0.41351002328074382</v>
      </c>
      <c r="AF23" s="32">
        <f t="shared" ca="1" si="4"/>
        <v>0.49378448704359779</v>
      </c>
      <c r="AG23" s="32">
        <f ca="1">T23/AF23-1</f>
        <v>-4.6418361139228592E-2</v>
      </c>
      <c r="AH23" s="32">
        <f ca="1">T23/U23-1</f>
        <v>-5.2644210598421948E-2</v>
      </c>
    </row>
    <row r="24" spans="2:37">
      <c r="J24" s="713"/>
      <c r="K24" s="714"/>
      <c r="L24" s="714"/>
      <c r="M24" s="714"/>
      <c r="N24" s="715"/>
      <c r="S24" s="26" t="s">
        <v>188</v>
      </c>
      <c r="T24" s="32">
        <f t="shared" ref="T24:AF24" ca="1" si="5">T16/T$13</f>
        <v>0.35221519140785995</v>
      </c>
      <c r="U24" s="32">
        <f t="shared" ca="1" si="5"/>
        <v>0.29667442889571793</v>
      </c>
      <c r="V24" s="32">
        <f t="shared" ca="1" si="5"/>
        <v>0.36297100646178537</v>
      </c>
      <c r="W24" s="32">
        <f t="shared" ca="1" si="5"/>
        <v>0.39876992985142123</v>
      </c>
      <c r="X24" s="32">
        <f t="shared" ca="1" si="5"/>
        <v>0.34808210605950907</v>
      </c>
      <c r="Y24" s="32">
        <f t="shared" ca="1" si="5"/>
        <v>0.39064240249562809</v>
      </c>
      <c r="Z24" s="32">
        <f t="shared" ca="1" si="5"/>
        <v>0.32199915053303529</v>
      </c>
      <c r="AA24" s="32">
        <f t="shared" ca="1" si="5"/>
        <v>0.28113500791121904</v>
      </c>
      <c r="AB24" s="32">
        <f t="shared" ca="1" si="5"/>
        <v>0.38915255621487854</v>
      </c>
      <c r="AC24" s="32">
        <f t="shared" ca="1" si="5"/>
        <v>0.43356407918502499</v>
      </c>
      <c r="AD24" s="32">
        <f t="shared" ca="1" si="5"/>
        <v>0.39383499208639255</v>
      </c>
      <c r="AE24" s="32">
        <f t="shared" ca="1" si="5"/>
        <v>0.4337456610635898</v>
      </c>
      <c r="AF24" s="32">
        <f t="shared" ca="1" si="5"/>
        <v>0.37354778015676221</v>
      </c>
      <c r="AG24" s="32">
        <f ca="1">T24/AF24-1</f>
        <v>-5.7108059215209006E-2</v>
      </c>
      <c r="AH24" s="32">
        <f ca="1">T24/U24-1</f>
        <v>0.18721115506609709</v>
      </c>
    </row>
    <row r="25" spans="2:37">
      <c r="J25" s="713"/>
      <c r="K25" s="714"/>
      <c r="L25" s="714"/>
      <c r="M25" s="714"/>
      <c r="N25" s="715"/>
      <c r="S25" s="26" t="s">
        <v>189</v>
      </c>
      <c r="T25" s="32">
        <f t="shared" ref="T25:AF25" ca="1" si="6">T17/T$13</f>
        <v>0.17692098819308072</v>
      </c>
      <c r="U25" s="32">
        <f t="shared" ca="1" si="6"/>
        <v>0.20629602247346326</v>
      </c>
      <c r="V25" s="32">
        <f t="shared" ca="1" si="6"/>
        <v>0.21508800557123645</v>
      </c>
      <c r="W25" s="32">
        <f t="shared" ca="1" si="6"/>
        <v>0.18336949336066555</v>
      </c>
      <c r="X25" s="32">
        <f t="shared" ca="1" si="6"/>
        <v>0.20511738830416787</v>
      </c>
      <c r="Y25" s="32">
        <f t="shared" ca="1" si="6"/>
        <v>0.1618365948182455</v>
      </c>
      <c r="Z25" s="32">
        <f t="shared" ca="1" si="6"/>
        <v>0.1748093808961235</v>
      </c>
      <c r="AA25" s="32">
        <f t="shared" ca="1" si="6"/>
        <v>0.2463784148634493</v>
      </c>
      <c r="AB25" s="32">
        <f t="shared" ca="1" si="6"/>
        <v>0.23664406926170467</v>
      </c>
      <c r="AC25" s="32">
        <f t="shared" ca="1" si="6"/>
        <v>0.18406752994579115</v>
      </c>
      <c r="AD25" s="32">
        <f t="shared" ca="1" si="6"/>
        <v>0.19234116565713794</v>
      </c>
      <c r="AE25" s="32">
        <f t="shared" ca="1" si="6"/>
        <v>0.15274431565566637</v>
      </c>
      <c r="AF25" s="32">
        <f t="shared" ca="1" si="6"/>
        <v>0.13266773279963998</v>
      </c>
      <c r="AG25" s="32">
        <f ca="1">T25/AF25-1</f>
        <v>0.33356457112502058</v>
      </c>
      <c r="AH25" s="32">
        <f ca="1">T25/U25-1</f>
        <v>-0.14239263524414869</v>
      </c>
    </row>
    <row r="26" spans="2:37">
      <c r="J26" s="713"/>
      <c r="K26" s="714"/>
      <c r="L26" s="714"/>
      <c r="M26" s="714"/>
      <c r="N26" s="715"/>
    </row>
    <row r="27" spans="2:37">
      <c r="J27" s="713"/>
      <c r="K27" s="714"/>
      <c r="L27" s="714"/>
      <c r="M27" s="714"/>
      <c r="N27" s="715"/>
    </row>
    <row r="28" spans="2:37">
      <c r="J28" s="713"/>
      <c r="K28" s="714"/>
      <c r="L28" s="714"/>
      <c r="M28" s="714"/>
      <c r="N28" s="715"/>
      <c r="S28" s="25" t="s">
        <v>200</v>
      </c>
    </row>
    <row r="29" spans="2:37">
      <c r="J29" s="716"/>
      <c r="K29" s="717"/>
      <c r="L29" s="717"/>
      <c r="M29" s="717"/>
      <c r="N29" s="718"/>
      <c r="T29" s="26" t="s">
        <v>206</v>
      </c>
      <c r="U29" s="26" t="s">
        <v>207</v>
      </c>
      <c r="V29" s="26" t="s">
        <v>208</v>
      </c>
      <c r="W29" s="26" t="s">
        <v>209</v>
      </c>
      <c r="X29" s="26" t="s">
        <v>210</v>
      </c>
      <c r="Y29" s="26" t="s">
        <v>211</v>
      </c>
      <c r="Z29" s="26" t="s">
        <v>212</v>
      </c>
      <c r="AA29" s="26" t="s">
        <v>213</v>
      </c>
      <c r="AB29" s="26" t="s">
        <v>214</v>
      </c>
      <c r="AC29" s="26" t="s">
        <v>215</v>
      </c>
      <c r="AD29" s="26" t="s">
        <v>216</v>
      </c>
      <c r="AE29" s="26" t="s">
        <v>217</v>
      </c>
      <c r="AF29" s="26" t="s">
        <v>218</v>
      </c>
      <c r="AG29" s="26" t="s">
        <v>219</v>
      </c>
      <c r="AH29" s="26" t="s">
        <v>220</v>
      </c>
      <c r="AI29" s="26" t="s">
        <v>221</v>
      </c>
      <c r="AJ29" s="26" t="s">
        <v>222</v>
      </c>
    </row>
    <row r="30" spans="2:37">
      <c r="R30" s="26" t="str">
        <f>"历史数据!"&amp;G2&amp;Q13</f>
        <v>历史数据!AG55</v>
      </c>
      <c r="S30" s="26" t="s">
        <v>201</v>
      </c>
      <c r="T30" s="26">
        <f t="shared" ref="T30:AE30" ca="1" si="7">IF(OFFSET(INDIRECT($R$30),0,S$2),OFFSET(INDIRECT($R$30),0,S$2),#N/A)</f>
        <v>7494097</v>
      </c>
      <c r="U30" s="26">
        <f t="shared" ca="1" si="7"/>
        <v>9061604</v>
      </c>
      <c r="V30" s="26">
        <f t="shared" ca="1" si="7"/>
        <v>7759770</v>
      </c>
      <c r="W30" s="26">
        <f t="shared" ca="1" si="7"/>
        <v>7398010</v>
      </c>
      <c r="X30" s="26">
        <f t="shared" ca="1" si="7"/>
        <v>7579863</v>
      </c>
      <c r="Y30" s="26">
        <f t="shared" ca="1" si="7"/>
        <v>9377764</v>
      </c>
      <c r="Z30" s="26">
        <f t="shared" ca="1" si="7"/>
        <v>13230360</v>
      </c>
      <c r="AA30" s="26">
        <f t="shared" ca="1" si="7"/>
        <v>11903660</v>
      </c>
      <c r="AB30" s="26">
        <f t="shared" ca="1" si="7"/>
        <v>8291649</v>
      </c>
      <c r="AC30" s="26">
        <f t="shared" ca="1" si="7"/>
        <v>8623420</v>
      </c>
      <c r="AD30" s="26">
        <f t="shared" ca="1" si="7"/>
        <v>7117115</v>
      </c>
      <c r="AE30" s="26">
        <f t="shared" ca="1" si="7"/>
        <v>6022014</v>
      </c>
      <c r="AF30" s="68">
        <f ca="1">AVERAGE(T30:AE30)</f>
        <v>8654943.833333334</v>
      </c>
      <c r="AG30" s="68">
        <f ca="1">MAX(T30:AE30)</f>
        <v>13230360</v>
      </c>
      <c r="AH30" s="68">
        <f ca="1">MIN(T30:AE30)</f>
        <v>6022014</v>
      </c>
    </row>
    <row r="31" spans="2:37">
      <c r="B31" s="26" t="str">
        <f>B1&amp;"活跃趋势"</f>
        <v>赛尔号活跃趋势</v>
      </c>
      <c r="S31" s="26" t="s">
        <v>202</v>
      </c>
      <c r="T31" s="26">
        <f t="shared" ref="T31:AE31" ca="1" si="8">IF(OFFSET(INDIRECT($R$30),0,S$3),OFFSET(INDIRECT($R$30),0,S$3),#N/A)</f>
        <v>8290643</v>
      </c>
      <c r="U31" s="26">
        <f t="shared" ca="1" si="8"/>
        <v>7034277</v>
      </c>
      <c r="V31" s="26">
        <f t="shared" ca="1" si="8"/>
        <v>6390210</v>
      </c>
      <c r="W31" s="26">
        <f t="shared" ca="1" si="8"/>
        <v>6110147</v>
      </c>
      <c r="X31" s="26">
        <f t="shared" ca="1" si="8"/>
        <v>6648997</v>
      </c>
      <c r="Y31" s="26">
        <f t="shared" ca="1" si="8"/>
        <v>9025892</v>
      </c>
      <c r="Z31" s="26">
        <f t="shared" ca="1" si="8"/>
        <v>12908482</v>
      </c>
      <c r="AA31" s="26">
        <f t="shared" ca="1" si="8"/>
        <v>11002398</v>
      </c>
      <c r="AB31" s="26">
        <f t="shared" ca="1" si="8"/>
        <v>6943137</v>
      </c>
      <c r="AC31" s="26">
        <f t="shared" ca="1" si="8"/>
        <v>7577095</v>
      </c>
      <c r="AD31" s="26">
        <f t="shared" ca="1" si="8"/>
        <v>6224519</v>
      </c>
      <c r="AE31" s="26">
        <f t="shared" ca="1" si="8"/>
        <v>5342486</v>
      </c>
      <c r="AF31" s="68">
        <f ca="1">AVERAGE(T31:AE31)</f>
        <v>7791523.583333333</v>
      </c>
      <c r="AG31" s="68">
        <f ca="1">MAX(T31:AE31)</f>
        <v>12908482</v>
      </c>
      <c r="AH31" s="68">
        <f ca="1">MIN(T31:AE31)</f>
        <v>5342486</v>
      </c>
    </row>
    <row r="32" spans="2:37">
      <c r="S32" s="26" t="s">
        <v>203</v>
      </c>
      <c r="T32" s="26">
        <f t="shared" ref="T32:AE32" ca="1" si="9">IF(OFFSET(INDIRECT($R$30),0,S$4),OFFSET(INDIRECT($R$30),0,S$4),#N/A)</f>
        <v>6039670</v>
      </c>
      <c r="U32" s="26">
        <f t="shared" ca="1" si="9"/>
        <v>7788706</v>
      </c>
      <c r="V32" s="26">
        <f t="shared" ca="1" si="9"/>
        <v>5668656</v>
      </c>
      <c r="W32" s="26">
        <f t="shared" ca="1" si="9"/>
        <v>5839002</v>
      </c>
      <c r="X32" s="26">
        <f t="shared" ca="1" si="9"/>
        <v>6243449</v>
      </c>
      <c r="Y32" s="26">
        <f t="shared" ca="1" si="9"/>
        <v>6857571</v>
      </c>
      <c r="Z32" s="26">
        <f t="shared" ca="1" si="9"/>
        <v>10053296</v>
      </c>
      <c r="AA32" s="26">
        <f t="shared" ca="1" si="9"/>
        <v>9145826</v>
      </c>
      <c r="AB32" s="26">
        <f t="shared" ca="1" si="9"/>
        <v>6034601</v>
      </c>
      <c r="AC32" s="26">
        <f t="shared" ca="1" si="9"/>
        <v>6061079</v>
      </c>
      <c r="AD32" s="26">
        <f t="shared" ca="1" si="9"/>
        <v>4315715</v>
      </c>
      <c r="AE32" s="26">
        <f t="shared" ca="1" si="9"/>
        <v>3771377</v>
      </c>
      <c r="AF32" s="26">
        <f ca="1">AVERAGE(T32:AE32)</f>
        <v>6484912.333333333</v>
      </c>
      <c r="AG32" s="26">
        <f ca="1">MAX(T32:AE32)</f>
        <v>10053296</v>
      </c>
      <c r="AH32" s="26">
        <f ca="1">MIN(T32:AE32)</f>
        <v>3771377</v>
      </c>
    </row>
    <row r="33" spans="19:34">
      <c r="S33" s="26" t="s">
        <v>205</v>
      </c>
      <c r="T33" s="26">
        <f t="shared" ref="T33:AE33" ca="1" si="10">IF(OFFSET(INDIRECT($R$30),0,S$5),OFFSET(INDIRECT($R$30),0,S$5),#N/A)</f>
        <v>5703925</v>
      </c>
      <c r="U33" s="26">
        <f t="shared" ca="1" si="10"/>
        <v>6703027</v>
      </c>
      <c r="V33" s="26">
        <f ca="1">IF(OFFSET(INDIRECT($R$30),0,U$5),OFFSET(INDIRECT($R$30),0,U$5),#N/A)</f>
        <v>4762248</v>
      </c>
      <c r="W33" s="26">
        <f t="shared" ca="1" si="10"/>
        <v>5414168</v>
      </c>
      <c r="X33" s="26">
        <f t="shared" ca="1" si="10"/>
        <v>4979716</v>
      </c>
      <c r="Y33" s="26">
        <f t="shared" ca="1" si="10"/>
        <v>5088996</v>
      </c>
      <c r="Z33" s="26">
        <f t="shared" ca="1" si="10"/>
        <v>6684506</v>
      </c>
      <c r="AA33" s="26">
        <f t="shared" ca="1" si="10"/>
        <v>6187050</v>
      </c>
      <c r="AB33" s="26" t="e">
        <f t="shared" ca="1" si="10"/>
        <v>#N/A</v>
      </c>
      <c r="AC33" s="26" t="e">
        <f t="shared" ca="1" si="10"/>
        <v>#N/A</v>
      </c>
      <c r="AD33" s="26" t="e">
        <f t="shared" ca="1" si="10"/>
        <v>#N/A</v>
      </c>
      <c r="AE33" s="26" t="e">
        <f t="shared" ca="1" si="10"/>
        <v>#N/A</v>
      </c>
      <c r="AF33" s="26" t="e">
        <f ca="1">AVERAGE(T33:AE33)</f>
        <v>#N/A</v>
      </c>
      <c r="AG33" s="26" t="e">
        <f ca="1">MAX(T33:AE33)</f>
        <v>#N/A</v>
      </c>
      <c r="AH33" s="26" t="e">
        <f ca="1">MIN(T33:AE33)</f>
        <v>#N/A</v>
      </c>
    </row>
    <row r="51" spans="2:37">
      <c r="S51" s="25" t="s">
        <v>229</v>
      </c>
    </row>
    <row r="52" spans="2:37">
      <c r="S52" s="25" t="s">
        <v>230</v>
      </c>
    </row>
    <row r="53" spans="2:37">
      <c r="T53" s="26" t="s">
        <v>206</v>
      </c>
      <c r="U53" s="26" t="s">
        <v>207</v>
      </c>
      <c r="V53" s="26" t="s">
        <v>208</v>
      </c>
      <c r="W53" s="26" t="s">
        <v>209</v>
      </c>
      <c r="X53" s="26" t="s">
        <v>210</v>
      </c>
      <c r="Y53" s="26" t="s">
        <v>211</v>
      </c>
      <c r="Z53" s="26" t="s">
        <v>212</v>
      </c>
      <c r="AA53" s="26" t="s">
        <v>213</v>
      </c>
      <c r="AB53" s="26" t="s">
        <v>214</v>
      </c>
      <c r="AC53" s="26" t="s">
        <v>215</v>
      </c>
      <c r="AD53" s="26" t="s">
        <v>216</v>
      </c>
      <c r="AE53" s="26" t="s">
        <v>217</v>
      </c>
      <c r="AF53" s="26" t="s">
        <v>218</v>
      </c>
      <c r="AG53" s="26" t="s">
        <v>219</v>
      </c>
      <c r="AH53" s="26" t="s">
        <v>220</v>
      </c>
      <c r="AI53" s="26" t="s">
        <v>221</v>
      </c>
      <c r="AJ53" s="26" t="s">
        <v>222</v>
      </c>
    </row>
    <row r="54" spans="2:37">
      <c r="R54" s="26" t="str">
        <f>"历史数据!"&amp;G2&amp;P65</f>
        <v>历史数据!AG4</v>
      </c>
      <c r="S54" s="26" t="s">
        <v>201</v>
      </c>
      <c r="T54" s="68">
        <f t="shared" ref="T54:AE54" ca="1" si="11">IF(OFFSET(INDIRECT($R$54),0,S$2),OFFSET(INDIRECT($R$54),0,S$2),#N/A)</f>
        <v>7984752.9000000004</v>
      </c>
      <c r="U54" s="68">
        <f t="shared" ca="1" si="11"/>
        <v>14206733.199999999</v>
      </c>
      <c r="V54" s="68">
        <f t="shared" ca="1" si="11"/>
        <v>12739960.699999999</v>
      </c>
      <c r="W54" s="68">
        <f t="shared" ca="1" si="11"/>
        <v>10407096.9</v>
      </c>
      <c r="X54" s="68">
        <f t="shared" ca="1" si="11"/>
        <v>11495322.699999999</v>
      </c>
      <c r="Y54" s="68">
        <f t="shared" ca="1" si="11"/>
        <v>13880406.6</v>
      </c>
      <c r="Z54" s="68">
        <f t="shared" ca="1" si="11"/>
        <v>17709613.800000001</v>
      </c>
      <c r="AA54" s="68">
        <f t="shared" ca="1" si="11"/>
        <v>18916039.199999999</v>
      </c>
      <c r="AB54" s="68">
        <f t="shared" ca="1" si="11"/>
        <v>13205882.699999999</v>
      </c>
      <c r="AC54" s="68">
        <f t="shared" ca="1" si="11"/>
        <v>11444374.4</v>
      </c>
      <c r="AD54" s="68">
        <f t="shared" ca="1" si="11"/>
        <v>9746767</v>
      </c>
      <c r="AE54" s="68">
        <f t="shared" ca="1" si="11"/>
        <v>9059788.8000000007</v>
      </c>
      <c r="AF54" s="68">
        <f ca="1">AVERAGE(T54:AE54)</f>
        <v>12566394.908333333</v>
      </c>
      <c r="AG54" s="68">
        <f ca="1">MAX(T54:AE54)</f>
        <v>18916039.199999999</v>
      </c>
      <c r="AH54" s="68">
        <f ca="1">MIN(T54:AE54)</f>
        <v>7984752.9000000004</v>
      </c>
    </row>
    <row r="55" spans="2:37">
      <c r="B55" s="26" t="str">
        <f>B1&amp;"活跃用户构成的趋势"</f>
        <v>赛尔号活跃用户构成的趋势</v>
      </c>
      <c r="S55" s="26" t="s">
        <v>202</v>
      </c>
      <c r="T55" s="68">
        <f t="shared" ref="T55:AE55" ca="1" si="12">IF(OFFSET(INDIRECT($R$54),0,S$3),OFFSET(INDIRECT($R$54),0,S$3),#N/A)</f>
        <v>12090916.800000001</v>
      </c>
      <c r="U55" s="68">
        <f t="shared" ca="1" si="12"/>
        <v>13703873.1</v>
      </c>
      <c r="V55" s="68">
        <f t="shared" ca="1" si="12"/>
        <v>9294771</v>
      </c>
      <c r="W55" s="68">
        <f t="shared" ca="1" si="12"/>
        <v>7861986.5999999996</v>
      </c>
      <c r="X55" s="68">
        <f t="shared" ca="1" si="12"/>
        <v>8734578.6999999993</v>
      </c>
      <c r="Y55" s="68">
        <f t="shared" ca="1" si="12"/>
        <v>10963177.4</v>
      </c>
      <c r="Z55" s="68">
        <f t="shared" ca="1" si="12"/>
        <v>14529712.699999999</v>
      </c>
      <c r="AA55" s="68">
        <f t="shared" ca="1" si="12"/>
        <v>11165683.699999999</v>
      </c>
      <c r="AB55" s="68">
        <f t="shared" ca="1" si="12"/>
        <v>8918814.0999999996</v>
      </c>
      <c r="AC55" s="68">
        <f t="shared" ca="1" si="12"/>
        <v>8007658.2999999998</v>
      </c>
      <c r="AD55" s="68">
        <f t="shared" ca="1" si="12"/>
        <v>7077513.9000000004</v>
      </c>
      <c r="AE55" s="68">
        <f t="shared" ca="1" si="12"/>
        <v>7449654.5999999996</v>
      </c>
      <c r="AF55" s="68">
        <f ca="1">AVERAGE(T55:AE55)</f>
        <v>9983195.0749999993</v>
      </c>
      <c r="AG55" s="68">
        <f ca="1">MAX(T55:AE55)</f>
        <v>14529712.699999999</v>
      </c>
      <c r="AH55" s="68">
        <f ca="1">MIN(T55:AE55)</f>
        <v>7077513.9000000004</v>
      </c>
    </row>
    <row r="56" spans="2:37">
      <c r="S56" s="26" t="s">
        <v>203</v>
      </c>
      <c r="T56" s="68">
        <f t="shared" ref="T56:AE56" ca="1" si="13">IF(OFFSET(INDIRECT($R$54),0,S$4),OFFSET(INDIRECT($R$54),0,S$4),#N/A)</f>
        <v>8070608.0999999996</v>
      </c>
      <c r="U56" s="68">
        <f t="shared" ca="1" si="13"/>
        <v>10725467.6</v>
      </c>
      <c r="V56" s="68">
        <f t="shared" ca="1" si="13"/>
        <v>9692354</v>
      </c>
      <c r="W56" s="68">
        <f t="shared" ca="1" si="13"/>
        <v>8902157</v>
      </c>
      <c r="X56" s="68">
        <f t="shared" ca="1" si="13"/>
        <v>9133285.9000000004</v>
      </c>
      <c r="Y56" s="68">
        <f t="shared" ca="1" si="13"/>
        <v>9508313.6999999993</v>
      </c>
      <c r="Z56" s="68">
        <f t="shared" ca="1" si="13"/>
        <v>11068460.1</v>
      </c>
      <c r="AA56" s="68">
        <f t="shared" ca="1" si="13"/>
        <v>11295529.699999999</v>
      </c>
      <c r="AB56" s="68">
        <f t="shared" ca="1" si="13"/>
        <v>8613110.0999999996</v>
      </c>
      <c r="AC56" s="68">
        <f t="shared" ca="1" si="13"/>
        <v>7274075.9000000004</v>
      </c>
      <c r="AD56" s="68">
        <f t="shared" ca="1" si="13"/>
        <v>5861264.0999999996</v>
      </c>
      <c r="AE56" s="68">
        <f t="shared" ca="1" si="13"/>
        <v>5416807.5</v>
      </c>
      <c r="AF56" s="68">
        <f ca="1">AVERAGE(T56:AE56)</f>
        <v>8796786.1416666657</v>
      </c>
      <c r="AG56" s="68">
        <f ca="1">MAX(T56:AE56)</f>
        <v>11295529.699999999</v>
      </c>
      <c r="AH56" s="68">
        <f ca="1">MIN(T56:AE56)</f>
        <v>5416807.5</v>
      </c>
    </row>
    <row r="57" spans="2:37">
      <c r="S57" s="26" t="s">
        <v>205</v>
      </c>
      <c r="T57" s="68">
        <f t="shared" ref="T57:AE57" ca="1" si="14">IF(OFFSET(INDIRECT($R$54),0,S$5),OFFSET(INDIRECT($R$54),0,S$5),#N/A)</f>
        <v>7145626.2000000002</v>
      </c>
      <c r="U57" s="68">
        <f t="shared" ca="1" si="14"/>
        <v>11250347.9</v>
      </c>
      <c r="V57" s="68">
        <f t="shared" ca="1" si="14"/>
        <v>6492509.4000000004</v>
      </c>
      <c r="W57" s="68">
        <f t="shared" ca="1" si="14"/>
        <v>7859361</v>
      </c>
      <c r="X57" s="68">
        <f t="shared" ca="1" si="14"/>
        <v>7016380.0999999996</v>
      </c>
      <c r="Y57" s="68">
        <f t="shared" ca="1" si="14"/>
        <v>8398391.5</v>
      </c>
      <c r="Z57" s="68">
        <f t="shared" ca="1" si="14"/>
        <v>8183185.7000000002</v>
      </c>
      <c r="AA57" s="68">
        <f t="shared" ca="1" si="14"/>
        <v>7342280.2999999998</v>
      </c>
      <c r="AB57" s="68" t="e">
        <f t="shared" ca="1" si="14"/>
        <v>#N/A</v>
      </c>
      <c r="AC57" s="68" t="e">
        <f t="shared" ca="1" si="14"/>
        <v>#N/A</v>
      </c>
      <c r="AD57" s="68" t="e">
        <f t="shared" ca="1" si="14"/>
        <v>#N/A</v>
      </c>
      <c r="AE57" s="68" t="e">
        <f t="shared" ca="1" si="14"/>
        <v>#N/A</v>
      </c>
      <c r="AF57" s="68" t="e">
        <f ca="1">AVERAGE(T57:AE57)</f>
        <v>#N/A</v>
      </c>
      <c r="AG57" s="68" t="e">
        <f ca="1">MAX(T57:AE57)</f>
        <v>#N/A</v>
      </c>
      <c r="AH57" s="68" t="e">
        <f ca="1">MIN(T57:AE57)</f>
        <v>#N/A</v>
      </c>
    </row>
    <row r="60" spans="2:37">
      <c r="S60" s="25" t="s">
        <v>231</v>
      </c>
    </row>
    <row r="61" spans="2:37">
      <c r="P61" s="26" t="s">
        <v>240</v>
      </c>
      <c r="Q61" s="26" t="s">
        <v>196</v>
      </c>
      <c r="R61" s="26" t="s">
        <v>197</v>
      </c>
      <c r="T61" s="61" t="str">
        <f>T12</f>
        <v>201608</v>
      </c>
      <c r="U61" s="61" t="str">
        <f t="shared" ref="U61:AF61" si="15">U12</f>
        <v>201607</v>
      </c>
      <c r="V61" s="61" t="str">
        <f t="shared" si="15"/>
        <v>201606</v>
      </c>
      <c r="W61" s="61" t="str">
        <f t="shared" si="15"/>
        <v>201605</v>
      </c>
      <c r="X61" s="61" t="str">
        <f t="shared" si="15"/>
        <v>201604</v>
      </c>
      <c r="Y61" s="61" t="str">
        <f t="shared" si="15"/>
        <v>201603</v>
      </c>
      <c r="Z61" s="61" t="str">
        <f t="shared" si="15"/>
        <v>201602</v>
      </c>
      <c r="AA61" s="61" t="str">
        <f t="shared" si="15"/>
        <v>201601</v>
      </c>
      <c r="AB61" s="61" t="str">
        <f t="shared" si="15"/>
        <v>201512</v>
      </c>
      <c r="AC61" s="61" t="str">
        <f t="shared" si="15"/>
        <v>201511</v>
      </c>
      <c r="AD61" s="61" t="str">
        <f t="shared" si="15"/>
        <v>201510</v>
      </c>
      <c r="AE61" s="61" t="str">
        <f t="shared" si="15"/>
        <v>201509</v>
      </c>
      <c r="AF61" s="61" t="str">
        <f t="shared" si="15"/>
        <v>201508</v>
      </c>
      <c r="AG61" s="61" t="str">
        <f>AG12</f>
        <v>同比</v>
      </c>
      <c r="AH61" s="61" t="str">
        <f>AH12</f>
        <v>环比</v>
      </c>
      <c r="AI61" s="61" t="str">
        <f>AI12</f>
        <v>本月占比</v>
      </c>
      <c r="AJ61" s="61" t="str">
        <f>AJ12</f>
        <v>上月占比</v>
      </c>
      <c r="AK61" s="61" t="str">
        <f>AK12</f>
        <v>去年占比</v>
      </c>
    </row>
    <row r="62" spans="2:37">
      <c r="P62" s="26">
        <f>历史数据!F16</f>
        <v>16</v>
      </c>
      <c r="Q62" s="26">
        <f>P62+$B$7</f>
        <v>16</v>
      </c>
      <c r="R62" s="26">
        <f>Q62-历史数据!$B$2</f>
        <v>14</v>
      </c>
      <c r="S62" s="26" t="s">
        <v>232</v>
      </c>
      <c r="T62" s="26">
        <f ca="1">HLOOKUP(T$11,历史数据!$I$3:$XFD$1048576,$R62,FALSE)</f>
        <v>5851180.2999999998</v>
      </c>
      <c r="U62" s="26">
        <f ca="1">HLOOKUP(U$11,历史数据!$I$3:$XFD$1048576,$R62,FALSE)</f>
        <v>6559215.7000000002</v>
      </c>
      <c r="V62" s="26">
        <f ca="1">HLOOKUP(V$11,历史数据!$I$3:$XFD$1048576,$R62,FALSE)</f>
        <v>6768781.5</v>
      </c>
      <c r="W62" s="26">
        <f ca="1">HLOOKUP(W$11,历史数据!$I$3:$XFD$1048576,$R62,FALSE)</f>
        <v>5386670.0999999996</v>
      </c>
      <c r="X62" s="26">
        <f ca="1">HLOOKUP(X$11,历史数据!$I$3:$XFD$1048576,$R62,FALSE)</f>
        <v>6034661</v>
      </c>
      <c r="Y62" s="26">
        <f ca="1">HLOOKUP(Y$11,历史数据!$I$3:$XFD$1048576,$R62,FALSE)</f>
        <v>5061629.4000000004</v>
      </c>
      <c r="Z62" s="26">
        <f ca="1">HLOOKUP(Z$11,历史数据!$I$3:$XFD$1048576,$R62,FALSE)</f>
        <v>8870107.9000000004</v>
      </c>
      <c r="AA62" s="26">
        <f ca="1">HLOOKUP(AA$11,历史数据!$I$3:$XFD$1048576,$R62,FALSE)</f>
        <v>4509266.2</v>
      </c>
      <c r="AB62" s="26">
        <f ca="1">HLOOKUP(AB$11,历史数据!$I$3:$XFD$1048576,$R62,FALSE)</f>
        <v>3823997.5</v>
      </c>
      <c r="AC62" s="26">
        <f ca="1">HLOOKUP(AC$11,历史数据!$I$3:$XFD$1048576,$R62,FALSE)</f>
        <v>4938984.0999999996</v>
      </c>
      <c r="AD62" s="26">
        <f ca="1">HLOOKUP(AD$11,历史数据!$I$3:$XFD$1048576,$R62,FALSE)</f>
        <v>6082365.9000000004</v>
      </c>
      <c r="AE62" s="26">
        <f ca="1">HLOOKUP(AE$11,历史数据!$I$3:$XFD$1048576,$R62,FALSE)</f>
        <v>7054060.0999999996</v>
      </c>
      <c r="AF62" s="26">
        <f ca="1">HLOOKUP(AF$11,历史数据!$I$3:$XFD$1048576,$R62,FALSE)</f>
        <v>8856009.6999999993</v>
      </c>
      <c r="AG62" s="32">
        <f ca="1">T62/AF62-1</f>
        <v>-0.33929834110276547</v>
      </c>
      <c r="AH62" s="32">
        <f ca="1">T62/U62-1</f>
        <v>-0.10794513130586636</v>
      </c>
      <c r="AI62" s="32">
        <f ca="1">T62/T$65</f>
        <v>0.79691595266391557</v>
      </c>
      <c r="AJ62" s="32">
        <f ca="1">U62/$U$65</f>
        <v>0.80154794727437262</v>
      </c>
      <c r="AK62" s="32">
        <f ca="1">AF62/$AF$65</f>
        <v>0.7840278353657022</v>
      </c>
    </row>
    <row r="63" spans="2:37">
      <c r="S63" s="26" t="s">
        <v>234</v>
      </c>
      <c r="T63" s="26">
        <f t="shared" ref="T63:AF63" ca="1" si="16">T65-T62</f>
        <v>1491100</v>
      </c>
      <c r="U63" s="26">
        <f t="shared" ca="1" si="16"/>
        <v>1623970</v>
      </c>
      <c r="V63" s="26">
        <f t="shared" ca="1" si="16"/>
        <v>1629610</v>
      </c>
      <c r="W63" s="26">
        <f t="shared" ca="1" si="16"/>
        <v>1629710</v>
      </c>
      <c r="X63" s="26">
        <f t="shared" ca="1" si="16"/>
        <v>1824700</v>
      </c>
      <c r="Y63" s="26">
        <f t="shared" ca="1" si="16"/>
        <v>1430880</v>
      </c>
      <c r="Z63" s="26">
        <f t="shared" ca="1" si="16"/>
        <v>2380240</v>
      </c>
      <c r="AA63" s="26">
        <f t="shared" ca="1" si="16"/>
        <v>2636360</v>
      </c>
      <c r="AB63" s="26">
        <f t="shared" ca="1" si="16"/>
        <v>1592810</v>
      </c>
      <c r="AC63" s="26">
        <f t="shared" ca="1" si="16"/>
        <v>922280</v>
      </c>
      <c r="AD63" s="26">
        <f t="shared" ca="1" si="16"/>
        <v>1191710</v>
      </c>
      <c r="AE63" s="26">
        <f t="shared" ca="1" si="16"/>
        <v>1559050</v>
      </c>
      <c r="AF63" s="26">
        <f t="shared" ca="1" si="16"/>
        <v>2439520</v>
      </c>
      <c r="AG63" s="32">
        <f ca="1">T63/AF63-1</f>
        <v>-0.38877320128549875</v>
      </c>
      <c r="AH63" s="32">
        <f ca="1">T63/U63-1</f>
        <v>-8.1818013879566776E-2</v>
      </c>
      <c r="AI63" s="32">
        <f ca="1">T63/T$65</f>
        <v>0.2030840473360844</v>
      </c>
      <c r="AJ63" s="32">
        <f ca="1">U63/$U$65</f>
        <v>0.19845205272562738</v>
      </c>
      <c r="AK63" s="32">
        <f ca="1">AF63/$AF$65</f>
        <v>0.21597216463429778</v>
      </c>
    </row>
    <row r="64" spans="2:37">
      <c r="P64" s="26">
        <f>历史数据!F10</f>
        <v>10</v>
      </c>
      <c r="Q64" s="26">
        <f>P64+$B$7</f>
        <v>10</v>
      </c>
      <c r="R64" s="26">
        <f>Q64-历史数据!$B$2</f>
        <v>8</v>
      </c>
      <c r="S64" s="26" t="s">
        <v>235</v>
      </c>
      <c r="T64" s="26">
        <f ca="1">HLOOKUP(T$11,历史数据!$I$3:$XFD$1048576,$R64,FALSE)</f>
        <v>1364340</v>
      </c>
      <c r="U64" s="26">
        <f ca="1">HLOOKUP(U$11,历史数据!$I$3:$XFD$1048576,$R64,FALSE)</f>
        <v>1495350</v>
      </c>
      <c r="V64" s="26">
        <f ca="1">HLOOKUP(V$11,历史数据!$I$3:$XFD$1048576,$R64,FALSE)</f>
        <v>1498740</v>
      </c>
      <c r="W64" s="26">
        <f ca="1">HLOOKUP(W$11,历史数据!$I$3:$XFD$1048576,$R64,FALSE)</f>
        <v>1496610</v>
      </c>
      <c r="X64" s="26">
        <f ca="1">HLOOKUP(X$11,历史数据!$I$3:$XFD$1048576,$R64,FALSE)</f>
        <v>1689380</v>
      </c>
      <c r="Y64" s="26">
        <f ca="1">HLOOKUP(Y$11,历史数据!$I$3:$XFD$1048576,$R64,FALSE)</f>
        <v>1293060</v>
      </c>
      <c r="Z64" s="26">
        <f ca="1">HLOOKUP(Z$11,历史数据!$I$3:$XFD$1048576,$R64,FALSE)</f>
        <v>2240270</v>
      </c>
      <c r="AA64" s="26">
        <f ca="1">HLOOKUP(AA$11,历史数据!$I$3:$XFD$1048576,$R64,FALSE)</f>
        <v>2487620</v>
      </c>
      <c r="AB64" s="26">
        <f ca="1">HLOOKUP(AB$11,历史数据!$I$3:$XFD$1048576,$R64,FALSE)</f>
        <v>1439810</v>
      </c>
      <c r="AC64" s="26">
        <f ca="1">HLOOKUP(AC$11,历史数据!$I$3:$XFD$1048576,$R64,FALSE)</f>
        <v>765070</v>
      </c>
      <c r="AD64" s="26">
        <f ca="1">HLOOKUP(AD$11,历史数据!$I$3:$XFD$1048576,$R64,FALSE)</f>
        <v>1029380</v>
      </c>
      <c r="AE64" s="26">
        <f ca="1">HLOOKUP(AE$11,历史数据!$I$3:$XFD$1048576,$R64,FALSE)</f>
        <v>1391370</v>
      </c>
      <c r="AF64" s="26">
        <f ca="1">HLOOKUP(AF$11,历史数据!$I$3:$XFD$1048576,$R64,FALSE)</f>
        <v>2264030</v>
      </c>
      <c r="AG64" s="32">
        <f ca="1">T64/AF64-1</f>
        <v>-0.39738431027857402</v>
      </c>
      <c r="AH64" s="32">
        <f ca="1">T64/U64-1</f>
        <v>-8.761159594743706E-2</v>
      </c>
      <c r="AI64" s="32">
        <f ca="1">T64/T$65</f>
        <v>0.18581965605426423</v>
      </c>
      <c r="AJ64" s="32">
        <f ca="1">U64/$U$65</f>
        <v>0.18273445755972517</v>
      </c>
      <c r="AK64" s="32">
        <f ca="1">AF64/$AF$65</f>
        <v>0.2004359299767943</v>
      </c>
    </row>
    <row r="65" spans="2:37">
      <c r="P65" s="26">
        <f>历史数据!F4</f>
        <v>4</v>
      </c>
      <c r="Q65" s="26">
        <f>P65+$B$7</f>
        <v>4</v>
      </c>
      <c r="R65" s="26">
        <f>Q65-历史数据!$B$2</f>
        <v>2</v>
      </c>
      <c r="S65" s="26" t="s">
        <v>233</v>
      </c>
      <c r="T65" s="26">
        <f ca="1">HLOOKUP(T$11,历史数据!$I$3:$XFD$1048576,$R65,FALSE)</f>
        <v>7342280.2999999998</v>
      </c>
      <c r="U65" s="26">
        <f ca="1">HLOOKUP(U$11,历史数据!$I$3:$XFD$1048576,$R65,FALSE)</f>
        <v>8183185.7000000002</v>
      </c>
      <c r="V65" s="26">
        <f ca="1">HLOOKUP(V$11,历史数据!$I$3:$XFD$1048576,$R65,FALSE)</f>
        <v>8398391.5</v>
      </c>
      <c r="W65" s="26">
        <f ca="1">HLOOKUP(W$11,历史数据!$I$3:$XFD$1048576,$R65,FALSE)</f>
        <v>7016380.0999999996</v>
      </c>
      <c r="X65" s="26">
        <f ca="1">HLOOKUP(X$11,历史数据!$I$3:$XFD$1048576,$R65,FALSE)</f>
        <v>7859361</v>
      </c>
      <c r="Y65" s="26">
        <f ca="1">HLOOKUP(Y$11,历史数据!$I$3:$XFD$1048576,$R65,FALSE)</f>
        <v>6492509.4000000004</v>
      </c>
      <c r="Z65" s="26">
        <f ca="1">HLOOKUP(Z$11,历史数据!$I$3:$XFD$1048576,$R65,FALSE)</f>
        <v>11250347.9</v>
      </c>
      <c r="AA65" s="26">
        <f ca="1">HLOOKUP(AA$11,历史数据!$I$3:$XFD$1048576,$R65,FALSE)</f>
        <v>7145626.2000000002</v>
      </c>
      <c r="AB65" s="26">
        <f ca="1">HLOOKUP(AB$11,历史数据!$I$3:$XFD$1048576,$R65,FALSE)</f>
        <v>5416807.5</v>
      </c>
      <c r="AC65" s="26">
        <f ca="1">HLOOKUP(AC$11,历史数据!$I$3:$XFD$1048576,$R65,FALSE)</f>
        <v>5861264.0999999996</v>
      </c>
      <c r="AD65" s="26">
        <f ca="1">HLOOKUP(AD$11,历史数据!$I$3:$XFD$1048576,$R65,FALSE)</f>
        <v>7274075.9000000004</v>
      </c>
      <c r="AE65" s="26">
        <f ca="1">HLOOKUP(AE$11,历史数据!$I$3:$XFD$1048576,$R65,FALSE)</f>
        <v>8613110.0999999996</v>
      </c>
      <c r="AF65" s="26">
        <f ca="1">HLOOKUP(AF$11,历史数据!$I$3:$XFD$1048576,$R65,FALSE)</f>
        <v>11295529.699999999</v>
      </c>
      <c r="AG65" s="32">
        <f ca="1">T65/AF65-1</f>
        <v>-0.34998353375140956</v>
      </c>
      <c r="AH65" s="32">
        <f ca="1">T65/U65-1</f>
        <v>-0.10276015122081372</v>
      </c>
      <c r="AI65" s="32">
        <f ca="1">T65/T$65</f>
        <v>1</v>
      </c>
      <c r="AJ65" s="32">
        <f ca="1">U65/$U$65</f>
        <v>1</v>
      </c>
      <c r="AK65" s="32">
        <f ca="1">AF65/$AF$65</f>
        <v>1</v>
      </c>
    </row>
    <row r="66" spans="2:37">
      <c r="AG66" s="32"/>
      <c r="AH66" s="32"/>
      <c r="AI66" s="32"/>
      <c r="AJ66" s="32"/>
      <c r="AK66" s="32"/>
    </row>
    <row r="70" spans="2:37">
      <c r="S70" s="25" t="s">
        <v>238</v>
      </c>
    </row>
    <row r="71" spans="2:37">
      <c r="P71" s="26" t="s">
        <v>240</v>
      </c>
      <c r="Q71" s="26" t="s">
        <v>196</v>
      </c>
      <c r="R71" s="26" t="s">
        <v>197</v>
      </c>
      <c r="S71" s="26" t="s">
        <v>241</v>
      </c>
      <c r="T71" s="61" t="str">
        <f>T12</f>
        <v>201608</v>
      </c>
      <c r="U71" s="61" t="str">
        <f t="shared" ref="U71:AF71" si="17">U12</f>
        <v>201607</v>
      </c>
      <c r="V71" s="61" t="str">
        <f t="shared" si="17"/>
        <v>201606</v>
      </c>
      <c r="W71" s="61" t="str">
        <f t="shared" si="17"/>
        <v>201605</v>
      </c>
      <c r="X71" s="61" t="str">
        <f t="shared" si="17"/>
        <v>201604</v>
      </c>
      <c r="Y71" s="61" t="str">
        <f t="shared" si="17"/>
        <v>201603</v>
      </c>
      <c r="Z71" s="61" t="str">
        <f t="shared" si="17"/>
        <v>201602</v>
      </c>
      <c r="AA71" s="61" t="str">
        <f t="shared" si="17"/>
        <v>201601</v>
      </c>
      <c r="AB71" s="61" t="str">
        <f t="shared" si="17"/>
        <v>201512</v>
      </c>
      <c r="AC71" s="61" t="str">
        <f t="shared" si="17"/>
        <v>201511</v>
      </c>
      <c r="AD71" s="61" t="str">
        <f t="shared" si="17"/>
        <v>201510</v>
      </c>
      <c r="AE71" s="61" t="str">
        <f t="shared" si="17"/>
        <v>201509</v>
      </c>
      <c r="AF71" s="61" t="str">
        <f t="shared" si="17"/>
        <v>201508</v>
      </c>
    </row>
    <row r="72" spans="2:37">
      <c r="P72" s="26">
        <v>22</v>
      </c>
      <c r="Q72" s="26">
        <f>P72+$B$7</f>
        <v>22</v>
      </c>
      <c r="R72" s="26">
        <f>Q72-历史数据!$B$2</f>
        <v>20</v>
      </c>
      <c r="S72" s="542" t="s">
        <v>753</v>
      </c>
      <c r="T72" s="196">
        <f ca="1">HLOOKUP(T$11,历史数据!$I$3:$XFD$1048576,$R72,FALSE)</f>
        <v>17431</v>
      </c>
      <c r="U72" s="196">
        <f ca="1">HLOOKUP(U$11,历史数据!$I$3:$XFD$1048576,$R72,FALSE)</f>
        <v>21989</v>
      </c>
      <c r="V72" s="196">
        <f ca="1">HLOOKUP(V$11,历史数据!$I$3:$XFD$1048576,$R72,FALSE)</f>
        <v>16665</v>
      </c>
      <c r="W72" s="196">
        <f ca="1">HLOOKUP(W$11,历史数据!$I$3:$XFD$1048576,$R72,FALSE)</f>
        <v>16072</v>
      </c>
      <c r="X72" s="196">
        <f ca="1">HLOOKUP(X$11,历史数据!$I$3:$XFD$1048576,$R72,FALSE)</f>
        <v>17249</v>
      </c>
      <c r="Y72" s="196">
        <f ca="1">HLOOKUP(Y$11,历史数据!$I$3:$XFD$1048576,$R72,FALSE)</f>
        <v>16935</v>
      </c>
      <c r="Z72" s="196">
        <f ca="1">HLOOKUP(Z$11,历史数据!$I$3:$XFD$1048576,$R72,FALSE)</f>
        <v>17761</v>
      </c>
      <c r="AA72" s="196">
        <f ca="1">HLOOKUP(AA$11,历史数据!$I$3:$XFD$1048576,$R72,FALSE)</f>
        <v>14503</v>
      </c>
      <c r="AB72" s="196">
        <f ca="1">HLOOKUP(AB$11,历史数据!$I$3:$XFD$1048576,$R72,FALSE)</f>
        <v>6953</v>
      </c>
      <c r="AC72" s="196">
        <f ca="1">HLOOKUP(AC$11,历史数据!$I$3:$XFD$1048576,$R72,FALSE)</f>
        <v>6512</v>
      </c>
      <c r="AD72" s="196">
        <f ca="1">HLOOKUP(AD$11,历史数据!$I$3:$XFD$1048576,$R72,FALSE)</f>
        <v>10193</v>
      </c>
      <c r="AE72" s="196">
        <f ca="1">HLOOKUP(AE$11,历史数据!$I$3:$XFD$1048576,$R72,FALSE)</f>
        <v>10654</v>
      </c>
      <c r="AF72" s="196">
        <f ca="1">HLOOKUP(AF$11,历史数据!$I$3:$XFD$1048576,$R72,FALSE)</f>
        <v>21791</v>
      </c>
      <c r="AG72" s="207"/>
    </row>
    <row r="73" spans="2:37">
      <c r="P73" s="26">
        <v>23</v>
      </c>
      <c r="Q73" s="26">
        <f>P73+$B$7</f>
        <v>23</v>
      </c>
      <c r="R73" s="26">
        <f>Q73-历史数据!$B$2</f>
        <v>21</v>
      </c>
      <c r="S73" s="29" t="s">
        <v>754</v>
      </c>
      <c r="T73" s="196">
        <f ca="1">HLOOKUP(T$11,历史数据!$I$3:$XFD$1048576,$R73,FALSE)</f>
        <v>15834</v>
      </c>
      <c r="U73" s="196">
        <f ca="1">HLOOKUP(U$11,历史数据!$I$3:$XFD$1048576,$R73,FALSE)</f>
        <v>15516</v>
      </c>
      <c r="V73" s="196">
        <f ca="1">HLOOKUP(V$11,历史数据!$I$3:$XFD$1048576,$R73,FALSE)</f>
        <v>19384</v>
      </c>
      <c r="W73" s="196">
        <f ca="1">HLOOKUP(W$11,历史数据!$I$3:$XFD$1048576,$R73,FALSE)</f>
        <v>16560</v>
      </c>
      <c r="X73" s="196">
        <f ca="1">HLOOKUP(X$11,历史数据!$I$3:$XFD$1048576,$R73,FALSE)</f>
        <v>16070</v>
      </c>
      <c r="Y73" s="196">
        <f ca="1">HLOOKUP(Y$11,历史数据!$I$3:$XFD$1048576,$R73,FALSE)</f>
        <v>16959</v>
      </c>
      <c r="Z73" s="196">
        <f ca="1">HLOOKUP(Z$11,历史数据!$I$3:$XFD$1048576,$R73,FALSE)</f>
        <v>19461</v>
      </c>
      <c r="AA73" s="196">
        <f ca="1">HLOOKUP(AA$11,历史数据!$I$3:$XFD$1048576,$R73,FALSE)</f>
        <v>15659</v>
      </c>
      <c r="AB73" s="196">
        <f ca="1">HLOOKUP(AB$11,历史数据!$I$3:$XFD$1048576,$R73,FALSE)</f>
        <v>16937</v>
      </c>
      <c r="AC73" s="196">
        <f ca="1">HLOOKUP(AC$11,历史数据!$I$3:$XFD$1048576,$R73,FALSE)</f>
        <v>10406</v>
      </c>
      <c r="AD73" s="196">
        <f ca="1">HLOOKUP(AD$11,历史数据!$I$3:$XFD$1048576,$R73,FALSE)</f>
        <v>18211</v>
      </c>
      <c r="AE73" s="196">
        <f ca="1">HLOOKUP(AE$11,历史数据!$I$3:$XFD$1048576,$R73,FALSE)</f>
        <v>20120</v>
      </c>
      <c r="AF73" s="196">
        <f ca="1">HLOOKUP(AF$11,历史数据!$I$3:$XFD$1048576,$R73,FALSE)</f>
        <v>29618</v>
      </c>
    </row>
    <row r="74" spans="2:37">
      <c r="P74" s="26">
        <v>24</v>
      </c>
      <c r="Q74" s="26">
        <f>P74+$B$7</f>
        <v>24</v>
      </c>
      <c r="R74" s="26">
        <f>Q74-历史数据!$B$2</f>
        <v>22</v>
      </c>
      <c r="S74" s="29" t="s">
        <v>755</v>
      </c>
      <c r="T74" s="196">
        <f ca="1">HLOOKUP(T$11,历史数据!$I$3:$XFD$1048576,$R74,FALSE)</f>
        <v>43540</v>
      </c>
      <c r="U74" s="196">
        <f ca="1">HLOOKUP(U$11,历史数据!$I$3:$XFD$1048576,$R74,FALSE)</f>
        <v>46590</v>
      </c>
      <c r="V74" s="196">
        <f ca="1">HLOOKUP(V$11,历史数据!$I$3:$XFD$1048576,$R74,FALSE)</f>
        <v>46932</v>
      </c>
      <c r="W74" s="196">
        <f ca="1">HLOOKUP(W$11,历史数据!$I$3:$XFD$1048576,$R74,FALSE)</f>
        <v>42847</v>
      </c>
      <c r="X74" s="196">
        <f ca="1">HLOOKUP(X$11,历史数据!$I$3:$XFD$1048576,$R74,FALSE)</f>
        <v>41699</v>
      </c>
      <c r="Y74" s="196">
        <f ca="1">HLOOKUP(Y$11,历史数据!$I$3:$XFD$1048576,$R74,FALSE)</f>
        <v>43527</v>
      </c>
      <c r="Z74" s="196">
        <f ca="1">HLOOKUP(Z$11,历史数据!$I$3:$XFD$1048576,$R74,FALSE)</f>
        <v>47310</v>
      </c>
      <c r="AA74" s="196">
        <f ca="1">HLOOKUP(AA$11,历史数据!$I$3:$XFD$1048576,$R74,FALSE)</f>
        <v>44669</v>
      </c>
      <c r="AB74" s="196">
        <f ca="1">HLOOKUP(AB$11,历史数据!$I$3:$XFD$1048576,$R74,FALSE)</f>
        <v>44515</v>
      </c>
      <c r="AC74" s="196">
        <f ca="1">HLOOKUP(AC$11,历史数据!$I$3:$XFD$1048576,$R74,FALSE)</f>
        <v>47407</v>
      </c>
      <c r="AD74" s="196">
        <f ca="1">HLOOKUP(AD$11,历史数据!$I$3:$XFD$1048576,$R74,FALSE)</f>
        <v>56176</v>
      </c>
      <c r="AE74" s="196">
        <f ca="1">HLOOKUP(AE$11,历史数据!$I$3:$XFD$1048576,$R74,FALSE)</f>
        <v>58219</v>
      </c>
      <c r="AF74" s="196">
        <f ca="1">HLOOKUP(AF$11,历史数据!$I$3:$XFD$1048576,$R74,FALSE)</f>
        <v>65604</v>
      </c>
    </row>
    <row r="75" spans="2:37">
      <c r="P75" s="26">
        <v>25</v>
      </c>
      <c r="Q75" s="26">
        <f>P75+$B$7</f>
        <v>25</v>
      </c>
      <c r="R75" s="26">
        <f>Q75-历史数据!$B$2</f>
        <v>23</v>
      </c>
      <c r="S75" s="29" t="s">
        <v>756</v>
      </c>
      <c r="T75" s="196">
        <f ca="1">HLOOKUP(T$11,历史数据!$I$3:$XFD$1048576,$R75,FALSE)</f>
        <v>30992</v>
      </c>
      <c r="U75" s="196">
        <f ca="1">HLOOKUP(U$11,历史数据!$I$3:$XFD$1048576,$R75,FALSE)</f>
        <v>31569</v>
      </c>
      <c r="V75" s="196">
        <f ca="1">HLOOKUP(V$11,历史数据!$I$3:$XFD$1048576,$R75,FALSE)</f>
        <v>46015</v>
      </c>
      <c r="W75" s="196">
        <f ca="1">HLOOKUP(W$11,历史数据!$I$3:$XFD$1048576,$R75,FALSE)</f>
        <v>27627</v>
      </c>
      <c r="X75" s="196">
        <f ca="1">HLOOKUP(X$11,历史数据!$I$3:$XFD$1048576,$R75,FALSE)</f>
        <v>28413</v>
      </c>
      <c r="Y75" s="196">
        <f ca="1">HLOOKUP(Y$11,历史数据!$I$3:$XFD$1048576,$R75,FALSE)</f>
        <v>22216</v>
      </c>
      <c r="Z75" s="196">
        <f ca="1">HLOOKUP(Z$11,历史数据!$I$3:$XFD$1048576,$R75,FALSE)</f>
        <v>40131</v>
      </c>
      <c r="AA75" s="196">
        <f ca="1">HLOOKUP(AA$11,历史数据!$I$3:$XFD$1048576,$R75,FALSE)</f>
        <v>35348</v>
      </c>
      <c r="AB75" s="196">
        <f ca="1">HLOOKUP(AB$11,历史数据!$I$3:$XFD$1048576,$R75,FALSE)</f>
        <v>31417</v>
      </c>
      <c r="AC75" s="196">
        <f ca="1">HLOOKUP(AC$11,历史数据!$I$3:$XFD$1048576,$R75,FALSE)</f>
        <v>21631</v>
      </c>
      <c r="AD75" s="196">
        <f ca="1">HLOOKUP(AD$11,历史数据!$I$3:$XFD$1048576,$R75,FALSE)</f>
        <v>39533</v>
      </c>
      <c r="AE75" s="196">
        <f ca="1">HLOOKUP(AE$11,历史数据!$I$3:$XFD$1048576,$R75,FALSE)</f>
        <v>36581</v>
      </c>
      <c r="AF75" s="196">
        <f ca="1">HLOOKUP(AF$11,历史数据!$I$3:$XFD$1048576,$R75,FALSE)</f>
        <v>63497</v>
      </c>
    </row>
    <row r="76" spans="2:37">
      <c r="T76" s="207"/>
    </row>
    <row r="77" spans="2:37">
      <c r="B77" s="26" t="str">
        <f>B1&amp;"活跃用户构成情况"</f>
        <v>赛尔号活跃用户构成情况</v>
      </c>
    </row>
    <row r="79" spans="2:37">
      <c r="S79" s="26" t="s">
        <v>242</v>
      </c>
    </row>
    <row r="80" spans="2:37">
      <c r="P80" s="26" t="s">
        <v>240</v>
      </c>
      <c r="Q80" s="26" t="s">
        <v>196</v>
      </c>
      <c r="R80" s="26" t="s">
        <v>197</v>
      </c>
      <c r="T80" s="61" t="str">
        <f>T12</f>
        <v>201608</v>
      </c>
      <c r="U80" s="61" t="str">
        <f t="shared" ref="U80:AF80" si="18">U12</f>
        <v>201607</v>
      </c>
      <c r="V80" s="61" t="str">
        <f t="shared" si="18"/>
        <v>201606</v>
      </c>
      <c r="W80" s="61" t="str">
        <f t="shared" si="18"/>
        <v>201605</v>
      </c>
      <c r="X80" s="61" t="str">
        <f t="shared" si="18"/>
        <v>201604</v>
      </c>
      <c r="Y80" s="61" t="str">
        <f t="shared" si="18"/>
        <v>201603</v>
      </c>
      <c r="Z80" s="61" t="str">
        <f t="shared" si="18"/>
        <v>201602</v>
      </c>
      <c r="AA80" s="61" t="str">
        <f t="shared" si="18"/>
        <v>201601</v>
      </c>
      <c r="AB80" s="61" t="str">
        <f t="shared" si="18"/>
        <v>201512</v>
      </c>
      <c r="AC80" s="61" t="str">
        <f t="shared" si="18"/>
        <v>201511</v>
      </c>
      <c r="AD80" s="61" t="str">
        <f t="shared" si="18"/>
        <v>201510</v>
      </c>
      <c r="AE80" s="61" t="str">
        <f t="shared" si="18"/>
        <v>201509</v>
      </c>
      <c r="AF80" s="61" t="str">
        <f t="shared" si="18"/>
        <v>201508</v>
      </c>
    </row>
    <row r="81" spans="16:32">
      <c r="P81" s="26">
        <f>历史数据!F26</f>
        <v>26</v>
      </c>
      <c r="Q81" s="26">
        <f>P81+$B$7</f>
        <v>26</v>
      </c>
      <c r="R81" s="26">
        <f>Q81-历史数据!$B$2</f>
        <v>24</v>
      </c>
      <c r="S81" s="542" t="s">
        <v>40</v>
      </c>
      <c r="T81" s="26">
        <f ca="1">HLOOKUP(T$11,历史数据!$I$3:$XFD$1048576,$R81,FALSE)</f>
        <v>17431</v>
      </c>
      <c r="U81" s="26">
        <f ca="1">HLOOKUP(U$11,历史数据!$I$3:$XFD$1048576,$R81,FALSE)</f>
        <v>21989</v>
      </c>
      <c r="V81" s="26">
        <f ca="1">HLOOKUP(V$11,历史数据!$I$3:$XFD$1048576,$R81,FALSE)</f>
        <v>16665</v>
      </c>
      <c r="W81" s="26">
        <f ca="1">HLOOKUP(W$11,历史数据!$I$3:$XFD$1048576,$R81,FALSE)</f>
        <v>16072</v>
      </c>
      <c r="X81" s="26">
        <f ca="1">HLOOKUP(X$11,历史数据!$I$3:$XFD$1048576,$R81,FALSE)</f>
        <v>17249</v>
      </c>
      <c r="Y81" s="26">
        <f ca="1">HLOOKUP(Y$11,历史数据!$I$3:$XFD$1048576,$R81,FALSE)</f>
        <v>16935</v>
      </c>
      <c r="Z81" s="26">
        <f ca="1">HLOOKUP(Z$11,历史数据!$I$3:$XFD$1048576,$R81,FALSE)</f>
        <v>17761</v>
      </c>
      <c r="AA81" s="26">
        <f ca="1">HLOOKUP(AA$11,历史数据!$I$3:$XFD$1048576,$R81,FALSE)</f>
        <v>14503</v>
      </c>
      <c r="AB81" s="26">
        <f ca="1">HLOOKUP(AB$11,历史数据!$I$3:$XFD$1048576,$R81,FALSE)</f>
        <v>6953</v>
      </c>
      <c r="AC81" s="26">
        <f ca="1">HLOOKUP(AC$11,历史数据!$I$3:$XFD$1048576,$R81,FALSE)</f>
        <v>6512</v>
      </c>
      <c r="AD81" s="26">
        <f ca="1">HLOOKUP(AD$11,历史数据!$I$3:$XFD$1048576,$R81,FALSE)</f>
        <v>10193</v>
      </c>
      <c r="AE81" s="26">
        <f ca="1">HLOOKUP(AE$11,历史数据!$I$3:$XFD$1048576,$R81,FALSE)</f>
        <v>10654</v>
      </c>
      <c r="AF81" s="26">
        <f ca="1">HLOOKUP(AF$11,历史数据!$I$3:$XFD$1048576,$R81,FALSE)</f>
        <v>21791</v>
      </c>
    </row>
    <row r="82" spans="16:32">
      <c r="P82" s="26">
        <f>历史数据!F27</f>
        <v>27</v>
      </c>
      <c r="Q82" s="26">
        <f>P82+$B$7</f>
        <v>27</v>
      </c>
      <c r="R82" s="26">
        <f>Q82-历史数据!$B$2</f>
        <v>25</v>
      </c>
      <c r="S82" s="29" t="s">
        <v>41</v>
      </c>
      <c r="T82" s="26">
        <f ca="1">HLOOKUP(T$11,历史数据!$I$3:$XFD$1048576,$R82,FALSE)</f>
        <v>68198</v>
      </c>
      <c r="U82" s="26">
        <f ca="1">HLOOKUP(U$11,历史数据!$I$3:$XFD$1048576,$R82,FALSE)</f>
        <v>65723</v>
      </c>
      <c r="V82" s="26">
        <f ca="1">HLOOKUP(V$11,历史数据!$I$3:$XFD$1048576,$R82,FALSE)</f>
        <v>82177</v>
      </c>
      <c r="W82" s="26">
        <f ca="1">HLOOKUP(W$11,历史数据!$I$3:$XFD$1048576,$R82,FALSE)</f>
        <v>63183</v>
      </c>
      <c r="X82" s="26">
        <f ca="1">HLOOKUP(X$11,历史数据!$I$3:$XFD$1048576,$R82,FALSE)</f>
        <v>61840</v>
      </c>
      <c r="Y82" s="26">
        <f ca="1">HLOOKUP(Y$11,历史数据!$I$3:$XFD$1048576,$R82,FALSE)</f>
        <v>62117</v>
      </c>
      <c r="Z82" s="26">
        <f ca="1">HLOOKUP(Z$11,历史数据!$I$3:$XFD$1048576,$R82,FALSE)</f>
        <v>82258</v>
      </c>
      <c r="AA82" s="26">
        <f ca="1">HLOOKUP(AA$11,历史数据!$I$3:$XFD$1048576,$R82,FALSE)</f>
        <v>68780</v>
      </c>
      <c r="AB82" s="26">
        <f ca="1">HLOOKUP(AB$11,历史数据!$I$3:$XFD$1048576,$R82,FALSE)</f>
        <v>70720</v>
      </c>
      <c r="AC82" s="26">
        <f ca="1">HLOOKUP(AC$11,历史数据!$I$3:$XFD$1048576,$R82,FALSE)</f>
        <v>58641</v>
      </c>
      <c r="AD82" s="26">
        <f ca="1">HLOOKUP(AD$11,历史数据!$I$3:$XFD$1048576,$R82,FALSE)</f>
        <v>87435</v>
      </c>
      <c r="AE82" s="26">
        <f ca="1">HLOOKUP(AE$11,历史数据!$I$3:$XFD$1048576,$R82,FALSE)</f>
        <v>87490</v>
      </c>
      <c r="AF82" s="26">
        <f ca="1">HLOOKUP(AF$11,历史数据!$I$3:$XFD$1048576,$R82,FALSE)</f>
        <v>120098</v>
      </c>
    </row>
    <row r="83" spans="16:32">
      <c r="P83" s="26">
        <f>历史数据!F28</f>
        <v>28</v>
      </c>
      <c r="Q83" s="26">
        <f>P83+$B$7</f>
        <v>28</v>
      </c>
      <c r="R83" s="26">
        <f>Q83-历史数据!$B$2</f>
        <v>26</v>
      </c>
      <c r="S83" s="29" t="s">
        <v>42</v>
      </c>
      <c r="T83" s="26">
        <f ca="1">HLOOKUP(T$11,历史数据!$I$3:$XFD$1048576,$R83,FALSE)</f>
        <v>11320</v>
      </c>
      <c r="U83" s="26">
        <f ca="1">HLOOKUP(U$11,历史数据!$I$3:$XFD$1048576,$R83,FALSE)</f>
        <v>17331</v>
      </c>
      <c r="V83" s="26">
        <f ca="1">HLOOKUP(V$11,历史数据!$I$3:$XFD$1048576,$R83,FALSE)</f>
        <v>19076</v>
      </c>
      <c r="W83" s="26">
        <f ca="1">HLOOKUP(W$11,历史数据!$I$3:$XFD$1048576,$R83,FALSE)</f>
        <v>12269</v>
      </c>
      <c r="X83" s="26">
        <f ca="1">HLOOKUP(X$11,历史数据!$I$3:$XFD$1048576,$R83,FALSE)</f>
        <v>12554</v>
      </c>
      <c r="Y83" s="26">
        <f ca="1">HLOOKUP(Y$11,历史数据!$I$3:$XFD$1048576,$R83,FALSE)</f>
        <v>8385</v>
      </c>
      <c r="Z83" s="26">
        <f ca="1">HLOOKUP(Z$11,历史数据!$I$3:$XFD$1048576,$R83,FALSE)</f>
        <v>13073</v>
      </c>
      <c r="AA83" s="26">
        <f ca="1">HLOOKUP(AA$11,历史数据!$I$3:$XFD$1048576,$R83,FALSE)</f>
        <v>14664</v>
      </c>
      <c r="AB83" s="26">
        <f ca="1">HLOOKUP(AB$11,历史数据!$I$3:$XFD$1048576,$R83,FALSE)</f>
        <v>8593</v>
      </c>
      <c r="AC83" s="26">
        <f ca="1">HLOOKUP(AC$11,历史数据!$I$3:$XFD$1048576,$R83,FALSE)</f>
        <v>7195</v>
      </c>
      <c r="AD83" s="26">
        <f ca="1">HLOOKUP(AD$11,历史数据!$I$3:$XFD$1048576,$R83,FALSE)</f>
        <v>11796</v>
      </c>
      <c r="AE83" s="26">
        <f ca="1">HLOOKUP(AE$11,历史数据!$I$3:$XFD$1048576,$R83,FALSE)</f>
        <v>11937</v>
      </c>
      <c r="AF83" s="26">
        <f ca="1">HLOOKUP(AF$11,历史数据!$I$3:$XFD$1048576,$R83,FALSE)</f>
        <v>24391</v>
      </c>
    </row>
    <row r="84" spans="16:32" ht="17.25">
      <c r="S84" s="585" t="s">
        <v>243</v>
      </c>
      <c r="T84" s="26">
        <f t="shared" ref="T84:AF84" ca="1" si="19">SUM(T81:T83)</f>
        <v>96949</v>
      </c>
      <c r="U84" s="26">
        <f t="shared" ca="1" si="19"/>
        <v>105043</v>
      </c>
      <c r="V84" s="26">
        <f t="shared" ca="1" si="19"/>
        <v>117918</v>
      </c>
      <c r="W84" s="26">
        <f t="shared" ca="1" si="19"/>
        <v>91524</v>
      </c>
      <c r="X84" s="26">
        <f t="shared" ca="1" si="19"/>
        <v>91643</v>
      </c>
      <c r="Y84" s="26">
        <f t="shared" ca="1" si="19"/>
        <v>87437</v>
      </c>
      <c r="Z84" s="26">
        <f t="shared" ca="1" si="19"/>
        <v>113092</v>
      </c>
      <c r="AA84" s="26">
        <f t="shared" ca="1" si="19"/>
        <v>97947</v>
      </c>
      <c r="AB84" s="26">
        <f t="shared" ca="1" si="19"/>
        <v>86266</v>
      </c>
      <c r="AC84" s="26">
        <f t="shared" ca="1" si="19"/>
        <v>72348</v>
      </c>
      <c r="AD84" s="26">
        <f t="shared" ca="1" si="19"/>
        <v>109424</v>
      </c>
      <c r="AE84" s="26">
        <f t="shared" ca="1" si="19"/>
        <v>110081</v>
      </c>
      <c r="AF84" s="26">
        <f t="shared" ca="1" si="19"/>
        <v>166280</v>
      </c>
    </row>
    <row r="87" spans="16:32">
      <c r="T87" s="61" t="str">
        <f>T12</f>
        <v>201608</v>
      </c>
      <c r="U87" s="61" t="str">
        <f t="shared" ref="U87:AF87" si="20">U12</f>
        <v>201607</v>
      </c>
      <c r="V87" s="61" t="str">
        <f t="shared" si="20"/>
        <v>201606</v>
      </c>
      <c r="W87" s="61" t="str">
        <f t="shared" si="20"/>
        <v>201605</v>
      </c>
      <c r="X87" s="61" t="str">
        <f t="shared" si="20"/>
        <v>201604</v>
      </c>
      <c r="Y87" s="61" t="str">
        <f t="shared" si="20"/>
        <v>201603</v>
      </c>
      <c r="Z87" s="61" t="str">
        <f t="shared" si="20"/>
        <v>201602</v>
      </c>
      <c r="AA87" s="61" t="str">
        <f t="shared" si="20"/>
        <v>201601</v>
      </c>
      <c r="AB87" s="61" t="str">
        <f t="shared" si="20"/>
        <v>201512</v>
      </c>
      <c r="AC87" s="61" t="str">
        <f t="shared" si="20"/>
        <v>201511</v>
      </c>
      <c r="AD87" s="61" t="str">
        <f t="shared" si="20"/>
        <v>201510</v>
      </c>
      <c r="AE87" s="61" t="str">
        <f t="shared" si="20"/>
        <v>201509</v>
      </c>
      <c r="AF87" s="61" t="str">
        <f t="shared" si="20"/>
        <v>201508</v>
      </c>
    </row>
    <row r="88" spans="16:32">
      <c r="S88" s="542" t="s">
        <v>244</v>
      </c>
      <c r="T88" s="32">
        <f t="shared" ref="T88:AF88" ca="1" si="21">T81/T$84</f>
        <v>0.17979556261539573</v>
      </c>
      <c r="U88" s="32">
        <f t="shared" ca="1" si="21"/>
        <v>0.20933332064011881</v>
      </c>
      <c r="V88" s="32">
        <f t="shared" ca="1" si="21"/>
        <v>0.14132702386404111</v>
      </c>
      <c r="W88" s="32">
        <f t="shared" ca="1" si="21"/>
        <v>0.17560421310257418</v>
      </c>
      <c r="X88" s="32">
        <f t="shared" ca="1" si="21"/>
        <v>0.18821950394465481</v>
      </c>
      <c r="Y88" s="32">
        <f t="shared" ca="1" si="21"/>
        <v>0.19368230840490869</v>
      </c>
      <c r="Z88" s="32">
        <f t="shared" ca="1" si="21"/>
        <v>0.15704912814345842</v>
      </c>
      <c r="AA88" s="32">
        <f t="shared" ca="1" si="21"/>
        <v>0.14806987452397724</v>
      </c>
      <c r="AB88" s="32">
        <f t="shared" ca="1" si="21"/>
        <v>8.0599540954721438E-2</v>
      </c>
      <c r="AC88" s="32">
        <f t="shared" ca="1" si="21"/>
        <v>9.0009399015867755E-2</v>
      </c>
      <c r="AD88" s="32">
        <f t="shared" ca="1" si="21"/>
        <v>9.3151411025003655E-2</v>
      </c>
      <c r="AE88" s="32">
        <f t="shared" ca="1" si="21"/>
        <v>9.6783277768188875E-2</v>
      </c>
      <c r="AF88" s="32">
        <f t="shared" ca="1" si="21"/>
        <v>0.13105003608371421</v>
      </c>
    </row>
    <row r="89" spans="16:32">
      <c r="S89" s="29" t="s">
        <v>245</v>
      </c>
      <c r="T89" s="32">
        <f t="shared" ref="T89:AF89" ca="1" si="22">T82/T$84</f>
        <v>0.70344201590526978</v>
      </c>
      <c r="U89" s="32">
        <f t="shared" ca="1" si="22"/>
        <v>0.62567710366230977</v>
      </c>
      <c r="V89" s="32">
        <f t="shared" ca="1" si="22"/>
        <v>0.69689954035855428</v>
      </c>
      <c r="W89" s="32">
        <f t="shared" ca="1" si="22"/>
        <v>0.69034351645470038</v>
      </c>
      <c r="X89" s="32">
        <f t="shared" ca="1" si="22"/>
        <v>0.67479240094715365</v>
      </c>
      <c r="Y89" s="32">
        <f t="shared" ca="1" si="22"/>
        <v>0.71042007388176631</v>
      </c>
      <c r="Z89" s="32">
        <f t="shared" ca="1" si="22"/>
        <v>0.72735472005093194</v>
      </c>
      <c r="AA89" s="32">
        <f t="shared" ca="1" si="22"/>
        <v>0.70221650484445675</v>
      </c>
      <c r="AB89" s="32">
        <f t="shared" ca="1" si="22"/>
        <v>0.8197899520089027</v>
      </c>
      <c r="AC89" s="32">
        <f t="shared" ca="1" si="22"/>
        <v>0.81054071985403886</v>
      </c>
      <c r="AD89" s="32">
        <f t="shared" ca="1" si="22"/>
        <v>0.79904774089779207</v>
      </c>
      <c r="AE89" s="32">
        <f t="shared" ca="1" si="22"/>
        <v>0.79477839045793552</v>
      </c>
      <c r="AF89" s="32">
        <f t="shared" ca="1" si="22"/>
        <v>0.72226365167187878</v>
      </c>
    </row>
    <row r="90" spans="16:32">
      <c r="S90" s="29" t="s">
        <v>246</v>
      </c>
      <c r="T90" s="32">
        <f t="shared" ref="T90:AF90" ca="1" si="23">T83/T$84</f>
        <v>0.11676242147933449</v>
      </c>
      <c r="U90" s="32">
        <f t="shared" ca="1" si="23"/>
        <v>0.16498957569757147</v>
      </c>
      <c r="V90" s="32">
        <f t="shared" ca="1" si="23"/>
        <v>0.16177343577740463</v>
      </c>
      <c r="W90" s="32">
        <f t="shared" ca="1" si="23"/>
        <v>0.13405227044272541</v>
      </c>
      <c r="X90" s="32">
        <f t="shared" ca="1" si="23"/>
        <v>0.13698809510819157</v>
      </c>
      <c r="Y90" s="32">
        <f t="shared" ca="1" si="23"/>
        <v>9.5897617713325028E-2</v>
      </c>
      <c r="Z90" s="32">
        <f t="shared" ca="1" si="23"/>
        <v>0.11559615180560959</v>
      </c>
      <c r="AA90" s="32">
        <f t="shared" ca="1" si="23"/>
        <v>0.14971362063156604</v>
      </c>
      <c r="AB90" s="32">
        <f t="shared" ca="1" si="23"/>
        <v>9.9610507036375862E-2</v>
      </c>
      <c r="AC90" s="32">
        <f t="shared" ca="1" si="23"/>
        <v>9.944988113009344E-2</v>
      </c>
      <c r="AD90" s="32">
        <f t="shared" ca="1" si="23"/>
        <v>0.10780084807720428</v>
      </c>
      <c r="AE90" s="32">
        <f t="shared" ca="1" si="23"/>
        <v>0.1084383317738756</v>
      </c>
      <c r="AF90" s="32">
        <f t="shared" ca="1" si="23"/>
        <v>0.14668631224440704</v>
      </c>
    </row>
    <row r="95" spans="16:32" ht="17.25">
      <c r="S95" s="69" t="s">
        <v>247</v>
      </c>
    </row>
    <row r="96" spans="16:32" ht="17.25">
      <c r="P96" s="26" t="s">
        <v>240</v>
      </c>
      <c r="Q96" s="26" t="s">
        <v>196</v>
      </c>
      <c r="R96" s="26" t="s">
        <v>197</v>
      </c>
      <c r="S96" s="584" t="s">
        <v>832</v>
      </c>
      <c r="T96" s="61" t="str">
        <f>T12</f>
        <v>201608</v>
      </c>
      <c r="U96" s="61" t="str">
        <f t="shared" ref="U96:AF96" si="24">U12</f>
        <v>201607</v>
      </c>
      <c r="V96" s="61" t="str">
        <f t="shared" si="24"/>
        <v>201606</v>
      </c>
      <c r="W96" s="61" t="str">
        <f t="shared" si="24"/>
        <v>201605</v>
      </c>
      <c r="X96" s="61" t="str">
        <f t="shared" si="24"/>
        <v>201604</v>
      </c>
      <c r="Y96" s="61" t="str">
        <f t="shared" si="24"/>
        <v>201603</v>
      </c>
      <c r="Z96" s="61" t="str">
        <f t="shared" si="24"/>
        <v>201602</v>
      </c>
      <c r="AA96" s="61" t="str">
        <f t="shared" si="24"/>
        <v>201601</v>
      </c>
      <c r="AB96" s="61" t="str">
        <f t="shared" si="24"/>
        <v>201512</v>
      </c>
      <c r="AC96" s="61" t="str">
        <f t="shared" si="24"/>
        <v>201511</v>
      </c>
      <c r="AD96" s="61" t="str">
        <f t="shared" si="24"/>
        <v>201510</v>
      </c>
      <c r="AE96" s="61" t="str">
        <f t="shared" si="24"/>
        <v>201509</v>
      </c>
      <c r="AF96" s="61" t="str">
        <f t="shared" si="24"/>
        <v>201508</v>
      </c>
    </row>
    <row r="97" spans="2:32">
      <c r="P97" s="26">
        <f>历史数据!F38</f>
        <v>38</v>
      </c>
      <c r="Q97" s="26">
        <f>P97+$B$7</f>
        <v>38</v>
      </c>
      <c r="R97" s="26">
        <f>Q97-历史数据!$B$2</f>
        <v>36</v>
      </c>
      <c r="S97" s="542" t="s">
        <v>248</v>
      </c>
      <c r="T97" s="68">
        <f ca="1">HLOOKUP(T$11,历史数据!$I$3:$XFD$1048576,$R97,FALSE)</f>
        <v>1053218.3</v>
      </c>
      <c r="U97" s="68">
        <f ca="1">HLOOKUP(U$11,历史数据!$I$3:$XFD$1048576,$R97,FALSE)</f>
        <v>1246893.3999999999</v>
      </c>
      <c r="V97" s="68">
        <f ca="1">HLOOKUP(V$11,历史数据!$I$3:$XFD$1048576,$R97,FALSE)</f>
        <v>972828.2</v>
      </c>
      <c r="W97" s="68">
        <f ca="1">HLOOKUP(W$11,历史数据!$I$3:$XFD$1048576,$R97,FALSE)</f>
        <v>942786.9</v>
      </c>
      <c r="X97" s="68">
        <f ca="1">HLOOKUP(X$11,历史数据!$I$3:$XFD$1048576,$R97,FALSE)</f>
        <v>1036483.7</v>
      </c>
      <c r="Y97" s="68">
        <f ca="1">HLOOKUP(Y$11,历史数据!$I$3:$XFD$1048576,$R97,FALSE)</f>
        <v>928066.9</v>
      </c>
      <c r="Z97" s="68">
        <f ca="1">HLOOKUP(Z$11,历史数据!$I$3:$XFD$1048576,$R97,FALSE)</f>
        <v>1152869.7</v>
      </c>
      <c r="AA97" s="68">
        <f ca="1">HLOOKUP(AA$11,历史数据!$I$3:$XFD$1048576,$R97,FALSE)</f>
        <v>739198.1</v>
      </c>
      <c r="AB97" s="68">
        <f ca="1">HLOOKUP(AB$11,历史数据!$I$3:$XFD$1048576,$R97,FALSE)</f>
        <v>405442.8</v>
      </c>
      <c r="AC97" s="68">
        <f ca="1">HLOOKUP(AC$11,历史数据!$I$3:$XFD$1048576,$R97,FALSE)</f>
        <v>374639.6</v>
      </c>
      <c r="AD97" s="68">
        <f ca="1">HLOOKUP(AD$11,历史数据!$I$3:$XFD$1048576,$R97,FALSE)</f>
        <v>523291.5</v>
      </c>
      <c r="AE97" s="68">
        <f ca="1">HLOOKUP(AE$11,历史数据!$I$3:$XFD$1048576,$R97,FALSE)</f>
        <v>556698.30000000005</v>
      </c>
      <c r="AF97" s="68">
        <f ca="1">HLOOKUP(AF$11,历史数据!$I$3:$XFD$1048576,$R97,FALSE)</f>
        <v>1108640.2</v>
      </c>
    </row>
    <row r="98" spans="2:32">
      <c r="P98" s="26">
        <f>历史数据!F39</f>
        <v>39</v>
      </c>
      <c r="Q98" s="26">
        <f>P98+$B$7</f>
        <v>39</v>
      </c>
      <c r="R98" s="26">
        <f>Q98-历史数据!$B$2</f>
        <v>37</v>
      </c>
      <c r="S98" s="29" t="s">
        <v>249</v>
      </c>
      <c r="T98" s="68">
        <f ca="1">HLOOKUP(T$11,历史数据!$I$3:$XFD$1048576,$R98,FALSE)</f>
        <v>727492.6</v>
      </c>
      <c r="U98" s="68">
        <f ca="1">HLOOKUP(U$11,历史数据!$I$3:$XFD$1048576,$R98,FALSE)</f>
        <v>689253.4</v>
      </c>
      <c r="V98" s="68">
        <f ca="1">HLOOKUP(V$11,历史数据!$I$3:$XFD$1048576,$R98,FALSE)</f>
        <v>809158</v>
      </c>
      <c r="W98" s="68">
        <f ca="1">HLOOKUP(W$11,历史数据!$I$3:$XFD$1048576,$R98,FALSE)</f>
        <v>722753</v>
      </c>
      <c r="X98" s="68">
        <f ca="1">HLOOKUP(X$11,历史数据!$I$3:$XFD$1048576,$R98,FALSE)</f>
        <v>749487.1</v>
      </c>
      <c r="Y98" s="68">
        <f ca="1">HLOOKUP(Y$11,历史数据!$I$3:$XFD$1048576,$R98,FALSE)</f>
        <v>720674.9</v>
      </c>
      <c r="Z98" s="68">
        <f ca="1">HLOOKUP(Z$11,历史数据!$I$3:$XFD$1048576,$R98,FALSE)</f>
        <v>868541.5</v>
      </c>
      <c r="AA98" s="68">
        <f ca="1">HLOOKUP(AA$11,历史数据!$I$3:$XFD$1048576,$R98,FALSE)</f>
        <v>541801.80000000005</v>
      </c>
      <c r="AB98" s="68">
        <f ca="1">HLOOKUP(AB$11,历史数据!$I$3:$XFD$1048576,$R98,FALSE)</f>
        <v>425433.7</v>
      </c>
      <c r="AC98" s="68">
        <f ca="1">HLOOKUP(AC$11,历史数据!$I$3:$XFD$1048576,$R98,FALSE)</f>
        <v>424166.2</v>
      </c>
      <c r="AD98" s="68">
        <f ca="1">HLOOKUP(AD$11,历史数据!$I$3:$XFD$1048576,$R98,FALSE)</f>
        <v>578470.5</v>
      </c>
      <c r="AE98" s="68">
        <f ca="1">HLOOKUP(AE$11,历史数据!$I$3:$XFD$1048576,$R98,FALSE)</f>
        <v>707752.1</v>
      </c>
      <c r="AF98" s="68">
        <f ca="1">HLOOKUP(AF$11,历史数据!$I$3:$XFD$1048576,$R98,FALSE)</f>
        <v>1156489.5</v>
      </c>
    </row>
    <row r="99" spans="2:32">
      <c r="P99" s="26">
        <f>历史数据!F40</f>
        <v>40</v>
      </c>
      <c r="Q99" s="26">
        <f>P99+$B$7</f>
        <v>40</v>
      </c>
      <c r="R99" s="26">
        <f>Q99-历史数据!$B$2</f>
        <v>38</v>
      </c>
      <c r="S99" s="29" t="s">
        <v>250</v>
      </c>
      <c r="T99" s="68">
        <f ca="1">HLOOKUP(T$11,历史数据!$I$3:$XFD$1048576,$R99,FALSE)</f>
        <v>3601263.3</v>
      </c>
      <c r="U99" s="68">
        <f ca="1">HLOOKUP(U$11,历史数据!$I$3:$XFD$1048576,$R99,FALSE)</f>
        <v>4146454</v>
      </c>
      <c r="V99" s="68">
        <f ca="1">HLOOKUP(V$11,历史数据!$I$3:$XFD$1048576,$R99,FALSE)</f>
        <v>3824205.2</v>
      </c>
      <c r="W99" s="68">
        <f ca="1">HLOOKUP(W$11,历史数据!$I$3:$XFD$1048576,$R99,FALSE)</f>
        <v>3501647.8</v>
      </c>
      <c r="X99" s="68">
        <f ca="1">HLOOKUP(X$11,历史数据!$I$3:$XFD$1048576,$R99,FALSE)</f>
        <v>4041177.1</v>
      </c>
      <c r="Y99" s="68">
        <f ca="1">HLOOKUP(Y$11,历史数据!$I$3:$XFD$1048576,$R99,FALSE)</f>
        <v>3318265.9</v>
      </c>
      <c r="Z99" s="68">
        <f ca="1">HLOOKUP(Z$11,历史数据!$I$3:$XFD$1048576,$R99,FALSE)</f>
        <v>6036134.7999999998</v>
      </c>
      <c r="AA99" s="68">
        <f ca="1">HLOOKUP(AA$11,历史数据!$I$3:$XFD$1048576,$R99,FALSE)</f>
        <v>3678776.1</v>
      </c>
      <c r="AB99" s="68">
        <f ca="1">HLOOKUP(AB$11,历史数据!$I$3:$XFD$1048576,$R99,FALSE)</f>
        <v>3229310</v>
      </c>
      <c r="AC99" s="68">
        <f ca="1">HLOOKUP(AC$11,历史数据!$I$3:$XFD$1048576,$R99,FALSE)</f>
        <v>3817236.6</v>
      </c>
      <c r="AD99" s="68">
        <f ca="1">HLOOKUP(AD$11,历史数据!$I$3:$XFD$1048576,$R99,FALSE)</f>
        <v>4428861.8</v>
      </c>
      <c r="AE99" s="68">
        <f ca="1">HLOOKUP(AE$11,历史数据!$I$3:$XFD$1048576,$R99,FALSE)</f>
        <v>5289512.7</v>
      </c>
      <c r="AF99" s="68">
        <f ca="1">HLOOKUP(AF$11,历史数据!$I$3:$XFD$1048576,$R99,FALSE)</f>
        <v>5717770.4000000004</v>
      </c>
    </row>
    <row r="100" spans="2:32">
      <c r="B100" s="26" t="str">
        <f>B1&amp;"付费情况"</f>
        <v>赛尔号付费情况</v>
      </c>
      <c r="P100" s="26">
        <f>历史数据!F41</f>
        <v>41</v>
      </c>
      <c r="Q100" s="26">
        <f>P100+$B$7</f>
        <v>41</v>
      </c>
      <c r="R100" s="26">
        <f>Q100-历史数据!$B$2</f>
        <v>39</v>
      </c>
      <c r="S100" s="240" t="s">
        <v>251</v>
      </c>
      <c r="T100" s="241">
        <f ca="1">HLOOKUP(T$11,历史数据!$I$3:$XFD$1048576,$R100,FALSE)</f>
        <v>1960306.1</v>
      </c>
      <c r="U100" s="68">
        <f ca="1">HLOOKUP(U$11,历史数据!$I$3:$XFD$1048576,$R100,FALSE)</f>
        <v>2100584.9</v>
      </c>
      <c r="V100" s="68">
        <f ca="1">HLOOKUP(V$11,历史数据!$I$3:$XFD$1048576,$R100,FALSE)</f>
        <v>2792200.1</v>
      </c>
      <c r="W100" s="68">
        <f ca="1">HLOOKUP(W$11,历史数据!$I$3:$XFD$1048576,$R100,FALSE)</f>
        <v>1849192.4</v>
      </c>
      <c r="X100" s="68">
        <f ca="1">HLOOKUP(X$11,历史数据!$I$3:$XFD$1048576,$R100,FALSE)</f>
        <v>2032213.1</v>
      </c>
      <c r="Y100" s="68">
        <f ca="1">HLOOKUP(Y$11,历史数据!$I$3:$XFD$1048576,$R100,FALSE)</f>
        <v>1525501.7</v>
      </c>
      <c r="Z100" s="68">
        <f ca="1">HLOOKUP(Z$11,历史数据!$I$3:$XFD$1048576,$R100,FALSE)</f>
        <v>3192801.9</v>
      </c>
      <c r="AA100" s="68">
        <f ca="1">HLOOKUP(AA$11,历史数据!$I$3:$XFD$1048576,$R100,FALSE)</f>
        <v>2185850.2000000002</v>
      </c>
      <c r="AB100" s="68">
        <f ca="1">HLOOKUP(AB$11,历史数据!$I$3:$XFD$1048576,$R100,FALSE)</f>
        <v>1356621</v>
      </c>
      <c r="AC100" s="68">
        <f ca="1">HLOOKUP(AC$11,历史数据!$I$3:$XFD$1048576,$R100,FALSE)</f>
        <v>1252987.2</v>
      </c>
      <c r="AD100" s="68">
        <f ca="1">HLOOKUP(AD$11,历史数据!$I$3:$XFD$1048576,$R100,FALSE)</f>
        <v>1785158.3</v>
      </c>
      <c r="AE100" s="68">
        <f ca="1">HLOOKUP(AE$11,历史数据!$I$3:$XFD$1048576,$R100,FALSE)</f>
        <v>2087915.6</v>
      </c>
      <c r="AF100" s="68">
        <f ca="1">HLOOKUP(AF$11,历史数据!$I$3:$XFD$1048576,$R100,FALSE)</f>
        <v>3337267.3</v>
      </c>
    </row>
    <row r="101" spans="2:32" ht="17.25">
      <c r="S101" s="585" t="s">
        <v>254</v>
      </c>
      <c r="T101" s="68">
        <f t="shared" ref="T101:AF101" ca="1" si="25">SUM(T97:T100)</f>
        <v>7342280.2999999989</v>
      </c>
      <c r="U101" s="68">
        <f t="shared" ca="1" si="25"/>
        <v>8183185.6999999993</v>
      </c>
      <c r="V101" s="68">
        <f t="shared" ca="1" si="25"/>
        <v>8398391.5</v>
      </c>
      <c r="W101" s="68">
        <f t="shared" ca="1" si="25"/>
        <v>7016380.0999999996</v>
      </c>
      <c r="X101" s="68">
        <f t="shared" ca="1" si="25"/>
        <v>7859361</v>
      </c>
      <c r="Y101" s="68">
        <f t="shared" ca="1" si="25"/>
        <v>6492509.4000000004</v>
      </c>
      <c r="Z101" s="68">
        <f t="shared" ca="1" si="25"/>
        <v>11250347.9</v>
      </c>
      <c r="AA101" s="68">
        <f t="shared" ca="1" si="25"/>
        <v>7145626.2000000002</v>
      </c>
      <c r="AB101" s="68">
        <f t="shared" ca="1" si="25"/>
        <v>5416807.5</v>
      </c>
      <c r="AC101" s="68">
        <f t="shared" ca="1" si="25"/>
        <v>5869029.6000000006</v>
      </c>
      <c r="AD101" s="68">
        <f t="shared" ca="1" si="25"/>
        <v>7315782.0999999996</v>
      </c>
      <c r="AE101" s="68">
        <f t="shared" ca="1" si="25"/>
        <v>8641878.6999999993</v>
      </c>
      <c r="AF101" s="68">
        <f t="shared" ca="1" si="25"/>
        <v>11320167.4</v>
      </c>
    </row>
    <row r="103" spans="2:32" ht="17.25">
      <c r="S103" s="69" t="s">
        <v>253</v>
      </c>
      <c r="T103" s="61" t="str">
        <f>T12</f>
        <v>201608</v>
      </c>
      <c r="U103" s="61" t="str">
        <f t="shared" ref="U103:AF103" si="26">U12</f>
        <v>201607</v>
      </c>
      <c r="V103" s="61" t="str">
        <f t="shared" si="26"/>
        <v>201606</v>
      </c>
      <c r="W103" s="61" t="str">
        <f t="shared" si="26"/>
        <v>201605</v>
      </c>
      <c r="X103" s="61" t="str">
        <f t="shared" si="26"/>
        <v>201604</v>
      </c>
      <c r="Y103" s="61" t="str">
        <f t="shared" si="26"/>
        <v>201603</v>
      </c>
      <c r="Z103" s="61" t="str">
        <f t="shared" si="26"/>
        <v>201602</v>
      </c>
      <c r="AA103" s="61" t="str">
        <f t="shared" si="26"/>
        <v>201601</v>
      </c>
      <c r="AB103" s="61" t="str">
        <f t="shared" si="26"/>
        <v>201512</v>
      </c>
      <c r="AC103" s="61" t="str">
        <f t="shared" si="26"/>
        <v>201511</v>
      </c>
      <c r="AD103" s="61" t="str">
        <f t="shared" si="26"/>
        <v>201510</v>
      </c>
      <c r="AE103" s="61" t="str">
        <f t="shared" si="26"/>
        <v>201509</v>
      </c>
      <c r="AF103" s="61" t="str">
        <f t="shared" si="26"/>
        <v>201508</v>
      </c>
    </row>
    <row r="104" spans="2:32">
      <c r="S104" s="542" t="s">
        <v>248</v>
      </c>
      <c r="T104" s="32">
        <f t="shared" ref="T104:AF104" ca="1" si="27">T97/T$101</f>
        <v>0.14344566768991374</v>
      </c>
      <c r="U104" s="32">
        <f t="shared" ca="1" si="27"/>
        <v>0.15237261449413278</v>
      </c>
      <c r="V104" s="32">
        <f t="shared" ca="1" si="27"/>
        <v>0.11583506198776276</v>
      </c>
      <c r="W104" s="32">
        <f t="shared" ca="1" si="27"/>
        <v>0.13436941650296283</v>
      </c>
      <c r="X104" s="32">
        <f t="shared" ca="1" si="27"/>
        <v>0.13187887666694531</v>
      </c>
      <c r="Y104" s="32">
        <f t="shared" ca="1" si="27"/>
        <v>0.14294425203296587</v>
      </c>
      <c r="Z104" s="32">
        <f t="shared" ca="1" si="27"/>
        <v>0.10247413771088802</v>
      </c>
      <c r="AA104" s="32">
        <f t="shared" ca="1" si="27"/>
        <v>0.10344763066391577</v>
      </c>
      <c r="AB104" s="32">
        <f t="shared" ca="1" si="27"/>
        <v>7.4849032386696407E-2</v>
      </c>
      <c r="AC104" s="32">
        <f t="shared" ca="1" si="27"/>
        <v>6.3833312409942514E-2</v>
      </c>
      <c r="AD104" s="32">
        <f t="shared" ca="1" si="27"/>
        <v>7.1529126052018416E-2</v>
      </c>
      <c r="AE104" s="32">
        <f t="shared" ca="1" si="27"/>
        <v>6.4418666279127484E-2</v>
      </c>
      <c r="AF104" s="32">
        <f t="shared" ca="1" si="27"/>
        <v>9.7934965166681182E-2</v>
      </c>
    </row>
    <row r="105" spans="2:32">
      <c r="S105" s="29" t="s">
        <v>249</v>
      </c>
      <c r="T105" s="32">
        <f t="shared" ref="T105:AF105" ca="1" si="28">T98/T$101</f>
        <v>9.9082651475455127E-2</v>
      </c>
      <c r="U105" s="32">
        <f t="shared" ca="1" si="28"/>
        <v>8.4228004260003542E-2</v>
      </c>
      <c r="V105" s="32">
        <f t="shared" ca="1" si="28"/>
        <v>9.6346782595214814E-2</v>
      </c>
      <c r="W105" s="32">
        <f t="shared" ca="1" si="28"/>
        <v>0.10300938513864151</v>
      </c>
      <c r="X105" s="32">
        <f t="shared" ca="1" si="28"/>
        <v>9.5362345615629562E-2</v>
      </c>
      <c r="Y105" s="32">
        <f t="shared" ca="1" si="28"/>
        <v>0.11100097906673805</v>
      </c>
      <c r="Z105" s="32">
        <f t="shared" ca="1" si="28"/>
        <v>7.7201301481530177E-2</v>
      </c>
      <c r="AA105" s="32">
        <f t="shared" ca="1" si="28"/>
        <v>7.5822857904321958E-2</v>
      </c>
      <c r="AB105" s="32">
        <f t="shared" ca="1" si="28"/>
        <v>7.8539564125178901E-2</v>
      </c>
      <c r="AC105" s="32">
        <f t="shared" ca="1" si="28"/>
        <v>7.2271947648722024E-2</v>
      </c>
      <c r="AD105" s="32">
        <f t="shared" ca="1" si="28"/>
        <v>7.9071586891577866E-2</v>
      </c>
      <c r="AE105" s="32">
        <f t="shared" ca="1" si="28"/>
        <v>8.1897944251404509E-2</v>
      </c>
      <c r="AF105" s="32">
        <f t="shared" ca="1" si="28"/>
        <v>0.10216187262389777</v>
      </c>
    </row>
    <row r="106" spans="2:32">
      <c r="S106" s="29" t="s">
        <v>250</v>
      </c>
      <c r="T106" s="32">
        <f t="shared" ref="T106:AF106" ca="1" si="29">T99/T$101</f>
        <v>0.49048294982690871</v>
      </c>
      <c r="U106" s="32">
        <f t="shared" ca="1" si="29"/>
        <v>0.50670413113074053</v>
      </c>
      <c r="V106" s="32">
        <f t="shared" ca="1" si="29"/>
        <v>0.45534971785966399</v>
      </c>
      <c r="W106" s="32">
        <f t="shared" ca="1" si="29"/>
        <v>0.49906757474555863</v>
      </c>
      <c r="X106" s="32">
        <f t="shared" ca="1" si="29"/>
        <v>0.51418647139379403</v>
      </c>
      <c r="Y106" s="32">
        <f t="shared" ca="1" si="29"/>
        <v>0.51109142791537576</v>
      </c>
      <c r="Z106" s="32">
        <f t="shared" ca="1" si="29"/>
        <v>0.53652872370284654</v>
      </c>
      <c r="AA106" s="32">
        <f t="shared" ca="1" si="29"/>
        <v>0.5148290712436091</v>
      </c>
      <c r="AB106" s="32">
        <f t="shared" ca="1" si="29"/>
        <v>0.59616480740731514</v>
      </c>
      <c r="AC106" s="32">
        <f t="shared" ca="1" si="29"/>
        <v>0.65040336480838323</v>
      </c>
      <c r="AD106" s="32">
        <f t="shared" ca="1" si="29"/>
        <v>0.60538459722577032</v>
      </c>
      <c r="AE106" s="32">
        <f t="shared" ca="1" si="29"/>
        <v>0.6120790262885778</v>
      </c>
      <c r="AF106" s="32">
        <f t="shared" ca="1" si="29"/>
        <v>0.50509592287478011</v>
      </c>
    </row>
    <row r="107" spans="2:32">
      <c r="S107" s="29" t="s">
        <v>251</v>
      </c>
      <c r="T107" s="32">
        <f t="shared" ref="T107:AF107" ca="1" si="30">T100/T$101</f>
        <v>0.26698873100772252</v>
      </c>
      <c r="U107" s="32">
        <f t="shared" ca="1" si="30"/>
        <v>0.25669525011512329</v>
      </c>
      <c r="V107" s="32">
        <f t="shared" ca="1" si="30"/>
        <v>0.33246843755735844</v>
      </c>
      <c r="W107" s="32">
        <f t="shared" ca="1" si="30"/>
        <v>0.26355362361283707</v>
      </c>
      <c r="X107" s="32">
        <f t="shared" ca="1" si="30"/>
        <v>0.25857230632363115</v>
      </c>
      <c r="Y107" s="32">
        <f t="shared" ca="1" si="30"/>
        <v>0.23496334098492022</v>
      </c>
      <c r="Z107" s="32">
        <f t="shared" ca="1" si="30"/>
        <v>0.28379583710473522</v>
      </c>
      <c r="AA107" s="32">
        <f t="shared" ca="1" si="30"/>
        <v>0.30590044018815316</v>
      </c>
      <c r="AB107" s="32">
        <f t="shared" ca="1" si="30"/>
        <v>0.2504465960808096</v>
      </c>
      <c r="AC107" s="32">
        <f t="shared" ca="1" si="30"/>
        <v>0.2134913751329521</v>
      </c>
      <c r="AD107" s="32">
        <f t="shared" ca="1" si="30"/>
        <v>0.24401468983063343</v>
      </c>
      <c r="AE107" s="32">
        <f t="shared" ca="1" si="30"/>
        <v>0.24160436318089032</v>
      </c>
      <c r="AF107" s="32">
        <f t="shared" ca="1" si="30"/>
        <v>0.29480723933464092</v>
      </c>
    </row>
    <row r="110" spans="2:32" ht="17.25">
      <c r="P110" s="26" t="s">
        <v>240</v>
      </c>
      <c r="Q110" s="26" t="s">
        <v>196</v>
      </c>
      <c r="R110" s="26" t="s">
        <v>197</v>
      </c>
      <c r="S110" s="584" t="s">
        <v>255</v>
      </c>
      <c r="T110" s="61" t="str">
        <f>T12</f>
        <v>201608</v>
      </c>
      <c r="U110" s="61" t="str">
        <f t="shared" ref="U110:AF110" si="31">U12</f>
        <v>201607</v>
      </c>
      <c r="V110" s="61" t="str">
        <f t="shared" si="31"/>
        <v>201606</v>
      </c>
      <c r="W110" s="61" t="str">
        <f t="shared" si="31"/>
        <v>201605</v>
      </c>
      <c r="X110" s="61" t="str">
        <f t="shared" si="31"/>
        <v>201604</v>
      </c>
      <c r="Y110" s="61" t="str">
        <f t="shared" si="31"/>
        <v>201603</v>
      </c>
      <c r="Z110" s="61" t="str">
        <f t="shared" si="31"/>
        <v>201602</v>
      </c>
      <c r="AA110" s="61" t="str">
        <f t="shared" si="31"/>
        <v>201601</v>
      </c>
      <c r="AB110" s="61" t="str">
        <f t="shared" si="31"/>
        <v>201512</v>
      </c>
      <c r="AC110" s="61" t="str">
        <f t="shared" si="31"/>
        <v>201511</v>
      </c>
      <c r="AD110" s="61" t="str">
        <f t="shared" si="31"/>
        <v>201510</v>
      </c>
      <c r="AE110" s="61" t="str">
        <f t="shared" si="31"/>
        <v>201509</v>
      </c>
      <c r="AF110" s="61" t="str">
        <f t="shared" si="31"/>
        <v>201508</v>
      </c>
    </row>
    <row r="111" spans="2:32">
      <c r="P111" s="26">
        <f>历史数据!F42</f>
        <v>42</v>
      </c>
      <c r="Q111" s="26">
        <f>P111+$B$7</f>
        <v>42</v>
      </c>
      <c r="R111" s="26">
        <f>Q111-历史数据!$B$2</f>
        <v>40</v>
      </c>
      <c r="S111" s="542" t="s">
        <v>58</v>
      </c>
      <c r="T111" s="68">
        <f ca="1">HLOOKUP(T$11,历史数据!$I$3:$XFD$1048576,$R111,FALSE)</f>
        <v>1053218.3</v>
      </c>
      <c r="U111" s="26">
        <f ca="1">HLOOKUP(U$11,历史数据!$I$3:$XFD$1048576,$R111,FALSE)</f>
        <v>1246893.3999999999</v>
      </c>
      <c r="V111" s="26">
        <f ca="1">HLOOKUP(V$11,历史数据!$I$3:$XFD$1048576,$R111,FALSE)</f>
        <v>972828.2</v>
      </c>
      <c r="W111" s="26">
        <f ca="1">HLOOKUP(W$11,历史数据!$I$3:$XFD$1048576,$R111,FALSE)</f>
        <v>942786.9</v>
      </c>
      <c r="X111" s="26">
        <f ca="1">HLOOKUP(X$11,历史数据!$I$3:$XFD$1048576,$R111,FALSE)</f>
        <v>1036483.7</v>
      </c>
      <c r="Y111" s="26">
        <f ca="1">HLOOKUP(Y$11,历史数据!$I$3:$XFD$1048576,$R111,FALSE)</f>
        <v>928066.9</v>
      </c>
      <c r="Z111" s="26">
        <f ca="1">HLOOKUP(Z$11,历史数据!$I$3:$XFD$1048576,$R111,FALSE)</f>
        <v>1152869.7</v>
      </c>
      <c r="AA111" s="26">
        <f ca="1">HLOOKUP(AA$11,历史数据!$I$3:$XFD$1048576,$R111,FALSE)</f>
        <v>739198.1</v>
      </c>
      <c r="AB111" s="26">
        <f ca="1">HLOOKUP(AB$11,历史数据!$I$3:$XFD$1048576,$R111,FALSE)</f>
        <v>405442.8</v>
      </c>
      <c r="AC111" s="26">
        <f ca="1">HLOOKUP(AC$11,历史数据!$I$3:$XFD$1048576,$R111,FALSE)</f>
        <v>374639.6</v>
      </c>
      <c r="AD111" s="26">
        <f ca="1">HLOOKUP(AD$11,历史数据!$I$3:$XFD$1048576,$R111,FALSE)</f>
        <v>523291.5</v>
      </c>
      <c r="AE111" s="26">
        <f ca="1">HLOOKUP(AE$11,历史数据!$I$3:$XFD$1048576,$R111,FALSE)</f>
        <v>556698.30000000005</v>
      </c>
      <c r="AF111" s="26">
        <f ca="1">HLOOKUP(AF$11,历史数据!$I$3:$XFD$1048576,$R111,FALSE)</f>
        <v>1108640.2</v>
      </c>
    </row>
    <row r="112" spans="2:32">
      <c r="P112" s="26">
        <f>历史数据!F43</f>
        <v>43</v>
      </c>
      <c r="Q112" s="26">
        <f>P112+$B$7</f>
        <v>43</v>
      </c>
      <c r="R112" s="26">
        <f>Q112-历史数据!$B$2</f>
        <v>41</v>
      </c>
      <c r="S112" s="29" t="s">
        <v>59</v>
      </c>
      <c r="T112" s="26">
        <f ca="1">HLOOKUP(T$11,历史数据!$I$3:$XFD$1048576,$R112,FALSE)</f>
        <v>5490960.7000000002</v>
      </c>
      <c r="U112" s="26">
        <f ca="1">HLOOKUP(U$11,历史数据!$I$3:$XFD$1048576,$R112,FALSE)</f>
        <v>5867001.7999999998</v>
      </c>
      <c r="V112" s="26">
        <f ca="1">HLOOKUP(V$11,历史数据!$I$3:$XFD$1048576,$R112,FALSE)</f>
        <v>6243528.0999999996</v>
      </c>
      <c r="W112" s="26">
        <f ca="1">HLOOKUP(W$11,历史数据!$I$3:$XFD$1048576,$R112,FALSE)</f>
        <v>5212200.5999999996</v>
      </c>
      <c r="X112" s="26">
        <f ca="1">HLOOKUP(X$11,历史数据!$I$3:$XFD$1048576,$R112,FALSE)</f>
        <v>5956197.5</v>
      </c>
      <c r="Y112" s="26">
        <f ca="1">HLOOKUP(Y$11,历史数据!$I$3:$XFD$1048576,$R112,FALSE)</f>
        <v>4898545.5</v>
      </c>
      <c r="Z112" s="26">
        <f ca="1">HLOOKUP(Z$11,历史数据!$I$3:$XFD$1048576,$R112,FALSE)</f>
        <v>9134545.3000000007</v>
      </c>
      <c r="AA112" s="26">
        <f ca="1">HLOOKUP(AA$11,历史数据!$I$3:$XFD$1048576,$R112,FALSE)</f>
        <v>5550696.0999999996</v>
      </c>
      <c r="AB112" s="26">
        <f ca="1">HLOOKUP(AB$11,历史数据!$I$3:$XFD$1048576,$R112,FALSE)</f>
        <v>4464033.2</v>
      </c>
      <c r="AC112" s="26">
        <f ca="1">HLOOKUP(AC$11,历史数据!$I$3:$XFD$1048576,$R112,FALSE)</f>
        <v>4995529.0999999996</v>
      </c>
      <c r="AD112" s="26">
        <f ca="1">HLOOKUP(AD$11,历史数据!$I$3:$XFD$1048576,$R112,FALSE)</f>
        <v>6088991.7999999998</v>
      </c>
      <c r="AE112" s="26">
        <f ca="1">HLOOKUP(AE$11,历史数据!$I$3:$XFD$1048576,$R112,FALSE)</f>
        <v>7349121</v>
      </c>
      <c r="AF112" s="26">
        <f ca="1">HLOOKUP(AF$11,历史数据!$I$3:$XFD$1048576,$R112,FALSE)</f>
        <v>8922413</v>
      </c>
    </row>
    <row r="113" spans="2:34">
      <c r="P113" s="26">
        <f>历史数据!F44</f>
        <v>44</v>
      </c>
      <c r="Q113" s="26">
        <f>P113+$B$7</f>
        <v>44</v>
      </c>
      <c r="R113" s="26">
        <f>Q113-历史数据!$B$2</f>
        <v>42</v>
      </c>
      <c r="S113" s="29" t="s">
        <v>60</v>
      </c>
      <c r="T113" s="26">
        <f ca="1">HLOOKUP(T$11,历史数据!$I$3:$XFD$1048576,$R113,FALSE)</f>
        <v>684261.1</v>
      </c>
      <c r="U113" s="26">
        <f ca="1">HLOOKUP(U$11,历史数据!$I$3:$XFD$1048576,$R113,FALSE)</f>
        <v>956301.2</v>
      </c>
      <c r="V113" s="26">
        <f ca="1">HLOOKUP(V$11,历史数据!$I$3:$XFD$1048576,$R113,FALSE)</f>
        <v>1067094.8</v>
      </c>
      <c r="W113" s="26">
        <f ca="1">HLOOKUP(W$11,历史数据!$I$3:$XFD$1048576,$R113,FALSE)</f>
        <v>738390.4</v>
      </c>
      <c r="X113" s="26">
        <f ca="1">HLOOKUP(X$11,历史数据!$I$3:$XFD$1048576,$R113,FALSE)</f>
        <v>740843.5</v>
      </c>
      <c r="Y113" s="26">
        <f ca="1">HLOOKUP(Y$11,历史数据!$I$3:$XFD$1048576,$R113,FALSE)</f>
        <v>538282.80000000005</v>
      </c>
      <c r="Z113" s="26">
        <f ca="1">HLOOKUP(Z$11,历史数据!$I$3:$XFD$1048576,$R113,FALSE)</f>
        <v>842023.4</v>
      </c>
      <c r="AA113" s="26">
        <f ca="1">HLOOKUP(AA$11,历史数据!$I$3:$XFD$1048576,$R113,FALSE)</f>
        <v>727727.7</v>
      </c>
      <c r="AB113" s="26">
        <f ca="1">HLOOKUP(AB$11,历史数据!$I$3:$XFD$1048576,$R113,FALSE)</f>
        <v>394648.6</v>
      </c>
      <c r="AC113" s="26">
        <f ca="1">HLOOKUP(AC$11,历史数据!$I$3:$XFD$1048576,$R113,FALSE)</f>
        <v>350039.7</v>
      </c>
      <c r="AD113" s="26">
        <f ca="1">HLOOKUP(AD$11,历史数据!$I$3:$XFD$1048576,$R113,FALSE)</f>
        <v>525828.1</v>
      </c>
      <c r="AE113" s="26">
        <f ca="1">HLOOKUP(AE$11,历史数据!$I$3:$XFD$1048576,$R113,FALSE)</f>
        <v>563421</v>
      </c>
      <c r="AF113" s="26">
        <f ca="1">HLOOKUP(AF$11,历史数据!$I$3:$XFD$1048576,$R113,FALSE)</f>
        <v>1126895.1000000001</v>
      </c>
    </row>
    <row r="114" spans="2:34" ht="17.25">
      <c r="S114" s="585" t="s">
        <v>254</v>
      </c>
      <c r="T114" s="68">
        <f t="shared" ref="T114:AF114" ca="1" si="32">SUM(T111:T113)</f>
        <v>7228440.0999999996</v>
      </c>
      <c r="U114" s="68">
        <f t="shared" ca="1" si="32"/>
        <v>8070196.3999999994</v>
      </c>
      <c r="V114" s="68">
        <f t="shared" ca="1" si="32"/>
        <v>8283451.0999999996</v>
      </c>
      <c r="W114" s="68">
        <f t="shared" ca="1" si="32"/>
        <v>6893377.9000000004</v>
      </c>
      <c r="X114" s="68">
        <f t="shared" ca="1" si="32"/>
        <v>7733524.7000000002</v>
      </c>
      <c r="Y114" s="68">
        <f t="shared" ca="1" si="32"/>
        <v>6364895.2000000002</v>
      </c>
      <c r="Z114" s="68">
        <f t="shared" ca="1" si="32"/>
        <v>11129438.4</v>
      </c>
      <c r="AA114" s="68">
        <f t="shared" ca="1" si="32"/>
        <v>7017621.8999999994</v>
      </c>
      <c r="AB114" s="68">
        <f t="shared" ca="1" si="32"/>
        <v>5264124.5999999996</v>
      </c>
      <c r="AC114" s="68">
        <f t="shared" ca="1" si="32"/>
        <v>5720208.3999999994</v>
      </c>
      <c r="AD114" s="68">
        <f t="shared" ca="1" si="32"/>
        <v>7138111.3999999994</v>
      </c>
      <c r="AE114" s="68">
        <f t="shared" ca="1" si="32"/>
        <v>8469240.3000000007</v>
      </c>
      <c r="AF114" s="68">
        <f t="shared" ca="1" si="32"/>
        <v>11157948.299999999</v>
      </c>
    </row>
    <row r="117" spans="2:34" ht="17.25">
      <c r="S117" s="69" t="s">
        <v>256</v>
      </c>
      <c r="T117" s="61" t="str">
        <f>T12</f>
        <v>201608</v>
      </c>
      <c r="U117" s="61" t="str">
        <f t="shared" ref="U117:AF117" si="33">U12</f>
        <v>201607</v>
      </c>
      <c r="V117" s="61" t="str">
        <f t="shared" si="33"/>
        <v>201606</v>
      </c>
      <c r="W117" s="61" t="str">
        <f t="shared" si="33"/>
        <v>201605</v>
      </c>
      <c r="X117" s="61" t="str">
        <f t="shared" si="33"/>
        <v>201604</v>
      </c>
      <c r="Y117" s="61" t="str">
        <f t="shared" si="33"/>
        <v>201603</v>
      </c>
      <c r="Z117" s="61" t="str">
        <f t="shared" si="33"/>
        <v>201602</v>
      </c>
      <c r="AA117" s="61" t="str">
        <f t="shared" si="33"/>
        <v>201601</v>
      </c>
      <c r="AB117" s="61" t="str">
        <f t="shared" si="33"/>
        <v>201512</v>
      </c>
      <c r="AC117" s="61" t="str">
        <f t="shared" si="33"/>
        <v>201511</v>
      </c>
      <c r="AD117" s="61" t="str">
        <f t="shared" si="33"/>
        <v>201510</v>
      </c>
      <c r="AE117" s="61" t="str">
        <f t="shared" si="33"/>
        <v>201509</v>
      </c>
      <c r="AF117" s="61" t="str">
        <f t="shared" si="33"/>
        <v>201508</v>
      </c>
    </row>
    <row r="118" spans="2:34">
      <c r="S118" s="542" t="s">
        <v>257</v>
      </c>
      <c r="T118" s="32">
        <f t="shared" ref="T118:AF118" ca="1" si="34">T111/T$114</f>
        <v>0.14570478352583985</v>
      </c>
      <c r="U118" s="32">
        <f t="shared" ca="1" si="34"/>
        <v>0.15450595477453313</v>
      </c>
      <c r="V118" s="32">
        <f t="shared" ca="1" si="34"/>
        <v>0.11744237857576054</v>
      </c>
      <c r="W118" s="32">
        <f t="shared" ca="1" si="34"/>
        <v>0.13676704130786155</v>
      </c>
      <c r="X118" s="32">
        <f t="shared" ca="1" si="34"/>
        <v>0.13402474812034931</v>
      </c>
      <c r="Y118" s="32">
        <f t="shared" ca="1" si="34"/>
        <v>0.14581024052053521</v>
      </c>
      <c r="Z118" s="32">
        <f t="shared" ca="1" si="34"/>
        <v>0.10358741012484511</v>
      </c>
      <c r="AA118" s="32">
        <f t="shared" ca="1" si="34"/>
        <v>0.10533455785071578</v>
      </c>
      <c r="AB118" s="32">
        <f t="shared" ca="1" si="34"/>
        <v>7.7019985431195911E-2</v>
      </c>
      <c r="AC118" s="32">
        <f t="shared" ca="1" si="34"/>
        <v>6.5494047384707169E-2</v>
      </c>
      <c r="AD118" s="32">
        <f t="shared" ca="1" si="34"/>
        <v>7.3309517136423516E-2</v>
      </c>
      <c r="AE118" s="32">
        <f t="shared" ca="1" si="34"/>
        <v>6.5731787064773686E-2</v>
      </c>
      <c r="AF118" s="32">
        <f t="shared" ca="1" si="34"/>
        <v>9.9358786238505872E-2</v>
      </c>
    </row>
    <row r="119" spans="2:34">
      <c r="S119" s="29" t="s">
        <v>258</v>
      </c>
      <c r="T119" s="32">
        <f t="shared" ref="T119:AF119" ca="1" si="35">T112/T$114</f>
        <v>0.75963287016793579</v>
      </c>
      <c r="U119" s="32">
        <f t="shared" ca="1" si="35"/>
        <v>0.72699616083692831</v>
      </c>
      <c r="V119" s="32">
        <f t="shared" ca="1" si="35"/>
        <v>0.75373513100113554</v>
      </c>
      <c r="W119" s="32">
        <f t="shared" ca="1" si="35"/>
        <v>0.75611705547145458</v>
      </c>
      <c r="X119" s="32">
        <f t="shared" ca="1" si="35"/>
        <v>0.77017889397831751</v>
      </c>
      <c r="Y119" s="32">
        <f t="shared" ca="1" si="35"/>
        <v>0.76961919184466698</v>
      </c>
      <c r="Z119" s="32">
        <f t="shared" ca="1" si="35"/>
        <v>0.8207552772833534</v>
      </c>
      <c r="AA119" s="32">
        <f t="shared" ca="1" si="35"/>
        <v>0.79096539812154887</v>
      </c>
      <c r="AB119" s="32">
        <f t="shared" ca="1" si="35"/>
        <v>0.84801055051014573</v>
      </c>
      <c r="AC119" s="32">
        <f t="shared" ca="1" si="35"/>
        <v>0.87331243036529926</v>
      </c>
      <c r="AD119" s="32">
        <f t="shared" ca="1" si="35"/>
        <v>0.85302560562447938</v>
      </c>
      <c r="AE119" s="32">
        <f t="shared" ca="1" si="35"/>
        <v>0.86774264747217045</v>
      </c>
      <c r="AF119" s="32">
        <f t="shared" ca="1" si="35"/>
        <v>0.79964638301828306</v>
      </c>
    </row>
    <row r="120" spans="2:34">
      <c r="S120" s="29" t="s">
        <v>259</v>
      </c>
      <c r="T120" s="32">
        <f t="shared" ref="T120:AF120" ca="1" si="36">T113/T$114</f>
        <v>9.4662346306224499E-2</v>
      </c>
      <c r="U120" s="32">
        <f t="shared" ca="1" si="36"/>
        <v>0.11849788438853855</v>
      </c>
      <c r="V120" s="32">
        <f t="shared" ca="1" si="36"/>
        <v>0.12882249042310398</v>
      </c>
      <c r="W120" s="32">
        <f t="shared" ca="1" si="36"/>
        <v>0.10711590322068372</v>
      </c>
      <c r="X120" s="32">
        <f t="shared" ca="1" si="36"/>
        <v>9.5796357901333132E-2</v>
      </c>
      <c r="Y120" s="32">
        <f t="shared" ca="1" si="36"/>
        <v>8.4570567634797825E-2</v>
      </c>
      <c r="Z120" s="32">
        <f t="shared" ca="1" si="36"/>
        <v>7.565731259180157E-2</v>
      </c>
      <c r="AA120" s="32">
        <f t="shared" ca="1" si="36"/>
        <v>0.10370004402773537</v>
      </c>
      <c r="AB120" s="32">
        <f t="shared" ca="1" si="36"/>
        <v>7.4969464058658494E-2</v>
      </c>
      <c r="AC120" s="32">
        <f t="shared" ca="1" si="36"/>
        <v>6.1193522249993554E-2</v>
      </c>
      <c r="AD120" s="32">
        <f t="shared" ca="1" si="36"/>
        <v>7.3664877239097162E-2</v>
      </c>
      <c r="AE120" s="32">
        <f t="shared" ca="1" si="36"/>
        <v>6.6525565463055755E-2</v>
      </c>
      <c r="AF120" s="32">
        <f t="shared" ca="1" si="36"/>
        <v>0.10099483074321111</v>
      </c>
    </row>
    <row r="123" spans="2:34">
      <c r="B123" s="26" t="str">
        <f>B1&amp;"付费总额趋势"</f>
        <v>赛尔号付费总额趋势</v>
      </c>
    </row>
    <row r="125" spans="2:34" ht="17.25">
      <c r="S125" s="69" t="s">
        <v>260</v>
      </c>
    </row>
    <row r="126" spans="2:34">
      <c r="P126" s="26" t="s">
        <v>240</v>
      </c>
      <c r="Q126" s="26" t="s">
        <v>196</v>
      </c>
      <c r="R126" s="26" t="s">
        <v>197</v>
      </c>
      <c r="S126" s="70" t="s">
        <v>262</v>
      </c>
      <c r="T126" s="61" t="str">
        <f>T12</f>
        <v>201608</v>
      </c>
      <c r="U126" s="61" t="str">
        <f t="shared" ref="U126:AF126" si="37">U12</f>
        <v>201607</v>
      </c>
      <c r="V126" s="61" t="str">
        <f t="shared" si="37"/>
        <v>201606</v>
      </c>
      <c r="W126" s="61" t="str">
        <f t="shared" si="37"/>
        <v>201605</v>
      </c>
      <c r="X126" s="61" t="str">
        <f t="shared" si="37"/>
        <v>201604</v>
      </c>
      <c r="Y126" s="61" t="str">
        <f t="shared" si="37"/>
        <v>201603</v>
      </c>
      <c r="Z126" s="61" t="str">
        <f t="shared" si="37"/>
        <v>201602</v>
      </c>
      <c r="AA126" s="61" t="str">
        <f t="shared" si="37"/>
        <v>201601</v>
      </c>
      <c r="AB126" s="61" t="str">
        <f t="shared" si="37"/>
        <v>201512</v>
      </c>
      <c r="AC126" s="61" t="str">
        <f t="shared" si="37"/>
        <v>201511</v>
      </c>
      <c r="AD126" s="61" t="str">
        <f t="shared" si="37"/>
        <v>201510</v>
      </c>
      <c r="AE126" s="61" t="str">
        <f t="shared" si="37"/>
        <v>201509</v>
      </c>
      <c r="AF126" s="61" t="str">
        <f t="shared" si="37"/>
        <v>201508</v>
      </c>
      <c r="AG126" s="26" t="s">
        <v>555</v>
      </c>
      <c r="AH126" s="26" t="s">
        <v>556</v>
      </c>
    </row>
    <row r="127" spans="2:34">
      <c r="P127" s="26">
        <f>历史数据!F8</f>
        <v>8</v>
      </c>
      <c r="Q127" s="26">
        <f>P127+$B$7</f>
        <v>8</v>
      </c>
      <c r="R127" s="26">
        <f>Q127-历史数据!$B$2</f>
        <v>6</v>
      </c>
      <c r="S127" s="542" t="s">
        <v>261</v>
      </c>
      <c r="T127" s="26">
        <f ca="1">HLOOKUP(T$11,历史数据!$I$3:$XFD$1048576,$R127,FALSE)</f>
        <v>68.11</v>
      </c>
      <c r="U127" s="26">
        <f ca="1">HLOOKUP(U$11,历史数据!$I$3:$XFD$1048576,$R127,FALSE)</f>
        <v>70.75</v>
      </c>
      <c r="V127" s="26">
        <f ca="1">HLOOKUP(V$11,历史数据!$I$3:$XFD$1048576,$R127,FALSE)</f>
        <v>65.11</v>
      </c>
      <c r="W127" s="26">
        <f ca="1">HLOOKUP(W$11,历史数据!$I$3:$XFD$1048576,$R127,FALSE)</f>
        <v>68.05</v>
      </c>
      <c r="X127" s="26">
        <f ca="1">HLOOKUP(X$11,历史数据!$I$3:$XFD$1048576,$R127,FALSE)</f>
        <v>75.989999999999995</v>
      </c>
      <c r="Y127" s="26">
        <f ca="1">HLOOKUP(Y$11,历史数据!$I$3:$XFD$1048576,$R127,FALSE)</f>
        <v>65.16</v>
      </c>
      <c r="Z127" s="26">
        <f ca="1">HLOOKUP(Z$11,历史数据!$I$3:$XFD$1048576,$R127,FALSE)</f>
        <v>90.25</v>
      </c>
      <c r="AA127" s="26">
        <f ca="1">HLOOKUP(AA$11,历史数据!$I$3:$XFD$1048576,$R127,FALSE)</f>
        <v>64.849999999999994</v>
      </c>
      <c r="AB127" s="26">
        <f ca="1">HLOOKUP(AB$11,历史数据!$I$3:$XFD$1048576,$R127,FALSE)</f>
        <v>54.26</v>
      </c>
      <c r="AC127" s="26">
        <f ca="1">HLOOKUP(AC$11,历史数据!$I$3:$XFD$1048576,$R127,FALSE)</f>
        <v>68.45</v>
      </c>
      <c r="AD127" s="26">
        <f ca="1">HLOOKUP(AD$11,历史数据!$I$3:$XFD$1048576,$R127,FALSE)</f>
        <v>59.32</v>
      </c>
      <c r="AE127" s="26">
        <f ca="1">HLOOKUP(AE$11,历史数据!$I$3:$XFD$1048576,$R127,FALSE)</f>
        <v>69.56</v>
      </c>
      <c r="AF127" s="26">
        <f ca="1">HLOOKUP(AF$11,历史数据!$I$3:$XFD$1048576,$R127,FALSE)</f>
        <v>62.94</v>
      </c>
      <c r="AG127" s="32">
        <f ca="1">T127/AF127-1</f>
        <v>8.2141722275182794E-2</v>
      </c>
      <c r="AH127" s="32">
        <f ca="1">T127/U127-1</f>
        <v>-3.7314487632508886E-2</v>
      </c>
    </row>
    <row r="128" spans="2:34">
      <c r="P128" s="26">
        <f>历史数据!F20</f>
        <v>20</v>
      </c>
      <c r="Q128" s="26">
        <f>P128+$B$7</f>
        <v>20</v>
      </c>
      <c r="R128" s="26">
        <f>Q128-历史数据!$B$2</f>
        <v>18</v>
      </c>
      <c r="S128" s="29" t="s">
        <v>33</v>
      </c>
      <c r="T128" s="26">
        <f ca="1">HLOOKUP(T$11,历史数据!$I$3:$XFD$1048576,$R128,FALSE)</f>
        <v>77.099999999999994</v>
      </c>
      <c r="U128" s="26">
        <f ca="1">HLOOKUP(U$11,历史数据!$I$3:$XFD$1048576,$R128,FALSE)</f>
        <v>78.73</v>
      </c>
      <c r="V128" s="26">
        <f ca="1">HLOOKUP(V$11,历史数据!$I$3:$XFD$1048576,$R128,FALSE)</f>
        <v>72.69</v>
      </c>
      <c r="W128" s="26">
        <f ca="1">HLOOKUP(W$11,历史数据!$I$3:$XFD$1048576,$R128,FALSE)</f>
        <v>74.47</v>
      </c>
      <c r="X128" s="26">
        <f ca="1">HLOOKUP(X$11,历史数据!$I$3:$XFD$1048576,$R128,FALSE)</f>
        <v>83.61</v>
      </c>
      <c r="Y128" s="26">
        <f ca="1">HLOOKUP(Y$11,历史数据!$I$3:$XFD$1048576,$R128,FALSE)</f>
        <v>73.180000000000007</v>
      </c>
      <c r="Z128" s="26">
        <f ca="1">HLOOKUP(Z$11,历史数据!$I$3:$XFD$1048576,$R128,FALSE)</f>
        <v>97.72</v>
      </c>
      <c r="AA128" s="26">
        <f ca="1">HLOOKUP(AA$11,历史数据!$I$3:$XFD$1048576,$R128,FALSE)</f>
        <v>64.180000000000007</v>
      </c>
      <c r="AB128" s="26">
        <f ca="1">HLOOKUP(AB$11,历史数据!$I$3:$XFD$1048576,$R128,FALSE)</f>
        <v>55.32</v>
      </c>
      <c r="AC128" s="26">
        <f ca="1">HLOOKUP(AC$11,历史数据!$I$3:$XFD$1048576,$R128,FALSE)</f>
        <v>89.74</v>
      </c>
      <c r="AD128" s="26">
        <f ca="1">HLOOKUP(AD$11,历史数据!$I$3:$XFD$1048576,$R128,FALSE)</f>
        <v>70.03</v>
      </c>
      <c r="AE128" s="26">
        <f ca="1">HLOOKUP(AE$11,历史数据!$I$3:$XFD$1048576,$R128,FALSE)</f>
        <v>84.45</v>
      </c>
      <c r="AF128" s="26">
        <f ca="1">HLOOKUP(AF$11,历史数据!$I$3:$XFD$1048576,$R128,FALSE)</f>
        <v>76.62</v>
      </c>
      <c r="AG128" s="32">
        <f t="shared" ref="AG128:AG136" ca="1" si="38">T128/AF128-1</f>
        <v>6.2646828504304697E-3</v>
      </c>
      <c r="AH128" s="32">
        <f t="shared" ref="AH128:AH136" ca="1" si="39">T128/U128-1</f>
        <v>-2.0703670773529859E-2</v>
      </c>
    </row>
    <row r="129" spans="16:34">
      <c r="P129" s="26">
        <f>历史数据!F14</f>
        <v>14</v>
      </c>
      <c r="Q129" s="26">
        <f>P129+$B$7</f>
        <v>14</v>
      </c>
      <c r="R129" s="26">
        <f>Q129-历史数据!$B$2</f>
        <v>12</v>
      </c>
      <c r="S129" s="29" t="s">
        <v>26</v>
      </c>
      <c r="T129" s="26">
        <f ca="1">HLOOKUP(T$11,历史数据!$I$3:$XFD$1048576,$R129,FALSE)</f>
        <v>32.44</v>
      </c>
      <c r="U129" s="26">
        <f ca="1">HLOOKUP(U$11,历史数据!$I$3:$XFD$1048576,$R129,FALSE)</f>
        <v>33.340000000000003</v>
      </c>
      <c r="V129" s="26">
        <f ca="1">HLOOKUP(V$11,历史数据!$I$3:$XFD$1048576,$R129,FALSE)</f>
        <v>29.2</v>
      </c>
      <c r="W129" s="26">
        <f ca="1">HLOOKUP(W$11,历史数据!$I$3:$XFD$1048576,$R129,FALSE)</f>
        <v>39.19</v>
      </c>
      <c r="X129" s="26">
        <f ca="1">HLOOKUP(X$11,历史数据!$I$3:$XFD$1048576,$R129,FALSE)</f>
        <v>41.44</v>
      </c>
      <c r="Y129" s="26">
        <f ca="1">HLOOKUP(Y$11,历史数据!$I$3:$XFD$1048576,$R129,FALSE)</f>
        <v>36.659999999999997</v>
      </c>
      <c r="Z129" s="26">
        <f ca="1">HLOOKUP(Z$11,历史数据!$I$3:$XFD$1048576,$R129,FALSE)</f>
        <v>47.58</v>
      </c>
      <c r="AA129" s="26">
        <f ca="1">HLOOKUP(AA$11,历史数据!$I$3:$XFD$1048576,$R129,FALSE)</f>
        <v>49.31</v>
      </c>
      <c r="AB129" s="26">
        <f ca="1">HLOOKUP(AB$11,历史数据!$I$3:$XFD$1048576,$R129,FALSE)</f>
        <v>40.549999999999997</v>
      </c>
      <c r="AC129" s="26">
        <f ca="1">HLOOKUP(AC$11,历史数据!$I$3:$XFD$1048576,$R129,FALSE)</f>
        <v>25.51</v>
      </c>
      <c r="AD129" s="26">
        <f ca="1">HLOOKUP(AD$11,历史数据!$I$3:$XFD$1048576,$R129,FALSE)</f>
        <v>25.21</v>
      </c>
      <c r="AE129" s="26">
        <f ca="1">HLOOKUP(AE$11,历史数据!$I$3:$XFD$1048576,$R129,FALSE)</f>
        <v>29.3</v>
      </c>
      <c r="AF129" s="26">
        <f ca="1">HLOOKUP(AF$11,历史数据!$I$3:$XFD$1048576,$R129,FALSE)</f>
        <v>24.01</v>
      </c>
      <c r="AG129" s="32">
        <f t="shared" ca="1" si="38"/>
        <v>0.35110370678883784</v>
      </c>
      <c r="AH129" s="32">
        <f t="shared" ca="1" si="39"/>
        <v>-2.6994601079784242E-2</v>
      </c>
    </row>
    <row r="130" spans="16:34">
      <c r="P130" s="26">
        <f>历史数据!F45</f>
        <v>45</v>
      </c>
      <c r="Q130" s="26">
        <f>P130+$B$7</f>
        <v>45</v>
      </c>
      <c r="R130" s="26">
        <f>Q130-历史数据!$B$2</f>
        <v>43</v>
      </c>
      <c r="S130" s="542" t="s">
        <v>62</v>
      </c>
      <c r="T130" s="26">
        <f ca="1">HLOOKUP(T$11,历史数据!$I$3:$XFD$1048576,$R130,FALSE)</f>
        <v>60.42</v>
      </c>
      <c r="U130" s="26">
        <f ca="1">HLOOKUP(U$11,历史数据!$I$3:$XFD$1048576,$R130,FALSE)</f>
        <v>56.71</v>
      </c>
      <c r="V130" s="26">
        <f ca="1">HLOOKUP(V$11,历史数据!$I$3:$XFD$1048576,$R130,FALSE)</f>
        <v>58.38</v>
      </c>
      <c r="W130" s="26">
        <f ca="1">HLOOKUP(W$11,历史数据!$I$3:$XFD$1048576,$R130,FALSE)</f>
        <v>58.66</v>
      </c>
      <c r="X130" s="26">
        <f ca="1">HLOOKUP(X$11,历史数据!$I$3:$XFD$1048576,$R130,FALSE)</f>
        <v>60.09</v>
      </c>
      <c r="Y130" s="26">
        <f ca="1">HLOOKUP(Y$11,历史数据!$I$3:$XFD$1048576,$R130,FALSE)</f>
        <v>54.8</v>
      </c>
      <c r="Z130" s="26">
        <f ca="1">HLOOKUP(Z$11,历史数据!$I$3:$XFD$1048576,$R130,FALSE)</f>
        <v>64.91</v>
      </c>
      <c r="AA130" s="26">
        <f ca="1">HLOOKUP(AA$11,历史数据!$I$3:$XFD$1048576,$R130,FALSE)</f>
        <v>50.97</v>
      </c>
      <c r="AB130" s="26">
        <f ca="1">HLOOKUP(AB$11,历史数据!$I$3:$XFD$1048576,$R130,FALSE)</f>
        <v>58.31</v>
      </c>
      <c r="AC130" s="26">
        <f ca="1">HLOOKUP(AC$11,历史数据!$I$3:$XFD$1048576,$R130,FALSE)</f>
        <v>57.53</v>
      </c>
      <c r="AD130" s="26">
        <f ca="1">HLOOKUP(AD$11,历史数据!$I$3:$XFD$1048576,$R130,FALSE)</f>
        <v>51.34</v>
      </c>
      <c r="AE130" s="26">
        <f ca="1">HLOOKUP(AE$11,历史数据!$I$3:$XFD$1048576,$R130,FALSE)</f>
        <v>52.25</v>
      </c>
      <c r="AF130" s="26">
        <f ca="1">HLOOKUP(AF$11,历史数据!$I$3:$XFD$1048576,$R130,FALSE)</f>
        <v>50.88</v>
      </c>
      <c r="AG130" s="32">
        <f t="shared" ca="1" si="38"/>
        <v>0.1875</v>
      </c>
      <c r="AH130" s="32">
        <f t="shared" ca="1" si="39"/>
        <v>6.542056074766367E-2</v>
      </c>
    </row>
    <row r="131" spans="16:34">
      <c r="P131" s="26">
        <f>历史数据!F46</f>
        <v>46</v>
      </c>
      <c r="Q131" s="26">
        <f t="shared" ref="Q131:Q136" si="40">P131+$B$7</f>
        <v>46</v>
      </c>
      <c r="R131" s="26">
        <f>Q131-历史数据!$B$2</f>
        <v>44</v>
      </c>
      <c r="S131" s="29" t="s">
        <v>63</v>
      </c>
      <c r="T131" s="26">
        <f ca="1">HLOOKUP(T$11,历史数据!$I$3:$XFD$1048576,$R131,FALSE)</f>
        <v>45.94</v>
      </c>
      <c r="U131" s="26">
        <f ca="1">HLOOKUP(U$11,历史数据!$I$3:$XFD$1048576,$R131,FALSE)</f>
        <v>44.42</v>
      </c>
      <c r="V131" s="26">
        <f ca="1">HLOOKUP(V$11,历史数据!$I$3:$XFD$1048576,$R131,FALSE)</f>
        <v>41.74</v>
      </c>
      <c r="W131" s="26">
        <f ca="1">HLOOKUP(W$11,历史数据!$I$3:$XFD$1048576,$R131,FALSE)</f>
        <v>43.64</v>
      </c>
      <c r="X131" s="26">
        <f ca="1">HLOOKUP(X$11,历史数据!$I$3:$XFD$1048576,$R131,FALSE)</f>
        <v>46.64</v>
      </c>
      <c r="Y131" s="26">
        <f ca="1">HLOOKUP(Y$11,历史数据!$I$3:$XFD$1048576,$R131,FALSE)</f>
        <v>42.5</v>
      </c>
      <c r="Z131" s="26">
        <f ca="1">HLOOKUP(Z$11,历史数据!$I$3:$XFD$1048576,$R131,FALSE)</f>
        <v>44.63</v>
      </c>
      <c r="AA131" s="26">
        <f ca="1">HLOOKUP(AA$11,历史数据!$I$3:$XFD$1048576,$R131,FALSE)</f>
        <v>34.6</v>
      </c>
      <c r="AB131" s="26">
        <f ca="1">HLOOKUP(AB$11,历史数据!$I$3:$XFD$1048576,$R131,FALSE)</f>
        <v>25.12</v>
      </c>
      <c r="AC131" s="26">
        <f ca="1">HLOOKUP(AC$11,历史数据!$I$3:$XFD$1048576,$R131,FALSE)</f>
        <v>40.76</v>
      </c>
      <c r="AD131" s="26">
        <f ca="1">HLOOKUP(AD$11,历史数据!$I$3:$XFD$1048576,$R131,FALSE)</f>
        <v>31.76</v>
      </c>
      <c r="AE131" s="26">
        <f ca="1">HLOOKUP(AE$11,历史数据!$I$3:$XFD$1048576,$R131,FALSE)</f>
        <v>35.18</v>
      </c>
      <c r="AF131" s="26">
        <f ca="1">HLOOKUP(AF$11,历史数据!$I$3:$XFD$1048576,$R131,FALSE)</f>
        <v>39.049999999999997</v>
      </c>
      <c r="AG131" s="32">
        <f t="shared" ca="1" si="38"/>
        <v>0.17644046094750321</v>
      </c>
      <c r="AH131" s="32">
        <f t="shared" ca="1" si="39"/>
        <v>3.4218820351193058E-2</v>
      </c>
    </row>
    <row r="132" spans="16:34">
      <c r="P132" s="26">
        <f>历史数据!F47</f>
        <v>47</v>
      </c>
      <c r="Q132" s="26">
        <f t="shared" si="40"/>
        <v>47</v>
      </c>
      <c r="R132" s="26">
        <f>Q132-历史数据!$B$2</f>
        <v>45</v>
      </c>
      <c r="S132" s="29" t="s">
        <v>64</v>
      </c>
      <c r="T132" s="26">
        <f ca="1">HLOOKUP(T$11,历史数据!$I$3:$XFD$1048576,$R132,FALSE)</f>
        <v>82.71</v>
      </c>
      <c r="U132" s="26">
        <f ca="1">HLOOKUP(U$11,历史数据!$I$3:$XFD$1048576,$R132,FALSE)</f>
        <v>89</v>
      </c>
      <c r="V132" s="26">
        <f ca="1">HLOOKUP(V$11,历史数据!$I$3:$XFD$1048576,$R132,FALSE)</f>
        <v>81.48</v>
      </c>
      <c r="W132" s="26">
        <f ca="1">HLOOKUP(W$11,历史数据!$I$3:$XFD$1048576,$R132,FALSE)</f>
        <v>81.72</v>
      </c>
      <c r="X132" s="26">
        <f ca="1">HLOOKUP(X$11,历史数据!$I$3:$XFD$1048576,$R132,FALSE)</f>
        <v>96.91</v>
      </c>
      <c r="Y132" s="26">
        <f ca="1">HLOOKUP(Y$11,历史数据!$I$3:$XFD$1048576,$R132,FALSE)</f>
        <v>76.23</v>
      </c>
      <c r="Z132" s="26">
        <f ca="1">HLOOKUP(Z$11,历史数据!$I$3:$XFD$1048576,$R132,FALSE)</f>
        <v>127.59</v>
      </c>
      <c r="AA132" s="26">
        <f ca="1">HLOOKUP(AA$11,历史数据!$I$3:$XFD$1048576,$R132,FALSE)</f>
        <v>82.36</v>
      </c>
      <c r="AB132" s="26">
        <f ca="1">HLOOKUP(AB$11,历史数据!$I$3:$XFD$1048576,$R132,FALSE)</f>
        <v>72.540000000000006</v>
      </c>
      <c r="AC132" s="26">
        <f ca="1">HLOOKUP(AC$11,历史数据!$I$3:$XFD$1048576,$R132,FALSE)</f>
        <v>80.52</v>
      </c>
      <c r="AD132" s="26">
        <f ca="1">HLOOKUP(AD$11,历史数据!$I$3:$XFD$1048576,$R132,FALSE)</f>
        <v>78.84</v>
      </c>
      <c r="AE132" s="26">
        <f ca="1">HLOOKUP(AE$11,历史数据!$I$3:$XFD$1048576,$R132,FALSE)</f>
        <v>90.86</v>
      </c>
      <c r="AF132" s="26">
        <f ca="1">HLOOKUP(AF$11,历史数据!$I$3:$XFD$1048576,$R132,FALSE)</f>
        <v>87.16</v>
      </c>
      <c r="AG132" s="32">
        <f t="shared" ca="1" si="38"/>
        <v>-5.1055530059660459E-2</v>
      </c>
      <c r="AH132" s="32">
        <f t="shared" ca="1" si="39"/>
        <v>-7.0674157303370899E-2</v>
      </c>
    </row>
    <row r="133" spans="16:34">
      <c r="P133" s="26">
        <f>历史数据!F48</f>
        <v>48</v>
      </c>
      <c r="Q133" s="26">
        <f t="shared" si="40"/>
        <v>48</v>
      </c>
      <c r="R133" s="26">
        <f>Q133-历史数据!$B$2</f>
        <v>46</v>
      </c>
      <c r="S133" s="29" t="s">
        <v>65</v>
      </c>
      <c r="T133" s="26">
        <f ca="1">HLOOKUP(T$11,历史数据!$I$3:$XFD$1048576,$R133,FALSE)</f>
        <v>63.25</v>
      </c>
      <c r="U133" s="26">
        <f ca="1">HLOOKUP(U$11,历史数据!$I$3:$XFD$1048576,$R133,FALSE)</f>
        <v>66.540000000000006</v>
      </c>
      <c r="V133" s="26">
        <f ca="1">HLOOKUP(V$11,历史数据!$I$3:$XFD$1048576,$R133,FALSE)</f>
        <v>60.68</v>
      </c>
      <c r="W133" s="26">
        <f ca="1">HLOOKUP(W$11,历史数据!$I$3:$XFD$1048576,$R133,FALSE)</f>
        <v>66.930000000000007</v>
      </c>
      <c r="X133" s="26">
        <f ca="1">HLOOKUP(X$11,历史数据!$I$3:$XFD$1048576,$R133,FALSE)</f>
        <v>71.52</v>
      </c>
      <c r="Y133" s="26">
        <f ca="1">HLOOKUP(Y$11,历史数据!$I$3:$XFD$1048576,$R133,FALSE)</f>
        <v>68.67</v>
      </c>
      <c r="Z133" s="26">
        <f ca="1">HLOOKUP(Z$11,历史数据!$I$3:$XFD$1048576,$R133,FALSE)</f>
        <v>79.56</v>
      </c>
      <c r="AA133" s="26">
        <f ca="1">HLOOKUP(AA$11,历史数据!$I$3:$XFD$1048576,$R133,FALSE)</f>
        <v>61.84</v>
      </c>
      <c r="AB133" s="26">
        <f ca="1">HLOOKUP(AB$11,历史数据!$I$3:$XFD$1048576,$R133,FALSE)</f>
        <v>43.18</v>
      </c>
      <c r="AC133" s="26">
        <f ca="1">HLOOKUP(AC$11,历史数据!$I$3:$XFD$1048576,$R133,FALSE)</f>
        <v>57.93</v>
      </c>
      <c r="AD133" s="26">
        <f ca="1">HLOOKUP(AD$11,历史数据!$I$3:$XFD$1048576,$R133,FALSE)</f>
        <v>45.16</v>
      </c>
      <c r="AE133" s="26">
        <f ca="1">HLOOKUP(AE$11,历史数据!$I$3:$XFD$1048576,$R133,FALSE)</f>
        <v>57.08</v>
      </c>
      <c r="AF133" s="26">
        <f ca="1">HLOOKUP(AF$11,历史数据!$I$3:$XFD$1048576,$R133,FALSE)</f>
        <v>52.56</v>
      </c>
      <c r="AG133" s="32">
        <f t="shared" ca="1" si="38"/>
        <v>0.20338660578386603</v>
      </c>
      <c r="AH133" s="32">
        <f t="shared" ca="1" si="39"/>
        <v>-4.9443943492636144E-2</v>
      </c>
    </row>
    <row r="134" spans="16:34">
      <c r="P134" s="26">
        <f>历史数据!F49</f>
        <v>49</v>
      </c>
      <c r="Q134" s="26">
        <f t="shared" si="40"/>
        <v>49</v>
      </c>
      <c r="R134" s="26">
        <f>Q134-历史数据!$B$2</f>
        <v>47</v>
      </c>
      <c r="S134" s="542" t="s">
        <v>66</v>
      </c>
      <c r="T134" s="26">
        <f ca="1">HLOOKUP(T$11,历史数据!$I$3:$XFD$1048576,$R134,FALSE)</f>
        <v>60.42</v>
      </c>
      <c r="U134" s="26">
        <f ca="1">HLOOKUP(U$11,历史数据!$I$3:$XFD$1048576,$R134,FALSE)</f>
        <v>56.71</v>
      </c>
      <c r="V134" s="26">
        <f ca="1">HLOOKUP(V$11,历史数据!$I$3:$XFD$1048576,$R134,FALSE)</f>
        <v>58.38</v>
      </c>
      <c r="W134" s="26">
        <f ca="1">HLOOKUP(W$11,历史数据!$I$3:$XFD$1048576,$R134,FALSE)</f>
        <v>58.66</v>
      </c>
      <c r="X134" s="26">
        <f ca="1">HLOOKUP(X$11,历史数据!$I$3:$XFD$1048576,$R134,FALSE)</f>
        <v>60.09</v>
      </c>
      <c r="Y134" s="26">
        <f ca="1">HLOOKUP(Y$11,历史数据!$I$3:$XFD$1048576,$R134,FALSE)</f>
        <v>54.8</v>
      </c>
      <c r="Z134" s="26">
        <f ca="1">HLOOKUP(Z$11,历史数据!$I$3:$XFD$1048576,$R134,FALSE)</f>
        <v>64.91</v>
      </c>
      <c r="AA134" s="26">
        <f ca="1">HLOOKUP(AA$11,历史数据!$I$3:$XFD$1048576,$R134,FALSE)</f>
        <v>50.97</v>
      </c>
      <c r="AB134" s="26">
        <f ca="1">HLOOKUP(AB$11,历史数据!$I$3:$XFD$1048576,$R134,FALSE)</f>
        <v>58.31</v>
      </c>
      <c r="AC134" s="26">
        <f ca="1">HLOOKUP(AC$11,历史数据!$I$3:$XFD$1048576,$R134,FALSE)</f>
        <v>57.53</v>
      </c>
      <c r="AD134" s="26">
        <f ca="1">HLOOKUP(AD$11,历史数据!$I$3:$XFD$1048576,$R134,FALSE)</f>
        <v>51.34</v>
      </c>
      <c r="AE134" s="26">
        <f ca="1">HLOOKUP(AE$11,历史数据!$I$3:$XFD$1048576,$R134,FALSE)</f>
        <v>52.25</v>
      </c>
      <c r="AF134" s="26">
        <f ca="1">HLOOKUP(AF$11,历史数据!$I$3:$XFD$1048576,$R134,FALSE)</f>
        <v>50.88</v>
      </c>
      <c r="AG134" s="32">
        <f t="shared" ca="1" si="38"/>
        <v>0.1875</v>
      </c>
      <c r="AH134" s="32">
        <f t="shared" ca="1" si="39"/>
        <v>6.542056074766367E-2</v>
      </c>
    </row>
    <row r="135" spans="16:34">
      <c r="P135" s="26">
        <f>历史数据!F50</f>
        <v>50</v>
      </c>
      <c r="Q135" s="26">
        <f t="shared" si="40"/>
        <v>50</v>
      </c>
      <c r="R135" s="26">
        <f>Q135-历史数据!$B$2</f>
        <v>48</v>
      </c>
      <c r="S135" s="29" t="s">
        <v>67</v>
      </c>
      <c r="T135" s="26">
        <f ca="1">HLOOKUP(T$11,历史数据!$I$3:$XFD$1048576,$R135,FALSE)</f>
        <v>80.510000000000005</v>
      </c>
      <c r="U135" s="26">
        <f ca="1">HLOOKUP(U$11,历史数据!$I$3:$XFD$1048576,$R135,FALSE)</f>
        <v>89.27</v>
      </c>
      <c r="V135" s="26">
        <f ca="1">HLOOKUP(V$11,历史数据!$I$3:$XFD$1048576,$R135,FALSE)</f>
        <v>75.98</v>
      </c>
      <c r="W135" s="26">
        <f ca="1">HLOOKUP(W$11,历史数据!$I$3:$XFD$1048576,$R135,FALSE)</f>
        <v>82.49</v>
      </c>
      <c r="X135" s="26">
        <f ca="1">HLOOKUP(X$11,历史数据!$I$3:$XFD$1048576,$R135,FALSE)</f>
        <v>96.32</v>
      </c>
      <c r="Y135" s="26">
        <f ca="1">HLOOKUP(Y$11,历史数据!$I$3:$XFD$1048576,$R135,FALSE)</f>
        <v>78.86</v>
      </c>
      <c r="Z135" s="26">
        <f ca="1">HLOOKUP(Z$11,历史数据!$I$3:$XFD$1048576,$R135,FALSE)</f>
        <v>111.05</v>
      </c>
      <c r="AA135" s="26">
        <f ca="1">HLOOKUP(AA$11,历史数据!$I$3:$XFD$1048576,$R135,FALSE)</f>
        <v>80.7</v>
      </c>
      <c r="AB135" s="26">
        <f ca="1">HLOOKUP(AB$11,历史数据!$I$3:$XFD$1048576,$R135,FALSE)</f>
        <v>63.12</v>
      </c>
      <c r="AC135" s="26">
        <f ca="1">HLOOKUP(AC$11,历史数据!$I$3:$XFD$1048576,$R135,FALSE)</f>
        <v>85.19</v>
      </c>
      <c r="AD135" s="26">
        <f ca="1">HLOOKUP(AD$11,历史数据!$I$3:$XFD$1048576,$R135,FALSE)</f>
        <v>69.64</v>
      </c>
      <c r="AE135" s="26">
        <f ca="1">HLOOKUP(AE$11,历史数据!$I$3:$XFD$1048576,$R135,FALSE)</f>
        <v>84</v>
      </c>
      <c r="AF135" s="26">
        <f ca="1">HLOOKUP(AF$11,历史数据!$I$3:$XFD$1048576,$R135,FALSE)</f>
        <v>74.290000000000006</v>
      </c>
      <c r="AG135" s="32">
        <f t="shared" ca="1" si="38"/>
        <v>8.372593888814106E-2</v>
      </c>
      <c r="AH135" s="32">
        <f t="shared" ca="1" si="39"/>
        <v>-9.8129270751652231E-2</v>
      </c>
    </row>
    <row r="136" spans="16:34">
      <c r="P136" s="26">
        <f>历史数据!F51</f>
        <v>51</v>
      </c>
      <c r="Q136" s="26">
        <f t="shared" si="40"/>
        <v>51</v>
      </c>
      <c r="R136" s="26">
        <f>Q136-历史数据!$B$2</f>
        <v>49</v>
      </c>
      <c r="S136" s="29" t="s">
        <v>68</v>
      </c>
      <c r="T136" s="26">
        <f ca="1">HLOOKUP(T$11,历史数据!$I$3:$XFD$1048576,$R136,FALSE)</f>
        <v>60.45</v>
      </c>
      <c r="U136" s="26">
        <f ca="1">HLOOKUP(U$11,历史数据!$I$3:$XFD$1048576,$R136,FALSE)</f>
        <v>55.18</v>
      </c>
      <c r="V136" s="26">
        <f ca="1">HLOOKUP(V$11,历史数据!$I$3:$XFD$1048576,$R136,FALSE)</f>
        <v>55.94</v>
      </c>
      <c r="W136" s="26">
        <f ca="1">HLOOKUP(W$11,历史数据!$I$3:$XFD$1048576,$R136,FALSE)</f>
        <v>60.18</v>
      </c>
      <c r="X136" s="26">
        <f ca="1">HLOOKUP(X$11,历史数据!$I$3:$XFD$1048576,$R136,FALSE)</f>
        <v>59.01</v>
      </c>
      <c r="Y136" s="26">
        <f ca="1">HLOOKUP(Y$11,历史数据!$I$3:$XFD$1048576,$R136,FALSE)</f>
        <v>64.2</v>
      </c>
      <c r="Z136" s="26">
        <f ca="1">HLOOKUP(Z$11,历史数据!$I$3:$XFD$1048576,$R136,FALSE)</f>
        <v>64.41</v>
      </c>
      <c r="AA136" s="26">
        <f ca="1">HLOOKUP(AA$11,历史数据!$I$3:$XFD$1048576,$R136,FALSE)</f>
        <v>49.63</v>
      </c>
      <c r="AB136" s="26">
        <f ca="1">HLOOKUP(AB$11,历史数据!$I$3:$XFD$1048576,$R136,FALSE)</f>
        <v>45.93</v>
      </c>
      <c r="AC136" s="26">
        <f ca="1">HLOOKUP(AC$11,历史数据!$I$3:$XFD$1048576,$R136,FALSE)</f>
        <v>48.65</v>
      </c>
      <c r="AD136" s="26">
        <f ca="1">HLOOKUP(AD$11,历史数据!$I$3:$XFD$1048576,$R136,FALSE)</f>
        <v>44.58</v>
      </c>
      <c r="AE136" s="26">
        <f ca="1">HLOOKUP(AE$11,历史数据!$I$3:$XFD$1048576,$R136,FALSE)</f>
        <v>47.2</v>
      </c>
      <c r="AF136" s="26">
        <f ca="1">HLOOKUP(AF$11,历史数据!$I$3:$XFD$1048576,$R136,FALSE)</f>
        <v>46.2</v>
      </c>
      <c r="AG136" s="32">
        <f t="shared" ca="1" si="38"/>
        <v>0.30844155844155852</v>
      </c>
      <c r="AH136" s="32">
        <f t="shared" ca="1" si="39"/>
        <v>9.5505617977528212E-2</v>
      </c>
    </row>
    <row r="141" spans="16:34" ht="17.25">
      <c r="S141" s="69" t="s">
        <v>263</v>
      </c>
    </row>
    <row r="142" spans="16:34">
      <c r="T142" s="61" t="str">
        <f>T12</f>
        <v>201608</v>
      </c>
      <c r="U142" s="61" t="str">
        <f t="shared" ref="U142:AF142" si="41">U12</f>
        <v>201607</v>
      </c>
      <c r="V142" s="61" t="str">
        <f t="shared" si="41"/>
        <v>201606</v>
      </c>
      <c r="W142" s="61" t="str">
        <f t="shared" si="41"/>
        <v>201605</v>
      </c>
      <c r="X142" s="61" t="str">
        <f t="shared" si="41"/>
        <v>201604</v>
      </c>
      <c r="Y142" s="61" t="str">
        <f t="shared" si="41"/>
        <v>201603</v>
      </c>
      <c r="Z142" s="61" t="str">
        <f t="shared" si="41"/>
        <v>201602</v>
      </c>
      <c r="AA142" s="61" t="str">
        <f t="shared" si="41"/>
        <v>201601</v>
      </c>
      <c r="AB142" s="61" t="str">
        <f t="shared" si="41"/>
        <v>201512</v>
      </c>
      <c r="AC142" s="61" t="str">
        <f t="shared" si="41"/>
        <v>201511</v>
      </c>
      <c r="AD142" s="61" t="str">
        <f t="shared" si="41"/>
        <v>201510</v>
      </c>
      <c r="AE142" s="61" t="str">
        <f t="shared" si="41"/>
        <v>201509</v>
      </c>
      <c r="AF142" s="61" t="str">
        <f t="shared" si="41"/>
        <v>201508</v>
      </c>
      <c r="AG142" s="26" t="s">
        <v>555</v>
      </c>
      <c r="AH142" s="26" t="s">
        <v>557</v>
      </c>
    </row>
    <row r="143" spans="16:34">
      <c r="P143" s="26">
        <f>历史数据!F29</f>
        <v>29</v>
      </c>
      <c r="Q143" s="26">
        <f>P143+$B$7</f>
        <v>29</v>
      </c>
      <c r="R143" s="26">
        <f>Q143-历史数据!$B$2</f>
        <v>27</v>
      </c>
      <c r="S143" s="542" t="s">
        <v>43</v>
      </c>
      <c r="T143" s="30">
        <f ca="1">HLOOKUP(T$11,历史数据!$I$3:$XFD$1048576,$R143,FALSE)</f>
        <v>1.7399999999999999E-2</v>
      </c>
      <c r="U143" s="30">
        <f ca="1">HLOOKUP(U$11,历史数据!$I$3:$XFD$1048576,$R143,FALSE)</f>
        <v>1.7299999999999999E-2</v>
      </c>
      <c r="V143" s="30">
        <f ca="1">HLOOKUP(V$11,历史数据!$I$3:$XFD$1048576,$R143,FALSE)</f>
        <v>2.53E-2</v>
      </c>
      <c r="W143" s="30">
        <f ca="1">HLOOKUP(W$11,历史数据!$I$3:$XFD$1048576,$R143,FALSE)</f>
        <v>2.07E-2</v>
      </c>
      <c r="X143" s="30">
        <f ca="1">HLOOKUP(X$11,历史数据!$I$3:$XFD$1048576,$R143,FALSE)</f>
        <v>1.9099999999999999E-2</v>
      </c>
      <c r="Y143" s="30">
        <f ca="1">HLOOKUP(Y$11,历史数据!$I$3:$XFD$1048576,$R143,FALSE)</f>
        <v>2.0899999999999998E-2</v>
      </c>
      <c r="Z143" s="30">
        <f ca="1">HLOOKUP(Z$11,历史数据!$I$3:$XFD$1048576,$R143,FALSE)</f>
        <v>1.8599999999999998E-2</v>
      </c>
      <c r="AA143" s="30">
        <f ca="1">HLOOKUP(AA$11,历史数据!$I$3:$XFD$1048576,$R143,FALSE)</f>
        <v>1.9300000000000001E-2</v>
      </c>
      <c r="AB143" s="30">
        <f ca="1">HLOOKUP(AB$11,历史数据!$I$3:$XFD$1048576,$R143,FALSE)</f>
        <v>2.6499999999999999E-2</v>
      </c>
      <c r="AC143" s="30">
        <f ca="1">HLOOKUP(AC$11,历史数据!$I$3:$XFD$1048576,$R143,FALSE)</f>
        <v>1.9800000000000002E-2</v>
      </c>
      <c r="AD143" s="30">
        <f ca="1">HLOOKUP(AD$11,历史数据!$I$3:$XFD$1048576,$R143,FALSE)</f>
        <v>2.0199999999999999E-2</v>
      </c>
      <c r="AE143" s="30">
        <f ca="1">HLOOKUP(AE$11,历史数据!$I$3:$XFD$1048576,$R143,FALSE)</f>
        <v>2.0500000000000001E-2</v>
      </c>
      <c r="AF143" s="30">
        <f ca="1">HLOOKUP(AF$11,历史数据!$I$3:$XFD$1048576,$R143,FALSE)</f>
        <v>1.9599999999999999E-2</v>
      </c>
      <c r="AG143" s="32">
        <f ca="1">T143/AF143-1</f>
        <v>-0.11224489795918369</v>
      </c>
      <c r="AH143" s="32">
        <f ca="1">T143/U143-1</f>
        <v>5.7803468208093012E-3</v>
      </c>
    </row>
    <row r="144" spans="16:34">
      <c r="P144" s="26">
        <f>历史数据!F31</f>
        <v>31</v>
      </c>
      <c r="Q144" s="26">
        <f>P144+$B$7</f>
        <v>31</v>
      </c>
      <c r="R144" s="26">
        <f>Q144-历史数据!$B$2</f>
        <v>29</v>
      </c>
      <c r="S144" s="29" t="s">
        <v>45</v>
      </c>
      <c r="T144" s="30">
        <f ca="1">HLOOKUP(T$11,历史数据!$I$3:$XFD$1048576,$R144,FALSE)</f>
        <v>6.0000000000000001E-3</v>
      </c>
      <c r="U144" s="30">
        <f ca="1">HLOOKUP(U$11,历史数据!$I$3:$XFD$1048576,$R144,FALSE)</f>
        <v>6.6E-3</v>
      </c>
      <c r="V144" s="30">
        <f ca="1">HLOOKUP(V$11,历史数据!$I$3:$XFD$1048576,$R144,FALSE)</f>
        <v>7.7999999999999996E-3</v>
      </c>
      <c r="W144" s="30">
        <f ca="1">HLOOKUP(W$11,历史数据!$I$3:$XFD$1048576,$R144,FALSE)</f>
        <v>7.7000000000000002E-3</v>
      </c>
      <c r="X144" s="30">
        <f ca="1">HLOOKUP(X$11,历史数据!$I$3:$XFD$1048576,$R144,FALSE)</f>
        <v>7.1000000000000004E-3</v>
      </c>
      <c r="Y144" s="30">
        <f ca="1">HLOOKUP(Y$11,历史数据!$I$3:$XFD$1048576,$R144,FALSE)</f>
        <v>7.9000000000000008E-3</v>
      </c>
      <c r="Z144" s="30">
        <f ca="1">HLOOKUP(Z$11,历史数据!$I$3:$XFD$1048576,$R144,FALSE)</f>
        <v>5.3E-3</v>
      </c>
      <c r="AA144" s="30">
        <f ca="1">HLOOKUP(AA$11,历史数据!$I$3:$XFD$1048576,$R144,FALSE)</f>
        <v>5.4000000000000003E-3</v>
      </c>
      <c r="AB144" s="30">
        <f ca="1">HLOOKUP(AB$11,历史数据!$I$3:$XFD$1048576,$R144,FALSE)</f>
        <v>4.8999999999999998E-3</v>
      </c>
      <c r="AC144" s="30">
        <f ca="1">HLOOKUP(AC$11,历史数据!$I$3:$XFD$1048576,$R144,FALSE)</f>
        <v>3.8999999999999998E-3</v>
      </c>
      <c r="AD144" s="30">
        <f ca="1">HLOOKUP(AD$11,历史数据!$I$3:$XFD$1048576,$R144,FALSE)</f>
        <v>4.1000000000000003E-3</v>
      </c>
      <c r="AE144" s="30">
        <f ca="1">HLOOKUP(AE$11,历史数据!$I$3:$XFD$1048576,$R144,FALSE)</f>
        <v>4.3E-3</v>
      </c>
      <c r="AF144" s="30">
        <f ca="1">HLOOKUP(AF$11,历史数据!$I$3:$XFD$1048576,$R144,FALSE)</f>
        <v>4.7999999999999996E-3</v>
      </c>
      <c r="AG144" s="32">
        <f ca="1">T144/AF144-1</f>
        <v>0.25000000000000022</v>
      </c>
      <c r="AH144" s="32">
        <f ca="1">T144/U144-1</f>
        <v>-9.0909090909090939E-2</v>
      </c>
    </row>
    <row r="145" spans="2:34">
      <c r="P145" s="26">
        <f>历史数据!F32</f>
        <v>32</v>
      </c>
      <c r="Q145" s="26">
        <f>P145+$B$7</f>
        <v>32</v>
      </c>
      <c r="R145" s="26">
        <f>Q145-历史数据!$B$2</f>
        <v>30</v>
      </c>
      <c r="S145" s="29" t="s">
        <v>46</v>
      </c>
      <c r="T145" s="30">
        <f ca="1">HLOOKUP(T$11,历史数据!$I$3:$XFD$1048576,$R145,FALSE)</f>
        <v>3.1300000000000001E-2</v>
      </c>
      <c r="U145" s="30">
        <f ca="1">HLOOKUP(U$11,历史数据!$I$3:$XFD$1048576,$R145,FALSE)</f>
        <v>3.3099999999999997E-2</v>
      </c>
      <c r="V145" s="30">
        <f ca="1">HLOOKUP(V$11,历史数据!$I$3:$XFD$1048576,$R145,FALSE)</f>
        <v>4.4499999999999998E-2</v>
      </c>
      <c r="W145" s="30">
        <f ca="1">HLOOKUP(W$11,历史数据!$I$3:$XFD$1048576,$R145,FALSE)</f>
        <v>3.1800000000000002E-2</v>
      </c>
      <c r="X145" s="30">
        <f ca="1">HLOOKUP(X$11,历史数据!$I$3:$XFD$1048576,$R145,FALSE)</f>
        <v>3.2800000000000003E-2</v>
      </c>
      <c r="Y145" s="30">
        <f ca="1">HLOOKUP(Y$11,历史数据!$I$3:$XFD$1048576,$R145,FALSE)</f>
        <v>3.3399999999999999E-2</v>
      </c>
      <c r="Z145" s="30">
        <f ca="1">HLOOKUP(Z$11,历史数据!$I$3:$XFD$1048576,$R145,FALSE)</f>
        <v>3.8100000000000002E-2</v>
      </c>
      <c r="AA145" s="30">
        <f ca="1">HLOOKUP(AA$11,历史数据!$I$3:$XFD$1048576,$R145,FALSE)</f>
        <v>4.2900000000000001E-2</v>
      </c>
      <c r="AB145" s="30">
        <f ca="1">HLOOKUP(AB$11,历史数据!$I$3:$XFD$1048576,$R145,FALSE)</f>
        <v>4.82E-2</v>
      </c>
      <c r="AC145" s="30">
        <f ca="1">HLOOKUP(AC$11,历史数据!$I$3:$XFD$1048576,$R145,FALSE)</f>
        <v>3.1300000000000001E-2</v>
      </c>
      <c r="AD145" s="30">
        <f ca="1">HLOOKUP(AD$11,历史数据!$I$3:$XFD$1048576,$R145,FALSE)</f>
        <v>3.6600000000000001E-2</v>
      </c>
      <c r="AE145" s="30">
        <f ca="1">HLOOKUP(AE$11,历史数据!$I$3:$XFD$1048576,$R145,FALSE)</f>
        <v>3.3399999999999999E-2</v>
      </c>
      <c r="AF145" s="30">
        <f ca="1">HLOOKUP(AF$11,历史数据!$I$3:$XFD$1048576,$R145,FALSE)</f>
        <v>3.5200000000000002E-2</v>
      </c>
      <c r="AG145" s="32">
        <f ca="1">T145/AF145-1</f>
        <v>-0.11079545454545459</v>
      </c>
      <c r="AH145" s="32">
        <f ca="1">T145/U145-1</f>
        <v>-5.4380664652567856E-2</v>
      </c>
    </row>
    <row r="146" spans="2:34">
      <c r="P146" s="26">
        <f>历史数据!F33</f>
        <v>33</v>
      </c>
      <c r="Q146" s="26">
        <f>P146+$B$7</f>
        <v>33</v>
      </c>
      <c r="R146" s="26">
        <f>Q146-历史数据!$B$2</f>
        <v>31</v>
      </c>
      <c r="S146" s="29" t="s">
        <v>47</v>
      </c>
      <c r="T146" s="30">
        <f ca="1">HLOOKUP(T$11,历史数据!$I$3:$XFD$1048576,$R146,FALSE)</f>
        <v>1.03E-2</v>
      </c>
      <c r="U146" s="30">
        <f ca="1">HLOOKUP(U$11,历史数据!$I$3:$XFD$1048576,$R146,FALSE)</f>
        <v>1.26E-2</v>
      </c>
      <c r="V146" s="30">
        <f ca="1">HLOOKUP(V$11,历史数据!$I$3:$XFD$1048576,$R146,FALSE)</f>
        <v>1.7399999999999999E-2</v>
      </c>
      <c r="W146" s="30">
        <f ca="1">HLOOKUP(W$11,历史数据!$I$3:$XFD$1048576,$R146,FALSE)</f>
        <v>1.34E-2</v>
      </c>
      <c r="X146" s="30">
        <f ca="1">HLOOKUP(X$11,历史数据!$I$3:$XFD$1048576,$R146,FALSE)</f>
        <v>1.1299999999999999E-2</v>
      </c>
      <c r="Y146" s="30">
        <f ca="1">HLOOKUP(Y$11,历史数据!$I$3:$XFD$1048576,$R146,FALSE)</f>
        <v>1.09E-2</v>
      </c>
      <c r="Z146" s="30">
        <f ca="1">HLOOKUP(Z$11,历史数据!$I$3:$XFD$1048576,$R146,FALSE)</f>
        <v>1.12E-2</v>
      </c>
      <c r="AA146" s="30">
        <f ca="1">HLOOKUP(AA$11,历史数据!$I$3:$XFD$1048576,$R146,FALSE)</f>
        <v>1.04E-2</v>
      </c>
      <c r="AB146" s="30">
        <f ca="1">HLOOKUP(AB$11,历史数据!$I$3:$XFD$1048576,$R146,FALSE)</f>
        <v>9.5999999999999992E-3</v>
      </c>
      <c r="AC146" s="30">
        <f ca="1">HLOOKUP(AC$11,历史数据!$I$3:$XFD$1048576,$R146,FALSE)</f>
        <v>9.1000000000000004E-3</v>
      </c>
      <c r="AD146" s="30">
        <f ca="1">HLOOKUP(AD$11,历史数据!$I$3:$XFD$1048576,$R146,FALSE)</f>
        <v>1.01E-2</v>
      </c>
      <c r="AE146" s="30">
        <f ca="1">HLOOKUP(AE$11,历史数据!$I$3:$XFD$1048576,$R146,FALSE)</f>
        <v>1.2999999999999999E-2</v>
      </c>
      <c r="AF146" s="30">
        <f ca="1">HLOOKUP(AF$11,历史数据!$I$3:$XFD$1048576,$R146,FALSE)</f>
        <v>2.01E-2</v>
      </c>
      <c r="AG146" s="32">
        <f ca="1">T146/AF146-1</f>
        <v>-0.48756218905472637</v>
      </c>
      <c r="AH146" s="32">
        <f ca="1">T146/U146-1</f>
        <v>-0.18253968253968256</v>
      </c>
    </row>
    <row r="147" spans="2:34">
      <c r="B147" s="26" t="str">
        <f>B1&amp;"各类付费用户数（付费行为角度）"</f>
        <v>赛尔号各类付费用户数（付费行为角度）</v>
      </c>
    </row>
    <row r="150" spans="2:34">
      <c r="K150" s="26" t="s">
        <v>743</v>
      </c>
      <c r="L150" s="26" t="s">
        <v>744</v>
      </c>
    </row>
    <row r="151" spans="2:34">
      <c r="J151" s="26" t="s">
        <v>739</v>
      </c>
      <c r="K151" s="32">
        <f ca="1">T72/AF72-1</f>
        <v>-0.20008260290945801</v>
      </c>
      <c r="L151" s="32">
        <f ca="1">T72/U72-1</f>
        <v>-0.20728546091227429</v>
      </c>
      <c r="S151" s="25" t="s">
        <v>266</v>
      </c>
    </row>
    <row r="152" spans="2:34">
      <c r="J152" s="26" t="s">
        <v>740</v>
      </c>
      <c r="K152" s="32">
        <f ca="1">T73/AF73-1</f>
        <v>-0.46539266662164902</v>
      </c>
      <c r="L152" s="32">
        <f ca="1">T73/U73-1</f>
        <v>2.0494972931167865E-2</v>
      </c>
    </row>
    <row r="153" spans="2:34">
      <c r="J153" s="26" t="s">
        <v>741</v>
      </c>
      <c r="K153" s="32">
        <f ca="1">T74/AF74-1</f>
        <v>-0.33632095603926593</v>
      </c>
      <c r="L153" s="32">
        <f ca="1">T74/U74-1</f>
        <v>-6.5464691993990076E-2</v>
      </c>
      <c r="R153" s="25"/>
      <c r="T153" s="61"/>
      <c r="U153" s="61"/>
      <c r="V153" s="61"/>
    </row>
    <row r="154" spans="2:34">
      <c r="J154" s="26" t="s">
        <v>742</v>
      </c>
      <c r="K154" s="32">
        <f ca="1">T75/AF75-1</f>
        <v>-0.51191394869048934</v>
      </c>
      <c r="L154" s="32">
        <f ca="1">T75/U75-1</f>
        <v>-1.8277424055244018E-2</v>
      </c>
      <c r="R154" s="32"/>
      <c r="T154" s="181"/>
    </row>
    <row r="155" spans="2:34" ht="21">
      <c r="S155" s="183"/>
      <c r="T155" s="550">
        <v>42370</v>
      </c>
      <c r="U155" s="550">
        <v>42401</v>
      </c>
      <c r="V155" s="550">
        <v>42430</v>
      </c>
      <c r="W155" s="550">
        <v>42461</v>
      </c>
      <c r="X155" s="550">
        <v>42491</v>
      </c>
      <c r="Y155" s="550">
        <v>42522</v>
      </c>
      <c r="Z155" s="550">
        <v>42552</v>
      </c>
      <c r="AA155" s="550">
        <v>42583</v>
      </c>
      <c r="AB155" s="550">
        <v>42614</v>
      </c>
      <c r="AC155" s="550">
        <v>42644</v>
      </c>
      <c r="AD155" s="550">
        <v>42675</v>
      </c>
      <c r="AE155" s="550">
        <v>42705</v>
      </c>
    </row>
    <row r="156" spans="2:34">
      <c r="S156" s="551" t="s">
        <v>803</v>
      </c>
      <c r="T156" s="553">
        <f ca="1">IF(OFFSET(INDIRECT($R$54),0,S$5),OFFSET(INDIRECT($R$54),0,S$5),0)</f>
        <v>7145626.2000000002</v>
      </c>
      <c r="U156" s="553">
        <f t="shared" ref="U156:AE156" ca="1" si="42">IF(OFFSET(INDIRECT($R$54),0,T$5),OFFSET(INDIRECT($R$54),0,T$5),0)</f>
        <v>11250347.9</v>
      </c>
      <c r="V156" s="556">
        <f t="shared" ca="1" si="42"/>
        <v>6492509.4000000004</v>
      </c>
      <c r="W156" s="556">
        <f t="shared" ca="1" si="42"/>
        <v>7859361</v>
      </c>
      <c r="X156" s="556">
        <f t="shared" ca="1" si="42"/>
        <v>7016380.0999999996</v>
      </c>
      <c r="Y156" s="556">
        <f t="shared" ca="1" si="42"/>
        <v>8398391.5</v>
      </c>
      <c r="Z156" s="556">
        <f t="shared" ca="1" si="42"/>
        <v>8183185.7000000002</v>
      </c>
      <c r="AA156" s="556">
        <f t="shared" ca="1" si="42"/>
        <v>7342280.2999999998</v>
      </c>
      <c r="AB156" s="556">
        <f t="shared" ca="1" si="42"/>
        <v>0</v>
      </c>
      <c r="AC156" s="556">
        <f t="shared" ca="1" si="42"/>
        <v>0</v>
      </c>
      <c r="AD156" s="556">
        <f t="shared" ca="1" si="42"/>
        <v>0</v>
      </c>
      <c r="AE156" s="556">
        <f t="shared" ca="1" si="42"/>
        <v>0</v>
      </c>
    </row>
    <row r="157" spans="2:34">
      <c r="S157" s="551" t="s">
        <v>822</v>
      </c>
      <c r="T157" s="553">
        <v>5323437.0900000008</v>
      </c>
      <c r="U157" s="553">
        <v>8780764.0399999991</v>
      </c>
      <c r="V157" s="553">
        <v>5369595.3900000006</v>
      </c>
      <c r="W157" s="553">
        <v>6129380.7600000007</v>
      </c>
      <c r="X157" s="553">
        <v>5896866</v>
      </c>
      <c r="Y157" s="553">
        <v>7226664</v>
      </c>
      <c r="Z157" s="553">
        <v>7423723</v>
      </c>
      <c r="AA157" s="553"/>
      <c r="AB157" s="553">
        <f>'KPI-2016'!L3</f>
        <v>0</v>
      </c>
      <c r="AC157" s="553">
        <f>'KPI-2016'!M3</f>
        <v>0</v>
      </c>
      <c r="AD157" s="553">
        <f>'KPI-2016'!N3</f>
        <v>0</v>
      </c>
      <c r="AE157" s="553">
        <f>'KPI-2016'!O3</f>
        <v>0</v>
      </c>
    </row>
    <row r="158" spans="2:34">
      <c r="S158" s="551" t="s">
        <v>824</v>
      </c>
      <c r="T158" s="559">
        <f ca="1">T157/T156</f>
        <v>0.74499238289290881</v>
      </c>
      <c r="U158" s="559">
        <f t="shared" ref="U158:AE158" ca="1" si="43">U157/U156</f>
        <v>0.78048822294642095</v>
      </c>
      <c r="V158" s="559">
        <f ca="1">V157/V156</f>
        <v>0.82704468475625159</v>
      </c>
      <c r="W158" s="559">
        <f ca="1">W157/W156</f>
        <v>0.77988283780322609</v>
      </c>
      <c r="X158" s="559">
        <f t="shared" ca="1" si="43"/>
        <v>0.84044278045882947</v>
      </c>
      <c r="Y158" s="559">
        <f t="shared" ca="1" si="43"/>
        <v>0.86048191490001391</v>
      </c>
      <c r="Z158" s="559">
        <f t="shared" ca="1" si="43"/>
        <v>0.907192293094363</v>
      </c>
      <c r="AA158" s="559"/>
      <c r="AB158" s="559" t="e">
        <f t="shared" ca="1" si="43"/>
        <v>#DIV/0!</v>
      </c>
      <c r="AC158" s="559" t="e">
        <f t="shared" ca="1" si="43"/>
        <v>#DIV/0!</v>
      </c>
      <c r="AD158" s="559" t="e">
        <f t="shared" ca="1" si="43"/>
        <v>#DIV/0!</v>
      </c>
      <c r="AE158" s="559" t="e">
        <f t="shared" ca="1" si="43"/>
        <v>#DIV/0!</v>
      </c>
    </row>
    <row r="159" spans="2:34" ht="17.25">
      <c r="S159" s="552" t="s">
        <v>802</v>
      </c>
      <c r="T159" s="560">
        <f ca="1">T158</f>
        <v>0.74499238289290881</v>
      </c>
      <c r="U159" s="560">
        <v>0.78048822294642095</v>
      </c>
      <c r="V159" s="560">
        <v>0.82704468475625159</v>
      </c>
      <c r="W159" s="559">
        <v>0.77988283780322609</v>
      </c>
      <c r="X159" s="559">
        <v>0.84</v>
      </c>
      <c r="Y159" s="559">
        <f ca="1">Y158</f>
        <v>0.86048191490001391</v>
      </c>
      <c r="Z159" s="559">
        <f ca="1">Z158</f>
        <v>0.907192293094363</v>
      </c>
      <c r="AA159" s="560">
        <v>0.83899999999999997</v>
      </c>
      <c r="AB159" s="560"/>
      <c r="AC159" s="560"/>
      <c r="AD159" s="560"/>
      <c r="AE159" s="560"/>
    </row>
    <row r="160" spans="2:34">
      <c r="S160" s="551" t="s">
        <v>813</v>
      </c>
      <c r="T160" s="219">
        <f t="shared" ref="T160:AE160" ca="1" si="44">T156*T159</f>
        <v>5323437.0900000008</v>
      </c>
      <c r="U160" s="219">
        <f t="shared" ca="1" si="44"/>
        <v>8780764.0399999991</v>
      </c>
      <c r="V160" s="219">
        <f t="shared" ca="1" si="44"/>
        <v>5369595.3900000006</v>
      </c>
      <c r="W160" s="225">
        <f t="shared" ca="1" si="44"/>
        <v>6129380.7600000007</v>
      </c>
      <c r="X160" s="553">
        <v>5896866</v>
      </c>
      <c r="Y160" s="557">
        <f ca="1">Y156*Y159</f>
        <v>7226664</v>
      </c>
      <c r="Z160" s="557">
        <f t="shared" ca="1" si="44"/>
        <v>7423723</v>
      </c>
      <c r="AA160" s="557">
        <f t="shared" ca="1" si="44"/>
        <v>6160173.1716999998</v>
      </c>
      <c r="AB160" s="557">
        <f t="shared" ca="1" si="44"/>
        <v>0</v>
      </c>
      <c r="AC160" s="557">
        <f t="shared" ca="1" si="44"/>
        <v>0</v>
      </c>
      <c r="AD160" s="557">
        <f t="shared" ca="1" si="44"/>
        <v>0</v>
      </c>
      <c r="AE160" s="557">
        <f t="shared" ca="1" si="44"/>
        <v>0</v>
      </c>
    </row>
    <row r="162" spans="2:25">
      <c r="S162" s="602" t="s">
        <v>804</v>
      </c>
      <c r="T162" s="602" t="s">
        <v>805</v>
      </c>
      <c r="U162" s="602" t="s">
        <v>806</v>
      </c>
      <c r="V162" s="602" t="s">
        <v>807</v>
      </c>
      <c r="W162" s="602" t="s">
        <v>808</v>
      </c>
    </row>
    <row r="163" spans="2:25">
      <c r="S163" s="603" t="s">
        <v>809</v>
      </c>
      <c r="T163" s="219">
        <f ca="1">SUM(T156:V156)</f>
        <v>24888483.5</v>
      </c>
      <c r="U163" s="219">
        <f ca="1">SUM(W156:Y156)</f>
        <v>23274132.600000001</v>
      </c>
      <c r="V163" s="219">
        <f ca="1">SUM(Z156:AB156)</f>
        <v>15525466</v>
      </c>
      <c r="W163" s="219">
        <f ca="1">SUM(AC156:AE156)</f>
        <v>0</v>
      </c>
    </row>
    <row r="164" spans="2:25">
      <c r="S164" s="603" t="s">
        <v>586</v>
      </c>
      <c r="T164" s="219">
        <f ca="1">SUM(T160:V160)</f>
        <v>19473796.52</v>
      </c>
      <c r="U164" s="219">
        <f ca="1">SUM(W160:Y160)</f>
        <v>19252910.760000002</v>
      </c>
      <c r="V164" s="219">
        <f ca="1">SUM(Z160:AB160)</f>
        <v>13583896.171700001</v>
      </c>
      <c r="W164" s="219">
        <f ca="1">SUM(AC160:AE160)</f>
        <v>0</v>
      </c>
    </row>
    <row r="167" spans="2:25">
      <c r="X167" s="543"/>
      <c r="Y167" s="25"/>
    </row>
    <row r="168" spans="2:25">
      <c r="X168" s="229"/>
      <c r="Y168" s="229"/>
    </row>
    <row r="169" spans="2:25">
      <c r="B169" s="26" t="str">
        <f>B1&amp;"各类付费用户数（活跃类型角度）"</f>
        <v>赛尔号各类付费用户数（活跃类型角度）</v>
      </c>
    </row>
    <row r="171" spans="2:25">
      <c r="X171" s="229"/>
      <c r="Y171" s="229"/>
    </row>
    <row r="173" spans="2:25">
      <c r="K173" s="26" t="s">
        <v>743</v>
      </c>
      <c r="L173" s="26" t="s">
        <v>744</v>
      </c>
    </row>
    <row r="174" spans="2:25">
      <c r="J174" s="26" t="s">
        <v>745</v>
      </c>
      <c r="K174" s="32">
        <f ca="1">T81/AF81-1</f>
        <v>-0.20008260290945801</v>
      </c>
      <c r="L174" s="32">
        <f ca="1">T81/U81-1</f>
        <v>-0.20728546091227429</v>
      </c>
      <c r="Y174" s="229"/>
    </row>
    <row r="175" spans="2:25">
      <c r="J175" s="26" t="s">
        <v>746</v>
      </c>
      <c r="K175" s="32">
        <f ca="1">T82/AF82-1</f>
        <v>-0.43214707988476075</v>
      </c>
      <c r="L175" s="32">
        <f ca="1">T82/U82-1</f>
        <v>3.7658049693410245E-2</v>
      </c>
    </row>
    <row r="176" spans="2:25">
      <c r="J176" s="26" t="s">
        <v>747</v>
      </c>
      <c r="K176" s="32">
        <f ca="1">T83/AF83-1</f>
        <v>-0.53589438727399452</v>
      </c>
      <c r="L176" s="32">
        <f ca="1">T83/U83-1</f>
        <v>-0.34683515088569616</v>
      </c>
    </row>
    <row r="177" spans="2:23">
      <c r="J177" s="26" t="s">
        <v>748</v>
      </c>
      <c r="K177" s="32">
        <f ca="1">T84/AF84-1</f>
        <v>-0.41695333172961269</v>
      </c>
      <c r="L177" s="32">
        <f ca="1">T84/U84-1</f>
        <v>-7.7054158773073866E-2</v>
      </c>
    </row>
    <row r="179" spans="2:23">
      <c r="S179" s="719"/>
      <c r="T179" s="719"/>
      <c r="U179" s="719"/>
      <c r="V179" s="719"/>
      <c r="W179" s="719"/>
    </row>
    <row r="180" spans="2:23">
      <c r="W180" s="32"/>
    </row>
    <row r="181" spans="2:23">
      <c r="S181" s="264"/>
    </row>
    <row r="182" spans="2:23">
      <c r="S182" s="264"/>
    </row>
    <row r="183" spans="2:23">
      <c r="S183" s="264"/>
    </row>
    <row r="185" spans="2:23">
      <c r="S185" s="25" t="s">
        <v>375</v>
      </c>
    </row>
    <row r="186" spans="2:23">
      <c r="S186" s="26" t="s">
        <v>376</v>
      </c>
    </row>
    <row r="191" spans="2:23">
      <c r="B191" s="26" t="str">
        <f>B1&amp;"付费用户贡献占比（付费行为角度）"</f>
        <v>赛尔号付费用户贡献占比（付费行为角度）</v>
      </c>
    </row>
    <row r="194" spans="16:35">
      <c r="P194" s="26" t="s">
        <v>240</v>
      </c>
      <c r="Q194" s="26" t="s">
        <v>196</v>
      </c>
      <c r="R194" s="26" t="s">
        <v>197</v>
      </c>
      <c r="S194" s="26" t="s">
        <v>377</v>
      </c>
      <c r="T194" s="61" t="str">
        <f t="shared" ref="T194:AF194" si="45">T12</f>
        <v>201608</v>
      </c>
      <c r="U194" s="61" t="str">
        <f t="shared" si="45"/>
        <v>201607</v>
      </c>
      <c r="V194" s="61" t="str">
        <f t="shared" si="45"/>
        <v>201606</v>
      </c>
      <c r="W194" s="61" t="str">
        <f t="shared" si="45"/>
        <v>201605</v>
      </c>
      <c r="X194" s="61" t="str">
        <f t="shared" si="45"/>
        <v>201604</v>
      </c>
      <c r="Y194" s="61" t="str">
        <f t="shared" si="45"/>
        <v>201603</v>
      </c>
      <c r="Z194" s="61" t="str">
        <f t="shared" si="45"/>
        <v>201602</v>
      </c>
      <c r="AA194" s="61" t="str">
        <f t="shared" si="45"/>
        <v>201601</v>
      </c>
      <c r="AB194" s="61" t="str">
        <f t="shared" si="45"/>
        <v>201512</v>
      </c>
      <c r="AC194" s="61" t="str">
        <f t="shared" si="45"/>
        <v>201511</v>
      </c>
      <c r="AD194" s="61" t="str">
        <f t="shared" si="45"/>
        <v>201510</v>
      </c>
      <c r="AE194" s="61" t="str">
        <f t="shared" si="45"/>
        <v>201509</v>
      </c>
      <c r="AF194" s="61" t="str">
        <f t="shared" si="45"/>
        <v>201508</v>
      </c>
      <c r="AG194" s="26" t="s">
        <v>190</v>
      </c>
      <c r="AH194" s="26" t="s">
        <v>191</v>
      </c>
      <c r="AI194" s="26" t="s">
        <v>380</v>
      </c>
    </row>
    <row r="195" spans="16:35">
      <c r="P195" s="26">
        <f>历史数据!F73</f>
        <v>73</v>
      </c>
      <c r="Q195" s="26">
        <f>P195+$B$7</f>
        <v>73</v>
      </c>
      <c r="R195" s="26">
        <f>Q195-历史数据!$B$2</f>
        <v>71</v>
      </c>
      <c r="S195" s="542" t="s">
        <v>89</v>
      </c>
      <c r="T195" s="32">
        <f ca="1">HLOOKUP(T$11,历史数据!$I$3:$XFD$1048576,$R195,FALSE)</f>
        <v>0.67400000000000004</v>
      </c>
      <c r="U195" s="32">
        <f ca="1">HLOOKUP(U$11,历史数据!$I$3:$XFD$1048576,$R195,FALSE)</f>
        <v>0.61029999999999995</v>
      </c>
      <c r="V195" s="32">
        <f ca="1">HLOOKUP(V$11,历史数据!$I$3:$XFD$1048576,$R195,FALSE)</f>
        <v>0.62909999999999999</v>
      </c>
      <c r="W195" s="32">
        <f ca="1">HLOOKUP(W$11,历史数据!$I$3:$XFD$1048576,$R195,FALSE)</f>
        <v>0.63319999999999999</v>
      </c>
      <c r="X195" s="32">
        <f ca="1">HLOOKUP(X$11,历史数据!$I$3:$XFD$1048576,$R195,FALSE)</f>
        <v>0.60429999999999995</v>
      </c>
      <c r="Y195" s="32">
        <f ca="1">HLOOKUP(Y$11,历史数据!$I$3:$XFD$1048576,$R195,FALSE)</f>
        <v>0.72250000000000003</v>
      </c>
      <c r="Z195" s="32">
        <f ca="1">HLOOKUP(Z$11,历史数据!$I$3:$XFD$1048576,$R195,FALSE)</f>
        <v>0.62160000000000004</v>
      </c>
      <c r="AA195" s="32">
        <f ca="1">HLOOKUP(AA$11,历史数据!$I$3:$XFD$1048576,$R195,FALSE)</f>
        <v>0.57479999999999998</v>
      </c>
      <c r="AB195" s="32">
        <f ca="1">HLOOKUP(AB$11,历史数据!$I$3:$XFD$1048576,$R195,FALSE)</f>
        <v>0.65990000000000004</v>
      </c>
      <c r="AC195" s="32">
        <f ca="1">HLOOKUP(AC$11,历史数据!$I$3:$XFD$1048576,$R195,FALSE)</f>
        <v>0.69130000000000003</v>
      </c>
      <c r="AD195" s="32">
        <f ca="1">HLOOKUP(AD$11,历史数据!$I$3:$XFD$1048576,$R195,FALSE)</f>
        <v>0.60440000000000005</v>
      </c>
      <c r="AE195" s="32">
        <f ca="1">HLOOKUP(AE$11,历史数据!$I$3:$XFD$1048576,$R195,FALSE)</f>
        <v>0.71379999999999999</v>
      </c>
      <c r="AF195" s="32">
        <f ca="1">HLOOKUP(AF$11,历史数据!$I$3:$XFD$1048576,$R195,FALSE)</f>
        <v>0.66020000000000001</v>
      </c>
      <c r="AG195" s="30">
        <f ca="1">T195/AF195-1</f>
        <v>2.0902756740381667E-2</v>
      </c>
      <c r="AH195" s="32">
        <f ca="1">T195/U195-1</f>
        <v>0.10437489759134877</v>
      </c>
      <c r="AI195" s="197">
        <f ca="1">AVERAGE(T195:AF195)</f>
        <v>0.64610769230769227</v>
      </c>
    </row>
    <row r="196" spans="16:35">
      <c r="P196" s="26">
        <f>历史数据!F74</f>
        <v>74</v>
      </c>
      <c r="Q196" s="26">
        <f>P196+$B$7</f>
        <v>74</v>
      </c>
      <c r="R196" s="26">
        <f>Q196-历史数据!$B$2</f>
        <v>72</v>
      </c>
      <c r="S196" s="29" t="s">
        <v>90</v>
      </c>
      <c r="T196" s="32">
        <f ca="1">HLOOKUP(T$11,历史数据!$I$3:$XFD$1048576,$R196,FALSE)</f>
        <v>0.7823</v>
      </c>
      <c r="U196" s="32">
        <f ca="1">HLOOKUP(U$11,历史数据!$I$3:$XFD$1048576,$R196,FALSE)</f>
        <v>0.746</v>
      </c>
      <c r="V196" s="32">
        <f ca="1">HLOOKUP(V$11,历史数据!$I$3:$XFD$1048576,$R196,FALSE)</f>
        <v>0.75170000000000003</v>
      </c>
      <c r="W196" s="32">
        <f ca="1">HLOOKUP(W$11,历史数据!$I$3:$XFD$1048576,$R196,FALSE)</f>
        <v>0.72570000000000001</v>
      </c>
      <c r="X196" s="32">
        <f ca="1">HLOOKUP(X$11,历史数据!$I$3:$XFD$1048576,$R196,FALSE)</f>
        <v>0.70499999999999996</v>
      </c>
      <c r="Y196" s="32">
        <f ca="1">HLOOKUP(Y$11,历史数据!$I$3:$XFD$1048576,$R196,FALSE)</f>
        <v>0.78900000000000003</v>
      </c>
      <c r="Z196" s="32">
        <f ca="1">HLOOKUP(Z$11,历史数据!$I$3:$XFD$1048576,$R196,FALSE)</f>
        <v>0.69869999999999999</v>
      </c>
      <c r="AA196" s="32">
        <f ca="1">HLOOKUP(AA$11,历史数据!$I$3:$XFD$1048576,$R196,FALSE)</f>
        <v>0.73509999999999998</v>
      </c>
      <c r="AB196" s="32">
        <f ca="1">HLOOKUP(AB$11,历史数据!$I$3:$XFD$1048576,$R196,FALSE)</f>
        <v>0.81889999999999996</v>
      </c>
      <c r="AC196" s="32">
        <f ca="1">HLOOKUP(AC$11,历史数据!$I$3:$XFD$1048576,$R196,FALSE)</f>
        <v>0.83350000000000002</v>
      </c>
      <c r="AD196" s="32">
        <f ca="1">HLOOKUP(AD$11,历史数据!$I$3:$XFD$1048576,$R196,FALSE)</f>
        <v>0.76929999999999998</v>
      </c>
      <c r="AE196" s="32">
        <f ca="1">HLOOKUP(AE$11,历史数据!$I$3:$XFD$1048576,$R196,FALSE)</f>
        <v>0.83109999999999995</v>
      </c>
      <c r="AF196" s="32">
        <f ca="1">HLOOKUP(AF$11,历史数据!$I$3:$XFD$1048576,$R196,FALSE)</f>
        <v>0.76160000000000005</v>
      </c>
      <c r="AG196" s="30">
        <f ca="1">T196/AF196-1</f>
        <v>2.7179621848739455E-2</v>
      </c>
      <c r="AH196" s="32">
        <f ca="1">T196/U196-1</f>
        <v>4.8659517426273391E-2</v>
      </c>
      <c r="AI196" s="197">
        <f ca="1">AVERAGE(T196:AF196)</f>
        <v>0.76522307692307678</v>
      </c>
    </row>
    <row r="197" spans="16:35">
      <c r="P197" s="26">
        <f>历史数据!F75</f>
        <v>75</v>
      </c>
      <c r="Q197" s="26">
        <f>P197+$B$7</f>
        <v>75</v>
      </c>
      <c r="R197" s="26">
        <f>Q197-历史数据!$B$2</f>
        <v>73</v>
      </c>
      <c r="S197" s="29" t="s">
        <v>91</v>
      </c>
      <c r="T197" s="32">
        <f ca="1">HLOOKUP(T$11,历史数据!$I$3:$XFD$1048576,$R197,FALSE)</f>
        <v>0.48020000000000002</v>
      </c>
      <c r="U197" s="32">
        <f ca="1">HLOOKUP(U$11,历史数据!$I$3:$XFD$1048576,$R197,FALSE)</f>
        <v>0.43609999999999999</v>
      </c>
      <c r="V197" s="32">
        <f ca="1">HLOOKUP(V$11,历史数据!$I$3:$XFD$1048576,$R197,FALSE)</f>
        <v>0.47810000000000002</v>
      </c>
      <c r="W197" s="32">
        <f ca="1">HLOOKUP(W$11,历史数据!$I$3:$XFD$1048576,$R197,FALSE)</f>
        <v>0.48449999999999999</v>
      </c>
      <c r="X197" s="32">
        <f ca="1">HLOOKUP(X$11,历史数据!$I$3:$XFD$1048576,$R197,FALSE)</f>
        <v>0.45200000000000001</v>
      </c>
      <c r="Y197" s="32">
        <f ca="1">HLOOKUP(Y$11,历史数据!$I$3:$XFD$1048576,$R197,FALSE)</f>
        <v>0.57699999999999996</v>
      </c>
      <c r="Z197" s="32">
        <f ca="1">HLOOKUP(Z$11,历史数据!$I$3:$XFD$1048576,$R197,FALSE)</f>
        <v>0.45229999999999998</v>
      </c>
      <c r="AA197" s="32">
        <f ca="1">HLOOKUP(AA$11,历史数据!$I$3:$XFD$1048576,$R197,FALSE)</f>
        <v>0.38769999999999999</v>
      </c>
      <c r="AB197" s="32">
        <f ca="1">HLOOKUP(AB$11,历史数据!$I$3:$XFD$1048576,$R197,FALSE)</f>
        <v>0.48670000000000002</v>
      </c>
      <c r="AC197" s="32">
        <f ca="1">HLOOKUP(AC$11,历史数据!$I$3:$XFD$1048576,$R197,FALSE)</f>
        <v>0.51990000000000003</v>
      </c>
      <c r="AD197" s="32">
        <f ca="1">HLOOKUP(AD$11,历史数据!$I$3:$XFD$1048576,$R197,FALSE)</f>
        <v>0.44140000000000001</v>
      </c>
      <c r="AE197" s="32">
        <f ca="1">HLOOKUP(AE$11,历史数据!$I$3:$XFD$1048576,$R197,FALSE)</f>
        <v>0.56110000000000004</v>
      </c>
      <c r="AF197" s="32">
        <f ca="1">HLOOKUP(AF$11,历史数据!$I$3:$XFD$1048576,$R197,FALSE)</f>
        <v>0.47439999999999999</v>
      </c>
      <c r="AG197" s="30">
        <f ca="1">T197/AF197-1</f>
        <v>1.2225969645868418E-2</v>
      </c>
      <c r="AH197" s="32">
        <f ca="1">T197/U197-1</f>
        <v>0.101123595505618</v>
      </c>
      <c r="AI197" s="197">
        <f ca="1">AVERAGE(T197:AF197)</f>
        <v>0.47933846153846155</v>
      </c>
    </row>
    <row r="198" spans="16:35">
      <c r="P198" s="26">
        <f>历史数据!F76</f>
        <v>76</v>
      </c>
      <c r="Q198" s="26">
        <f>P198+$B$7</f>
        <v>76</v>
      </c>
      <c r="R198" s="26">
        <f>Q198-历史数据!$B$2</f>
        <v>74</v>
      </c>
      <c r="S198" s="29" t="s">
        <v>92</v>
      </c>
      <c r="T198" s="32">
        <f ca="1">HLOOKUP(T$11,历史数据!$I$3:$XFD$1048576,$R198,FALSE)</f>
        <v>0.69169999999999998</v>
      </c>
      <c r="U198" s="32">
        <f ca="1">HLOOKUP(U$11,历史数据!$I$3:$XFD$1048576,$R198,FALSE)</f>
        <v>0.63819999999999999</v>
      </c>
      <c r="V198" s="32">
        <f ca="1">HLOOKUP(V$11,历史数据!$I$3:$XFD$1048576,$R198,FALSE)</f>
        <v>0.67789999999999995</v>
      </c>
      <c r="W198" s="32">
        <f ca="1">HLOOKUP(W$11,历史数据!$I$3:$XFD$1048576,$R198,FALSE)</f>
        <v>0.68420000000000003</v>
      </c>
      <c r="X198" s="32">
        <f ca="1">HLOOKUP(X$11,历史数据!$I$3:$XFD$1048576,$R198,FALSE)</f>
        <v>0.69340000000000002</v>
      </c>
      <c r="Y198" s="32">
        <f ca="1">HLOOKUP(Y$11,历史数据!$I$3:$XFD$1048576,$R198,FALSE)</f>
        <v>0.79900000000000004</v>
      </c>
      <c r="Z198" s="32">
        <f ca="1">HLOOKUP(Z$11,历史数据!$I$3:$XFD$1048576,$R198,FALSE)</f>
        <v>0.66690000000000005</v>
      </c>
      <c r="AA198" s="32">
        <f ca="1">HLOOKUP(AA$11,历史数据!$I$3:$XFD$1048576,$R198,FALSE)</f>
        <v>0.62909999999999999</v>
      </c>
      <c r="AB198" s="32">
        <f ca="1">HLOOKUP(AB$11,历史数据!$I$3:$XFD$1048576,$R198,FALSE)</f>
        <v>0.73780000000000001</v>
      </c>
      <c r="AC198" s="32">
        <f ca="1">HLOOKUP(AC$11,历史数据!$I$3:$XFD$1048576,$R198,FALSE)</f>
        <v>0.73599999999999999</v>
      </c>
      <c r="AD198" s="32">
        <f ca="1">HLOOKUP(AD$11,历史数据!$I$3:$XFD$1048576,$R198,FALSE)</f>
        <v>0.62109999999999999</v>
      </c>
      <c r="AE198" s="32">
        <f ca="1">HLOOKUP(AE$11,历史数据!$I$3:$XFD$1048576,$R198,FALSE)</f>
        <v>0.70740000000000003</v>
      </c>
      <c r="AF198" s="32">
        <f ca="1">HLOOKUP(AF$11,历史数据!$I$3:$XFD$1048576,$R198,FALSE)</f>
        <v>0.63890000000000002</v>
      </c>
      <c r="AG198" s="30">
        <f ca="1">T198/AF198-1</f>
        <v>8.2642041007982447E-2</v>
      </c>
      <c r="AH198" s="32">
        <f ca="1">T198/U198-1</f>
        <v>8.3829520526480739E-2</v>
      </c>
      <c r="AI198" s="197">
        <f ca="1">AVERAGE(T198:AF198)</f>
        <v>0.68627692307692301</v>
      </c>
    </row>
    <row r="199" spans="16:35">
      <c r="AG199" s="32"/>
      <c r="AH199" s="32"/>
    </row>
    <row r="203" spans="16:35">
      <c r="P203" s="26" t="s">
        <v>240</v>
      </c>
      <c r="Q203" s="26" t="s">
        <v>196</v>
      </c>
      <c r="R203" s="26" t="s">
        <v>197</v>
      </c>
      <c r="S203" s="26" t="s">
        <v>378</v>
      </c>
      <c r="T203" s="61" t="str">
        <f t="shared" ref="T203:AF203" si="46">T12</f>
        <v>201608</v>
      </c>
      <c r="U203" s="61" t="str">
        <f t="shared" si="46"/>
        <v>201607</v>
      </c>
      <c r="V203" s="61" t="str">
        <f t="shared" si="46"/>
        <v>201606</v>
      </c>
      <c r="W203" s="61" t="str">
        <f t="shared" si="46"/>
        <v>201605</v>
      </c>
      <c r="X203" s="61" t="str">
        <f t="shared" si="46"/>
        <v>201604</v>
      </c>
      <c r="Y203" s="61" t="str">
        <f t="shared" si="46"/>
        <v>201603</v>
      </c>
      <c r="Z203" s="61" t="str">
        <f t="shared" si="46"/>
        <v>201602</v>
      </c>
      <c r="AA203" s="61" t="str">
        <f t="shared" si="46"/>
        <v>201601</v>
      </c>
      <c r="AB203" s="61" t="str">
        <f t="shared" si="46"/>
        <v>201512</v>
      </c>
      <c r="AC203" s="61" t="str">
        <f t="shared" si="46"/>
        <v>201511</v>
      </c>
      <c r="AD203" s="61" t="str">
        <f t="shared" si="46"/>
        <v>201510</v>
      </c>
      <c r="AE203" s="61" t="str">
        <f t="shared" si="46"/>
        <v>201509</v>
      </c>
      <c r="AF203" s="61" t="str">
        <f t="shared" si="46"/>
        <v>201508</v>
      </c>
      <c r="AG203" s="26" t="s">
        <v>190</v>
      </c>
      <c r="AH203" s="26" t="s">
        <v>191</v>
      </c>
      <c r="AI203" s="26" t="s">
        <v>380</v>
      </c>
    </row>
    <row r="204" spans="16:35">
      <c r="P204" s="26">
        <f>历史数据!F81</f>
        <v>81</v>
      </c>
      <c r="Q204" s="26">
        <f>P204+$B$7</f>
        <v>81</v>
      </c>
      <c r="R204" s="26">
        <f>Q204-历史数据!$B$2</f>
        <v>79</v>
      </c>
      <c r="S204" s="542" t="s">
        <v>99</v>
      </c>
      <c r="T204" s="293">
        <f ca="1">HLOOKUP(T$11,历史数据!$I$3:$XFD$1048576,$R204,FALSE)</f>
        <v>3373.26</v>
      </c>
      <c r="U204" s="293">
        <f ca="1">HLOOKUP(U$11,历史数据!$I$3:$XFD$1048576,$R204,FALSE)</f>
        <v>2768.43</v>
      </c>
      <c r="V204" s="293">
        <f ca="1">HLOOKUP(V$11,历史数据!$I$3:$XFD$1048576,$R204,FALSE)</f>
        <v>2809.89</v>
      </c>
      <c r="W204" s="293">
        <f ca="1">HLOOKUP(W$11,历史数据!$I$3:$XFD$1048576,$R204,FALSE)</f>
        <v>2419.7600000000002</v>
      </c>
      <c r="X204" s="293">
        <f ca="1">HLOOKUP(X$11,历史数据!$I$3:$XFD$1048576,$R204,FALSE)</f>
        <v>2574.77</v>
      </c>
      <c r="Y204" s="293">
        <f ca="1">HLOOKUP(Y$11,历史数据!$I$3:$XFD$1048576,$R204,FALSE)</f>
        <v>2537.91</v>
      </c>
      <c r="Z204" s="293">
        <f ca="1">HLOOKUP(Z$11,历史数据!$I$3:$XFD$1048576,$R204,FALSE)</f>
        <v>2966.04</v>
      </c>
      <c r="AA204" s="293">
        <f ca="1">HLOOKUP(AA$11,历史数据!$I$3:$XFD$1048576,$R204,FALSE)</f>
        <v>2796.31</v>
      </c>
      <c r="AB204" s="293">
        <f ca="1">HLOOKUP(AB$11,历史数据!$I$3:$XFD$1048576,$R204,FALSE)</f>
        <v>2490.86</v>
      </c>
      <c r="AC204" s="293">
        <f ca="1">HLOOKUP(AC$11,历史数据!$I$3:$XFD$1048576,$R204,FALSE)</f>
        <v>2520.09</v>
      </c>
      <c r="AD204" s="293">
        <f ca="1">HLOOKUP(AD$11,历史数据!$I$3:$XFD$1048576,$R204,FALSE)</f>
        <v>2619.31</v>
      </c>
      <c r="AE204" s="293">
        <f ca="1">HLOOKUP(AE$11,历史数据!$I$3:$XFD$1048576,$R204,FALSE)</f>
        <v>2565.25</v>
      </c>
      <c r="AF204" s="293">
        <f ca="1">HLOOKUP(AF$11,历史数据!$I$3:$XFD$1048576,$R204,FALSE)</f>
        <v>3158.75</v>
      </c>
      <c r="AG204" s="293">
        <f ca="1">T204/AF204-1</f>
        <v>6.7909774436090364E-2</v>
      </c>
      <c r="AH204" s="293">
        <f ca="1">T204/U204-1</f>
        <v>0.21847400873419254</v>
      </c>
      <c r="AI204" s="68">
        <f ca="1">AVERAGE(T204:AF204)</f>
        <v>2738.51</v>
      </c>
    </row>
    <row r="205" spans="16:35">
      <c r="P205" s="26">
        <f>历史数据!F82</f>
        <v>82</v>
      </c>
      <c r="Q205" s="26">
        <f>P205+$B$7</f>
        <v>82</v>
      </c>
      <c r="R205" s="26">
        <f>Q205-历史数据!$B$2</f>
        <v>80</v>
      </c>
      <c r="S205" s="29" t="s">
        <v>100</v>
      </c>
      <c r="T205" s="293">
        <f ca="1">HLOOKUP(T$11,历史数据!$I$3:$XFD$1048576,$R205,FALSE)</f>
        <v>8032.42</v>
      </c>
      <c r="U205" s="293">
        <f ca="1">HLOOKUP(U$11,历史数据!$I$3:$XFD$1048576,$R205,FALSE)</f>
        <v>6750.74</v>
      </c>
      <c r="V205" s="293">
        <f ca="1">HLOOKUP(V$11,历史数据!$I$3:$XFD$1048576,$R205,FALSE)</f>
        <v>5906.04</v>
      </c>
      <c r="W205" s="293">
        <f ca="1">HLOOKUP(W$11,历史数据!$I$3:$XFD$1048576,$R205,FALSE)</f>
        <v>5266.53</v>
      </c>
      <c r="X205" s="293">
        <f ca="1">HLOOKUP(X$11,历史数据!$I$3:$XFD$1048576,$R205,FALSE)</f>
        <v>5674.51</v>
      </c>
      <c r="Y205" s="293">
        <f ca="1">HLOOKUP(Y$11,历史数据!$I$3:$XFD$1048576,$R205,FALSE)</f>
        <v>5163.3999999999996</v>
      </c>
      <c r="Z205" s="293">
        <f ca="1">HLOOKUP(Z$11,历史数据!$I$3:$XFD$1048576,$R205,FALSE)</f>
        <v>7052.46</v>
      </c>
      <c r="AA205" s="293">
        <f ca="1">HLOOKUP(AA$11,历史数据!$I$3:$XFD$1048576,$R205,FALSE)</f>
        <v>5904.27</v>
      </c>
      <c r="AB205" s="293">
        <f ca="1">HLOOKUP(AB$11,历史数据!$I$3:$XFD$1048576,$R205,FALSE)</f>
        <v>5002.51</v>
      </c>
      <c r="AC205" s="293">
        <f ca="1">HLOOKUP(AC$11,历史数据!$I$3:$XFD$1048576,$R205,FALSE)</f>
        <v>5539.35</v>
      </c>
      <c r="AD205" s="293">
        <f ca="1">HLOOKUP(AD$11,历史数据!$I$3:$XFD$1048576,$R205,FALSE)</f>
        <v>5576.75</v>
      </c>
      <c r="AE205" s="293">
        <f ca="1">HLOOKUP(AE$11,历史数据!$I$3:$XFD$1048576,$R205,FALSE)</f>
        <v>5329.6</v>
      </c>
      <c r="AF205" s="293">
        <f ca="1">HLOOKUP(AF$11,历史数据!$I$3:$XFD$1048576,$R205,FALSE)</f>
        <v>6709.49</v>
      </c>
      <c r="AG205" s="293">
        <f ca="1">T205/AF205-1</f>
        <v>0.19717295949468583</v>
      </c>
      <c r="AH205" s="293">
        <f ca="1">T205/U205-1</f>
        <v>0.1898577044886931</v>
      </c>
      <c r="AI205" s="68">
        <f ca="1">AVERAGE(T205:AF205)</f>
        <v>5992.9284615384622</v>
      </c>
    </row>
    <row r="206" spans="16:35">
      <c r="P206" s="26">
        <f>历史数据!F83</f>
        <v>83</v>
      </c>
      <c r="Q206" s="26">
        <f>P206+$B$7</f>
        <v>83</v>
      </c>
      <c r="R206" s="26">
        <f>Q206-历史数据!$B$2</f>
        <v>81</v>
      </c>
      <c r="S206" s="29" t="s">
        <v>101</v>
      </c>
      <c r="T206" s="293">
        <f ca="1">HLOOKUP(T$11,历史数据!$I$3:$XFD$1048576,$R206,FALSE)</f>
        <v>2810.8</v>
      </c>
      <c r="U206" s="293">
        <f ca="1">HLOOKUP(U$11,历史数据!$I$3:$XFD$1048576,$R206,FALSE)</f>
        <v>2568.96</v>
      </c>
      <c r="V206" s="293">
        <f ca="1">HLOOKUP(V$11,历史数据!$I$3:$XFD$1048576,$R206,FALSE)</f>
        <v>2456.6799999999998</v>
      </c>
      <c r="W206" s="293">
        <f ca="1">HLOOKUP(W$11,历史数据!$I$3:$XFD$1048576,$R206,FALSE)</f>
        <v>2354.94</v>
      </c>
      <c r="X206" s="293">
        <f ca="1">HLOOKUP(X$11,历史数据!$I$3:$XFD$1048576,$R206,FALSE)</f>
        <v>2424.63</v>
      </c>
      <c r="Y206" s="293">
        <f ca="1">HLOOKUP(Y$11,历史数据!$I$3:$XFD$1048576,$R206,FALSE)</f>
        <v>2449.46</v>
      </c>
      <c r="Z206" s="293">
        <f ca="1">HLOOKUP(Z$11,历史数据!$I$3:$XFD$1048576,$R206,FALSE)</f>
        <v>2722.46</v>
      </c>
      <c r="AA206" s="293">
        <f ca="1">HLOOKUP(AA$11,历史数据!$I$3:$XFD$1048576,$R206,FALSE)</f>
        <v>2716.29</v>
      </c>
      <c r="AB206" s="293">
        <f ca="1">HLOOKUP(AB$11,历史数据!$I$3:$XFD$1048576,$R206,FALSE)</f>
        <v>2226.8000000000002</v>
      </c>
      <c r="AC206" s="293">
        <f ca="1">HLOOKUP(AC$11,历史数据!$I$3:$XFD$1048576,$R206,FALSE)</f>
        <v>2088.41</v>
      </c>
      <c r="AD206" s="293">
        <f ca="1">HLOOKUP(AD$11,历史数据!$I$3:$XFD$1048576,$R206,FALSE)</f>
        <v>2206.12</v>
      </c>
      <c r="AE206" s="293">
        <f ca="1">HLOOKUP(AE$11,历史数据!$I$3:$XFD$1048576,$R206,FALSE)</f>
        <v>2207.9699999999998</v>
      </c>
      <c r="AF206" s="293">
        <f ca="1">HLOOKUP(AF$11,历史数据!$I$3:$XFD$1048576,$R206,FALSE)</f>
        <v>2716.5</v>
      </c>
      <c r="AG206" s="293">
        <f ca="1">T206/AF206-1</f>
        <v>3.4713786121848056E-2</v>
      </c>
      <c r="AH206" s="293">
        <f ca="1">T206/U206-1</f>
        <v>9.4139262580966721E-2</v>
      </c>
      <c r="AI206" s="68">
        <f ca="1">AVERAGE(T206:AF206)</f>
        <v>2457.6938461538462</v>
      </c>
    </row>
    <row r="207" spans="16:35">
      <c r="P207" s="26">
        <f>历史数据!F84</f>
        <v>84</v>
      </c>
      <c r="Q207" s="26">
        <f>P207+$B$7</f>
        <v>84</v>
      </c>
      <c r="R207" s="26">
        <f>Q207-历史数据!$B$2</f>
        <v>82</v>
      </c>
      <c r="S207" s="29" t="s">
        <v>102</v>
      </c>
      <c r="T207" s="293">
        <f ca="1">HLOOKUP(T$11,历史数据!$I$3:$XFD$1048576,$R207,FALSE)</f>
        <v>3891.78</v>
      </c>
      <c r="U207" s="293">
        <f ca="1">HLOOKUP(U$11,历史数据!$I$3:$XFD$1048576,$R207,FALSE)</f>
        <v>3113.8</v>
      </c>
      <c r="V207" s="293">
        <f ca="1">HLOOKUP(V$11,历史数据!$I$3:$XFD$1048576,$R207,FALSE)</f>
        <v>3116.02</v>
      </c>
      <c r="W207" s="293">
        <f ca="1">HLOOKUP(W$11,历史数据!$I$3:$XFD$1048576,$R207,FALSE)</f>
        <v>2565.42</v>
      </c>
      <c r="X207" s="293">
        <f ca="1">HLOOKUP(X$11,历史数据!$I$3:$XFD$1048576,$R207,FALSE)</f>
        <v>2833.3</v>
      </c>
      <c r="Y207" s="293">
        <f ca="1">HLOOKUP(Y$11,历史数据!$I$3:$XFD$1048576,$R207,FALSE)</f>
        <v>2698.29</v>
      </c>
      <c r="Z207" s="293">
        <f ca="1">HLOOKUP(Z$11,历史数据!$I$3:$XFD$1048576,$R207,FALSE)</f>
        <v>3338.09</v>
      </c>
      <c r="AA207" s="293">
        <f ca="1">HLOOKUP(AA$11,历史数据!$I$3:$XFD$1048576,$R207,FALSE)</f>
        <v>3090.49</v>
      </c>
      <c r="AB207" s="293">
        <f ca="1">HLOOKUP(AB$11,历史数据!$I$3:$XFD$1048576,$R207,FALSE)</f>
        <v>2756.76</v>
      </c>
      <c r="AC207" s="293">
        <f ca="1">HLOOKUP(AC$11,历史数据!$I$3:$XFD$1048576,$R207,FALSE)</f>
        <v>2798.17</v>
      </c>
      <c r="AD207" s="293">
        <f ca="1">HLOOKUP(AD$11,历史数据!$I$3:$XFD$1048576,$R207,FALSE)</f>
        <v>2920.68</v>
      </c>
      <c r="AE207" s="293">
        <f ca="1">HLOOKUP(AE$11,历史数据!$I$3:$XFD$1048576,$R207,FALSE)</f>
        <v>2792.99</v>
      </c>
      <c r="AF207" s="293">
        <f ca="1">HLOOKUP(AF$11,历史数据!$I$3:$XFD$1048576,$R207,FALSE)</f>
        <v>3479.69</v>
      </c>
      <c r="AG207" s="293">
        <f ca="1">T207/AF207-1</f>
        <v>0.1184272162175366</v>
      </c>
      <c r="AH207" s="293">
        <f ca="1">T207/U207-1</f>
        <v>0.24984905902755483</v>
      </c>
      <c r="AI207" s="68">
        <f ca="1">AVERAGE(T207:AF207)</f>
        <v>3030.4215384615386</v>
      </c>
    </row>
    <row r="208" spans="16:35">
      <c r="P208" s="26">
        <f>历史数据!F85</f>
        <v>85</v>
      </c>
      <c r="Q208" s="26">
        <f>P208+$B$7</f>
        <v>85</v>
      </c>
      <c r="R208" s="26">
        <f>Q208-历史数据!$B$2</f>
        <v>83</v>
      </c>
      <c r="S208" s="29" t="s">
        <v>103</v>
      </c>
      <c r="T208" s="293">
        <f ca="1">HLOOKUP(T$11,历史数据!$I$3:$XFD$1048576,$R208,FALSE)</f>
        <v>2521.31</v>
      </c>
      <c r="U208" s="293">
        <f ca="1">HLOOKUP(U$11,历史数据!$I$3:$XFD$1048576,$R208,FALSE)</f>
        <v>2180.41</v>
      </c>
      <c r="V208" s="293">
        <f ca="1">HLOOKUP(V$11,历史数据!$I$3:$XFD$1048576,$R208,FALSE)</f>
        <v>2253.6</v>
      </c>
      <c r="W208" s="293">
        <f ca="1">HLOOKUP(W$11,历史数据!$I$3:$XFD$1048576,$R208,FALSE)</f>
        <v>1861.73</v>
      </c>
      <c r="X208" s="293">
        <f ca="1">HLOOKUP(X$11,历史数据!$I$3:$XFD$1048576,$R208,FALSE)</f>
        <v>1861.37</v>
      </c>
      <c r="Y208" s="293">
        <f ca="1">HLOOKUP(Y$11,历史数据!$I$3:$XFD$1048576,$R208,FALSE)</f>
        <v>1881.98</v>
      </c>
      <c r="Z208" s="293">
        <f ca="1">HLOOKUP(Z$11,历史数据!$I$3:$XFD$1048576,$R208,FALSE)</f>
        <v>2136.4699999999998</v>
      </c>
      <c r="AA208" s="293">
        <f ca="1">HLOOKUP(AA$11,历史数据!$I$3:$XFD$1048576,$R208,FALSE)</f>
        <v>2050.9499999999998</v>
      </c>
      <c r="AB208" s="293">
        <f ca="1">HLOOKUP(AB$11,历史数据!$I$3:$XFD$1048576,$R208,FALSE)</f>
        <v>1806.43</v>
      </c>
      <c r="AC208" s="293">
        <f ca="1">HLOOKUP(AC$11,历史数据!$I$3:$XFD$1048576,$R208,FALSE)</f>
        <v>1780.01</v>
      </c>
      <c r="AD208" s="293">
        <f ca="1">HLOOKUP(AD$11,历史数据!$I$3:$XFD$1048576,$R208,FALSE)</f>
        <v>2015.02</v>
      </c>
      <c r="AE208" s="293">
        <f ca="1">HLOOKUP(AE$11,历史数据!$I$3:$XFD$1048576,$R208,FALSE)</f>
        <v>2152.67</v>
      </c>
      <c r="AF208" s="293">
        <f ca="1">HLOOKUP(AF$11,历史数据!$I$3:$XFD$1048576,$R208,FALSE)</f>
        <v>2817.63</v>
      </c>
      <c r="AG208" s="293">
        <f ca="1">T208/AF208-1</f>
        <v>-0.10516639871097344</v>
      </c>
      <c r="AH208" s="293">
        <f ca="1">T208/U208-1</f>
        <v>0.15634674212648081</v>
      </c>
      <c r="AI208" s="68">
        <f ca="1">AVERAGE(T208:AF208)</f>
        <v>2101.5061538461537</v>
      </c>
    </row>
    <row r="213" spans="2:35">
      <c r="B213" s="26" t="str">
        <f>B1&amp;"付费用户贡献占比（活跃类型角度）"</f>
        <v>赛尔号付费用户贡献占比（活跃类型角度）</v>
      </c>
      <c r="P213" s="26" t="s">
        <v>240</v>
      </c>
      <c r="Q213" s="26" t="s">
        <v>196</v>
      </c>
      <c r="R213" s="26" t="s">
        <v>197</v>
      </c>
      <c r="S213" s="26" t="s">
        <v>379</v>
      </c>
      <c r="T213" s="61" t="str">
        <f t="shared" ref="T213:AF213" si="47">T12</f>
        <v>201608</v>
      </c>
      <c r="U213" s="61" t="str">
        <f t="shared" si="47"/>
        <v>201607</v>
      </c>
      <c r="V213" s="61" t="str">
        <f t="shared" si="47"/>
        <v>201606</v>
      </c>
      <c r="W213" s="61" t="str">
        <f t="shared" si="47"/>
        <v>201605</v>
      </c>
      <c r="X213" s="61" t="str">
        <f t="shared" si="47"/>
        <v>201604</v>
      </c>
      <c r="Y213" s="61" t="str">
        <f t="shared" si="47"/>
        <v>201603</v>
      </c>
      <c r="Z213" s="61" t="str">
        <f t="shared" si="47"/>
        <v>201602</v>
      </c>
      <c r="AA213" s="61" t="str">
        <f t="shared" si="47"/>
        <v>201601</v>
      </c>
      <c r="AB213" s="61" t="str">
        <f t="shared" si="47"/>
        <v>201512</v>
      </c>
      <c r="AC213" s="61" t="str">
        <f t="shared" si="47"/>
        <v>201511</v>
      </c>
      <c r="AD213" s="61" t="str">
        <f t="shared" si="47"/>
        <v>201510</v>
      </c>
      <c r="AE213" s="61" t="str">
        <f t="shared" si="47"/>
        <v>201509</v>
      </c>
      <c r="AF213" s="61" t="str">
        <f t="shared" si="47"/>
        <v>201508</v>
      </c>
      <c r="AG213" s="26" t="s">
        <v>190</v>
      </c>
      <c r="AH213" s="26" t="s">
        <v>191</v>
      </c>
      <c r="AI213" s="26" t="s">
        <v>380</v>
      </c>
    </row>
    <row r="214" spans="2:35">
      <c r="P214" s="26">
        <f>历史数据!F86</f>
        <v>86</v>
      </c>
      <c r="Q214" s="26">
        <f>P214+$B$7</f>
        <v>86</v>
      </c>
      <c r="R214" s="26">
        <f>Q214-历史数据!$B$2</f>
        <v>84</v>
      </c>
      <c r="S214" s="50" t="s">
        <v>105</v>
      </c>
      <c r="T214" s="196">
        <f ca="1">HLOOKUP(T$11,历史数据!$I$3:$XFD$1048576,$R214,FALSE)</f>
        <v>3.23</v>
      </c>
      <c r="U214" s="196">
        <f ca="1">HLOOKUP(U$11,历史数据!$I$3:$XFD$1048576,$R214,FALSE)</f>
        <v>3.18</v>
      </c>
      <c r="V214" s="196">
        <f ca="1">HLOOKUP(V$11,历史数据!$I$3:$XFD$1048576,$R214,FALSE)</f>
        <v>3.31</v>
      </c>
      <c r="W214" s="196">
        <f ca="1">HLOOKUP(W$11,历史数据!$I$3:$XFD$1048576,$R214,FALSE)</f>
        <v>3.28</v>
      </c>
      <c r="X214" s="196">
        <f ca="1">HLOOKUP(X$11,历史数据!$I$3:$XFD$1048576,$R214,FALSE)</f>
        <v>3.1</v>
      </c>
      <c r="Y214" s="196">
        <f ca="1">HLOOKUP(Y$11,历史数据!$I$3:$XFD$1048576,$R214,FALSE)</f>
        <v>3.34</v>
      </c>
      <c r="Z214" s="196">
        <f ca="1">HLOOKUP(Z$11,历史数据!$I$3:$XFD$1048576,$R214,FALSE)</f>
        <v>3.3</v>
      </c>
      <c r="AA214" s="196">
        <f ca="1">HLOOKUP(AA$11,历史数据!$I$3:$XFD$1048576,$R214,FALSE)</f>
        <v>3.34</v>
      </c>
      <c r="AB214" s="196">
        <f ca="1">HLOOKUP(AB$11,历史数据!$I$3:$XFD$1048576,$R214,FALSE)</f>
        <v>2.77</v>
      </c>
      <c r="AC214" s="196">
        <f ca="1">HLOOKUP(AC$11,历史数据!$I$3:$XFD$1048576,$R214,FALSE)</f>
        <v>2.9</v>
      </c>
      <c r="AD214" s="196">
        <f ca="1">HLOOKUP(AD$11,历史数据!$I$3:$XFD$1048576,$R214,FALSE)</f>
        <v>3.18</v>
      </c>
      <c r="AE214" s="196">
        <f ca="1">HLOOKUP(AE$11,历史数据!$I$3:$XFD$1048576,$R214,FALSE)</f>
        <v>3.14</v>
      </c>
      <c r="AF214" s="196">
        <f ca="1">HLOOKUP(AF$11,历史数据!$I$3:$XFD$1048576,$R214,FALSE)</f>
        <v>3.72</v>
      </c>
      <c r="AG214" s="30">
        <f ca="1">T214/AF214-1</f>
        <v>-0.13172043010752699</v>
      </c>
      <c r="AH214" s="32">
        <f ca="1">T214/U214-1</f>
        <v>1.5723270440251458E-2</v>
      </c>
      <c r="AI214" s="198">
        <f ca="1">AVERAGE(T214:AF214)</f>
        <v>3.2146153846153847</v>
      </c>
    </row>
    <row r="215" spans="2:35">
      <c r="P215" s="26">
        <f>历史数据!F87</f>
        <v>87</v>
      </c>
      <c r="Q215" s="26">
        <f>P215+$B$7</f>
        <v>87</v>
      </c>
      <c r="R215" s="26">
        <f>Q215-历史数据!$B$2</f>
        <v>85</v>
      </c>
      <c r="S215" s="52" t="s">
        <v>106</v>
      </c>
      <c r="T215" s="196">
        <f ca="1">HLOOKUP(T$11,历史数据!$I$3:$XFD$1048576,$R215,FALSE)</f>
        <v>15.76</v>
      </c>
      <c r="U215" s="196">
        <f ca="1">HLOOKUP(U$11,历史数据!$I$3:$XFD$1048576,$R215,FALSE)</f>
        <v>14.79</v>
      </c>
      <c r="V215" s="196">
        <f ca="1">HLOOKUP(V$11,历史数据!$I$3:$XFD$1048576,$R215,FALSE)</f>
        <v>14.78</v>
      </c>
      <c r="W215" s="196">
        <f ca="1">HLOOKUP(W$11,历史数据!$I$3:$XFD$1048576,$R215,FALSE)</f>
        <v>13.81</v>
      </c>
      <c r="X215" s="196">
        <f ca="1">HLOOKUP(X$11,历史数据!$I$3:$XFD$1048576,$R215,FALSE)</f>
        <v>12.84</v>
      </c>
      <c r="Y215" s="196">
        <f ca="1">HLOOKUP(Y$11,历史数据!$I$3:$XFD$1048576,$R215,FALSE)</f>
        <v>12.7</v>
      </c>
      <c r="Z215" s="196">
        <f ca="1">HLOOKUP(Z$11,历史数据!$I$3:$XFD$1048576,$R215,FALSE)</f>
        <v>14.63</v>
      </c>
      <c r="AA215" s="196">
        <f ca="1">HLOOKUP(AA$11,历史数据!$I$3:$XFD$1048576,$R215,FALSE)</f>
        <v>14.46</v>
      </c>
      <c r="AB215" s="196">
        <f ca="1">HLOOKUP(AB$11,历史数据!$I$3:$XFD$1048576,$R215,FALSE)</f>
        <v>13.71</v>
      </c>
      <c r="AC215" s="196">
        <f ca="1">HLOOKUP(AC$11,历史数据!$I$3:$XFD$1048576,$R215,FALSE)</f>
        <v>13.67</v>
      </c>
      <c r="AD215" s="196">
        <f ca="1">HLOOKUP(AD$11,历史数据!$I$3:$XFD$1048576,$R215,FALSE)</f>
        <v>14.45</v>
      </c>
      <c r="AE215" s="196">
        <f ca="1">HLOOKUP(AE$11,历史数据!$I$3:$XFD$1048576,$R215,FALSE)</f>
        <v>13.88</v>
      </c>
      <c r="AF215" s="196">
        <f ca="1">HLOOKUP(AF$11,历史数据!$I$3:$XFD$1048576,$R215,FALSE)</f>
        <v>15.48</v>
      </c>
      <c r="AG215" s="30">
        <f ca="1">T215/AF215-1</f>
        <v>1.8087855297157507E-2</v>
      </c>
      <c r="AH215" s="32">
        <f ca="1">T215/U215-1</f>
        <v>6.5584854631507872E-2</v>
      </c>
      <c r="AI215" s="198">
        <f ca="1">AVERAGE(T215:AF215)</f>
        <v>14.227692307692307</v>
      </c>
    </row>
    <row r="216" spans="2:35">
      <c r="P216" s="26">
        <f>历史数据!F88</f>
        <v>88</v>
      </c>
      <c r="Q216" s="26">
        <f>P216+$B$7</f>
        <v>88</v>
      </c>
      <c r="R216" s="26">
        <f>Q216-历史数据!$B$2</f>
        <v>86</v>
      </c>
      <c r="S216" s="52" t="s">
        <v>107</v>
      </c>
      <c r="T216" s="196">
        <f ca="1">HLOOKUP(T$11,历史数据!$I$3:$XFD$1048576,$R216,FALSE)</f>
        <v>2.2400000000000002</v>
      </c>
      <c r="U216" s="196">
        <f ca="1">HLOOKUP(U$11,历史数据!$I$3:$XFD$1048576,$R216,FALSE)</f>
        <v>2.4</v>
      </c>
      <c r="V216" s="196">
        <f ca="1">HLOOKUP(V$11,历史数据!$I$3:$XFD$1048576,$R216,FALSE)</f>
        <v>2.15</v>
      </c>
      <c r="W216" s="196">
        <f ca="1">HLOOKUP(W$11,历史数据!$I$3:$XFD$1048576,$R216,FALSE)</f>
        <v>2.33</v>
      </c>
      <c r="X216" s="196">
        <f ca="1">HLOOKUP(X$11,历史数据!$I$3:$XFD$1048576,$R216,FALSE)</f>
        <v>2.3199999999999998</v>
      </c>
      <c r="Y216" s="196">
        <f ca="1">HLOOKUP(Y$11,历史数据!$I$3:$XFD$1048576,$R216,FALSE)</f>
        <v>2.6</v>
      </c>
      <c r="Z216" s="196">
        <f ca="1">HLOOKUP(Z$11,历史数据!$I$3:$XFD$1048576,$R216,FALSE)</f>
        <v>2.68</v>
      </c>
      <c r="AA216" s="196">
        <f ca="1">HLOOKUP(AA$11,历史数据!$I$3:$XFD$1048576,$R216,FALSE)</f>
        <v>2.56</v>
      </c>
      <c r="AB216" s="196">
        <f ca="1">HLOOKUP(AB$11,历史数据!$I$3:$XFD$1048576,$R216,FALSE)</f>
        <v>1.85</v>
      </c>
      <c r="AC216" s="196">
        <f ca="1">HLOOKUP(AC$11,历史数据!$I$3:$XFD$1048576,$R216,FALSE)</f>
        <v>1.79</v>
      </c>
      <c r="AD216" s="196">
        <f ca="1">HLOOKUP(AD$11,历史数据!$I$3:$XFD$1048576,$R216,FALSE)</f>
        <v>2.04</v>
      </c>
      <c r="AE216" s="196">
        <f ca="1">HLOOKUP(AE$11,历史数据!$I$3:$XFD$1048576,$R216,FALSE)</f>
        <v>1.99</v>
      </c>
      <c r="AF216" s="196">
        <f ca="1">HLOOKUP(AF$11,历史数据!$I$3:$XFD$1048576,$R216,FALSE)</f>
        <v>2.46</v>
      </c>
      <c r="AG216" s="30">
        <f ca="1">T216/AF216-1</f>
        <v>-8.9430894308943021E-2</v>
      </c>
      <c r="AH216" s="32">
        <f ca="1">T216/U216-1</f>
        <v>-6.6666666666666541E-2</v>
      </c>
      <c r="AI216" s="198">
        <f ca="1">AVERAGE(T216:AF216)</f>
        <v>2.2623076923076924</v>
      </c>
    </row>
    <row r="217" spans="2:35">
      <c r="P217" s="26">
        <f>历史数据!F89</f>
        <v>89</v>
      </c>
      <c r="Q217" s="26">
        <f>P217+$B$7</f>
        <v>89</v>
      </c>
      <c r="R217" s="26">
        <f>Q217-历史数据!$B$2</f>
        <v>87</v>
      </c>
      <c r="S217" s="52" t="s">
        <v>108</v>
      </c>
      <c r="T217" s="196">
        <f ca="1">HLOOKUP(T$11,历史数据!$I$3:$XFD$1048576,$R217,FALSE)</f>
        <v>5.2</v>
      </c>
      <c r="U217" s="196">
        <f ca="1">HLOOKUP(U$11,历史数据!$I$3:$XFD$1048576,$R217,FALSE)</f>
        <v>5.15</v>
      </c>
      <c r="V217" s="196">
        <f ca="1">HLOOKUP(V$11,历史数据!$I$3:$XFD$1048576,$R217,FALSE)</f>
        <v>5.34</v>
      </c>
      <c r="W217" s="196">
        <f ca="1">HLOOKUP(W$11,历史数据!$I$3:$XFD$1048576,$R217,FALSE)</f>
        <v>4.8499999999999996</v>
      </c>
      <c r="X217" s="196">
        <f ca="1">HLOOKUP(X$11,历史数据!$I$3:$XFD$1048576,$R217,FALSE)</f>
        <v>4.8499999999999996</v>
      </c>
      <c r="Y217" s="196">
        <f ca="1">HLOOKUP(Y$11,历史数据!$I$3:$XFD$1048576,$R217,FALSE)</f>
        <v>4.83</v>
      </c>
      <c r="Z217" s="196">
        <f ca="1">HLOOKUP(Z$11,历史数据!$I$3:$XFD$1048576,$R217,FALSE)</f>
        <v>5.08</v>
      </c>
      <c r="AA217" s="196">
        <f ca="1">HLOOKUP(AA$11,历史数据!$I$3:$XFD$1048576,$R217,FALSE)</f>
        <v>5.8</v>
      </c>
      <c r="AB217" s="196">
        <f ca="1">HLOOKUP(AB$11,历史数据!$I$3:$XFD$1048576,$R217,FALSE)</f>
        <v>4.32</v>
      </c>
      <c r="AC217" s="196">
        <f ca="1">HLOOKUP(AC$11,历史数据!$I$3:$XFD$1048576,$R217,FALSE)</f>
        <v>4.42</v>
      </c>
      <c r="AD217" s="196">
        <f ca="1">HLOOKUP(AD$11,历史数据!$I$3:$XFD$1048576,$R217,FALSE)</f>
        <v>4.97</v>
      </c>
      <c r="AE217" s="196">
        <f ca="1">HLOOKUP(AE$11,历史数据!$I$3:$XFD$1048576,$R217,FALSE)</f>
        <v>4.5599999999999996</v>
      </c>
      <c r="AF217" s="196">
        <f ca="1">HLOOKUP(AF$11,历史数据!$I$3:$XFD$1048576,$R217,FALSE)</f>
        <v>5.7</v>
      </c>
      <c r="AG217" s="30">
        <f ca="1">T217/AF217-1</f>
        <v>-8.7719298245614086E-2</v>
      </c>
      <c r="AH217" s="32">
        <f ca="1">T217/U217-1</f>
        <v>9.7087378640776656E-3</v>
      </c>
      <c r="AI217" s="198">
        <f ca="1">AVERAGE(T217:AF217)</f>
        <v>5.0053846153846147</v>
      </c>
    </row>
    <row r="218" spans="2:35">
      <c r="P218" s="26">
        <f>历史数据!F90</f>
        <v>90</v>
      </c>
      <c r="Q218" s="26">
        <f>P218+$B$7</f>
        <v>90</v>
      </c>
      <c r="R218" s="26">
        <f>Q218-历史数据!$B$2</f>
        <v>88</v>
      </c>
      <c r="S218" s="54" t="s">
        <v>109</v>
      </c>
      <c r="T218" s="196">
        <f ca="1">HLOOKUP(T$11,历史数据!$I$3:$XFD$1048576,$R218,FALSE)</f>
        <v>2.13</v>
      </c>
      <c r="U218" s="196">
        <f ca="1">HLOOKUP(U$11,历史数据!$I$3:$XFD$1048576,$R218,FALSE)</f>
        <v>2.31</v>
      </c>
      <c r="V218" s="196">
        <f ca="1">HLOOKUP(V$11,历史数据!$I$3:$XFD$1048576,$R218,FALSE)</f>
        <v>2.2000000000000002</v>
      </c>
      <c r="W218" s="196">
        <f ca="1">HLOOKUP(W$11,历史数据!$I$3:$XFD$1048576,$R218,FALSE)</f>
        <v>2.1</v>
      </c>
      <c r="X218" s="196">
        <f ca="1">HLOOKUP(X$11,历史数据!$I$3:$XFD$1048576,$R218,FALSE)</f>
        <v>1.89</v>
      </c>
      <c r="Y218" s="196">
        <f ca="1">HLOOKUP(Y$11,历史数据!$I$3:$XFD$1048576,$R218,FALSE)</f>
        <v>1.83</v>
      </c>
      <c r="Z218" s="196">
        <f ca="1">HLOOKUP(Z$11,历史数据!$I$3:$XFD$1048576,$R218,FALSE)</f>
        <v>1.88</v>
      </c>
      <c r="AA218" s="196">
        <f ca="1">HLOOKUP(AA$11,历史数据!$I$3:$XFD$1048576,$R218,FALSE)</f>
        <v>2.0699999999999998</v>
      </c>
      <c r="AB218" s="196">
        <f ca="1">HLOOKUP(AB$11,历史数据!$I$3:$XFD$1048576,$R218,FALSE)</f>
        <v>1.68</v>
      </c>
      <c r="AC218" s="196">
        <f ca="1">HLOOKUP(AC$11,历史数据!$I$3:$XFD$1048576,$R218,FALSE)</f>
        <v>1.68</v>
      </c>
      <c r="AD218" s="196">
        <f ca="1">HLOOKUP(AD$11,历史数据!$I$3:$XFD$1048576,$R218,FALSE)</f>
        <v>2.0099999999999998</v>
      </c>
      <c r="AE218" s="196">
        <f ca="1">HLOOKUP(AE$11,历史数据!$I$3:$XFD$1048576,$R218,FALSE)</f>
        <v>2.34</v>
      </c>
      <c r="AF218" s="196">
        <f ca="1">HLOOKUP(AF$11,历史数据!$I$3:$XFD$1048576,$R218,FALSE)</f>
        <v>2.95</v>
      </c>
      <c r="AG218" s="30">
        <f ca="1">T218/AF218-1</f>
        <v>-0.27796610169491531</v>
      </c>
      <c r="AH218" s="32">
        <f ca="1">T218/U218-1</f>
        <v>-7.7922077922077948E-2</v>
      </c>
      <c r="AI218" s="198">
        <f ca="1">AVERAGE(T218:AF218)</f>
        <v>2.0823076923076922</v>
      </c>
    </row>
    <row r="224" spans="2:35">
      <c r="S224" s="25" t="s">
        <v>385</v>
      </c>
    </row>
    <row r="231" spans="2:32">
      <c r="S231" s="26" t="s">
        <v>432</v>
      </c>
      <c r="T231" s="26" t="s">
        <v>433</v>
      </c>
      <c r="U231" s="26" t="s">
        <v>434</v>
      </c>
      <c r="V231" s="26" t="s">
        <v>435</v>
      </c>
      <c r="W231" s="26" t="s">
        <v>436</v>
      </c>
      <c r="X231" s="26" t="s">
        <v>437</v>
      </c>
      <c r="Y231" s="26" t="s">
        <v>438</v>
      </c>
      <c r="Z231" s="26" t="s">
        <v>439</v>
      </c>
      <c r="AA231" s="26" t="s">
        <v>440</v>
      </c>
      <c r="AB231" s="26" t="s">
        <v>441</v>
      </c>
      <c r="AC231" s="26" t="s">
        <v>442</v>
      </c>
      <c r="AD231" s="26" t="s">
        <v>443</v>
      </c>
      <c r="AE231" s="26" t="s">
        <v>444</v>
      </c>
      <c r="AF231" s="26" t="s">
        <v>445</v>
      </c>
    </row>
    <row r="232" spans="2:32">
      <c r="S232" s="26" t="s">
        <v>49</v>
      </c>
      <c r="T232" s="208">
        <v>0.11940000000000001</v>
      </c>
      <c r="U232" s="208">
        <v>0.1033</v>
      </c>
      <c r="V232" s="208">
        <v>8.43E-2</v>
      </c>
      <c r="W232" s="208">
        <v>0.1076</v>
      </c>
      <c r="X232" s="208">
        <v>0.1124</v>
      </c>
      <c r="Y232" s="208">
        <v>0.1026</v>
      </c>
      <c r="Z232" s="208">
        <v>0.1157</v>
      </c>
      <c r="AA232" s="208">
        <v>0.17649999999999999</v>
      </c>
      <c r="AB232" s="208">
        <v>0.1855</v>
      </c>
      <c r="AC232" s="208">
        <v>9.4399999999999998E-2</v>
      </c>
      <c r="AD232" s="208">
        <v>7.5700000000000003E-2</v>
      </c>
      <c r="AE232" s="208">
        <v>8.7800000000000003E-2</v>
      </c>
      <c r="AF232" s="208">
        <v>7.5499999999999998E-2</v>
      </c>
    </row>
    <row r="233" spans="2:32">
      <c r="S233" s="26" t="s">
        <v>50</v>
      </c>
      <c r="T233" s="208">
        <v>0.15390000000000001</v>
      </c>
      <c r="U233" s="208">
        <v>0.1517</v>
      </c>
      <c r="V233" s="208">
        <v>0.17860000000000001</v>
      </c>
      <c r="W233" s="208">
        <v>0.14829999999999999</v>
      </c>
      <c r="X233" s="208">
        <v>0.14560000000000001</v>
      </c>
      <c r="Y233" s="208">
        <v>0.16320000000000001</v>
      </c>
      <c r="Z233" s="208">
        <v>0.16389999999999999</v>
      </c>
      <c r="AA233" s="208">
        <v>0.1855</v>
      </c>
      <c r="AB233" s="208">
        <v>0.1434</v>
      </c>
      <c r="AC233" s="208">
        <v>0.14169999999999999</v>
      </c>
      <c r="AD233" s="208">
        <v>0.17499999999999999</v>
      </c>
      <c r="AE233" s="208">
        <v>0.17580000000000001</v>
      </c>
      <c r="AF233" s="208">
        <v>0.18540000000000001</v>
      </c>
    </row>
    <row r="234" spans="2:32">
      <c r="S234" s="26" t="s">
        <v>51</v>
      </c>
      <c r="T234" s="208">
        <v>0.39340000000000003</v>
      </c>
      <c r="U234" s="208">
        <v>0.45079999999999998</v>
      </c>
      <c r="V234" s="208">
        <v>0.46800000000000003</v>
      </c>
      <c r="W234" s="208">
        <v>0.48849999999999999</v>
      </c>
      <c r="X234" s="208">
        <v>0.48020000000000002</v>
      </c>
      <c r="Y234" s="208">
        <v>0.4541</v>
      </c>
      <c r="Z234" s="208">
        <v>0.44009999999999999</v>
      </c>
      <c r="AA234" s="208">
        <v>0.32729999999999998</v>
      </c>
      <c r="AB234" s="208">
        <v>0.37430000000000002</v>
      </c>
      <c r="AC234" s="208">
        <v>0.4879</v>
      </c>
      <c r="AD234" s="208">
        <v>0.48330000000000001</v>
      </c>
      <c r="AE234" s="208">
        <v>0.4753</v>
      </c>
      <c r="AF234" s="208">
        <v>0.4667</v>
      </c>
    </row>
    <row r="235" spans="2:32">
      <c r="S235" s="26" t="s">
        <v>52</v>
      </c>
      <c r="T235" s="208">
        <v>0.3332</v>
      </c>
      <c r="U235" s="208">
        <v>0.29420000000000002</v>
      </c>
      <c r="V235" s="208">
        <v>0.26910000000000001</v>
      </c>
      <c r="W235" s="208">
        <v>0.25580000000000003</v>
      </c>
      <c r="X235" s="208">
        <v>0.26240000000000002</v>
      </c>
      <c r="Y235" s="208">
        <v>0.28010000000000002</v>
      </c>
      <c r="Z235" s="208">
        <v>0.28029999999999999</v>
      </c>
      <c r="AA235" s="208">
        <v>0.31080000000000002</v>
      </c>
      <c r="AB235" s="208">
        <v>0.29680000000000001</v>
      </c>
      <c r="AC235" s="208">
        <v>0.27589999999999998</v>
      </c>
      <c r="AD235" s="208">
        <v>0.26600000000000001</v>
      </c>
      <c r="AE235" s="208">
        <v>0.2611</v>
      </c>
      <c r="AF235" s="208">
        <v>0.27239999999999998</v>
      </c>
    </row>
    <row r="237" spans="2:32">
      <c r="B237" s="26" t="str">
        <f>B1&amp;"ARPPU值（按条和包月）"</f>
        <v>赛尔号ARPPU值（按条和包月）</v>
      </c>
    </row>
    <row r="261" spans="2:2">
      <c r="B261" s="26" t="str">
        <f>B1&amp;"ARPPU值（付费行为角度）"</f>
        <v>赛尔号ARPPU值（付费行为角度）</v>
      </c>
    </row>
    <row r="285" spans="2:2">
      <c r="B285" s="26" t="str">
        <f>B1&amp;"ARPPU值（活跃类型角度）"</f>
        <v>赛尔号ARPPU值（活跃类型角度）</v>
      </c>
    </row>
    <row r="310" spans="2:2">
      <c r="B310" s="26" t="str">
        <f>B1&amp;"各类用户付费率"</f>
        <v>赛尔号各类用户付费率</v>
      </c>
    </row>
    <row r="337" spans="2:2">
      <c r="B337" s="26" t="str">
        <f>B1&amp;"有效活跃用户占比"</f>
        <v>赛尔号有效活跃用户占比</v>
      </c>
    </row>
    <row r="362" spans="2:12">
      <c r="B362" s="26" t="str">
        <f>B1&amp;"各类用户流失率"</f>
        <v>赛尔号各类用户流失率</v>
      </c>
    </row>
    <row r="367" spans="2:12">
      <c r="K367" s="26" t="s">
        <v>743</v>
      </c>
      <c r="L367" s="26" t="s">
        <v>744</v>
      </c>
    </row>
    <row r="368" spans="2:12">
      <c r="J368" s="26" t="s">
        <v>752</v>
      </c>
      <c r="K368" s="32">
        <f ca="1">T195/AF195-1</f>
        <v>2.0902756740381667E-2</v>
      </c>
      <c r="L368" s="32">
        <f ca="1">T195/U195-1</f>
        <v>0.10437489759134877</v>
      </c>
    </row>
    <row r="369" spans="10:12">
      <c r="J369" s="26" t="s">
        <v>749</v>
      </c>
      <c r="K369" s="32">
        <f ca="1">T196/AF196-1</f>
        <v>2.7179621848739455E-2</v>
      </c>
      <c r="L369" s="32">
        <f ca="1">T196/U196-1</f>
        <v>4.8659517426273391E-2</v>
      </c>
    </row>
    <row r="370" spans="10:12">
      <c r="J370" s="26" t="s">
        <v>750</v>
      </c>
      <c r="K370" s="32">
        <f ca="1">T197/AF197-1</f>
        <v>1.2225969645868418E-2</v>
      </c>
      <c r="L370" s="32">
        <f ca="1">T197/U197-1</f>
        <v>0.101123595505618</v>
      </c>
    </row>
    <row r="371" spans="10:12">
      <c r="J371" s="26" t="s">
        <v>751</v>
      </c>
      <c r="K371" s="32">
        <f ca="1">T198/AF198-1</f>
        <v>8.2642041007982447E-2</v>
      </c>
      <c r="L371" s="32">
        <f ca="1">T198/U198-1</f>
        <v>8.3829520526480739E-2</v>
      </c>
    </row>
    <row r="387" spans="2:2">
      <c r="B387" s="26" t="str">
        <f>B1&amp;"各类用户在线时长"</f>
        <v>赛尔号各类用户在线时长</v>
      </c>
    </row>
    <row r="411" spans="2:2">
      <c r="B411" s="26" t="str">
        <f>B1&amp;"各类用户登录天数"</f>
        <v>赛尔号各类用户登录天数</v>
      </c>
    </row>
    <row r="437" spans="2:2">
      <c r="B437" s="26" t="s">
        <v>738</v>
      </c>
    </row>
  </sheetData>
  <mergeCells count="2">
    <mergeCell ref="J10:N29"/>
    <mergeCell ref="S179:W179"/>
  </mergeCells>
  <phoneticPr fontId="17" type="noConversion"/>
  <hyperlinks>
    <hyperlink ref="E1" location="seer活跃基本" display="活跃基本"/>
    <hyperlink ref="E2" location="seer活跃构成" display="活跃构成"/>
    <hyperlink ref="E3" location="seer付费基本" display="付费基本"/>
    <hyperlink ref="E4" location="seer付费用户组成" display="付费用户组成"/>
    <hyperlink ref="E5" location="seer付费贡献组成" display="付费贡献组成"/>
    <hyperlink ref="E6" location="seer付费arppu" display="付费arppu"/>
    <hyperlink ref="E7" location="seer付费率" display="付费率"/>
    <hyperlink ref="E8" location="seer有效活跃" display="有效活跃"/>
    <hyperlink ref="E9" location="seer游戏习惯" display="游戏习惯"/>
  </hyperlinks>
  <pageMargins left="0.7" right="0.7" top="0.75" bottom="0.75" header="0.3" footer="0.3"/>
  <ignoredErrors>
    <ignoredError sqref="T63" formula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K410"/>
  <sheetViews>
    <sheetView topLeftCell="S148" zoomScaleNormal="100" workbookViewId="0">
      <selection activeCell="Z181" sqref="Z181"/>
    </sheetView>
  </sheetViews>
  <sheetFormatPr defaultRowHeight="16.5"/>
  <cols>
    <col min="1" max="1" width="13.25" style="26" customWidth="1"/>
    <col min="2" max="2" width="12.625" style="26" bestFit="1" customWidth="1"/>
    <col min="3" max="3" width="9" style="26"/>
    <col min="4" max="4" width="14.5" style="26" bestFit="1" customWidth="1"/>
    <col min="5" max="6" width="30.875" style="26" bestFit="1" customWidth="1"/>
    <col min="7" max="10" width="9" style="26"/>
    <col min="11" max="12" width="9.125" style="26" bestFit="1" customWidth="1"/>
    <col min="13" max="15" width="9" style="26"/>
    <col min="16" max="16" width="13.375" style="26" bestFit="1" customWidth="1"/>
    <col min="17" max="17" width="11.375" style="26" bestFit="1" customWidth="1"/>
    <col min="18" max="18" width="22.875" style="26" bestFit="1" customWidth="1"/>
    <col min="19" max="19" width="32.25" style="26" customWidth="1"/>
    <col min="20" max="20" width="15" style="26" bestFit="1" customWidth="1"/>
    <col min="21" max="21" width="15.25" style="26" customWidth="1"/>
    <col min="22" max="22" width="13.375" style="26" bestFit="1" customWidth="1"/>
    <col min="23" max="23" width="14.375" style="26" bestFit="1" customWidth="1"/>
    <col min="24" max="25" width="13.375" style="26" bestFit="1" customWidth="1"/>
    <col min="26" max="26" width="11.75" style="26" bestFit="1" customWidth="1"/>
    <col min="27" max="28" width="11.375" style="26" bestFit="1" customWidth="1"/>
    <col min="29" max="30" width="12.625" style="26" bestFit="1" customWidth="1"/>
    <col min="31" max="31" width="13.125" style="26" bestFit="1" customWidth="1"/>
    <col min="32" max="32" width="14.75" style="26" bestFit="1" customWidth="1"/>
    <col min="33" max="33" width="10.875" style="26" bestFit="1" customWidth="1"/>
    <col min="34" max="34" width="9.75" style="26" bestFit="1" customWidth="1"/>
    <col min="35" max="36" width="13.375" style="26" bestFit="1" customWidth="1"/>
    <col min="37" max="37" width="9.375" style="26" bestFit="1" customWidth="1"/>
    <col min="38" max="16384" width="9" style="26"/>
  </cols>
  <sheetData>
    <row r="1" spans="1:37" ht="17.25">
      <c r="A1" s="26" t="s">
        <v>179</v>
      </c>
      <c r="B1" s="26" t="s">
        <v>446</v>
      </c>
      <c r="E1" s="415" t="s">
        <v>704</v>
      </c>
      <c r="F1" s="26" t="s">
        <v>223</v>
      </c>
      <c r="R1" s="604" t="s">
        <v>225</v>
      </c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</row>
    <row r="2" spans="1:37" ht="17.25">
      <c r="A2" s="26" t="s">
        <v>181</v>
      </c>
      <c r="B2" s="62">
        <v>42583</v>
      </c>
      <c r="E2" s="415" t="s">
        <v>381</v>
      </c>
      <c r="F2" s="26" t="s">
        <v>224</v>
      </c>
      <c r="G2" s="26" t="s">
        <v>430</v>
      </c>
      <c r="R2" s="604" t="s">
        <v>837</v>
      </c>
      <c r="S2" s="605">
        <v>0</v>
      </c>
      <c r="T2" s="605">
        <v>1</v>
      </c>
      <c r="U2" s="605">
        <v>2</v>
      </c>
      <c r="V2" s="605">
        <v>3</v>
      </c>
      <c r="W2" s="605">
        <v>4</v>
      </c>
      <c r="X2" s="605">
        <v>5</v>
      </c>
      <c r="Y2" s="605">
        <v>6</v>
      </c>
      <c r="Z2" s="605">
        <v>7</v>
      </c>
      <c r="AA2" s="605">
        <v>8</v>
      </c>
      <c r="AB2" s="605">
        <v>9</v>
      </c>
      <c r="AC2" s="605">
        <v>10</v>
      </c>
      <c r="AD2" s="605">
        <v>11</v>
      </c>
    </row>
    <row r="3" spans="1:37" ht="17.25">
      <c r="A3" s="26" t="s">
        <v>182</v>
      </c>
      <c r="B3" s="26" t="str">
        <f>TEXT(DATE(YEAR($B$2),MONTH($B$2),DAY(B2)),"yyyymm")</f>
        <v>201608</v>
      </c>
      <c r="E3" s="415" t="s">
        <v>706</v>
      </c>
      <c r="R3" s="604" t="s">
        <v>838</v>
      </c>
      <c r="S3" s="605">
        <v>12</v>
      </c>
      <c r="T3" s="605">
        <v>13</v>
      </c>
      <c r="U3" s="605">
        <v>14</v>
      </c>
      <c r="V3" s="605">
        <v>15</v>
      </c>
      <c r="W3" s="605">
        <v>16</v>
      </c>
      <c r="X3" s="605">
        <v>17</v>
      </c>
      <c r="Y3" s="605">
        <v>18</v>
      </c>
      <c r="Z3" s="605">
        <v>19</v>
      </c>
      <c r="AA3" s="605">
        <v>20</v>
      </c>
      <c r="AB3" s="605">
        <v>21</v>
      </c>
      <c r="AC3" s="605">
        <v>22</v>
      </c>
      <c r="AD3" s="605">
        <v>23</v>
      </c>
    </row>
    <row r="4" spans="1:37" ht="17.25">
      <c r="A4" s="26" t="s">
        <v>183</v>
      </c>
      <c r="B4" s="26" t="str">
        <f>TEXT(DATE(YEAR($B$2),MONTH($B$2)-12,DAY(B2)),"yyyymm")</f>
        <v>201508</v>
      </c>
      <c r="E4" s="415" t="s">
        <v>707</v>
      </c>
      <c r="R4" s="604" t="s">
        <v>839</v>
      </c>
      <c r="S4" s="605">
        <v>24</v>
      </c>
      <c r="T4" s="605">
        <v>25</v>
      </c>
      <c r="U4" s="605">
        <v>26</v>
      </c>
      <c r="V4" s="605">
        <v>27</v>
      </c>
      <c r="W4" s="605">
        <v>28</v>
      </c>
      <c r="X4" s="605">
        <v>29</v>
      </c>
      <c r="Y4" s="605">
        <v>30</v>
      </c>
      <c r="Z4" s="605">
        <v>31</v>
      </c>
      <c r="AA4" s="605">
        <v>32</v>
      </c>
      <c r="AB4" s="605">
        <v>33</v>
      </c>
      <c r="AC4" s="605">
        <v>34</v>
      </c>
      <c r="AD4" s="605">
        <v>35</v>
      </c>
    </row>
    <row r="5" spans="1:37" ht="17.25">
      <c r="A5" s="26" t="s">
        <v>184</v>
      </c>
      <c r="B5" s="26" t="str">
        <f>TEXT(DATE(YEAR($B$2),MONTH($B$2)-1,DAY(B3)),"yyyymm")</f>
        <v>201607</v>
      </c>
      <c r="E5" s="415" t="s">
        <v>708</v>
      </c>
      <c r="R5" s="604" t="s">
        <v>204</v>
      </c>
      <c r="S5" s="605">
        <v>36</v>
      </c>
      <c r="T5" s="605">
        <v>37</v>
      </c>
      <c r="U5" s="605">
        <v>38</v>
      </c>
      <c r="V5" s="605">
        <v>39</v>
      </c>
      <c r="W5" s="605">
        <v>40</v>
      </c>
      <c r="X5" s="605">
        <v>41</v>
      </c>
      <c r="Y5" s="605">
        <v>42</v>
      </c>
      <c r="Z5" s="605">
        <v>43</v>
      </c>
      <c r="AA5" s="605">
        <v>44</v>
      </c>
      <c r="AB5" s="605">
        <v>45</v>
      </c>
      <c r="AC5" s="605">
        <v>46</v>
      </c>
      <c r="AD5" s="605">
        <v>47</v>
      </c>
    </row>
    <row r="6" spans="1:37">
      <c r="A6" s="26" t="s">
        <v>237</v>
      </c>
      <c r="B6" s="26" t="s">
        <v>236</v>
      </c>
      <c r="E6" s="415" t="s">
        <v>709</v>
      </c>
    </row>
    <row r="7" spans="1:37">
      <c r="A7" s="26" t="s">
        <v>239</v>
      </c>
      <c r="B7" s="26">
        <v>376</v>
      </c>
      <c r="E7" s="415" t="s">
        <v>710</v>
      </c>
    </row>
    <row r="8" spans="1:37">
      <c r="E8" s="415" t="s">
        <v>711</v>
      </c>
      <c r="J8" s="26" t="s">
        <v>758</v>
      </c>
    </row>
    <row r="9" spans="1:37">
      <c r="B9" s="26" t="str">
        <f>B1&amp;"活跃情况"</f>
        <v>热血精灵派活跃情况</v>
      </c>
      <c r="E9" s="415" t="s">
        <v>712</v>
      </c>
      <c r="S9" s="25" t="s">
        <v>198</v>
      </c>
    </row>
    <row r="10" spans="1:37">
      <c r="J10" s="720"/>
      <c r="K10" s="720"/>
      <c r="L10" s="720"/>
      <c r="M10" s="720"/>
      <c r="N10" s="720"/>
      <c r="S10" s="25" t="s">
        <v>199</v>
      </c>
      <c r="T10" s="26">
        <v>0</v>
      </c>
      <c r="U10" s="26">
        <v>1</v>
      </c>
      <c r="V10" s="26">
        <v>2</v>
      </c>
      <c r="W10" s="26">
        <v>3</v>
      </c>
      <c r="X10" s="26">
        <v>4</v>
      </c>
      <c r="Y10" s="26">
        <v>5</v>
      </c>
      <c r="Z10" s="26">
        <v>6</v>
      </c>
      <c r="AA10" s="26">
        <v>7</v>
      </c>
      <c r="AB10" s="26">
        <v>8</v>
      </c>
      <c r="AC10" s="26">
        <v>9</v>
      </c>
      <c r="AD10" s="26">
        <v>10</v>
      </c>
      <c r="AE10" s="26">
        <v>11</v>
      </c>
      <c r="AF10" s="26">
        <v>12</v>
      </c>
    </row>
    <row r="11" spans="1:37">
      <c r="J11" s="720"/>
      <c r="K11" s="720"/>
      <c r="L11" s="720"/>
      <c r="M11" s="720"/>
      <c r="N11" s="720"/>
      <c r="S11" s="25" t="s">
        <v>264</v>
      </c>
      <c r="T11" s="61" t="str">
        <f t="shared" ref="T11:AF11" si="0">TEXT(DATE(YEAR($B$2),MONTH($B$2)-T10,DAY($B$2)),"yyyymm")</f>
        <v>201608</v>
      </c>
      <c r="U11" s="61" t="str">
        <f t="shared" si="0"/>
        <v>201607</v>
      </c>
      <c r="V11" s="61" t="str">
        <f t="shared" si="0"/>
        <v>201606</v>
      </c>
      <c r="W11" s="61" t="str">
        <f t="shared" si="0"/>
        <v>201605</v>
      </c>
      <c r="X11" s="61" t="str">
        <f t="shared" si="0"/>
        <v>201604</v>
      </c>
      <c r="Y11" s="61" t="str">
        <f t="shared" si="0"/>
        <v>201603</v>
      </c>
      <c r="Z11" s="61" t="str">
        <f t="shared" si="0"/>
        <v>201602</v>
      </c>
      <c r="AA11" s="61" t="str">
        <f t="shared" si="0"/>
        <v>201601</v>
      </c>
      <c r="AB11" s="61" t="str">
        <f t="shared" si="0"/>
        <v>201512</v>
      </c>
      <c r="AC11" s="61" t="str">
        <f t="shared" si="0"/>
        <v>201511</v>
      </c>
      <c r="AD11" s="61" t="str">
        <f t="shared" si="0"/>
        <v>201510</v>
      </c>
      <c r="AE11" s="61" t="str">
        <f t="shared" si="0"/>
        <v>201509</v>
      </c>
      <c r="AF11" s="61" t="str">
        <f t="shared" si="0"/>
        <v>201508</v>
      </c>
    </row>
    <row r="12" spans="1:37">
      <c r="J12" s="720"/>
      <c r="K12" s="720"/>
      <c r="L12" s="720"/>
      <c r="M12" s="720"/>
      <c r="N12" s="720"/>
      <c r="P12" s="26" t="s">
        <v>240</v>
      </c>
      <c r="Q12" s="26" t="s">
        <v>196</v>
      </c>
      <c r="R12" s="26" t="s">
        <v>197</v>
      </c>
      <c r="S12" s="25" t="s">
        <v>265</v>
      </c>
      <c r="T12" s="61" t="str">
        <f>TEXT(DATE(YEAR($B$2),MONTH($B$2)-T10,DAY($B$2)),"yyyymm")</f>
        <v>201608</v>
      </c>
      <c r="U12" s="61" t="str">
        <f t="shared" ref="U12:AF12" si="1">TEXT(DATE(YEAR($B$2),MONTH($B$2)-U10,DAY($B$2)),"yyyymm")</f>
        <v>201607</v>
      </c>
      <c r="V12" s="61" t="str">
        <f t="shared" si="1"/>
        <v>201606</v>
      </c>
      <c r="W12" s="61" t="str">
        <f t="shared" si="1"/>
        <v>201605</v>
      </c>
      <c r="X12" s="61" t="str">
        <f t="shared" si="1"/>
        <v>201604</v>
      </c>
      <c r="Y12" s="61" t="str">
        <f t="shared" si="1"/>
        <v>201603</v>
      </c>
      <c r="Z12" s="61" t="str">
        <f t="shared" si="1"/>
        <v>201602</v>
      </c>
      <c r="AA12" s="61" t="str">
        <f t="shared" si="1"/>
        <v>201601</v>
      </c>
      <c r="AB12" s="61" t="str">
        <f t="shared" si="1"/>
        <v>201512</v>
      </c>
      <c r="AC12" s="61" t="str">
        <f t="shared" si="1"/>
        <v>201511</v>
      </c>
      <c r="AD12" s="61" t="str">
        <f t="shared" si="1"/>
        <v>201510</v>
      </c>
      <c r="AE12" s="61" t="str">
        <f t="shared" si="1"/>
        <v>201509</v>
      </c>
      <c r="AF12" s="61" t="str">
        <f t="shared" si="1"/>
        <v>201508</v>
      </c>
      <c r="AG12" s="26" t="s">
        <v>190</v>
      </c>
      <c r="AH12" s="26" t="s">
        <v>191</v>
      </c>
      <c r="AI12" s="26" t="s">
        <v>192</v>
      </c>
      <c r="AJ12" s="26" t="s">
        <v>193</v>
      </c>
      <c r="AK12" s="26" t="s">
        <v>194</v>
      </c>
    </row>
    <row r="13" spans="1:37">
      <c r="J13" s="720"/>
      <c r="K13" s="720"/>
      <c r="L13" s="720"/>
      <c r="M13" s="720"/>
      <c r="N13" s="720"/>
      <c r="P13" s="26">
        <f>历史数据!F55</f>
        <v>55</v>
      </c>
      <c r="Q13" s="26">
        <f>P13+$B$7</f>
        <v>431</v>
      </c>
      <c r="R13" s="26">
        <f>Q13-历史数据!$B$2</f>
        <v>429</v>
      </c>
      <c r="S13" s="26" t="s">
        <v>185</v>
      </c>
      <c r="T13" s="26">
        <f ca="1">HLOOKUP(T$11,历史数据!$I$3:$XFD$1048576,'汇报-jl'!$R13,FALSE)</f>
        <v>1927052</v>
      </c>
      <c r="U13" s="65">
        <f ca="1">HLOOKUP(U$11,历史数据!$I$3:$XFD$1048576,'汇报-jl'!$R13,FALSE)</f>
        <v>2382520</v>
      </c>
      <c r="V13" s="26">
        <f ca="1">HLOOKUP(V$11,历史数据!$I$3:$XFD$1048576,'汇报-jl'!$R13,FALSE)</f>
        <v>1477046</v>
      </c>
      <c r="W13" s="26">
        <f ca="1">HLOOKUP(W$11,历史数据!$I$3:$XFD$1048576,'汇报-jl'!$R13,FALSE)</f>
        <v>1299539</v>
      </c>
      <c r="X13" s="26">
        <f ca="1">HLOOKUP(X$11,历史数据!$I$3:$XFD$1048576,'汇报-jl'!$R13,FALSE)</f>
        <v>1630884</v>
      </c>
      <c r="Y13" s="26">
        <f ca="1">HLOOKUP(Y$11,历史数据!$I$3:$XFD$1048576,'汇报-jl'!$R13,FALSE)</f>
        <v>1315504</v>
      </c>
      <c r="Z13" s="26">
        <f ca="1">HLOOKUP(Z$11,历史数据!$I$3:$XFD$1048576,'汇报-jl'!$R13,FALSE)</f>
        <v>1953679</v>
      </c>
      <c r="AA13" s="26">
        <f ca="1">HLOOKUP(AA$11,历史数据!$I$3:$XFD$1048576,'汇报-jl'!$R13,FALSE)</f>
        <v>2431824</v>
      </c>
      <c r="AB13" s="26">
        <f ca="1">HLOOKUP(AB$11,历史数据!$I$3:$XFD$1048576,'汇报-jl'!$R13,FALSE)</f>
        <v>1362427</v>
      </c>
      <c r="AC13" s="26">
        <f ca="1">HLOOKUP(AC$11,历史数据!$I$3:$XFD$1048576,'汇报-jl'!$R13,FALSE)</f>
        <v>1693531</v>
      </c>
      <c r="AD13" s="26">
        <f ca="1">HLOOKUP(AD$11,历史数据!$I$3:$XFD$1048576,'汇报-jl'!$R13,FALSE)</f>
        <v>1819037</v>
      </c>
      <c r="AE13" s="26">
        <f ca="1">HLOOKUP(AE$11,历史数据!$I$3:$XFD$1048576,'汇报-jl'!$R13,FALSE)</f>
        <v>1767778</v>
      </c>
      <c r="AF13" s="26">
        <f ca="1">HLOOKUP(AF$11,历史数据!$I$3:$XFD$1048576,'汇报-jl'!$R13,FALSE)</f>
        <v>2781283</v>
      </c>
      <c r="AG13" s="32">
        <f ca="1">T13/AF13-1</f>
        <v>-0.30713559173949578</v>
      </c>
      <c r="AH13" s="32">
        <f ca="1">T13/U13-1</f>
        <v>-0.19117069321558688</v>
      </c>
      <c r="AI13" s="32">
        <f ca="1">T13/$T$13</f>
        <v>1</v>
      </c>
      <c r="AJ13" s="32">
        <f ca="1">U13/$U$13</f>
        <v>1</v>
      </c>
      <c r="AK13" s="32">
        <f ca="1">AF13/$AF$13</f>
        <v>1</v>
      </c>
    </row>
    <row r="14" spans="1:37">
      <c r="J14" s="720"/>
      <c r="K14" s="720"/>
      <c r="L14" s="720"/>
      <c r="M14" s="720"/>
      <c r="N14" s="720"/>
      <c r="P14" s="26">
        <f>历史数据!F57</f>
        <v>57</v>
      </c>
      <c r="Q14" s="26">
        <f>P14+$B$7</f>
        <v>433</v>
      </c>
      <c r="R14" s="26">
        <f>Q14-历史数据!$B$2</f>
        <v>431</v>
      </c>
      <c r="S14" s="26" t="s">
        <v>186</v>
      </c>
      <c r="T14" s="26">
        <f ca="1">HLOOKUP(T$11,历史数据!$I$3:$XFD$1048576,'汇报-jl'!$R14,FALSE)</f>
        <v>849647</v>
      </c>
      <c r="U14" s="65">
        <f ca="1">HLOOKUP(U$11,历史数据!$I$3:$XFD$1048576,'汇报-jl'!$R14,FALSE)</f>
        <v>1129799</v>
      </c>
      <c r="V14" s="26">
        <f ca="1">HLOOKUP(V$11,历史数据!$I$3:$XFD$1048576,'汇报-jl'!$R14,FALSE)</f>
        <v>622049</v>
      </c>
      <c r="W14" s="26">
        <f ca="1">HLOOKUP(W$11,历史数据!$I$3:$XFD$1048576,'汇报-jl'!$R14,FALSE)</f>
        <v>538750</v>
      </c>
      <c r="X14" s="26">
        <f ca="1">HLOOKUP(X$11,历史数据!$I$3:$XFD$1048576,'汇报-jl'!$R14,FALSE)</f>
        <v>567957</v>
      </c>
      <c r="Y14" s="26">
        <f ca="1">HLOOKUP(Y$11,历史数据!$I$3:$XFD$1048576,'汇报-jl'!$R14,FALSE)</f>
        <v>471563</v>
      </c>
      <c r="Z14" s="26">
        <f ca="1">HLOOKUP(Z$11,历史数据!$I$3:$XFD$1048576,'汇报-jl'!$R14,FALSE)</f>
        <v>676991</v>
      </c>
      <c r="AA14" s="26">
        <f ca="1">HLOOKUP(AA$11,历史数据!$I$3:$XFD$1048576,'汇报-jl'!$R14,FALSE)</f>
        <v>926199</v>
      </c>
      <c r="AB14" s="26">
        <f ca="1">HLOOKUP(AB$11,历史数据!$I$3:$XFD$1048576,'汇报-jl'!$R14,FALSE)</f>
        <v>523457</v>
      </c>
      <c r="AC14" s="26">
        <f ca="1">HLOOKUP(AC$11,历史数据!$I$3:$XFD$1048576,'汇报-jl'!$R14,FALSE)</f>
        <v>588503</v>
      </c>
      <c r="AD14" s="26">
        <f ca="1">HLOOKUP(AD$11,历史数据!$I$3:$XFD$1048576,'汇报-jl'!$R14,FALSE)</f>
        <v>661214</v>
      </c>
      <c r="AE14" s="26">
        <f ca="1">HLOOKUP(AE$11,历史数据!$I$3:$XFD$1048576,'汇报-jl'!$R14,FALSE)</f>
        <v>666957</v>
      </c>
      <c r="AF14" s="26">
        <f ca="1">HLOOKUP(AF$11,历史数据!$I$3:$XFD$1048576,'汇报-jl'!$R14,FALSE)</f>
        <v>1115292</v>
      </c>
      <c r="AG14" s="32">
        <f ca="1">T14/AF14-1</f>
        <v>-0.23818426026547312</v>
      </c>
      <c r="AH14" s="32">
        <f ca="1">T14/U14-1</f>
        <v>-0.24796623116147209</v>
      </c>
      <c r="AI14" s="32">
        <f ca="1">T14/$T$13</f>
        <v>0.44090507158083952</v>
      </c>
      <c r="AJ14" s="32">
        <f ca="1">U14/$U$13</f>
        <v>0.47420336450481004</v>
      </c>
      <c r="AK14" s="32">
        <f ca="1">AF14/$AF$13</f>
        <v>0.40099910724654775</v>
      </c>
    </row>
    <row r="15" spans="1:37">
      <c r="J15" s="720"/>
      <c r="K15" s="720"/>
      <c r="L15" s="720"/>
      <c r="M15" s="720"/>
      <c r="N15" s="720"/>
      <c r="P15" s="26">
        <f>历史数据!F59</f>
        <v>59</v>
      </c>
      <c r="Q15" s="26">
        <f>P15+$B$7</f>
        <v>435</v>
      </c>
      <c r="R15" s="26">
        <f>Q15-历史数据!$B$2</f>
        <v>433</v>
      </c>
      <c r="S15" s="26" t="s">
        <v>187</v>
      </c>
      <c r="T15" s="26">
        <f ca="1">HLOOKUP(T$11,历史数据!$I$3:$XFD$1048576,'汇报-jl'!$R15,FALSE)</f>
        <v>881845</v>
      </c>
      <c r="U15" s="65">
        <f ca="1">HLOOKUP(U$11,历史数据!$I$3:$XFD$1048576,'汇报-jl'!$R15,FALSE)</f>
        <v>1236030</v>
      </c>
      <c r="V15" s="26">
        <f ca="1">HLOOKUP(V$11,历史数据!$I$3:$XFD$1048576,'汇报-jl'!$R15,FALSE)</f>
        <v>647148</v>
      </c>
      <c r="W15" s="26">
        <f ca="1">HLOOKUP(W$11,历史数据!$I$3:$XFD$1048576,'汇报-jl'!$R15,FALSE)</f>
        <v>527096</v>
      </c>
      <c r="X15" s="26">
        <f ca="1">HLOOKUP(X$11,历史数据!$I$3:$XFD$1048576,'汇报-jl'!$R15,FALSE)</f>
        <v>731417</v>
      </c>
      <c r="Y15" s="26">
        <f ca="1">HLOOKUP(Y$11,历史数据!$I$3:$XFD$1048576,'汇报-jl'!$R15,FALSE)</f>
        <v>551324</v>
      </c>
      <c r="Z15" s="26">
        <f ca="1">HLOOKUP(Z$11,历史数据!$I$3:$XFD$1048576,'汇报-jl'!$R15,FALSE)</f>
        <v>943436</v>
      </c>
      <c r="AA15" s="26">
        <f ca="1">HLOOKUP(AA$11,历史数据!$I$3:$XFD$1048576,'汇报-jl'!$R15,FALSE)</f>
        <v>1316692</v>
      </c>
      <c r="AB15" s="26">
        <f ca="1">HLOOKUP(AB$11,历史数据!$I$3:$XFD$1048576,'汇报-jl'!$R15,FALSE)</f>
        <v>592928</v>
      </c>
      <c r="AC15" s="26">
        <f ca="1">HLOOKUP(AC$11,历史数据!$I$3:$XFD$1048576,'汇报-jl'!$R15,FALSE)</f>
        <v>789712</v>
      </c>
      <c r="AD15" s="26">
        <f ca="1">HLOOKUP(AD$11,历史数据!$I$3:$XFD$1048576,'汇报-jl'!$R15,FALSE)</f>
        <v>816360</v>
      </c>
      <c r="AE15" s="26">
        <f ca="1">HLOOKUP(AE$11,历史数据!$I$3:$XFD$1048576,'汇报-jl'!$R15,FALSE)</f>
        <v>780077</v>
      </c>
      <c r="AF15" s="26">
        <f ca="1">HLOOKUP(AF$11,历史数据!$I$3:$XFD$1048576,'汇报-jl'!$R15,FALSE)</f>
        <v>1537968</v>
      </c>
      <c r="AG15" s="32">
        <f ca="1">T15/AF15-1</f>
        <v>-0.42661680867222207</v>
      </c>
      <c r="AH15" s="32">
        <f ca="1">T15/U15-1</f>
        <v>-0.28655048825675755</v>
      </c>
      <c r="AI15" s="32">
        <f ca="1">T15/$T$13</f>
        <v>0.45761349460211764</v>
      </c>
      <c r="AJ15" s="32">
        <f ca="1">U15/$U$13</f>
        <v>0.51879102798717325</v>
      </c>
      <c r="AK15" s="32">
        <f ca="1">AF15/$AF$13</f>
        <v>0.55297069733644511</v>
      </c>
    </row>
    <row r="16" spans="1:37">
      <c r="J16" s="720"/>
      <c r="K16" s="720"/>
      <c r="L16" s="720"/>
      <c r="M16" s="720"/>
      <c r="N16" s="720"/>
      <c r="P16" s="26">
        <f>历史数据!F61</f>
        <v>61</v>
      </c>
      <c r="Q16" s="26">
        <f>P16+$B$7</f>
        <v>437</v>
      </c>
      <c r="R16" s="26">
        <f>Q16-历史数据!$B$2</f>
        <v>435</v>
      </c>
      <c r="S16" s="26" t="s">
        <v>188</v>
      </c>
      <c r="T16" s="26">
        <f ca="1">HLOOKUP(T$11,历史数据!$I$3:$XFD$1048576,'汇报-jl'!$R16,FALSE)</f>
        <v>811722</v>
      </c>
      <c r="U16" s="65">
        <f ca="1">HLOOKUP(U$11,历史数据!$I$3:$XFD$1048576,'汇报-jl'!$R16,FALSE)</f>
        <v>725893</v>
      </c>
      <c r="V16" s="26">
        <f ca="1">HLOOKUP(V$11,历史数据!$I$3:$XFD$1048576,'汇报-jl'!$R16,FALSE)</f>
        <v>564775</v>
      </c>
      <c r="W16" s="26">
        <f ca="1">HLOOKUP(W$11,历史数据!$I$3:$XFD$1048576,'汇报-jl'!$R16,FALSE)</f>
        <v>574846</v>
      </c>
      <c r="X16" s="26">
        <f ca="1">HLOOKUP(X$11,历史数据!$I$3:$XFD$1048576,'汇报-jl'!$R16,FALSE)</f>
        <v>578895</v>
      </c>
      <c r="Y16" s="26">
        <f ca="1">HLOOKUP(Y$11,历史数据!$I$3:$XFD$1048576,'汇报-jl'!$R16,FALSE)</f>
        <v>568051</v>
      </c>
      <c r="Z16" s="26">
        <f ca="1">HLOOKUP(Z$11,历史数据!$I$3:$XFD$1048576,'汇报-jl'!$R16,FALSE)</f>
        <v>770123</v>
      </c>
      <c r="AA16" s="26">
        <f ca="1">HLOOKUP(AA$11,历史数据!$I$3:$XFD$1048576,'汇报-jl'!$R16,FALSE)</f>
        <v>665323</v>
      </c>
      <c r="AB16" s="26">
        <f ca="1">HLOOKUP(AB$11,历史数据!$I$3:$XFD$1048576,'汇报-jl'!$R16,FALSE)</f>
        <v>574720</v>
      </c>
      <c r="AC16" s="26">
        <f ca="1">HLOOKUP(AC$11,历史数据!$I$3:$XFD$1048576,'汇报-jl'!$R16,FALSE)</f>
        <v>634248</v>
      </c>
      <c r="AD16" s="26">
        <f ca="1">HLOOKUP(AD$11,历史数据!$I$3:$XFD$1048576,'汇报-jl'!$R16,FALSE)</f>
        <v>701820</v>
      </c>
      <c r="AE16" s="26">
        <f ca="1">HLOOKUP(AE$11,历史数据!$I$3:$XFD$1048576,'汇报-jl'!$R16,FALSE)</f>
        <v>769649</v>
      </c>
      <c r="AF16" s="26">
        <f ca="1">HLOOKUP(AF$11,历史数据!$I$3:$XFD$1048576,'汇报-jl'!$R16,FALSE)</f>
        <v>923770</v>
      </c>
      <c r="AG16" s="32">
        <f ca="1">T16/AF16-1</f>
        <v>-0.12129426155861311</v>
      </c>
      <c r="AH16" s="32">
        <f ca="1">T16/U16-1</f>
        <v>0.11823918952242263</v>
      </c>
      <c r="AI16" s="32">
        <f ca="1">T16/$T$13</f>
        <v>0.42122475158947448</v>
      </c>
      <c r="AJ16" s="32">
        <f ca="1">U16/$U$13</f>
        <v>0.30467446233399931</v>
      </c>
      <c r="AK16" s="32">
        <f ca="1">AF16/$AF$13</f>
        <v>0.33213808159759362</v>
      </c>
    </row>
    <row r="17" spans="2:37">
      <c r="J17" s="720"/>
      <c r="K17" s="720"/>
      <c r="L17" s="720"/>
      <c r="M17" s="720"/>
      <c r="N17" s="720"/>
      <c r="P17" s="26">
        <f>历史数据!F63</f>
        <v>63</v>
      </c>
      <c r="Q17" s="26">
        <f>P17+$B$7</f>
        <v>439</v>
      </c>
      <c r="R17" s="26">
        <f>Q17-历史数据!$B$2</f>
        <v>437</v>
      </c>
      <c r="S17" s="26" t="s">
        <v>189</v>
      </c>
      <c r="T17" s="26">
        <f ca="1">HLOOKUP(T$11,历史数据!$I$3:$XFD$1048576,'汇报-jl'!$R17,FALSE)</f>
        <v>233485</v>
      </c>
      <c r="U17" s="65">
        <f ca="1">HLOOKUP(U$11,历史数据!$I$3:$XFD$1048576,'汇报-jl'!$R17,FALSE)</f>
        <v>420597</v>
      </c>
      <c r="V17" s="26">
        <f ca="1">HLOOKUP(V$11,历史数据!$I$3:$XFD$1048576,'汇报-jl'!$R17,FALSE)</f>
        <v>265123</v>
      </c>
      <c r="W17" s="26">
        <f ca="1">HLOOKUP(W$11,历史数据!$I$3:$XFD$1048576,'汇报-jl'!$R17,FALSE)</f>
        <v>197597</v>
      </c>
      <c r="X17" s="26">
        <f ca="1">HLOOKUP(X$11,历史数据!$I$3:$XFD$1048576,'汇报-jl'!$R17,FALSE)</f>
        <v>320572</v>
      </c>
      <c r="Y17" s="26">
        <f ca="1">HLOOKUP(Y$11,历史数据!$I$3:$XFD$1048576,'汇报-jl'!$R17,FALSE)</f>
        <v>196129</v>
      </c>
      <c r="Z17" s="26">
        <f ca="1">HLOOKUP(Z$11,历史数据!$I$3:$XFD$1048576,'汇报-jl'!$R17,FALSE)</f>
        <v>240120</v>
      </c>
      <c r="AA17" s="26">
        <f ca="1">HLOOKUP(AA$11,历史数据!$I$3:$XFD$1048576,'汇报-jl'!$R17,FALSE)</f>
        <v>449809</v>
      </c>
      <c r="AB17" s="26">
        <f ca="1">HLOOKUP(AB$11,历史数据!$I$3:$XFD$1048576,'汇报-jl'!$R17,FALSE)</f>
        <v>194779</v>
      </c>
      <c r="AC17" s="26">
        <f ca="1">HLOOKUP(AC$11,历史数据!$I$3:$XFD$1048576,'汇报-jl'!$R17,FALSE)</f>
        <v>269571</v>
      </c>
      <c r="AD17" s="26">
        <f ca="1">HLOOKUP(AD$11,历史数据!$I$3:$XFD$1048576,'汇报-jl'!$R17,FALSE)</f>
        <v>300857</v>
      </c>
      <c r="AE17" s="26">
        <f ca="1">HLOOKUP(AE$11,历史数据!$I$3:$XFD$1048576,'汇报-jl'!$R17,FALSE)</f>
        <v>218052</v>
      </c>
      <c r="AF17" s="26">
        <f ca="1">HLOOKUP(AF$11,历史数据!$I$3:$XFD$1048576,'汇报-jl'!$R17,FALSE)</f>
        <v>319545</v>
      </c>
      <c r="AG17" s="32">
        <f ca="1">T17/AF17-1</f>
        <v>-0.26932044000062594</v>
      </c>
      <c r="AH17" s="32">
        <f ca="1">T17/U17-1</f>
        <v>-0.44487240755402435</v>
      </c>
      <c r="AI17" s="32">
        <f ca="1">T17/$T$13</f>
        <v>0.12116175380840787</v>
      </c>
      <c r="AJ17" s="32">
        <f ca="1">U17/$U$13</f>
        <v>0.17653450967882747</v>
      </c>
      <c r="AK17" s="32">
        <f ca="1">AF17/$AF$13</f>
        <v>0.11489122106596128</v>
      </c>
    </row>
    <row r="18" spans="2:37">
      <c r="J18" s="720"/>
      <c r="K18" s="720"/>
      <c r="L18" s="720"/>
      <c r="M18" s="720"/>
      <c r="N18" s="720"/>
    </row>
    <row r="19" spans="2:37">
      <c r="J19" s="720"/>
      <c r="K19" s="720"/>
      <c r="L19" s="720"/>
      <c r="M19" s="720"/>
      <c r="N19" s="720"/>
    </row>
    <row r="20" spans="2:37">
      <c r="J20" s="720"/>
      <c r="K20" s="720"/>
      <c r="L20" s="720"/>
      <c r="M20" s="720"/>
      <c r="N20" s="720"/>
    </row>
    <row r="21" spans="2:37">
      <c r="J21" s="720"/>
      <c r="K21" s="720"/>
      <c r="L21" s="720"/>
      <c r="M21" s="720"/>
      <c r="N21" s="720"/>
      <c r="S21" s="26" t="s">
        <v>381</v>
      </c>
      <c r="T21" s="61" t="str">
        <f t="shared" ref="T21:AF21" si="2">T12</f>
        <v>201608</v>
      </c>
      <c r="U21" s="61" t="str">
        <f t="shared" si="2"/>
        <v>201607</v>
      </c>
      <c r="V21" s="61" t="str">
        <f t="shared" si="2"/>
        <v>201606</v>
      </c>
      <c r="W21" s="61" t="str">
        <f t="shared" si="2"/>
        <v>201605</v>
      </c>
      <c r="X21" s="61" t="str">
        <f t="shared" si="2"/>
        <v>201604</v>
      </c>
      <c r="Y21" s="61" t="str">
        <f t="shared" si="2"/>
        <v>201603</v>
      </c>
      <c r="Z21" s="61" t="str">
        <f t="shared" si="2"/>
        <v>201602</v>
      </c>
      <c r="AA21" s="61" t="str">
        <f t="shared" si="2"/>
        <v>201601</v>
      </c>
      <c r="AB21" s="61" t="str">
        <f t="shared" si="2"/>
        <v>201512</v>
      </c>
      <c r="AC21" s="61" t="str">
        <f t="shared" si="2"/>
        <v>201511</v>
      </c>
      <c r="AD21" s="61" t="str">
        <f t="shared" si="2"/>
        <v>201510</v>
      </c>
      <c r="AE21" s="61" t="str">
        <f t="shared" si="2"/>
        <v>201509</v>
      </c>
      <c r="AF21" s="61" t="str">
        <f t="shared" si="2"/>
        <v>201508</v>
      </c>
      <c r="AG21" s="26" t="s">
        <v>190</v>
      </c>
      <c r="AH21" s="26" t="s">
        <v>191</v>
      </c>
    </row>
    <row r="22" spans="2:37">
      <c r="J22" s="720"/>
      <c r="K22" s="720"/>
      <c r="L22" s="720"/>
      <c r="M22" s="720"/>
      <c r="N22" s="720"/>
      <c r="S22" s="26" t="s">
        <v>186</v>
      </c>
      <c r="T22" s="32">
        <f t="shared" ref="T22:AF22" ca="1" si="3">T14/T13</f>
        <v>0.44090507158083952</v>
      </c>
      <c r="U22" s="32">
        <f t="shared" ca="1" si="3"/>
        <v>0.47420336450481004</v>
      </c>
      <c r="V22" s="32">
        <f t="shared" ca="1" si="3"/>
        <v>0.42114395895591605</v>
      </c>
      <c r="W22" s="32">
        <f t="shared" ca="1" si="3"/>
        <v>0.41457008985494087</v>
      </c>
      <c r="X22" s="32">
        <f t="shared" ca="1" si="3"/>
        <v>0.34825100988175739</v>
      </c>
      <c r="Y22" s="32">
        <f t="shared" ca="1" si="3"/>
        <v>0.35846565270801151</v>
      </c>
      <c r="Z22" s="32">
        <f t="shared" ca="1" si="3"/>
        <v>0.34652110198246489</v>
      </c>
      <c r="AA22" s="32">
        <f t="shared" ca="1" si="3"/>
        <v>0.38086596727394745</v>
      </c>
      <c r="AB22" s="32">
        <f t="shared" ca="1" si="3"/>
        <v>0.38420920900716149</v>
      </c>
      <c r="AC22" s="32">
        <f t="shared" ca="1" si="3"/>
        <v>0.34750057719640209</v>
      </c>
      <c r="AD22" s="32">
        <f t="shared" ca="1" si="3"/>
        <v>0.36349672931336746</v>
      </c>
      <c r="AE22" s="32">
        <f t="shared" ca="1" si="3"/>
        <v>0.37728549625575158</v>
      </c>
      <c r="AF22" s="32">
        <f t="shared" ca="1" si="3"/>
        <v>0.40099910724654775</v>
      </c>
      <c r="AG22" s="32">
        <f ca="1">T22/AF22-1</f>
        <v>9.9516342089400744E-2</v>
      </c>
      <c r="AH22" s="32">
        <f ca="1">T22/U22-1</f>
        <v>-7.0219436251243161E-2</v>
      </c>
    </row>
    <row r="23" spans="2:37">
      <c r="J23" s="720"/>
      <c r="K23" s="720"/>
      <c r="L23" s="720"/>
      <c r="M23" s="720"/>
      <c r="N23" s="720"/>
      <c r="S23" s="26" t="s">
        <v>187</v>
      </c>
      <c r="T23" s="32">
        <f ca="1">T15/T$13</f>
        <v>0.45761349460211764</v>
      </c>
      <c r="U23" s="32">
        <f t="shared" ref="U23:AF23" ca="1" si="4">U15/U$13</f>
        <v>0.51879102798717325</v>
      </c>
      <c r="V23" s="32">
        <f t="shared" ca="1" si="4"/>
        <v>0.4381366592509644</v>
      </c>
      <c r="W23" s="32">
        <f t="shared" ca="1" si="4"/>
        <v>0.40560229435207407</v>
      </c>
      <c r="X23" s="32">
        <f t="shared" ca="1" si="4"/>
        <v>0.44847886177067159</v>
      </c>
      <c r="Y23" s="32">
        <f t="shared" ca="1" si="4"/>
        <v>0.41909716732142205</v>
      </c>
      <c r="Z23" s="32">
        <f t="shared" ca="1" si="4"/>
        <v>0.48290225774039647</v>
      </c>
      <c r="AA23" s="32">
        <f t="shared" ca="1" si="4"/>
        <v>0.54144214383935685</v>
      </c>
      <c r="AB23" s="32">
        <f t="shared" ca="1" si="4"/>
        <v>0.43519983089002201</v>
      </c>
      <c r="AC23" s="32">
        <f t="shared" ca="1" si="4"/>
        <v>0.46631092079212011</v>
      </c>
      <c r="AD23" s="32">
        <f t="shared" ca="1" si="4"/>
        <v>0.44878691307543495</v>
      </c>
      <c r="AE23" s="32">
        <f t="shared" ca="1" si="4"/>
        <v>0.44127543164356609</v>
      </c>
      <c r="AF23" s="32">
        <f t="shared" ca="1" si="4"/>
        <v>0.55297069733644511</v>
      </c>
      <c r="AG23" s="32">
        <f ca="1">T23/AF23-1</f>
        <v>-0.17244530893525645</v>
      </c>
      <c r="AH23" s="32">
        <f ca="1">T23/U23-1</f>
        <v>-0.11792326791466445</v>
      </c>
    </row>
    <row r="24" spans="2:37">
      <c r="J24" s="720"/>
      <c r="K24" s="720"/>
      <c r="L24" s="720"/>
      <c r="M24" s="720"/>
      <c r="N24" s="720"/>
      <c r="S24" s="26" t="s">
        <v>188</v>
      </c>
      <c r="T24" s="32">
        <f t="shared" ref="T24:AF25" ca="1" si="5">T16/T$13</f>
        <v>0.42122475158947448</v>
      </c>
      <c r="U24" s="32">
        <f t="shared" ca="1" si="5"/>
        <v>0.30467446233399931</v>
      </c>
      <c r="V24" s="32">
        <f t="shared" ca="1" si="5"/>
        <v>0.38236791542037285</v>
      </c>
      <c r="W24" s="32">
        <f t="shared" ca="1" si="5"/>
        <v>0.44234609349931014</v>
      </c>
      <c r="X24" s="32">
        <f t="shared" ca="1" si="5"/>
        <v>0.35495780202638572</v>
      </c>
      <c r="Y24" s="32">
        <f t="shared" ca="1" si="5"/>
        <v>0.43181244602829028</v>
      </c>
      <c r="Z24" s="32">
        <f t="shared" ca="1" si="5"/>
        <v>0.39419116446458197</v>
      </c>
      <c r="AA24" s="32">
        <f t="shared" ca="1" si="5"/>
        <v>0.27359011178440545</v>
      </c>
      <c r="AB24" s="32">
        <f t="shared" ca="1" si="5"/>
        <v>0.42183544512843624</v>
      </c>
      <c r="AC24" s="32">
        <f t="shared" ca="1" si="5"/>
        <v>0.37451218784893808</v>
      </c>
      <c r="AD24" s="32">
        <f t="shared" ca="1" si="5"/>
        <v>0.385819529784166</v>
      </c>
      <c r="AE24" s="32">
        <f t="shared" ca="1" si="5"/>
        <v>0.43537650089547442</v>
      </c>
      <c r="AF24" s="32">
        <f t="shared" ca="1" si="5"/>
        <v>0.33213808159759362</v>
      </c>
      <c r="AG24" s="32">
        <f ca="1">T24/AF24-1</f>
        <v>0.26822178764738891</v>
      </c>
      <c r="AH24" s="32">
        <f ca="1">T24/U24-1</f>
        <v>0.38254039528822381</v>
      </c>
    </row>
    <row r="25" spans="2:37">
      <c r="J25" s="720"/>
      <c r="K25" s="720"/>
      <c r="L25" s="720"/>
      <c r="M25" s="720"/>
      <c r="N25" s="720"/>
      <c r="S25" s="26" t="s">
        <v>189</v>
      </c>
      <c r="T25" s="32">
        <f t="shared" ca="1" si="5"/>
        <v>0.12116175380840787</v>
      </c>
      <c r="U25" s="32">
        <f t="shared" ca="1" si="5"/>
        <v>0.17653450967882747</v>
      </c>
      <c r="V25" s="32">
        <f t="shared" ca="1" si="5"/>
        <v>0.17949542532866275</v>
      </c>
      <c r="W25" s="32">
        <f t="shared" ca="1" si="5"/>
        <v>0.15205161214861579</v>
      </c>
      <c r="X25" s="32">
        <f t="shared" ca="1" si="5"/>
        <v>0.1965633362029427</v>
      </c>
      <c r="Y25" s="32">
        <f t="shared" ca="1" si="5"/>
        <v>0.14909038665028765</v>
      </c>
      <c r="Z25" s="32">
        <f t="shared" ca="1" si="5"/>
        <v>0.12290657779502159</v>
      </c>
      <c r="AA25" s="32">
        <f t="shared" ca="1" si="5"/>
        <v>0.18496774437623775</v>
      </c>
      <c r="AB25" s="32">
        <f t="shared" ca="1" si="5"/>
        <v>0.14296472398154175</v>
      </c>
      <c r="AC25" s="32">
        <f t="shared" ca="1" si="5"/>
        <v>0.15917689135894175</v>
      </c>
      <c r="AD25" s="32">
        <f t="shared" ca="1" si="5"/>
        <v>0.16539355714039902</v>
      </c>
      <c r="AE25" s="32">
        <f t="shared" ca="1" si="5"/>
        <v>0.12334806746095947</v>
      </c>
      <c r="AF25" s="32">
        <f t="shared" ca="1" si="5"/>
        <v>0.11489122106596128</v>
      </c>
      <c r="AG25" s="32">
        <f ca="1">T25/AF25-1</f>
        <v>5.4577997206997741E-2</v>
      </c>
      <c r="AH25" s="32">
        <f ca="1">T25/U25-1</f>
        <v>-0.31366533360055382</v>
      </c>
    </row>
    <row r="28" spans="2:37">
      <c r="S28" s="25" t="s">
        <v>200</v>
      </c>
    </row>
    <row r="29" spans="2:37">
      <c r="T29" s="26" t="s">
        <v>206</v>
      </c>
      <c r="U29" s="26" t="s">
        <v>207</v>
      </c>
      <c r="V29" s="26" t="s">
        <v>208</v>
      </c>
      <c r="W29" s="26" t="s">
        <v>209</v>
      </c>
      <c r="X29" s="26" t="s">
        <v>210</v>
      </c>
      <c r="Y29" s="26" t="s">
        <v>211</v>
      </c>
      <c r="Z29" s="26" t="s">
        <v>212</v>
      </c>
      <c r="AA29" s="26" t="s">
        <v>213</v>
      </c>
      <c r="AB29" s="26" t="s">
        <v>214</v>
      </c>
      <c r="AC29" s="26" t="s">
        <v>215</v>
      </c>
      <c r="AD29" s="26" t="s">
        <v>216</v>
      </c>
      <c r="AE29" s="26" t="s">
        <v>217</v>
      </c>
      <c r="AF29" s="26" t="s">
        <v>218</v>
      </c>
      <c r="AG29" s="26" t="s">
        <v>219</v>
      </c>
      <c r="AH29" s="26" t="s">
        <v>220</v>
      </c>
      <c r="AI29" s="26" t="s">
        <v>221</v>
      </c>
      <c r="AJ29" s="26" t="s">
        <v>222</v>
      </c>
    </row>
    <row r="30" spans="2:37">
      <c r="R30" s="26" t="str">
        <f>"历史数据!"&amp;G2&amp;Q13</f>
        <v>历史数据!AG431</v>
      </c>
      <c r="S30" s="26" t="s">
        <v>201</v>
      </c>
      <c r="T30" s="26" t="e">
        <f ca="1">IF(OFFSET(INDIRECT($R$30),0,S$2),OFFSET(INDIRECT($R$30),0,S$2),#N/A)</f>
        <v>#N/A</v>
      </c>
      <c r="U30" s="26" t="e">
        <f t="shared" ref="U30:AE30" ca="1" si="6">IF(OFFSET(INDIRECT($R$30),0,T$2),OFFSET(INDIRECT($R$30),0,T$2),#N/A)</f>
        <v>#N/A</v>
      </c>
      <c r="V30" s="26" t="e">
        <f t="shared" ca="1" si="6"/>
        <v>#N/A</v>
      </c>
      <c r="W30" s="26" t="e">
        <f t="shared" ca="1" si="6"/>
        <v>#N/A</v>
      </c>
      <c r="X30" s="26" t="e">
        <f t="shared" ca="1" si="6"/>
        <v>#N/A</v>
      </c>
      <c r="Y30" s="26" t="e">
        <f t="shared" ca="1" si="6"/>
        <v>#N/A</v>
      </c>
      <c r="Z30" s="26" t="e">
        <f t="shared" ca="1" si="6"/>
        <v>#N/A</v>
      </c>
      <c r="AA30" s="26" t="e">
        <f t="shared" ca="1" si="6"/>
        <v>#N/A</v>
      </c>
      <c r="AB30" s="26" t="e">
        <f t="shared" ca="1" si="6"/>
        <v>#N/A</v>
      </c>
      <c r="AC30" s="26" t="e">
        <f t="shared" ca="1" si="6"/>
        <v>#N/A</v>
      </c>
      <c r="AD30" s="26">
        <f t="shared" ca="1" si="6"/>
        <v>128588</v>
      </c>
      <c r="AE30" s="26">
        <f t="shared" ca="1" si="6"/>
        <v>2332289</v>
      </c>
      <c r="AF30" s="68" t="e">
        <f ca="1">AVERAGE(T30:AE30)</f>
        <v>#N/A</v>
      </c>
      <c r="AG30" s="68" t="e">
        <f ca="1">MAX(T30:AE30)</f>
        <v>#N/A</v>
      </c>
      <c r="AH30" s="68" t="e">
        <f ca="1">MIN(T30:AE30)</f>
        <v>#N/A</v>
      </c>
    </row>
    <row r="31" spans="2:37">
      <c r="B31" s="26" t="str">
        <f>B1&amp;"活跃趋势"</f>
        <v>热血精灵派活跃趋势</v>
      </c>
      <c r="S31" s="26" t="s">
        <v>202</v>
      </c>
      <c r="T31" s="26">
        <f ca="1">IF(OFFSET(INDIRECT($R$30),0,S$3),OFFSET(INDIRECT($R$30),0,S$3),#N/A)</f>
        <v>3171429</v>
      </c>
      <c r="U31" s="26">
        <f t="shared" ref="U31:AE31" ca="1" si="7">IF(OFFSET(INDIRECT($R$30),0,T$3),OFFSET(INDIRECT($R$30),0,T$3),#N/A)</f>
        <v>2263796</v>
      </c>
      <c r="V31" s="26">
        <f t="shared" ca="1" si="7"/>
        <v>1867251</v>
      </c>
      <c r="W31" s="26">
        <f t="shared" ca="1" si="7"/>
        <v>1948712</v>
      </c>
      <c r="X31" s="26">
        <f t="shared" ca="1" si="7"/>
        <v>2253685</v>
      </c>
      <c r="Y31" s="26">
        <f t="shared" ca="1" si="7"/>
        <v>2028431</v>
      </c>
      <c r="Z31" s="26">
        <f t="shared" ca="1" si="7"/>
        <v>3944655</v>
      </c>
      <c r="AA31" s="26">
        <f t="shared" ca="1" si="7"/>
        <v>3366959</v>
      </c>
      <c r="AB31" s="26">
        <f t="shared" ca="1" si="7"/>
        <v>1820405</v>
      </c>
      <c r="AC31" s="26">
        <f t="shared" ca="1" si="7"/>
        <v>2391520</v>
      </c>
      <c r="AD31" s="26">
        <f t="shared" ca="1" si="7"/>
        <v>1588454</v>
      </c>
      <c r="AE31" s="26">
        <f t="shared" ca="1" si="7"/>
        <v>1767421</v>
      </c>
      <c r="AF31" s="68">
        <f ca="1">AVERAGE(T31:AE31)</f>
        <v>2367726.5</v>
      </c>
      <c r="AG31" s="68">
        <f ca="1">MAX(T31:AE31)</f>
        <v>3944655</v>
      </c>
      <c r="AH31" s="68">
        <f ca="1">MIN(T31:AE31)</f>
        <v>1588454</v>
      </c>
    </row>
    <row r="32" spans="2:37">
      <c r="S32" s="26" t="s">
        <v>203</v>
      </c>
      <c r="T32" s="26">
        <f ca="1">IF(OFFSET(INDIRECT($R$30),0,S$4),OFFSET(INDIRECT($R$30),0,S$4),#N/A)</f>
        <v>1687871</v>
      </c>
      <c r="U32" s="26">
        <f t="shared" ref="U32:AE32" ca="1" si="8">IF(OFFSET(INDIRECT($R$30),0,T$4),OFFSET(INDIRECT($R$30),0,T$4),#N/A)</f>
        <v>2235886</v>
      </c>
      <c r="V32" s="26">
        <f t="shared" ca="1" si="8"/>
        <v>1387963</v>
      </c>
      <c r="W32" s="26">
        <f t="shared" ca="1" si="8"/>
        <v>1715059</v>
      </c>
      <c r="X32" s="26">
        <f t="shared" ca="1" si="8"/>
        <v>1507309</v>
      </c>
      <c r="Y32" s="26">
        <f t="shared" ca="1" si="8"/>
        <v>2004253</v>
      </c>
      <c r="Z32" s="26">
        <f t="shared" ca="1" si="8"/>
        <v>2721690</v>
      </c>
      <c r="AA32" s="26">
        <f t="shared" ca="1" si="8"/>
        <v>2781283</v>
      </c>
      <c r="AB32" s="26">
        <f t="shared" ca="1" si="8"/>
        <v>1767778</v>
      </c>
      <c r="AC32" s="26">
        <f t="shared" ca="1" si="8"/>
        <v>1819037</v>
      </c>
      <c r="AD32" s="26">
        <f t="shared" ca="1" si="8"/>
        <v>1693531</v>
      </c>
      <c r="AE32" s="26">
        <f t="shared" ca="1" si="8"/>
        <v>1362427</v>
      </c>
      <c r="AF32" s="26">
        <f ca="1">AVERAGE(T32:AE32)</f>
        <v>1890340.5833333333</v>
      </c>
      <c r="AG32" s="26">
        <f ca="1">MAX(T32:AE32)</f>
        <v>2781283</v>
      </c>
      <c r="AH32" s="26">
        <f ca="1">MIN(T32:AE32)</f>
        <v>1362427</v>
      </c>
    </row>
    <row r="33" spans="19:34">
      <c r="S33" s="26" t="s">
        <v>205</v>
      </c>
      <c r="T33" s="26">
        <f ca="1">IF(OFFSET(INDIRECT($R$30),0,S$5),OFFSET(INDIRECT($R$30),0,S$5),#N/A)</f>
        <v>2431824</v>
      </c>
      <c r="U33" s="26">
        <f t="shared" ref="U33:AE33" ca="1" si="9">IF(OFFSET(INDIRECT($R$30),0,T$5),OFFSET(INDIRECT($R$30),0,T$5),#N/A)</f>
        <v>1953679</v>
      </c>
      <c r="V33" s="26">
        <f t="shared" ca="1" si="9"/>
        <v>1315504</v>
      </c>
      <c r="W33" s="26">
        <f t="shared" ca="1" si="9"/>
        <v>1630884</v>
      </c>
      <c r="X33" s="26">
        <f t="shared" ca="1" si="9"/>
        <v>1299539</v>
      </c>
      <c r="Y33" s="26">
        <f t="shared" ca="1" si="9"/>
        <v>1477046</v>
      </c>
      <c r="Z33" s="26">
        <f t="shared" ca="1" si="9"/>
        <v>2382520</v>
      </c>
      <c r="AA33" s="26">
        <f t="shared" ca="1" si="9"/>
        <v>1927052</v>
      </c>
      <c r="AB33" s="26" t="e">
        <f t="shared" ca="1" si="9"/>
        <v>#N/A</v>
      </c>
      <c r="AC33" s="26" t="e">
        <f t="shared" ca="1" si="9"/>
        <v>#N/A</v>
      </c>
      <c r="AD33" s="26" t="e">
        <f t="shared" ca="1" si="9"/>
        <v>#N/A</v>
      </c>
      <c r="AE33" s="26" t="e">
        <f t="shared" ca="1" si="9"/>
        <v>#N/A</v>
      </c>
      <c r="AF33" s="26" t="e">
        <f ca="1">AVERAGE(T33:AE33)</f>
        <v>#N/A</v>
      </c>
      <c r="AG33" s="26" t="e">
        <f ca="1">MAX(T33:AE33)</f>
        <v>#N/A</v>
      </c>
      <c r="AH33" s="26" t="e">
        <f ca="1">MIN(T33:AE33)</f>
        <v>#N/A</v>
      </c>
    </row>
    <row r="51" spans="2:37" ht="27" customHeight="1">
      <c r="S51" s="25" t="s">
        <v>229</v>
      </c>
    </row>
    <row r="52" spans="2:37">
      <c r="B52" s="26" t="str">
        <f>B1&amp;"活跃用户构成的趋势"</f>
        <v>热血精灵派活跃用户构成的趋势</v>
      </c>
      <c r="S52" s="25" t="s">
        <v>230</v>
      </c>
    </row>
    <row r="53" spans="2:37">
      <c r="T53" s="26" t="s">
        <v>206</v>
      </c>
      <c r="U53" s="26" t="s">
        <v>207</v>
      </c>
      <c r="V53" s="26" t="s">
        <v>208</v>
      </c>
      <c r="W53" s="26" t="s">
        <v>209</v>
      </c>
      <c r="X53" s="26" t="s">
        <v>210</v>
      </c>
      <c r="Y53" s="26" t="s">
        <v>211</v>
      </c>
      <c r="Z53" s="26" t="s">
        <v>212</v>
      </c>
      <c r="AA53" s="26" t="s">
        <v>213</v>
      </c>
      <c r="AB53" s="26" t="s">
        <v>214</v>
      </c>
      <c r="AC53" s="26" t="s">
        <v>215</v>
      </c>
      <c r="AD53" s="26" t="s">
        <v>216</v>
      </c>
      <c r="AE53" s="26" t="s">
        <v>217</v>
      </c>
      <c r="AF53" s="26" t="s">
        <v>218</v>
      </c>
      <c r="AG53" s="26" t="s">
        <v>219</v>
      </c>
      <c r="AH53" s="26" t="s">
        <v>220</v>
      </c>
      <c r="AI53" s="26" t="s">
        <v>221</v>
      </c>
      <c r="AJ53" s="26" t="s">
        <v>222</v>
      </c>
    </row>
    <row r="54" spans="2:37">
      <c r="R54" s="26" t="str">
        <f>"历史数据!"&amp;G2&amp;Q65</f>
        <v>历史数据!AG380</v>
      </c>
      <c r="S54" s="26" t="s">
        <v>201</v>
      </c>
      <c r="T54" s="68" t="e">
        <f ca="1">IF(OFFSET(INDIRECT($R$54),0,S$2),OFFSET(INDIRECT($R$54),0,S$2),#N/A)</f>
        <v>#N/A</v>
      </c>
      <c r="U54" s="68" t="e">
        <f t="shared" ref="U54:AE54" ca="1" si="10">IF(OFFSET(INDIRECT($R$54),0,T$2),OFFSET(INDIRECT($R$54),0,T$2),#N/A)</f>
        <v>#N/A</v>
      </c>
      <c r="V54" s="68" t="e">
        <f t="shared" ca="1" si="10"/>
        <v>#N/A</v>
      </c>
      <c r="W54" s="68" t="e">
        <f t="shared" ca="1" si="10"/>
        <v>#N/A</v>
      </c>
      <c r="X54" s="68" t="e">
        <f t="shared" ca="1" si="10"/>
        <v>#N/A</v>
      </c>
      <c r="Y54" s="68" t="e">
        <f t="shared" ca="1" si="10"/>
        <v>#N/A</v>
      </c>
      <c r="Z54" s="68" t="e">
        <f t="shared" ca="1" si="10"/>
        <v>#N/A</v>
      </c>
      <c r="AA54" s="68" t="e">
        <f t="shared" ca="1" si="10"/>
        <v>#N/A</v>
      </c>
      <c r="AB54" s="68" t="e">
        <f t="shared" ca="1" si="10"/>
        <v>#N/A</v>
      </c>
      <c r="AC54" s="68" t="e">
        <f t="shared" ca="1" si="10"/>
        <v>#N/A</v>
      </c>
      <c r="AD54" s="68">
        <f t="shared" ca="1" si="10"/>
        <v>10330</v>
      </c>
      <c r="AE54" s="68">
        <f t="shared" ca="1" si="10"/>
        <v>424637</v>
      </c>
      <c r="AF54" s="68" t="e">
        <f ca="1">AVERAGE(T54:AE54)</f>
        <v>#N/A</v>
      </c>
      <c r="AG54" s="68" t="e">
        <f ca="1">MAX(T54:AE54)</f>
        <v>#N/A</v>
      </c>
      <c r="AH54" s="68" t="e">
        <f ca="1">MIN(T54:AE54)</f>
        <v>#N/A</v>
      </c>
    </row>
    <row r="55" spans="2:37">
      <c r="S55" s="26" t="s">
        <v>202</v>
      </c>
      <c r="T55" s="68">
        <f ca="1">IF(OFFSET(INDIRECT($R$54),0,S$3),OFFSET(INDIRECT($R$54),0,S$3),#N/A)</f>
        <v>1899494</v>
      </c>
      <c r="U55" s="68">
        <f t="shared" ref="U55:AE55" ca="1" si="11">IF(OFFSET(INDIRECT($R$54),0,T$3),OFFSET(INDIRECT($R$54),0,T$3),#N/A)</f>
        <v>2478751</v>
      </c>
      <c r="V55" s="68">
        <f t="shared" ca="1" si="11"/>
        <v>1750200</v>
      </c>
      <c r="W55" s="68">
        <f t="shared" ca="1" si="11"/>
        <v>1505540</v>
      </c>
      <c r="X55" s="68">
        <f t="shared" ca="1" si="11"/>
        <v>2051480</v>
      </c>
      <c r="Y55" s="68">
        <f t="shared" ca="1" si="11"/>
        <v>2191397</v>
      </c>
      <c r="Z55" s="68">
        <f t="shared" ca="1" si="11"/>
        <v>2631606</v>
      </c>
      <c r="AA55" s="68">
        <f t="shared" ca="1" si="11"/>
        <v>1970082</v>
      </c>
      <c r="AB55" s="68">
        <f t="shared" ca="1" si="11"/>
        <v>1182993</v>
      </c>
      <c r="AC55" s="68">
        <f t="shared" ca="1" si="11"/>
        <v>1518168</v>
      </c>
      <c r="AD55" s="68">
        <f t="shared" ca="1" si="11"/>
        <v>1001879</v>
      </c>
      <c r="AE55" s="68">
        <f t="shared" ca="1" si="11"/>
        <v>1147077</v>
      </c>
      <c r="AF55" s="68">
        <f ca="1">AVERAGE(T55:AE55)</f>
        <v>1777388.9166666667</v>
      </c>
      <c r="AG55" s="68">
        <f ca="1">MAX(T55:AE55)</f>
        <v>2631606</v>
      </c>
      <c r="AH55" s="68">
        <f ca="1">MIN(T55:AE55)</f>
        <v>1001879</v>
      </c>
    </row>
    <row r="56" spans="2:37">
      <c r="S56" s="26" t="s">
        <v>203</v>
      </c>
      <c r="T56" s="68">
        <f ca="1">IF(OFFSET(INDIRECT($R$54),0,S$4),OFFSET(INDIRECT($R$54),0,S$4),#N/A)</f>
        <v>1583010</v>
      </c>
      <c r="U56" s="68">
        <f t="shared" ref="U56:AE56" ca="1" si="12">IF(OFFSET(INDIRECT($R$54),0,T$4),OFFSET(INDIRECT($R$54),0,T$4),#N/A)</f>
        <v>1801114</v>
      </c>
      <c r="V56" s="68">
        <f t="shared" ca="1" si="12"/>
        <v>1673412</v>
      </c>
      <c r="W56" s="68">
        <f t="shared" ca="1" si="12"/>
        <v>1377864</v>
      </c>
      <c r="X56" s="68">
        <f t="shared" ca="1" si="12"/>
        <v>1326014</v>
      </c>
      <c r="Y56" s="68">
        <f t="shared" ca="1" si="12"/>
        <v>1556515</v>
      </c>
      <c r="Z56" s="68">
        <f t="shared" ca="1" si="12"/>
        <v>1401150</v>
      </c>
      <c r="AA56" s="68">
        <f t="shared" ca="1" si="12"/>
        <v>1300015</v>
      </c>
      <c r="AB56" s="68">
        <f t="shared" ca="1" si="12"/>
        <v>1095754</v>
      </c>
      <c r="AC56" s="68">
        <f t="shared" ca="1" si="12"/>
        <v>1111582</v>
      </c>
      <c r="AD56" s="68">
        <f t="shared" ca="1" si="12"/>
        <v>954595</v>
      </c>
      <c r="AE56" s="68">
        <f t="shared" ca="1" si="12"/>
        <v>1025227</v>
      </c>
      <c r="AF56" s="68">
        <f ca="1">AVERAGE(T56:AE56)</f>
        <v>1350521</v>
      </c>
      <c r="AG56" s="68">
        <f ca="1">MAX(T56:AE56)</f>
        <v>1801114</v>
      </c>
      <c r="AH56" s="68">
        <f ca="1">MIN(T56:AE56)</f>
        <v>954595</v>
      </c>
    </row>
    <row r="57" spans="2:37">
      <c r="S57" s="26" t="s">
        <v>205</v>
      </c>
      <c r="T57" s="68">
        <f ca="1">IF(OFFSET(INDIRECT($R$54),0,S$5),OFFSET(INDIRECT($R$54),0,S$5),#N/A)</f>
        <v>1769645</v>
      </c>
      <c r="U57" s="68">
        <f t="shared" ref="U57:AE57" ca="1" si="13">IF(OFFSET(INDIRECT($R$54),0,T$5),OFFSET(INDIRECT($R$54),0,T$5),#N/A)</f>
        <v>1840549</v>
      </c>
      <c r="V57" s="68">
        <f t="shared" ca="1" si="13"/>
        <v>1301753</v>
      </c>
      <c r="W57" s="68">
        <f t="shared" ca="1" si="13"/>
        <v>1667520</v>
      </c>
      <c r="X57" s="68">
        <f t="shared" ca="1" si="13"/>
        <v>1494076</v>
      </c>
      <c r="Y57" s="68">
        <f t="shared" ca="1" si="13"/>
        <v>1659303</v>
      </c>
      <c r="Z57" s="68">
        <f t="shared" ca="1" si="13"/>
        <v>2547632</v>
      </c>
      <c r="AA57" s="68">
        <f t="shared" ca="1" si="13"/>
        <v>1791940</v>
      </c>
      <c r="AB57" s="68" t="e">
        <f t="shared" ca="1" si="13"/>
        <v>#N/A</v>
      </c>
      <c r="AC57" s="68" t="e">
        <f t="shared" ca="1" si="13"/>
        <v>#N/A</v>
      </c>
      <c r="AD57" s="68" t="e">
        <f t="shared" ca="1" si="13"/>
        <v>#N/A</v>
      </c>
      <c r="AE57" s="68" t="e">
        <f t="shared" ca="1" si="13"/>
        <v>#N/A</v>
      </c>
      <c r="AF57" s="68" t="e">
        <f ca="1">AVERAGE(T57:AE57)</f>
        <v>#N/A</v>
      </c>
      <c r="AG57" s="68" t="e">
        <f ca="1">MAX(T57:AE57)</f>
        <v>#N/A</v>
      </c>
      <c r="AH57" s="68" t="e">
        <f ca="1">MIN(T57:AE57)</f>
        <v>#N/A</v>
      </c>
    </row>
    <row r="60" spans="2:37">
      <c r="S60" s="25" t="s">
        <v>231</v>
      </c>
    </row>
    <row r="61" spans="2:37">
      <c r="P61" s="26" t="s">
        <v>240</v>
      </c>
      <c r="Q61" s="26" t="s">
        <v>196</v>
      </c>
      <c r="R61" s="26" t="s">
        <v>197</v>
      </c>
      <c r="T61" s="61" t="str">
        <f>T12</f>
        <v>201608</v>
      </c>
      <c r="U61" s="61" t="str">
        <f t="shared" ref="U61:AK61" si="14">U12</f>
        <v>201607</v>
      </c>
      <c r="V61" s="61" t="str">
        <f t="shared" si="14"/>
        <v>201606</v>
      </c>
      <c r="W61" s="61" t="str">
        <f t="shared" si="14"/>
        <v>201605</v>
      </c>
      <c r="X61" s="61" t="str">
        <f t="shared" si="14"/>
        <v>201604</v>
      </c>
      <c r="Y61" s="61" t="str">
        <f t="shared" si="14"/>
        <v>201603</v>
      </c>
      <c r="Z61" s="61" t="str">
        <f t="shared" si="14"/>
        <v>201602</v>
      </c>
      <c r="AA61" s="61" t="str">
        <f t="shared" si="14"/>
        <v>201601</v>
      </c>
      <c r="AB61" s="61" t="str">
        <f t="shared" si="14"/>
        <v>201512</v>
      </c>
      <c r="AC61" s="61" t="str">
        <f t="shared" si="14"/>
        <v>201511</v>
      </c>
      <c r="AD61" s="61" t="str">
        <f t="shared" si="14"/>
        <v>201510</v>
      </c>
      <c r="AE61" s="61" t="str">
        <f t="shared" si="14"/>
        <v>201509</v>
      </c>
      <c r="AF61" s="61" t="str">
        <f t="shared" si="14"/>
        <v>201508</v>
      </c>
      <c r="AG61" s="61" t="str">
        <f t="shared" si="14"/>
        <v>同比</v>
      </c>
      <c r="AH61" s="61" t="str">
        <f t="shared" si="14"/>
        <v>环比</v>
      </c>
      <c r="AI61" s="61" t="str">
        <f t="shared" si="14"/>
        <v>本月占比</v>
      </c>
      <c r="AJ61" s="61" t="str">
        <f t="shared" si="14"/>
        <v>上月占比</v>
      </c>
      <c r="AK61" s="61" t="str">
        <f t="shared" si="14"/>
        <v>去年占比</v>
      </c>
    </row>
    <row r="62" spans="2:37">
      <c r="P62" s="26">
        <f>历史数据!F16</f>
        <v>16</v>
      </c>
      <c r="Q62" s="26">
        <f>P62+$B$7</f>
        <v>392</v>
      </c>
      <c r="R62" s="26">
        <f>Q62-历史数据!$B$2</f>
        <v>390</v>
      </c>
      <c r="S62" s="26" t="s">
        <v>232</v>
      </c>
      <c r="T62" s="26">
        <f ca="1">HLOOKUP(T$11,历史数据!$I$3:$XFD$1048576,$R62,FALSE)</f>
        <v>1097750</v>
      </c>
      <c r="U62" s="26">
        <f ca="1">HLOOKUP(U$11,历史数据!$I$3:$XFD$1048576,$R62,FALSE)</f>
        <v>1375412</v>
      </c>
      <c r="V62" s="26">
        <f ca="1">HLOOKUP(V$11,历史数据!$I$3:$XFD$1048576,$R62,FALSE)</f>
        <v>1142423</v>
      </c>
      <c r="W62" s="26">
        <f ca="1">HLOOKUP(W$11,历史数据!$I$3:$XFD$1048576,$R62,FALSE)</f>
        <v>930376</v>
      </c>
      <c r="X62" s="26">
        <f ca="1">HLOOKUP(X$11,历史数据!$I$3:$XFD$1048576,$R62,FALSE)</f>
        <v>979320</v>
      </c>
      <c r="Y62" s="26">
        <f ca="1">HLOOKUP(Y$11,历史数据!$I$3:$XFD$1048576,$R62,FALSE)</f>
        <v>764493</v>
      </c>
      <c r="Z62" s="26">
        <f ca="1">HLOOKUP(Z$11,历史数据!$I$3:$XFD$1048576,$R62,FALSE)</f>
        <v>1195599</v>
      </c>
      <c r="AA62" s="26">
        <f ca="1">HLOOKUP(AA$11,历史数据!$I$3:$XFD$1048576,$R62,FALSE)</f>
        <v>881455</v>
      </c>
      <c r="AB62" s="26">
        <f ca="1">HLOOKUP(AB$11,历史数据!$I$3:$XFD$1048576,$R62,FALSE)</f>
        <v>745987</v>
      </c>
      <c r="AC62" s="26">
        <f ca="1">HLOOKUP(AC$11,历史数据!$I$3:$XFD$1048576,$R62,FALSE)</f>
        <v>720025</v>
      </c>
      <c r="AD62" s="26">
        <f ca="1">HLOOKUP(AD$11,历史数据!$I$3:$XFD$1048576,$R62,FALSE)</f>
        <v>822412</v>
      </c>
      <c r="AE62" s="26">
        <f ca="1">HLOOKUP(AE$11,历史数据!$I$3:$XFD$1048576,$R62,FALSE)</f>
        <v>828284</v>
      </c>
      <c r="AF62" s="26">
        <f ca="1">HLOOKUP(AF$11,历史数据!$I$3:$XFD$1048576,$R62,FALSE)</f>
        <v>899675</v>
      </c>
      <c r="AG62" s="32">
        <f ca="1">T62/AF62-1</f>
        <v>0.22016283657987601</v>
      </c>
      <c r="AH62" s="32">
        <f ca="1">T62/U62-1</f>
        <v>-0.20187551075604981</v>
      </c>
      <c r="AI62" s="32">
        <f ca="1">T62/T$65</f>
        <v>0.61260421665903997</v>
      </c>
      <c r="AJ62" s="32">
        <f ca="1">U62/$U$65</f>
        <v>0.5398786009910379</v>
      </c>
      <c r="AK62" s="32">
        <f ca="1">AF62/$AF$65</f>
        <v>0.69204970711876401</v>
      </c>
    </row>
    <row r="63" spans="2:37">
      <c r="S63" s="26" t="s">
        <v>234</v>
      </c>
      <c r="T63" s="26">
        <f ca="1">T65-T62</f>
        <v>694190</v>
      </c>
      <c r="U63" s="26">
        <f t="shared" ref="U63:AF63" ca="1" si="15">U65-U62</f>
        <v>1172220</v>
      </c>
      <c r="V63" s="26">
        <f t="shared" ca="1" si="15"/>
        <v>516880</v>
      </c>
      <c r="W63" s="26">
        <f t="shared" ca="1" si="15"/>
        <v>563700</v>
      </c>
      <c r="X63" s="26">
        <f t="shared" ca="1" si="15"/>
        <v>688200</v>
      </c>
      <c r="Y63" s="26">
        <f t="shared" ca="1" si="15"/>
        <v>537260</v>
      </c>
      <c r="Z63" s="26">
        <f t="shared" ca="1" si="15"/>
        <v>644950</v>
      </c>
      <c r="AA63" s="26">
        <f t="shared" ca="1" si="15"/>
        <v>888190</v>
      </c>
      <c r="AB63" s="26">
        <f t="shared" ca="1" si="15"/>
        <v>279240</v>
      </c>
      <c r="AC63" s="26">
        <f t="shared" ca="1" si="15"/>
        <v>234570</v>
      </c>
      <c r="AD63" s="26">
        <f t="shared" ca="1" si="15"/>
        <v>289170</v>
      </c>
      <c r="AE63" s="26">
        <f t="shared" ca="1" si="15"/>
        <v>267470</v>
      </c>
      <c r="AF63" s="26">
        <f t="shared" ca="1" si="15"/>
        <v>400340</v>
      </c>
      <c r="AG63" s="32">
        <f ca="1">T63/AF63-1</f>
        <v>0.73400109906579414</v>
      </c>
      <c r="AH63" s="32">
        <f ca="1">T63/U63-1</f>
        <v>-0.40779887734384335</v>
      </c>
      <c r="AI63" s="32">
        <f ca="1">T63/T$65</f>
        <v>0.38739578334096009</v>
      </c>
      <c r="AJ63" s="32">
        <f ca="1">U63/$U$65</f>
        <v>0.46012139900896204</v>
      </c>
      <c r="AK63" s="32">
        <f ca="1">AF63/$AF$65</f>
        <v>0.30795029288123599</v>
      </c>
    </row>
    <row r="64" spans="2:37">
      <c r="P64" s="26">
        <f>历史数据!F10</f>
        <v>10</v>
      </c>
      <c r="Q64" s="26">
        <f>P64+$B$7</f>
        <v>386</v>
      </c>
      <c r="R64" s="26">
        <f>Q64-历史数据!$B$2</f>
        <v>384</v>
      </c>
      <c r="S64" s="26" t="s">
        <v>235</v>
      </c>
      <c r="T64" s="26">
        <f ca="1">HLOOKUP(T$11,历史数据!$I$3:$XFD$1048576,$R64,FALSE)</f>
        <v>694190</v>
      </c>
      <c r="U64" s="26">
        <f ca="1">HLOOKUP(U$11,历史数据!$I$3:$XFD$1048576,$R64,FALSE)</f>
        <v>1172220</v>
      </c>
      <c r="V64" s="26">
        <f ca="1">HLOOKUP(V$11,历史数据!$I$3:$XFD$1048576,$R64,FALSE)</f>
        <v>516880</v>
      </c>
      <c r="W64" s="26">
        <f ca="1">HLOOKUP(W$11,历史数据!$I$3:$XFD$1048576,$R64,FALSE)</f>
        <v>563700</v>
      </c>
      <c r="X64" s="26">
        <f ca="1">HLOOKUP(X$11,历史数据!$I$3:$XFD$1048576,$R64,FALSE)</f>
        <v>688200</v>
      </c>
      <c r="Y64" s="26">
        <f ca="1">HLOOKUP(Y$11,历史数据!$I$3:$XFD$1048576,$R64,FALSE)</f>
        <v>537260</v>
      </c>
      <c r="Z64" s="26">
        <f ca="1">HLOOKUP(Z$11,历史数据!$I$3:$XFD$1048576,$R64,FALSE)</f>
        <v>644950</v>
      </c>
      <c r="AA64" s="26">
        <f ca="1">HLOOKUP(AA$11,历史数据!$I$3:$XFD$1048576,$R64,FALSE)</f>
        <v>888190</v>
      </c>
      <c r="AB64" s="26">
        <f ca="1">HLOOKUP(AB$11,历史数据!$I$3:$XFD$1048576,$R64,FALSE)</f>
        <v>279240</v>
      </c>
      <c r="AC64" s="26">
        <f ca="1">HLOOKUP(AC$11,历史数据!$I$3:$XFD$1048576,$R64,FALSE)</f>
        <v>234570</v>
      </c>
      <c r="AD64" s="26">
        <f ca="1">HLOOKUP(AD$11,历史数据!$I$3:$XFD$1048576,$R64,FALSE)</f>
        <v>289170</v>
      </c>
      <c r="AE64" s="26">
        <f ca="1">HLOOKUP(AE$11,历史数据!$I$3:$XFD$1048576,$R64,FALSE)</f>
        <v>267470</v>
      </c>
      <c r="AF64" s="26">
        <f ca="1">HLOOKUP(AF$11,历史数据!$I$3:$XFD$1048576,$R64,FALSE)</f>
        <v>400340</v>
      </c>
      <c r="AG64" s="32">
        <f ca="1">T64/AF64-1</f>
        <v>0.73400109906579414</v>
      </c>
      <c r="AH64" s="32">
        <f ca="1">T64/U64-1</f>
        <v>-0.40779887734384335</v>
      </c>
      <c r="AI64" s="32">
        <f ca="1">T64/T$65</f>
        <v>0.38739578334096009</v>
      </c>
      <c r="AJ64" s="32">
        <f ca="1">U64/$U$65</f>
        <v>0.46012139900896204</v>
      </c>
      <c r="AK64" s="32">
        <f ca="1">AF64/$AF$65</f>
        <v>0.30795029288123599</v>
      </c>
    </row>
    <row r="65" spans="2:37">
      <c r="P65" s="26">
        <f>历史数据!F4</f>
        <v>4</v>
      </c>
      <c r="Q65" s="26">
        <f>P65+$B$7</f>
        <v>380</v>
      </c>
      <c r="R65" s="26">
        <f>Q65-历史数据!$B$2</f>
        <v>378</v>
      </c>
      <c r="S65" s="26" t="s">
        <v>233</v>
      </c>
      <c r="T65" s="26">
        <f ca="1">HLOOKUP(T$11,历史数据!$I$3:$XFD$1048576,$R65,FALSE)</f>
        <v>1791940</v>
      </c>
      <c r="U65" s="26">
        <f ca="1">HLOOKUP(U$11,历史数据!$I$3:$XFD$1048576,$R65,FALSE)</f>
        <v>2547632</v>
      </c>
      <c r="V65" s="26">
        <f ca="1">HLOOKUP(V$11,历史数据!$I$3:$XFD$1048576,$R65,FALSE)</f>
        <v>1659303</v>
      </c>
      <c r="W65" s="26">
        <f ca="1">HLOOKUP(W$11,历史数据!$I$3:$XFD$1048576,$R65,FALSE)</f>
        <v>1494076</v>
      </c>
      <c r="X65" s="26">
        <f ca="1">HLOOKUP(X$11,历史数据!$I$3:$XFD$1048576,$R65,FALSE)</f>
        <v>1667520</v>
      </c>
      <c r="Y65" s="26">
        <f ca="1">HLOOKUP(Y$11,历史数据!$I$3:$XFD$1048576,$R65,FALSE)</f>
        <v>1301753</v>
      </c>
      <c r="Z65" s="26">
        <f ca="1">HLOOKUP(Z$11,历史数据!$I$3:$XFD$1048576,$R65,FALSE)</f>
        <v>1840549</v>
      </c>
      <c r="AA65" s="26">
        <f ca="1">HLOOKUP(AA$11,历史数据!$I$3:$XFD$1048576,$R65,FALSE)</f>
        <v>1769645</v>
      </c>
      <c r="AB65" s="26">
        <f ca="1">HLOOKUP(AB$11,历史数据!$I$3:$XFD$1048576,$R65,FALSE)</f>
        <v>1025227</v>
      </c>
      <c r="AC65" s="26">
        <f ca="1">HLOOKUP(AC$11,历史数据!$I$3:$XFD$1048576,$R65,FALSE)</f>
        <v>954595</v>
      </c>
      <c r="AD65" s="26">
        <f ca="1">HLOOKUP(AD$11,历史数据!$I$3:$XFD$1048576,$R65,FALSE)</f>
        <v>1111582</v>
      </c>
      <c r="AE65" s="26">
        <f ca="1">HLOOKUP(AE$11,历史数据!$I$3:$XFD$1048576,$R65,FALSE)</f>
        <v>1095754</v>
      </c>
      <c r="AF65" s="26">
        <f ca="1">HLOOKUP(AF$11,历史数据!$I$3:$XFD$1048576,$R65,FALSE)</f>
        <v>1300015</v>
      </c>
      <c r="AG65" s="32">
        <f ca="1">T65/AF65-1</f>
        <v>0.37839948000599999</v>
      </c>
      <c r="AH65" s="32">
        <f ca="1">T65/U65-1</f>
        <v>-0.29662525827906072</v>
      </c>
      <c r="AI65" s="32">
        <f ca="1">T65/T$65</f>
        <v>1</v>
      </c>
      <c r="AJ65" s="32">
        <f ca="1">U65/$U$65</f>
        <v>1</v>
      </c>
      <c r="AK65" s="32">
        <f ca="1">AF65/$AF$65</f>
        <v>1</v>
      </c>
    </row>
    <row r="66" spans="2:37">
      <c r="AG66" s="32"/>
      <c r="AH66" s="32"/>
      <c r="AI66" s="32"/>
      <c r="AJ66" s="32"/>
      <c r="AK66" s="32"/>
    </row>
    <row r="70" spans="2:37">
      <c r="S70" s="25" t="s">
        <v>238</v>
      </c>
    </row>
    <row r="71" spans="2:37">
      <c r="P71" s="26" t="s">
        <v>240</v>
      </c>
      <c r="Q71" s="26" t="s">
        <v>196</v>
      </c>
      <c r="R71" s="26" t="s">
        <v>197</v>
      </c>
      <c r="S71" s="26" t="s">
        <v>241</v>
      </c>
      <c r="T71" s="61" t="str">
        <f>T12</f>
        <v>201608</v>
      </c>
      <c r="U71" s="61" t="str">
        <f t="shared" ref="U71:AF71" si="16">U12</f>
        <v>201607</v>
      </c>
      <c r="V71" s="61" t="str">
        <f t="shared" si="16"/>
        <v>201606</v>
      </c>
      <c r="W71" s="61" t="str">
        <f t="shared" si="16"/>
        <v>201605</v>
      </c>
      <c r="X71" s="61" t="str">
        <f t="shared" si="16"/>
        <v>201604</v>
      </c>
      <c r="Y71" s="61" t="str">
        <f t="shared" si="16"/>
        <v>201603</v>
      </c>
      <c r="Z71" s="61" t="str">
        <f t="shared" si="16"/>
        <v>201602</v>
      </c>
      <c r="AA71" s="61" t="str">
        <f t="shared" si="16"/>
        <v>201601</v>
      </c>
      <c r="AB71" s="61" t="str">
        <f t="shared" si="16"/>
        <v>201512</v>
      </c>
      <c r="AC71" s="61" t="str">
        <f t="shared" si="16"/>
        <v>201511</v>
      </c>
      <c r="AD71" s="61" t="str">
        <f t="shared" si="16"/>
        <v>201510</v>
      </c>
      <c r="AE71" s="61" t="str">
        <f t="shared" si="16"/>
        <v>201509</v>
      </c>
      <c r="AF71" s="61" t="str">
        <f t="shared" si="16"/>
        <v>201508</v>
      </c>
    </row>
    <row r="72" spans="2:37">
      <c r="P72" s="26">
        <v>22</v>
      </c>
      <c r="Q72" s="26">
        <f>P72+$B$7</f>
        <v>398</v>
      </c>
      <c r="R72" s="26">
        <f>Q72-历史数据!$B$2</f>
        <v>396</v>
      </c>
      <c r="S72" s="601" t="s">
        <v>753</v>
      </c>
      <c r="T72" s="196">
        <f ca="1">HLOOKUP(T$11,历史数据!$I$3:$XFD$1048576,$R72,FALSE)</f>
        <v>6376</v>
      </c>
      <c r="U72" s="196">
        <f ca="1">HLOOKUP(U$11,历史数据!$I$3:$XFD$1048576,$R72,FALSE)</f>
        <v>11941</v>
      </c>
      <c r="V72" s="196">
        <f ca="1">HLOOKUP(V$11,历史数据!$I$3:$XFD$1048576,$R72,FALSE)</f>
        <v>7334</v>
      </c>
      <c r="W72" s="196">
        <f ca="1">HLOOKUP(W$11,历史数据!$I$3:$XFD$1048576,$R72,FALSE)</f>
        <v>5598</v>
      </c>
      <c r="X72" s="196">
        <f ca="1">HLOOKUP(X$11,历史数据!$I$3:$XFD$1048576,$R72,FALSE)</f>
        <v>7688</v>
      </c>
      <c r="Y72" s="196">
        <f ca="1">HLOOKUP(Y$11,历史数据!$I$3:$XFD$1048576,$R72,FALSE)</f>
        <v>5514</v>
      </c>
      <c r="Z72" s="196">
        <f ca="1">HLOOKUP(Z$11,历史数据!$I$3:$XFD$1048576,$R72,FALSE)</f>
        <v>6587</v>
      </c>
      <c r="AA72" s="196">
        <f ca="1">HLOOKUP(AA$11,历史数据!$I$3:$XFD$1048576,$R72,FALSE)</f>
        <v>12479</v>
      </c>
      <c r="AB72" s="196">
        <f ca="1">HLOOKUP(AB$11,历史数据!$I$3:$XFD$1048576,$R72,FALSE)</f>
        <v>5607</v>
      </c>
      <c r="AC72" s="196">
        <f ca="1">HLOOKUP(AC$11,历史数据!$I$3:$XFD$1048576,$R72,FALSE)</f>
        <v>3440</v>
      </c>
      <c r="AD72" s="196">
        <f ca="1">HLOOKUP(AD$11,历史数据!$I$3:$XFD$1048576,$R72,FALSE)</f>
        <v>3262</v>
      </c>
      <c r="AE72" s="196">
        <f ca="1">HLOOKUP(AE$11,历史数据!$I$3:$XFD$1048576,$R72,FALSE)</f>
        <v>3338</v>
      </c>
      <c r="AF72" s="196">
        <f ca="1">HLOOKUP(AF$11,历史数据!$I$3:$XFD$1048576,$R72,FALSE)</f>
        <v>5701</v>
      </c>
      <c r="AG72" s="207"/>
    </row>
    <row r="73" spans="2:37">
      <c r="P73" s="26">
        <v>23</v>
      </c>
      <c r="Q73" s="26">
        <f>P73+$B$7</f>
        <v>399</v>
      </c>
      <c r="R73" s="26">
        <f>Q73-历史数据!$B$2</f>
        <v>397</v>
      </c>
      <c r="S73" s="29" t="s">
        <v>754</v>
      </c>
      <c r="T73" s="196">
        <f ca="1">HLOOKUP(T$11,历史数据!$I$3:$XFD$1048576,$R73,FALSE)</f>
        <v>6968</v>
      </c>
      <c r="U73" s="196">
        <f ca="1">HLOOKUP(U$11,历史数据!$I$3:$XFD$1048576,$R73,FALSE)</f>
        <v>11641</v>
      </c>
      <c r="V73" s="196">
        <f ca="1">HLOOKUP(V$11,历史数据!$I$3:$XFD$1048576,$R73,FALSE)</f>
        <v>8055</v>
      </c>
      <c r="W73" s="196">
        <f ca="1">HLOOKUP(W$11,历史数据!$I$3:$XFD$1048576,$R73,FALSE)</f>
        <v>6069</v>
      </c>
      <c r="X73" s="196">
        <f ca="1">HLOOKUP(X$11,历史数据!$I$3:$XFD$1048576,$R73,FALSE)</f>
        <v>6014</v>
      </c>
      <c r="Y73" s="196">
        <f ca="1">HLOOKUP(Y$11,历史数据!$I$3:$XFD$1048576,$R73,FALSE)</f>
        <v>7347</v>
      </c>
      <c r="Z73" s="196">
        <f ca="1">HLOOKUP(Z$11,历史数据!$I$3:$XFD$1048576,$R73,FALSE)</f>
        <v>7613</v>
      </c>
      <c r="AA73" s="196">
        <f ca="1">HLOOKUP(AA$11,历史数据!$I$3:$XFD$1048576,$R73,FALSE)</f>
        <v>6659</v>
      </c>
      <c r="AB73" s="196">
        <f ca="1">HLOOKUP(AB$11,历史数据!$I$3:$XFD$1048576,$R73,FALSE)</f>
        <v>4627</v>
      </c>
      <c r="AC73" s="196">
        <f ca="1">HLOOKUP(AC$11,历史数据!$I$3:$XFD$1048576,$R73,FALSE)</f>
        <v>4075</v>
      </c>
      <c r="AD73" s="196">
        <f ca="1">HLOOKUP(AD$11,历史数据!$I$3:$XFD$1048576,$R73,FALSE)</f>
        <v>4086</v>
      </c>
      <c r="AE73" s="196">
        <f ca="1">HLOOKUP(AE$11,历史数据!$I$3:$XFD$1048576,$R73,FALSE)</f>
        <v>5010</v>
      </c>
      <c r="AF73" s="196">
        <f ca="1">HLOOKUP(AF$11,历史数据!$I$3:$XFD$1048576,$R73,FALSE)</f>
        <v>5817</v>
      </c>
    </row>
    <row r="74" spans="2:37">
      <c r="B74" s="26" t="str">
        <f>B1&amp;"活跃用户构成情况"</f>
        <v>热血精灵派活跃用户构成情况</v>
      </c>
      <c r="P74" s="26">
        <v>24</v>
      </c>
      <c r="Q74" s="26">
        <f>P74+$B$7</f>
        <v>400</v>
      </c>
      <c r="R74" s="26">
        <f>Q74-历史数据!$B$2</f>
        <v>398</v>
      </c>
      <c r="S74" s="29" t="s">
        <v>755</v>
      </c>
      <c r="T74" s="196">
        <f ca="1">HLOOKUP(T$11,历史数据!$I$3:$XFD$1048576,$R74,FALSE)</f>
        <v>10581</v>
      </c>
      <c r="U74" s="196">
        <f ca="1">HLOOKUP(U$11,历史数据!$I$3:$XFD$1048576,$R74,FALSE)</f>
        <v>11421</v>
      </c>
      <c r="V74" s="196">
        <f ca="1">HLOOKUP(V$11,历史数据!$I$3:$XFD$1048576,$R74,FALSE)</f>
        <v>9086</v>
      </c>
      <c r="W74" s="196">
        <f ca="1">HLOOKUP(W$11,历史数据!$I$3:$XFD$1048576,$R74,FALSE)</f>
        <v>8175</v>
      </c>
      <c r="X74" s="196">
        <f ca="1">HLOOKUP(X$11,历史数据!$I$3:$XFD$1048576,$R74,FALSE)</f>
        <v>7485</v>
      </c>
      <c r="Y74" s="196">
        <f ca="1">HLOOKUP(Y$11,历史数据!$I$3:$XFD$1048576,$R74,FALSE)</f>
        <v>7186</v>
      </c>
      <c r="Z74" s="196">
        <f ca="1">HLOOKUP(Z$11,历史数据!$I$3:$XFD$1048576,$R74,FALSE)</f>
        <v>7922</v>
      </c>
      <c r="AA74" s="196">
        <f ca="1">HLOOKUP(AA$11,历史数据!$I$3:$XFD$1048576,$R74,FALSE)</f>
        <v>6351</v>
      </c>
      <c r="AB74" s="196">
        <f ca="1">HLOOKUP(AB$11,历史数据!$I$3:$XFD$1048576,$R74,FALSE)</f>
        <v>4159</v>
      </c>
      <c r="AC74" s="196">
        <f ca="1">HLOOKUP(AC$11,历史数据!$I$3:$XFD$1048576,$R74,FALSE)</f>
        <v>4331</v>
      </c>
      <c r="AD74" s="196">
        <f ca="1">HLOOKUP(AD$11,历史数据!$I$3:$XFD$1048576,$R74,FALSE)</f>
        <v>4763</v>
      </c>
      <c r="AE74" s="196">
        <f ca="1">HLOOKUP(AE$11,历史数据!$I$3:$XFD$1048576,$R74,FALSE)</f>
        <v>4879</v>
      </c>
      <c r="AF74" s="196">
        <f ca="1">HLOOKUP(AF$11,历史数据!$I$3:$XFD$1048576,$R74,FALSE)</f>
        <v>5560</v>
      </c>
    </row>
    <row r="75" spans="2:37">
      <c r="P75" s="26">
        <v>25</v>
      </c>
      <c r="Q75" s="26">
        <f>P75+$B$7</f>
        <v>401</v>
      </c>
      <c r="R75" s="26">
        <f>Q75-历史数据!$B$2</f>
        <v>399</v>
      </c>
      <c r="S75" s="29" t="s">
        <v>756</v>
      </c>
      <c r="T75" s="196">
        <f ca="1">HLOOKUP(T$11,历史数据!$I$3:$XFD$1048576,$R75,FALSE)</f>
        <v>4654</v>
      </c>
      <c r="U75" s="196">
        <f ca="1">HLOOKUP(U$11,历史数据!$I$3:$XFD$1048576,$R75,FALSE)</f>
        <v>8555</v>
      </c>
      <c r="V75" s="196">
        <f ca="1">HLOOKUP(V$11,历史数据!$I$3:$XFD$1048576,$R75,FALSE)</f>
        <v>6295</v>
      </c>
      <c r="W75" s="196">
        <f ca="1">HLOOKUP(W$11,历史数据!$I$3:$XFD$1048576,$R75,FALSE)</f>
        <v>4376</v>
      </c>
      <c r="X75" s="196">
        <f ca="1">HLOOKUP(X$11,历史数据!$I$3:$XFD$1048576,$R75,FALSE)</f>
        <v>4353</v>
      </c>
      <c r="Y75" s="196">
        <f ca="1">HLOOKUP(Y$11,历史数据!$I$3:$XFD$1048576,$R75,FALSE)</f>
        <v>4267</v>
      </c>
      <c r="Z75" s="196">
        <f ca="1">HLOOKUP(Z$11,历史数据!$I$3:$XFD$1048576,$R75,FALSE)</f>
        <v>3886</v>
      </c>
      <c r="AA75" s="196">
        <f ca="1">HLOOKUP(AA$11,历史数据!$I$3:$XFD$1048576,$R75,FALSE)</f>
        <v>4909</v>
      </c>
      <c r="AB75" s="196">
        <f ca="1">HLOOKUP(AB$11,历史数据!$I$3:$XFD$1048576,$R75,FALSE)</f>
        <v>2938</v>
      </c>
      <c r="AC75" s="196">
        <f ca="1">HLOOKUP(AC$11,历史数据!$I$3:$XFD$1048576,$R75,FALSE)</f>
        <v>3392</v>
      </c>
      <c r="AD75" s="196">
        <f ca="1">HLOOKUP(AD$11,历史数据!$I$3:$XFD$1048576,$R75,FALSE)</f>
        <v>3696</v>
      </c>
      <c r="AE75" s="196">
        <f ca="1">HLOOKUP(AE$11,历史数据!$I$3:$XFD$1048576,$R75,FALSE)</f>
        <v>4397</v>
      </c>
      <c r="AF75" s="196">
        <f ca="1">HLOOKUP(AF$11,历史数据!$I$3:$XFD$1048576,$R75,FALSE)</f>
        <v>4226</v>
      </c>
    </row>
    <row r="76" spans="2:37">
      <c r="T76" s="207"/>
    </row>
    <row r="79" spans="2:37">
      <c r="S79" s="26" t="s">
        <v>242</v>
      </c>
    </row>
    <row r="80" spans="2:37">
      <c r="P80" s="26" t="s">
        <v>240</v>
      </c>
      <c r="Q80" s="26" t="s">
        <v>196</v>
      </c>
      <c r="R80" s="26" t="s">
        <v>197</v>
      </c>
      <c r="T80" s="61" t="str">
        <f>T12</f>
        <v>201608</v>
      </c>
      <c r="U80" s="61" t="str">
        <f t="shared" ref="U80:AF80" si="17">U12</f>
        <v>201607</v>
      </c>
      <c r="V80" s="61" t="str">
        <f t="shared" si="17"/>
        <v>201606</v>
      </c>
      <c r="W80" s="61" t="str">
        <f t="shared" si="17"/>
        <v>201605</v>
      </c>
      <c r="X80" s="61" t="str">
        <f t="shared" si="17"/>
        <v>201604</v>
      </c>
      <c r="Y80" s="61" t="str">
        <f t="shared" si="17"/>
        <v>201603</v>
      </c>
      <c r="Z80" s="61" t="str">
        <f t="shared" si="17"/>
        <v>201602</v>
      </c>
      <c r="AA80" s="61" t="str">
        <f t="shared" si="17"/>
        <v>201601</v>
      </c>
      <c r="AB80" s="61" t="str">
        <f t="shared" si="17"/>
        <v>201512</v>
      </c>
      <c r="AC80" s="61" t="str">
        <f t="shared" si="17"/>
        <v>201511</v>
      </c>
      <c r="AD80" s="61" t="str">
        <f t="shared" si="17"/>
        <v>201510</v>
      </c>
      <c r="AE80" s="61" t="str">
        <f t="shared" si="17"/>
        <v>201509</v>
      </c>
      <c r="AF80" s="61" t="str">
        <f t="shared" si="17"/>
        <v>201508</v>
      </c>
    </row>
    <row r="81" spans="2:32">
      <c r="P81" s="26">
        <f>历史数据!F26</f>
        <v>26</v>
      </c>
      <c r="Q81" s="26">
        <f>P81+$B$7</f>
        <v>402</v>
      </c>
      <c r="R81" s="26">
        <f>Q81-历史数据!$B$2</f>
        <v>400</v>
      </c>
      <c r="S81" s="601" t="s">
        <v>40</v>
      </c>
      <c r="T81" s="26">
        <f ca="1">HLOOKUP(T$11,历史数据!$I$3:$XFD$1048576,$R81,FALSE)</f>
        <v>6376</v>
      </c>
      <c r="U81" s="26">
        <f ca="1">HLOOKUP(U$11,历史数据!$I$3:$XFD$1048576,$R81,FALSE)</f>
        <v>11941</v>
      </c>
      <c r="V81" s="26">
        <f ca="1">HLOOKUP(V$11,历史数据!$I$3:$XFD$1048576,$R81,FALSE)</f>
        <v>7334</v>
      </c>
      <c r="W81" s="26">
        <f ca="1">HLOOKUP(W$11,历史数据!$I$3:$XFD$1048576,$R81,FALSE)</f>
        <v>5598</v>
      </c>
      <c r="X81" s="26">
        <f ca="1">HLOOKUP(X$11,历史数据!$I$3:$XFD$1048576,$R81,FALSE)</f>
        <v>7688</v>
      </c>
      <c r="Y81" s="26">
        <f ca="1">HLOOKUP(Y$11,历史数据!$I$3:$XFD$1048576,$R81,FALSE)</f>
        <v>5514</v>
      </c>
      <c r="Z81" s="26">
        <f ca="1">HLOOKUP(Z$11,历史数据!$I$3:$XFD$1048576,$R81,FALSE)</f>
        <v>6587</v>
      </c>
      <c r="AA81" s="26">
        <f ca="1">HLOOKUP(AA$11,历史数据!$I$3:$XFD$1048576,$R81,FALSE)</f>
        <v>12479</v>
      </c>
      <c r="AB81" s="26">
        <f ca="1">HLOOKUP(AB$11,历史数据!$I$3:$XFD$1048576,$R81,FALSE)</f>
        <v>5607</v>
      </c>
      <c r="AC81" s="26">
        <f ca="1">HLOOKUP(AC$11,历史数据!$I$3:$XFD$1048576,$R81,FALSE)</f>
        <v>3440</v>
      </c>
      <c r="AD81" s="26">
        <f ca="1">HLOOKUP(AD$11,历史数据!$I$3:$XFD$1048576,$R81,FALSE)</f>
        <v>3262</v>
      </c>
      <c r="AE81" s="26">
        <f ca="1">HLOOKUP(AE$11,历史数据!$I$3:$XFD$1048576,$R81,FALSE)</f>
        <v>3338</v>
      </c>
      <c r="AF81" s="26">
        <f ca="1">HLOOKUP(AF$11,历史数据!$I$3:$XFD$1048576,$R81,FALSE)</f>
        <v>5701</v>
      </c>
    </row>
    <row r="82" spans="2:32">
      <c r="P82" s="26">
        <f>历史数据!F27</f>
        <v>27</v>
      </c>
      <c r="Q82" s="26">
        <f>P82+$B$7</f>
        <v>403</v>
      </c>
      <c r="R82" s="26">
        <f>Q82-历史数据!$B$2</f>
        <v>401</v>
      </c>
      <c r="S82" s="29" t="s">
        <v>41</v>
      </c>
      <c r="T82" s="26">
        <f ca="1">HLOOKUP(T$11,历史数据!$I$3:$XFD$1048576,$R82,FALSE)</f>
        <v>20237</v>
      </c>
      <c r="U82" s="26">
        <f ca="1">HLOOKUP(U$11,历史数据!$I$3:$XFD$1048576,$R82,FALSE)</f>
        <v>26524</v>
      </c>
      <c r="V82" s="26">
        <f ca="1">HLOOKUP(V$11,历史数据!$I$3:$XFD$1048576,$R82,FALSE)</f>
        <v>20441</v>
      </c>
      <c r="W82" s="26">
        <f ca="1">HLOOKUP(W$11,历史数据!$I$3:$XFD$1048576,$R82,FALSE)</f>
        <v>16767</v>
      </c>
      <c r="X82" s="26">
        <f ca="1">HLOOKUP(X$11,历史数据!$I$3:$XFD$1048576,$R82,FALSE)</f>
        <v>15279</v>
      </c>
      <c r="Y82" s="26">
        <f ca="1">HLOOKUP(Y$11,历史数据!$I$3:$XFD$1048576,$R82,FALSE)</f>
        <v>16890</v>
      </c>
      <c r="Z82" s="26">
        <f ca="1">HLOOKUP(Z$11,历史数据!$I$3:$XFD$1048576,$R82,FALSE)</f>
        <v>18105</v>
      </c>
      <c r="AA82" s="26">
        <f ca="1">HLOOKUP(AA$11,历史数据!$I$3:$XFD$1048576,$R82,FALSE)</f>
        <v>15842</v>
      </c>
      <c r="AB82" s="26">
        <f ca="1">HLOOKUP(AB$11,历史数据!$I$3:$XFD$1048576,$R82,FALSE)</f>
        <v>10566</v>
      </c>
      <c r="AC82" s="26">
        <f ca="1">HLOOKUP(AC$11,历史数据!$I$3:$XFD$1048576,$R82,FALSE)</f>
        <v>10157</v>
      </c>
      <c r="AD82" s="26">
        <f ca="1">HLOOKUP(AD$11,历史数据!$I$3:$XFD$1048576,$R82,FALSE)</f>
        <v>10527</v>
      </c>
      <c r="AE82" s="26">
        <f ca="1">HLOOKUP(AE$11,历史数据!$I$3:$XFD$1048576,$R82,FALSE)</f>
        <v>12459</v>
      </c>
      <c r="AF82" s="26">
        <f ca="1">HLOOKUP(AF$11,历史数据!$I$3:$XFD$1048576,$R82,FALSE)</f>
        <v>13275</v>
      </c>
    </row>
    <row r="83" spans="2:32">
      <c r="P83" s="26">
        <f>历史数据!F28</f>
        <v>28</v>
      </c>
      <c r="Q83" s="26">
        <f>P83+$B$7</f>
        <v>404</v>
      </c>
      <c r="R83" s="26">
        <f>Q83-历史数据!$B$2</f>
        <v>402</v>
      </c>
      <c r="S83" s="29" t="s">
        <v>42</v>
      </c>
      <c r="T83" s="26">
        <f ca="1">HLOOKUP(T$11,历史数据!$I$3:$XFD$1048576,$R83,FALSE)</f>
        <v>1900</v>
      </c>
      <c r="U83" s="26">
        <f ca="1">HLOOKUP(U$11,历史数据!$I$3:$XFD$1048576,$R83,FALSE)</f>
        <v>5037</v>
      </c>
      <c r="V83" s="26">
        <f ca="1">HLOOKUP(V$11,历史数据!$I$3:$XFD$1048576,$R83,FALSE)</f>
        <v>2931</v>
      </c>
      <c r="W83" s="26">
        <f ca="1">HLOOKUP(W$11,历史数据!$I$3:$XFD$1048576,$R83,FALSE)</f>
        <v>1778</v>
      </c>
      <c r="X83" s="26">
        <f ca="1">HLOOKUP(X$11,历史数据!$I$3:$XFD$1048576,$R83,FALSE)</f>
        <v>2500</v>
      </c>
      <c r="Y83" s="26">
        <f ca="1">HLOOKUP(Y$11,历史数据!$I$3:$XFD$1048576,$R83,FALSE)</f>
        <v>1822</v>
      </c>
      <c r="Z83" s="26">
        <f ca="1">HLOOKUP(Z$11,历史数据!$I$3:$XFD$1048576,$R83,FALSE)</f>
        <v>1224</v>
      </c>
      <c r="AA83" s="26">
        <f ca="1">HLOOKUP(AA$11,历史数据!$I$3:$XFD$1048576,$R83,FALSE)</f>
        <v>1988</v>
      </c>
      <c r="AB83" s="26">
        <f ca="1">HLOOKUP(AB$11,历史数据!$I$3:$XFD$1048576,$R83,FALSE)</f>
        <v>887</v>
      </c>
      <c r="AC83" s="26">
        <f ca="1">HLOOKUP(AC$11,历史数据!$I$3:$XFD$1048576,$R83,FALSE)</f>
        <v>1343</v>
      </c>
      <c r="AD83" s="26">
        <f ca="1">HLOOKUP(AD$11,历史数据!$I$3:$XFD$1048576,$R83,FALSE)</f>
        <v>1533</v>
      </c>
      <c r="AE83" s="26">
        <f ca="1">HLOOKUP(AE$11,历史数据!$I$3:$XFD$1048576,$R83,FALSE)</f>
        <v>1335</v>
      </c>
      <c r="AF83" s="26">
        <f ca="1">HLOOKUP(AF$11,历史数据!$I$3:$XFD$1048576,$R83,FALSE)</f>
        <v>1815</v>
      </c>
    </row>
    <row r="84" spans="2:32" ht="17.25">
      <c r="S84" s="605" t="s">
        <v>243</v>
      </c>
      <c r="T84" s="26">
        <f ca="1">SUM(T81:T83)</f>
        <v>28513</v>
      </c>
      <c r="U84" s="26">
        <f t="shared" ref="U84:AF84" ca="1" si="18">SUM(U81:U83)</f>
        <v>43502</v>
      </c>
      <c r="V84" s="26">
        <f t="shared" ca="1" si="18"/>
        <v>30706</v>
      </c>
      <c r="W84" s="26">
        <f t="shared" ca="1" si="18"/>
        <v>24143</v>
      </c>
      <c r="X84" s="26">
        <f t="shared" ca="1" si="18"/>
        <v>25467</v>
      </c>
      <c r="Y84" s="26">
        <f t="shared" ca="1" si="18"/>
        <v>24226</v>
      </c>
      <c r="Z84" s="26">
        <f t="shared" ca="1" si="18"/>
        <v>25916</v>
      </c>
      <c r="AA84" s="26">
        <f t="shared" ca="1" si="18"/>
        <v>30309</v>
      </c>
      <c r="AB84" s="26">
        <f t="shared" ca="1" si="18"/>
        <v>17060</v>
      </c>
      <c r="AC84" s="26">
        <f t="shared" ca="1" si="18"/>
        <v>14940</v>
      </c>
      <c r="AD84" s="26">
        <f t="shared" ca="1" si="18"/>
        <v>15322</v>
      </c>
      <c r="AE84" s="26">
        <f t="shared" ca="1" si="18"/>
        <v>17132</v>
      </c>
      <c r="AF84" s="26">
        <f t="shared" ca="1" si="18"/>
        <v>20791</v>
      </c>
    </row>
    <row r="87" spans="2:32">
      <c r="T87" s="61" t="str">
        <f>T12</f>
        <v>201608</v>
      </c>
      <c r="U87" s="61" t="str">
        <f t="shared" ref="U87:AF87" si="19">U12</f>
        <v>201607</v>
      </c>
      <c r="V87" s="61" t="str">
        <f t="shared" si="19"/>
        <v>201606</v>
      </c>
      <c r="W87" s="61" t="str">
        <f t="shared" si="19"/>
        <v>201605</v>
      </c>
      <c r="X87" s="61" t="str">
        <f t="shared" si="19"/>
        <v>201604</v>
      </c>
      <c r="Y87" s="61" t="str">
        <f t="shared" si="19"/>
        <v>201603</v>
      </c>
      <c r="Z87" s="61" t="str">
        <f t="shared" si="19"/>
        <v>201602</v>
      </c>
      <c r="AA87" s="61" t="str">
        <f t="shared" si="19"/>
        <v>201601</v>
      </c>
      <c r="AB87" s="61" t="str">
        <f t="shared" si="19"/>
        <v>201512</v>
      </c>
      <c r="AC87" s="61" t="str">
        <f t="shared" si="19"/>
        <v>201511</v>
      </c>
      <c r="AD87" s="61" t="str">
        <f t="shared" si="19"/>
        <v>201510</v>
      </c>
      <c r="AE87" s="61" t="str">
        <f t="shared" si="19"/>
        <v>201509</v>
      </c>
      <c r="AF87" s="61" t="str">
        <f t="shared" si="19"/>
        <v>201508</v>
      </c>
    </row>
    <row r="88" spans="2:32">
      <c r="S88" s="601" t="s">
        <v>244</v>
      </c>
      <c r="T88" s="32">
        <f ca="1">T81/T$84</f>
        <v>0.22361729737312805</v>
      </c>
      <c r="U88" s="32">
        <f t="shared" ref="U88:AF88" ca="1" si="20">U81/U$84</f>
        <v>0.27449312675279297</v>
      </c>
      <c r="V88" s="32">
        <f t="shared" ca="1" si="20"/>
        <v>0.23884582817690353</v>
      </c>
      <c r="W88" s="32">
        <f t="shared" ca="1" si="20"/>
        <v>0.23186845048254151</v>
      </c>
      <c r="X88" s="32">
        <f t="shared" ca="1" si="20"/>
        <v>0.30188086543369852</v>
      </c>
      <c r="Y88" s="32">
        <f t="shared" ca="1" si="20"/>
        <v>0.22760670354164947</v>
      </c>
      <c r="Z88" s="32">
        <f t="shared" ca="1" si="20"/>
        <v>0.25416730977002622</v>
      </c>
      <c r="AA88" s="32">
        <f t="shared" ca="1" si="20"/>
        <v>0.41172588999967008</v>
      </c>
      <c r="AB88" s="32">
        <f t="shared" ca="1" si="20"/>
        <v>0.32866354044548651</v>
      </c>
      <c r="AC88" s="32">
        <f t="shared" ca="1" si="20"/>
        <v>0.23025435073627845</v>
      </c>
      <c r="AD88" s="32">
        <f t="shared" ca="1" si="20"/>
        <v>0.21289648870904582</v>
      </c>
      <c r="AE88" s="32">
        <f t="shared" ca="1" si="20"/>
        <v>0.19484006537473733</v>
      </c>
      <c r="AF88" s="32">
        <f t="shared" ca="1" si="20"/>
        <v>0.27420518493578955</v>
      </c>
    </row>
    <row r="89" spans="2:32">
      <c r="S89" s="29" t="s">
        <v>245</v>
      </c>
      <c r="T89" s="32">
        <f t="shared" ref="T89:AF90" ca="1" si="21">T82/T$84</f>
        <v>0.70974643145231997</v>
      </c>
      <c r="U89" s="32">
        <f t="shared" ca="1" si="21"/>
        <v>0.60971909337501728</v>
      </c>
      <c r="V89" s="32">
        <f t="shared" ca="1" si="21"/>
        <v>0.66570051455741552</v>
      </c>
      <c r="W89" s="32">
        <f t="shared" ca="1" si="21"/>
        <v>0.69448701486973452</v>
      </c>
      <c r="X89" s="32">
        <f t="shared" ca="1" si="21"/>
        <v>0.59995288019790316</v>
      </c>
      <c r="Y89" s="32">
        <f t="shared" ca="1" si="21"/>
        <v>0.69718484273095027</v>
      </c>
      <c r="Z89" s="32">
        <f t="shared" ca="1" si="21"/>
        <v>0.69860317950300976</v>
      </c>
      <c r="AA89" s="32">
        <f t="shared" ca="1" si="21"/>
        <v>0.52268303144280581</v>
      </c>
      <c r="AB89" s="32">
        <f t="shared" ca="1" si="21"/>
        <v>0.61934349355216878</v>
      </c>
      <c r="AC89" s="32">
        <f t="shared" ca="1" si="21"/>
        <v>0.67985274431057563</v>
      </c>
      <c r="AD89" s="32">
        <f t="shared" ca="1" si="21"/>
        <v>0.68705129878605931</v>
      </c>
      <c r="AE89" s="32">
        <f t="shared" ca="1" si="21"/>
        <v>0.72723558253560583</v>
      </c>
      <c r="AF89" s="32">
        <f t="shared" ca="1" si="21"/>
        <v>0.63849742677119903</v>
      </c>
    </row>
    <row r="90" spans="2:32">
      <c r="S90" s="29" t="s">
        <v>246</v>
      </c>
      <c r="T90" s="32">
        <f t="shared" ca="1" si="21"/>
        <v>6.6636271174551953E-2</v>
      </c>
      <c r="U90" s="32">
        <f t="shared" ca="1" si="21"/>
        <v>0.11578777987218979</v>
      </c>
      <c r="V90" s="32">
        <f t="shared" ca="1" si="21"/>
        <v>9.5453657265680975E-2</v>
      </c>
      <c r="W90" s="32">
        <f t="shared" ca="1" si="21"/>
        <v>7.3644534647723983E-2</v>
      </c>
      <c r="X90" s="32">
        <f t="shared" ca="1" si="21"/>
        <v>9.816625436839832E-2</v>
      </c>
      <c r="Y90" s="32">
        <f t="shared" ca="1" si="21"/>
        <v>7.5208453727400315E-2</v>
      </c>
      <c r="Z90" s="32">
        <f t="shared" ca="1" si="21"/>
        <v>4.722951072696404E-2</v>
      </c>
      <c r="AA90" s="32">
        <f t="shared" ca="1" si="21"/>
        <v>6.5591078557524163E-2</v>
      </c>
      <c r="AB90" s="32">
        <f t="shared" ca="1" si="21"/>
        <v>5.1992966002344668E-2</v>
      </c>
      <c r="AC90" s="32">
        <f t="shared" ca="1" si="21"/>
        <v>8.9892904953145919E-2</v>
      </c>
      <c r="AD90" s="32">
        <f t="shared" ca="1" si="21"/>
        <v>0.10005221250489492</v>
      </c>
      <c r="AE90" s="32">
        <f t="shared" ca="1" si="21"/>
        <v>7.7924352089656784E-2</v>
      </c>
      <c r="AF90" s="32">
        <f t="shared" ca="1" si="21"/>
        <v>8.7297388293011396E-2</v>
      </c>
    </row>
    <row r="95" spans="2:32" ht="17.25">
      <c r="S95" s="69" t="s">
        <v>247</v>
      </c>
    </row>
    <row r="96" spans="2:32" ht="17.25">
      <c r="B96" s="26" t="str">
        <f>B1&amp;"付费情况"</f>
        <v>热血精灵派付费情况</v>
      </c>
      <c r="P96" s="26" t="s">
        <v>240</v>
      </c>
      <c r="Q96" s="26" t="s">
        <v>196</v>
      </c>
      <c r="R96" s="26" t="s">
        <v>197</v>
      </c>
      <c r="S96" s="604" t="s">
        <v>840</v>
      </c>
      <c r="T96" s="61" t="str">
        <f>T12</f>
        <v>201608</v>
      </c>
      <c r="U96" s="61" t="str">
        <f t="shared" ref="U96:AF96" si="22">U12</f>
        <v>201607</v>
      </c>
      <c r="V96" s="61" t="str">
        <f t="shared" si="22"/>
        <v>201606</v>
      </c>
      <c r="W96" s="61" t="str">
        <f t="shared" si="22"/>
        <v>201605</v>
      </c>
      <c r="X96" s="61" t="str">
        <f t="shared" si="22"/>
        <v>201604</v>
      </c>
      <c r="Y96" s="61" t="str">
        <f t="shared" si="22"/>
        <v>201603</v>
      </c>
      <c r="Z96" s="61" t="str">
        <f t="shared" si="22"/>
        <v>201602</v>
      </c>
      <c r="AA96" s="61" t="str">
        <f t="shared" si="22"/>
        <v>201601</v>
      </c>
      <c r="AB96" s="61" t="str">
        <f t="shared" si="22"/>
        <v>201512</v>
      </c>
      <c r="AC96" s="61" t="str">
        <f t="shared" si="22"/>
        <v>201511</v>
      </c>
      <c r="AD96" s="61" t="str">
        <f t="shared" si="22"/>
        <v>201510</v>
      </c>
      <c r="AE96" s="61" t="str">
        <f t="shared" si="22"/>
        <v>201509</v>
      </c>
      <c r="AF96" s="61" t="str">
        <f t="shared" si="22"/>
        <v>201508</v>
      </c>
    </row>
    <row r="97" spans="16:32">
      <c r="P97" s="26">
        <f>历史数据!F38</f>
        <v>38</v>
      </c>
      <c r="Q97" s="26">
        <f>P97+$B$7</f>
        <v>414</v>
      </c>
      <c r="R97" s="26">
        <f>Q97-历史数据!$B$2</f>
        <v>412</v>
      </c>
      <c r="S97" s="601" t="s">
        <v>248</v>
      </c>
      <c r="T97" s="26">
        <f ca="1">HLOOKUP(T$11,历史数据!$I$3:$XFD$1048576,$R97,FALSE)</f>
        <v>367743</v>
      </c>
      <c r="U97" s="26">
        <f ca="1">HLOOKUP(U$11,历史数据!$I$3:$XFD$1048576,$R97,FALSE)</f>
        <v>607041</v>
      </c>
      <c r="V97" s="26">
        <f ca="1">HLOOKUP(V$11,历史数据!$I$3:$XFD$1048576,$R97,FALSE)</f>
        <v>375941</v>
      </c>
      <c r="W97" s="26">
        <f ca="1">HLOOKUP(W$11,历史数据!$I$3:$XFD$1048576,$R97,FALSE)</f>
        <v>299501</v>
      </c>
      <c r="X97" s="26">
        <f ca="1">HLOOKUP(X$11,历史数据!$I$3:$XFD$1048576,$R97,FALSE)</f>
        <v>409523</v>
      </c>
      <c r="Y97" s="26">
        <f ca="1">HLOOKUP(Y$11,历史数据!$I$3:$XFD$1048576,$R97,FALSE)</f>
        <v>268501</v>
      </c>
      <c r="Z97" s="26">
        <f ca="1">HLOOKUP(Z$11,历史数据!$I$3:$XFD$1048576,$R97,FALSE)</f>
        <v>377779</v>
      </c>
      <c r="AA97" s="26">
        <f ca="1">HLOOKUP(AA$11,历史数据!$I$3:$XFD$1048576,$R97,FALSE)</f>
        <v>585545</v>
      </c>
      <c r="AB97" s="26">
        <f ca="1">HLOOKUP(AB$11,历史数据!$I$3:$XFD$1048576,$R97,FALSE)</f>
        <v>253187</v>
      </c>
      <c r="AC97" s="26">
        <f ca="1">HLOOKUP(AC$11,历史数据!$I$3:$XFD$1048576,$R97,FALSE)</f>
        <v>164168</v>
      </c>
      <c r="AD97" s="26">
        <f ca="1">HLOOKUP(AD$11,历史数据!$I$3:$XFD$1048576,$R97,FALSE)</f>
        <v>155001</v>
      </c>
      <c r="AE97" s="26">
        <f ca="1">HLOOKUP(AE$11,历史数据!$I$3:$XFD$1048576,$R97,FALSE)</f>
        <v>149674</v>
      </c>
      <c r="AF97" s="26">
        <f ca="1">HLOOKUP(AF$11,历史数据!$I$3:$XFD$1048576,$R97,FALSE)</f>
        <v>284131</v>
      </c>
    </row>
    <row r="98" spans="16:32">
      <c r="P98" s="26">
        <f>历史数据!F39</f>
        <v>39</v>
      </c>
      <c r="Q98" s="26">
        <f>P98+$B$7</f>
        <v>415</v>
      </c>
      <c r="R98" s="26">
        <f>Q98-历史数据!$B$2</f>
        <v>413</v>
      </c>
      <c r="S98" s="29" t="s">
        <v>249</v>
      </c>
      <c r="T98" s="26">
        <f ca="1">HLOOKUP(T$11,历史数据!$I$3:$XFD$1048576,$R98,FALSE)</f>
        <v>334543</v>
      </c>
      <c r="U98" s="26">
        <f ca="1">HLOOKUP(U$11,历史数据!$I$3:$XFD$1048576,$R98,FALSE)</f>
        <v>482907</v>
      </c>
      <c r="V98" s="26">
        <f ca="1">HLOOKUP(V$11,历史数据!$I$3:$XFD$1048576,$R98,FALSE)</f>
        <v>340895</v>
      </c>
      <c r="W98" s="26">
        <f ca="1">HLOOKUP(W$11,历史数据!$I$3:$XFD$1048576,$R98,FALSE)</f>
        <v>254045</v>
      </c>
      <c r="X98" s="26">
        <f ca="1">HLOOKUP(X$11,历史数据!$I$3:$XFD$1048576,$R98,FALSE)</f>
        <v>287808</v>
      </c>
      <c r="Y98" s="26">
        <f ca="1">HLOOKUP(Y$11,历史数据!$I$3:$XFD$1048576,$R98,FALSE)</f>
        <v>285925</v>
      </c>
      <c r="Z98" s="26">
        <f ca="1">HLOOKUP(Z$11,历史数据!$I$3:$XFD$1048576,$R98,FALSE)</f>
        <v>342200</v>
      </c>
      <c r="AA98" s="26">
        <f ca="1">HLOOKUP(AA$11,历史数据!$I$3:$XFD$1048576,$R98,FALSE)</f>
        <v>272573</v>
      </c>
      <c r="AB98" s="26">
        <f ca="1">HLOOKUP(AB$11,历史数据!$I$3:$XFD$1048576,$R98,FALSE)</f>
        <v>169001</v>
      </c>
      <c r="AC98" s="26">
        <f ca="1">HLOOKUP(AC$11,历史数据!$I$3:$XFD$1048576,$R98,FALSE)</f>
        <v>180574</v>
      </c>
      <c r="AD98" s="26">
        <f ca="1">HLOOKUP(AD$11,历史数据!$I$3:$XFD$1048576,$R98,FALSE)</f>
        <v>176724</v>
      </c>
      <c r="AE98" s="26">
        <f ca="1">HLOOKUP(AE$11,历史数据!$I$3:$XFD$1048576,$R98,FALSE)</f>
        <v>206622</v>
      </c>
      <c r="AF98" s="26">
        <f ca="1">HLOOKUP(AF$11,历史数据!$I$3:$XFD$1048576,$R98,FALSE)</f>
        <v>267039</v>
      </c>
    </row>
    <row r="99" spans="16:32">
      <c r="P99" s="26">
        <f>历史数据!F40</f>
        <v>40</v>
      </c>
      <c r="Q99" s="26">
        <f>P99+$B$7</f>
        <v>416</v>
      </c>
      <c r="R99" s="26">
        <f>Q99-历史数据!$B$2</f>
        <v>414</v>
      </c>
      <c r="S99" s="29" t="s">
        <v>250</v>
      </c>
      <c r="T99" s="26">
        <f ca="1">HLOOKUP(T$11,历史数据!$I$3:$XFD$1048576,$R99,FALSE)</f>
        <v>805461</v>
      </c>
      <c r="U99" s="26">
        <f ca="1">HLOOKUP(U$11,历史数据!$I$3:$XFD$1048576,$R99,FALSE)</f>
        <v>948194</v>
      </c>
      <c r="V99" s="26">
        <f ca="1">HLOOKUP(V$11,历史数据!$I$3:$XFD$1048576,$R99,FALSE)</f>
        <v>640297</v>
      </c>
      <c r="W99" s="26">
        <f ca="1">HLOOKUP(W$11,历史数据!$I$3:$XFD$1048576,$R99,FALSE)</f>
        <v>685347</v>
      </c>
      <c r="X99" s="26">
        <f ca="1">HLOOKUP(X$11,历史数据!$I$3:$XFD$1048576,$R99,FALSE)</f>
        <v>697514</v>
      </c>
      <c r="Y99" s="26">
        <f ca="1">HLOOKUP(Y$11,历史数据!$I$3:$XFD$1048576,$R99,FALSE)</f>
        <v>503702</v>
      </c>
      <c r="Z99" s="26">
        <f ca="1">HLOOKUP(Z$11,历史数据!$I$3:$XFD$1048576,$R99,FALSE)</f>
        <v>840344</v>
      </c>
      <c r="AA99" s="26">
        <f ca="1">HLOOKUP(AA$11,历史数据!$I$3:$XFD$1048576,$R99,FALSE)</f>
        <v>622873</v>
      </c>
      <c r="AB99" s="26">
        <f ca="1">HLOOKUP(AB$11,历史数据!$I$3:$XFD$1048576,$R99,FALSE)</f>
        <v>436405</v>
      </c>
      <c r="AC99" s="26">
        <f ca="1">HLOOKUP(AC$11,历史数据!$I$3:$XFD$1048576,$R99,FALSE)</f>
        <v>429125</v>
      </c>
      <c r="AD99" s="26">
        <f ca="1">HLOOKUP(AD$11,历史数据!$I$3:$XFD$1048576,$R99,FALSE)</f>
        <v>543118</v>
      </c>
      <c r="AE99" s="26">
        <f ca="1">HLOOKUP(AE$11,历史数据!$I$3:$XFD$1048576,$R99,FALSE)</f>
        <v>487367</v>
      </c>
      <c r="AF99" s="26">
        <f ca="1">HLOOKUP(AF$11,历史数据!$I$3:$XFD$1048576,$R99,FALSE)</f>
        <v>513793</v>
      </c>
    </row>
    <row r="100" spans="16:32">
      <c r="P100" s="26">
        <f>历史数据!F41</f>
        <v>41</v>
      </c>
      <c r="Q100" s="26">
        <f>P100+$B$7</f>
        <v>417</v>
      </c>
      <c r="R100" s="26">
        <f>Q100-历史数据!$B$2</f>
        <v>415</v>
      </c>
      <c r="S100" s="29" t="s">
        <v>251</v>
      </c>
      <c r="T100" s="26">
        <f ca="1">HLOOKUP(T$11,历史数据!$I$3:$XFD$1048576,$R100,FALSE)</f>
        <v>284193</v>
      </c>
      <c r="U100" s="26">
        <f ca="1">HLOOKUP(U$11,历史数据!$I$3:$XFD$1048576,$R100,FALSE)</f>
        <v>509490</v>
      </c>
      <c r="V100" s="26">
        <f ca="1">HLOOKUP(V$11,历史数据!$I$3:$XFD$1048576,$R100,FALSE)</f>
        <v>302170</v>
      </c>
      <c r="W100" s="26">
        <f ca="1">HLOOKUP(W$11,历史数据!$I$3:$XFD$1048576,$R100,FALSE)</f>
        <v>255183</v>
      </c>
      <c r="X100" s="26">
        <f ca="1">HLOOKUP(X$11,历史数据!$I$3:$XFD$1048576,$R100,FALSE)</f>
        <v>272675</v>
      </c>
      <c r="Y100" s="26">
        <f ca="1">HLOOKUP(Y$11,历史数据!$I$3:$XFD$1048576,$R100,FALSE)</f>
        <v>243625</v>
      </c>
      <c r="Z100" s="26">
        <f ca="1">HLOOKUP(Z$11,历史数据!$I$3:$XFD$1048576,$R100,FALSE)</f>
        <v>280226</v>
      </c>
      <c r="AA100" s="26">
        <f ca="1">HLOOKUP(AA$11,历史数据!$I$3:$XFD$1048576,$R100,FALSE)</f>
        <v>288654</v>
      </c>
      <c r="AB100" s="26">
        <f ca="1">HLOOKUP(AB$11,历史数据!$I$3:$XFD$1048576,$R100,FALSE)</f>
        <v>166634</v>
      </c>
      <c r="AC100" s="26">
        <f ca="1">HLOOKUP(AC$11,历史数据!$I$3:$XFD$1048576,$R100,FALSE)</f>
        <v>185041</v>
      </c>
      <c r="AD100" s="26">
        <f ca="1">HLOOKUP(AD$11,历史数据!$I$3:$XFD$1048576,$R100,FALSE)</f>
        <v>245497</v>
      </c>
      <c r="AE100" s="26">
        <f ca="1">HLOOKUP(AE$11,历史数据!$I$3:$XFD$1048576,$R100,FALSE)</f>
        <v>261604</v>
      </c>
      <c r="AF100" s="26">
        <f ca="1">HLOOKUP(AF$11,历史数据!$I$3:$XFD$1048576,$R100,FALSE)</f>
        <v>243905</v>
      </c>
    </row>
    <row r="101" spans="16:32" ht="17.25">
      <c r="S101" s="605" t="s">
        <v>254</v>
      </c>
      <c r="T101" s="26">
        <f ca="1">SUM(T97:T100)</f>
        <v>1791940</v>
      </c>
      <c r="U101" s="26">
        <f t="shared" ref="U101:AF101" ca="1" si="23">SUM(U97:U100)</f>
        <v>2547632</v>
      </c>
      <c r="V101" s="26">
        <f t="shared" ca="1" si="23"/>
        <v>1659303</v>
      </c>
      <c r="W101" s="26">
        <f t="shared" ca="1" si="23"/>
        <v>1494076</v>
      </c>
      <c r="X101" s="26">
        <f t="shared" ca="1" si="23"/>
        <v>1667520</v>
      </c>
      <c r="Y101" s="26">
        <f t="shared" ca="1" si="23"/>
        <v>1301753</v>
      </c>
      <c r="Z101" s="26">
        <f t="shared" ca="1" si="23"/>
        <v>1840549</v>
      </c>
      <c r="AA101" s="26">
        <f t="shared" ca="1" si="23"/>
        <v>1769645</v>
      </c>
      <c r="AB101" s="26">
        <f t="shared" ca="1" si="23"/>
        <v>1025227</v>
      </c>
      <c r="AC101" s="26">
        <f t="shared" ca="1" si="23"/>
        <v>958908</v>
      </c>
      <c r="AD101" s="26">
        <f t="shared" ca="1" si="23"/>
        <v>1120340</v>
      </c>
      <c r="AE101" s="26">
        <f t="shared" ca="1" si="23"/>
        <v>1105267</v>
      </c>
      <c r="AF101" s="26">
        <f t="shared" ca="1" si="23"/>
        <v>1308868</v>
      </c>
    </row>
    <row r="103" spans="16:32" ht="17.25">
      <c r="S103" s="69" t="s">
        <v>253</v>
      </c>
      <c r="T103" s="61" t="str">
        <f>T12</f>
        <v>201608</v>
      </c>
      <c r="U103" s="61" t="str">
        <f t="shared" ref="U103:AF103" si="24">U12</f>
        <v>201607</v>
      </c>
      <c r="V103" s="61" t="str">
        <f t="shared" si="24"/>
        <v>201606</v>
      </c>
      <c r="W103" s="61" t="str">
        <f t="shared" si="24"/>
        <v>201605</v>
      </c>
      <c r="X103" s="61" t="str">
        <f t="shared" si="24"/>
        <v>201604</v>
      </c>
      <c r="Y103" s="61" t="str">
        <f t="shared" si="24"/>
        <v>201603</v>
      </c>
      <c r="Z103" s="61" t="str">
        <f t="shared" si="24"/>
        <v>201602</v>
      </c>
      <c r="AA103" s="61" t="str">
        <f t="shared" si="24"/>
        <v>201601</v>
      </c>
      <c r="AB103" s="61" t="str">
        <f t="shared" si="24"/>
        <v>201512</v>
      </c>
      <c r="AC103" s="61" t="str">
        <f t="shared" si="24"/>
        <v>201511</v>
      </c>
      <c r="AD103" s="61" t="str">
        <f t="shared" si="24"/>
        <v>201510</v>
      </c>
      <c r="AE103" s="61" t="str">
        <f t="shared" si="24"/>
        <v>201509</v>
      </c>
      <c r="AF103" s="61" t="str">
        <f t="shared" si="24"/>
        <v>201508</v>
      </c>
    </row>
    <row r="104" spans="16:32">
      <c r="S104" s="601" t="s">
        <v>248</v>
      </c>
      <c r="T104" s="32">
        <f ca="1">T97/T$101</f>
        <v>0.20522059890398117</v>
      </c>
      <c r="U104" s="32">
        <f t="shared" ref="U104:AF104" ca="1" si="25">U97/U$101</f>
        <v>0.2382765642761592</v>
      </c>
      <c r="V104" s="32">
        <f t="shared" ca="1" si="25"/>
        <v>0.226565612187768</v>
      </c>
      <c r="W104" s="32">
        <f t="shared" ca="1" si="25"/>
        <v>0.20045901279452985</v>
      </c>
      <c r="X104" s="32">
        <f t="shared" ca="1" si="25"/>
        <v>0.24558805891383612</v>
      </c>
      <c r="Y104" s="32">
        <f t="shared" ca="1" si="25"/>
        <v>0.20626109561491313</v>
      </c>
      <c r="Z104" s="32">
        <f t="shared" ca="1" si="25"/>
        <v>0.20525343253561845</v>
      </c>
      <c r="AA104" s="32">
        <f t="shared" ca="1" si="25"/>
        <v>0.33088274766973036</v>
      </c>
      <c r="AB104" s="32">
        <f t="shared" ca="1" si="25"/>
        <v>0.24695701537318077</v>
      </c>
      <c r="AC104" s="32">
        <f t="shared" ca="1" si="25"/>
        <v>0.17120307683323113</v>
      </c>
      <c r="AD104" s="32">
        <f t="shared" ca="1" si="25"/>
        <v>0.13835175036149741</v>
      </c>
      <c r="AE104" s="32">
        <f t="shared" ca="1" si="25"/>
        <v>0.1354188625915729</v>
      </c>
      <c r="AF104" s="32">
        <f t="shared" ca="1" si="25"/>
        <v>0.21708147804056635</v>
      </c>
    </row>
    <row r="105" spans="16:32">
      <c r="S105" s="29" t="s">
        <v>249</v>
      </c>
      <c r="T105" s="32">
        <f t="shared" ref="T105:AF107" ca="1" si="26">T98/T$101</f>
        <v>0.18669319285243927</v>
      </c>
      <c r="U105" s="32">
        <f t="shared" ca="1" si="26"/>
        <v>0.18955131667367972</v>
      </c>
      <c r="V105" s="32">
        <f t="shared" ca="1" si="26"/>
        <v>0.20544469575478377</v>
      </c>
      <c r="W105" s="32">
        <f t="shared" ca="1" si="26"/>
        <v>0.17003485766453647</v>
      </c>
      <c r="X105" s="32">
        <f t="shared" ca="1" si="26"/>
        <v>0.1725964306275187</v>
      </c>
      <c r="Y105" s="32">
        <f t="shared" ca="1" si="26"/>
        <v>0.21964612334290759</v>
      </c>
      <c r="Z105" s="32">
        <f t="shared" ca="1" si="26"/>
        <v>0.18592278716839378</v>
      </c>
      <c r="AA105" s="32">
        <f t="shared" ca="1" si="26"/>
        <v>0.15402693760613004</v>
      </c>
      <c r="AB105" s="32">
        <f t="shared" ca="1" si="26"/>
        <v>0.16484251780337428</v>
      </c>
      <c r="AC105" s="32">
        <f t="shared" ca="1" si="26"/>
        <v>0.18831212170510622</v>
      </c>
      <c r="AD105" s="32">
        <f t="shared" ca="1" si="26"/>
        <v>0.15774139993216346</v>
      </c>
      <c r="AE105" s="32">
        <f t="shared" ca="1" si="26"/>
        <v>0.18694306443601411</v>
      </c>
      <c r="AF105" s="32">
        <f t="shared" ca="1" si="26"/>
        <v>0.20402286556016344</v>
      </c>
    </row>
    <row r="106" spans="16:32">
      <c r="S106" s="29" t="s">
        <v>250</v>
      </c>
      <c r="T106" s="32">
        <f t="shared" ca="1" si="26"/>
        <v>0.44949105438798176</v>
      </c>
      <c r="U106" s="32">
        <f t="shared" ca="1" si="26"/>
        <v>0.3721864068279877</v>
      </c>
      <c r="V106" s="32">
        <f t="shared" ca="1" si="26"/>
        <v>0.38588310875108406</v>
      </c>
      <c r="W106" s="32">
        <f t="shared" ca="1" si="26"/>
        <v>0.45870959710215542</v>
      </c>
      <c r="X106" s="32">
        <f t="shared" ca="1" si="26"/>
        <v>0.41829423335252353</v>
      </c>
      <c r="Y106" s="32">
        <f t="shared" ca="1" si="26"/>
        <v>0.38694130146041528</v>
      </c>
      <c r="Z106" s="32">
        <f t="shared" ca="1" si="26"/>
        <v>0.45657246832331005</v>
      </c>
      <c r="AA106" s="32">
        <f t="shared" ca="1" si="26"/>
        <v>0.35197624382291365</v>
      </c>
      <c r="AB106" s="32">
        <f t="shared" ca="1" si="26"/>
        <v>0.42566670600754758</v>
      </c>
      <c r="AC106" s="32">
        <f t="shared" ca="1" si="26"/>
        <v>0.44751425579930504</v>
      </c>
      <c r="AD106" s="32">
        <f t="shared" ca="1" si="26"/>
        <v>0.48477962047235662</v>
      </c>
      <c r="AE106" s="32">
        <f t="shared" ca="1" si="26"/>
        <v>0.44094956241342592</v>
      </c>
      <c r="AF106" s="32">
        <f t="shared" ca="1" si="26"/>
        <v>0.39254760602291444</v>
      </c>
    </row>
    <row r="107" spans="16:32">
      <c r="S107" s="29" t="s">
        <v>251</v>
      </c>
      <c r="T107" s="32">
        <f t="shared" ca="1" si="26"/>
        <v>0.15859515385559783</v>
      </c>
      <c r="U107" s="32">
        <f t="shared" ca="1" si="26"/>
        <v>0.19998571222217337</v>
      </c>
      <c r="V107" s="32">
        <f t="shared" ca="1" si="26"/>
        <v>0.18210658330636417</v>
      </c>
      <c r="W107" s="32">
        <f t="shared" ca="1" si="26"/>
        <v>0.17079653243877821</v>
      </c>
      <c r="X107" s="32">
        <f t="shared" ca="1" si="26"/>
        <v>0.16352127710612166</v>
      </c>
      <c r="Y107" s="32">
        <f t="shared" ca="1" si="26"/>
        <v>0.18715147958176398</v>
      </c>
      <c r="Z107" s="32">
        <f t="shared" ca="1" si="26"/>
        <v>0.15225131197267772</v>
      </c>
      <c r="AA107" s="32">
        <f t="shared" ca="1" si="26"/>
        <v>0.16311407090122595</v>
      </c>
      <c r="AB107" s="32">
        <f t="shared" ca="1" si="26"/>
        <v>0.16253376081589735</v>
      </c>
      <c r="AC107" s="32">
        <f t="shared" ca="1" si="26"/>
        <v>0.19297054566235761</v>
      </c>
      <c r="AD107" s="32">
        <f t="shared" ca="1" si="26"/>
        <v>0.21912722923398253</v>
      </c>
      <c r="AE107" s="32">
        <f t="shared" ca="1" si="26"/>
        <v>0.2366885105589871</v>
      </c>
      <c r="AF107" s="32">
        <f t="shared" ca="1" si="26"/>
        <v>0.18634805037635574</v>
      </c>
    </row>
    <row r="110" spans="16:32" ht="17.25">
      <c r="P110" s="26" t="s">
        <v>240</v>
      </c>
      <c r="Q110" s="26" t="s">
        <v>196</v>
      </c>
      <c r="R110" s="26" t="s">
        <v>197</v>
      </c>
      <c r="S110" s="604" t="s">
        <v>255</v>
      </c>
      <c r="T110" s="61" t="str">
        <f>T12</f>
        <v>201608</v>
      </c>
      <c r="U110" s="61" t="str">
        <f t="shared" ref="U110:AF110" si="27">U12</f>
        <v>201607</v>
      </c>
      <c r="V110" s="61" t="str">
        <f t="shared" si="27"/>
        <v>201606</v>
      </c>
      <c r="W110" s="61" t="str">
        <f t="shared" si="27"/>
        <v>201605</v>
      </c>
      <c r="X110" s="61" t="str">
        <f t="shared" si="27"/>
        <v>201604</v>
      </c>
      <c r="Y110" s="61" t="str">
        <f t="shared" si="27"/>
        <v>201603</v>
      </c>
      <c r="Z110" s="61" t="str">
        <f t="shared" si="27"/>
        <v>201602</v>
      </c>
      <c r="AA110" s="61" t="str">
        <f t="shared" si="27"/>
        <v>201601</v>
      </c>
      <c r="AB110" s="61" t="str">
        <f t="shared" si="27"/>
        <v>201512</v>
      </c>
      <c r="AC110" s="61" t="str">
        <f t="shared" si="27"/>
        <v>201511</v>
      </c>
      <c r="AD110" s="61" t="str">
        <f t="shared" si="27"/>
        <v>201510</v>
      </c>
      <c r="AE110" s="61" t="str">
        <f t="shared" si="27"/>
        <v>201509</v>
      </c>
      <c r="AF110" s="61" t="str">
        <f t="shared" si="27"/>
        <v>201508</v>
      </c>
    </row>
    <row r="111" spans="16:32">
      <c r="P111" s="26">
        <f>历史数据!F42</f>
        <v>42</v>
      </c>
      <c r="Q111" s="26">
        <f>P111+$B$7</f>
        <v>418</v>
      </c>
      <c r="R111" s="26">
        <f>Q111-历史数据!$B$2</f>
        <v>416</v>
      </c>
      <c r="S111" s="601" t="s">
        <v>58</v>
      </c>
      <c r="T111" s="26">
        <f ca="1">HLOOKUP(T$11,历史数据!$I$3:$XFD$1048576,$R111,FALSE)</f>
        <v>367743</v>
      </c>
      <c r="U111" s="26">
        <f ca="1">HLOOKUP(U$11,历史数据!$I$3:$XFD$1048576,$R111,FALSE)</f>
        <v>607041</v>
      </c>
      <c r="V111" s="26">
        <f ca="1">HLOOKUP(V$11,历史数据!$I$3:$XFD$1048576,$R111,FALSE)</f>
        <v>375941</v>
      </c>
      <c r="W111" s="26">
        <f ca="1">HLOOKUP(W$11,历史数据!$I$3:$XFD$1048576,$R111,FALSE)</f>
        <v>299501</v>
      </c>
      <c r="X111" s="26">
        <f ca="1">HLOOKUP(X$11,历史数据!$I$3:$XFD$1048576,$R111,FALSE)</f>
        <v>409523</v>
      </c>
      <c r="Y111" s="26">
        <f ca="1">HLOOKUP(Y$11,历史数据!$I$3:$XFD$1048576,$R111,FALSE)</f>
        <v>268501</v>
      </c>
      <c r="Z111" s="26">
        <f ca="1">HLOOKUP(Z$11,历史数据!$I$3:$XFD$1048576,$R111,FALSE)</f>
        <v>377779</v>
      </c>
      <c r="AA111" s="26">
        <f ca="1">HLOOKUP(AA$11,历史数据!$I$3:$XFD$1048576,$R111,FALSE)</f>
        <v>585545</v>
      </c>
      <c r="AB111" s="26">
        <f ca="1">HLOOKUP(AB$11,历史数据!$I$3:$XFD$1048576,$R111,FALSE)</f>
        <v>253187</v>
      </c>
      <c r="AC111" s="26">
        <f ca="1">HLOOKUP(AC$11,历史数据!$I$3:$XFD$1048576,$R111,FALSE)</f>
        <v>164168</v>
      </c>
      <c r="AD111" s="26">
        <f ca="1">HLOOKUP(AD$11,历史数据!$I$3:$XFD$1048576,$R111,FALSE)</f>
        <v>155001</v>
      </c>
      <c r="AE111" s="26">
        <f ca="1">HLOOKUP(AE$11,历史数据!$I$3:$XFD$1048576,$R111,FALSE)</f>
        <v>149674</v>
      </c>
      <c r="AF111" s="26">
        <f ca="1">HLOOKUP(AF$11,历史数据!$I$3:$XFD$1048576,$R111,FALSE)</f>
        <v>284131</v>
      </c>
    </row>
    <row r="112" spans="16:32">
      <c r="P112" s="26">
        <f>历史数据!F43</f>
        <v>43</v>
      </c>
      <c r="Q112" s="26">
        <f>P112+$B$7</f>
        <v>419</v>
      </c>
      <c r="R112" s="26">
        <f>Q112-历史数据!$B$2</f>
        <v>417</v>
      </c>
      <c r="S112" s="29" t="s">
        <v>59</v>
      </c>
      <c r="T112" s="26">
        <f ca="1">HLOOKUP(T$11,历史数据!$I$3:$XFD$1048576,$R112,FALSE)</f>
        <v>1306712</v>
      </c>
      <c r="U112" s="26">
        <f ca="1">HLOOKUP(U$11,历史数据!$I$3:$XFD$1048576,$R112,FALSE)</f>
        <v>1670107</v>
      </c>
      <c r="V112" s="26">
        <f ca="1">HLOOKUP(V$11,历史数据!$I$3:$XFD$1048576,$R112,FALSE)</f>
        <v>1129129</v>
      </c>
      <c r="W112" s="26">
        <f ca="1">HLOOKUP(W$11,历史数据!$I$3:$XFD$1048576,$R112,FALSE)</f>
        <v>1091775</v>
      </c>
      <c r="X112" s="26">
        <f ca="1">HLOOKUP(X$11,历史数据!$I$3:$XFD$1048576,$R112,FALSE)</f>
        <v>1128635</v>
      </c>
      <c r="Y112" s="26">
        <f ca="1">HLOOKUP(Y$11,历史数据!$I$3:$XFD$1048576,$R112,FALSE)</f>
        <v>942961</v>
      </c>
      <c r="Z112" s="26">
        <f ca="1">HLOOKUP(Z$11,历史数据!$I$3:$XFD$1048576,$R112,FALSE)</f>
        <v>1390788</v>
      </c>
      <c r="AA112" s="26">
        <f ca="1">HLOOKUP(AA$11,历史数据!$I$3:$XFD$1048576,$R112,FALSE)</f>
        <v>1069170</v>
      </c>
      <c r="AB112" s="26">
        <f ca="1">HLOOKUP(AB$11,历史数据!$I$3:$XFD$1048576,$R112,FALSE)</f>
        <v>711153</v>
      </c>
      <c r="AC112" s="26">
        <f ca="1">HLOOKUP(AC$11,历史数据!$I$3:$XFD$1048576,$R112,FALSE)</f>
        <v>720101</v>
      </c>
      <c r="AD112" s="26">
        <f ca="1">HLOOKUP(AD$11,历史数据!$I$3:$XFD$1048576,$R112,FALSE)</f>
        <v>869056</v>
      </c>
      <c r="AE112" s="26">
        <f ca="1">HLOOKUP(AE$11,历史数据!$I$3:$XFD$1048576,$R112,FALSE)</f>
        <v>884646</v>
      </c>
      <c r="AF112" s="26">
        <f ca="1">HLOOKUP(AF$11,历史数据!$I$3:$XFD$1048576,$R112,FALSE)</f>
        <v>910942</v>
      </c>
    </row>
    <row r="113" spans="2:32">
      <c r="P113" s="26">
        <f>历史数据!F44</f>
        <v>44</v>
      </c>
      <c r="Q113" s="26">
        <f>P113+$B$7</f>
        <v>420</v>
      </c>
      <c r="R113" s="26">
        <f>Q113-历史数据!$B$2</f>
        <v>418</v>
      </c>
      <c r="S113" s="29" t="s">
        <v>60</v>
      </c>
      <c r="T113" s="26">
        <f ca="1">HLOOKUP(T$11,历史数据!$I$3:$XFD$1048576,$R113,FALSE)</f>
        <v>116701</v>
      </c>
      <c r="U113" s="26">
        <f ca="1">HLOOKUP(U$11,历史数据!$I$3:$XFD$1048576,$R113,FALSE)</f>
        <v>269709</v>
      </c>
      <c r="V113" s="26">
        <f ca="1">HLOOKUP(V$11,历史数据!$I$3:$XFD$1048576,$R113,FALSE)</f>
        <v>153480</v>
      </c>
      <c r="W113" s="26">
        <f ca="1">HLOOKUP(W$11,历史数据!$I$3:$XFD$1048576,$R113,FALSE)</f>
        <v>101930</v>
      </c>
      <c r="X113" s="26">
        <f ca="1">HLOOKUP(X$11,历史数据!$I$3:$XFD$1048576,$R113,FALSE)</f>
        <v>128522</v>
      </c>
      <c r="Y113" s="26">
        <f ca="1">HLOOKUP(Y$11,历史数据!$I$3:$XFD$1048576,$R113,FALSE)</f>
        <v>89299</v>
      </c>
      <c r="Z113" s="26">
        <f ca="1">HLOOKUP(Z$11,历史数据!$I$3:$XFD$1048576,$R113,FALSE)</f>
        <v>70901</v>
      </c>
      <c r="AA113" s="26">
        <f ca="1">HLOOKUP(AA$11,历史数据!$I$3:$XFD$1048576,$R113,FALSE)</f>
        <v>113860</v>
      </c>
      <c r="AB113" s="26">
        <f ca="1">HLOOKUP(AB$11,历史数据!$I$3:$XFD$1048576,$R113,FALSE)</f>
        <v>53861</v>
      </c>
      <c r="AC113" s="26">
        <f ca="1">HLOOKUP(AC$11,历史数据!$I$3:$XFD$1048576,$R113,FALSE)</f>
        <v>69087</v>
      </c>
      <c r="AD113" s="26">
        <f ca="1">HLOOKUP(AD$11,历史数据!$I$3:$XFD$1048576,$R113,FALSE)</f>
        <v>86226</v>
      </c>
      <c r="AE113" s="26">
        <f ca="1">HLOOKUP(AE$11,历史数据!$I$3:$XFD$1048576,$R113,FALSE)</f>
        <v>60132</v>
      </c>
      <c r="AF113" s="26">
        <f ca="1">HLOOKUP(AF$11,历史数据!$I$3:$XFD$1048576,$R113,FALSE)</f>
        <v>100772</v>
      </c>
    </row>
    <row r="114" spans="2:32" ht="17.25">
      <c r="S114" s="605" t="s">
        <v>254</v>
      </c>
      <c r="T114" s="26">
        <f ca="1">SUM(T111:T113)</f>
        <v>1791156</v>
      </c>
      <c r="U114" s="26">
        <f t="shared" ref="U114:AF114" ca="1" si="28">SUM(U111:U113)</f>
        <v>2546857</v>
      </c>
      <c r="V114" s="26">
        <f t="shared" ca="1" si="28"/>
        <v>1658550</v>
      </c>
      <c r="W114" s="26">
        <f t="shared" ca="1" si="28"/>
        <v>1493206</v>
      </c>
      <c r="X114" s="26">
        <f t="shared" ca="1" si="28"/>
        <v>1666680</v>
      </c>
      <c r="Y114" s="26">
        <f t="shared" ca="1" si="28"/>
        <v>1300761</v>
      </c>
      <c r="Z114" s="26">
        <f t="shared" ca="1" si="28"/>
        <v>1839468</v>
      </c>
      <c r="AA114" s="26">
        <f t="shared" ca="1" si="28"/>
        <v>1768575</v>
      </c>
      <c r="AB114" s="26">
        <f t="shared" ca="1" si="28"/>
        <v>1018201</v>
      </c>
      <c r="AC114" s="26">
        <f t="shared" ca="1" si="28"/>
        <v>953356</v>
      </c>
      <c r="AD114" s="26">
        <f t="shared" ca="1" si="28"/>
        <v>1110283</v>
      </c>
      <c r="AE114" s="26">
        <f t="shared" ca="1" si="28"/>
        <v>1094452</v>
      </c>
      <c r="AF114" s="26">
        <f t="shared" ca="1" si="28"/>
        <v>1295845</v>
      </c>
    </row>
    <row r="117" spans="2:32" ht="17.25">
      <c r="S117" s="69" t="s">
        <v>256</v>
      </c>
      <c r="T117" s="61" t="str">
        <f>T12</f>
        <v>201608</v>
      </c>
      <c r="U117" s="61" t="str">
        <f t="shared" ref="U117:AF117" si="29">U12</f>
        <v>201607</v>
      </c>
      <c r="V117" s="61" t="str">
        <f t="shared" si="29"/>
        <v>201606</v>
      </c>
      <c r="W117" s="61" t="str">
        <f t="shared" si="29"/>
        <v>201605</v>
      </c>
      <c r="X117" s="61" t="str">
        <f t="shared" si="29"/>
        <v>201604</v>
      </c>
      <c r="Y117" s="61" t="str">
        <f t="shared" si="29"/>
        <v>201603</v>
      </c>
      <c r="Z117" s="61" t="str">
        <f t="shared" si="29"/>
        <v>201602</v>
      </c>
      <c r="AA117" s="61" t="str">
        <f t="shared" si="29"/>
        <v>201601</v>
      </c>
      <c r="AB117" s="61" t="str">
        <f t="shared" si="29"/>
        <v>201512</v>
      </c>
      <c r="AC117" s="61" t="str">
        <f t="shared" si="29"/>
        <v>201511</v>
      </c>
      <c r="AD117" s="61" t="str">
        <f t="shared" si="29"/>
        <v>201510</v>
      </c>
      <c r="AE117" s="61" t="str">
        <f t="shared" si="29"/>
        <v>201509</v>
      </c>
      <c r="AF117" s="61" t="str">
        <f t="shared" si="29"/>
        <v>201508</v>
      </c>
    </row>
    <row r="118" spans="2:32">
      <c r="S118" s="601" t="s">
        <v>187</v>
      </c>
      <c r="T118" s="32">
        <f ca="1">T111/T$114</f>
        <v>0.20531042522259368</v>
      </c>
      <c r="U118" s="32">
        <f t="shared" ref="U118:AF118" ca="1" si="30">U111/U$114</f>
        <v>0.23834907103147135</v>
      </c>
      <c r="V118" s="32">
        <f t="shared" ca="1" si="30"/>
        <v>0.22666847547556601</v>
      </c>
      <c r="W118" s="32">
        <f t="shared" ca="1" si="30"/>
        <v>0.20057580802648797</v>
      </c>
      <c r="X118" s="32">
        <f t="shared" ca="1" si="30"/>
        <v>0.24571183430532556</v>
      </c>
      <c r="Y118" s="32">
        <f t="shared" ca="1" si="30"/>
        <v>0.20641839661551969</v>
      </c>
      <c r="Z118" s="32">
        <f t="shared" ca="1" si="30"/>
        <v>0.20537405380251247</v>
      </c>
      <c r="AA118" s="32">
        <f t="shared" ca="1" si="30"/>
        <v>0.33108293400053718</v>
      </c>
      <c r="AB118" s="32">
        <f t="shared" ca="1" si="30"/>
        <v>0.24866111897356219</v>
      </c>
      <c r="AC118" s="32">
        <f t="shared" ca="1" si="30"/>
        <v>0.1722001015360474</v>
      </c>
      <c r="AD118" s="32">
        <f t="shared" ca="1" si="30"/>
        <v>0.13960494756742201</v>
      </c>
      <c r="AE118" s="32">
        <f t="shared" ca="1" si="30"/>
        <v>0.13675702543373305</v>
      </c>
      <c r="AF118" s="32">
        <f t="shared" ca="1" si="30"/>
        <v>0.21926310631286922</v>
      </c>
    </row>
    <row r="119" spans="2:32">
      <c r="B119" s="26" t="str">
        <f>B1&amp;"付费总额趋势"</f>
        <v>热血精灵派付费总额趋势</v>
      </c>
      <c r="S119" s="29" t="s">
        <v>188</v>
      </c>
      <c r="T119" s="32">
        <f t="shared" ref="T119:AF120" ca="1" si="31">T112/T$114</f>
        <v>0.72953556250823492</v>
      </c>
      <c r="U119" s="32">
        <f t="shared" ca="1" si="31"/>
        <v>0.65575216826072291</v>
      </c>
      <c r="V119" s="32">
        <f t="shared" ca="1" si="31"/>
        <v>0.68079286123421057</v>
      </c>
      <c r="W119" s="32">
        <f t="shared" ca="1" si="31"/>
        <v>0.73116167494639051</v>
      </c>
      <c r="X119" s="32">
        <f t="shared" ca="1" si="31"/>
        <v>0.67717558259533928</v>
      </c>
      <c r="Y119" s="32">
        <f t="shared" ca="1" si="31"/>
        <v>0.72493025236765252</v>
      </c>
      <c r="Z119" s="32">
        <f t="shared" ca="1" si="31"/>
        <v>0.7560816496943682</v>
      </c>
      <c r="AA119" s="32">
        <f t="shared" ca="1" si="31"/>
        <v>0.60453755141851495</v>
      </c>
      <c r="AB119" s="32">
        <f t="shared" ca="1" si="31"/>
        <v>0.6984406811621674</v>
      </c>
      <c r="AC119" s="32">
        <f t="shared" ca="1" si="31"/>
        <v>0.75533274034043951</v>
      </c>
      <c r="AD119" s="32">
        <f t="shared" ca="1" si="31"/>
        <v>0.78273377147988399</v>
      </c>
      <c r="AE119" s="32">
        <f t="shared" ca="1" si="31"/>
        <v>0.80830040970275541</v>
      </c>
      <c r="AF119" s="32">
        <f t="shared" ca="1" si="31"/>
        <v>0.70297142019300152</v>
      </c>
    </row>
    <row r="120" spans="2:32">
      <c r="S120" s="29" t="s">
        <v>189</v>
      </c>
      <c r="T120" s="32">
        <f t="shared" ca="1" si="31"/>
        <v>6.5154012269171419E-2</v>
      </c>
      <c r="U120" s="32">
        <f t="shared" ca="1" si="31"/>
        <v>0.10589876070780574</v>
      </c>
      <c r="V120" s="32">
        <f t="shared" ca="1" si="31"/>
        <v>9.2538663290223394E-2</v>
      </c>
      <c r="W120" s="32">
        <f t="shared" ca="1" si="31"/>
        <v>6.8262517027121508E-2</v>
      </c>
      <c r="X120" s="32">
        <f t="shared" ca="1" si="31"/>
        <v>7.7112583099335205E-2</v>
      </c>
      <c r="Y120" s="32">
        <f t="shared" ca="1" si="31"/>
        <v>6.8651351016827844E-2</v>
      </c>
      <c r="Z120" s="32">
        <f t="shared" ca="1" si="31"/>
        <v>3.8544296503119378E-2</v>
      </c>
      <c r="AA120" s="32">
        <f t="shared" ca="1" si="31"/>
        <v>6.4379514580947941E-2</v>
      </c>
      <c r="AB120" s="32">
        <f t="shared" ca="1" si="31"/>
        <v>5.2898199864270412E-2</v>
      </c>
      <c r="AC120" s="32">
        <f t="shared" ca="1" si="31"/>
        <v>7.2467158123513148E-2</v>
      </c>
      <c r="AD120" s="32">
        <f t="shared" ca="1" si="31"/>
        <v>7.7661280952694048E-2</v>
      </c>
      <c r="AE120" s="32">
        <f t="shared" ca="1" si="31"/>
        <v>5.4942564863511602E-2</v>
      </c>
      <c r="AF120" s="32">
        <f t="shared" ca="1" si="31"/>
        <v>7.7765473494129309E-2</v>
      </c>
    </row>
    <row r="125" spans="2:32" ht="17.25">
      <c r="S125" s="69" t="s">
        <v>260</v>
      </c>
    </row>
    <row r="126" spans="2:32">
      <c r="P126" s="26" t="s">
        <v>240</v>
      </c>
      <c r="Q126" s="26" t="s">
        <v>196</v>
      </c>
      <c r="R126" s="26" t="s">
        <v>197</v>
      </c>
      <c r="S126" s="70" t="s">
        <v>262</v>
      </c>
      <c r="T126" s="61" t="str">
        <f>T12</f>
        <v>201608</v>
      </c>
      <c r="U126" s="61" t="str">
        <f t="shared" ref="U126:AF126" si="32">U12</f>
        <v>201607</v>
      </c>
      <c r="V126" s="61" t="str">
        <f t="shared" si="32"/>
        <v>201606</v>
      </c>
      <c r="W126" s="61" t="str">
        <f t="shared" si="32"/>
        <v>201605</v>
      </c>
      <c r="X126" s="61" t="str">
        <f t="shared" si="32"/>
        <v>201604</v>
      </c>
      <c r="Y126" s="61" t="str">
        <f t="shared" si="32"/>
        <v>201603</v>
      </c>
      <c r="Z126" s="61" t="str">
        <f t="shared" si="32"/>
        <v>201602</v>
      </c>
      <c r="AA126" s="61" t="str">
        <f t="shared" si="32"/>
        <v>201601</v>
      </c>
      <c r="AB126" s="61" t="str">
        <f t="shared" si="32"/>
        <v>201512</v>
      </c>
      <c r="AC126" s="61" t="str">
        <f t="shared" si="32"/>
        <v>201511</v>
      </c>
      <c r="AD126" s="61" t="str">
        <f t="shared" si="32"/>
        <v>201510</v>
      </c>
      <c r="AE126" s="61" t="str">
        <f t="shared" si="32"/>
        <v>201509</v>
      </c>
      <c r="AF126" s="61" t="str">
        <f t="shared" si="32"/>
        <v>201508</v>
      </c>
    </row>
    <row r="127" spans="2:32">
      <c r="P127" s="26">
        <f>历史数据!F8</f>
        <v>8</v>
      </c>
      <c r="Q127" s="26">
        <f>P127+$B$7</f>
        <v>384</v>
      </c>
      <c r="R127" s="26">
        <f>Q127-历史数据!$B$2</f>
        <v>382</v>
      </c>
      <c r="S127" s="601" t="s">
        <v>261</v>
      </c>
      <c r="T127" s="26">
        <f ca="1">HLOOKUP(T$11,历史数据!$I$3:$XFD$1048576,$R127,FALSE)</f>
        <v>62.7</v>
      </c>
      <c r="U127" s="26">
        <f ca="1">HLOOKUP(U$11,历史数据!$I$3:$XFD$1048576,$R127,FALSE)</f>
        <v>58.49</v>
      </c>
      <c r="V127" s="26">
        <f ca="1">HLOOKUP(V$11,历史数据!$I$3:$XFD$1048576,$R127,FALSE)</f>
        <v>53.93</v>
      </c>
      <c r="W127" s="26">
        <f ca="1">HLOOKUP(W$11,历史数据!$I$3:$XFD$1048576,$R127,FALSE)</f>
        <v>61.69</v>
      </c>
      <c r="X127" s="26">
        <f ca="1">HLOOKUP(X$11,历史数据!$I$3:$XFD$1048576,$R127,FALSE)</f>
        <v>65.290000000000006</v>
      </c>
      <c r="Y127" s="26">
        <f ca="1">HLOOKUP(Y$11,历史数据!$I$3:$XFD$1048576,$R127,FALSE)</f>
        <v>53.54</v>
      </c>
      <c r="Z127" s="26">
        <f ca="1">HLOOKUP(Z$11,历史数据!$I$3:$XFD$1048576,$R127,FALSE)</f>
        <v>70.77</v>
      </c>
      <c r="AA127" s="26">
        <f ca="1">HLOOKUP(AA$11,历史数据!$I$3:$XFD$1048576,$R127,FALSE)</f>
        <v>58.22</v>
      </c>
      <c r="AB127" s="26">
        <f ca="1">HLOOKUP(AB$11,历史数据!$I$3:$XFD$1048576,$R127,FALSE)</f>
        <v>59.16</v>
      </c>
      <c r="AC127" s="26">
        <f ca="1">HLOOKUP(AC$11,历史数据!$I$3:$XFD$1048576,$R127,FALSE)</f>
        <v>63.46</v>
      </c>
      <c r="AD127" s="26">
        <f ca="1">HLOOKUP(AD$11,历史数据!$I$3:$XFD$1048576,$R127,FALSE)</f>
        <v>72.02</v>
      </c>
      <c r="AE127" s="26">
        <f ca="1">HLOOKUP(AE$11,历史数据!$I$3:$XFD$1048576,$R127,FALSE)</f>
        <v>63.51</v>
      </c>
      <c r="AF127" s="26">
        <f ca="1">HLOOKUP(AF$11,历史数据!$I$3:$XFD$1048576,$R127,FALSE)</f>
        <v>62.01</v>
      </c>
    </row>
    <row r="128" spans="2:32">
      <c r="P128" s="26">
        <f>历史数据!F20</f>
        <v>20</v>
      </c>
      <c r="Q128" s="26">
        <f>P128+$B$7</f>
        <v>396</v>
      </c>
      <c r="R128" s="26">
        <f>Q128-历史数据!$B$2</f>
        <v>394</v>
      </c>
      <c r="S128" s="29" t="s">
        <v>33</v>
      </c>
      <c r="T128" s="26">
        <f ca="1">HLOOKUP(T$11,历史数据!$I$3:$XFD$1048576,$R128,FALSE)</f>
        <v>60.51</v>
      </c>
      <c r="U128" s="26">
        <f ca="1">HLOOKUP(U$11,历史数据!$I$3:$XFD$1048576,$R128,FALSE)</f>
        <v>47.83</v>
      </c>
      <c r="V128" s="26">
        <f ca="1">HLOOKUP(V$11,历史数据!$I$3:$XFD$1048576,$R128,FALSE)</f>
        <v>48.36</v>
      </c>
      <c r="W128" s="26">
        <f ca="1">HLOOKUP(W$11,历史数据!$I$3:$XFD$1048576,$R128,FALSE)</f>
        <v>60.38</v>
      </c>
      <c r="X128" s="26">
        <f ca="1">HLOOKUP(X$11,历史数据!$I$3:$XFD$1048576,$R128,FALSE)</f>
        <v>62.5</v>
      </c>
      <c r="Y128" s="26">
        <f ca="1">HLOOKUP(Y$11,历史数据!$I$3:$XFD$1048576,$R128,FALSE)</f>
        <v>49.48</v>
      </c>
      <c r="Z128" s="26">
        <f ca="1">HLOOKUP(Z$11,历史数据!$I$3:$XFD$1048576,$R128,FALSE)</f>
        <v>70.489999999999995</v>
      </c>
      <c r="AA128" s="26">
        <f ca="1">HLOOKUP(AA$11,历史数据!$I$3:$XFD$1048576,$R128,FALSE)</f>
        <v>57.27</v>
      </c>
      <c r="AB128" s="26">
        <f ca="1">HLOOKUP(AB$11,历史数据!$I$3:$XFD$1048576,$R128,FALSE)</f>
        <v>64.73</v>
      </c>
      <c r="AC128" s="26">
        <f ca="1">HLOOKUP(AC$11,历史数据!$I$3:$XFD$1048576,$R128,FALSE)</f>
        <v>85.11</v>
      </c>
      <c r="AD128" s="26">
        <f ca="1">HLOOKUP(AD$11,历史数据!$I$3:$XFD$1048576,$R128,FALSE)</f>
        <v>90.12</v>
      </c>
      <c r="AE128" s="26">
        <f ca="1">HLOOKUP(AE$11,历史数据!$I$3:$XFD$1048576,$R128,FALSE)</f>
        <v>82.76</v>
      </c>
      <c r="AF128" s="26">
        <f ca="1">HLOOKUP(AF$11,历史数据!$I$3:$XFD$1048576,$R128,FALSE)</f>
        <v>81.400000000000006</v>
      </c>
    </row>
    <row r="129" spans="2:34">
      <c r="P129" s="26">
        <f>历史数据!F14</f>
        <v>14</v>
      </c>
      <c r="Q129" s="26">
        <f>P129+$B$7</f>
        <v>390</v>
      </c>
      <c r="R129" s="26">
        <f>Q129-历史数据!$B$2</f>
        <v>388</v>
      </c>
      <c r="S129" s="29" t="s">
        <v>26</v>
      </c>
      <c r="T129" s="26">
        <f ca="1">HLOOKUP(T$11,历史数据!$I$3:$XFD$1048576,$R129,FALSE)</f>
        <v>33.799999999999997</v>
      </c>
      <c r="U129" s="26">
        <f ca="1">HLOOKUP(U$11,历史数据!$I$3:$XFD$1048576,$R129,FALSE)</f>
        <v>36.549999999999997</v>
      </c>
      <c r="V129" s="26">
        <f ca="1">HLOOKUP(V$11,历史数据!$I$3:$XFD$1048576,$R129,FALSE)</f>
        <v>28.12</v>
      </c>
      <c r="W129" s="26">
        <f ca="1">HLOOKUP(W$11,历史数据!$I$3:$XFD$1048576,$R129,FALSE)</f>
        <v>32.25</v>
      </c>
      <c r="X129" s="26">
        <f ca="1">HLOOKUP(X$11,历史数据!$I$3:$XFD$1048576,$R129,FALSE)</f>
        <v>34.76</v>
      </c>
      <c r="Y129" s="26">
        <f ca="1">HLOOKUP(Y$11,历史数据!$I$3:$XFD$1048576,$R129,FALSE)</f>
        <v>30.74</v>
      </c>
      <c r="Z129" s="26">
        <f ca="1">HLOOKUP(Z$11,历史数据!$I$3:$XFD$1048576,$R129,FALSE)</f>
        <v>33.69</v>
      </c>
      <c r="AA129" s="26">
        <f ca="1">HLOOKUP(AA$11,历史数据!$I$3:$XFD$1048576,$R129,FALSE)</f>
        <v>33.700000000000003</v>
      </c>
      <c r="AB129" s="26">
        <f ca="1">HLOOKUP(AB$11,历史数据!$I$3:$XFD$1048576,$R129,FALSE)</f>
        <v>26.17</v>
      </c>
      <c r="AC129" s="26">
        <f ca="1">HLOOKUP(AC$11,历史数据!$I$3:$XFD$1048576,$R129,FALSE)</f>
        <v>22.87</v>
      </c>
      <c r="AD129" s="26">
        <f ca="1">HLOOKUP(AD$11,历史数据!$I$3:$XFD$1048576,$R129,FALSE)</f>
        <v>27.1</v>
      </c>
      <c r="AE129" s="26">
        <f ca="1">HLOOKUP(AE$11,历史数据!$I$3:$XFD$1048576,$R129,FALSE)</f>
        <v>22.87</v>
      </c>
      <c r="AF129" s="26">
        <f ca="1">HLOOKUP(AF$11,历史数据!$I$3:$XFD$1048576,$R129,FALSE)</f>
        <v>25.79</v>
      </c>
    </row>
    <row r="130" spans="2:34">
      <c r="P130" s="26">
        <f>历史数据!F45</f>
        <v>45</v>
      </c>
      <c r="Q130" s="26">
        <f>P130+$B$7</f>
        <v>421</v>
      </c>
      <c r="R130" s="26">
        <f>Q130-历史数据!$B$2</f>
        <v>419</v>
      </c>
      <c r="S130" s="601" t="s">
        <v>62</v>
      </c>
      <c r="T130" s="26">
        <f ca="1">HLOOKUP(T$11,历史数据!$I$3:$XFD$1048576,$R130,FALSE)</f>
        <v>57.68</v>
      </c>
      <c r="U130" s="26">
        <f ca="1">HLOOKUP(U$11,历史数据!$I$3:$XFD$1048576,$R130,FALSE)</f>
        <v>50.84</v>
      </c>
      <c r="V130" s="26">
        <f ca="1">HLOOKUP(V$11,历史数据!$I$3:$XFD$1048576,$R130,FALSE)</f>
        <v>51.26</v>
      </c>
      <c r="W130" s="26">
        <f ca="1">HLOOKUP(W$11,历史数据!$I$3:$XFD$1048576,$R130,FALSE)</f>
        <v>53.5</v>
      </c>
      <c r="X130" s="26">
        <f ca="1">HLOOKUP(X$11,历史数据!$I$3:$XFD$1048576,$R130,FALSE)</f>
        <v>53.27</v>
      </c>
      <c r="Y130" s="26">
        <f ca="1">HLOOKUP(Y$11,历史数据!$I$3:$XFD$1048576,$R130,FALSE)</f>
        <v>48.69</v>
      </c>
      <c r="Z130" s="26">
        <f ca="1">HLOOKUP(Z$11,历史数据!$I$3:$XFD$1048576,$R130,FALSE)</f>
        <v>57.35</v>
      </c>
      <c r="AA130" s="26">
        <f ca="1">HLOOKUP(AA$11,历史数据!$I$3:$XFD$1048576,$R130,FALSE)</f>
        <v>46.92</v>
      </c>
      <c r="AB130" s="26">
        <f ca="1">HLOOKUP(AB$11,历史数据!$I$3:$XFD$1048576,$R130,FALSE)</f>
        <v>45.16</v>
      </c>
      <c r="AC130" s="26">
        <f ca="1">HLOOKUP(AC$11,历史数据!$I$3:$XFD$1048576,$R130,FALSE)</f>
        <v>47.72</v>
      </c>
      <c r="AD130" s="26">
        <f ca="1">HLOOKUP(AD$11,历史数据!$I$3:$XFD$1048576,$R130,FALSE)</f>
        <v>47.52</v>
      </c>
      <c r="AE130" s="26">
        <f ca="1">HLOOKUP(AE$11,历史数据!$I$3:$XFD$1048576,$R130,FALSE)</f>
        <v>44.84</v>
      </c>
      <c r="AF130" s="26">
        <f ca="1">HLOOKUP(AF$11,历史数据!$I$3:$XFD$1048576,$R130,FALSE)</f>
        <v>49.84</v>
      </c>
    </row>
    <row r="131" spans="2:34">
      <c r="P131" s="26">
        <f>历史数据!F46</f>
        <v>46</v>
      </c>
      <c r="Q131" s="26">
        <f t="shared" ref="Q131:Q136" si="33">P131+$B$7</f>
        <v>422</v>
      </c>
      <c r="R131" s="26">
        <f>Q131-历史数据!$B$2</f>
        <v>420</v>
      </c>
      <c r="S131" s="29" t="s">
        <v>63</v>
      </c>
      <c r="T131" s="26">
        <f ca="1">HLOOKUP(T$11,历史数据!$I$3:$XFD$1048576,$R131,FALSE)</f>
        <v>48.01</v>
      </c>
      <c r="U131" s="26">
        <f ca="1">HLOOKUP(U$11,历史数据!$I$3:$XFD$1048576,$R131,FALSE)</f>
        <v>41.48</v>
      </c>
      <c r="V131" s="26">
        <f ca="1">HLOOKUP(V$11,历史数据!$I$3:$XFD$1048576,$R131,FALSE)</f>
        <v>42.32</v>
      </c>
      <c r="W131" s="26">
        <f ca="1">HLOOKUP(W$11,历史数据!$I$3:$XFD$1048576,$R131,FALSE)</f>
        <v>41.86</v>
      </c>
      <c r="X131" s="26">
        <f ca="1">HLOOKUP(X$11,历史数据!$I$3:$XFD$1048576,$R131,FALSE)</f>
        <v>47.86</v>
      </c>
      <c r="Y131" s="26">
        <f ca="1">HLOOKUP(Y$11,历史数据!$I$3:$XFD$1048576,$R131,FALSE)</f>
        <v>38.92</v>
      </c>
      <c r="Z131" s="26">
        <f ca="1">HLOOKUP(Z$11,历史数据!$I$3:$XFD$1048576,$R131,FALSE)</f>
        <v>44.95</v>
      </c>
      <c r="AA131" s="26">
        <f ca="1">HLOOKUP(AA$11,历史数据!$I$3:$XFD$1048576,$R131,FALSE)</f>
        <v>40.93</v>
      </c>
      <c r="AB131" s="26">
        <f ca="1">HLOOKUP(AB$11,历史数据!$I$3:$XFD$1048576,$R131,FALSE)</f>
        <v>36.520000000000003</v>
      </c>
      <c r="AC131" s="26">
        <f ca="1">HLOOKUP(AC$11,历史数据!$I$3:$XFD$1048576,$R131,FALSE)</f>
        <v>44.31</v>
      </c>
      <c r="AD131" s="26">
        <f ca="1">HLOOKUP(AD$11,历史数据!$I$3:$XFD$1048576,$R131,FALSE)</f>
        <v>43.25</v>
      </c>
      <c r="AE131" s="26">
        <f ca="1">HLOOKUP(AE$11,历史数据!$I$3:$XFD$1048576,$R131,FALSE)</f>
        <v>41.24</v>
      </c>
      <c r="AF131" s="26">
        <f ca="1">HLOOKUP(AF$11,历史数据!$I$3:$XFD$1048576,$R131,FALSE)</f>
        <v>45.91</v>
      </c>
    </row>
    <row r="132" spans="2:34">
      <c r="P132" s="26">
        <f>历史数据!F47</f>
        <v>47</v>
      </c>
      <c r="Q132" s="26">
        <f t="shared" si="33"/>
        <v>423</v>
      </c>
      <c r="R132" s="26">
        <f>Q132-历史数据!$B$2</f>
        <v>421</v>
      </c>
      <c r="S132" s="29" t="s">
        <v>64</v>
      </c>
      <c r="T132" s="26">
        <f ca="1">HLOOKUP(T$11,历史数据!$I$3:$XFD$1048576,$R132,FALSE)</f>
        <v>76.12</v>
      </c>
      <c r="U132" s="26">
        <f ca="1">HLOOKUP(U$11,历史数据!$I$3:$XFD$1048576,$R132,FALSE)</f>
        <v>83.02</v>
      </c>
      <c r="V132" s="26">
        <f ca="1">HLOOKUP(V$11,历史数据!$I$3:$XFD$1048576,$R132,FALSE)</f>
        <v>70.47</v>
      </c>
      <c r="W132" s="26">
        <f ca="1">HLOOKUP(W$11,历史数据!$I$3:$XFD$1048576,$R132,FALSE)</f>
        <v>83.83</v>
      </c>
      <c r="X132" s="26">
        <f ca="1">HLOOKUP(X$11,历史数据!$I$3:$XFD$1048576,$R132,FALSE)</f>
        <v>93.19</v>
      </c>
      <c r="Y132" s="26">
        <f ca="1">HLOOKUP(Y$11,历史数据!$I$3:$XFD$1048576,$R132,FALSE)</f>
        <v>70.09</v>
      </c>
      <c r="Z132" s="26">
        <f ca="1">HLOOKUP(Z$11,历史数据!$I$3:$XFD$1048576,$R132,FALSE)</f>
        <v>106.08</v>
      </c>
      <c r="AA132" s="26">
        <f ca="1">HLOOKUP(AA$11,历史数据!$I$3:$XFD$1048576,$R132,FALSE)</f>
        <v>98.07</v>
      </c>
      <c r="AB132" s="26">
        <f ca="1">HLOOKUP(AB$11,历史数据!$I$3:$XFD$1048576,$R132,FALSE)</f>
        <v>104.93</v>
      </c>
      <c r="AC132" s="26">
        <f ca="1">HLOOKUP(AC$11,历史数据!$I$3:$XFD$1048576,$R132,FALSE)</f>
        <v>99.08</v>
      </c>
      <c r="AD132" s="26">
        <f ca="1">HLOOKUP(AD$11,历史数据!$I$3:$XFD$1048576,$R132,FALSE)</f>
        <v>114.03</v>
      </c>
      <c r="AE132" s="26">
        <f ca="1">HLOOKUP(AE$11,历史数据!$I$3:$XFD$1048576,$R132,FALSE)</f>
        <v>99.89</v>
      </c>
      <c r="AF132" s="26">
        <f ca="1">HLOOKUP(AF$11,历史数据!$I$3:$XFD$1048576,$R132,FALSE)</f>
        <v>92.41</v>
      </c>
    </row>
    <row r="133" spans="2:34">
      <c r="P133" s="26">
        <f>历史数据!F48</f>
        <v>48</v>
      </c>
      <c r="Q133" s="26">
        <f t="shared" si="33"/>
        <v>424</v>
      </c>
      <c r="R133" s="26">
        <f>Q133-历史数据!$B$2</f>
        <v>422</v>
      </c>
      <c r="S133" s="29" t="s">
        <v>65</v>
      </c>
      <c r="T133" s="26">
        <f ca="1">HLOOKUP(T$11,历史数据!$I$3:$XFD$1048576,$R133,FALSE)</f>
        <v>61.06</v>
      </c>
      <c r="U133" s="26">
        <f ca="1">HLOOKUP(U$11,历史数据!$I$3:$XFD$1048576,$R133,FALSE)</f>
        <v>59.55</v>
      </c>
      <c r="V133" s="26">
        <f ca="1">HLOOKUP(V$11,历史数据!$I$3:$XFD$1048576,$R133,FALSE)</f>
        <v>48</v>
      </c>
      <c r="W133" s="26">
        <f ca="1">HLOOKUP(W$11,历史数据!$I$3:$XFD$1048576,$R133,FALSE)</f>
        <v>58.31</v>
      </c>
      <c r="X133" s="26">
        <f ca="1">HLOOKUP(X$11,历史数据!$I$3:$XFD$1048576,$R133,FALSE)</f>
        <v>62.64</v>
      </c>
      <c r="Y133" s="26">
        <f ca="1">HLOOKUP(Y$11,历史数据!$I$3:$XFD$1048576,$R133,FALSE)</f>
        <v>57.1</v>
      </c>
      <c r="Z133" s="26">
        <f ca="1">HLOOKUP(Z$11,历史数据!$I$3:$XFD$1048576,$R133,FALSE)</f>
        <v>72.11</v>
      </c>
      <c r="AA133" s="26">
        <f ca="1">HLOOKUP(AA$11,历史数据!$I$3:$XFD$1048576,$R133,FALSE)</f>
        <v>58.8</v>
      </c>
      <c r="AB133" s="26">
        <f ca="1">HLOOKUP(AB$11,历史数据!$I$3:$XFD$1048576,$R133,FALSE)</f>
        <v>56.72</v>
      </c>
      <c r="AC133" s="26">
        <f ca="1">HLOOKUP(AC$11,历史数据!$I$3:$XFD$1048576,$R133,FALSE)</f>
        <v>54.55</v>
      </c>
      <c r="AD133" s="26">
        <f ca="1">HLOOKUP(AD$11,历史数据!$I$3:$XFD$1048576,$R133,FALSE)</f>
        <v>66.42</v>
      </c>
      <c r="AE133" s="26">
        <f ca="1">HLOOKUP(AE$11,历史数据!$I$3:$XFD$1048576,$R133,FALSE)</f>
        <v>59.5</v>
      </c>
      <c r="AF133" s="26">
        <f ca="1">HLOOKUP(AF$11,历史数据!$I$3:$XFD$1048576,$R133,FALSE)</f>
        <v>57.72</v>
      </c>
    </row>
    <row r="134" spans="2:34">
      <c r="P134" s="26">
        <f>历史数据!F49</f>
        <v>49</v>
      </c>
      <c r="Q134" s="26">
        <f t="shared" si="33"/>
        <v>425</v>
      </c>
      <c r="R134" s="26">
        <f>Q134-历史数据!$B$2</f>
        <v>423</v>
      </c>
      <c r="S134" s="601" t="s">
        <v>66</v>
      </c>
      <c r="T134" s="26">
        <f ca="1">HLOOKUP(T$11,历史数据!$I$3:$XFD$1048576,$R134,FALSE)</f>
        <v>57.68</v>
      </c>
      <c r="U134" s="26">
        <f ca="1">HLOOKUP(U$11,历史数据!$I$3:$XFD$1048576,$R134,FALSE)</f>
        <v>50.84</v>
      </c>
      <c r="V134" s="26">
        <f ca="1">HLOOKUP(V$11,历史数据!$I$3:$XFD$1048576,$R134,FALSE)</f>
        <v>51.26</v>
      </c>
      <c r="W134" s="26">
        <f ca="1">HLOOKUP(W$11,历史数据!$I$3:$XFD$1048576,$R134,FALSE)</f>
        <v>53.5</v>
      </c>
      <c r="X134" s="26">
        <f ca="1">HLOOKUP(X$11,历史数据!$I$3:$XFD$1048576,$R134,FALSE)</f>
        <v>53.27</v>
      </c>
      <c r="Y134" s="26">
        <f ca="1">HLOOKUP(Y$11,历史数据!$I$3:$XFD$1048576,$R134,FALSE)</f>
        <v>48.69</v>
      </c>
      <c r="Z134" s="26">
        <f ca="1">HLOOKUP(Z$11,历史数据!$I$3:$XFD$1048576,$R134,FALSE)</f>
        <v>57.35</v>
      </c>
      <c r="AA134" s="26">
        <f ca="1">HLOOKUP(AA$11,历史数据!$I$3:$XFD$1048576,$R134,FALSE)</f>
        <v>46.92</v>
      </c>
      <c r="AB134" s="26">
        <f ca="1">HLOOKUP(AB$11,历史数据!$I$3:$XFD$1048576,$R134,FALSE)</f>
        <v>45.16</v>
      </c>
      <c r="AC134" s="26">
        <f ca="1">HLOOKUP(AC$11,历史数据!$I$3:$XFD$1048576,$R134,FALSE)</f>
        <v>47.72</v>
      </c>
      <c r="AD134" s="26">
        <f ca="1">HLOOKUP(AD$11,历史数据!$I$3:$XFD$1048576,$R134,FALSE)</f>
        <v>47.52</v>
      </c>
      <c r="AE134" s="26">
        <f ca="1">HLOOKUP(AE$11,历史数据!$I$3:$XFD$1048576,$R134,FALSE)</f>
        <v>44.84</v>
      </c>
      <c r="AF134" s="26">
        <f ca="1">HLOOKUP(AF$11,历史数据!$I$3:$XFD$1048576,$R134,FALSE)</f>
        <v>49.84</v>
      </c>
    </row>
    <row r="135" spans="2:34">
      <c r="P135" s="26">
        <f>历史数据!F50</f>
        <v>50</v>
      </c>
      <c r="Q135" s="26">
        <f t="shared" si="33"/>
        <v>426</v>
      </c>
      <c r="R135" s="26">
        <f>Q135-历史数据!$B$2</f>
        <v>424</v>
      </c>
      <c r="S135" s="29" t="s">
        <v>67</v>
      </c>
      <c r="T135" s="26">
        <f ca="1">HLOOKUP(T$11,历史数据!$I$3:$XFD$1048576,$R135,FALSE)</f>
        <v>64.569999999999993</v>
      </c>
      <c r="U135" s="26">
        <f ca="1">HLOOKUP(U$11,历史数据!$I$3:$XFD$1048576,$R135,FALSE)</f>
        <v>62.97</v>
      </c>
      <c r="V135" s="26">
        <f ca="1">HLOOKUP(V$11,历史数据!$I$3:$XFD$1048576,$R135,FALSE)</f>
        <v>55.24</v>
      </c>
      <c r="W135" s="26">
        <f ca="1">HLOOKUP(W$11,历史数据!$I$3:$XFD$1048576,$R135,FALSE)</f>
        <v>65.11</v>
      </c>
      <c r="X135" s="26">
        <f ca="1">HLOOKUP(X$11,历史数据!$I$3:$XFD$1048576,$R135,FALSE)</f>
        <v>73.87</v>
      </c>
      <c r="Y135" s="26">
        <f ca="1">HLOOKUP(Y$11,历史数据!$I$3:$XFD$1048576,$R135,FALSE)</f>
        <v>55.83</v>
      </c>
      <c r="Z135" s="26">
        <f ca="1">HLOOKUP(Z$11,历史数据!$I$3:$XFD$1048576,$R135,FALSE)</f>
        <v>76.819999999999993</v>
      </c>
      <c r="AA135" s="26">
        <f ca="1">HLOOKUP(AA$11,历史数据!$I$3:$XFD$1048576,$R135,FALSE)</f>
        <v>67.489999999999995</v>
      </c>
      <c r="AB135" s="26">
        <f ca="1">HLOOKUP(AB$11,历史数据!$I$3:$XFD$1048576,$R135,FALSE)</f>
        <v>67.31</v>
      </c>
      <c r="AC135" s="26">
        <f ca="1">HLOOKUP(AC$11,历史数据!$I$3:$XFD$1048576,$R135,FALSE)</f>
        <v>70.900000000000006</v>
      </c>
      <c r="AD135" s="26">
        <f ca="1">HLOOKUP(AD$11,历史数据!$I$3:$XFD$1048576,$R135,FALSE)</f>
        <v>82.55</v>
      </c>
      <c r="AE135" s="26">
        <f ca="1">HLOOKUP(AE$11,历史数据!$I$3:$XFD$1048576,$R135,FALSE)</f>
        <v>71</v>
      </c>
      <c r="AF135" s="26">
        <f ca="1">HLOOKUP(AF$11,历史数据!$I$3:$XFD$1048576,$R135,FALSE)</f>
        <v>68.62</v>
      </c>
    </row>
    <row r="136" spans="2:34">
      <c r="P136" s="26">
        <f>历史数据!F51</f>
        <v>51</v>
      </c>
      <c r="Q136" s="26">
        <f t="shared" si="33"/>
        <v>427</v>
      </c>
      <c r="R136" s="26">
        <f>Q136-历史数据!$B$2</f>
        <v>425</v>
      </c>
      <c r="S136" s="29" t="s">
        <v>68</v>
      </c>
      <c r="T136" s="26">
        <f ca="1">HLOOKUP(T$11,历史数据!$I$3:$XFD$1048576,$R136,FALSE)</f>
        <v>61.42</v>
      </c>
      <c r="U136" s="26">
        <f ca="1">HLOOKUP(U$11,历史数据!$I$3:$XFD$1048576,$R136,FALSE)</f>
        <v>53.55</v>
      </c>
      <c r="V136" s="26">
        <f ca="1">HLOOKUP(V$11,历史数据!$I$3:$XFD$1048576,$R136,FALSE)</f>
        <v>52.36</v>
      </c>
      <c r="W136" s="26">
        <f ca="1">HLOOKUP(W$11,历史数据!$I$3:$XFD$1048576,$R136,FALSE)</f>
        <v>57.33</v>
      </c>
      <c r="X136" s="26">
        <f ca="1">HLOOKUP(X$11,历史数据!$I$3:$XFD$1048576,$R136,FALSE)</f>
        <v>51.41</v>
      </c>
      <c r="Y136" s="26">
        <f ca="1">HLOOKUP(Y$11,历史数据!$I$3:$XFD$1048576,$R136,FALSE)</f>
        <v>49.01</v>
      </c>
      <c r="Z136" s="26">
        <f ca="1">HLOOKUP(Z$11,历史数据!$I$3:$XFD$1048576,$R136,FALSE)</f>
        <v>57.93</v>
      </c>
      <c r="AA136" s="26">
        <f ca="1">HLOOKUP(AA$11,历史数据!$I$3:$XFD$1048576,$R136,FALSE)</f>
        <v>57.27</v>
      </c>
      <c r="AB136" s="26">
        <f ca="1">HLOOKUP(AB$11,历史数据!$I$3:$XFD$1048576,$R136,FALSE)</f>
        <v>60.72</v>
      </c>
      <c r="AC136" s="26">
        <f ca="1">HLOOKUP(AC$11,历史数据!$I$3:$XFD$1048576,$R136,FALSE)</f>
        <v>51.44</v>
      </c>
      <c r="AD136" s="26">
        <f ca="1">HLOOKUP(AD$11,历史数据!$I$3:$XFD$1048576,$R136,FALSE)</f>
        <v>56.25</v>
      </c>
      <c r="AE136" s="26">
        <f ca="1">HLOOKUP(AE$11,历史数据!$I$3:$XFD$1048576,$R136,FALSE)</f>
        <v>45.04</v>
      </c>
      <c r="AF136" s="26">
        <f ca="1">HLOOKUP(AF$11,历史数据!$I$3:$XFD$1048576,$R136,FALSE)</f>
        <v>55.52</v>
      </c>
    </row>
    <row r="141" spans="2:34" ht="17.25">
      <c r="S141" s="69" t="s">
        <v>263</v>
      </c>
    </row>
    <row r="142" spans="2:34">
      <c r="T142" s="61" t="str">
        <f>T12</f>
        <v>201608</v>
      </c>
      <c r="U142" s="61" t="str">
        <f t="shared" ref="U142:AF142" si="34">U12</f>
        <v>201607</v>
      </c>
      <c r="V142" s="61" t="str">
        <f t="shared" si="34"/>
        <v>201606</v>
      </c>
      <c r="W142" s="61" t="str">
        <f t="shared" si="34"/>
        <v>201605</v>
      </c>
      <c r="X142" s="61" t="str">
        <f t="shared" si="34"/>
        <v>201604</v>
      </c>
      <c r="Y142" s="61" t="str">
        <f t="shared" si="34"/>
        <v>201603</v>
      </c>
      <c r="Z142" s="61" t="str">
        <f t="shared" si="34"/>
        <v>201602</v>
      </c>
      <c r="AA142" s="61" t="str">
        <f t="shared" si="34"/>
        <v>201601</v>
      </c>
      <c r="AB142" s="61" t="str">
        <f t="shared" si="34"/>
        <v>201512</v>
      </c>
      <c r="AC142" s="61" t="str">
        <f t="shared" si="34"/>
        <v>201511</v>
      </c>
      <c r="AD142" s="61" t="str">
        <f t="shared" si="34"/>
        <v>201510</v>
      </c>
      <c r="AE142" s="61" t="str">
        <f t="shared" si="34"/>
        <v>201509</v>
      </c>
      <c r="AF142" s="61" t="str">
        <f t="shared" si="34"/>
        <v>201508</v>
      </c>
      <c r="AG142" s="26" t="s">
        <v>555</v>
      </c>
      <c r="AH142" s="26" t="s">
        <v>557</v>
      </c>
    </row>
    <row r="143" spans="2:34">
      <c r="B143" s="26" t="str">
        <f>B1&amp;"各类付费用户数（付费行为角度）"</f>
        <v>热血精灵派各类付费用户数（付费行为角度）</v>
      </c>
      <c r="P143" s="26">
        <f>历史数据!F29</f>
        <v>29</v>
      </c>
      <c r="Q143" s="26">
        <f>P143+$B$7</f>
        <v>405</v>
      </c>
      <c r="R143" s="26">
        <f>Q143-历史数据!$B$2</f>
        <v>403</v>
      </c>
      <c r="S143" s="601" t="s">
        <v>43</v>
      </c>
      <c r="T143" s="30">
        <f ca="1">HLOOKUP(T$11,历史数据!$I$3:$XFD$1048576,$R143,FALSE)</f>
        <v>1.4800000000000001E-2</v>
      </c>
      <c r="U143" s="30">
        <f ca="1">HLOOKUP(U$11,历史数据!$I$3:$XFD$1048576,$R143,FALSE)</f>
        <v>1.83E-2</v>
      </c>
      <c r="V143" s="30">
        <f ca="1">HLOOKUP(V$11,历史数据!$I$3:$XFD$1048576,$R143,FALSE)</f>
        <v>2.0799999999999999E-2</v>
      </c>
      <c r="W143" s="30">
        <f ca="1">HLOOKUP(W$11,历史数据!$I$3:$XFD$1048576,$R143,FALSE)</f>
        <v>1.8599999999999998E-2</v>
      </c>
      <c r="X143" s="30">
        <f ca="1">HLOOKUP(X$11,历史数据!$I$3:$XFD$1048576,$R143,FALSE)</f>
        <v>1.5699999999999999E-2</v>
      </c>
      <c r="Y143" s="30">
        <f ca="1">HLOOKUP(Y$11,历史数据!$I$3:$XFD$1048576,$R143,FALSE)</f>
        <v>1.8499999999999999E-2</v>
      </c>
      <c r="Z143" s="30">
        <f ca="1">HLOOKUP(Z$11,历史数据!$I$3:$XFD$1048576,$R143,FALSE)</f>
        <v>1.3299999999999999E-2</v>
      </c>
      <c r="AA143" s="30">
        <f ca="1">HLOOKUP(AA$11,历史数据!$I$3:$XFD$1048576,$R143,FALSE)</f>
        <v>1.2500000000000001E-2</v>
      </c>
      <c r="AB143" s="30">
        <f ca="1">HLOOKUP(AB$11,历史数据!$I$3:$XFD$1048576,$R143,FALSE)</f>
        <v>1.2699999999999999E-2</v>
      </c>
      <c r="AC143" s="30">
        <f ca="1">HLOOKUP(AC$11,历史数据!$I$3:$XFD$1048576,$R143,FALSE)</f>
        <v>8.8999999999999999E-3</v>
      </c>
      <c r="AD143" s="30">
        <f ca="1">HLOOKUP(AD$11,历史数据!$I$3:$XFD$1048576,$R143,FALSE)</f>
        <v>8.5000000000000006E-3</v>
      </c>
      <c r="AE143" s="30">
        <f ca="1">HLOOKUP(AE$11,历史数据!$I$3:$XFD$1048576,$R143,FALSE)</f>
        <v>9.7999999999999997E-3</v>
      </c>
      <c r="AF143" s="30">
        <f ca="1">HLOOKUP(AF$11,历史数据!$I$3:$XFD$1048576,$R143,FALSE)</f>
        <v>7.4999999999999997E-3</v>
      </c>
      <c r="AG143" s="208">
        <f ca="1">T143/AF143-1</f>
        <v>0.97333333333333338</v>
      </c>
      <c r="AH143" s="32">
        <f ca="1">T143/U143-1</f>
        <v>-0.19125683060109289</v>
      </c>
    </row>
    <row r="144" spans="2:34">
      <c r="P144" s="26">
        <f>历史数据!F31</f>
        <v>31</v>
      </c>
      <c r="Q144" s="26">
        <f>P144+$B$7</f>
        <v>407</v>
      </c>
      <c r="R144" s="26">
        <f>Q144-历史数据!$B$2</f>
        <v>405</v>
      </c>
      <c r="S144" s="29" t="s">
        <v>45</v>
      </c>
      <c r="T144" s="30">
        <f ca="1">HLOOKUP(T$11,历史数据!$I$3:$XFD$1048576,$R144,FALSE)</f>
        <v>7.1999999999999998E-3</v>
      </c>
      <c r="U144" s="30">
        <f ca="1">HLOOKUP(U$11,历史数据!$I$3:$XFD$1048576,$R144,FALSE)</f>
        <v>9.7000000000000003E-3</v>
      </c>
      <c r="V144" s="30">
        <f ca="1">HLOOKUP(V$11,历史数据!$I$3:$XFD$1048576,$R144,FALSE)</f>
        <v>1.1299999999999999E-2</v>
      </c>
      <c r="W144" s="30">
        <f ca="1">HLOOKUP(W$11,历史数据!$I$3:$XFD$1048576,$R144,FALSE)</f>
        <v>1.06E-2</v>
      </c>
      <c r="X144" s="30">
        <f ca="1">HLOOKUP(X$11,历史数据!$I$3:$XFD$1048576,$R144,FALSE)</f>
        <v>1.0500000000000001E-2</v>
      </c>
      <c r="Y144" s="30">
        <f ca="1">HLOOKUP(Y$11,历史数据!$I$3:$XFD$1048576,$R144,FALSE)</f>
        <v>0.01</v>
      </c>
      <c r="Z144" s="30">
        <f ca="1">HLOOKUP(Z$11,历史数据!$I$3:$XFD$1048576,$R144,FALSE)</f>
        <v>7.0000000000000001E-3</v>
      </c>
      <c r="AA144" s="30">
        <f ca="1">HLOOKUP(AA$11,历史数据!$I$3:$XFD$1048576,$R144,FALSE)</f>
        <v>9.4999999999999998E-3</v>
      </c>
      <c r="AB144" s="30">
        <f ca="1">HLOOKUP(AB$11,历史数据!$I$3:$XFD$1048576,$R144,FALSE)</f>
        <v>9.4999999999999998E-3</v>
      </c>
      <c r="AC144" s="30">
        <f ca="1">HLOOKUP(AC$11,历史数据!$I$3:$XFD$1048576,$R144,FALSE)</f>
        <v>4.4000000000000003E-3</v>
      </c>
      <c r="AD144" s="30">
        <f ca="1">HLOOKUP(AD$11,历史数据!$I$3:$XFD$1048576,$R144,FALSE)</f>
        <v>4.0000000000000001E-3</v>
      </c>
      <c r="AE144" s="30">
        <f ca="1">HLOOKUP(AE$11,历史数据!$I$3:$XFD$1048576,$R144,FALSE)</f>
        <v>4.3E-3</v>
      </c>
      <c r="AF144" s="30">
        <f ca="1">HLOOKUP(AF$11,历史数据!$I$3:$XFD$1048576,$R144,FALSE)</f>
        <v>3.7000000000000002E-3</v>
      </c>
      <c r="AG144" s="208">
        <f ca="1">T144/AF144-1</f>
        <v>0.94594594594594583</v>
      </c>
      <c r="AH144" s="32">
        <f ca="1">T144/U144-1</f>
        <v>-0.25773195876288668</v>
      </c>
    </row>
    <row r="145" spans="10:34">
      <c r="P145" s="26">
        <f>历史数据!F32</f>
        <v>32</v>
      </c>
      <c r="Q145" s="26">
        <f>P145+$B$7</f>
        <v>408</v>
      </c>
      <c r="R145" s="26">
        <f>Q145-历史数据!$B$2</f>
        <v>406</v>
      </c>
      <c r="S145" s="29" t="s">
        <v>46</v>
      </c>
      <c r="T145" s="30">
        <f ca="1">HLOOKUP(T$11,历史数据!$I$3:$XFD$1048576,$R145,FALSE)</f>
        <v>2.4899999999999999E-2</v>
      </c>
      <c r="U145" s="30">
        <f ca="1">HLOOKUP(U$11,历史数据!$I$3:$XFD$1048576,$R145,FALSE)</f>
        <v>3.6499999999999998E-2</v>
      </c>
      <c r="V145" s="30">
        <f ca="1">HLOOKUP(V$11,历史数据!$I$3:$XFD$1048576,$R145,FALSE)</f>
        <v>3.6200000000000003E-2</v>
      </c>
      <c r="W145" s="30">
        <f ca="1">HLOOKUP(W$11,历史数据!$I$3:$XFD$1048576,$R145,FALSE)</f>
        <v>2.92E-2</v>
      </c>
      <c r="X145" s="30">
        <f ca="1">HLOOKUP(X$11,历史数据!$I$3:$XFD$1048576,$R145,FALSE)</f>
        <v>2.64E-2</v>
      </c>
      <c r="Y145" s="30">
        <f ca="1">HLOOKUP(Y$11,历史数据!$I$3:$XFD$1048576,$R145,FALSE)</f>
        <v>2.9700000000000001E-2</v>
      </c>
      <c r="Z145" s="30">
        <f ca="1">HLOOKUP(Z$11,历史数据!$I$3:$XFD$1048576,$R145,FALSE)</f>
        <v>2.35E-2</v>
      </c>
      <c r="AA145" s="30">
        <f ca="1">HLOOKUP(AA$11,历史数据!$I$3:$XFD$1048576,$R145,FALSE)</f>
        <v>2.3800000000000002E-2</v>
      </c>
      <c r="AB145" s="30">
        <f ca="1">HLOOKUP(AB$11,历史数据!$I$3:$XFD$1048576,$R145,FALSE)</f>
        <v>1.84E-2</v>
      </c>
      <c r="AC145" s="30">
        <f ca="1">HLOOKUP(AC$11,历史数据!$I$3:$XFD$1048576,$R145,FALSE)</f>
        <v>1.6E-2</v>
      </c>
      <c r="AD145" s="30">
        <f ca="1">HLOOKUP(AD$11,历史数据!$I$3:$XFD$1048576,$R145,FALSE)</f>
        <v>1.4999999999999999E-2</v>
      </c>
      <c r="AE145" s="30">
        <f ca="1">HLOOKUP(AE$11,历史数据!$I$3:$XFD$1048576,$R145,FALSE)</f>
        <v>1.6199999999999999E-2</v>
      </c>
      <c r="AF145" s="30">
        <f ca="1">HLOOKUP(AF$11,历史数据!$I$3:$XFD$1048576,$R145,FALSE)</f>
        <v>1.44E-2</v>
      </c>
      <c r="AG145" s="208">
        <f ca="1">T145/AF145-1</f>
        <v>0.72916666666666652</v>
      </c>
      <c r="AH145" s="32">
        <f ca="1">T145/U145-1</f>
        <v>-0.31780821917808222</v>
      </c>
    </row>
    <row r="146" spans="10:34">
      <c r="P146" s="26">
        <f>历史数据!F33</f>
        <v>33</v>
      </c>
      <c r="Q146" s="26">
        <f>P146+$B$7</f>
        <v>409</v>
      </c>
      <c r="R146" s="26">
        <f>Q146-历史数据!$B$2</f>
        <v>407</v>
      </c>
      <c r="S146" s="29" t="s">
        <v>47</v>
      </c>
      <c r="T146" s="30">
        <f ca="1">HLOOKUP(T$11,历史数据!$I$3:$XFD$1048576,$R146,FALSE)</f>
        <v>8.0999999999999996E-3</v>
      </c>
      <c r="U146" s="30">
        <f ca="1">HLOOKUP(U$11,历史数据!$I$3:$XFD$1048576,$R146,FALSE)</f>
        <v>1.2E-2</v>
      </c>
      <c r="V146" s="30">
        <f ca="1">HLOOKUP(V$11,历史数据!$I$3:$XFD$1048576,$R146,FALSE)</f>
        <v>1.11E-2</v>
      </c>
      <c r="W146" s="30">
        <f ca="1">HLOOKUP(W$11,历史数据!$I$3:$XFD$1048576,$R146,FALSE)</f>
        <v>8.9999999999999993E-3</v>
      </c>
      <c r="X146" s="30">
        <f ca="1">HLOOKUP(X$11,历史数据!$I$3:$XFD$1048576,$R146,FALSE)</f>
        <v>7.7999999999999996E-3</v>
      </c>
      <c r="Y146" s="30">
        <f ca="1">HLOOKUP(Y$11,历史数据!$I$3:$XFD$1048576,$R146,FALSE)</f>
        <v>9.2999999999999992E-3</v>
      </c>
      <c r="Z146" s="30">
        <f ca="1">HLOOKUP(Z$11,历史数据!$I$3:$XFD$1048576,$R146,FALSE)</f>
        <v>5.1000000000000004E-3</v>
      </c>
      <c r="AA146" s="30">
        <f ca="1">HLOOKUP(AA$11,历史数据!$I$3:$XFD$1048576,$R146,FALSE)</f>
        <v>4.4000000000000003E-3</v>
      </c>
      <c r="AB146" s="30">
        <f ca="1">HLOOKUP(AB$11,历史数据!$I$3:$XFD$1048576,$R146,FALSE)</f>
        <v>4.5999999999999999E-3</v>
      </c>
      <c r="AC146" s="30">
        <f ca="1">HLOOKUP(AC$11,历史数据!$I$3:$XFD$1048576,$R146,FALSE)</f>
        <v>5.0000000000000001E-3</v>
      </c>
      <c r="AD146" s="30">
        <f ca="1">HLOOKUP(AD$11,历史数据!$I$3:$XFD$1048576,$R146,FALSE)</f>
        <v>5.1000000000000004E-3</v>
      </c>
      <c r="AE146" s="30">
        <f ca="1">HLOOKUP(AE$11,历史数据!$I$3:$XFD$1048576,$R146,FALSE)</f>
        <v>6.1000000000000004E-3</v>
      </c>
      <c r="AF146" s="30">
        <f ca="1">HLOOKUP(AF$11,历史数据!$I$3:$XFD$1048576,$R146,FALSE)</f>
        <v>5.7000000000000002E-3</v>
      </c>
      <c r="AG146" s="208">
        <f ca="1">T146/AF146-1</f>
        <v>0.42105263157894735</v>
      </c>
      <c r="AH146" s="32">
        <f ca="1">T146/U146-1</f>
        <v>-0.32500000000000007</v>
      </c>
    </row>
    <row r="148" spans="10:34">
      <c r="K148" s="26" t="s">
        <v>743</v>
      </c>
      <c r="L148" s="26" t="s">
        <v>744</v>
      </c>
    </row>
    <row r="149" spans="10:34">
      <c r="J149" s="26" t="s">
        <v>739</v>
      </c>
      <c r="K149" s="32">
        <f ca="1">T72/AF72-1</f>
        <v>0.11840028065251706</v>
      </c>
      <c r="L149" s="32">
        <f ca="1">T72/U72-1</f>
        <v>-0.46604137006950841</v>
      </c>
    </row>
    <row r="150" spans="10:34">
      <c r="J150" s="26" t="s">
        <v>740</v>
      </c>
      <c r="K150" s="32">
        <f ca="1">T73/AF73-1</f>
        <v>0.19786831700189111</v>
      </c>
      <c r="L150" s="32">
        <f ca="1">T73/U73-1</f>
        <v>-0.40142599433038395</v>
      </c>
    </row>
    <row r="151" spans="10:34">
      <c r="J151" s="26" t="s">
        <v>741</v>
      </c>
      <c r="K151" s="32">
        <f ca="1">T74/AF74-1</f>
        <v>0.90305755395683462</v>
      </c>
      <c r="L151" s="32">
        <f ca="1">T74/U74-1</f>
        <v>-7.3548726030995493E-2</v>
      </c>
      <c r="S151" s="25" t="s">
        <v>266</v>
      </c>
    </row>
    <row r="152" spans="10:34">
      <c r="J152" s="26" t="s">
        <v>747</v>
      </c>
      <c r="K152" s="32">
        <f ca="1">T75/AF75-1</f>
        <v>0.10127780407004261</v>
      </c>
      <c r="L152" s="32">
        <f ca="1">T75/U75-1</f>
        <v>-0.45599064874342488</v>
      </c>
    </row>
    <row r="153" spans="10:34">
      <c r="R153" s="26" t="s">
        <v>372</v>
      </c>
      <c r="T153" s="61"/>
      <c r="U153" s="61"/>
      <c r="V153" s="61"/>
    </row>
    <row r="154" spans="10:34">
      <c r="R154" s="32">
        <v>0.74</v>
      </c>
      <c r="T154" s="181"/>
    </row>
    <row r="155" spans="10:34" ht="21">
      <c r="R155" s="26" t="s">
        <v>447</v>
      </c>
      <c r="S155" s="183"/>
      <c r="T155" s="550">
        <v>42370</v>
      </c>
      <c r="U155" s="550">
        <v>42401</v>
      </c>
      <c r="V155" s="550">
        <v>42430</v>
      </c>
      <c r="W155" s="550">
        <v>42461</v>
      </c>
      <c r="X155" s="550">
        <v>42491</v>
      </c>
      <c r="Y155" s="550">
        <v>42522</v>
      </c>
      <c r="Z155" s="550">
        <v>42552</v>
      </c>
      <c r="AA155" s="550">
        <v>42583</v>
      </c>
      <c r="AB155" s="550">
        <v>42614</v>
      </c>
      <c r="AC155" s="550">
        <v>42644</v>
      </c>
      <c r="AD155" s="550">
        <v>42675</v>
      </c>
      <c r="AE155" s="550">
        <v>42705</v>
      </c>
    </row>
    <row r="156" spans="10:34">
      <c r="R156" s="26">
        <v>24</v>
      </c>
      <c r="S156" s="551" t="s">
        <v>478</v>
      </c>
      <c r="T156" s="553">
        <f ca="1">IF(OFFSET(INDIRECT($R$54),0,S$5),OFFSET(INDIRECT($R$54),0,S$5),0)</f>
        <v>1769645</v>
      </c>
      <c r="U156" s="553">
        <f t="shared" ref="U156:AE156" ca="1" si="35">IF(OFFSET(INDIRECT($R$54),0,T$5),OFFSET(INDIRECT($R$54),0,T$5),0)</f>
        <v>1840549</v>
      </c>
      <c r="V156" s="553">
        <f t="shared" ca="1" si="35"/>
        <v>1301753</v>
      </c>
      <c r="W156" s="556">
        <f t="shared" ca="1" si="35"/>
        <v>1667520</v>
      </c>
      <c r="X156" s="556">
        <f t="shared" ca="1" si="35"/>
        <v>1494076</v>
      </c>
      <c r="Y156" s="556">
        <f t="shared" ca="1" si="35"/>
        <v>1659303</v>
      </c>
      <c r="Z156" s="556">
        <f t="shared" ca="1" si="35"/>
        <v>2547632</v>
      </c>
      <c r="AA156" s="556">
        <f t="shared" ca="1" si="35"/>
        <v>1791940</v>
      </c>
      <c r="AB156" s="556">
        <f t="shared" ca="1" si="35"/>
        <v>0</v>
      </c>
      <c r="AC156" s="556">
        <f t="shared" ca="1" si="35"/>
        <v>0</v>
      </c>
      <c r="AD156" s="556">
        <f t="shared" ca="1" si="35"/>
        <v>0</v>
      </c>
      <c r="AE156" s="556">
        <f t="shared" ca="1" si="35"/>
        <v>0</v>
      </c>
    </row>
    <row r="157" spans="10:34">
      <c r="S157" s="551" t="s">
        <v>822</v>
      </c>
      <c r="T157" s="553">
        <v>1139992.7833333334</v>
      </c>
      <c r="U157" s="553">
        <v>1434273.1833333333</v>
      </c>
      <c r="V157" s="553">
        <v>1069140.7833333334</v>
      </c>
      <c r="W157" s="553">
        <v>1230048.8833333335</v>
      </c>
      <c r="X157" s="553">
        <v>1229096</v>
      </c>
      <c r="Y157" s="553">
        <v>1407794</v>
      </c>
      <c r="Z157" s="553">
        <v>1712725</v>
      </c>
      <c r="AA157" s="553"/>
      <c r="AB157" s="553">
        <f>'KPI-2016'!L5</f>
        <v>0</v>
      </c>
      <c r="AC157" s="553">
        <f>'KPI-2016'!M5</f>
        <v>0</v>
      </c>
      <c r="AD157" s="553">
        <f>'KPI-2016'!N5</f>
        <v>0</v>
      </c>
      <c r="AE157" s="553">
        <f>'KPI-2016'!O5</f>
        <v>0</v>
      </c>
    </row>
    <row r="158" spans="10:34">
      <c r="S158" s="551" t="s">
        <v>823</v>
      </c>
      <c r="T158" s="559">
        <f t="shared" ref="T158:Z158" ca="1" si="36">T157/T156</f>
        <v>0.6441929219325534</v>
      </c>
      <c r="U158" s="559">
        <f t="shared" ca="1" si="36"/>
        <v>0.77926378669262997</v>
      </c>
      <c r="V158" s="559">
        <f t="shared" ca="1" si="36"/>
        <v>0.82130848427722725</v>
      </c>
      <c r="W158" s="559">
        <f t="shared" ca="1" si="36"/>
        <v>0.73765165235399488</v>
      </c>
      <c r="X158" s="559">
        <f t="shared" ca="1" si="36"/>
        <v>0.82264623754079447</v>
      </c>
      <c r="Y158" s="559">
        <f t="shared" ca="1" si="36"/>
        <v>0.84842491094152184</v>
      </c>
      <c r="Z158" s="559">
        <f t="shared" ca="1" si="36"/>
        <v>0.67228116148643136</v>
      </c>
      <c r="AA158" s="559">
        <f t="shared" ref="AA158:AE158" ca="1" si="37">AA156*AA157</f>
        <v>0</v>
      </c>
      <c r="AB158" s="559">
        <f t="shared" ca="1" si="37"/>
        <v>0</v>
      </c>
      <c r="AC158" s="559">
        <f t="shared" ca="1" si="37"/>
        <v>0</v>
      </c>
      <c r="AD158" s="559">
        <f t="shared" ca="1" si="37"/>
        <v>0</v>
      </c>
      <c r="AE158" s="559">
        <f t="shared" ca="1" si="37"/>
        <v>0</v>
      </c>
    </row>
    <row r="159" spans="10:34" ht="17.25">
      <c r="S159" s="552" t="s">
        <v>802</v>
      </c>
      <c r="T159" s="560">
        <v>0.6441929219325534</v>
      </c>
      <c r="U159" s="560">
        <v>0.77926378669262997</v>
      </c>
      <c r="V159" s="559">
        <v>0.82130848427722725</v>
      </c>
      <c r="W159" s="560">
        <v>0.73765165235399488</v>
      </c>
      <c r="X159" s="560">
        <f ca="1">X158</f>
        <v>0.82264623754079447</v>
      </c>
      <c r="Y159" s="559">
        <f ca="1">Y158</f>
        <v>0.84842491094152184</v>
      </c>
      <c r="Z159" s="560">
        <f ca="1">Z158</f>
        <v>0.67228116148643136</v>
      </c>
      <c r="AA159" s="560">
        <v>0.873</v>
      </c>
      <c r="AB159" s="560"/>
      <c r="AC159" s="560"/>
      <c r="AD159" s="560"/>
      <c r="AE159" s="560"/>
    </row>
    <row r="160" spans="10:34">
      <c r="S160" s="551" t="s">
        <v>813</v>
      </c>
      <c r="T160" s="219">
        <f ca="1">T156*T159</f>
        <v>1139992.7833333334</v>
      </c>
      <c r="U160" s="219">
        <f t="shared" ref="U160:AE160" ca="1" si="38">U156*U159</f>
        <v>1434273.1833333333</v>
      </c>
      <c r="V160" s="219">
        <f t="shared" ca="1" si="38"/>
        <v>1069140.7833333334</v>
      </c>
      <c r="W160" s="219">
        <f t="shared" ca="1" si="38"/>
        <v>1230048.8833333335</v>
      </c>
      <c r="X160" s="219">
        <f t="shared" ca="1" si="38"/>
        <v>1229096</v>
      </c>
      <c r="Y160" s="219">
        <f t="shared" ca="1" si="38"/>
        <v>1407794</v>
      </c>
      <c r="Z160" s="219">
        <f t="shared" ca="1" si="38"/>
        <v>1712725</v>
      </c>
      <c r="AA160" s="219">
        <f t="shared" ca="1" si="38"/>
        <v>1564363.62</v>
      </c>
      <c r="AB160" s="219">
        <f t="shared" ca="1" si="38"/>
        <v>0</v>
      </c>
      <c r="AC160" s="219">
        <f t="shared" ca="1" si="38"/>
        <v>0</v>
      </c>
      <c r="AD160" s="219">
        <f t="shared" ca="1" si="38"/>
        <v>0</v>
      </c>
      <c r="AE160" s="219">
        <f t="shared" ca="1" si="38"/>
        <v>0</v>
      </c>
    </row>
    <row r="162" spans="2:23">
      <c r="S162" s="602" t="s">
        <v>804</v>
      </c>
      <c r="T162" s="602" t="s">
        <v>805</v>
      </c>
      <c r="U162" s="602" t="s">
        <v>806</v>
      </c>
      <c r="V162" s="602" t="s">
        <v>807</v>
      </c>
      <c r="W162" s="602" t="s">
        <v>808</v>
      </c>
    </row>
    <row r="163" spans="2:23">
      <c r="S163" s="603" t="s">
        <v>809</v>
      </c>
      <c r="T163" s="219">
        <f ca="1">SUM(T156:V156)</f>
        <v>4911947</v>
      </c>
      <c r="U163" s="219">
        <f ca="1">SUM(W156:Y156)</f>
        <v>4820899</v>
      </c>
      <c r="V163" s="219">
        <f ca="1">SUM(Z156:AB156)</f>
        <v>4339572</v>
      </c>
      <c r="W163" s="219">
        <f ca="1">SUM(AC156:AE156)</f>
        <v>0</v>
      </c>
    </row>
    <row r="164" spans="2:23">
      <c r="S164" s="603" t="s">
        <v>586</v>
      </c>
      <c r="T164" s="219">
        <f ca="1">SUM(T160:V160)</f>
        <v>3643406.75</v>
      </c>
      <c r="U164" s="219">
        <f ca="1">SUM(W160:Y160)</f>
        <v>3866938.8833333338</v>
      </c>
      <c r="V164" s="219">
        <f ca="1">SUM(Z160:AB160)</f>
        <v>3277088.62</v>
      </c>
      <c r="W164" s="219">
        <f ca="1">SUM(AC160:AE160)</f>
        <v>0</v>
      </c>
    </row>
    <row r="165" spans="2:23">
      <c r="B165" s="26" t="str">
        <f>B1&amp;"各类付费用户数（活跃类型角度）"</f>
        <v>热血精灵派各类付费用户数（活跃类型角度）</v>
      </c>
    </row>
    <row r="168" spans="2:23">
      <c r="K168" s="26" t="s">
        <v>743</v>
      </c>
      <c r="L168" s="26" t="s">
        <v>744</v>
      </c>
    </row>
    <row r="169" spans="2:23">
      <c r="J169" s="26" t="s">
        <v>745</v>
      </c>
      <c r="K169" s="32">
        <f ca="1">T81/AF81-1</f>
        <v>0.11840028065251706</v>
      </c>
      <c r="L169" s="32">
        <f ca="1">T81/U81-1</f>
        <v>-0.46604137006950841</v>
      </c>
    </row>
    <row r="170" spans="2:23">
      <c r="J170" s="26" t="s">
        <v>746</v>
      </c>
      <c r="K170" s="32">
        <f ca="1">T82/AF82-1</f>
        <v>0.52444444444444449</v>
      </c>
      <c r="L170" s="32">
        <f ca="1">T82/U82-1</f>
        <v>-0.23703061378374302</v>
      </c>
    </row>
    <row r="171" spans="2:23">
      <c r="J171" s="26" t="s">
        <v>747</v>
      </c>
      <c r="K171" s="32">
        <f ca="1">T83/AF83-1</f>
        <v>4.6831955922864932E-2</v>
      </c>
      <c r="L171" s="32">
        <f ca="1">T83/U83-1</f>
        <v>-0.62279134405400038</v>
      </c>
    </row>
    <row r="172" spans="2:23" ht="49.5">
      <c r="J172" s="466" t="s">
        <v>757</v>
      </c>
      <c r="K172" s="32">
        <f ca="1">T84/AF84-1</f>
        <v>0.37141070655572128</v>
      </c>
      <c r="L172" s="32">
        <f ca="1">T84/U84-1</f>
        <v>-0.34455887085651238</v>
      </c>
    </row>
    <row r="180" spans="2:22">
      <c r="V180" s="32"/>
    </row>
    <row r="181" spans="2:22">
      <c r="V181" s="32"/>
    </row>
    <row r="184" spans="2:22">
      <c r="S184" s="25" t="s">
        <v>375</v>
      </c>
    </row>
    <row r="185" spans="2:22">
      <c r="S185" s="26" t="s">
        <v>376</v>
      </c>
    </row>
    <row r="188" spans="2:22">
      <c r="B188" s="26" t="str">
        <f>B1&amp;"付费用户贡献占比（付费行为角度）"</f>
        <v>热血精灵派付费用户贡献占比（付费行为角度）</v>
      </c>
    </row>
    <row r="193" spans="16:35">
      <c r="P193" s="26" t="s">
        <v>240</v>
      </c>
      <c r="Q193" s="26" t="s">
        <v>196</v>
      </c>
      <c r="R193" s="26" t="s">
        <v>197</v>
      </c>
      <c r="S193" s="26" t="s">
        <v>377</v>
      </c>
      <c r="T193" s="61" t="str">
        <f>T12</f>
        <v>201608</v>
      </c>
      <c r="U193" s="61" t="str">
        <f t="shared" ref="U193:AF193" si="39">U12</f>
        <v>201607</v>
      </c>
      <c r="V193" s="61" t="str">
        <f t="shared" si="39"/>
        <v>201606</v>
      </c>
      <c r="W193" s="61" t="str">
        <f t="shared" si="39"/>
        <v>201605</v>
      </c>
      <c r="X193" s="61" t="str">
        <f t="shared" si="39"/>
        <v>201604</v>
      </c>
      <c r="Y193" s="61" t="str">
        <f t="shared" si="39"/>
        <v>201603</v>
      </c>
      <c r="Z193" s="61" t="str">
        <f t="shared" si="39"/>
        <v>201602</v>
      </c>
      <c r="AA193" s="61" t="str">
        <f t="shared" si="39"/>
        <v>201601</v>
      </c>
      <c r="AB193" s="61" t="str">
        <f t="shared" si="39"/>
        <v>201512</v>
      </c>
      <c r="AC193" s="61" t="str">
        <f t="shared" si="39"/>
        <v>201511</v>
      </c>
      <c r="AD193" s="61" t="str">
        <f t="shared" si="39"/>
        <v>201510</v>
      </c>
      <c r="AE193" s="61" t="str">
        <f t="shared" si="39"/>
        <v>201509</v>
      </c>
      <c r="AF193" s="61" t="str">
        <f t="shared" si="39"/>
        <v>201508</v>
      </c>
      <c r="AG193" s="26" t="s">
        <v>190</v>
      </c>
      <c r="AH193" s="26" t="s">
        <v>191</v>
      </c>
      <c r="AI193" s="26" t="s">
        <v>218</v>
      </c>
    </row>
    <row r="194" spans="16:35">
      <c r="P194" s="26">
        <f>历史数据!F73</f>
        <v>73</v>
      </c>
      <c r="Q194" s="26">
        <f>P194+$B$7</f>
        <v>449</v>
      </c>
      <c r="R194" s="26">
        <f>Q194-历史数据!$B$2</f>
        <v>447</v>
      </c>
      <c r="S194" s="601" t="s">
        <v>89</v>
      </c>
      <c r="T194" s="32">
        <f ca="1">HLOOKUP(T$11,历史数据!$I$3:$XFD$1048576,$R194,FALSE)</f>
        <v>0.6593</v>
      </c>
      <c r="U194" s="32">
        <f ca="1">HLOOKUP(U$11,历史数据!$I$3:$XFD$1048576,$R194,FALSE)</f>
        <v>0.50860000000000005</v>
      </c>
      <c r="V194" s="32">
        <f ca="1">HLOOKUP(V$11,历史数据!$I$3:$XFD$1048576,$R194,FALSE)</f>
        <v>0.56540000000000001</v>
      </c>
      <c r="W194" s="32">
        <f ca="1">HLOOKUP(W$11,历史数据!$I$3:$XFD$1048576,$R194,FALSE)</f>
        <v>0.64749999999999996</v>
      </c>
      <c r="X194" s="32">
        <f ca="1">HLOOKUP(X$11,历史数据!$I$3:$XFD$1048576,$R194,FALSE)</f>
        <v>0.55989999999999995</v>
      </c>
      <c r="Y194" s="32">
        <f ca="1">HLOOKUP(Y$11,历史数据!$I$3:$XFD$1048576,$R194,FALSE)</f>
        <v>0.70920000000000005</v>
      </c>
      <c r="Z194" s="32">
        <f ca="1">HLOOKUP(Z$11,历史数据!$I$3:$XFD$1048576,$R194,FALSE)</f>
        <v>0.68330000000000002</v>
      </c>
      <c r="AA194" s="32">
        <f ca="1">HLOOKUP(AA$11,历史数据!$I$3:$XFD$1048576,$R194,FALSE)</f>
        <v>0.51170000000000004</v>
      </c>
      <c r="AB194" s="32">
        <f ca="1">HLOOKUP(AB$11,历史数据!$I$3:$XFD$1048576,$R194,FALSE)</f>
        <v>0.66059999999999997</v>
      </c>
      <c r="AC194" s="32">
        <f ca="1">HLOOKUP(AC$11,历史数据!$I$3:$XFD$1048576,$R194,FALSE)</f>
        <v>0.65129999999999999</v>
      </c>
      <c r="AD194" s="32">
        <f ca="1">HLOOKUP(AD$11,历史数据!$I$3:$XFD$1048576,$R194,FALSE)</f>
        <v>0.60299999999999998</v>
      </c>
      <c r="AE194" s="32">
        <f ca="1">HLOOKUP(AE$11,历史数据!$I$3:$XFD$1048576,$R194,FALSE)</f>
        <v>0.72330000000000005</v>
      </c>
      <c r="AF194" s="32">
        <f ca="1">HLOOKUP(AF$11,历史数据!$I$3:$XFD$1048576,$R194,FALSE)</f>
        <v>0.66059999999999997</v>
      </c>
      <c r="AG194" s="30">
        <f ca="1">T194/AF194-1</f>
        <v>-1.9679079624582707E-3</v>
      </c>
      <c r="AH194" s="32">
        <f ca="1">T194/U194-1</f>
        <v>0.2963035784506487</v>
      </c>
      <c r="AI194" s="197">
        <f ca="1">AVERAGE(T194:AF194)</f>
        <v>0.6264384615384615</v>
      </c>
    </row>
    <row r="195" spans="16:35">
      <c r="P195" s="26">
        <f>历史数据!F74</f>
        <v>74</v>
      </c>
      <c r="Q195" s="26">
        <f>P195+$B$7</f>
        <v>450</v>
      </c>
      <c r="R195" s="26">
        <f>Q195-历史数据!$B$2</f>
        <v>448</v>
      </c>
      <c r="S195" s="29" t="s">
        <v>90</v>
      </c>
      <c r="T195" s="32">
        <f ca="1">HLOOKUP(T$11,历史数据!$I$3:$XFD$1048576,$R195,FALSE)</f>
        <v>0.77600000000000002</v>
      </c>
      <c r="U195" s="32">
        <f ca="1">HLOOKUP(U$11,历史数据!$I$3:$XFD$1048576,$R195,FALSE)</f>
        <v>0.65029999999999999</v>
      </c>
      <c r="V195" s="32">
        <f ca="1">HLOOKUP(V$11,历史数据!$I$3:$XFD$1048576,$R195,FALSE)</f>
        <v>0.69969999999999999</v>
      </c>
      <c r="W195" s="32">
        <f ca="1">HLOOKUP(W$11,历史数据!$I$3:$XFD$1048576,$R195,FALSE)</f>
        <v>0.75649999999999995</v>
      </c>
      <c r="X195" s="32">
        <f ca="1">HLOOKUP(X$11,历史数据!$I$3:$XFD$1048576,$R195,FALSE)</f>
        <v>0.70199999999999996</v>
      </c>
      <c r="Y195" s="32">
        <f ca="1">HLOOKUP(Y$11,历史数据!$I$3:$XFD$1048576,$R195,FALSE)</f>
        <v>0.81210000000000004</v>
      </c>
      <c r="Z195" s="32">
        <f ca="1">HLOOKUP(Z$11,历史数据!$I$3:$XFD$1048576,$R195,FALSE)</f>
        <v>0.76080000000000003</v>
      </c>
      <c r="AA195" s="32">
        <f ca="1">HLOOKUP(AA$11,历史数据!$I$3:$XFD$1048576,$R195,FALSE)</f>
        <v>0.62619999999999998</v>
      </c>
      <c r="AB195" s="32">
        <f ca="1">HLOOKUP(AB$11,历史数据!$I$3:$XFD$1048576,$R195,FALSE)</f>
        <v>0.78239999999999998</v>
      </c>
      <c r="AC195" s="32">
        <f ca="1">HLOOKUP(AC$11,历史数据!$I$3:$XFD$1048576,$R195,FALSE)</f>
        <v>0.79100000000000004</v>
      </c>
      <c r="AD195" s="32">
        <f ca="1">HLOOKUP(AD$11,历史数据!$I$3:$XFD$1048576,$R195,FALSE)</f>
        <v>0.75139999999999996</v>
      </c>
      <c r="AE195" s="32">
        <f ca="1">HLOOKUP(AE$11,历史数据!$I$3:$XFD$1048576,$R195,FALSE)</f>
        <v>0.80940000000000001</v>
      </c>
      <c r="AF195" s="32">
        <f ca="1">HLOOKUP(AF$11,历史数据!$I$3:$XFD$1048576,$R195,FALSE)</f>
        <v>0.7409</v>
      </c>
      <c r="AG195" s="30">
        <f ca="1">T195/AF195-1</f>
        <v>4.7374814414900879E-2</v>
      </c>
      <c r="AH195" s="32">
        <f ca="1">T195/U195-1</f>
        <v>0.19329540212209761</v>
      </c>
      <c r="AI195" s="197">
        <f ca="1">AVERAGE(T195:AF195)</f>
        <v>0.74297692307692309</v>
      </c>
    </row>
    <row r="196" spans="16:35">
      <c r="P196" s="26">
        <f>历史数据!F75</f>
        <v>75</v>
      </c>
      <c r="Q196" s="26">
        <f>P196+$B$7</f>
        <v>451</v>
      </c>
      <c r="R196" s="26">
        <f>Q196-历史数据!$B$2</f>
        <v>449</v>
      </c>
      <c r="S196" s="29" t="s">
        <v>91</v>
      </c>
      <c r="T196" s="32">
        <f ca="1">HLOOKUP(T$11,历史数据!$I$3:$XFD$1048576,$R196,FALSE)</f>
        <v>0.44729999999999998</v>
      </c>
      <c r="U196" s="32">
        <f ca="1">HLOOKUP(U$11,历史数据!$I$3:$XFD$1048576,$R196,FALSE)</f>
        <v>0.33</v>
      </c>
      <c r="V196" s="32">
        <f ca="1">HLOOKUP(V$11,历史数据!$I$3:$XFD$1048576,$R196,FALSE)</f>
        <v>0.41289999999999999</v>
      </c>
      <c r="W196" s="32">
        <f ca="1">HLOOKUP(W$11,历史数据!$I$3:$XFD$1048576,$R196,FALSE)</f>
        <v>0.4803</v>
      </c>
      <c r="X196" s="32">
        <f ca="1">HLOOKUP(X$11,历史数据!$I$3:$XFD$1048576,$R196,FALSE)</f>
        <v>0.39860000000000001</v>
      </c>
      <c r="Y196" s="32">
        <f ca="1">HLOOKUP(Y$11,历史数据!$I$3:$XFD$1048576,$R196,FALSE)</f>
        <v>0.5514</v>
      </c>
      <c r="Z196" s="32">
        <f ca="1">HLOOKUP(Z$11,历史数据!$I$3:$XFD$1048576,$R196,FALSE)</f>
        <v>0.49730000000000002</v>
      </c>
      <c r="AA196" s="32">
        <f ca="1">HLOOKUP(AA$11,历史数据!$I$3:$XFD$1048576,$R196,FALSE)</f>
        <v>0.36980000000000002</v>
      </c>
      <c r="AB196" s="32">
        <f ca="1">HLOOKUP(AB$11,历史数据!$I$3:$XFD$1048576,$R196,FALSE)</f>
        <v>0.47439999999999999</v>
      </c>
      <c r="AC196" s="32">
        <f ca="1">HLOOKUP(AC$11,历史数据!$I$3:$XFD$1048576,$R196,FALSE)</f>
        <v>0.47170000000000001</v>
      </c>
      <c r="AD196" s="32">
        <f ca="1">HLOOKUP(AD$11,历史数据!$I$3:$XFD$1048576,$R196,FALSE)</f>
        <v>0.43519999999999998</v>
      </c>
      <c r="AE196" s="32">
        <f ca="1">HLOOKUP(AE$11,历史数据!$I$3:$XFD$1048576,$R196,FALSE)</f>
        <v>0.56999999999999995</v>
      </c>
      <c r="AF196" s="32">
        <f ca="1">HLOOKUP(AF$11,历史数据!$I$3:$XFD$1048576,$R196,FALSE)</f>
        <v>0.48830000000000001</v>
      </c>
      <c r="AG196" s="30">
        <f ca="1">T196/AF196-1</f>
        <v>-8.3964775752611187E-2</v>
      </c>
      <c r="AH196" s="32">
        <f ca="1">T196/U196-1</f>
        <v>0.35545454545454525</v>
      </c>
      <c r="AI196" s="197">
        <f ca="1">AVERAGE(T196:AF196)</f>
        <v>0.45593846153846151</v>
      </c>
    </row>
    <row r="197" spans="16:35">
      <c r="P197" s="26">
        <f>历史数据!F76</f>
        <v>76</v>
      </c>
      <c r="Q197" s="26">
        <f>P197+$B$7</f>
        <v>452</v>
      </c>
      <c r="R197" s="26">
        <f>Q197-历史数据!$B$2</f>
        <v>450</v>
      </c>
      <c r="S197" s="29" t="s">
        <v>92</v>
      </c>
      <c r="T197" s="32">
        <f ca="1">HLOOKUP(T$11,历史数据!$I$3:$XFD$1048576,$R197,FALSE)</f>
        <v>0.68240000000000001</v>
      </c>
      <c r="U197" s="32">
        <f ca="1">HLOOKUP(U$11,历史数据!$I$3:$XFD$1048576,$R197,FALSE)</f>
        <v>0.54300000000000004</v>
      </c>
      <c r="V197" s="32">
        <f ca="1">HLOOKUP(V$11,历史数据!$I$3:$XFD$1048576,$R197,FALSE)</f>
        <v>0.65080000000000005</v>
      </c>
      <c r="W197" s="32">
        <f ca="1">HLOOKUP(W$11,历史数据!$I$3:$XFD$1048576,$R197,FALSE)</f>
        <v>0.70089999999999997</v>
      </c>
      <c r="X197" s="32">
        <f ca="1">HLOOKUP(X$11,历史数据!$I$3:$XFD$1048576,$R197,FALSE)</f>
        <v>0.62790000000000001</v>
      </c>
      <c r="Y197" s="32">
        <f ca="1">HLOOKUP(Y$11,历史数据!$I$3:$XFD$1048576,$R197,FALSE)</f>
        <v>0.81130000000000002</v>
      </c>
      <c r="Z197" s="32">
        <f ca="1">HLOOKUP(Z$11,历史数据!$I$3:$XFD$1048576,$R197,FALSE)</f>
        <v>0.73150000000000004</v>
      </c>
      <c r="AA197" s="32">
        <f ca="1">HLOOKUP(AA$11,历史数据!$I$3:$XFD$1048576,$R197,FALSE)</f>
        <v>0.58189999999999997</v>
      </c>
      <c r="AB197" s="32">
        <f ca="1">HLOOKUP(AB$11,历史数据!$I$3:$XFD$1048576,$R197,FALSE)</f>
        <v>0.74199999999999999</v>
      </c>
      <c r="AC197" s="32">
        <f ca="1">HLOOKUP(AC$11,历史数据!$I$3:$XFD$1048576,$R197,FALSE)</f>
        <v>0.69140000000000001</v>
      </c>
      <c r="AD197" s="32">
        <f ca="1">HLOOKUP(AD$11,历史数据!$I$3:$XFD$1048576,$R197,FALSE)</f>
        <v>0.66449999999999998</v>
      </c>
      <c r="AE197" s="32">
        <f ca="1">HLOOKUP(AE$11,历史数据!$I$3:$XFD$1048576,$R197,FALSE)</f>
        <v>0.75180000000000002</v>
      </c>
      <c r="AF197" s="32">
        <f ca="1">HLOOKUP(AF$11,历史数据!$I$3:$XFD$1048576,$R197,FALSE)</f>
        <v>0.65510000000000002</v>
      </c>
      <c r="AG197" s="30">
        <f ca="1">T197/AF197-1</f>
        <v>4.1673027018775732E-2</v>
      </c>
      <c r="AH197" s="32">
        <f ca="1">T197/U197-1</f>
        <v>0.25672191528545119</v>
      </c>
      <c r="AI197" s="197">
        <f ca="1">AVERAGE(T197:AF197)</f>
        <v>0.67957692307692297</v>
      </c>
    </row>
    <row r="198" spans="16:35">
      <c r="AG198" s="32"/>
      <c r="AH198" s="32"/>
    </row>
    <row r="202" spans="16:35">
      <c r="P202" s="26" t="s">
        <v>240</v>
      </c>
      <c r="Q202" s="26" t="s">
        <v>196</v>
      </c>
      <c r="R202" s="26" t="s">
        <v>197</v>
      </c>
      <c r="S202" s="26" t="s">
        <v>378</v>
      </c>
      <c r="T202" s="61" t="str">
        <f>T12</f>
        <v>201608</v>
      </c>
      <c r="U202" s="61" t="str">
        <f t="shared" ref="U202:AF202" si="40">U12</f>
        <v>201607</v>
      </c>
      <c r="V202" s="61" t="str">
        <f t="shared" si="40"/>
        <v>201606</v>
      </c>
      <c r="W202" s="61" t="str">
        <f t="shared" si="40"/>
        <v>201605</v>
      </c>
      <c r="X202" s="61" t="str">
        <f t="shared" si="40"/>
        <v>201604</v>
      </c>
      <c r="Y202" s="61" t="str">
        <f t="shared" si="40"/>
        <v>201603</v>
      </c>
      <c r="Z202" s="61" t="str">
        <f t="shared" si="40"/>
        <v>201602</v>
      </c>
      <c r="AA202" s="61" t="str">
        <f t="shared" si="40"/>
        <v>201601</v>
      </c>
      <c r="AB202" s="61" t="str">
        <f t="shared" si="40"/>
        <v>201512</v>
      </c>
      <c r="AC202" s="61" t="str">
        <f t="shared" si="40"/>
        <v>201511</v>
      </c>
      <c r="AD202" s="61" t="str">
        <f t="shared" si="40"/>
        <v>201510</v>
      </c>
      <c r="AE202" s="61" t="str">
        <f t="shared" si="40"/>
        <v>201509</v>
      </c>
      <c r="AF202" s="61" t="str">
        <f t="shared" si="40"/>
        <v>201508</v>
      </c>
      <c r="AG202" s="26" t="s">
        <v>190</v>
      </c>
      <c r="AH202" s="26" t="s">
        <v>191</v>
      </c>
      <c r="AI202" s="26" t="s">
        <v>218</v>
      </c>
    </row>
    <row r="203" spans="16:35">
      <c r="P203" s="26">
        <f>历史数据!F81</f>
        <v>81</v>
      </c>
      <c r="Q203" s="26">
        <f>P203+$B$7</f>
        <v>457</v>
      </c>
      <c r="R203" s="26">
        <f>Q203-历史数据!$B$2</f>
        <v>455</v>
      </c>
      <c r="S203" s="601" t="s">
        <v>99</v>
      </c>
      <c r="T203" s="293">
        <f ca="1">HLOOKUP(T$11,历史数据!$I$3:$XFD$1048576,$R203,FALSE)</f>
        <v>3056.72</v>
      </c>
      <c r="U203" s="293">
        <f ca="1">HLOOKUP(U$11,历史数据!$I$3:$XFD$1048576,$R203,FALSE)</f>
        <v>3443.19</v>
      </c>
      <c r="V203" s="293">
        <f ca="1">HLOOKUP(V$11,历史数据!$I$3:$XFD$1048576,$R203,FALSE)</f>
        <v>2815.3</v>
      </c>
      <c r="W203" s="293">
        <f ca="1">HLOOKUP(W$11,历史数据!$I$3:$XFD$1048576,$R203,FALSE)</f>
        <v>2909.92</v>
      </c>
      <c r="X203" s="293">
        <f ca="1">HLOOKUP(X$11,历史数据!$I$3:$XFD$1048576,$R203,FALSE)</f>
        <v>2714.29</v>
      </c>
      <c r="Y203" s="293">
        <f ca="1">HLOOKUP(Y$11,历史数据!$I$3:$XFD$1048576,$R203,FALSE)</f>
        <v>2394.9</v>
      </c>
      <c r="Z203" s="293">
        <f ca="1">HLOOKUP(Z$11,历史数据!$I$3:$XFD$1048576,$R203,FALSE)</f>
        <v>2798.79</v>
      </c>
      <c r="AA203" s="293">
        <f ca="1">HLOOKUP(AA$11,历史数据!$I$3:$XFD$1048576,$R203,FALSE)</f>
        <v>2857.82</v>
      </c>
      <c r="AB203" s="293">
        <f ca="1">HLOOKUP(AB$11,历史数据!$I$3:$XFD$1048576,$R203,FALSE)</f>
        <v>2525.59</v>
      </c>
      <c r="AC203" s="293">
        <f ca="1">HLOOKUP(AC$11,历史数据!$I$3:$XFD$1048576,$R203,FALSE)</f>
        <v>2447.06</v>
      </c>
      <c r="AD203" s="293">
        <f ca="1">HLOOKUP(AD$11,历史数据!$I$3:$XFD$1048576,$R203,FALSE)</f>
        <v>2729.96</v>
      </c>
      <c r="AE203" s="293">
        <f ca="1">HLOOKUP(AE$11,历史数据!$I$3:$XFD$1048576,$R203,FALSE)</f>
        <v>2942.6</v>
      </c>
      <c r="AF203" s="293">
        <f ca="1">HLOOKUP(AF$11,历史数据!$I$3:$XFD$1048576,$R203,FALSE)</f>
        <v>3949.93</v>
      </c>
      <c r="AG203" s="30">
        <f ca="1">T203/AF203-1</f>
        <v>-0.22613312134645425</v>
      </c>
      <c r="AH203" s="32">
        <f ca="1">T203/U203-1</f>
        <v>-0.11224184549792493</v>
      </c>
      <c r="AI203" s="68">
        <f ca="1">AVERAGE(T203:AF203)</f>
        <v>2891.2361538461537</v>
      </c>
    </row>
    <row r="204" spans="16:35">
      <c r="P204" s="26">
        <f>历史数据!F82</f>
        <v>82</v>
      </c>
      <c r="Q204" s="26">
        <f>P204+$B$7</f>
        <v>458</v>
      </c>
      <c r="R204" s="26">
        <f>Q204-历史数据!$B$2</f>
        <v>456</v>
      </c>
      <c r="S204" s="29" t="s">
        <v>100</v>
      </c>
      <c r="T204" s="293">
        <f ca="1">HLOOKUP(T$11,历史数据!$I$3:$XFD$1048576,$R204,FALSE)</f>
        <v>5409.3</v>
      </c>
      <c r="U204" s="293">
        <f ca="1">HLOOKUP(U$11,历史数据!$I$3:$XFD$1048576,$R204,FALSE)</f>
        <v>5624.21</v>
      </c>
      <c r="V204" s="293">
        <f ca="1">HLOOKUP(V$11,历史数据!$I$3:$XFD$1048576,$R204,FALSE)</f>
        <v>4690.74</v>
      </c>
      <c r="W204" s="293">
        <f ca="1">HLOOKUP(W$11,历史数据!$I$3:$XFD$1048576,$R204,FALSE)</f>
        <v>4884.95</v>
      </c>
      <c r="X204" s="293">
        <f ca="1">HLOOKUP(X$11,历史数据!$I$3:$XFD$1048576,$R204,FALSE)</f>
        <v>4995.78</v>
      </c>
      <c r="Y204" s="293">
        <f ca="1">HLOOKUP(Y$11,历史数据!$I$3:$XFD$1048576,$R204,FALSE)</f>
        <v>4241.8100000000004</v>
      </c>
      <c r="Z204" s="293">
        <f ca="1">HLOOKUP(Z$11,历史数据!$I$3:$XFD$1048576,$R204,FALSE)</f>
        <v>5639.08</v>
      </c>
      <c r="AA204" s="293">
        <f ca="1">HLOOKUP(AA$11,历史数据!$I$3:$XFD$1048576,$R204,FALSE)</f>
        <v>4942.47</v>
      </c>
      <c r="AB204" s="293">
        <f ca="1">HLOOKUP(AB$11,历史数据!$I$3:$XFD$1048576,$R204,FALSE)</f>
        <v>4200.3500000000004</v>
      </c>
      <c r="AC204" s="293">
        <f ca="1">HLOOKUP(AC$11,历史数据!$I$3:$XFD$1048576,$R204,FALSE)</f>
        <v>4511.33</v>
      </c>
      <c r="AD204" s="293">
        <f ca="1">HLOOKUP(AD$11,历史数据!$I$3:$XFD$1048576,$R204,FALSE)</f>
        <v>5044.6000000000004</v>
      </c>
      <c r="AE204" s="293">
        <f ca="1">HLOOKUP(AE$11,历史数据!$I$3:$XFD$1048576,$R204,FALSE)</f>
        <v>4820.13</v>
      </c>
      <c r="AF204" s="293">
        <f ca="1">HLOOKUP(AF$11,历史数据!$I$3:$XFD$1048576,$R204,FALSE)</f>
        <v>6526.84</v>
      </c>
      <c r="AG204" s="30">
        <f ca="1">T204/AF204-1</f>
        <v>-0.17122221473178445</v>
      </c>
      <c r="AH204" s="32">
        <f ca="1">T204/U204-1</f>
        <v>-3.8211588827586462E-2</v>
      </c>
      <c r="AI204" s="68">
        <f ca="1">AVERAGE(T204:AF204)</f>
        <v>5040.8915384615384</v>
      </c>
    </row>
    <row r="205" spans="16:35">
      <c r="P205" s="26">
        <f>历史数据!F83</f>
        <v>83</v>
      </c>
      <c r="Q205" s="26">
        <f>P205+$B$7</f>
        <v>459</v>
      </c>
      <c r="R205" s="26">
        <f>Q205-历史数据!$B$2</f>
        <v>457</v>
      </c>
      <c r="S205" s="29" t="s">
        <v>101</v>
      </c>
      <c r="T205" s="293">
        <f ca="1">HLOOKUP(T$11,历史数据!$I$3:$XFD$1048576,$R205,FALSE)</f>
        <v>3062.26</v>
      </c>
      <c r="U205" s="293">
        <f ca="1">HLOOKUP(U$11,历史数据!$I$3:$XFD$1048576,$R205,FALSE)</f>
        <v>3425.37</v>
      </c>
      <c r="V205" s="293">
        <f ca="1">HLOOKUP(V$11,历史数据!$I$3:$XFD$1048576,$R205,FALSE)</f>
        <v>3085.72</v>
      </c>
      <c r="W205" s="293">
        <f ca="1">HLOOKUP(W$11,历史数据!$I$3:$XFD$1048576,$R205,FALSE)</f>
        <v>3099.37</v>
      </c>
      <c r="X205" s="293">
        <f ca="1">HLOOKUP(X$11,历史数据!$I$3:$XFD$1048576,$R205,FALSE)</f>
        <v>2811.81</v>
      </c>
      <c r="Y205" s="293">
        <f ca="1">HLOOKUP(Y$11,历史数据!$I$3:$XFD$1048576,$R205,FALSE)</f>
        <v>2547.0500000000002</v>
      </c>
      <c r="Z205" s="293">
        <f ca="1">HLOOKUP(Z$11,历史数据!$I$3:$XFD$1048576,$R205,FALSE)</f>
        <v>2806.24</v>
      </c>
      <c r="AA205" s="293">
        <f ca="1">HLOOKUP(AA$11,历史数据!$I$3:$XFD$1048576,$R205,FALSE)</f>
        <v>3044.32</v>
      </c>
      <c r="AB205" s="293">
        <f ca="1">HLOOKUP(AB$11,历史数据!$I$3:$XFD$1048576,$R205,FALSE)</f>
        <v>2989.46</v>
      </c>
      <c r="AC205" s="293">
        <f ca="1">HLOOKUP(AC$11,历史数据!$I$3:$XFD$1048576,$R205,FALSE)</f>
        <v>2482.29</v>
      </c>
      <c r="AD205" s="293">
        <f ca="1">HLOOKUP(AD$11,历史数据!$I$3:$XFD$1048576,$R205,FALSE)</f>
        <v>2631.65</v>
      </c>
      <c r="AE205" s="293">
        <f ca="1">HLOOKUP(AE$11,历史数据!$I$3:$XFD$1048576,$R205,FALSE)</f>
        <v>2733.89</v>
      </c>
      <c r="AF205" s="293">
        <f ca="1">HLOOKUP(AF$11,历史数据!$I$3:$XFD$1048576,$R205,FALSE)</f>
        <v>3507.5</v>
      </c>
      <c r="AG205" s="30">
        <f ca="1">T205/AF205-1</f>
        <v>-0.12693941553813248</v>
      </c>
      <c r="AH205" s="32">
        <f ca="1">T205/U205-1</f>
        <v>-0.10600606649792566</v>
      </c>
      <c r="AI205" s="68">
        <f ca="1">AVERAGE(T205:AF205)</f>
        <v>2940.5330769230768</v>
      </c>
    </row>
    <row r="206" spans="16:35">
      <c r="P206" s="26">
        <f>历史数据!F84</f>
        <v>84</v>
      </c>
      <c r="Q206" s="26">
        <f>P206+$B$7</f>
        <v>460</v>
      </c>
      <c r="R206" s="26">
        <f>Q206-历史数据!$B$2</f>
        <v>458</v>
      </c>
      <c r="S206" s="29" t="s">
        <v>102</v>
      </c>
      <c r="T206" s="293">
        <f ca="1">HLOOKUP(T$11,历史数据!$I$3:$XFD$1048576,$R206,FALSE)</f>
        <v>3130.92</v>
      </c>
      <c r="U206" s="293">
        <f ca="1">HLOOKUP(U$11,历史数据!$I$3:$XFD$1048576,$R206,FALSE)</f>
        <v>3579.55</v>
      </c>
      <c r="V206" s="293">
        <f ca="1">HLOOKUP(V$11,历史数据!$I$3:$XFD$1048576,$R206,FALSE)</f>
        <v>2812.94</v>
      </c>
      <c r="W206" s="293">
        <f ca="1">HLOOKUP(W$11,历史数据!$I$3:$XFD$1048576,$R206,FALSE)</f>
        <v>2941.44</v>
      </c>
      <c r="X206" s="293">
        <f ca="1">HLOOKUP(X$11,历史数据!$I$3:$XFD$1048576,$R206,FALSE)</f>
        <v>2849.32</v>
      </c>
      <c r="Y206" s="293">
        <f ca="1">HLOOKUP(Y$11,历史数据!$I$3:$XFD$1048576,$R206,FALSE)</f>
        <v>2427.38</v>
      </c>
      <c r="Z206" s="293">
        <f ca="1">HLOOKUP(Z$11,历史数据!$I$3:$XFD$1048576,$R206,FALSE)</f>
        <v>2924.11</v>
      </c>
      <c r="AA206" s="293">
        <f ca="1">HLOOKUP(AA$11,历史数据!$I$3:$XFD$1048576,$R206,FALSE)</f>
        <v>2893.43</v>
      </c>
      <c r="AB206" s="293">
        <f ca="1">HLOOKUP(AB$11,历史数据!$I$3:$XFD$1048576,$R206,FALSE)</f>
        <v>2343.71</v>
      </c>
      <c r="AC206" s="293">
        <f ca="1">HLOOKUP(AC$11,历史数据!$I$3:$XFD$1048576,$R206,FALSE)</f>
        <v>2537.56</v>
      </c>
      <c r="AD206" s="293">
        <f ca="1">HLOOKUP(AD$11,历史数据!$I$3:$XFD$1048576,$R206,FALSE)</f>
        <v>2918.76</v>
      </c>
      <c r="AE206" s="293">
        <f ca="1">HLOOKUP(AE$11,历史数据!$I$3:$XFD$1048576,$R206,FALSE)</f>
        <v>3107.89</v>
      </c>
      <c r="AF206" s="293">
        <f ca="1">HLOOKUP(AF$11,历史数据!$I$3:$XFD$1048576,$R206,FALSE)</f>
        <v>4376.8999999999996</v>
      </c>
      <c r="AG206" s="30">
        <f ca="1">T206/AF206-1</f>
        <v>-0.28467179967556944</v>
      </c>
      <c r="AH206" s="32">
        <f ca="1">T206/U206-1</f>
        <v>-0.12533139640457602</v>
      </c>
      <c r="AI206" s="68">
        <f ca="1">AVERAGE(T206:AF206)</f>
        <v>2987.9930769230773</v>
      </c>
    </row>
    <row r="207" spans="16:35">
      <c r="P207" s="26">
        <f>历史数据!F85</f>
        <v>85</v>
      </c>
      <c r="Q207" s="26">
        <f>P207+$B$7</f>
        <v>461</v>
      </c>
      <c r="R207" s="26">
        <f>Q207-历史数据!$B$2</f>
        <v>459</v>
      </c>
      <c r="S207" s="29" t="s">
        <v>103</v>
      </c>
      <c r="T207" s="293">
        <f ca="1">HLOOKUP(T$11,历史数据!$I$3:$XFD$1048576,$R207,FALSE)</f>
        <v>2356.2800000000002</v>
      </c>
      <c r="U207" s="293">
        <f ca="1">HLOOKUP(U$11,历史数据!$I$3:$XFD$1048576,$R207,FALSE)</f>
        <v>2905.67</v>
      </c>
      <c r="V207" s="293">
        <f ca="1">HLOOKUP(V$11,历史数据!$I$3:$XFD$1048576,$R207,FALSE)</f>
        <v>2108.4699999999998</v>
      </c>
      <c r="W207" s="293">
        <f ca="1">HLOOKUP(W$11,历史数据!$I$3:$XFD$1048576,$R207,FALSE)</f>
        <v>2110.39</v>
      </c>
      <c r="X207" s="293">
        <f ca="1">HLOOKUP(X$11,历史数据!$I$3:$XFD$1048576,$R207,FALSE)</f>
        <v>1911.08</v>
      </c>
      <c r="Y207" s="293">
        <f ca="1">HLOOKUP(Y$11,历史数据!$I$3:$XFD$1048576,$R207,FALSE)</f>
        <v>1710.35</v>
      </c>
      <c r="Z207" s="293">
        <f ca="1">HLOOKUP(Z$11,历史数据!$I$3:$XFD$1048576,$R207,FALSE)</f>
        <v>1706.33</v>
      </c>
      <c r="AA207" s="293">
        <f ca="1">HLOOKUP(AA$11,历史数据!$I$3:$XFD$1048576,$R207,FALSE)</f>
        <v>1873.61</v>
      </c>
      <c r="AB207" s="293">
        <f ca="1">HLOOKUP(AB$11,历史数据!$I$3:$XFD$1048576,$R207,FALSE)</f>
        <v>1794.27</v>
      </c>
      <c r="AC207" s="293">
        <f ca="1">HLOOKUP(AC$11,历史数据!$I$3:$XFD$1048576,$R207,FALSE)</f>
        <v>1886.68</v>
      </c>
      <c r="AD207" s="293">
        <f ca="1">HLOOKUP(AD$11,历史数据!$I$3:$XFD$1048576,$R207,FALSE)</f>
        <v>2085.61</v>
      </c>
      <c r="AE207" s="293">
        <f ca="1">HLOOKUP(AE$11,历史数据!$I$3:$XFD$1048576,$R207,FALSE)</f>
        <v>2426.83</v>
      </c>
      <c r="AF207" s="293">
        <f ca="1">HLOOKUP(AF$11,历史数据!$I$3:$XFD$1048576,$R207,FALSE)</f>
        <v>3192.42</v>
      </c>
      <c r="AG207" s="30">
        <f ca="1">T207/AF207-1</f>
        <v>-0.26191415916452088</v>
      </c>
      <c r="AH207" s="32">
        <f ca="1">T207/U207-1</f>
        <v>-0.18907515306280476</v>
      </c>
      <c r="AI207" s="68">
        <f ca="1">AVERAGE(T207:AF207)</f>
        <v>2159.0761538461538</v>
      </c>
    </row>
    <row r="212" spans="2:35">
      <c r="B212" s="26" t="str">
        <f>B1&amp;"付费用户贡献占比（活跃类型角度）"</f>
        <v>热血精灵派付费用户贡献占比（活跃类型角度）</v>
      </c>
      <c r="P212" s="26" t="s">
        <v>240</v>
      </c>
      <c r="Q212" s="26" t="s">
        <v>196</v>
      </c>
      <c r="R212" s="26" t="s">
        <v>197</v>
      </c>
      <c r="S212" s="26" t="s">
        <v>379</v>
      </c>
      <c r="T212" s="61" t="str">
        <f>T12</f>
        <v>201608</v>
      </c>
      <c r="U212" s="61" t="str">
        <f t="shared" ref="U212:AF212" si="41">U12</f>
        <v>201607</v>
      </c>
      <c r="V212" s="61" t="str">
        <f t="shared" si="41"/>
        <v>201606</v>
      </c>
      <c r="W212" s="61" t="str">
        <f t="shared" si="41"/>
        <v>201605</v>
      </c>
      <c r="X212" s="61" t="str">
        <f t="shared" si="41"/>
        <v>201604</v>
      </c>
      <c r="Y212" s="61" t="str">
        <f t="shared" si="41"/>
        <v>201603</v>
      </c>
      <c r="Z212" s="61" t="str">
        <f t="shared" si="41"/>
        <v>201602</v>
      </c>
      <c r="AA212" s="61" t="str">
        <f t="shared" si="41"/>
        <v>201601</v>
      </c>
      <c r="AB212" s="61" t="str">
        <f t="shared" si="41"/>
        <v>201512</v>
      </c>
      <c r="AC212" s="61" t="str">
        <f t="shared" si="41"/>
        <v>201511</v>
      </c>
      <c r="AD212" s="61" t="str">
        <f t="shared" si="41"/>
        <v>201510</v>
      </c>
      <c r="AE212" s="61" t="str">
        <f t="shared" si="41"/>
        <v>201509</v>
      </c>
      <c r="AF212" s="61" t="str">
        <f t="shared" si="41"/>
        <v>201508</v>
      </c>
      <c r="AG212" s="26" t="s">
        <v>190</v>
      </c>
      <c r="AH212" s="26" t="s">
        <v>191</v>
      </c>
      <c r="AI212" s="26" t="s">
        <v>218</v>
      </c>
    </row>
    <row r="213" spans="2:35">
      <c r="P213" s="26">
        <f>历史数据!F86</f>
        <v>86</v>
      </c>
      <c r="Q213" s="26">
        <f>P213+$B$7</f>
        <v>462</v>
      </c>
      <c r="R213" s="26">
        <f>Q213-历史数据!$B$2</f>
        <v>460</v>
      </c>
      <c r="S213" s="50" t="s">
        <v>105</v>
      </c>
      <c r="T213" s="196">
        <f ca="1">HLOOKUP(T$11,历史数据!$I$3:$XFD$1048576,$R213,FALSE)</f>
        <v>4.4800000000000004</v>
      </c>
      <c r="U213" s="196">
        <f ca="1">HLOOKUP(U$11,历史数据!$I$3:$XFD$1048576,$R213,FALSE)</f>
        <v>4.8</v>
      </c>
      <c r="V213" s="196">
        <f ca="1">HLOOKUP(V$11,历史数据!$I$3:$XFD$1048576,$R213,FALSE)</f>
        <v>4.09</v>
      </c>
      <c r="W213" s="196">
        <f ca="1">HLOOKUP(W$11,历史数据!$I$3:$XFD$1048576,$R213,FALSE)</f>
        <v>4.1900000000000004</v>
      </c>
      <c r="X213" s="196">
        <f ca="1">HLOOKUP(X$11,历史数据!$I$3:$XFD$1048576,$R213,FALSE)</f>
        <v>3.63</v>
      </c>
      <c r="Y213" s="196">
        <f ca="1">HLOOKUP(Y$11,历史数据!$I$3:$XFD$1048576,$R213,FALSE)</f>
        <v>3.94</v>
      </c>
      <c r="Z213" s="196">
        <f ca="1">HLOOKUP(Z$11,历史数据!$I$3:$XFD$1048576,$R213,FALSE)</f>
        <v>3.42</v>
      </c>
      <c r="AA213" s="196">
        <f ca="1">HLOOKUP(AA$11,历史数据!$I$3:$XFD$1048576,$R213,FALSE)</f>
        <v>3.81</v>
      </c>
      <c r="AB213" s="196">
        <f ca="1">HLOOKUP(AB$11,历史数据!$I$3:$XFD$1048576,$R213,FALSE)</f>
        <v>3.8</v>
      </c>
      <c r="AC213" s="196">
        <f ca="1">HLOOKUP(AC$11,历史数据!$I$3:$XFD$1048576,$R213,FALSE)</f>
        <v>3.35</v>
      </c>
      <c r="AD213" s="196">
        <f ca="1">HLOOKUP(AD$11,历史数据!$I$3:$XFD$1048576,$R213,FALSE)</f>
        <v>3.2</v>
      </c>
      <c r="AE213" s="196">
        <f ca="1">HLOOKUP(AE$11,历史数据!$I$3:$XFD$1048576,$R213,FALSE)</f>
        <v>3.53</v>
      </c>
      <c r="AF213" s="196">
        <f ca="1">HLOOKUP(AF$11,历史数据!$I$3:$XFD$1048576,$R213,FALSE)</f>
        <v>3.98</v>
      </c>
      <c r="AG213" s="30">
        <f ca="1">T213/AF213-1</f>
        <v>0.1256281407035178</v>
      </c>
      <c r="AH213" s="32">
        <f ca="1">T213/U213-1</f>
        <v>-6.6666666666666541E-2</v>
      </c>
      <c r="AI213" s="198">
        <f ca="1">AVERAGE(T213:AF213)</f>
        <v>3.8630769230769237</v>
      </c>
    </row>
    <row r="214" spans="2:35">
      <c r="P214" s="26">
        <f>历史数据!F87</f>
        <v>87</v>
      </c>
      <c r="Q214" s="26">
        <f>P214+$B$7</f>
        <v>463</v>
      </c>
      <c r="R214" s="26">
        <f>Q214-历史数据!$B$2</f>
        <v>461</v>
      </c>
      <c r="S214" s="52" t="s">
        <v>106</v>
      </c>
      <c r="T214" s="196">
        <f ca="1">HLOOKUP(T$11,历史数据!$I$3:$XFD$1048576,$R214,FALSE)</f>
        <v>15.72</v>
      </c>
      <c r="U214" s="196">
        <f ca="1">HLOOKUP(U$11,历史数据!$I$3:$XFD$1048576,$R214,FALSE)</f>
        <v>17.440000000000001</v>
      </c>
      <c r="V214" s="196">
        <f ca="1">HLOOKUP(V$11,历史数据!$I$3:$XFD$1048576,$R214,FALSE)</f>
        <v>14.17</v>
      </c>
      <c r="W214" s="196">
        <f ca="1">HLOOKUP(W$11,历史数据!$I$3:$XFD$1048576,$R214,FALSE)</f>
        <v>14.82</v>
      </c>
      <c r="X214" s="196">
        <f ca="1">HLOOKUP(X$11,历史数据!$I$3:$XFD$1048576,$R214,FALSE)</f>
        <v>13.98</v>
      </c>
      <c r="Y214" s="196">
        <f ca="1">HLOOKUP(Y$11,历史数据!$I$3:$XFD$1048576,$R214,FALSE)</f>
        <v>14.91</v>
      </c>
      <c r="Z214" s="196">
        <f ca="1">HLOOKUP(Z$11,历史数据!$I$3:$XFD$1048576,$R214,FALSE)</f>
        <v>14.31</v>
      </c>
      <c r="AA214" s="196">
        <f ca="1">HLOOKUP(AA$11,历史数据!$I$3:$XFD$1048576,$R214,FALSE)</f>
        <v>15.55</v>
      </c>
      <c r="AB214" s="196">
        <f ca="1">HLOOKUP(AB$11,历史数据!$I$3:$XFD$1048576,$R214,FALSE)</f>
        <v>13.1</v>
      </c>
      <c r="AC214" s="196">
        <f ca="1">HLOOKUP(AC$11,历史数据!$I$3:$XFD$1048576,$R214,FALSE)</f>
        <v>12.38</v>
      </c>
      <c r="AD214" s="196">
        <f ca="1">HLOOKUP(AD$11,历史数据!$I$3:$XFD$1048576,$R214,FALSE)</f>
        <v>12.53</v>
      </c>
      <c r="AE214" s="196">
        <f ca="1">HLOOKUP(AE$11,历史数据!$I$3:$XFD$1048576,$R214,FALSE)</f>
        <v>13.08</v>
      </c>
      <c r="AF214" s="196">
        <f ca="1">HLOOKUP(AF$11,历史数据!$I$3:$XFD$1048576,$R214,FALSE)</f>
        <v>15.31</v>
      </c>
      <c r="AG214" s="30">
        <f ca="1">T214/AF214-1</f>
        <v>2.6779882429784463E-2</v>
      </c>
      <c r="AH214" s="32">
        <f ca="1">T214/U214-1</f>
        <v>-9.8623853211009194E-2</v>
      </c>
      <c r="AI214" s="198">
        <f ca="1">AVERAGE(T214:AF214)</f>
        <v>14.407692307692308</v>
      </c>
    </row>
    <row r="215" spans="2:35">
      <c r="P215" s="26">
        <f>历史数据!F88</f>
        <v>88</v>
      </c>
      <c r="Q215" s="26">
        <f>P215+$B$7</f>
        <v>464</v>
      </c>
      <c r="R215" s="26">
        <f>Q215-历史数据!$B$2</f>
        <v>462</v>
      </c>
      <c r="S215" s="52" t="s">
        <v>107</v>
      </c>
      <c r="T215" s="196">
        <f ca="1">HLOOKUP(T$11,历史数据!$I$3:$XFD$1048576,$R215,FALSE)</f>
        <v>2.8</v>
      </c>
      <c r="U215" s="196">
        <f ca="1">HLOOKUP(U$11,历史数据!$I$3:$XFD$1048576,$R215,FALSE)</f>
        <v>3.15</v>
      </c>
      <c r="V215" s="196">
        <f ca="1">HLOOKUP(V$11,历史数据!$I$3:$XFD$1048576,$R215,FALSE)</f>
        <v>2.66</v>
      </c>
      <c r="W215" s="196">
        <f ca="1">HLOOKUP(W$11,历史数据!$I$3:$XFD$1048576,$R215,FALSE)</f>
        <v>2.65</v>
      </c>
      <c r="X215" s="196">
        <f ca="1">HLOOKUP(X$11,历史数据!$I$3:$XFD$1048576,$R215,FALSE)</f>
        <v>2.66</v>
      </c>
      <c r="Y215" s="196">
        <f ca="1">HLOOKUP(Y$11,历史数据!$I$3:$XFD$1048576,$R215,FALSE)</f>
        <v>2.59</v>
      </c>
      <c r="Z215" s="196">
        <f ca="1">HLOOKUP(Z$11,历史数据!$I$3:$XFD$1048576,$R215,FALSE)</f>
        <v>2.4</v>
      </c>
      <c r="AA215" s="196">
        <f ca="1">HLOOKUP(AA$11,历史数据!$I$3:$XFD$1048576,$R215,FALSE)</f>
        <v>3.34</v>
      </c>
      <c r="AB215" s="196">
        <f ca="1">HLOOKUP(AB$11,历史数据!$I$3:$XFD$1048576,$R215,FALSE)</f>
        <v>2.95</v>
      </c>
      <c r="AC215" s="196">
        <f ca="1">HLOOKUP(AC$11,历史数据!$I$3:$XFD$1048576,$R215,FALSE)</f>
        <v>2.2200000000000002</v>
      </c>
      <c r="AD215" s="196">
        <f ca="1">HLOOKUP(AD$11,历史数据!$I$3:$XFD$1048576,$R215,FALSE)</f>
        <v>2.23</v>
      </c>
      <c r="AE215" s="196">
        <f ca="1">HLOOKUP(AE$11,历史数据!$I$3:$XFD$1048576,$R215,FALSE)</f>
        <v>2.29</v>
      </c>
      <c r="AF215" s="196">
        <f ca="1">HLOOKUP(AF$11,历史数据!$I$3:$XFD$1048576,$R215,FALSE)</f>
        <v>2.77</v>
      </c>
      <c r="AG215" s="30">
        <f ca="1">T215/AF215-1</f>
        <v>1.0830324909747224E-2</v>
      </c>
      <c r="AH215" s="32">
        <f ca="1">T215/U215-1</f>
        <v>-0.11111111111111116</v>
      </c>
      <c r="AI215" s="198">
        <f ca="1">AVERAGE(T215:AF215)</f>
        <v>2.6699999999999995</v>
      </c>
    </row>
    <row r="216" spans="2:35">
      <c r="P216" s="26">
        <f>历史数据!F89</f>
        <v>89</v>
      </c>
      <c r="Q216" s="26">
        <f>P216+$B$7</f>
        <v>465</v>
      </c>
      <c r="R216" s="26">
        <f>Q216-历史数据!$B$2</f>
        <v>463</v>
      </c>
      <c r="S216" s="52" t="s">
        <v>108</v>
      </c>
      <c r="T216" s="196">
        <f ca="1">HLOOKUP(T$11,历史数据!$I$3:$XFD$1048576,$R216,FALSE)</f>
        <v>6.9</v>
      </c>
      <c r="U216" s="196">
        <f ca="1">HLOOKUP(U$11,历史数据!$I$3:$XFD$1048576,$R216,FALSE)</f>
        <v>8.52</v>
      </c>
      <c r="V216" s="196">
        <f ca="1">HLOOKUP(V$11,历史数据!$I$3:$XFD$1048576,$R216,FALSE)</f>
        <v>6.52</v>
      </c>
      <c r="W216" s="196">
        <f ca="1">HLOOKUP(W$11,历史数据!$I$3:$XFD$1048576,$R216,FALSE)</f>
        <v>6.26</v>
      </c>
      <c r="X216" s="196">
        <f ca="1">HLOOKUP(X$11,历史数据!$I$3:$XFD$1048576,$R216,FALSE)</f>
        <v>5.57</v>
      </c>
      <c r="Y216" s="196">
        <f ca="1">HLOOKUP(Y$11,历史数据!$I$3:$XFD$1048576,$R216,FALSE)</f>
        <v>5.82</v>
      </c>
      <c r="Z216" s="196">
        <f ca="1">HLOOKUP(Z$11,历史数据!$I$3:$XFD$1048576,$R216,FALSE)</f>
        <v>5.16</v>
      </c>
      <c r="AA216" s="196">
        <f ca="1">HLOOKUP(AA$11,历史数据!$I$3:$XFD$1048576,$R216,FALSE)</f>
        <v>5.87</v>
      </c>
      <c r="AB216" s="196">
        <f ca="1">HLOOKUP(AB$11,历史数据!$I$3:$XFD$1048576,$R216,FALSE)</f>
        <v>5.27</v>
      </c>
      <c r="AC216" s="196">
        <f ca="1">HLOOKUP(AC$11,历史数据!$I$3:$XFD$1048576,$R216,FALSE)</f>
        <v>5.21</v>
      </c>
      <c r="AD216" s="196">
        <f ca="1">HLOOKUP(AD$11,历史数据!$I$3:$XFD$1048576,$R216,FALSE)</f>
        <v>4.76</v>
      </c>
      <c r="AE216" s="196">
        <f ca="1">HLOOKUP(AE$11,历史数据!$I$3:$XFD$1048576,$R216,FALSE)</f>
        <v>5.15</v>
      </c>
      <c r="AF216" s="196">
        <f ca="1">HLOOKUP(AF$11,历史数据!$I$3:$XFD$1048576,$R216,FALSE)</f>
        <v>6.52</v>
      </c>
      <c r="AG216" s="30">
        <f ca="1">T216/AF216-1</f>
        <v>5.8282208588957163E-2</v>
      </c>
      <c r="AH216" s="32">
        <f ca="1">T216/U216-1</f>
        <v>-0.1901408450704225</v>
      </c>
      <c r="AI216" s="198">
        <f ca="1">AVERAGE(T216:AF216)</f>
        <v>5.9638461538461538</v>
      </c>
    </row>
    <row r="217" spans="2:35">
      <c r="P217" s="26">
        <f>历史数据!F90</f>
        <v>90</v>
      </c>
      <c r="Q217" s="26">
        <f>P217+$B$7</f>
        <v>466</v>
      </c>
      <c r="R217" s="26">
        <f>Q217-历史数据!$B$2</f>
        <v>464</v>
      </c>
      <c r="S217" s="54" t="s">
        <v>109</v>
      </c>
      <c r="T217" s="196">
        <f ca="1">HLOOKUP(T$11,历史数据!$I$3:$XFD$1048576,$R217,FALSE)</f>
        <v>2.59</v>
      </c>
      <c r="U217" s="196">
        <f ca="1">HLOOKUP(U$11,历史数据!$I$3:$XFD$1048576,$R217,FALSE)</f>
        <v>3.37</v>
      </c>
      <c r="V217" s="196">
        <f ca="1">HLOOKUP(V$11,历史数据!$I$3:$XFD$1048576,$R217,FALSE)</f>
        <v>2.48</v>
      </c>
      <c r="W217" s="196">
        <f ca="1">HLOOKUP(W$11,历史数据!$I$3:$XFD$1048576,$R217,FALSE)</f>
        <v>2.4</v>
      </c>
      <c r="X217" s="196">
        <f ca="1">HLOOKUP(X$11,历史数据!$I$3:$XFD$1048576,$R217,FALSE)</f>
        <v>2.42</v>
      </c>
      <c r="Y217" s="196">
        <f ca="1">HLOOKUP(Y$11,历史数据!$I$3:$XFD$1048576,$R217,FALSE)</f>
        <v>2.4300000000000002</v>
      </c>
      <c r="Z217" s="196">
        <f ca="1">HLOOKUP(Z$11,历史数据!$I$3:$XFD$1048576,$R217,FALSE)</f>
        <v>1.94</v>
      </c>
      <c r="AA217" s="196">
        <f ca="1">HLOOKUP(AA$11,历史数据!$I$3:$XFD$1048576,$R217,FALSE)</f>
        <v>2.17</v>
      </c>
      <c r="AB217" s="196">
        <f ca="1">HLOOKUP(AB$11,历史数据!$I$3:$XFD$1048576,$R217,FALSE)</f>
        <v>2</v>
      </c>
      <c r="AC217" s="196">
        <f ca="1">HLOOKUP(AC$11,历史数据!$I$3:$XFD$1048576,$R217,FALSE)</f>
        <v>2.35</v>
      </c>
      <c r="AD217" s="196">
        <f ca="1">HLOOKUP(AD$11,历史数据!$I$3:$XFD$1048576,$R217,FALSE)</f>
        <v>2.27</v>
      </c>
      <c r="AE217" s="196">
        <f ca="1">HLOOKUP(AE$11,历史数据!$I$3:$XFD$1048576,$R217,FALSE)</f>
        <v>2.39</v>
      </c>
      <c r="AF217" s="196">
        <f ca="1">HLOOKUP(AF$11,历史数据!$I$3:$XFD$1048576,$R217,FALSE)</f>
        <v>2.61</v>
      </c>
      <c r="AG217" s="30">
        <f ca="1">T217/AF217-1</f>
        <v>-7.6628352490420992E-3</v>
      </c>
      <c r="AH217" s="32">
        <f ca="1">T217/U217-1</f>
        <v>-0.23145400593471821</v>
      </c>
      <c r="AI217" s="198">
        <f ca="1">AVERAGE(T217:AF217)</f>
        <v>2.416923076923077</v>
      </c>
    </row>
    <row r="223" spans="2:35">
      <c r="S223" s="25" t="s">
        <v>385</v>
      </c>
    </row>
    <row r="230" spans="2:32">
      <c r="S230" s="26" t="s">
        <v>432</v>
      </c>
      <c r="T230" s="26" t="s">
        <v>433</v>
      </c>
      <c r="U230" s="26" t="s">
        <v>434</v>
      </c>
      <c r="V230" s="26" t="s">
        <v>435</v>
      </c>
      <c r="W230" s="26" t="s">
        <v>436</v>
      </c>
      <c r="X230" s="26" t="s">
        <v>437</v>
      </c>
      <c r="Y230" s="26" t="s">
        <v>438</v>
      </c>
      <c r="Z230" s="26" t="s">
        <v>439</v>
      </c>
      <c r="AA230" s="26" t="s">
        <v>440</v>
      </c>
      <c r="AB230" s="26" t="s">
        <v>441</v>
      </c>
      <c r="AC230" s="26" t="s">
        <v>442</v>
      </c>
      <c r="AD230" s="26" t="s">
        <v>443</v>
      </c>
      <c r="AE230" s="26" t="s">
        <v>444</v>
      </c>
      <c r="AF230" s="26" t="s">
        <v>445</v>
      </c>
    </row>
    <row r="231" spans="2:32">
      <c r="S231" s="26" t="s">
        <v>49</v>
      </c>
      <c r="T231" s="208">
        <v>0.11940000000000001</v>
      </c>
      <c r="U231" s="208">
        <v>0.1033</v>
      </c>
      <c r="V231" s="208">
        <v>8.43E-2</v>
      </c>
      <c r="W231" s="208">
        <v>0.1076</v>
      </c>
      <c r="X231" s="208">
        <v>0.1124</v>
      </c>
      <c r="Y231" s="208">
        <v>0.1026</v>
      </c>
      <c r="Z231" s="208">
        <v>0.1157</v>
      </c>
      <c r="AA231" s="208">
        <v>0.17649999999999999</v>
      </c>
      <c r="AB231" s="208">
        <v>0.1855</v>
      </c>
      <c r="AC231" s="208">
        <v>9.4399999999999998E-2</v>
      </c>
      <c r="AD231" s="208">
        <v>7.5700000000000003E-2</v>
      </c>
      <c r="AE231" s="208">
        <v>8.7800000000000003E-2</v>
      </c>
      <c r="AF231" s="208">
        <v>7.5499999999999998E-2</v>
      </c>
    </row>
    <row r="232" spans="2:32">
      <c r="S232" s="26" t="s">
        <v>50</v>
      </c>
      <c r="T232" s="208">
        <v>0.15390000000000001</v>
      </c>
      <c r="U232" s="208">
        <v>0.1517</v>
      </c>
      <c r="V232" s="208">
        <v>0.17860000000000001</v>
      </c>
      <c r="W232" s="208">
        <v>0.14829999999999999</v>
      </c>
      <c r="X232" s="208">
        <v>0.14560000000000001</v>
      </c>
      <c r="Y232" s="208">
        <v>0.16320000000000001</v>
      </c>
      <c r="Z232" s="208">
        <v>0.16389999999999999</v>
      </c>
      <c r="AA232" s="208">
        <v>0.1855</v>
      </c>
      <c r="AB232" s="208">
        <v>0.1434</v>
      </c>
      <c r="AC232" s="208">
        <v>0.14169999999999999</v>
      </c>
      <c r="AD232" s="208">
        <v>0.17499999999999999</v>
      </c>
      <c r="AE232" s="208">
        <v>0.17580000000000001</v>
      </c>
      <c r="AF232" s="208">
        <v>0.18540000000000001</v>
      </c>
    </row>
    <row r="233" spans="2:32">
      <c r="S233" s="26" t="s">
        <v>51</v>
      </c>
      <c r="T233" s="208">
        <v>0.39340000000000003</v>
      </c>
      <c r="U233" s="208">
        <v>0.45079999999999998</v>
      </c>
      <c r="V233" s="208">
        <v>0.46800000000000003</v>
      </c>
      <c r="W233" s="208">
        <v>0.48849999999999999</v>
      </c>
      <c r="X233" s="208">
        <v>0.48020000000000002</v>
      </c>
      <c r="Y233" s="208">
        <v>0.4541</v>
      </c>
      <c r="Z233" s="208">
        <v>0.44009999999999999</v>
      </c>
      <c r="AA233" s="208">
        <v>0.32729999999999998</v>
      </c>
      <c r="AB233" s="208">
        <v>0.37430000000000002</v>
      </c>
      <c r="AC233" s="208">
        <v>0.4879</v>
      </c>
      <c r="AD233" s="208">
        <v>0.48330000000000001</v>
      </c>
      <c r="AE233" s="208">
        <v>0.4753</v>
      </c>
      <c r="AF233" s="208">
        <v>0.4667</v>
      </c>
    </row>
    <row r="234" spans="2:32">
      <c r="S234" s="26" t="s">
        <v>52</v>
      </c>
      <c r="T234" s="208">
        <v>0.3332</v>
      </c>
      <c r="U234" s="208">
        <v>0.29420000000000002</v>
      </c>
      <c r="V234" s="208">
        <v>0.26910000000000001</v>
      </c>
      <c r="W234" s="208">
        <v>0.25580000000000003</v>
      </c>
      <c r="X234" s="208">
        <v>0.26240000000000002</v>
      </c>
      <c r="Y234" s="208">
        <v>0.28010000000000002</v>
      </c>
      <c r="Z234" s="208">
        <v>0.28029999999999999</v>
      </c>
      <c r="AA234" s="208">
        <v>0.31080000000000002</v>
      </c>
      <c r="AB234" s="208">
        <v>0.29680000000000001</v>
      </c>
      <c r="AC234" s="208">
        <v>0.27589999999999998</v>
      </c>
      <c r="AD234" s="208">
        <v>0.26600000000000001</v>
      </c>
      <c r="AE234" s="208">
        <v>0.2611</v>
      </c>
      <c r="AF234" s="208">
        <v>0.27239999999999998</v>
      </c>
    </row>
    <row r="236" spans="2:32">
      <c r="B236" s="26" t="str">
        <f>B1&amp;"ARPPU值（按条和包月）"</f>
        <v>热血精灵派ARPPU值（按条和包月）</v>
      </c>
    </row>
    <row r="260" spans="2:2">
      <c r="B260" s="26" t="str">
        <f>B1&amp;"ARPPU值（付费行为角度）"</f>
        <v>热血精灵派ARPPU值（付费行为角度）</v>
      </c>
    </row>
    <row r="284" spans="2:2">
      <c r="B284" s="26" t="str">
        <f>B1&amp;"ARPPU值（活跃类型角度）"</f>
        <v>热血精灵派ARPPU值（活跃类型角度）</v>
      </c>
    </row>
    <row r="309" spans="2:2">
      <c r="B309" s="26" t="str">
        <f>B1&amp;"各类用户付费率"</f>
        <v>热血精灵派各类用户付费率</v>
      </c>
    </row>
    <row r="336" spans="2:2">
      <c r="B336" s="26" t="str">
        <f>B1&amp;"有效活跃用户占比"</f>
        <v>热血精灵派有效活跃用户占比</v>
      </c>
    </row>
    <row r="361" spans="2:12">
      <c r="B361" s="26" t="str">
        <f>B1&amp;"各类用户流失率"</f>
        <v>热血精灵派各类用户流失率</v>
      </c>
    </row>
    <row r="366" spans="2:12">
      <c r="K366" s="26" t="s">
        <v>743</v>
      </c>
      <c r="L366" s="26" t="s">
        <v>744</v>
      </c>
    </row>
    <row r="367" spans="2:12">
      <c r="J367" s="26" t="s">
        <v>752</v>
      </c>
      <c r="K367" s="32">
        <f ca="1">T194/AF194-1</f>
        <v>-1.9679079624582707E-3</v>
      </c>
      <c r="L367" s="32">
        <f ca="1">T194/U194-1</f>
        <v>0.2963035784506487</v>
      </c>
    </row>
    <row r="368" spans="2:12">
      <c r="J368" s="26" t="s">
        <v>749</v>
      </c>
      <c r="K368" s="32">
        <f ca="1">T195/AF195-1</f>
        <v>4.7374814414900879E-2</v>
      </c>
      <c r="L368" s="32">
        <f ca="1">T195/U195-1</f>
        <v>0.19329540212209761</v>
      </c>
    </row>
    <row r="369" spans="10:12">
      <c r="J369" s="26" t="s">
        <v>750</v>
      </c>
      <c r="K369" s="32">
        <f ca="1">T196/AF196-1</f>
        <v>-8.3964775752611187E-2</v>
      </c>
      <c r="L369" s="32">
        <f ca="1">T196/U196-1</f>
        <v>0.35545454545454525</v>
      </c>
    </row>
    <row r="370" spans="10:12">
      <c r="J370" s="26" t="s">
        <v>751</v>
      </c>
      <c r="K370" s="32">
        <f ca="1">T197/AF197-1</f>
        <v>4.1673027018775732E-2</v>
      </c>
      <c r="L370" s="32">
        <f ca="1">T197/U197-1</f>
        <v>0.25672191528545119</v>
      </c>
    </row>
    <row r="386" spans="2:2">
      <c r="B386" s="26" t="str">
        <f>B1&amp;"各类用户在线时长"</f>
        <v>热血精灵派各类用户在线时长</v>
      </c>
    </row>
    <row r="410" spans="2:2">
      <c r="B410" s="26" t="str">
        <f>B1&amp;"各类用户登录天数"</f>
        <v>热血精灵派各类用户登录天数</v>
      </c>
    </row>
  </sheetData>
  <mergeCells count="1">
    <mergeCell ref="J10:N25"/>
  </mergeCells>
  <phoneticPr fontId="17" type="noConversion"/>
  <hyperlinks>
    <hyperlink ref="E1" location="jl活跃基本" display="活跃基本"/>
    <hyperlink ref="E2" location="jl活跃构成" display="活跃构成"/>
    <hyperlink ref="E3" location="jl付费基本" display="付费基本"/>
    <hyperlink ref="E4" location="jl付费用户组成" display="付费用户组成"/>
    <hyperlink ref="E5" location="jl付费贡献组成" display="付费贡献组成"/>
    <hyperlink ref="E6" location="jl付费arppu" display="付费arppu"/>
    <hyperlink ref="E7" location="jl付费率" display="付费率"/>
    <hyperlink ref="E8" location="jl有效活跃" display="有效活跃"/>
    <hyperlink ref="E9" location="jl游戏习惯" display="游戏习惯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K412"/>
  <sheetViews>
    <sheetView topLeftCell="R32" zoomScaleNormal="100" workbookViewId="0">
      <selection activeCell="AB163" sqref="AB163"/>
    </sheetView>
  </sheetViews>
  <sheetFormatPr defaultRowHeight="16.5"/>
  <cols>
    <col min="1" max="1" width="15.625" style="26" customWidth="1"/>
    <col min="2" max="2" width="12.625" style="26" bestFit="1" customWidth="1"/>
    <col min="3" max="3" width="9" style="26"/>
    <col min="4" max="4" width="14.5" style="26" bestFit="1" customWidth="1"/>
    <col min="5" max="6" width="30.875" style="26" bestFit="1" customWidth="1"/>
    <col min="7" max="10" width="9" style="26"/>
    <col min="11" max="12" width="9.125" style="26" bestFit="1" customWidth="1"/>
    <col min="13" max="15" width="9" style="26"/>
    <col min="16" max="16" width="13.375" style="26" bestFit="1" customWidth="1"/>
    <col min="17" max="17" width="11.375" style="26" bestFit="1" customWidth="1"/>
    <col min="18" max="18" width="17.5" style="26" bestFit="1" customWidth="1"/>
    <col min="19" max="19" width="31.375" style="26" bestFit="1" customWidth="1"/>
    <col min="20" max="20" width="15.125" style="26" bestFit="1" customWidth="1"/>
    <col min="21" max="22" width="14.375" style="26" bestFit="1" customWidth="1"/>
    <col min="23" max="23" width="14.5" style="26" bestFit="1" customWidth="1"/>
    <col min="24" max="25" width="13.375" style="26" bestFit="1" customWidth="1"/>
    <col min="26" max="26" width="11.25" style="26" bestFit="1" customWidth="1"/>
    <col min="27" max="27" width="10.5" style="26" customWidth="1"/>
    <col min="28" max="28" width="12.125" style="26" bestFit="1" customWidth="1"/>
    <col min="29" max="31" width="12.5" style="26" bestFit="1" customWidth="1"/>
    <col min="32" max="32" width="14.75" style="26" bestFit="1" customWidth="1"/>
    <col min="33" max="33" width="10.875" style="26" bestFit="1" customWidth="1"/>
    <col min="34" max="34" width="9.75" style="26" bestFit="1" customWidth="1"/>
    <col min="35" max="36" width="13.375" style="26" bestFit="1" customWidth="1"/>
    <col min="37" max="37" width="9.375" style="26" bestFit="1" customWidth="1"/>
    <col min="38" max="16384" width="9" style="26"/>
  </cols>
  <sheetData>
    <row r="1" spans="1:37" ht="17.25">
      <c r="A1" s="26" t="s">
        <v>179</v>
      </c>
      <c r="B1" s="26" t="s">
        <v>448</v>
      </c>
      <c r="E1" s="415" t="s">
        <v>704</v>
      </c>
      <c r="F1" s="26" t="s">
        <v>223</v>
      </c>
      <c r="R1" s="604" t="s">
        <v>225</v>
      </c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</row>
    <row r="2" spans="1:37" ht="17.25">
      <c r="A2" s="26" t="s">
        <v>181</v>
      </c>
      <c r="B2" s="62">
        <v>42583</v>
      </c>
      <c r="E2" s="415" t="s">
        <v>381</v>
      </c>
      <c r="F2" s="26" t="s">
        <v>224</v>
      </c>
      <c r="G2" s="26" t="s">
        <v>430</v>
      </c>
      <c r="R2" s="604" t="s">
        <v>201</v>
      </c>
      <c r="S2" s="605">
        <v>0</v>
      </c>
      <c r="T2" s="605">
        <v>1</v>
      </c>
      <c r="U2" s="605">
        <v>2</v>
      </c>
      <c r="V2" s="605">
        <v>3</v>
      </c>
      <c r="W2" s="605">
        <v>4</v>
      </c>
      <c r="X2" s="605">
        <v>5</v>
      </c>
      <c r="Y2" s="605">
        <v>6</v>
      </c>
      <c r="Z2" s="605">
        <v>7</v>
      </c>
      <c r="AA2" s="605">
        <v>8</v>
      </c>
      <c r="AB2" s="605">
        <v>9</v>
      </c>
      <c r="AC2" s="605">
        <v>10</v>
      </c>
      <c r="AD2" s="605">
        <v>11</v>
      </c>
    </row>
    <row r="3" spans="1:37" ht="17.25">
      <c r="A3" s="26" t="s">
        <v>182</v>
      </c>
      <c r="B3" s="26" t="str">
        <f>TEXT(DATE(YEAR($B$2),MONTH($B$2),DAY(B2)),"yyyymm")</f>
        <v>201608</v>
      </c>
      <c r="E3" s="415" t="s">
        <v>706</v>
      </c>
      <c r="R3" s="604" t="s">
        <v>202</v>
      </c>
      <c r="S3" s="605">
        <v>12</v>
      </c>
      <c r="T3" s="605">
        <v>13</v>
      </c>
      <c r="U3" s="605">
        <v>14</v>
      </c>
      <c r="V3" s="605">
        <v>15</v>
      </c>
      <c r="W3" s="605">
        <v>16</v>
      </c>
      <c r="X3" s="605">
        <v>17</v>
      </c>
      <c r="Y3" s="605">
        <v>18</v>
      </c>
      <c r="Z3" s="605">
        <v>19</v>
      </c>
      <c r="AA3" s="605">
        <v>20</v>
      </c>
      <c r="AB3" s="605">
        <v>21</v>
      </c>
      <c r="AC3" s="605">
        <v>22</v>
      </c>
      <c r="AD3" s="605">
        <v>23</v>
      </c>
    </row>
    <row r="4" spans="1:37" ht="17.25">
      <c r="A4" s="26" t="s">
        <v>183</v>
      </c>
      <c r="B4" s="26" t="str">
        <f>TEXT(DATE(YEAR($B$2),MONTH($B$2)-12,DAY(B2)),"yyyymm")</f>
        <v>201508</v>
      </c>
      <c r="E4" s="415" t="s">
        <v>707</v>
      </c>
      <c r="R4" s="604" t="s">
        <v>203</v>
      </c>
      <c r="S4" s="605">
        <v>24</v>
      </c>
      <c r="T4" s="605">
        <v>25</v>
      </c>
      <c r="U4" s="605">
        <v>26</v>
      </c>
      <c r="V4" s="605">
        <v>27</v>
      </c>
      <c r="W4" s="605">
        <v>28</v>
      </c>
      <c r="X4" s="605">
        <v>29</v>
      </c>
      <c r="Y4" s="605">
        <v>30</v>
      </c>
      <c r="Z4" s="605">
        <v>31</v>
      </c>
      <c r="AA4" s="605">
        <v>32</v>
      </c>
      <c r="AB4" s="605">
        <v>33</v>
      </c>
      <c r="AC4" s="605">
        <v>34</v>
      </c>
      <c r="AD4" s="605">
        <v>35</v>
      </c>
    </row>
    <row r="5" spans="1:37" ht="17.25">
      <c r="A5" s="26" t="s">
        <v>184</v>
      </c>
      <c r="B5" s="26" t="str">
        <f>TEXT(DATE(YEAR($B$2),MONTH($B$2)-1,DAY(B3)),"yyyymm")</f>
        <v>201607</v>
      </c>
      <c r="E5" s="415" t="s">
        <v>708</v>
      </c>
      <c r="R5" s="604" t="s">
        <v>204</v>
      </c>
      <c r="S5" s="605">
        <v>36</v>
      </c>
      <c r="T5" s="605">
        <v>37</v>
      </c>
      <c r="U5" s="605">
        <v>38</v>
      </c>
      <c r="V5" s="605">
        <v>39</v>
      </c>
      <c r="W5" s="605">
        <v>40</v>
      </c>
      <c r="X5" s="605">
        <v>41</v>
      </c>
      <c r="Y5" s="605">
        <v>42</v>
      </c>
      <c r="Z5" s="605">
        <v>43</v>
      </c>
      <c r="AA5" s="605">
        <v>44</v>
      </c>
      <c r="AB5" s="605">
        <v>45</v>
      </c>
      <c r="AC5" s="605">
        <v>46</v>
      </c>
      <c r="AD5" s="605">
        <v>47</v>
      </c>
    </row>
    <row r="6" spans="1:37">
      <c r="A6" s="26" t="s">
        <v>237</v>
      </c>
      <c r="B6" s="26" t="s">
        <v>236</v>
      </c>
      <c r="E6" s="415" t="s">
        <v>709</v>
      </c>
    </row>
    <row r="7" spans="1:37">
      <c r="A7" s="26" t="s">
        <v>239</v>
      </c>
      <c r="B7" s="26">
        <v>94</v>
      </c>
      <c r="E7" s="415" t="s">
        <v>710</v>
      </c>
    </row>
    <row r="8" spans="1:37">
      <c r="E8" s="415" t="s">
        <v>711</v>
      </c>
      <c r="J8" s="26" t="s">
        <v>758</v>
      </c>
    </row>
    <row r="9" spans="1:37">
      <c r="B9" s="26" t="str">
        <f>B1&amp;"活跃情况"</f>
        <v>约瑟传说活跃情况</v>
      </c>
      <c r="E9" s="415" t="s">
        <v>712</v>
      </c>
      <c r="S9" s="25" t="s">
        <v>198</v>
      </c>
    </row>
    <row r="10" spans="1:37">
      <c r="J10" s="720" t="s">
        <v>801</v>
      </c>
      <c r="K10" s="721"/>
      <c r="L10" s="721"/>
      <c r="M10" s="721"/>
      <c r="N10" s="721"/>
      <c r="S10" s="25" t="s">
        <v>199</v>
      </c>
      <c r="T10" s="26">
        <v>0</v>
      </c>
      <c r="U10" s="26">
        <v>1</v>
      </c>
      <c r="V10" s="26">
        <v>2</v>
      </c>
      <c r="W10" s="26">
        <v>3</v>
      </c>
      <c r="X10" s="26">
        <v>4</v>
      </c>
      <c r="Y10" s="26">
        <v>5</v>
      </c>
      <c r="Z10" s="26">
        <v>6</v>
      </c>
      <c r="AA10" s="26">
        <v>7</v>
      </c>
      <c r="AB10" s="26">
        <v>8</v>
      </c>
      <c r="AC10" s="26">
        <v>9</v>
      </c>
      <c r="AD10" s="26">
        <v>10</v>
      </c>
      <c r="AE10" s="26">
        <v>11</v>
      </c>
      <c r="AF10" s="26">
        <v>12</v>
      </c>
    </row>
    <row r="11" spans="1:37">
      <c r="J11" s="721"/>
      <c r="K11" s="721"/>
      <c r="L11" s="721"/>
      <c r="M11" s="721"/>
      <c r="N11" s="721"/>
      <c r="S11" s="25" t="s">
        <v>264</v>
      </c>
      <c r="T11" s="61" t="str">
        <f t="shared" ref="T11:AF11" si="0">TEXT(DATE(YEAR($B$2),MONTH($B$2)-T10,DAY($B$2)),"yyyymm")</f>
        <v>201608</v>
      </c>
      <c r="U11" s="61" t="str">
        <f t="shared" si="0"/>
        <v>201607</v>
      </c>
      <c r="V11" s="61" t="str">
        <f t="shared" si="0"/>
        <v>201606</v>
      </c>
      <c r="W11" s="61" t="str">
        <f t="shared" si="0"/>
        <v>201605</v>
      </c>
      <c r="X11" s="61" t="str">
        <f t="shared" si="0"/>
        <v>201604</v>
      </c>
      <c r="Y11" s="61" t="str">
        <f t="shared" si="0"/>
        <v>201603</v>
      </c>
      <c r="Z11" s="61" t="str">
        <f t="shared" si="0"/>
        <v>201602</v>
      </c>
      <c r="AA11" s="61" t="str">
        <f t="shared" si="0"/>
        <v>201601</v>
      </c>
      <c r="AB11" s="61" t="str">
        <f t="shared" si="0"/>
        <v>201512</v>
      </c>
      <c r="AC11" s="61" t="str">
        <f t="shared" si="0"/>
        <v>201511</v>
      </c>
      <c r="AD11" s="61" t="str">
        <f t="shared" si="0"/>
        <v>201510</v>
      </c>
      <c r="AE11" s="61" t="str">
        <f t="shared" si="0"/>
        <v>201509</v>
      </c>
      <c r="AF11" s="61" t="str">
        <f t="shared" si="0"/>
        <v>201508</v>
      </c>
    </row>
    <row r="12" spans="1:37">
      <c r="J12" s="721"/>
      <c r="K12" s="721"/>
      <c r="L12" s="721"/>
      <c r="M12" s="721"/>
      <c r="N12" s="721"/>
      <c r="P12" s="26" t="s">
        <v>240</v>
      </c>
      <c r="Q12" s="26" t="s">
        <v>196</v>
      </c>
      <c r="R12" s="26" t="s">
        <v>197</v>
      </c>
      <c r="S12" s="25" t="s">
        <v>265</v>
      </c>
      <c r="T12" s="61" t="str">
        <f>TEXT(DATE(YEAR($B$2),MONTH($B$2)-T10,DAY($B$2)),"yyyymm")</f>
        <v>201608</v>
      </c>
      <c r="U12" s="61" t="str">
        <f t="shared" ref="U12:AF12" si="1">TEXT(DATE(YEAR($B$2),MONTH($B$2)-U10,DAY($B$2)),"yyyymm")</f>
        <v>201607</v>
      </c>
      <c r="V12" s="61" t="str">
        <f t="shared" si="1"/>
        <v>201606</v>
      </c>
      <c r="W12" s="61" t="str">
        <f t="shared" si="1"/>
        <v>201605</v>
      </c>
      <c r="X12" s="61" t="str">
        <f t="shared" si="1"/>
        <v>201604</v>
      </c>
      <c r="Y12" s="61" t="str">
        <f t="shared" si="1"/>
        <v>201603</v>
      </c>
      <c r="Z12" s="61" t="str">
        <f t="shared" si="1"/>
        <v>201602</v>
      </c>
      <c r="AA12" s="61" t="str">
        <f t="shared" si="1"/>
        <v>201601</v>
      </c>
      <c r="AB12" s="61" t="str">
        <f t="shared" si="1"/>
        <v>201512</v>
      </c>
      <c r="AC12" s="61" t="str">
        <f t="shared" si="1"/>
        <v>201511</v>
      </c>
      <c r="AD12" s="61" t="str">
        <f t="shared" si="1"/>
        <v>201510</v>
      </c>
      <c r="AE12" s="61" t="str">
        <f t="shared" si="1"/>
        <v>201509</v>
      </c>
      <c r="AF12" s="61" t="str">
        <f t="shared" si="1"/>
        <v>201508</v>
      </c>
      <c r="AG12" s="26" t="s">
        <v>190</v>
      </c>
      <c r="AH12" s="26" t="s">
        <v>191</v>
      </c>
      <c r="AI12" s="26" t="s">
        <v>192</v>
      </c>
      <c r="AJ12" s="26" t="s">
        <v>193</v>
      </c>
      <c r="AK12" s="26" t="s">
        <v>194</v>
      </c>
    </row>
    <row r="13" spans="1:37">
      <c r="J13" s="721"/>
      <c r="K13" s="721"/>
      <c r="L13" s="721"/>
      <c r="M13" s="721"/>
      <c r="N13" s="721"/>
      <c r="P13" s="26">
        <f>历史数据!F55</f>
        <v>55</v>
      </c>
      <c r="Q13" s="26">
        <f>P13+$B$7</f>
        <v>149</v>
      </c>
      <c r="R13" s="26">
        <f>Q13-历史数据!$B$2</f>
        <v>147</v>
      </c>
      <c r="S13" s="26" t="s">
        <v>185</v>
      </c>
      <c r="T13" s="26">
        <f ca="1">HLOOKUP(T$11,历史数据!$I$3:$XFD$1048576,'汇报-seer2'!$R13,FALSE)</f>
        <v>453971</v>
      </c>
      <c r="U13" s="65">
        <f ca="1">HLOOKUP(U$11,历史数据!$I$3:$XFD$1048576,'汇报-seer2'!$R13,FALSE)</f>
        <v>504618</v>
      </c>
      <c r="V13" s="26">
        <f ca="1">HLOOKUP(V$11,历史数据!$I$3:$XFD$1048576,'汇报-seer2'!$R13,FALSE)</f>
        <v>350880</v>
      </c>
      <c r="W13" s="26">
        <f ca="1">HLOOKUP(W$11,历史数据!$I$3:$XFD$1048576,'汇报-seer2'!$R13,FALSE)</f>
        <v>314282</v>
      </c>
      <c r="X13" s="26">
        <f ca="1">HLOOKUP(X$11,历史数据!$I$3:$XFD$1048576,'汇报-seer2'!$R13,FALSE)</f>
        <v>344697</v>
      </c>
      <c r="Y13" s="26">
        <f ca="1">HLOOKUP(Y$11,历史数据!$I$3:$XFD$1048576,'汇报-seer2'!$R13,FALSE)</f>
        <v>324575</v>
      </c>
      <c r="Z13" s="26">
        <f ca="1">HLOOKUP(Z$11,历史数据!$I$3:$XFD$1048576,'汇报-seer2'!$R13,FALSE)</f>
        <v>463592</v>
      </c>
      <c r="AA13" s="26">
        <f ca="1">HLOOKUP(AA$11,历史数据!$I$3:$XFD$1048576,'汇报-seer2'!$R13,FALSE)</f>
        <v>633516</v>
      </c>
      <c r="AB13" s="26">
        <f ca="1">HLOOKUP(AB$11,历史数据!$I$3:$XFD$1048576,'汇报-seer2'!$R13,FALSE)</f>
        <v>847405</v>
      </c>
      <c r="AC13" s="26">
        <f ca="1">HLOOKUP(AC$11,历史数据!$I$3:$XFD$1048576,'汇报-seer2'!$R13,FALSE)</f>
        <v>939902</v>
      </c>
      <c r="AD13" s="26">
        <f ca="1">HLOOKUP(AD$11,历史数据!$I$3:$XFD$1048576,'汇报-seer2'!$R13,FALSE)</f>
        <v>1267803</v>
      </c>
      <c r="AE13" s="26">
        <f ca="1">HLOOKUP(AE$11,历史数据!$I$3:$XFD$1048576,'汇报-seer2'!$R13,FALSE)</f>
        <v>1087421</v>
      </c>
      <c r="AF13" s="26">
        <f ca="1">HLOOKUP(AF$11,历史数据!$I$3:$XFD$1048576,'汇报-seer2'!$R13,FALSE)</f>
        <v>2131326</v>
      </c>
      <c r="AG13" s="32">
        <f ca="1">T13/AF13-1</f>
        <v>-0.78700067469734802</v>
      </c>
      <c r="AH13" s="32">
        <f ca="1">T13/U13-1</f>
        <v>-0.10036701029293449</v>
      </c>
      <c r="AI13" s="32">
        <f ca="1">T13/$T$13</f>
        <v>1</v>
      </c>
      <c r="AJ13" s="32">
        <f ca="1">U13/$U$13</f>
        <v>1</v>
      </c>
      <c r="AK13" s="32">
        <f ca="1">AF13/$AF$13</f>
        <v>1</v>
      </c>
    </row>
    <row r="14" spans="1:37">
      <c r="J14" s="721"/>
      <c r="K14" s="721"/>
      <c r="L14" s="721"/>
      <c r="M14" s="721"/>
      <c r="N14" s="721"/>
      <c r="P14" s="26">
        <f>历史数据!F57</f>
        <v>57</v>
      </c>
      <c r="Q14" s="26">
        <f>P14+$B$7</f>
        <v>151</v>
      </c>
      <c r="R14" s="26">
        <f>Q14-历史数据!$B$2</f>
        <v>149</v>
      </c>
      <c r="S14" s="26" t="s">
        <v>186</v>
      </c>
      <c r="T14" s="26">
        <f ca="1">HLOOKUP(T$11,历史数据!$I$3:$XFD$1048576,'汇报-seer2'!$R14,FALSE)</f>
        <v>123527</v>
      </c>
      <c r="U14" s="65">
        <f ca="1">HLOOKUP(U$11,历史数据!$I$3:$XFD$1048576,'汇报-seer2'!$R14,FALSE)</f>
        <v>134644</v>
      </c>
      <c r="V14" s="26">
        <f ca="1">HLOOKUP(V$11,历史数据!$I$3:$XFD$1048576,'汇报-seer2'!$R14,FALSE)</f>
        <v>85147</v>
      </c>
      <c r="W14" s="26">
        <f ca="1">HLOOKUP(W$11,历史数据!$I$3:$XFD$1048576,'汇报-seer2'!$R14,FALSE)</f>
        <v>76674</v>
      </c>
      <c r="X14" s="26">
        <f ca="1">HLOOKUP(X$11,历史数据!$I$3:$XFD$1048576,'汇报-seer2'!$R14,FALSE)</f>
        <v>83180</v>
      </c>
      <c r="Y14" s="26">
        <f ca="1">HLOOKUP(Y$11,历史数据!$I$3:$XFD$1048576,'汇报-seer2'!$R14,FALSE)</f>
        <v>79732</v>
      </c>
      <c r="Z14" s="26">
        <f ca="1">HLOOKUP(Z$11,历史数据!$I$3:$XFD$1048576,'汇报-seer2'!$R14,FALSE)</f>
        <v>130121</v>
      </c>
      <c r="AA14" s="26">
        <f ca="1">HLOOKUP(AA$11,历史数据!$I$3:$XFD$1048576,'汇报-seer2'!$R14,FALSE)</f>
        <v>181309</v>
      </c>
      <c r="AB14" s="26">
        <f ca="1">HLOOKUP(AB$11,历史数据!$I$3:$XFD$1048576,'汇报-seer2'!$R14,FALSE)</f>
        <v>227954</v>
      </c>
      <c r="AC14" s="26">
        <f ca="1">HLOOKUP(AC$11,历史数据!$I$3:$XFD$1048576,'汇报-seer2'!$R14,FALSE)</f>
        <v>242003</v>
      </c>
      <c r="AD14" s="26">
        <f ca="1">HLOOKUP(AD$11,历史数据!$I$3:$XFD$1048576,'汇报-seer2'!$R14,FALSE)</f>
        <v>289689</v>
      </c>
      <c r="AE14" s="26">
        <f ca="1">HLOOKUP(AE$11,历史数据!$I$3:$XFD$1048576,'汇报-seer2'!$R14,FALSE)</f>
        <v>225896</v>
      </c>
      <c r="AF14" s="26">
        <f ca="1">HLOOKUP(AF$11,历史数据!$I$3:$XFD$1048576,'汇报-seer2'!$R14,FALSE)</f>
        <v>540946</v>
      </c>
      <c r="AG14" s="32">
        <f ca="1">T14/AF14-1</f>
        <v>-0.77164633808180483</v>
      </c>
      <c r="AH14" s="32">
        <f ca="1">T14/U14-1</f>
        <v>-8.2565877424913059E-2</v>
      </c>
      <c r="AI14" s="32">
        <f ca="1">T14/$T$13</f>
        <v>0.27210328413048412</v>
      </c>
      <c r="AJ14" s="32">
        <f ca="1">U14/$U$13</f>
        <v>0.2668236170727164</v>
      </c>
      <c r="AK14" s="32">
        <f ca="1">AF14/$AF$13</f>
        <v>0.25380725426330836</v>
      </c>
    </row>
    <row r="15" spans="1:37">
      <c r="J15" s="721"/>
      <c r="K15" s="721"/>
      <c r="L15" s="721"/>
      <c r="M15" s="721"/>
      <c r="N15" s="721"/>
      <c r="P15" s="26">
        <f>历史数据!F59</f>
        <v>59</v>
      </c>
      <c r="Q15" s="26">
        <f>P15+$B$7</f>
        <v>153</v>
      </c>
      <c r="R15" s="26">
        <f>Q15-历史数据!$B$2</f>
        <v>151</v>
      </c>
      <c r="S15" s="26" t="s">
        <v>187</v>
      </c>
      <c r="T15" s="26">
        <f ca="1">HLOOKUP(T$11,历史数据!$I$3:$XFD$1048576,'汇报-seer2'!$R15,FALSE)</f>
        <v>246838</v>
      </c>
      <c r="U15" s="65">
        <f ca="1">HLOOKUP(U$11,历史数据!$I$3:$XFD$1048576,'汇报-seer2'!$R15,FALSE)</f>
        <v>275504</v>
      </c>
      <c r="V15" s="26">
        <f ca="1">HLOOKUP(V$11,历史数据!$I$3:$XFD$1048576,'汇报-seer2'!$R15,FALSE)</f>
        <v>170994</v>
      </c>
      <c r="W15" s="26">
        <f ca="1">HLOOKUP(W$11,历史数据!$I$3:$XFD$1048576,'汇报-seer2'!$R15,FALSE)</f>
        <v>152851</v>
      </c>
      <c r="X15" s="26">
        <f ca="1">HLOOKUP(X$11,历史数据!$I$3:$XFD$1048576,'汇报-seer2'!$R15,FALSE)</f>
        <v>169510</v>
      </c>
      <c r="Y15" s="26">
        <f ca="1">HLOOKUP(Y$11,历史数据!$I$3:$XFD$1048576,'汇报-seer2'!$R15,FALSE)</f>
        <v>157337</v>
      </c>
      <c r="Z15" s="26">
        <f ca="1">HLOOKUP(Z$11,历史数据!$I$3:$XFD$1048576,'汇报-seer2'!$R15,FALSE)</f>
        <v>222996</v>
      </c>
      <c r="AA15" s="26">
        <f ca="1">HLOOKUP(AA$11,历史数据!$I$3:$XFD$1048576,'汇报-seer2'!$R15,FALSE)</f>
        <v>315855</v>
      </c>
      <c r="AB15" s="26">
        <f ca="1">HLOOKUP(AB$11,历史数据!$I$3:$XFD$1048576,'汇报-seer2'!$R15,FALSE)</f>
        <v>464934</v>
      </c>
      <c r="AC15" s="26">
        <f ca="1">HLOOKUP(AC$11,历史数据!$I$3:$XFD$1048576,'汇报-seer2'!$R15,FALSE)</f>
        <v>521669</v>
      </c>
      <c r="AD15" s="26">
        <f ca="1">HLOOKUP(AD$11,历史数据!$I$3:$XFD$1048576,'汇报-seer2'!$R15,FALSE)</f>
        <v>755946</v>
      </c>
      <c r="AE15" s="26">
        <f ca="1">HLOOKUP(AE$11,历史数据!$I$3:$XFD$1048576,'汇报-seer2'!$R15,FALSE)</f>
        <v>588833</v>
      </c>
      <c r="AF15" s="26">
        <f ca="1">HLOOKUP(AF$11,历史数据!$I$3:$XFD$1048576,'汇报-seer2'!$R15,FALSE)</f>
        <v>1327677</v>
      </c>
      <c r="AG15" s="32">
        <f ca="1">T15/AF15-1</f>
        <v>-0.81408279272744799</v>
      </c>
      <c r="AH15" s="32">
        <f ca="1">T15/U15-1</f>
        <v>-0.10404930599918694</v>
      </c>
      <c r="AI15" s="32">
        <f ca="1">T15/$T$13</f>
        <v>0.54373076694326294</v>
      </c>
      <c r="AJ15" s="32">
        <f ca="1">U15/$U$13</f>
        <v>0.54596546298388082</v>
      </c>
      <c r="AK15" s="32">
        <f ca="1">AF15/$AF$13</f>
        <v>0.62293473640353469</v>
      </c>
    </row>
    <row r="16" spans="1:37">
      <c r="J16" s="721"/>
      <c r="K16" s="721"/>
      <c r="L16" s="721"/>
      <c r="M16" s="721"/>
      <c r="N16" s="721"/>
      <c r="P16" s="26">
        <f>历史数据!F61</f>
        <v>61</v>
      </c>
      <c r="Q16" s="26">
        <f>P16+$B$7</f>
        <v>155</v>
      </c>
      <c r="R16" s="26">
        <f>Q16-历史数据!$B$2</f>
        <v>153</v>
      </c>
      <c r="S16" s="26" t="s">
        <v>188</v>
      </c>
      <c r="T16" s="26">
        <f ca="1">HLOOKUP(T$11,历史数据!$I$3:$XFD$1048576,'汇报-seer2'!$R16,FALSE)</f>
        <v>107935</v>
      </c>
      <c r="U16" s="65">
        <f ca="1">HLOOKUP(U$11,历史数据!$I$3:$XFD$1048576,'汇报-seer2'!$R16,FALSE)</f>
        <v>97592</v>
      </c>
      <c r="V16" s="26">
        <f ca="1">HLOOKUP(V$11,历史数据!$I$3:$XFD$1048576,'汇报-seer2'!$R16,FALSE)</f>
        <v>81622</v>
      </c>
      <c r="W16" s="26">
        <f ca="1">HLOOKUP(W$11,历史数据!$I$3:$XFD$1048576,'汇报-seer2'!$R16,FALSE)</f>
        <v>82633</v>
      </c>
      <c r="X16" s="26">
        <f ca="1">HLOOKUP(X$11,历史数据!$I$3:$XFD$1048576,'汇报-seer2'!$R16,FALSE)</f>
        <v>86716</v>
      </c>
      <c r="Y16" s="26">
        <f ca="1">HLOOKUP(Y$11,历史数据!$I$3:$XFD$1048576,'汇报-seer2'!$R16,FALSE)</f>
        <v>92489</v>
      </c>
      <c r="Z16" s="26">
        <f ca="1">HLOOKUP(Z$11,历史数据!$I$3:$XFD$1048576,'汇报-seer2'!$R16,FALSE)</f>
        <v>132787</v>
      </c>
      <c r="AA16" s="26">
        <f ca="1">HLOOKUP(AA$11,历史数据!$I$3:$XFD$1048576,'汇报-seer2'!$R16,FALSE)</f>
        <v>183688</v>
      </c>
      <c r="AB16" s="26">
        <f ca="1">HLOOKUP(AB$11,历史数据!$I$3:$XFD$1048576,'汇报-seer2'!$R16,FALSE)</f>
        <v>225872</v>
      </c>
      <c r="AC16" s="26">
        <f ca="1">HLOOKUP(AC$11,历史数据!$I$3:$XFD$1048576,'汇报-seer2'!$R16,FALSE)</f>
        <v>256883</v>
      </c>
      <c r="AD16" s="26">
        <f ca="1">HLOOKUP(AD$11,历史数据!$I$3:$XFD$1048576,'汇报-seer2'!$R16,FALSE)</f>
        <v>265966</v>
      </c>
      <c r="AE16" s="26">
        <f ca="1">HLOOKUP(AE$11,历史数据!$I$3:$XFD$1048576,'汇报-seer2'!$R16,FALSE)</f>
        <v>326902</v>
      </c>
      <c r="AF16" s="26">
        <f ca="1">HLOOKUP(AF$11,历史数据!$I$3:$XFD$1048576,'汇报-seer2'!$R16,FALSE)</f>
        <v>523059</v>
      </c>
      <c r="AG16" s="32">
        <f ca="1">T16/AF16-1</f>
        <v>-0.79364660583222923</v>
      </c>
      <c r="AH16" s="32">
        <f ca="1">T16/U16-1</f>
        <v>0.10598204770882869</v>
      </c>
      <c r="AI16" s="32">
        <f ca="1">T16/$T$13</f>
        <v>0.23775747790057075</v>
      </c>
      <c r="AJ16" s="32">
        <f ca="1">U16/$U$13</f>
        <v>0.19339777812127193</v>
      </c>
      <c r="AK16" s="32">
        <f ca="1">AF16/$AF$13</f>
        <v>0.24541482626308692</v>
      </c>
    </row>
    <row r="17" spans="2:37">
      <c r="J17" s="721"/>
      <c r="K17" s="721"/>
      <c r="L17" s="721"/>
      <c r="M17" s="721"/>
      <c r="N17" s="721"/>
      <c r="P17" s="26">
        <f>历史数据!F63</f>
        <v>63</v>
      </c>
      <c r="Q17" s="26">
        <f>P17+$B$7</f>
        <v>157</v>
      </c>
      <c r="R17" s="26">
        <f>Q17-历史数据!$B$2</f>
        <v>155</v>
      </c>
      <c r="S17" s="26" t="s">
        <v>189</v>
      </c>
      <c r="T17" s="26">
        <f ca="1">HLOOKUP(T$11,历史数据!$I$3:$XFD$1048576,'汇报-seer2'!$R17,FALSE)</f>
        <v>99198</v>
      </c>
      <c r="U17" s="65">
        <f ca="1">HLOOKUP(U$11,历史数据!$I$3:$XFD$1048576,'汇报-seer2'!$R17,FALSE)</f>
        <v>131522</v>
      </c>
      <c r="V17" s="26">
        <f ca="1">HLOOKUP(V$11,历史数据!$I$3:$XFD$1048576,'汇报-seer2'!$R17,FALSE)</f>
        <v>98264</v>
      </c>
      <c r="W17" s="26">
        <f ca="1">HLOOKUP(W$11,历史数据!$I$3:$XFD$1048576,'汇报-seer2'!$R17,FALSE)</f>
        <v>78798</v>
      </c>
      <c r="X17" s="26">
        <f ca="1">HLOOKUP(X$11,历史数据!$I$3:$XFD$1048576,'汇报-seer2'!$R17,FALSE)</f>
        <v>88471</v>
      </c>
      <c r="Y17" s="26">
        <f ca="1">HLOOKUP(Y$11,历史数据!$I$3:$XFD$1048576,'汇报-seer2'!$R17,FALSE)</f>
        <v>74749</v>
      </c>
      <c r="Z17" s="26">
        <f ca="1">HLOOKUP(Z$11,历史数据!$I$3:$XFD$1048576,'汇报-seer2'!$R17,FALSE)</f>
        <v>107809</v>
      </c>
      <c r="AA17" s="26">
        <f ca="1">HLOOKUP(AA$11,历史数据!$I$3:$XFD$1048576,'汇报-seer2'!$R17,FALSE)</f>
        <v>133973</v>
      </c>
      <c r="AB17" s="26">
        <f ca="1">HLOOKUP(AB$11,历史数据!$I$3:$XFD$1048576,'汇报-seer2'!$R17,FALSE)</f>
        <v>156599</v>
      </c>
      <c r="AC17" s="26">
        <f ca="1">HLOOKUP(AC$11,历史数据!$I$3:$XFD$1048576,'汇报-seer2'!$R17,FALSE)</f>
        <v>161350</v>
      </c>
      <c r="AD17" s="26">
        <f ca="1">HLOOKUP(AD$11,历史数据!$I$3:$XFD$1048576,'汇报-seer2'!$R17,FALSE)</f>
        <v>245891</v>
      </c>
      <c r="AE17" s="26">
        <f ca="1">HLOOKUP(AE$11,历史数据!$I$3:$XFD$1048576,'汇报-seer2'!$R17,FALSE)</f>
        <v>171686</v>
      </c>
      <c r="AF17" s="26">
        <f ca="1">HLOOKUP(AF$11,历史数据!$I$3:$XFD$1048576,'汇报-seer2'!$R17,FALSE)</f>
        <v>280590</v>
      </c>
      <c r="AG17" s="32">
        <f ca="1">T17/AF17-1</f>
        <v>-0.64646637442531807</v>
      </c>
      <c r="AH17" s="32">
        <f ca="1">T17/U17-1</f>
        <v>-0.24576876872310338</v>
      </c>
      <c r="AI17" s="32">
        <f ca="1">T17/$T$13</f>
        <v>0.21851175515616636</v>
      </c>
      <c r="AJ17" s="32">
        <f ca="1">U17/$U$13</f>
        <v>0.26063675889484716</v>
      </c>
      <c r="AK17" s="32">
        <f ca="1">AF17/$AF$13</f>
        <v>0.13165043733337839</v>
      </c>
    </row>
    <row r="18" spans="2:37">
      <c r="J18" s="721"/>
      <c r="K18" s="721"/>
      <c r="L18" s="721"/>
      <c r="M18" s="721"/>
      <c r="N18" s="721"/>
    </row>
    <row r="19" spans="2:37">
      <c r="J19" s="721"/>
      <c r="K19" s="721"/>
      <c r="L19" s="721"/>
      <c r="M19" s="721"/>
      <c r="N19" s="721"/>
    </row>
    <row r="20" spans="2:37">
      <c r="J20" s="721"/>
      <c r="K20" s="721"/>
      <c r="L20" s="721"/>
      <c r="M20" s="721"/>
      <c r="N20" s="721"/>
    </row>
    <row r="21" spans="2:37">
      <c r="J21" s="721"/>
      <c r="K21" s="721"/>
      <c r="L21" s="721"/>
      <c r="M21" s="721"/>
      <c r="N21" s="721"/>
      <c r="S21" s="26" t="s">
        <v>381</v>
      </c>
      <c r="T21" s="61" t="str">
        <f t="shared" ref="T21:AF21" si="2">T12</f>
        <v>201608</v>
      </c>
      <c r="U21" s="61" t="str">
        <f t="shared" si="2"/>
        <v>201607</v>
      </c>
      <c r="V21" s="61" t="str">
        <f t="shared" si="2"/>
        <v>201606</v>
      </c>
      <c r="W21" s="61" t="str">
        <f t="shared" si="2"/>
        <v>201605</v>
      </c>
      <c r="X21" s="61" t="str">
        <f t="shared" si="2"/>
        <v>201604</v>
      </c>
      <c r="Y21" s="61" t="str">
        <f t="shared" si="2"/>
        <v>201603</v>
      </c>
      <c r="Z21" s="61" t="str">
        <f t="shared" si="2"/>
        <v>201602</v>
      </c>
      <c r="AA21" s="61" t="str">
        <f t="shared" si="2"/>
        <v>201601</v>
      </c>
      <c r="AB21" s="61" t="str">
        <f t="shared" si="2"/>
        <v>201512</v>
      </c>
      <c r="AC21" s="61" t="str">
        <f t="shared" si="2"/>
        <v>201511</v>
      </c>
      <c r="AD21" s="61" t="str">
        <f t="shared" si="2"/>
        <v>201510</v>
      </c>
      <c r="AE21" s="61" t="str">
        <f t="shared" si="2"/>
        <v>201509</v>
      </c>
      <c r="AF21" s="61" t="str">
        <f t="shared" si="2"/>
        <v>201508</v>
      </c>
      <c r="AG21" s="26" t="s">
        <v>190</v>
      </c>
      <c r="AH21" s="26" t="s">
        <v>191</v>
      </c>
    </row>
    <row r="22" spans="2:37">
      <c r="J22" s="721"/>
      <c r="K22" s="721"/>
      <c r="L22" s="721"/>
      <c r="M22" s="721"/>
      <c r="N22" s="721"/>
      <c r="S22" s="26" t="s">
        <v>186</v>
      </c>
      <c r="T22" s="32">
        <f t="shared" ref="T22:AF22" ca="1" si="3">T14/T13</f>
        <v>0.27210328413048412</v>
      </c>
      <c r="U22" s="32">
        <f t="shared" ca="1" si="3"/>
        <v>0.2668236170727164</v>
      </c>
      <c r="V22" s="32">
        <f t="shared" ca="1" si="3"/>
        <v>0.24266700866393068</v>
      </c>
      <c r="W22" s="32">
        <f t="shared" ca="1" si="3"/>
        <v>0.24396561050266957</v>
      </c>
      <c r="X22" s="32">
        <f t="shared" ca="1" si="3"/>
        <v>0.24131338537904304</v>
      </c>
      <c r="Y22" s="32">
        <f t="shared" ca="1" si="3"/>
        <v>0.24565046599399215</v>
      </c>
      <c r="Z22" s="32">
        <f t="shared" ca="1" si="3"/>
        <v>0.28067999447790298</v>
      </c>
      <c r="AA22" s="32">
        <f t="shared" ca="1" si="3"/>
        <v>0.28619482380871203</v>
      </c>
      <c r="AB22" s="32">
        <f t="shared" ca="1" si="3"/>
        <v>0.26900242505059563</v>
      </c>
      <c r="AC22" s="32">
        <f t="shared" ca="1" si="3"/>
        <v>0.25747684333047488</v>
      </c>
      <c r="AD22" s="32">
        <f t="shared" ca="1" si="3"/>
        <v>0.2284968563727961</v>
      </c>
      <c r="AE22" s="32">
        <f t="shared" ca="1" si="3"/>
        <v>0.20773555044458403</v>
      </c>
      <c r="AF22" s="32">
        <f t="shared" ca="1" si="3"/>
        <v>0.25380725426330836</v>
      </c>
      <c r="AG22" s="32">
        <f ca="1">T22/AF22-1</f>
        <v>7.2086315737038831E-2</v>
      </c>
      <c r="AH22" s="32">
        <f ca="1">T22/U22-1</f>
        <v>1.9787105488225487E-2</v>
      </c>
    </row>
    <row r="23" spans="2:37">
      <c r="J23" s="721"/>
      <c r="K23" s="721"/>
      <c r="L23" s="721"/>
      <c r="M23" s="721"/>
      <c r="N23" s="721"/>
      <c r="S23" s="26" t="s">
        <v>187</v>
      </c>
      <c r="T23" s="32">
        <f ca="1">T15/T$13</f>
        <v>0.54373076694326294</v>
      </c>
      <c r="U23" s="32">
        <f t="shared" ref="U23:AF23" ca="1" si="4">U15/U$13</f>
        <v>0.54596546298388082</v>
      </c>
      <c r="V23" s="32">
        <f t="shared" ca="1" si="4"/>
        <v>0.48732900136798907</v>
      </c>
      <c r="W23" s="32">
        <f t="shared" ca="1" si="4"/>
        <v>0.48634983867991166</v>
      </c>
      <c r="X23" s="32">
        <f t="shared" ca="1" si="4"/>
        <v>0.49176523149316648</v>
      </c>
      <c r="Y23" s="32">
        <f t="shared" ca="1" si="4"/>
        <v>0.48474774705383966</v>
      </c>
      <c r="Z23" s="32">
        <f t="shared" ca="1" si="4"/>
        <v>0.48101779150632451</v>
      </c>
      <c r="AA23" s="32">
        <f t="shared" ca="1" si="4"/>
        <v>0.49857462163544408</v>
      </c>
      <c r="AB23" s="32">
        <f t="shared" ca="1" si="4"/>
        <v>0.54865619154949519</v>
      </c>
      <c r="AC23" s="32">
        <f t="shared" ca="1" si="4"/>
        <v>0.55502488557317675</v>
      </c>
      <c r="AD23" s="32">
        <f t="shared" ca="1" si="4"/>
        <v>0.59626456160775765</v>
      </c>
      <c r="AE23" s="32">
        <f t="shared" ca="1" si="4"/>
        <v>0.54149496837011613</v>
      </c>
      <c r="AF23" s="32">
        <f t="shared" ca="1" si="4"/>
        <v>0.62293473640353469</v>
      </c>
      <c r="AG23" s="32">
        <f ca="1">T23/AF23-1</f>
        <v>-0.12714649678640444</v>
      </c>
      <c r="AH23" s="32">
        <f ca="1">T23/U23-1</f>
        <v>-4.093108799235301E-3</v>
      </c>
    </row>
    <row r="24" spans="2:37">
      <c r="J24" s="721"/>
      <c r="K24" s="721"/>
      <c r="L24" s="721"/>
      <c r="M24" s="721"/>
      <c r="N24" s="721"/>
      <c r="S24" s="26" t="s">
        <v>188</v>
      </c>
      <c r="T24" s="32">
        <f t="shared" ref="T24:AF25" ca="1" si="5">T16/T$13</f>
        <v>0.23775747790057075</v>
      </c>
      <c r="U24" s="32">
        <f t="shared" ca="1" si="5"/>
        <v>0.19339777812127193</v>
      </c>
      <c r="V24" s="32">
        <f t="shared" ca="1" si="5"/>
        <v>0.23262083903328773</v>
      </c>
      <c r="W24" s="32">
        <f t="shared" ca="1" si="5"/>
        <v>0.2629262891288715</v>
      </c>
      <c r="X24" s="32">
        <f t="shared" ca="1" si="5"/>
        <v>0.25157167019150151</v>
      </c>
      <c r="Y24" s="32">
        <f t="shared" ca="1" si="5"/>
        <v>0.28495417083878921</v>
      </c>
      <c r="Z24" s="32">
        <f t="shared" ca="1" si="5"/>
        <v>0.28643074082382786</v>
      </c>
      <c r="AA24" s="32">
        <f t="shared" ca="1" si="5"/>
        <v>0.2899500565100171</v>
      </c>
      <c r="AB24" s="32">
        <f t="shared" ca="1" si="5"/>
        <v>0.2665455124763248</v>
      </c>
      <c r="AC24" s="32">
        <f t="shared" ca="1" si="5"/>
        <v>0.27330828107611221</v>
      </c>
      <c r="AD24" s="32">
        <f t="shared" ca="1" si="5"/>
        <v>0.20978495870415198</v>
      </c>
      <c r="AE24" s="32">
        <f t="shared" ca="1" si="5"/>
        <v>0.3006213784725511</v>
      </c>
      <c r="AF24" s="32">
        <f t="shared" ca="1" si="5"/>
        <v>0.24541482626308692</v>
      </c>
      <c r="AG24" s="32">
        <f ca="1">T24/AF24-1</f>
        <v>-3.1201653458000189E-2</v>
      </c>
      <c r="AH24" s="32">
        <f ca="1">T24/U24-1</f>
        <v>0.22937026583357456</v>
      </c>
    </row>
    <row r="25" spans="2:37">
      <c r="J25" s="721"/>
      <c r="K25" s="721"/>
      <c r="L25" s="721"/>
      <c r="M25" s="721"/>
      <c r="N25" s="721"/>
      <c r="S25" s="26" t="s">
        <v>189</v>
      </c>
      <c r="T25" s="32">
        <f t="shared" ca="1" si="5"/>
        <v>0.21851175515616636</v>
      </c>
      <c r="U25" s="32">
        <f t="shared" ca="1" si="5"/>
        <v>0.26063675889484716</v>
      </c>
      <c r="V25" s="32">
        <f t="shared" ca="1" si="5"/>
        <v>0.2800501595987232</v>
      </c>
      <c r="W25" s="32">
        <f t="shared" ca="1" si="5"/>
        <v>0.25072387219121678</v>
      </c>
      <c r="X25" s="32">
        <f t="shared" ca="1" si="5"/>
        <v>0.25666309831533202</v>
      </c>
      <c r="Y25" s="32">
        <f t="shared" ca="1" si="5"/>
        <v>0.23029808210737118</v>
      </c>
      <c r="Z25" s="32">
        <f t="shared" ca="1" si="5"/>
        <v>0.23255146766984763</v>
      </c>
      <c r="AA25" s="32">
        <f t="shared" ca="1" si="5"/>
        <v>0.21147532185453879</v>
      </c>
      <c r="AB25" s="32">
        <f t="shared" ca="1" si="5"/>
        <v>0.18479829597417999</v>
      </c>
      <c r="AC25" s="32">
        <f t="shared" ca="1" si="5"/>
        <v>0.17166683335071103</v>
      </c>
      <c r="AD25" s="32">
        <f t="shared" ca="1" si="5"/>
        <v>0.19395047968809034</v>
      </c>
      <c r="AE25" s="32">
        <f t="shared" ca="1" si="5"/>
        <v>0.1578836531573328</v>
      </c>
      <c r="AF25" s="32">
        <f t="shared" ca="1" si="5"/>
        <v>0.13165043733337839</v>
      </c>
      <c r="AG25" s="32">
        <f ca="1">T25/AF25-1</f>
        <v>0.65978753722503081</v>
      </c>
      <c r="AH25" s="32">
        <f ca="1">T25/U25-1</f>
        <v>-0.16162341765336319</v>
      </c>
    </row>
    <row r="28" spans="2:37">
      <c r="S28" s="25" t="s">
        <v>200</v>
      </c>
    </row>
    <row r="29" spans="2:37">
      <c r="T29" s="26" t="s">
        <v>206</v>
      </c>
      <c r="U29" s="26" t="s">
        <v>207</v>
      </c>
      <c r="V29" s="26" t="s">
        <v>208</v>
      </c>
      <c r="W29" s="26" t="s">
        <v>209</v>
      </c>
      <c r="X29" s="26" t="s">
        <v>210</v>
      </c>
      <c r="Y29" s="26" t="s">
        <v>211</v>
      </c>
      <c r="Z29" s="26" t="s">
        <v>212</v>
      </c>
      <c r="AA29" s="26" t="s">
        <v>213</v>
      </c>
      <c r="AB29" s="26" t="s">
        <v>214</v>
      </c>
      <c r="AC29" s="26" t="s">
        <v>215</v>
      </c>
      <c r="AD29" s="26" t="s">
        <v>216</v>
      </c>
      <c r="AE29" s="26" t="s">
        <v>217</v>
      </c>
      <c r="AF29" s="26" t="s">
        <v>218</v>
      </c>
      <c r="AG29" s="26" t="s">
        <v>219</v>
      </c>
      <c r="AH29" s="26" t="s">
        <v>220</v>
      </c>
      <c r="AI29" s="26" t="s">
        <v>221</v>
      </c>
      <c r="AJ29" s="26" t="s">
        <v>222</v>
      </c>
    </row>
    <row r="30" spans="2:37">
      <c r="R30" s="26" t="str">
        <f>"历史数据!"&amp;G2&amp;Q13</f>
        <v>历史数据!AG149</v>
      </c>
      <c r="S30" s="26" t="s">
        <v>201</v>
      </c>
      <c r="T30" s="26">
        <f ca="1">IF(OFFSET(INDIRECT($R$30),0,S$2),OFFSET(INDIRECT($R$30),0,S$2),#N/A)</f>
        <v>2947368</v>
      </c>
      <c r="U30" s="26">
        <f t="shared" ref="U30:AE30" ca="1" si="6">IF(OFFSET(INDIRECT($R$30),0,T$2),OFFSET(INDIRECT($R$30),0,T$2),#N/A)</f>
        <v>3079738</v>
      </c>
      <c r="V30" s="26">
        <f t="shared" ca="1" si="6"/>
        <v>2308778</v>
      </c>
      <c r="W30" s="26">
        <f t="shared" ca="1" si="6"/>
        <v>2268731</v>
      </c>
      <c r="X30" s="26">
        <f t="shared" ca="1" si="6"/>
        <v>2089460</v>
      </c>
      <c r="Y30" s="26">
        <f t="shared" ca="1" si="6"/>
        <v>2387729</v>
      </c>
      <c r="Z30" s="26">
        <f t="shared" ca="1" si="6"/>
        <v>3979432</v>
      </c>
      <c r="AA30" s="26">
        <f t="shared" ca="1" si="6"/>
        <v>3531009</v>
      </c>
      <c r="AB30" s="26">
        <f t="shared" ca="1" si="6"/>
        <v>2056121</v>
      </c>
      <c r="AC30" s="26">
        <f t="shared" ca="1" si="6"/>
        <v>2132995</v>
      </c>
      <c r="AD30" s="26">
        <f t="shared" ca="1" si="6"/>
        <v>1664045</v>
      </c>
      <c r="AE30" s="26">
        <f t="shared" ca="1" si="6"/>
        <v>1336817</v>
      </c>
      <c r="AF30" s="68">
        <f ca="1">AVERAGE(T30:AE30)</f>
        <v>2481851.9166666665</v>
      </c>
      <c r="AG30" s="68">
        <f ca="1">MAX(T30:AE30)</f>
        <v>3979432</v>
      </c>
      <c r="AH30" s="68">
        <f ca="1">MIN(T30:AE30)</f>
        <v>1336817</v>
      </c>
    </row>
    <row r="31" spans="2:37">
      <c r="B31" s="26" t="str">
        <f>B1&amp;"活跃趋势"</f>
        <v>约瑟传说活跃趋势</v>
      </c>
      <c r="S31" s="26" t="s">
        <v>202</v>
      </c>
      <c r="T31" s="26">
        <f ca="1">IF(OFFSET(INDIRECT($R$30),0,S$3),OFFSET(INDIRECT($R$30),0,S$3),#N/A)</f>
        <v>2061577</v>
      </c>
      <c r="U31" s="26">
        <f t="shared" ref="U31:AE31" ca="1" si="7">IF(OFFSET(INDIRECT($R$30),0,T$3),OFFSET(INDIRECT($R$30),0,T$3),#N/A)</f>
        <v>2060237</v>
      </c>
      <c r="V31" s="26">
        <f t="shared" ca="1" si="7"/>
        <v>1936115</v>
      </c>
      <c r="W31" s="26">
        <f t="shared" ca="1" si="7"/>
        <v>1932187</v>
      </c>
      <c r="X31" s="26">
        <f t="shared" ca="1" si="7"/>
        <v>2155426</v>
      </c>
      <c r="Y31" s="26">
        <f t="shared" ca="1" si="7"/>
        <v>2505451</v>
      </c>
      <c r="Z31" s="26">
        <f t="shared" ca="1" si="7"/>
        <v>3473205</v>
      </c>
      <c r="AA31" s="26">
        <f t="shared" ca="1" si="7"/>
        <v>3151666</v>
      </c>
      <c r="AB31" s="26">
        <f t="shared" ca="1" si="7"/>
        <v>1528100</v>
      </c>
      <c r="AC31" s="26">
        <f t="shared" ca="1" si="7"/>
        <v>1856269</v>
      </c>
      <c r="AD31" s="26">
        <f t="shared" ca="1" si="7"/>
        <v>1646602</v>
      </c>
      <c r="AE31" s="26">
        <f t="shared" ca="1" si="7"/>
        <v>1392639</v>
      </c>
      <c r="AF31" s="68">
        <f ca="1">AVERAGE(T31:AE31)</f>
        <v>2141622.8333333335</v>
      </c>
      <c r="AG31" s="68">
        <f ca="1">MAX(T31:AE31)</f>
        <v>3473205</v>
      </c>
      <c r="AH31" s="68">
        <f ca="1">MIN(T31:AE31)</f>
        <v>1392639</v>
      </c>
    </row>
    <row r="32" spans="2:37">
      <c r="S32" s="26" t="s">
        <v>203</v>
      </c>
      <c r="T32" s="26">
        <f ca="1">IF(OFFSET(INDIRECT($R$30),0,S$4),OFFSET(INDIRECT($R$30),0,S$4),#N/A)</f>
        <v>1589173</v>
      </c>
      <c r="U32" s="26">
        <f t="shared" ref="U32:AE32" ca="1" si="8">IF(OFFSET(INDIRECT($R$30),0,T$4),OFFSET(INDIRECT($R$30),0,T$4),#N/A)</f>
        <v>2131972</v>
      </c>
      <c r="V32" s="26">
        <f t="shared" ca="1" si="8"/>
        <v>1426267</v>
      </c>
      <c r="W32" s="26">
        <f t="shared" ca="1" si="8"/>
        <v>1536638</v>
      </c>
      <c r="X32" s="26">
        <f t="shared" ca="1" si="8"/>
        <v>1458871</v>
      </c>
      <c r="Y32" s="26">
        <f t="shared" ca="1" si="8"/>
        <v>1442393</v>
      </c>
      <c r="Z32" s="26">
        <f t="shared" ca="1" si="8"/>
        <v>2414126</v>
      </c>
      <c r="AA32" s="26">
        <f t="shared" ca="1" si="8"/>
        <v>2131326</v>
      </c>
      <c r="AB32" s="26">
        <f t="shared" ca="1" si="8"/>
        <v>1087421</v>
      </c>
      <c r="AC32" s="26">
        <f t="shared" ca="1" si="8"/>
        <v>1267803</v>
      </c>
      <c r="AD32" s="26">
        <f t="shared" ca="1" si="8"/>
        <v>939902</v>
      </c>
      <c r="AE32" s="26">
        <f t="shared" ca="1" si="8"/>
        <v>847405</v>
      </c>
      <c r="AF32" s="26">
        <f ca="1">AVERAGE(T32:AE32)</f>
        <v>1522774.75</v>
      </c>
      <c r="AG32" s="26">
        <f ca="1">MAX(T32:AE32)</f>
        <v>2414126</v>
      </c>
      <c r="AH32" s="26">
        <f ca="1">MIN(T32:AE32)</f>
        <v>847405</v>
      </c>
    </row>
    <row r="33" spans="19:34">
      <c r="S33" s="26" t="s">
        <v>205</v>
      </c>
      <c r="T33" s="26">
        <f ca="1">IF(OFFSET(INDIRECT($R$30),0,S$5),OFFSET(INDIRECT($R$30),0,S$5),#N/A)</f>
        <v>633516</v>
      </c>
      <c r="U33" s="26">
        <f t="shared" ref="U33:AE33" ca="1" si="9">IF(OFFSET(INDIRECT($R$30),0,T$5),OFFSET(INDIRECT($R$30),0,T$5),#N/A)</f>
        <v>463592</v>
      </c>
      <c r="V33" s="26">
        <f t="shared" ca="1" si="9"/>
        <v>324575</v>
      </c>
      <c r="W33" s="26">
        <f t="shared" ca="1" si="9"/>
        <v>344697</v>
      </c>
      <c r="X33" s="26">
        <f t="shared" ca="1" si="9"/>
        <v>314282</v>
      </c>
      <c r="Y33" s="26">
        <f t="shared" ca="1" si="9"/>
        <v>350880</v>
      </c>
      <c r="Z33" s="26">
        <f t="shared" ca="1" si="9"/>
        <v>504618</v>
      </c>
      <c r="AA33" s="26">
        <f t="shared" ca="1" si="9"/>
        <v>453971</v>
      </c>
      <c r="AB33" s="26" t="e">
        <f t="shared" ca="1" si="9"/>
        <v>#N/A</v>
      </c>
      <c r="AC33" s="26" t="e">
        <f t="shared" ca="1" si="9"/>
        <v>#N/A</v>
      </c>
      <c r="AD33" s="26" t="e">
        <f t="shared" ca="1" si="9"/>
        <v>#N/A</v>
      </c>
      <c r="AE33" s="26" t="e">
        <f t="shared" ca="1" si="9"/>
        <v>#N/A</v>
      </c>
      <c r="AF33" s="26" t="e">
        <f ca="1">AVERAGE(T33:AE33)</f>
        <v>#N/A</v>
      </c>
      <c r="AG33" s="26" t="e">
        <f ca="1">MAX(T33:AE33)</f>
        <v>#N/A</v>
      </c>
      <c r="AH33" s="26" t="e">
        <f ca="1">MIN(T33:AE33)</f>
        <v>#N/A</v>
      </c>
    </row>
    <row r="51" spans="2:37">
      <c r="S51" s="25" t="s">
        <v>229</v>
      </c>
    </row>
    <row r="52" spans="2:37">
      <c r="S52" s="25" t="s">
        <v>230</v>
      </c>
    </row>
    <row r="53" spans="2:37">
      <c r="B53" s="26" t="str">
        <f>B1&amp;"活跃用户构成的趋势"</f>
        <v>约瑟传说活跃用户构成的趋势</v>
      </c>
      <c r="T53" s="26" t="s">
        <v>206</v>
      </c>
      <c r="U53" s="26" t="s">
        <v>207</v>
      </c>
      <c r="V53" s="26" t="s">
        <v>208</v>
      </c>
      <c r="W53" s="26" t="s">
        <v>209</v>
      </c>
      <c r="X53" s="26" t="s">
        <v>210</v>
      </c>
      <c r="Y53" s="26" t="s">
        <v>211</v>
      </c>
      <c r="Z53" s="26" t="s">
        <v>212</v>
      </c>
      <c r="AA53" s="26" t="s">
        <v>213</v>
      </c>
      <c r="AB53" s="26" t="s">
        <v>214</v>
      </c>
      <c r="AC53" s="26" t="s">
        <v>215</v>
      </c>
      <c r="AD53" s="26" t="s">
        <v>216</v>
      </c>
      <c r="AE53" s="26" t="s">
        <v>217</v>
      </c>
      <c r="AF53" s="26" t="s">
        <v>218</v>
      </c>
      <c r="AG53" s="26" t="s">
        <v>219</v>
      </c>
      <c r="AH53" s="26" t="s">
        <v>220</v>
      </c>
      <c r="AI53" s="26" t="s">
        <v>221</v>
      </c>
      <c r="AJ53" s="26" t="s">
        <v>222</v>
      </c>
    </row>
    <row r="54" spans="2:37">
      <c r="R54" s="26" t="str">
        <f>"历史数据!"&amp;G2&amp;Q65</f>
        <v>历史数据!AG98</v>
      </c>
      <c r="S54" s="26" t="s">
        <v>201</v>
      </c>
      <c r="T54" s="68">
        <f ca="1">IF(OFFSET(INDIRECT($R$54),0,S$2),OFFSET(INDIRECT($R$54),0,S$2),#N/A)</f>
        <v>1227435.8</v>
      </c>
      <c r="U54" s="68">
        <f t="shared" ref="U54:AE54" ca="1" si="10">IF(OFFSET(INDIRECT($R$54),0,T$2),OFFSET(INDIRECT($R$54),0,T$2),#N/A)</f>
        <v>1741875.3</v>
      </c>
      <c r="V54" s="68">
        <f t="shared" ca="1" si="10"/>
        <v>1522021.3</v>
      </c>
      <c r="W54" s="68">
        <f t="shared" ca="1" si="10"/>
        <v>1453439.9</v>
      </c>
      <c r="X54" s="68">
        <f t="shared" ca="1" si="10"/>
        <v>1499981.4</v>
      </c>
      <c r="Y54" s="68">
        <f t="shared" ca="1" si="10"/>
        <v>1725219.8</v>
      </c>
      <c r="Z54" s="68">
        <f t="shared" ca="1" si="10"/>
        <v>2476571.5</v>
      </c>
      <c r="AA54" s="68">
        <f t="shared" ca="1" si="10"/>
        <v>2402269.6</v>
      </c>
      <c r="AB54" s="68">
        <f t="shared" ca="1" si="10"/>
        <v>1478618.4</v>
      </c>
      <c r="AC54" s="68">
        <f t="shared" ca="1" si="10"/>
        <v>1383718</v>
      </c>
      <c r="AD54" s="68">
        <f t="shared" ca="1" si="10"/>
        <v>1199312.8</v>
      </c>
      <c r="AE54" s="68">
        <f t="shared" ca="1" si="10"/>
        <v>1131953</v>
      </c>
      <c r="AF54" s="68">
        <f ca="1">AVERAGE(T54:AE54)</f>
        <v>1603534.7333333334</v>
      </c>
      <c r="AG54" s="68">
        <f ca="1">MAX(T54:AE54)</f>
        <v>2476571.5</v>
      </c>
      <c r="AH54" s="68">
        <f ca="1">MIN(T54:AE54)</f>
        <v>1131953</v>
      </c>
    </row>
    <row r="55" spans="2:37">
      <c r="S55" s="26" t="s">
        <v>202</v>
      </c>
      <c r="T55" s="68">
        <f ca="1">IF(OFFSET(INDIRECT($R$54),0,S$3),OFFSET(INDIRECT($R$54),0,S$3),#N/A)</f>
        <v>1745866</v>
      </c>
      <c r="U55" s="68">
        <f t="shared" ref="U55:AE55" ca="1" si="11">IF(OFFSET(INDIRECT($R$54),0,T$3),OFFSET(INDIRECT($R$54),0,T$3),#N/A)</f>
        <v>1797159</v>
      </c>
      <c r="V55" s="68">
        <f t="shared" ca="1" si="11"/>
        <v>1848836</v>
      </c>
      <c r="W55" s="68">
        <f t="shared" ca="1" si="11"/>
        <v>1393468</v>
      </c>
      <c r="X55" s="68">
        <f t="shared" ca="1" si="11"/>
        <v>1540612</v>
      </c>
      <c r="Y55" s="68">
        <f t="shared" ca="1" si="11"/>
        <v>1858708</v>
      </c>
      <c r="Z55" s="68">
        <f t="shared" ca="1" si="11"/>
        <v>1459841</v>
      </c>
      <c r="AA55" s="68">
        <f t="shared" ca="1" si="11"/>
        <v>1061352</v>
      </c>
      <c r="AB55" s="68">
        <f t="shared" ca="1" si="11"/>
        <v>579874</v>
      </c>
      <c r="AC55" s="68">
        <f t="shared" ca="1" si="11"/>
        <v>661254</v>
      </c>
      <c r="AD55" s="68">
        <f t="shared" ca="1" si="11"/>
        <v>619240</v>
      </c>
      <c r="AE55" s="68">
        <f t="shared" ca="1" si="11"/>
        <v>530547</v>
      </c>
      <c r="AF55" s="68">
        <f ca="1">AVERAGE(T55:AE55)</f>
        <v>1258063.0833333333</v>
      </c>
      <c r="AG55" s="68">
        <f ca="1">MAX(T55:AE55)</f>
        <v>1858708</v>
      </c>
      <c r="AH55" s="68">
        <f ca="1">MIN(T55:AE55)</f>
        <v>530547</v>
      </c>
    </row>
    <row r="56" spans="2:37">
      <c r="S56" s="26" t="s">
        <v>203</v>
      </c>
      <c r="T56" s="68">
        <f ca="1">IF(OFFSET(INDIRECT($R$54),0,S$4),OFFSET(INDIRECT($R$54),0,S$4),#N/A)</f>
        <v>663463</v>
      </c>
      <c r="U56" s="68">
        <f t="shared" ref="U56:AE56" ca="1" si="12">IF(OFFSET(INDIRECT($R$54),0,T$4),OFFSET(INDIRECT($R$54),0,T$4),#N/A)</f>
        <v>930701</v>
      </c>
      <c r="V56" s="68">
        <f t="shared" ca="1" si="12"/>
        <v>830325</v>
      </c>
      <c r="W56" s="68">
        <f t="shared" ca="1" si="12"/>
        <v>531407</v>
      </c>
      <c r="X56" s="68">
        <f t="shared" ca="1" si="12"/>
        <v>468345</v>
      </c>
      <c r="Y56" s="68">
        <f t="shared" ca="1" si="12"/>
        <v>458865</v>
      </c>
      <c r="Z56" s="68">
        <f t="shared" ca="1" si="12"/>
        <v>615533</v>
      </c>
      <c r="AA56" s="68">
        <f t="shared" ca="1" si="12"/>
        <v>452278</v>
      </c>
      <c r="AB56" s="68">
        <f t="shared" ca="1" si="12"/>
        <v>292759</v>
      </c>
      <c r="AC56" s="68">
        <f t="shared" ca="1" si="12"/>
        <v>277331</v>
      </c>
      <c r="AD56" s="68">
        <f t="shared" ca="1" si="12"/>
        <v>274962</v>
      </c>
      <c r="AE56" s="68">
        <f t="shared" ca="1" si="12"/>
        <v>250207</v>
      </c>
      <c r="AF56" s="68">
        <f ca="1">AVERAGE(T56:AE56)</f>
        <v>503848</v>
      </c>
      <c r="AG56" s="68">
        <f ca="1">MAX(T56:AE56)</f>
        <v>930701</v>
      </c>
      <c r="AH56" s="68">
        <f ca="1">MIN(T56:AE56)</f>
        <v>250207</v>
      </c>
    </row>
    <row r="57" spans="2:37">
      <c r="S57" s="26" t="s">
        <v>205</v>
      </c>
      <c r="T57" s="68">
        <f ca="1">IF(OFFSET(INDIRECT($R$54),0,S$5),OFFSET(INDIRECT($R$54),0,S$5),#N/A)</f>
        <v>217680</v>
      </c>
      <c r="U57" s="68">
        <f t="shared" ref="U57:AE57" ca="1" si="13">IF(OFFSET(INDIRECT($R$54),0,T$5),OFFSET(INDIRECT($R$54),0,T$5),#N/A)</f>
        <v>266778</v>
      </c>
      <c r="V57" s="68">
        <f t="shared" ca="1" si="13"/>
        <v>210619</v>
      </c>
      <c r="W57" s="68">
        <f t="shared" ca="1" si="13"/>
        <v>190240</v>
      </c>
      <c r="X57" s="68">
        <f t="shared" ca="1" si="13"/>
        <v>169196</v>
      </c>
      <c r="Y57" s="68">
        <f t="shared" ca="1" si="13"/>
        <v>185008</v>
      </c>
      <c r="Z57" s="68">
        <f t="shared" ca="1" si="13"/>
        <v>237249</v>
      </c>
      <c r="AA57" s="68">
        <f t="shared" ca="1" si="13"/>
        <v>223387</v>
      </c>
      <c r="AB57" s="68" t="e">
        <f t="shared" ca="1" si="13"/>
        <v>#N/A</v>
      </c>
      <c r="AC57" s="68" t="e">
        <f t="shared" ca="1" si="13"/>
        <v>#N/A</v>
      </c>
      <c r="AD57" s="68" t="e">
        <f t="shared" ca="1" si="13"/>
        <v>#N/A</v>
      </c>
      <c r="AE57" s="68" t="e">
        <f t="shared" ca="1" si="13"/>
        <v>#N/A</v>
      </c>
      <c r="AF57" s="68" t="e">
        <f ca="1">AVERAGE(T57:AE57)</f>
        <v>#N/A</v>
      </c>
      <c r="AG57" s="68" t="e">
        <f ca="1">MAX(T57:AE57)</f>
        <v>#N/A</v>
      </c>
      <c r="AH57" s="68" t="e">
        <f ca="1">MIN(T57:AE57)</f>
        <v>#N/A</v>
      </c>
    </row>
    <row r="60" spans="2:37">
      <c r="S60" s="25" t="s">
        <v>231</v>
      </c>
    </row>
    <row r="61" spans="2:37">
      <c r="P61" s="26" t="s">
        <v>240</v>
      </c>
      <c r="Q61" s="26" t="s">
        <v>196</v>
      </c>
      <c r="R61" s="26" t="s">
        <v>197</v>
      </c>
      <c r="T61" s="61" t="str">
        <f>T12</f>
        <v>201608</v>
      </c>
      <c r="U61" s="61" t="str">
        <f t="shared" ref="U61:AK61" si="14">U12</f>
        <v>201607</v>
      </c>
      <c r="V61" s="61" t="str">
        <f t="shared" si="14"/>
        <v>201606</v>
      </c>
      <c r="W61" s="61" t="str">
        <f t="shared" si="14"/>
        <v>201605</v>
      </c>
      <c r="X61" s="61" t="str">
        <f t="shared" si="14"/>
        <v>201604</v>
      </c>
      <c r="Y61" s="61" t="str">
        <f t="shared" si="14"/>
        <v>201603</v>
      </c>
      <c r="Z61" s="61" t="str">
        <f t="shared" si="14"/>
        <v>201602</v>
      </c>
      <c r="AA61" s="61" t="str">
        <f t="shared" si="14"/>
        <v>201601</v>
      </c>
      <c r="AB61" s="61" t="str">
        <f t="shared" si="14"/>
        <v>201512</v>
      </c>
      <c r="AC61" s="61" t="str">
        <f t="shared" si="14"/>
        <v>201511</v>
      </c>
      <c r="AD61" s="61" t="str">
        <f t="shared" si="14"/>
        <v>201510</v>
      </c>
      <c r="AE61" s="61" t="str">
        <f t="shared" si="14"/>
        <v>201509</v>
      </c>
      <c r="AF61" s="61" t="str">
        <f t="shared" si="14"/>
        <v>201508</v>
      </c>
      <c r="AG61" s="61" t="str">
        <f t="shared" si="14"/>
        <v>同比</v>
      </c>
      <c r="AH61" s="61" t="str">
        <f t="shared" si="14"/>
        <v>环比</v>
      </c>
      <c r="AI61" s="61" t="str">
        <f t="shared" si="14"/>
        <v>本月占比</v>
      </c>
      <c r="AJ61" s="61" t="str">
        <f t="shared" si="14"/>
        <v>上月占比</v>
      </c>
      <c r="AK61" s="61" t="str">
        <f t="shared" si="14"/>
        <v>去年占比</v>
      </c>
    </row>
    <row r="62" spans="2:37">
      <c r="P62" s="26">
        <f>历史数据!F16</f>
        <v>16</v>
      </c>
      <c r="Q62" s="26">
        <f>P62+$B$7</f>
        <v>110</v>
      </c>
      <c r="R62" s="26">
        <f>Q62-历史数据!$B$2</f>
        <v>108</v>
      </c>
      <c r="S62" s="26" t="s">
        <v>232</v>
      </c>
      <c r="T62" s="26">
        <f ca="1">HLOOKUP(T$11,历史数据!$I$3:$XFD$1048576,$R62,FALSE)</f>
        <v>154087</v>
      </c>
      <c r="U62" s="26">
        <f ca="1">HLOOKUP(U$11,历史数据!$I$3:$XFD$1048576,$R62,FALSE)</f>
        <v>152539</v>
      </c>
      <c r="V62" s="26">
        <f ca="1">HLOOKUP(V$11,历史数据!$I$3:$XFD$1048576,$R62,FALSE)</f>
        <v>111248</v>
      </c>
      <c r="W62" s="26">
        <f ca="1">HLOOKUP(W$11,历史数据!$I$3:$XFD$1048576,$R62,FALSE)</f>
        <v>102836</v>
      </c>
      <c r="X62" s="26">
        <f ca="1">HLOOKUP(X$11,历史数据!$I$3:$XFD$1048576,$R62,FALSE)</f>
        <v>124800</v>
      </c>
      <c r="Y62" s="26">
        <f ca="1">HLOOKUP(Y$11,历史数据!$I$3:$XFD$1048576,$R62,FALSE)</f>
        <v>138889</v>
      </c>
      <c r="Z62" s="26">
        <f ca="1">HLOOKUP(Z$11,历史数据!$I$3:$XFD$1048576,$R62,FALSE)</f>
        <v>180748</v>
      </c>
      <c r="AA62" s="26">
        <f ca="1">HLOOKUP(AA$11,历史数据!$I$3:$XFD$1048576,$R62,FALSE)</f>
        <v>124330</v>
      </c>
      <c r="AB62" s="26">
        <f ca="1">HLOOKUP(AB$11,历史数据!$I$3:$XFD$1048576,$R62,FALSE)</f>
        <v>143537</v>
      </c>
      <c r="AC62" s="26">
        <f ca="1">HLOOKUP(AC$11,历史数据!$I$3:$XFD$1048576,$R62,FALSE)</f>
        <v>145122</v>
      </c>
      <c r="AD62" s="26">
        <f ca="1">HLOOKUP(AD$11,历史数据!$I$3:$XFD$1048576,$R62,FALSE)</f>
        <v>180041</v>
      </c>
      <c r="AE62" s="26">
        <f ca="1">HLOOKUP(AE$11,历史数据!$I$3:$XFD$1048576,$R62,FALSE)</f>
        <v>190109</v>
      </c>
      <c r="AF62" s="26">
        <f ca="1">HLOOKUP(AF$11,历史数据!$I$3:$XFD$1048576,$R62,FALSE)</f>
        <v>299758</v>
      </c>
      <c r="AG62" s="32">
        <f ca="1">T62/AF62-1</f>
        <v>-0.48596200935421241</v>
      </c>
      <c r="AH62" s="32">
        <f ca="1">T62/U62-1</f>
        <v>1.0148224388516924E-2</v>
      </c>
      <c r="AI62" s="32">
        <f ca="1">T62/T$65</f>
        <v>0.68977603889214678</v>
      </c>
      <c r="AJ62" s="32">
        <f ca="1">U62/$U$65</f>
        <v>0.64294896922642453</v>
      </c>
      <c r="AK62" s="32">
        <f ca="1">AF62/$AF$65</f>
        <v>0.66277378072778248</v>
      </c>
    </row>
    <row r="63" spans="2:37">
      <c r="S63" s="26" t="s">
        <v>234</v>
      </c>
      <c r="T63" s="26">
        <f ca="1">T65-T62</f>
        <v>69300</v>
      </c>
      <c r="U63" s="26">
        <f t="shared" ref="U63:AF63" ca="1" si="15">U65-U62</f>
        <v>84710</v>
      </c>
      <c r="V63" s="26">
        <f t="shared" ca="1" si="15"/>
        <v>73760</v>
      </c>
      <c r="W63" s="26">
        <f t="shared" ca="1" si="15"/>
        <v>66360</v>
      </c>
      <c r="X63" s="26">
        <f t="shared" ca="1" si="15"/>
        <v>65440</v>
      </c>
      <c r="Y63" s="26">
        <f t="shared" ca="1" si="15"/>
        <v>71730</v>
      </c>
      <c r="Z63" s="26">
        <f t="shared" ca="1" si="15"/>
        <v>86030</v>
      </c>
      <c r="AA63" s="26">
        <f t="shared" ca="1" si="15"/>
        <v>93350</v>
      </c>
      <c r="AB63" s="26">
        <f t="shared" ca="1" si="15"/>
        <v>106670</v>
      </c>
      <c r="AC63" s="26">
        <f t="shared" ca="1" si="15"/>
        <v>129840</v>
      </c>
      <c r="AD63" s="26">
        <f t="shared" ca="1" si="15"/>
        <v>97290</v>
      </c>
      <c r="AE63" s="26">
        <f t="shared" ca="1" si="15"/>
        <v>102650</v>
      </c>
      <c r="AF63" s="26">
        <f t="shared" ca="1" si="15"/>
        <v>152520</v>
      </c>
      <c r="AG63" s="32">
        <f ca="1">T63/AF63-1</f>
        <v>-0.54563335955940206</v>
      </c>
      <c r="AH63" s="32">
        <f ca="1">T63/U63-1</f>
        <v>-0.1819147680321096</v>
      </c>
      <c r="AI63" s="32">
        <f ca="1">T63/T$65</f>
        <v>0.31022396110785316</v>
      </c>
      <c r="AJ63" s="32">
        <f ca="1">U63/$U$65</f>
        <v>0.35705103077357542</v>
      </c>
      <c r="AK63" s="32">
        <f ca="1">AF63/$AF$65</f>
        <v>0.33722621927221752</v>
      </c>
    </row>
    <row r="64" spans="2:37">
      <c r="P64" s="26">
        <f>历史数据!F10</f>
        <v>10</v>
      </c>
      <c r="Q64" s="26">
        <f>P64+$B$7</f>
        <v>104</v>
      </c>
      <c r="R64" s="26">
        <f>Q64-历史数据!$B$2</f>
        <v>102</v>
      </c>
      <c r="S64" s="26" t="s">
        <v>235</v>
      </c>
      <c r="T64" s="26">
        <f ca="1">HLOOKUP(T$11,历史数据!$I$3:$XFD$1048576,$R64,FALSE)</f>
        <v>37550</v>
      </c>
      <c r="U64" s="26">
        <f ca="1">HLOOKUP(U$11,历史数据!$I$3:$XFD$1048576,$R64,FALSE)</f>
        <v>52770</v>
      </c>
      <c r="V64" s="26">
        <f ca="1">HLOOKUP(V$11,历史数据!$I$3:$XFD$1048576,$R64,FALSE)</f>
        <v>41570</v>
      </c>
      <c r="W64" s="26">
        <f ca="1">HLOOKUP(W$11,历史数据!$I$3:$XFD$1048576,$R64,FALSE)</f>
        <v>33990</v>
      </c>
      <c r="X64" s="26">
        <f ca="1">HLOOKUP(X$11,历史数据!$I$3:$XFD$1048576,$R64,FALSE)</f>
        <v>32860</v>
      </c>
      <c r="Y64" s="26">
        <f ca="1">HLOOKUP(Y$11,历史数据!$I$3:$XFD$1048576,$R64,FALSE)</f>
        <v>38880</v>
      </c>
      <c r="Z64" s="26">
        <f ca="1">HLOOKUP(Z$11,历史数据!$I$3:$XFD$1048576,$R64,FALSE)</f>
        <v>52980</v>
      </c>
      <c r="AA64" s="26">
        <f ca="1">HLOOKUP(AA$11,历史数据!$I$3:$XFD$1048576,$R64,FALSE)</f>
        <v>59430</v>
      </c>
      <c r="AB64" s="26">
        <f ca="1">HLOOKUP(AB$11,历史数据!$I$3:$XFD$1048576,$R64,FALSE)</f>
        <v>72060</v>
      </c>
      <c r="AC64" s="26">
        <f ca="1">HLOOKUP(AC$11,历史数据!$I$3:$XFD$1048576,$R64,FALSE)</f>
        <v>94480</v>
      </c>
      <c r="AD64" s="26">
        <f ca="1">HLOOKUP(AD$11,历史数据!$I$3:$XFD$1048576,$R64,FALSE)</f>
        <v>61220</v>
      </c>
      <c r="AE64" s="26">
        <f ca="1">HLOOKUP(AE$11,历史数据!$I$3:$XFD$1048576,$R64,FALSE)</f>
        <v>65620</v>
      </c>
      <c r="AF64" s="26">
        <f ca="1">HLOOKUP(AF$11,历史数据!$I$3:$XFD$1048576,$R64,FALSE)</f>
        <v>114230</v>
      </c>
      <c r="AG64" s="32">
        <f ca="1">T64/AF64-1</f>
        <v>-0.67127724765823338</v>
      </c>
      <c r="AH64" s="32">
        <f ca="1">T64/U64-1</f>
        <v>-0.28842145158233845</v>
      </c>
      <c r="AI64" s="32">
        <f ca="1">T64/T$65</f>
        <v>0.16809393563636202</v>
      </c>
      <c r="AJ64" s="32">
        <f ca="1">U64/$U$65</f>
        <v>0.22242454130470518</v>
      </c>
      <c r="AK64" s="32">
        <f ca="1">AF64/$AF$65</f>
        <v>0.25256589973423427</v>
      </c>
    </row>
    <row r="65" spans="2:37">
      <c r="P65" s="26">
        <f>历史数据!F4</f>
        <v>4</v>
      </c>
      <c r="Q65" s="26">
        <f>P65+$B$7</f>
        <v>98</v>
      </c>
      <c r="R65" s="26">
        <f>Q65-历史数据!$B$2</f>
        <v>96</v>
      </c>
      <c r="S65" s="26" t="s">
        <v>233</v>
      </c>
      <c r="T65" s="26">
        <f ca="1">HLOOKUP(T$11,历史数据!$I$3:$XFD$1048576,$R65,FALSE)</f>
        <v>223387</v>
      </c>
      <c r="U65" s="26">
        <f ca="1">HLOOKUP(U$11,历史数据!$I$3:$XFD$1048576,$R65,FALSE)</f>
        <v>237249</v>
      </c>
      <c r="V65" s="26">
        <f ca="1">HLOOKUP(V$11,历史数据!$I$3:$XFD$1048576,$R65,FALSE)</f>
        <v>185008</v>
      </c>
      <c r="W65" s="26">
        <f ca="1">HLOOKUP(W$11,历史数据!$I$3:$XFD$1048576,$R65,FALSE)</f>
        <v>169196</v>
      </c>
      <c r="X65" s="26">
        <f ca="1">HLOOKUP(X$11,历史数据!$I$3:$XFD$1048576,$R65,FALSE)</f>
        <v>190240</v>
      </c>
      <c r="Y65" s="26">
        <f ca="1">HLOOKUP(Y$11,历史数据!$I$3:$XFD$1048576,$R65,FALSE)</f>
        <v>210619</v>
      </c>
      <c r="Z65" s="26">
        <f ca="1">HLOOKUP(Z$11,历史数据!$I$3:$XFD$1048576,$R65,FALSE)</f>
        <v>266778</v>
      </c>
      <c r="AA65" s="26">
        <f ca="1">HLOOKUP(AA$11,历史数据!$I$3:$XFD$1048576,$R65,FALSE)</f>
        <v>217680</v>
      </c>
      <c r="AB65" s="26">
        <f ca="1">HLOOKUP(AB$11,历史数据!$I$3:$XFD$1048576,$R65,FALSE)</f>
        <v>250207</v>
      </c>
      <c r="AC65" s="26">
        <f ca="1">HLOOKUP(AC$11,历史数据!$I$3:$XFD$1048576,$R65,FALSE)</f>
        <v>274962</v>
      </c>
      <c r="AD65" s="26">
        <f ca="1">HLOOKUP(AD$11,历史数据!$I$3:$XFD$1048576,$R65,FALSE)</f>
        <v>277331</v>
      </c>
      <c r="AE65" s="26">
        <f ca="1">HLOOKUP(AE$11,历史数据!$I$3:$XFD$1048576,$R65,FALSE)</f>
        <v>292759</v>
      </c>
      <c r="AF65" s="26">
        <f ca="1">HLOOKUP(AF$11,历史数据!$I$3:$XFD$1048576,$R65,FALSE)</f>
        <v>452278</v>
      </c>
      <c r="AG65" s="32">
        <f ca="1">T65/AF65-1</f>
        <v>-0.50608475318277701</v>
      </c>
      <c r="AH65" s="32">
        <f ca="1">T65/U65-1</f>
        <v>-5.8428065028725107E-2</v>
      </c>
      <c r="AI65" s="32">
        <f ca="1">T65/T$65</f>
        <v>1</v>
      </c>
      <c r="AJ65" s="32">
        <f ca="1">U65/$U$65</f>
        <v>1</v>
      </c>
      <c r="AK65" s="32">
        <f ca="1">AF65/$AF$65</f>
        <v>1</v>
      </c>
    </row>
    <row r="66" spans="2:37">
      <c r="AG66" s="32"/>
      <c r="AH66" s="32"/>
      <c r="AI66" s="32"/>
      <c r="AJ66" s="32"/>
      <c r="AK66" s="32"/>
    </row>
    <row r="70" spans="2:37">
      <c r="S70" s="25" t="s">
        <v>238</v>
      </c>
    </row>
    <row r="71" spans="2:37">
      <c r="P71" s="26" t="s">
        <v>240</v>
      </c>
      <c r="Q71" s="26" t="s">
        <v>196</v>
      </c>
      <c r="R71" s="26" t="s">
        <v>197</v>
      </c>
      <c r="S71" s="26" t="s">
        <v>241</v>
      </c>
      <c r="T71" s="61" t="str">
        <f>T12</f>
        <v>201608</v>
      </c>
      <c r="U71" s="61" t="str">
        <f t="shared" ref="U71:AF71" si="16">U12</f>
        <v>201607</v>
      </c>
      <c r="V71" s="61" t="str">
        <f t="shared" si="16"/>
        <v>201606</v>
      </c>
      <c r="W71" s="61" t="str">
        <f t="shared" si="16"/>
        <v>201605</v>
      </c>
      <c r="X71" s="61" t="str">
        <f t="shared" si="16"/>
        <v>201604</v>
      </c>
      <c r="Y71" s="61" t="str">
        <f t="shared" si="16"/>
        <v>201603</v>
      </c>
      <c r="Z71" s="61" t="str">
        <f t="shared" si="16"/>
        <v>201602</v>
      </c>
      <c r="AA71" s="61" t="str">
        <f t="shared" si="16"/>
        <v>201601</v>
      </c>
      <c r="AB71" s="61" t="str">
        <f t="shared" si="16"/>
        <v>201512</v>
      </c>
      <c r="AC71" s="61" t="str">
        <f t="shared" si="16"/>
        <v>201511</v>
      </c>
      <c r="AD71" s="61" t="str">
        <f t="shared" si="16"/>
        <v>201510</v>
      </c>
      <c r="AE71" s="61" t="str">
        <f t="shared" si="16"/>
        <v>201509</v>
      </c>
      <c r="AF71" s="61" t="str">
        <f t="shared" si="16"/>
        <v>201508</v>
      </c>
    </row>
    <row r="72" spans="2:37" ht="29.25" customHeight="1">
      <c r="P72" s="26">
        <v>22</v>
      </c>
      <c r="Q72" s="26">
        <f>P72+$B$7</f>
        <v>116</v>
      </c>
      <c r="R72" s="26">
        <f>Q72-历史数据!$B$2</f>
        <v>114</v>
      </c>
      <c r="S72" s="601" t="s">
        <v>753</v>
      </c>
      <c r="T72" s="196">
        <f ca="1">HLOOKUP(T$11,历史数据!$I$3:$XFD$1048576,$R72,FALSE)</f>
        <v>719</v>
      </c>
      <c r="U72" s="196">
        <f ca="1">HLOOKUP(U$11,历史数据!$I$3:$XFD$1048576,$R72,FALSE)</f>
        <v>963</v>
      </c>
      <c r="V72" s="196">
        <f ca="1">HLOOKUP(V$11,历史数据!$I$3:$XFD$1048576,$R72,FALSE)</f>
        <v>855</v>
      </c>
      <c r="W72" s="196">
        <f ca="1">HLOOKUP(W$11,历史数据!$I$3:$XFD$1048576,$R72,FALSE)</f>
        <v>645</v>
      </c>
      <c r="X72" s="196">
        <f ca="1">HLOOKUP(X$11,历史数据!$I$3:$XFD$1048576,$R72,FALSE)</f>
        <v>667</v>
      </c>
      <c r="Y72" s="196">
        <f ca="1">HLOOKUP(Y$11,历史数据!$I$3:$XFD$1048576,$R72,FALSE)</f>
        <v>663</v>
      </c>
      <c r="Z72" s="196">
        <f ca="1">HLOOKUP(Z$11,历史数据!$I$3:$XFD$1048576,$R72,FALSE)</f>
        <v>768</v>
      </c>
      <c r="AA72" s="196">
        <f ca="1">HLOOKUP(AA$11,历史数据!$I$3:$XFD$1048576,$R72,FALSE)</f>
        <v>784</v>
      </c>
      <c r="AB72" s="196">
        <f ca="1">HLOOKUP(AB$11,历史数据!$I$3:$XFD$1048576,$R72,FALSE)</f>
        <v>1118</v>
      </c>
      <c r="AC72" s="196">
        <f ca="1">HLOOKUP(AC$11,历史数据!$I$3:$XFD$1048576,$R72,FALSE)</f>
        <v>1184</v>
      </c>
      <c r="AD72" s="196">
        <f ca="1">HLOOKUP(AD$11,历史数据!$I$3:$XFD$1048576,$R72,FALSE)</f>
        <v>1327</v>
      </c>
      <c r="AE72" s="196">
        <f ca="1">HLOOKUP(AE$11,历史数据!$I$3:$XFD$1048576,$R72,FALSE)</f>
        <v>1077</v>
      </c>
      <c r="AF72" s="196">
        <f ca="1">HLOOKUP(AF$11,历史数据!$I$3:$XFD$1048576,$R72,FALSE)</f>
        <v>2153</v>
      </c>
      <c r="AG72" s="207"/>
    </row>
    <row r="73" spans="2:37">
      <c r="P73" s="26">
        <v>23</v>
      </c>
      <c r="Q73" s="26">
        <f>P73+$B$7</f>
        <v>117</v>
      </c>
      <c r="R73" s="26">
        <f>Q73-历史数据!$B$2</f>
        <v>115</v>
      </c>
      <c r="S73" s="29" t="s">
        <v>754</v>
      </c>
      <c r="T73" s="196">
        <f ca="1">HLOOKUP(T$11,历史数据!$I$3:$XFD$1048576,$R73,FALSE)</f>
        <v>706</v>
      </c>
      <c r="U73" s="196">
        <f ca="1">HLOOKUP(U$11,历史数据!$I$3:$XFD$1048576,$R73,FALSE)</f>
        <v>953</v>
      </c>
      <c r="V73" s="196">
        <f ca="1">HLOOKUP(V$11,历史数据!$I$3:$XFD$1048576,$R73,FALSE)</f>
        <v>723</v>
      </c>
      <c r="W73" s="196">
        <f ca="1">HLOOKUP(W$11,历史数据!$I$3:$XFD$1048576,$R73,FALSE)</f>
        <v>607</v>
      </c>
      <c r="X73" s="196">
        <f ca="1">HLOOKUP(X$11,历史数据!$I$3:$XFD$1048576,$R73,FALSE)</f>
        <v>684</v>
      </c>
      <c r="Y73" s="196">
        <f ca="1">HLOOKUP(Y$11,历史数据!$I$3:$XFD$1048576,$R73,FALSE)</f>
        <v>798</v>
      </c>
      <c r="Z73" s="196">
        <f ca="1">HLOOKUP(Z$11,历史数据!$I$3:$XFD$1048576,$R73,FALSE)</f>
        <v>1065</v>
      </c>
      <c r="AA73" s="196">
        <f ca="1">HLOOKUP(AA$11,历史数据!$I$3:$XFD$1048576,$R73,FALSE)</f>
        <v>860</v>
      </c>
      <c r="AB73" s="196">
        <f ca="1">HLOOKUP(AB$11,历史数据!$I$3:$XFD$1048576,$R73,FALSE)</f>
        <v>1254</v>
      </c>
      <c r="AC73" s="196">
        <f ca="1">HLOOKUP(AC$11,历史数据!$I$3:$XFD$1048576,$R73,FALSE)</f>
        <v>1335</v>
      </c>
      <c r="AD73" s="196">
        <f ca="1">HLOOKUP(AD$11,历史数据!$I$3:$XFD$1048576,$R73,FALSE)</f>
        <v>1148</v>
      </c>
      <c r="AE73" s="196">
        <f ca="1">HLOOKUP(AE$11,历史数据!$I$3:$XFD$1048576,$R73,FALSE)</f>
        <v>1368</v>
      </c>
      <c r="AF73" s="196">
        <f ca="1">HLOOKUP(AF$11,历史数据!$I$3:$XFD$1048576,$R73,FALSE)</f>
        <v>2221</v>
      </c>
    </row>
    <row r="74" spans="2:37" ht="18" customHeight="1">
      <c r="B74" s="26" t="str">
        <f>B1&amp;"活跃用户构成情况"</f>
        <v>约瑟传说活跃用户构成情况</v>
      </c>
      <c r="P74" s="26">
        <v>24</v>
      </c>
      <c r="Q74" s="26">
        <f>P74+$B$7</f>
        <v>118</v>
      </c>
      <c r="R74" s="26">
        <f>Q74-历史数据!$B$2</f>
        <v>116</v>
      </c>
      <c r="S74" s="29" t="s">
        <v>755</v>
      </c>
      <c r="T74" s="196">
        <f ca="1">HLOOKUP(T$11,历史数据!$I$3:$XFD$1048576,$R74,FALSE)</f>
        <v>3683</v>
      </c>
      <c r="U74" s="196">
        <f ca="1">HLOOKUP(U$11,历史数据!$I$3:$XFD$1048576,$R74,FALSE)</f>
        <v>3656</v>
      </c>
      <c r="V74" s="196">
        <f ca="1">HLOOKUP(V$11,历史数据!$I$3:$XFD$1048576,$R74,FALSE)</f>
        <v>3624</v>
      </c>
      <c r="W74" s="196">
        <f ca="1">HLOOKUP(W$11,历史数据!$I$3:$XFD$1048576,$R74,FALSE)</f>
        <v>3709</v>
      </c>
      <c r="X74" s="196">
        <f ca="1">HLOOKUP(X$11,历史数据!$I$3:$XFD$1048576,$R74,FALSE)</f>
        <v>3777</v>
      </c>
      <c r="Y74" s="196">
        <f ca="1">HLOOKUP(Y$11,历史数据!$I$3:$XFD$1048576,$R74,FALSE)</f>
        <v>3787</v>
      </c>
      <c r="Z74" s="196">
        <f ca="1">HLOOKUP(Z$11,历史数据!$I$3:$XFD$1048576,$R74,FALSE)</f>
        <v>3883</v>
      </c>
      <c r="AA74" s="196">
        <f ca="1">HLOOKUP(AA$11,历史数据!$I$3:$XFD$1048576,$R74,FALSE)</f>
        <v>4069</v>
      </c>
      <c r="AB74" s="196">
        <f ca="1">HLOOKUP(AB$11,历史数据!$I$3:$XFD$1048576,$R74,FALSE)</f>
        <v>4397</v>
      </c>
      <c r="AC74" s="196">
        <f ca="1">HLOOKUP(AC$11,历史数据!$I$3:$XFD$1048576,$R74,FALSE)</f>
        <v>4483</v>
      </c>
      <c r="AD74" s="196">
        <f ca="1">HLOOKUP(AD$11,历史数据!$I$3:$XFD$1048576,$R74,FALSE)</f>
        <v>4495</v>
      </c>
      <c r="AE74" s="196">
        <f ca="1">HLOOKUP(AE$11,历史数据!$I$3:$XFD$1048576,$R74,FALSE)</f>
        <v>4724</v>
      </c>
      <c r="AF74" s="196">
        <f ca="1">HLOOKUP(AF$11,历史数据!$I$3:$XFD$1048576,$R74,FALSE)</f>
        <v>5629</v>
      </c>
    </row>
    <row r="75" spans="2:37">
      <c r="P75" s="26">
        <v>25</v>
      </c>
      <c r="Q75" s="26">
        <f>P75+$B$7</f>
        <v>119</v>
      </c>
      <c r="R75" s="26">
        <f>Q75-历史数据!$B$2</f>
        <v>117</v>
      </c>
      <c r="S75" s="29" t="s">
        <v>756</v>
      </c>
      <c r="T75" s="196">
        <f ca="1">HLOOKUP(T$11,历史数据!$I$3:$XFD$1048576,$R75,FALSE)</f>
        <v>1170</v>
      </c>
      <c r="U75" s="196">
        <f ca="1">HLOOKUP(U$11,历史数据!$I$3:$XFD$1048576,$R75,FALSE)</f>
        <v>1441</v>
      </c>
      <c r="V75" s="196">
        <f ca="1">HLOOKUP(V$11,历史数据!$I$3:$XFD$1048576,$R75,FALSE)</f>
        <v>961</v>
      </c>
      <c r="W75" s="196">
        <f ca="1">HLOOKUP(W$11,历史数据!$I$3:$XFD$1048576,$R75,FALSE)</f>
        <v>777</v>
      </c>
      <c r="X75" s="196">
        <f ca="1">HLOOKUP(X$11,历史数据!$I$3:$XFD$1048576,$R75,FALSE)</f>
        <v>887</v>
      </c>
      <c r="Y75" s="196">
        <f ca="1">HLOOKUP(Y$11,历史数据!$I$3:$XFD$1048576,$R75,FALSE)</f>
        <v>831</v>
      </c>
      <c r="Z75" s="196">
        <f ca="1">HLOOKUP(Z$11,历史数据!$I$3:$XFD$1048576,$R75,FALSE)</f>
        <v>1457</v>
      </c>
      <c r="AA75" s="196">
        <f ca="1">HLOOKUP(AA$11,历史数据!$I$3:$XFD$1048576,$R75,FALSE)</f>
        <v>1217</v>
      </c>
      <c r="AB75" s="196">
        <f ca="1">HLOOKUP(AB$11,历史数据!$I$3:$XFD$1048576,$R75,FALSE)</f>
        <v>1230</v>
      </c>
      <c r="AC75" s="196">
        <f ca="1">HLOOKUP(AC$11,历史数据!$I$3:$XFD$1048576,$R75,FALSE)</f>
        <v>1368</v>
      </c>
      <c r="AD75" s="196">
        <f ca="1">HLOOKUP(AD$11,历史数据!$I$3:$XFD$1048576,$R75,FALSE)</f>
        <v>1358</v>
      </c>
      <c r="AE75" s="196">
        <f ca="1">HLOOKUP(AE$11,历史数据!$I$3:$XFD$1048576,$R75,FALSE)</f>
        <v>1254</v>
      </c>
      <c r="AF75" s="196">
        <f ca="1">HLOOKUP(AF$11,历史数据!$I$3:$XFD$1048576,$R75,FALSE)</f>
        <v>2077</v>
      </c>
    </row>
    <row r="76" spans="2:37">
      <c r="T76" s="207"/>
    </row>
    <row r="79" spans="2:37">
      <c r="S79" s="26" t="s">
        <v>242</v>
      </c>
    </row>
    <row r="80" spans="2:37">
      <c r="P80" s="26" t="s">
        <v>240</v>
      </c>
      <c r="Q80" s="26" t="s">
        <v>196</v>
      </c>
      <c r="R80" s="26" t="s">
        <v>197</v>
      </c>
      <c r="T80" s="61" t="str">
        <f>T12</f>
        <v>201608</v>
      </c>
      <c r="U80" s="61" t="str">
        <f t="shared" ref="U80:AF80" si="17">U12</f>
        <v>201607</v>
      </c>
      <c r="V80" s="61" t="str">
        <f t="shared" si="17"/>
        <v>201606</v>
      </c>
      <c r="W80" s="61" t="str">
        <f t="shared" si="17"/>
        <v>201605</v>
      </c>
      <c r="X80" s="61" t="str">
        <f t="shared" si="17"/>
        <v>201604</v>
      </c>
      <c r="Y80" s="61" t="str">
        <f t="shared" si="17"/>
        <v>201603</v>
      </c>
      <c r="Z80" s="61" t="str">
        <f t="shared" si="17"/>
        <v>201602</v>
      </c>
      <c r="AA80" s="61" t="str">
        <f t="shared" si="17"/>
        <v>201601</v>
      </c>
      <c r="AB80" s="61" t="str">
        <f t="shared" si="17"/>
        <v>201512</v>
      </c>
      <c r="AC80" s="61" t="str">
        <f t="shared" si="17"/>
        <v>201511</v>
      </c>
      <c r="AD80" s="61" t="str">
        <f t="shared" si="17"/>
        <v>201510</v>
      </c>
      <c r="AE80" s="61" t="str">
        <f t="shared" si="17"/>
        <v>201509</v>
      </c>
      <c r="AF80" s="61" t="str">
        <f t="shared" si="17"/>
        <v>201508</v>
      </c>
    </row>
    <row r="81" spans="16:32">
      <c r="P81" s="26">
        <f>历史数据!F26</f>
        <v>26</v>
      </c>
      <c r="Q81" s="26">
        <f>P81+$B$7</f>
        <v>120</v>
      </c>
      <c r="R81" s="26">
        <f>Q81-历史数据!$B$2</f>
        <v>118</v>
      </c>
      <c r="S81" s="601" t="s">
        <v>40</v>
      </c>
      <c r="T81" s="26">
        <f ca="1">HLOOKUP(T$11,历史数据!$I$3:$XFD$1048576,$R81,FALSE)</f>
        <v>719</v>
      </c>
      <c r="U81" s="26">
        <f ca="1">HLOOKUP(U$11,历史数据!$I$3:$XFD$1048576,$R81,FALSE)</f>
        <v>963</v>
      </c>
      <c r="V81" s="26">
        <f ca="1">HLOOKUP(V$11,历史数据!$I$3:$XFD$1048576,$R81,FALSE)</f>
        <v>855</v>
      </c>
      <c r="W81" s="26">
        <f ca="1">HLOOKUP(W$11,历史数据!$I$3:$XFD$1048576,$R81,FALSE)</f>
        <v>645</v>
      </c>
      <c r="X81" s="26">
        <f ca="1">HLOOKUP(X$11,历史数据!$I$3:$XFD$1048576,$R81,FALSE)</f>
        <v>667</v>
      </c>
      <c r="Y81" s="26">
        <f ca="1">HLOOKUP(Y$11,历史数据!$I$3:$XFD$1048576,$R81,FALSE)</f>
        <v>663</v>
      </c>
      <c r="Z81" s="26">
        <f ca="1">HLOOKUP(Z$11,历史数据!$I$3:$XFD$1048576,$R81,FALSE)</f>
        <v>768</v>
      </c>
      <c r="AA81" s="26">
        <f ca="1">HLOOKUP(AA$11,历史数据!$I$3:$XFD$1048576,$R81,FALSE)</f>
        <v>784</v>
      </c>
      <c r="AB81" s="26">
        <f ca="1">HLOOKUP(AB$11,历史数据!$I$3:$XFD$1048576,$R81,FALSE)</f>
        <v>1118</v>
      </c>
      <c r="AC81" s="26">
        <f ca="1">HLOOKUP(AC$11,历史数据!$I$3:$XFD$1048576,$R81,FALSE)</f>
        <v>1184</v>
      </c>
      <c r="AD81" s="26">
        <f ca="1">HLOOKUP(AD$11,历史数据!$I$3:$XFD$1048576,$R81,FALSE)</f>
        <v>1327</v>
      </c>
      <c r="AE81" s="26">
        <f ca="1">HLOOKUP(AE$11,历史数据!$I$3:$XFD$1048576,$R81,FALSE)</f>
        <v>1077</v>
      </c>
      <c r="AF81" s="26">
        <f ca="1">HLOOKUP(AF$11,历史数据!$I$3:$XFD$1048576,$R81,FALSE)</f>
        <v>2153</v>
      </c>
    </row>
    <row r="82" spans="16:32">
      <c r="P82" s="26">
        <f>历史数据!F27</f>
        <v>27</v>
      </c>
      <c r="Q82" s="26">
        <f>P82+$B$7</f>
        <v>121</v>
      </c>
      <c r="R82" s="26">
        <f>Q82-历史数据!$B$2</f>
        <v>119</v>
      </c>
      <c r="S82" s="29" t="s">
        <v>41</v>
      </c>
      <c r="T82" s="26">
        <f ca="1">HLOOKUP(T$11,历史数据!$I$3:$XFD$1048576,$R82,FALSE)</f>
        <v>1863</v>
      </c>
      <c r="U82" s="26">
        <f ca="1">HLOOKUP(U$11,历史数据!$I$3:$XFD$1048576,$R82,FALSE)</f>
        <v>1887</v>
      </c>
      <c r="V82" s="26">
        <f ca="1">HLOOKUP(V$11,历史数据!$I$3:$XFD$1048576,$R82,FALSE)</f>
        <v>1455</v>
      </c>
      <c r="W82" s="26">
        <f ca="1">HLOOKUP(W$11,历史数据!$I$3:$XFD$1048576,$R82,FALSE)</f>
        <v>1462</v>
      </c>
      <c r="X82" s="26">
        <f ca="1">HLOOKUP(X$11,历史数据!$I$3:$XFD$1048576,$R82,FALSE)</f>
        <v>1671</v>
      </c>
      <c r="Y82" s="26">
        <f ca="1">HLOOKUP(Y$11,历史数据!$I$3:$XFD$1048576,$R82,FALSE)</f>
        <v>1839</v>
      </c>
      <c r="Z82" s="26">
        <f ca="1">HLOOKUP(Z$11,历史数据!$I$3:$XFD$1048576,$R82,FALSE)</f>
        <v>2592</v>
      </c>
      <c r="AA82" s="26">
        <f ca="1">HLOOKUP(AA$11,历史数据!$I$3:$XFD$1048576,$R82,FALSE)</f>
        <v>2267</v>
      </c>
      <c r="AB82" s="26">
        <f ca="1">HLOOKUP(AB$11,历史数据!$I$3:$XFD$1048576,$R82,FALSE)</f>
        <v>2927</v>
      </c>
      <c r="AC82" s="26">
        <f ca="1">HLOOKUP(AC$11,历史数据!$I$3:$XFD$1048576,$R82,FALSE)</f>
        <v>3219</v>
      </c>
      <c r="AD82" s="26">
        <f ca="1">HLOOKUP(AD$11,历史数据!$I$3:$XFD$1048576,$R82,FALSE)</f>
        <v>2869</v>
      </c>
      <c r="AE82" s="26">
        <f ca="1">HLOOKUP(AE$11,历史数据!$I$3:$XFD$1048576,$R82,FALSE)</f>
        <v>3352</v>
      </c>
      <c r="AF82" s="26">
        <f ca="1">HLOOKUP(AF$11,历史数据!$I$3:$XFD$1048576,$R82,FALSE)</f>
        <v>5391</v>
      </c>
    </row>
    <row r="83" spans="16:32">
      <c r="P83" s="26">
        <f>历史数据!F28</f>
        <v>28</v>
      </c>
      <c r="Q83" s="26">
        <f>P83+$B$7</f>
        <v>122</v>
      </c>
      <c r="R83" s="26">
        <f>Q83-历史数据!$B$2</f>
        <v>120</v>
      </c>
      <c r="S83" s="29" t="s">
        <v>42</v>
      </c>
      <c r="T83" s="26">
        <f ca="1">HLOOKUP(T$11,历史数据!$I$3:$XFD$1048576,$R83,FALSE)</f>
        <v>951</v>
      </c>
      <c r="U83" s="26">
        <f ca="1">HLOOKUP(U$11,历史数据!$I$3:$XFD$1048576,$R83,FALSE)</f>
        <v>1472</v>
      </c>
      <c r="V83" s="26">
        <f ca="1">HLOOKUP(V$11,历史数据!$I$3:$XFD$1048576,$R83,FALSE)</f>
        <v>1046</v>
      </c>
      <c r="W83" s="26">
        <f ca="1">HLOOKUP(W$11,历史数据!$I$3:$XFD$1048576,$R83,FALSE)</f>
        <v>733</v>
      </c>
      <c r="X83" s="26">
        <f ca="1">HLOOKUP(X$11,历史数据!$I$3:$XFD$1048576,$R83,FALSE)</f>
        <v>798</v>
      </c>
      <c r="Y83" s="26">
        <f ca="1">HLOOKUP(Y$11,历史数据!$I$3:$XFD$1048576,$R83,FALSE)</f>
        <v>654</v>
      </c>
      <c r="Z83" s="26">
        <f ca="1">HLOOKUP(Z$11,历史数据!$I$3:$XFD$1048576,$R83,FALSE)</f>
        <v>1020</v>
      </c>
      <c r="AA83" s="26">
        <f ca="1">HLOOKUP(AA$11,历史数据!$I$3:$XFD$1048576,$R83,FALSE)</f>
        <v>1001</v>
      </c>
      <c r="AB83" s="26">
        <f ca="1">HLOOKUP(AB$11,历史数据!$I$3:$XFD$1048576,$R83,FALSE)</f>
        <v>930</v>
      </c>
      <c r="AC83" s="26">
        <f ca="1">HLOOKUP(AC$11,历史数据!$I$3:$XFD$1048576,$R83,FALSE)</f>
        <v>866</v>
      </c>
      <c r="AD83" s="26">
        <f ca="1">HLOOKUP(AD$11,历史数据!$I$3:$XFD$1048576,$R83,FALSE)</f>
        <v>952</v>
      </c>
      <c r="AE83" s="26">
        <f ca="1">HLOOKUP(AE$11,历史数据!$I$3:$XFD$1048576,$R83,FALSE)</f>
        <v>822</v>
      </c>
      <c r="AF83" s="26">
        <f ca="1">HLOOKUP(AF$11,历史数据!$I$3:$XFD$1048576,$R83,FALSE)</f>
        <v>1479</v>
      </c>
    </row>
    <row r="84" spans="16:32" ht="17.25">
      <c r="S84" s="605" t="s">
        <v>243</v>
      </c>
      <c r="T84" s="26">
        <f ca="1">SUM(T81:T83)</f>
        <v>3533</v>
      </c>
      <c r="U84" s="26">
        <f t="shared" ref="U84:AF84" ca="1" si="18">SUM(U81:U83)</f>
        <v>4322</v>
      </c>
      <c r="V84" s="26">
        <f t="shared" ca="1" si="18"/>
        <v>3356</v>
      </c>
      <c r="W84" s="26">
        <f t="shared" ca="1" si="18"/>
        <v>2840</v>
      </c>
      <c r="X84" s="26">
        <f t="shared" ca="1" si="18"/>
        <v>3136</v>
      </c>
      <c r="Y84" s="26">
        <f t="shared" ca="1" si="18"/>
        <v>3156</v>
      </c>
      <c r="Z84" s="26">
        <f t="shared" ca="1" si="18"/>
        <v>4380</v>
      </c>
      <c r="AA84" s="26">
        <f t="shared" ca="1" si="18"/>
        <v>4052</v>
      </c>
      <c r="AB84" s="26">
        <f t="shared" ca="1" si="18"/>
        <v>4975</v>
      </c>
      <c r="AC84" s="26">
        <f t="shared" ca="1" si="18"/>
        <v>5269</v>
      </c>
      <c r="AD84" s="26">
        <f t="shared" ca="1" si="18"/>
        <v>5148</v>
      </c>
      <c r="AE84" s="26">
        <f t="shared" ca="1" si="18"/>
        <v>5251</v>
      </c>
      <c r="AF84" s="26">
        <f t="shared" ca="1" si="18"/>
        <v>9023</v>
      </c>
    </row>
    <row r="85" spans="16:32" ht="17.25">
      <c r="P85" s="26">
        <v>6</v>
      </c>
      <c r="Q85" s="26">
        <f>P85+$B$7</f>
        <v>100</v>
      </c>
      <c r="R85" s="26">
        <f>Q85-历史数据!$B$2</f>
        <v>98</v>
      </c>
      <c r="S85" s="605" t="s">
        <v>601</v>
      </c>
      <c r="T85" s="26">
        <f ca="1">HLOOKUP(T$11,历史数据!$I$3:$XFD$1048576,$R85,FALSE)</f>
        <v>6278</v>
      </c>
      <c r="U85" s="26">
        <f ca="1">HLOOKUP(U$11,历史数据!$I$3:$XFD$1048576,$R85,FALSE)</f>
        <v>7013</v>
      </c>
      <c r="V85" s="26">
        <f ca="1">HLOOKUP(V$11,历史数据!$I$3:$XFD$1048576,$R85,FALSE)</f>
        <v>6163</v>
      </c>
      <c r="W85" s="26">
        <f ca="1">HLOOKUP(W$11,历史数据!$I$3:$XFD$1048576,$R85,FALSE)</f>
        <v>5738</v>
      </c>
      <c r="X85" s="26">
        <f ca="1">HLOOKUP(X$11,历史数据!$I$3:$XFD$1048576,$R85,FALSE)</f>
        <v>6015</v>
      </c>
      <c r="Y85" s="26">
        <f ca="1">HLOOKUP(Y$11,历史数据!$I$3:$XFD$1048576,$R85,FALSE)</f>
        <v>6079</v>
      </c>
      <c r="Z85" s="26">
        <f ca="1">HLOOKUP(Z$11,历史数据!$I$3:$XFD$1048576,$R85,FALSE)</f>
        <v>7173</v>
      </c>
      <c r="AA85" s="26">
        <f ca="1">HLOOKUP(AA$11,历史数据!$I$3:$XFD$1048576,$R85,FALSE)</f>
        <v>6930</v>
      </c>
      <c r="AB85" s="26">
        <f ca="1">HLOOKUP(AB$11,历史数据!$I$3:$XFD$1048576,$R85,FALSE)</f>
        <v>7999</v>
      </c>
      <c r="AC85" s="26">
        <f ca="1">HLOOKUP(AC$11,历史数据!$I$3:$XFD$1048576,$R85,FALSE)</f>
        <v>8313</v>
      </c>
      <c r="AD85" s="26">
        <f ca="1">HLOOKUP(AD$11,历史数据!$I$3:$XFD$1048576,$R85,FALSE)</f>
        <v>8144</v>
      </c>
      <c r="AE85" s="26">
        <f ca="1">HLOOKUP(AE$11,历史数据!$I$3:$XFD$1048576,$R85,FALSE)</f>
        <v>8325</v>
      </c>
      <c r="AF85" s="26">
        <f ca="1">HLOOKUP(AF$11,历史数据!$I$3:$XFD$1048576,$R85,FALSE)</f>
        <v>11979</v>
      </c>
    </row>
    <row r="87" spans="16:32">
      <c r="T87" s="61" t="str">
        <f>T12</f>
        <v>201608</v>
      </c>
      <c r="U87" s="61" t="str">
        <f t="shared" ref="U87:AF87" si="19">U12</f>
        <v>201607</v>
      </c>
      <c r="V87" s="61" t="str">
        <f t="shared" si="19"/>
        <v>201606</v>
      </c>
      <c r="W87" s="61" t="str">
        <f t="shared" si="19"/>
        <v>201605</v>
      </c>
      <c r="X87" s="61" t="str">
        <f t="shared" si="19"/>
        <v>201604</v>
      </c>
      <c r="Y87" s="61" t="str">
        <f t="shared" si="19"/>
        <v>201603</v>
      </c>
      <c r="Z87" s="61" t="str">
        <f t="shared" si="19"/>
        <v>201602</v>
      </c>
      <c r="AA87" s="61" t="str">
        <f t="shared" si="19"/>
        <v>201601</v>
      </c>
      <c r="AB87" s="61" t="str">
        <f t="shared" si="19"/>
        <v>201512</v>
      </c>
      <c r="AC87" s="61" t="str">
        <f t="shared" si="19"/>
        <v>201511</v>
      </c>
      <c r="AD87" s="61" t="str">
        <f t="shared" si="19"/>
        <v>201510</v>
      </c>
      <c r="AE87" s="61" t="str">
        <f t="shared" si="19"/>
        <v>201509</v>
      </c>
      <c r="AF87" s="61" t="str">
        <f t="shared" si="19"/>
        <v>201508</v>
      </c>
    </row>
    <row r="88" spans="16:32" ht="17.25">
      <c r="R88" s="604" t="s">
        <v>603</v>
      </c>
      <c r="S88" s="601" t="s">
        <v>244</v>
      </c>
      <c r="T88" s="32">
        <f ca="1">T81/T$84</f>
        <v>0.20350976507217661</v>
      </c>
      <c r="U88" s="32">
        <f t="shared" ref="U88:AF88" ca="1" si="20">U81/U$84</f>
        <v>0.22281351226284127</v>
      </c>
      <c r="V88" s="32">
        <f t="shared" ca="1" si="20"/>
        <v>0.25476758045292014</v>
      </c>
      <c r="W88" s="32">
        <f t="shared" ca="1" si="20"/>
        <v>0.22711267605633803</v>
      </c>
      <c r="X88" s="32">
        <f t="shared" ca="1" si="20"/>
        <v>0.21269132653061223</v>
      </c>
      <c r="Y88" s="32">
        <f t="shared" ca="1" si="20"/>
        <v>0.21007604562737642</v>
      </c>
      <c r="Z88" s="32">
        <f t="shared" ca="1" si="20"/>
        <v>0.17534246575342466</v>
      </c>
      <c r="AA88" s="32">
        <f t="shared" ca="1" si="20"/>
        <v>0.19348469891411649</v>
      </c>
      <c r="AB88" s="32">
        <f t="shared" ca="1" si="20"/>
        <v>0.22472361809045227</v>
      </c>
      <c r="AC88" s="32">
        <f t="shared" ca="1" si="20"/>
        <v>0.22471057126589486</v>
      </c>
      <c r="AD88" s="32">
        <f t="shared" ca="1" si="20"/>
        <v>0.25777000777000775</v>
      </c>
      <c r="AE88" s="32">
        <f t="shared" ca="1" si="20"/>
        <v>0.20510378975433252</v>
      </c>
      <c r="AF88" s="32">
        <f t="shared" ca="1" si="20"/>
        <v>0.23861243488861797</v>
      </c>
    </row>
    <row r="89" spans="16:32" ht="17.25">
      <c r="R89" s="604"/>
      <c r="S89" s="29" t="s">
        <v>245</v>
      </c>
      <c r="T89" s="32">
        <f ca="1">T82/T$84</f>
        <v>0.52731389753750357</v>
      </c>
      <c r="U89" s="32">
        <f t="shared" ref="T89:AF90" ca="1" si="21">U82/U$84</f>
        <v>0.43660342434058308</v>
      </c>
      <c r="V89" s="32">
        <f t="shared" ca="1" si="21"/>
        <v>0.43355184743742553</v>
      </c>
      <c r="W89" s="32">
        <f t="shared" ca="1" si="21"/>
        <v>0.51478873239436618</v>
      </c>
      <c r="X89" s="32">
        <f t="shared" ca="1" si="21"/>
        <v>0.53284438775510201</v>
      </c>
      <c r="Y89" s="32">
        <f t="shared" ca="1" si="21"/>
        <v>0.58269961977186313</v>
      </c>
      <c r="Z89" s="32">
        <f t="shared" ca="1" si="21"/>
        <v>0.59178082191780823</v>
      </c>
      <c r="AA89" s="32">
        <f t="shared" ca="1" si="21"/>
        <v>0.55947680157946689</v>
      </c>
      <c r="AB89" s="32">
        <f t="shared" ca="1" si="21"/>
        <v>0.58834170854271362</v>
      </c>
      <c r="AC89" s="32">
        <f t="shared" ca="1" si="21"/>
        <v>0.61093186562915169</v>
      </c>
      <c r="AD89" s="32">
        <f t="shared" ca="1" si="21"/>
        <v>0.55730380730380735</v>
      </c>
      <c r="AE89" s="32">
        <f t="shared" ca="1" si="21"/>
        <v>0.63835459912397641</v>
      </c>
      <c r="AF89" s="32">
        <f t="shared" ca="1" si="21"/>
        <v>0.59747312423805832</v>
      </c>
    </row>
    <row r="90" spans="16:32" ht="17.25">
      <c r="R90" s="604"/>
      <c r="S90" s="29" t="s">
        <v>246</v>
      </c>
      <c r="T90" s="32">
        <f t="shared" ca="1" si="21"/>
        <v>0.26917633739031982</v>
      </c>
      <c r="U90" s="32">
        <f t="shared" ca="1" si="21"/>
        <v>0.34058306339657568</v>
      </c>
      <c r="V90" s="32">
        <f t="shared" ca="1" si="21"/>
        <v>0.31168057210965433</v>
      </c>
      <c r="W90" s="32">
        <f t="shared" ca="1" si="21"/>
        <v>0.25809859154929576</v>
      </c>
      <c r="X90" s="32">
        <f t="shared" ca="1" si="21"/>
        <v>0.2544642857142857</v>
      </c>
      <c r="Y90" s="32">
        <f t="shared" ca="1" si="21"/>
        <v>0.20722433460076045</v>
      </c>
      <c r="Z90" s="32">
        <f t="shared" ca="1" si="21"/>
        <v>0.23287671232876711</v>
      </c>
      <c r="AA90" s="32">
        <f t="shared" ca="1" si="21"/>
        <v>0.2470384995064166</v>
      </c>
      <c r="AB90" s="32">
        <f t="shared" ca="1" si="21"/>
        <v>0.18693467336683417</v>
      </c>
      <c r="AC90" s="32">
        <f t="shared" ca="1" si="21"/>
        <v>0.1643575631049535</v>
      </c>
      <c r="AD90" s="32">
        <f t="shared" ca="1" si="21"/>
        <v>0.18492618492618493</v>
      </c>
      <c r="AE90" s="32">
        <f t="shared" ca="1" si="21"/>
        <v>0.1565416111216911</v>
      </c>
      <c r="AF90" s="32">
        <f t="shared" ca="1" si="21"/>
        <v>0.16391444087332374</v>
      </c>
    </row>
    <row r="91" spans="16:32" ht="17.25">
      <c r="R91" s="604" t="s">
        <v>602</v>
      </c>
      <c r="S91" s="601" t="s">
        <v>244</v>
      </c>
      <c r="T91" s="32">
        <f ca="1">T81/T$85</f>
        <v>0.11452691940108314</v>
      </c>
      <c r="U91" s="32">
        <f t="shared" ref="U91:AF91" ca="1" si="22">U81/U$85</f>
        <v>0.13731641237701411</v>
      </c>
      <c r="V91" s="32">
        <f t="shared" ca="1" si="22"/>
        <v>0.13873113743306831</v>
      </c>
      <c r="W91" s="32">
        <f t="shared" ca="1" si="22"/>
        <v>0.11240850470547228</v>
      </c>
      <c r="X91" s="32">
        <f t="shared" ca="1" si="22"/>
        <v>0.11088944305901911</v>
      </c>
      <c r="Y91" s="32">
        <f t="shared" ca="1" si="22"/>
        <v>0.10906399078795855</v>
      </c>
      <c r="Z91" s="32">
        <f t="shared" ca="1" si="22"/>
        <v>0.10706817231283981</v>
      </c>
      <c r="AA91" s="32">
        <f t="shared" ca="1" si="22"/>
        <v>0.11313131313131314</v>
      </c>
      <c r="AB91" s="32">
        <f t="shared" ca="1" si="22"/>
        <v>0.13976747093386674</v>
      </c>
      <c r="AC91" s="32">
        <f t="shared" ca="1" si="22"/>
        <v>0.14242752315650187</v>
      </c>
      <c r="AD91" s="32">
        <f t="shared" ca="1" si="22"/>
        <v>0.16294204322200392</v>
      </c>
      <c r="AE91" s="32">
        <f t="shared" ca="1" si="22"/>
        <v>0.12936936936936938</v>
      </c>
      <c r="AF91" s="32">
        <f t="shared" ca="1" si="22"/>
        <v>0.17973119626012188</v>
      </c>
    </row>
    <row r="92" spans="16:32">
      <c r="S92" s="29" t="s">
        <v>245</v>
      </c>
      <c r="T92" s="32">
        <f t="shared" ref="T92:AF93" ca="1" si="23">T82/T$85</f>
        <v>0.29675055750238932</v>
      </c>
      <c r="U92" s="32">
        <f t="shared" ca="1" si="23"/>
        <v>0.26907172394125195</v>
      </c>
      <c r="V92" s="32">
        <f t="shared" ca="1" si="23"/>
        <v>0.23608632159662502</v>
      </c>
      <c r="W92" s="32">
        <f t="shared" ca="1" si="23"/>
        <v>0.25479261066573722</v>
      </c>
      <c r="X92" s="32">
        <f t="shared" ca="1" si="23"/>
        <v>0.27780548628428925</v>
      </c>
      <c r="Y92" s="32">
        <f t="shared" ca="1" si="23"/>
        <v>0.30251686132587596</v>
      </c>
      <c r="Z92" s="32">
        <f t="shared" ca="1" si="23"/>
        <v>0.3613550815558344</v>
      </c>
      <c r="AA92" s="32">
        <f t="shared" ca="1" si="23"/>
        <v>0.3271284271284271</v>
      </c>
      <c r="AB92" s="32">
        <f t="shared" ca="1" si="23"/>
        <v>0.36592074009251158</v>
      </c>
      <c r="AC92" s="32">
        <f t="shared" ca="1" si="23"/>
        <v>0.38722482858173946</v>
      </c>
      <c r="AD92" s="32">
        <f t="shared" ca="1" si="23"/>
        <v>0.35228388998035365</v>
      </c>
      <c r="AE92" s="32">
        <f t="shared" ca="1" si="23"/>
        <v>0.40264264264264266</v>
      </c>
      <c r="AF92" s="32">
        <f t="shared" ca="1" si="23"/>
        <v>0.45003756574004505</v>
      </c>
    </row>
    <row r="93" spans="16:32">
      <c r="S93" s="29" t="s">
        <v>246</v>
      </c>
      <c r="T93" s="32">
        <f t="shared" ca="1" si="23"/>
        <v>0.15148136349155783</v>
      </c>
      <c r="U93" s="32">
        <f t="shared" ca="1" si="23"/>
        <v>0.2098959076001711</v>
      </c>
      <c r="V93" s="32">
        <f t="shared" ca="1" si="23"/>
        <v>0.16972253772513388</v>
      </c>
      <c r="W93" s="32">
        <f t="shared" ca="1" si="23"/>
        <v>0.12774485883583131</v>
      </c>
      <c r="X93" s="32">
        <f t="shared" ca="1" si="23"/>
        <v>0.13266832917705737</v>
      </c>
      <c r="Y93" s="32">
        <f t="shared" ca="1" si="23"/>
        <v>0.10758348412567857</v>
      </c>
      <c r="Z93" s="32">
        <f t="shared" ca="1" si="23"/>
        <v>0.14219991635299037</v>
      </c>
      <c r="AA93" s="32">
        <f t="shared" ca="1" si="23"/>
        <v>0.14444444444444443</v>
      </c>
      <c r="AB93" s="32">
        <f t="shared" ca="1" si="23"/>
        <v>0.11626453306663333</v>
      </c>
      <c r="AC93" s="32">
        <f t="shared" ca="1" si="23"/>
        <v>0.10417418501142789</v>
      </c>
      <c r="AD93" s="32">
        <f t="shared" ca="1" si="23"/>
        <v>0.1168958742632613</v>
      </c>
      <c r="AE93" s="32">
        <f t="shared" ca="1" si="23"/>
        <v>9.8738738738738743E-2</v>
      </c>
      <c r="AF93" s="32">
        <f t="shared" ca="1" si="23"/>
        <v>0.12346606561482594</v>
      </c>
    </row>
    <row r="95" spans="16:32" ht="17.25">
      <c r="S95" s="69" t="s">
        <v>247</v>
      </c>
    </row>
    <row r="96" spans="16:32" ht="17.25">
      <c r="P96" s="26" t="s">
        <v>240</v>
      </c>
      <c r="Q96" s="26" t="s">
        <v>196</v>
      </c>
      <c r="R96" s="26" t="s">
        <v>197</v>
      </c>
      <c r="S96" s="604" t="s">
        <v>252</v>
      </c>
      <c r="T96" s="61" t="str">
        <f>T12</f>
        <v>201608</v>
      </c>
      <c r="U96" s="61" t="str">
        <f t="shared" ref="U96:AF96" si="24">U12</f>
        <v>201607</v>
      </c>
      <c r="V96" s="61" t="str">
        <f t="shared" si="24"/>
        <v>201606</v>
      </c>
      <c r="W96" s="61" t="str">
        <f t="shared" si="24"/>
        <v>201605</v>
      </c>
      <c r="X96" s="61" t="str">
        <f t="shared" si="24"/>
        <v>201604</v>
      </c>
      <c r="Y96" s="61" t="str">
        <f t="shared" si="24"/>
        <v>201603</v>
      </c>
      <c r="Z96" s="61" t="str">
        <f t="shared" si="24"/>
        <v>201602</v>
      </c>
      <c r="AA96" s="61" t="str">
        <f t="shared" si="24"/>
        <v>201601</v>
      </c>
      <c r="AB96" s="61" t="str">
        <f t="shared" si="24"/>
        <v>201512</v>
      </c>
      <c r="AC96" s="61" t="str">
        <f t="shared" si="24"/>
        <v>201511</v>
      </c>
      <c r="AD96" s="61" t="str">
        <f t="shared" si="24"/>
        <v>201510</v>
      </c>
      <c r="AE96" s="61" t="str">
        <f t="shared" si="24"/>
        <v>201509</v>
      </c>
      <c r="AF96" s="61" t="str">
        <f t="shared" si="24"/>
        <v>201508</v>
      </c>
    </row>
    <row r="97" spans="2:32">
      <c r="B97" s="26" t="str">
        <f>B1&amp;"付费情况"</f>
        <v>约瑟传说付费情况</v>
      </c>
      <c r="P97" s="26">
        <f>历史数据!F38</f>
        <v>38</v>
      </c>
      <c r="Q97" s="26">
        <f>P97+$B$7</f>
        <v>132</v>
      </c>
      <c r="R97" s="26">
        <f>Q97-历史数据!$B$2</f>
        <v>130</v>
      </c>
      <c r="S97" s="601" t="s">
        <v>248</v>
      </c>
      <c r="T97" s="26">
        <f ca="1">HLOOKUP(T$11,历史数据!$I$3:$XFD$1048576,$R97,FALSE)</f>
        <v>42471</v>
      </c>
      <c r="U97" s="26">
        <f ca="1">HLOOKUP(U$11,历史数据!$I$3:$XFD$1048576,$R97,FALSE)</f>
        <v>62090</v>
      </c>
      <c r="V97" s="26">
        <f ca="1">HLOOKUP(V$11,历史数据!$I$3:$XFD$1048576,$R97,FALSE)</f>
        <v>39138</v>
      </c>
      <c r="W97" s="26">
        <f ca="1">HLOOKUP(W$11,历史数据!$I$3:$XFD$1048576,$R97,FALSE)</f>
        <v>37921</v>
      </c>
      <c r="X97" s="26">
        <f ca="1">HLOOKUP(X$11,历史数据!$I$3:$XFD$1048576,$R97,FALSE)</f>
        <v>36006</v>
      </c>
      <c r="Y97" s="26">
        <f ca="1">HLOOKUP(Y$11,历史数据!$I$3:$XFD$1048576,$R97,FALSE)</f>
        <v>45128</v>
      </c>
      <c r="Z97" s="26">
        <f ca="1">HLOOKUP(Z$11,历史数据!$I$3:$XFD$1048576,$R97,FALSE)</f>
        <v>40328</v>
      </c>
      <c r="AA97" s="26">
        <f ca="1">HLOOKUP(AA$11,历史数据!$I$3:$XFD$1048576,$R97,FALSE)</f>
        <v>41468</v>
      </c>
      <c r="AB97" s="26">
        <f ca="1">HLOOKUP(AB$11,历史数据!$I$3:$XFD$1048576,$R97,FALSE)</f>
        <v>53586</v>
      </c>
      <c r="AC97" s="26">
        <f ca="1">HLOOKUP(AC$11,历史数据!$I$3:$XFD$1048576,$R97,FALSE)</f>
        <v>59205</v>
      </c>
      <c r="AD97" s="26">
        <f ca="1">HLOOKUP(AD$11,历史数据!$I$3:$XFD$1048576,$R97,FALSE)</f>
        <v>63299</v>
      </c>
      <c r="AE97" s="26">
        <f ca="1">HLOOKUP(AE$11,历史数据!$I$3:$XFD$1048576,$R97,FALSE)</f>
        <v>49950</v>
      </c>
      <c r="AF97" s="26">
        <f ca="1">HLOOKUP(AF$11,历史数据!$I$3:$XFD$1048576,$R97,FALSE)</f>
        <v>103927</v>
      </c>
    </row>
    <row r="98" spans="2:32">
      <c r="P98" s="26">
        <f>历史数据!F39</f>
        <v>39</v>
      </c>
      <c r="Q98" s="26">
        <f>P98+$B$7</f>
        <v>133</v>
      </c>
      <c r="R98" s="26">
        <f>Q98-历史数据!$B$2</f>
        <v>131</v>
      </c>
      <c r="S98" s="29" t="s">
        <v>249</v>
      </c>
      <c r="T98" s="26">
        <f ca="1">HLOOKUP(T$11,历史数据!$I$3:$XFD$1048576,$R98,FALSE)</f>
        <v>38006</v>
      </c>
      <c r="U98" s="26">
        <f ca="1">HLOOKUP(U$11,历史数据!$I$3:$XFD$1048576,$R98,FALSE)</f>
        <v>37487</v>
      </c>
      <c r="V98" s="26">
        <f ca="1">HLOOKUP(V$11,历史数据!$I$3:$XFD$1048576,$R98,FALSE)</f>
        <v>27899</v>
      </c>
      <c r="W98" s="26">
        <f ca="1">HLOOKUP(W$11,历史数据!$I$3:$XFD$1048576,$R98,FALSE)</f>
        <v>21280</v>
      </c>
      <c r="X98" s="26">
        <f ca="1">HLOOKUP(X$11,历史数据!$I$3:$XFD$1048576,$R98,FALSE)</f>
        <v>27902</v>
      </c>
      <c r="Y98" s="26">
        <f ca="1">HLOOKUP(Y$11,历史数据!$I$3:$XFD$1048576,$R98,FALSE)</f>
        <v>36607</v>
      </c>
      <c r="Z98" s="26">
        <f ca="1">HLOOKUP(Z$11,历史数据!$I$3:$XFD$1048576,$R98,FALSE)</f>
        <v>41563</v>
      </c>
      <c r="AA98" s="26">
        <f ca="1">HLOOKUP(AA$11,历史数据!$I$3:$XFD$1048576,$R98,FALSE)</f>
        <v>29087</v>
      </c>
      <c r="AB98" s="26">
        <f ca="1">HLOOKUP(AB$11,历史数据!$I$3:$XFD$1048576,$R98,FALSE)</f>
        <v>44239</v>
      </c>
      <c r="AC98" s="26">
        <f ca="1">HLOOKUP(AC$11,历史数据!$I$3:$XFD$1048576,$R98,FALSE)</f>
        <v>45987</v>
      </c>
      <c r="AD98" s="26">
        <f ca="1">HLOOKUP(AD$11,历史数据!$I$3:$XFD$1048576,$R98,FALSE)</f>
        <v>42399</v>
      </c>
      <c r="AE98" s="26">
        <f ca="1">HLOOKUP(AE$11,历史数据!$I$3:$XFD$1048576,$R98,FALSE)</f>
        <v>47726</v>
      </c>
      <c r="AF98" s="26">
        <f ca="1">HLOOKUP(AF$11,历史数据!$I$3:$XFD$1048576,$R98,FALSE)</f>
        <v>78343</v>
      </c>
    </row>
    <row r="99" spans="2:32">
      <c r="P99" s="26">
        <f>历史数据!F40</f>
        <v>40</v>
      </c>
      <c r="Q99" s="26">
        <f>P99+$B$7</f>
        <v>134</v>
      </c>
      <c r="R99" s="26">
        <f>Q99-历史数据!$B$2</f>
        <v>132</v>
      </c>
      <c r="S99" s="29" t="s">
        <v>250</v>
      </c>
      <c r="T99" s="26">
        <f ca="1">HLOOKUP(T$11,历史数据!$I$3:$XFD$1048576,$R99,FALSE)</f>
        <v>78225</v>
      </c>
      <c r="U99" s="26">
        <f ca="1">HLOOKUP(U$11,历史数据!$I$3:$XFD$1048576,$R99,FALSE)</f>
        <v>67510</v>
      </c>
      <c r="V99" s="26">
        <f ca="1">HLOOKUP(V$11,历史数据!$I$3:$XFD$1048576,$R99,FALSE)</f>
        <v>68471</v>
      </c>
      <c r="W99" s="26">
        <f ca="1">HLOOKUP(W$11,历史数据!$I$3:$XFD$1048576,$R99,FALSE)</f>
        <v>72180</v>
      </c>
      <c r="X99" s="26">
        <f ca="1">HLOOKUP(X$11,历史数据!$I$3:$XFD$1048576,$R99,FALSE)</f>
        <v>84707</v>
      </c>
      <c r="Y99" s="26">
        <f ca="1">HLOOKUP(Y$11,历史数据!$I$3:$XFD$1048576,$R99,FALSE)</f>
        <v>79239</v>
      </c>
      <c r="Z99" s="26">
        <f ca="1">HLOOKUP(Z$11,历史数据!$I$3:$XFD$1048576,$R99,FALSE)</f>
        <v>97022</v>
      </c>
      <c r="AA99" s="26">
        <f ca="1">HLOOKUP(AA$11,历史数据!$I$3:$XFD$1048576,$R99,FALSE)</f>
        <v>83069</v>
      </c>
      <c r="AB99" s="26">
        <f ca="1">HLOOKUP(AB$11,历史数据!$I$3:$XFD$1048576,$R99,FALSE)</f>
        <v>95170</v>
      </c>
      <c r="AC99" s="26">
        <f ca="1">HLOOKUP(AC$11,历史数据!$I$3:$XFD$1048576,$R99,FALSE)</f>
        <v>109021</v>
      </c>
      <c r="AD99" s="26">
        <f ca="1">HLOOKUP(AD$11,历史数据!$I$3:$XFD$1048576,$R99,FALSE)</f>
        <v>110557</v>
      </c>
      <c r="AE99" s="26">
        <f ca="1">HLOOKUP(AE$11,历史数据!$I$3:$XFD$1048576,$R99,FALSE)</f>
        <v>126712</v>
      </c>
      <c r="AF99" s="26">
        <f ca="1">HLOOKUP(AF$11,历史数据!$I$3:$XFD$1048576,$R99,FALSE)</f>
        <v>171909</v>
      </c>
    </row>
    <row r="100" spans="2:32">
      <c r="P100" s="26">
        <f>历史数据!F41</f>
        <v>41</v>
      </c>
      <c r="Q100" s="26">
        <f>P100+$B$7</f>
        <v>135</v>
      </c>
      <c r="R100" s="26">
        <f>Q100-历史数据!$B$2</f>
        <v>133</v>
      </c>
      <c r="S100" s="29" t="s">
        <v>251</v>
      </c>
      <c r="T100" s="26">
        <f ca="1">HLOOKUP(T$11,历史数据!$I$3:$XFD$1048576,$R100,FALSE)</f>
        <v>64685</v>
      </c>
      <c r="U100" s="26">
        <f ca="1">HLOOKUP(U$11,历史数据!$I$3:$XFD$1048576,$R100,FALSE)</f>
        <v>70162</v>
      </c>
      <c r="V100" s="26">
        <f ca="1">HLOOKUP(V$11,历史数据!$I$3:$XFD$1048576,$R100,FALSE)</f>
        <v>49500</v>
      </c>
      <c r="W100" s="26">
        <f ca="1">HLOOKUP(W$11,历史数据!$I$3:$XFD$1048576,$R100,FALSE)</f>
        <v>37815</v>
      </c>
      <c r="X100" s="26">
        <f ca="1">HLOOKUP(X$11,历史数据!$I$3:$XFD$1048576,$R100,FALSE)</f>
        <v>41625</v>
      </c>
      <c r="Y100" s="26">
        <f ca="1">HLOOKUP(Y$11,历史数据!$I$3:$XFD$1048576,$R100,FALSE)</f>
        <v>49645</v>
      </c>
      <c r="Z100" s="26">
        <f ca="1">HLOOKUP(Z$11,历史数据!$I$3:$XFD$1048576,$R100,FALSE)</f>
        <v>87865</v>
      </c>
      <c r="AA100" s="26">
        <f ca="1">HLOOKUP(AA$11,历史数据!$I$3:$XFD$1048576,$R100,FALSE)</f>
        <v>64056</v>
      </c>
      <c r="AB100" s="26">
        <f ca="1">HLOOKUP(AB$11,历史数据!$I$3:$XFD$1048576,$R100,FALSE)</f>
        <v>57212</v>
      </c>
      <c r="AC100" s="26">
        <f ca="1">HLOOKUP(AC$11,历史数据!$I$3:$XFD$1048576,$R100,FALSE)</f>
        <v>61957</v>
      </c>
      <c r="AD100" s="26">
        <f ca="1">HLOOKUP(AD$11,历史数据!$I$3:$XFD$1048576,$R100,FALSE)</f>
        <v>66379</v>
      </c>
      <c r="AE100" s="26">
        <f ca="1">HLOOKUP(AE$11,历史数据!$I$3:$XFD$1048576,$R100,FALSE)</f>
        <v>70425</v>
      </c>
      <c r="AF100" s="26">
        <f ca="1">HLOOKUP(AF$11,历史数据!$I$3:$XFD$1048576,$R100,FALSE)</f>
        <v>100149</v>
      </c>
    </row>
    <row r="101" spans="2:32" ht="17.25">
      <c r="S101" s="605" t="s">
        <v>254</v>
      </c>
      <c r="T101" s="26">
        <f ca="1">SUM(T97:T100)</f>
        <v>223387</v>
      </c>
      <c r="U101" s="26">
        <f t="shared" ref="U101:AF101" ca="1" si="25">SUM(U97:U100)</f>
        <v>237249</v>
      </c>
      <c r="V101" s="26">
        <f t="shared" ca="1" si="25"/>
        <v>185008</v>
      </c>
      <c r="W101" s="26">
        <f t="shared" ca="1" si="25"/>
        <v>169196</v>
      </c>
      <c r="X101" s="26">
        <f t="shared" ca="1" si="25"/>
        <v>190240</v>
      </c>
      <c r="Y101" s="26">
        <f t="shared" ca="1" si="25"/>
        <v>210619</v>
      </c>
      <c r="Z101" s="26">
        <f t="shared" ca="1" si="25"/>
        <v>266778</v>
      </c>
      <c r="AA101" s="26">
        <f t="shared" ca="1" si="25"/>
        <v>217680</v>
      </c>
      <c r="AB101" s="26">
        <f t="shared" ca="1" si="25"/>
        <v>250207</v>
      </c>
      <c r="AC101" s="26">
        <f t="shared" ca="1" si="25"/>
        <v>276170</v>
      </c>
      <c r="AD101" s="26">
        <f t="shared" ca="1" si="25"/>
        <v>282634</v>
      </c>
      <c r="AE101" s="26">
        <f t="shared" ca="1" si="25"/>
        <v>294813</v>
      </c>
      <c r="AF101" s="26">
        <f t="shared" ca="1" si="25"/>
        <v>454328</v>
      </c>
    </row>
    <row r="103" spans="2:32" ht="17.25">
      <c r="S103" s="69" t="s">
        <v>253</v>
      </c>
      <c r="T103" s="61" t="str">
        <f>T12</f>
        <v>201608</v>
      </c>
      <c r="U103" s="61" t="str">
        <f t="shared" ref="U103:AF103" si="26">U12</f>
        <v>201607</v>
      </c>
      <c r="V103" s="61" t="str">
        <f t="shared" si="26"/>
        <v>201606</v>
      </c>
      <c r="W103" s="61" t="str">
        <f t="shared" si="26"/>
        <v>201605</v>
      </c>
      <c r="X103" s="61" t="str">
        <f t="shared" si="26"/>
        <v>201604</v>
      </c>
      <c r="Y103" s="61" t="str">
        <f t="shared" si="26"/>
        <v>201603</v>
      </c>
      <c r="Z103" s="61" t="str">
        <f t="shared" si="26"/>
        <v>201602</v>
      </c>
      <c r="AA103" s="61" t="str">
        <f t="shared" si="26"/>
        <v>201601</v>
      </c>
      <c r="AB103" s="61" t="str">
        <f t="shared" si="26"/>
        <v>201512</v>
      </c>
      <c r="AC103" s="61" t="str">
        <f t="shared" si="26"/>
        <v>201511</v>
      </c>
      <c r="AD103" s="61" t="str">
        <f t="shared" si="26"/>
        <v>201510</v>
      </c>
      <c r="AE103" s="61" t="str">
        <f t="shared" si="26"/>
        <v>201509</v>
      </c>
      <c r="AF103" s="61" t="str">
        <f t="shared" si="26"/>
        <v>201508</v>
      </c>
    </row>
    <row r="104" spans="2:32">
      <c r="S104" s="601" t="s">
        <v>248</v>
      </c>
      <c r="T104" s="32">
        <f ca="1">T97/T$101</f>
        <v>0.19012297045038432</v>
      </c>
      <c r="U104" s="32">
        <f t="shared" ref="U104:AF104" ca="1" si="27">U97/U$101</f>
        <v>0.26170816315348011</v>
      </c>
      <c r="V104" s="32">
        <f t="shared" ca="1" si="27"/>
        <v>0.21154760875205397</v>
      </c>
      <c r="W104" s="32">
        <f t="shared" ca="1" si="27"/>
        <v>0.22412468379867137</v>
      </c>
      <c r="X104" s="32">
        <f t="shared" ca="1" si="27"/>
        <v>0.18926619007569387</v>
      </c>
      <c r="Y104" s="32">
        <f t="shared" ca="1" si="27"/>
        <v>0.214263670419098</v>
      </c>
      <c r="Z104" s="32">
        <f t="shared" ca="1" si="27"/>
        <v>0.15116688782433335</v>
      </c>
      <c r="AA104" s="32">
        <f t="shared" ca="1" si="27"/>
        <v>0.19049981624402793</v>
      </c>
      <c r="AB104" s="32">
        <f t="shared" ca="1" si="27"/>
        <v>0.21416666999724229</v>
      </c>
      <c r="AC104" s="32">
        <f t="shared" ca="1" si="27"/>
        <v>0.21437882463699895</v>
      </c>
      <c r="AD104" s="32">
        <f t="shared" ca="1" si="27"/>
        <v>0.2239610237975615</v>
      </c>
      <c r="AE104" s="32">
        <f t="shared" ca="1" si="27"/>
        <v>0.16942943492993864</v>
      </c>
      <c r="AF104" s="32">
        <f t="shared" ca="1" si="27"/>
        <v>0.22874883344191863</v>
      </c>
    </row>
    <row r="105" spans="2:32">
      <c r="S105" s="29" t="s">
        <v>249</v>
      </c>
      <c r="T105" s="32">
        <f t="shared" ref="T105:AF107" ca="1" si="28">T98/T$101</f>
        <v>0.17013523615966911</v>
      </c>
      <c r="U105" s="32">
        <f t="shared" ca="1" si="28"/>
        <v>0.15800698843830743</v>
      </c>
      <c r="V105" s="32">
        <f t="shared" ca="1" si="28"/>
        <v>0.15079888437256767</v>
      </c>
      <c r="W105" s="32">
        <f t="shared" ca="1" si="28"/>
        <v>0.12577129482966501</v>
      </c>
      <c r="X105" s="32">
        <f t="shared" ca="1" si="28"/>
        <v>0.14666736753574433</v>
      </c>
      <c r="Y105" s="32">
        <f t="shared" ca="1" si="28"/>
        <v>0.17380673158641907</v>
      </c>
      <c r="Z105" s="32">
        <f t="shared" ca="1" si="28"/>
        <v>0.15579620508437728</v>
      </c>
      <c r="AA105" s="32">
        <f t="shared" ca="1" si="28"/>
        <v>0.13362274898934215</v>
      </c>
      <c r="AB105" s="32">
        <f t="shared" ca="1" si="28"/>
        <v>0.17680960164983395</v>
      </c>
      <c r="AC105" s="32">
        <f t="shared" ca="1" si="28"/>
        <v>0.16651700039830539</v>
      </c>
      <c r="AD105" s="32">
        <f t="shared" ca="1" si="28"/>
        <v>0.15001379876447984</v>
      </c>
      <c r="AE105" s="32">
        <f t="shared" ca="1" si="28"/>
        <v>0.16188566989922426</v>
      </c>
      <c r="AF105" s="32">
        <f t="shared" ca="1" si="28"/>
        <v>0.17243709390572451</v>
      </c>
    </row>
    <row r="106" spans="2:32">
      <c r="S106" s="29" t="s">
        <v>250</v>
      </c>
      <c r="T106" s="32">
        <f t="shared" ca="1" si="28"/>
        <v>0.35017704700810703</v>
      </c>
      <c r="U106" s="32">
        <f t="shared" ca="1" si="28"/>
        <v>0.28455335955051442</v>
      </c>
      <c r="V106" s="32">
        <f t="shared" ca="1" si="28"/>
        <v>0.37009750929689528</v>
      </c>
      <c r="W106" s="32">
        <f t="shared" ca="1" si="28"/>
        <v>0.42660582992505736</v>
      </c>
      <c r="X106" s="32">
        <f t="shared" ca="1" si="28"/>
        <v>0.44526387720773758</v>
      </c>
      <c r="Y106" s="32">
        <f t="shared" ca="1" si="28"/>
        <v>0.37621961931259762</v>
      </c>
      <c r="Z106" s="32">
        <f t="shared" ca="1" si="28"/>
        <v>0.36368066332306265</v>
      </c>
      <c r="AA106" s="32">
        <f t="shared" ca="1" si="28"/>
        <v>0.38161062109518562</v>
      </c>
      <c r="AB106" s="32">
        <f t="shared" ca="1" si="28"/>
        <v>0.38036505773219775</v>
      </c>
      <c r="AC106" s="32">
        <f t="shared" ca="1" si="28"/>
        <v>0.39476047362132022</v>
      </c>
      <c r="AD106" s="32">
        <f t="shared" ca="1" si="28"/>
        <v>0.39116666784604825</v>
      </c>
      <c r="AE106" s="32">
        <f t="shared" ca="1" si="28"/>
        <v>0.4298046558326804</v>
      </c>
      <c r="AF106" s="32">
        <f t="shared" ca="1" si="28"/>
        <v>0.37838081738303603</v>
      </c>
    </row>
    <row r="107" spans="2:32">
      <c r="S107" s="29" t="s">
        <v>251</v>
      </c>
      <c r="T107" s="32">
        <f t="shared" ca="1" si="28"/>
        <v>0.2895647463818396</v>
      </c>
      <c r="U107" s="32">
        <f t="shared" ca="1" si="28"/>
        <v>0.29573148885769801</v>
      </c>
      <c r="V107" s="32">
        <f t="shared" ca="1" si="28"/>
        <v>0.26755599757848308</v>
      </c>
      <c r="W107" s="32">
        <f t="shared" ca="1" si="28"/>
        <v>0.22349819144660629</v>
      </c>
      <c r="X107" s="32">
        <f t="shared" ca="1" si="28"/>
        <v>0.21880256518082422</v>
      </c>
      <c r="Y107" s="32">
        <f t="shared" ca="1" si="28"/>
        <v>0.23570997868188531</v>
      </c>
      <c r="Z107" s="32">
        <f t="shared" ca="1" si="28"/>
        <v>0.32935624376822675</v>
      </c>
      <c r="AA107" s="32">
        <f t="shared" ca="1" si="28"/>
        <v>0.29426681367144431</v>
      </c>
      <c r="AB107" s="32">
        <f t="shared" ca="1" si="28"/>
        <v>0.22865867062072603</v>
      </c>
      <c r="AC107" s="32">
        <f t="shared" ca="1" si="28"/>
        <v>0.22434370134337545</v>
      </c>
      <c r="AD107" s="32">
        <f t="shared" ca="1" si="28"/>
        <v>0.23485850959191037</v>
      </c>
      <c r="AE107" s="32">
        <f t="shared" ca="1" si="28"/>
        <v>0.23888023933815672</v>
      </c>
      <c r="AF107" s="32">
        <f t="shared" ca="1" si="28"/>
        <v>0.22043325526932084</v>
      </c>
    </row>
    <row r="110" spans="2:32" ht="17.25">
      <c r="P110" s="26" t="s">
        <v>240</v>
      </c>
      <c r="Q110" s="26" t="s">
        <v>196</v>
      </c>
      <c r="R110" s="26" t="s">
        <v>197</v>
      </c>
      <c r="S110" s="604" t="s">
        <v>255</v>
      </c>
      <c r="T110" s="61" t="str">
        <f>T12</f>
        <v>201608</v>
      </c>
      <c r="U110" s="61" t="str">
        <f t="shared" ref="U110:AF110" si="29">U12</f>
        <v>201607</v>
      </c>
      <c r="V110" s="61" t="str">
        <f t="shared" si="29"/>
        <v>201606</v>
      </c>
      <c r="W110" s="61" t="str">
        <f t="shared" si="29"/>
        <v>201605</v>
      </c>
      <c r="X110" s="61" t="str">
        <f t="shared" si="29"/>
        <v>201604</v>
      </c>
      <c r="Y110" s="61" t="str">
        <f t="shared" si="29"/>
        <v>201603</v>
      </c>
      <c r="Z110" s="61" t="str">
        <f t="shared" si="29"/>
        <v>201602</v>
      </c>
      <c r="AA110" s="61" t="str">
        <f t="shared" si="29"/>
        <v>201601</v>
      </c>
      <c r="AB110" s="61" t="str">
        <f t="shared" si="29"/>
        <v>201512</v>
      </c>
      <c r="AC110" s="61" t="str">
        <f t="shared" si="29"/>
        <v>201511</v>
      </c>
      <c r="AD110" s="61" t="str">
        <f t="shared" si="29"/>
        <v>201510</v>
      </c>
      <c r="AE110" s="61" t="str">
        <f t="shared" si="29"/>
        <v>201509</v>
      </c>
      <c r="AF110" s="61" t="str">
        <f t="shared" si="29"/>
        <v>201508</v>
      </c>
    </row>
    <row r="111" spans="2:32">
      <c r="P111" s="26">
        <f>历史数据!F42</f>
        <v>42</v>
      </c>
      <c r="Q111" s="26">
        <f>P111+$B$7</f>
        <v>136</v>
      </c>
      <c r="R111" s="26">
        <f>Q111-历史数据!$B$2</f>
        <v>134</v>
      </c>
      <c r="S111" s="601" t="s">
        <v>58</v>
      </c>
      <c r="T111" s="26">
        <f ca="1">HLOOKUP(T$11,历史数据!$I$3:$XFD$1048576,$R111,FALSE)</f>
        <v>42471</v>
      </c>
      <c r="U111" s="26">
        <f ca="1">HLOOKUP(U$11,历史数据!$I$3:$XFD$1048576,$R111,FALSE)</f>
        <v>62090</v>
      </c>
      <c r="V111" s="26">
        <f ca="1">HLOOKUP(V$11,历史数据!$I$3:$XFD$1048576,$R111,FALSE)</f>
        <v>39138</v>
      </c>
      <c r="W111" s="26">
        <f ca="1">HLOOKUP(W$11,历史数据!$I$3:$XFD$1048576,$R111,FALSE)</f>
        <v>37921</v>
      </c>
      <c r="X111" s="26">
        <f ca="1">HLOOKUP(X$11,历史数据!$I$3:$XFD$1048576,$R111,FALSE)</f>
        <v>36006</v>
      </c>
      <c r="Y111" s="26">
        <f ca="1">HLOOKUP(Y$11,历史数据!$I$3:$XFD$1048576,$R111,FALSE)</f>
        <v>45128</v>
      </c>
      <c r="Z111" s="26">
        <f ca="1">HLOOKUP(Z$11,历史数据!$I$3:$XFD$1048576,$R111,FALSE)</f>
        <v>40328</v>
      </c>
      <c r="AA111" s="26">
        <f ca="1">HLOOKUP(AA$11,历史数据!$I$3:$XFD$1048576,$R111,FALSE)</f>
        <v>41468</v>
      </c>
      <c r="AB111" s="26">
        <f ca="1">HLOOKUP(AB$11,历史数据!$I$3:$XFD$1048576,$R111,FALSE)</f>
        <v>53586</v>
      </c>
      <c r="AC111" s="26">
        <f ca="1">HLOOKUP(AC$11,历史数据!$I$3:$XFD$1048576,$R111,FALSE)</f>
        <v>59205</v>
      </c>
      <c r="AD111" s="26">
        <f ca="1">HLOOKUP(AD$11,历史数据!$I$3:$XFD$1048576,$R111,FALSE)</f>
        <v>63299</v>
      </c>
      <c r="AE111" s="26">
        <f ca="1">HLOOKUP(AE$11,历史数据!$I$3:$XFD$1048576,$R111,FALSE)</f>
        <v>49950</v>
      </c>
      <c r="AF111" s="26">
        <f ca="1">HLOOKUP(AF$11,历史数据!$I$3:$XFD$1048576,$R111,FALSE)</f>
        <v>103927</v>
      </c>
    </row>
    <row r="112" spans="2:32">
      <c r="P112" s="26">
        <f>历史数据!F43</f>
        <v>43</v>
      </c>
      <c r="Q112" s="26">
        <f>P112+$B$7</f>
        <v>137</v>
      </c>
      <c r="R112" s="26">
        <f>Q112-历史数据!$B$2</f>
        <v>135</v>
      </c>
      <c r="S112" s="29" t="s">
        <v>59</v>
      </c>
      <c r="T112" s="26">
        <f ca="1">HLOOKUP(T$11,历史数据!$I$3:$XFD$1048576,$R112,FALSE)</f>
        <v>109324</v>
      </c>
      <c r="U112" s="26">
        <f ca="1">HLOOKUP(U$11,历史数据!$I$3:$XFD$1048576,$R112,FALSE)</f>
        <v>81502</v>
      </c>
      <c r="V112" s="26">
        <f ca="1">HLOOKUP(V$11,历史数据!$I$3:$XFD$1048576,$R112,FALSE)</f>
        <v>70348</v>
      </c>
      <c r="W112" s="26">
        <f ca="1">HLOOKUP(W$11,历史数据!$I$3:$XFD$1048576,$R112,FALSE)</f>
        <v>70054</v>
      </c>
      <c r="X112" s="26">
        <f ca="1">HLOOKUP(X$11,历史数据!$I$3:$XFD$1048576,$R112,FALSE)</f>
        <v>92201</v>
      </c>
      <c r="Y112" s="26">
        <f ca="1">HLOOKUP(Y$11,历史数据!$I$3:$XFD$1048576,$R112,FALSE)</f>
        <v>99153</v>
      </c>
      <c r="Z112" s="26">
        <f ca="1">HLOOKUP(Z$11,历史数据!$I$3:$XFD$1048576,$R112,FALSE)</f>
        <v>152036</v>
      </c>
      <c r="AA112" s="26">
        <f ca="1">HLOOKUP(AA$11,历史数据!$I$3:$XFD$1048576,$R112,FALSE)</f>
        <v>103115</v>
      </c>
      <c r="AB112" s="26">
        <f ca="1">HLOOKUP(AB$11,历史数据!$I$3:$XFD$1048576,$R112,FALSE)</f>
        <v>123419</v>
      </c>
      <c r="AC112" s="26">
        <f ca="1">HLOOKUP(AC$11,历史数据!$I$3:$XFD$1048576,$R112,FALSE)</f>
        <v>149377</v>
      </c>
      <c r="AD112" s="26">
        <f ca="1">HLOOKUP(AD$11,历史数据!$I$3:$XFD$1048576,$R112,FALSE)</f>
        <v>149561</v>
      </c>
      <c r="AE112" s="26">
        <f ca="1">HLOOKUP(AE$11,历史数据!$I$3:$XFD$1048576,$R112,FALSE)</f>
        <v>175634</v>
      </c>
      <c r="AF112" s="26">
        <f ca="1">HLOOKUP(AF$11,历史数据!$I$3:$XFD$1048576,$R112,FALSE)</f>
        <v>252626</v>
      </c>
    </row>
    <row r="113" spans="2:32">
      <c r="P113" s="26">
        <f>历史数据!F44</f>
        <v>44</v>
      </c>
      <c r="Q113" s="26">
        <f>P113+$B$7</f>
        <v>138</v>
      </c>
      <c r="R113" s="26">
        <f>Q113-历史数据!$B$2</f>
        <v>136</v>
      </c>
      <c r="S113" s="29" t="s">
        <v>60</v>
      </c>
      <c r="T113" s="26">
        <f ca="1">HLOOKUP(T$11,历史数据!$I$3:$XFD$1048576,$R113,FALSE)</f>
        <v>43522</v>
      </c>
      <c r="U113" s="26">
        <f ca="1">HLOOKUP(U$11,历史数据!$I$3:$XFD$1048576,$R113,FALSE)</f>
        <v>65877</v>
      </c>
      <c r="V113" s="26">
        <f ca="1">HLOOKUP(V$11,历史数据!$I$3:$XFD$1048576,$R113,FALSE)</f>
        <v>46832</v>
      </c>
      <c r="W113" s="26">
        <f ca="1">HLOOKUP(W$11,历史数据!$I$3:$XFD$1048576,$R113,FALSE)</f>
        <v>31401</v>
      </c>
      <c r="X113" s="26">
        <f ca="1">HLOOKUP(X$11,历史数据!$I$3:$XFD$1048576,$R113,FALSE)</f>
        <v>32566</v>
      </c>
      <c r="Y113" s="26">
        <f ca="1">HLOOKUP(Y$11,历史数据!$I$3:$XFD$1048576,$R113,FALSE)</f>
        <v>36398</v>
      </c>
      <c r="Z113" s="26">
        <f ca="1">HLOOKUP(Z$11,历史数据!$I$3:$XFD$1048576,$R113,FALSE)</f>
        <v>45903</v>
      </c>
      <c r="AA113" s="26">
        <f ca="1">HLOOKUP(AA$11,历史数据!$I$3:$XFD$1048576,$R113,FALSE)</f>
        <v>43837</v>
      </c>
      <c r="AB113" s="26">
        <f ca="1">HLOOKUP(AB$11,历史数据!$I$3:$XFD$1048576,$R113,FALSE)</f>
        <v>40579</v>
      </c>
      <c r="AC113" s="26">
        <f ca="1">HLOOKUP(AC$11,历史数据!$I$3:$XFD$1048576,$R113,FALSE)</f>
        <v>35170</v>
      </c>
      <c r="AD113" s="26">
        <f ca="1">HLOOKUP(AD$11,历史数据!$I$3:$XFD$1048576,$R113,FALSE)</f>
        <v>33693</v>
      </c>
      <c r="AE113" s="26">
        <f ca="1">HLOOKUP(AE$11,历史数据!$I$3:$XFD$1048576,$R113,FALSE)</f>
        <v>35764</v>
      </c>
      <c r="AF113" s="26">
        <f ca="1">HLOOKUP(AF$11,历史数据!$I$3:$XFD$1048576,$R113,FALSE)</f>
        <v>65614</v>
      </c>
    </row>
    <row r="114" spans="2:32" ht="17.25">
      <c r="S114" s="605" t="s">
        <v>254</v>
      </c>
      <c r="T114" s="26">
        <f ca="1">SUM(T111:T113)</f>
        <v>195317</v>
      </c>
      <c r="U114" s="26">
        <f t="shared" ref="U114:AF114" ca="1" si="30">SUM(U111:U113)</f>
        <v>209469</v>
      </c>
      <c r="V114" s="26">
        <f t="shared" ca="1" si="30"/>
        <v>156318</v>
      </c>
      <c r="W114" s="26">
        <f t="shared" ca="1" si="30"/>
        <v>139376</v>
      </c>
      <c r="X114" s="26">
        <f t="shared" ca="1" si="30"/>
        <v>160773</v>
      </c>
      <c r="Y114" s="26">
        <f t="shared" ca="1" si="30"/>
        <v>180679</v>
      </c>
      <c r="Z114" s="26">
        <f t="shared" ca="1" si="30"/>
        <v>238267</v>
      </c>
      <c r="AA114" s="26">
        <f t="shared" ca="1" si="30"/>
        <v>188420</v>
      </c>
      <c r="AB114" s="26">
        <f t="shared" ca="1" si="30"/>
        <v>217584</v>
      </c>
      <c r="AC114" s="26">
        <f t="shared" ca="1" si="30"/>
        <v>243752</v>
      </c>
      <c r="AD114" s="26">
        <f t="shared" ca="1" si="30"/>
        <v>246553</v>
      </c>
      <c r="AE114" s="26">
        <f t="shared" ca="1" si="30"/>
        <v>261348</v>
      </c>
      <c r="AF114" s="26">
        <f t="shared" ca="1" si="30"/>
        <v>422167</v>
      </c>
    </row>
    <row r="117" spans="2:32" ht="17.25">
      <c r="S117" s="69" t="s">
        <v>256</v>
      </c>
      <c r="T117" s="61" t="str">
        <f>T12</f>
        <v>201608</v>
      </c>
      <c r="U117" s="61" t="str">
        <f t="shared" ref="U117:AF117" si="31">U12</f>
        <v>201607</v>
      </c>
      <c r="V117" s="61" t="str">
        <f t="shared" si="31"/>
        <v>201606</v>
      </c>
      <c r="W117" s="61" t="str">
        <f t="shared" si="31"/>
        <v>201605</v>
      </c>
      <c r="X117" s="61" t="str">
        <f t="shared" si="31"/>
        <v>201604</v>
      </c>
      <c r="Y117" s="61" t="str">
        <f t="shared" si="31"/>
        <v>201603</v>
      </c>
      <c r="Z117" s="61" t="str">
        <f t="shared" si="31"/>
        <v>201602</v>
      </c>
      <c r="AA117" s="61" t="str">
        <f t="shared" si="31"/>
        <v>201601</v>
      </c>
      <c r="AB117" s="61" t="str">
        <f t="shared" si="31"/>
        <v>201512</v>
      </c>
      <c r="AC117" s="61" t="str">
        <f t="shared" si="31"/>
        <v>201511</v>
      </c>
      <c r="AD117" s="61" t="str">
        <f t="shared" si="31"/>
        <v>201510</v>
      </c>
      <c r="AE117" s="61" t="str">
        <f t="shared" si="31"/>
        <v>201509</v>
      </c>
      <c r="AF117" s="61" t="str">
        <f t="shared" si="31"/>
        <v>201508</v>
      </c>
    </row>
    <row r="118" spans="2:32">
      <c r="S118" s="601" t="s">
        <v>187</v>
      </c>
      <c r="T118" s="32">
        <f ca="1">T111/T$114</f>
        <v>0.21744651003240886</v>
      </c>
      <c r="U118" s="32">
        <f t="shared" ref="U118:AF118" ca="1" si="32">U111/U$114</f>
        <v>0.29641617614062227</v>
      </c>
      <c r="V118" s="32">
        <f t="shared" ca="1" si="32"/>
        <v>0.25037423713200013</v>
      </c>
      <c r="W118" s="32">
        <f t="shared" ca="1" si="32"/>
        <v>0.27207697164504652</v>
      </c>
      <c r="X118" s="32">
        <f t="shared" ca="1" si="32"/>
        <v>0.22395551491854976</v>
      </c>
      <c r="Y118" s="32">
        <f t="shared" ca="1" si="32"/>
        <v>0.24976892721345592</v>
      </c>
      <c r="Z118" s="32">
        <f t="shared" ca="1" si="32"/>
        <v>0.16925549908296156</v>
      </c>
      <c r="AA118" s="32">
        <f t="shared" ca="1" si="32"/>
        <v>0.22008279375862436</v>
      </c>
      <c r="AB118" s="32">
        <f t="shared" ca="1" si="32"/>
        <v>0.24627729980145599</v>
      </c>
      <c r="AC118" s="32">
        <f t="shared" ca="1" si="32"/>
        <v>0.24289031474613543</v>
      </c>
      <c r="AD118" s="32">
        <f t="shared" ca="1" si="32"/>
        <v>0.25673587423393751</v>
      </c>
      <c r="AE118" s="32">
        <f t="shared" ca="1" si="32"/>
        <v>0.19112447770788374</v>
      </c>
      <c r="AF118" s="32">
        <f t="shared" ca="1" si="32"/>
        <v>0.246175091847539</v>
      </c>
    </row>
    <row r="119" spans="2:32">
      <c r="S119" s="29" t="s">
        <v>188</v>
      </c>
      <c r="T119" s="32">
        <f t="shared" ref="T119:AF120" ca="1" si="33">T112/T$114</f>
        <v>0.55972598391333062</v>
      </c>
      <c r="U119" s="32">
        <f t="shared" ca="1" si="33"/>
        <v>0.38908860022246727</v>
      </c>
      <c r="V119" s="32">
        <f t="shared" ca="1" si="33"/>
        <v>0.45003134635806497</v>
      </c>
      <c r="W119" s="32">
        <f t="shared" ca="1" si="33"/>
        <v>0.50262599012742515</v>
      </c>
      <c r="X119" s="32">
        <f t="shared" ca="1" si="33"/>
        <v>0.57348559770608254</v>
      </c>
      <c r="Y119" s="32">
        <f t="shared" ca="1" si="33"/>
        <v>0.54877988034027192</v>
      </c>
      <c r="Z119" s="32">
        <f t="shared" ca="1" si="33"/>
        <v>0.63809088123827473</v>
      </c>
      <c r="AA119" s="32">
        <f t="shared" ca="1" si="33"/>
        <v>0.54726143721473308</v>
      </c>
      <c r="AB119" s="32">
        <f t="shared" ca="1" si="33"/>
        <v>0.56722461210383113</v>
      </c>
      <c r="AC119" s="32">
        <f t="shared" ca="1" si="33"/>
        <v>0.61282368965177725</v>
      </c>
      <c r="AD119" s="32">
        <f t="shared" ca="1" si="33"/>
        <v>0.60660790986116575</v>
      </c>
      <c r="AE119" s="32">
        <f t="shared" ca="1" si="33"/>
        <v>0.67203116151644549</v>
      </c>
      <c r="AF119" s="32">
        <f t="shared" ca="1" si="33"/>
        <v>0.59840300165574289</v>
      </c>
    </row>
    <row r="120" spans="2:32">
      <c r="B120" s="26" t="str">
        <f>B1&amp;"付费总额趋势"</f>
        <v>约瑟传说付费总额趋势</v>
      </c>
      <c r="S120" s="29" t="s">
        <v>189</v>
      </c>
      <c r="T120" s="32">
        <f t="shared" ca="1" si="33"/>
        <v>0.22282750605426052</v>
      </c>
      <c r="U120" s="32">
        <f t="shared" ca="1" si="33"/>
        <v>0.31449522363691046</v>
      </c>
      <c r="V120" s="32">
        <f t="shared" ca="1" si="33"/>
        <v>0.2995944165099349</v>
      </c>
      <c r="W120" s="32">
        <f t="shared" ca="1" si="33"/>
        <v>0.22529703822752842</v>
      </c>
      <c r="X120" s="32">
        <f t="shared" ca="1" si="33"/>
        <v>0.20255888737536776</v>
      </c>
      <c r="Y120" s="32">
        <f t="shared" ca="1" si="33"/>
        <v>0.20145119244627213</v>
      </c>
      <c r="Z120" s="32">
        <f t="shared" ca="1" si="33"/>
        <v>0.19265361967876374</v>
      </c>
      <c r="AA120" s="32">
        <f t="shared" ca="1" si="33"/>
        <v>0.23265576902664262</v>
      </c>
      <c r="AB120" s="32">
        <f t="shared" ca="1" si="33"/>
        <v>0.18649808809471285</v>
      </c>
      <c r="AC120" s="32">
        <f t="shared" ca="1" si="33"/>
        <v>0.14428599560208738</v>
      </c>
      <c r="AD120" s="32">
        <f t="shared" ca="1" si="33"/>
        <v>0.13665621590489671</v>
      </c>
      <c r="AE120" s="32">
        <f t="shared" ca="1" si="33"/>
        <v>0.13684436077567075</v>
      </c>
      <c r="AF120" s="32">
        <f t="shared" ca="1" si="33"/>
        <v>0.15542190649671811</v>
      </c>
    </row>
    <row r="125" spans="2:32" ht="17.25">
      <c r="S125" s="69" t="s">
        <v>260</v>
      </c>
    </row>
    <row r="126" spans="2:32">
      <c r="P126" s="26" t="s">
        <v>240</v>
      </c>
      <c r="Q126" s="26" t="s">
        <v>196</v>
      </c>
      <c r="R126" s="26" t="s">
        <v>197</v>
      </c>
      <c r="S126" s="70" t="s">
        <v>262</v>
      </c>
      <c r="T126" s="61" t="str">
        <f>T12</f>
        <v>201608</v>
      </c>
      <c r="U126" s="61" t="str">
        <f t="shared" ref="U126:AF126" si="34">U12</f>
        <v>201607</v>
      </c>
      <c r="V126" s="61" t="str">
        <f t="shared" si="34"/>
        <v>201606</v>
      </c>
      <c r="W126" s="61" t="str">
        <f t="shared" si="34"/>
        <v>201605</v>
      </c>
      <c r="X126" s="61" t="str">
        <f t="shared" si="34"/>
        <v>201604</v>
      </c>
      <c r="Y126" s="61" t="str">
        <f t="shared" si="34"/>
        <v>201603</v>
      </c>
      <c r="Z126" s="61" t="str">
        <f t="shared" si="34"/>
        <v>201602</v>
      </c>
      <c r="AA126" s="61" t="str">
        <f t="shared" si="34"/>
        <v>201601</v>
      </c>
      <c r="AB126" s="61" t="str">
        <f t="shared" si="34"/>
        <v>201512</v>
      </c>
      <c r="AC126" s="61" t="str">
        <f t="shared" si="34"/>
        <v>201511</v>
      </c>
      <c r="AD126" s="61" t="str">
        <f t="shared" si="34"/>
        <v>201510</v>
      </c>
      <c r="AE126" s="61" t="str">
        <f t="shared" si="34"/>
        <v>201509</v>
      </c>
      <c r="AF126" s="61" t="str">
        <f t="shared" si="34"/>
        <v>201508</v>
      </c>
    </row>
    <row r="127" spans="2:32">
      <c r="P127" s="26">
        <f>历史数据!F8</f>
        <v>8</v>
      </c>
      <c r="Q127" s="26">
        <f>P127+$B$7</f>
        <v>102</v>
      </c>
      <c r="R127" s="26">
        <f>Q127-历史数据!$B$2</f>
        <v>100</v>
      </c>
      <c r="S127" s="601" t="s">
        <v>261</v>
      </c>
      <c r="T127" s="26">
        <f ca="1">HLOOKUP(T$11,历史数据!$I$3:$XFD$1048576,$R127,FALSE)</f>
        <v>35.58</v>
      </c>
      <c r="U127" s="26">
        <f ca="1">HLOOKUP(U$11,历史数据!$I$3:$XFD$1048576,$R127,FALSE)</f>
        <v>33.83</v>
      </c>
      <c r="V127" s="26">
        <f ca="1">HLOOKUP(V$11,历史数据!$I$3:$XFD$1048576,$R127,FALSE)</f>
        <v>30.02</v>
      </c>
      <c r="W127" s="26">
        <f ca="1">HLOOKUP(W$11,历史数据!$I$3:$XFD$1048576,$R127,FALSE)</f>
        <v>29.49</v>
      </c>
      <c r="X127" s="26">
        <f ca="1">HLOOKUP(X$11,历史数据!$I$3:$XFD$1048576,$R127,FALSE)</f>
        <v>31.63</v>
      </c>
      <c r="Y127" s="26">
        <f ca="1">HLOOKUP(Y$11,历史数据!$I$3:$XFD$1048576,$R127,FALSE)</f>
        <v>34.65</v>
      </c>
      <c r="Z127" s="26">
        <f ca="1">HLOOKUP(Z$11,历史数据!$I$3:$XFD$1048576,$R127,FALSE)</f>
        <v>37.19</v>
      </c>
      <c r="AA127" s="26">
        <f ca="1">HLOOKUP(AA$11,历史数据!$I$3:$XFD$1048576,$R127,FALSE)</f>
        <v>31.41</v>
      </c>
      <c r="AB127" s="26">
        <f ca="1">HLOOKUP(AB$11,历史数据!$I$3:$XFD$1048576,$R127,FALSE)</f>
        <v>31.28</v>
      </c>
      <c r="AC127" s="26">
        <f ca="1">HLOOKUP(AC$11,历史数据!$I$3:$XFD$1048576,$R127,FALSE)</f>
        <v>33.08</v>
      </c>
      <c r="AD127" s="26">
        <f ca="1">HLOOKUP(AD$11,历史数据!$I$3:$XFD$1048576,$R127,FALSE)</f>
        <v>34.049999999999997</v>
      </c>
      <c r="AE127" s="26">
        <f ca="1">HLOOKUP(AE$11,历史数据!$I$3:$XFD$1048576,$R127,FALSE)</f>
        <v>35.17</v>
      </c>
      <c r="AF127" s="26">
        <f ca="1">HLOOKUP(AF$11,历史数据!$I$3:$XFD$1048576,$R127,FALSE)</f>
        <v>37.76</v>
      </c>
    </row>
    <row r="128" spans="2:32">
      <c r="P128" s="26">
        <f>历史数据!F20</f>
        <v>20</v>
      </c>
      <c r="Q128" s="26">
        <f>P128+$B$7</f>
        <v>114</v>
      </c>
      <c r="R128" s="26">
        <f>Q128-历史数据!$B$2</f>
        <v>112</v>
      </c>
      <c r="S128" s="29" t="s">
        <v>33</v>
      </c>
      <c r="T128" s="26">
        <f ca="1">HLOOKUP(T$11,历史数据!$I$3:$XFD$1048576,$R128,FALSE)</f>
        <v>72.650000000000006</v>
      </c>
      <c r="U128" s="26">
        <f ca="1">HLOOKUP(U$11,历史数据!$I$3:$XFD$1048576,$R128,FALSE)</f>
        <v>70.099999999999994</v>
      </c>
      <c r="V128" s="26">
        <f ca="1">HLOOKUP(V$11,历史数据!$I$3:$XFD$1048576,$R128,FALSE)</f>
        <v>68.88</v>
      </c>
      <c r="W128" s="26">
        <f ca="1">HLOOKUP(W$11,历史数据!$I$3:$XFD$1048576,$R128,FALSE)</f>
        <v>68.739999999999995</v>
      </c>
      <c r="X128" s="26">
        <f ca="1">HLOOKUP(X$11,历史数据!$I$3:$XFD$1048576,$R128,FALSE)</f>
        <v>67.13</v>
      </c>
      <c r="Y128" s="26">
        <f ca="1">HLOOKUP(Y$11,历史数据!$I$3:$XFD$1048576,$R128,FALSE)</f>
        <v>80.47</v>
      </c>
      <c r="Z128" s="26">
        <f ca="1">HLOOKUP(Z$11,历史数据!$I$3:$XFD$1048576,$R128,FALSE)</f>
        <v>71.95</v>
      </c>
      <c r="AA128" s="26">
        <f ca="1">HLOOKUP(AA$11,历史数据!$I$3:$XFD$1048576,$R128,FALSE)</f>
        <v>63.92</v>
      </c>
      <c r="AB128" s="26">
        <f ca="1">HLOOKUP(AB$11,历史数据!$I$3:$XFD$1048576,$R128,FALSE)</f>
        <v>54.06</v>
      </c>
      <c r="AC128" s="26">
        <f ca="1">HLOOKUP(AC$11,历史数据!$I$3:$XFD$1048576,$R128,FALSE)</f>
        <v>64.67</v>
      </c>
      <c r="AD128" s="26">
        <f ca="1">HLOOKUP(AD$11,历史数据!$I$3:$XFD$1048576,$R128,FALSE)</f>
        <v>63.04</v>
      </c>
      <c r="AE128" s="26">
        <f ca="1">HLOOKUP(AE$11,历史数据!$I$3:$XFD$1048576,$R128,FALSE)</f>
        <v>66.290000000000006</v>
      </c>
      <c r="AF128" s="26">
        <f ca="1">HLOOKUP(AF$11,历史数据!$I$3:$XFD$1048576,$R128,FALSE)</f>
        <v>60.1</v>
      </c>
    </row>
    <row r="129" spans="2:34">
      <c r="P129" s="26">
        <f>历史数据!F14</f>
        <v>14</v>
      </c>
      <c r="Q129" s="26">
        <f>P129+$B$7</f>
        <v>108</v>
      </c>
      <c r="R129" s="26">
        <f>Q129-历史数据!$B$2</f>
        <v>106</v>
      </c>
      <c r="S129" s="29" t="s">
        <v>26</v>
      </c>
      <c r="T129" s="26">
        <f ca="1">HLOOKUP(T$11,历史数据!$I$3:$XFD$1048576,$R129,FALSE)</f>
        <v>20.010000000000002</v>
      </c>
      <c r="U129" s="26">
        <f ca="1">HLOOKUP(U$11,历史数据!$I$3:$XFD$1048576,$R129,FALSE)</f>
        <v>19.760000000000002</v>
      </c>
      <c r="V129" s="26">
        <f ca="1">HLOOKUP(V$11,历史数据!$I$3:$XFD$1048576,$R129,FALSE)</f>
        <v>19.48</v>
      </c>
      <c r="W129" s="26">
        <f ca="1">HLOOKUP(W$11,历史数据!$I$3:$XFD$1048576,$R129,FALSE)</f>
        <v>20.03</v>
      </c>
      <c r="X129" s="26">
        <f ca="1">HLOOKUP(X$11,历史数据!$I$3:$XFD$1048576,$R129,FALSE)</f>
        <v>20.51</v>
      </c>
      <c r="Y129" s="26">
        <f ca="1">HLOOKUP(Y$11,历史数据!$I$3:$XFD$1048576,$R129,FALSE)</f>
        <v>22.31</v>
      </c>
      <c r="Z129" s="26">
        <f ca="1">HLOOKUP(Z$11,历史数据!$I$3:$XFD$1048576,$R129,FALSE)</f>
        <v>22.58</v>
      </c>
      <c r="AA129" s="26">
        <f ca="1">HLOOKUP(AA$11,历史数据!$I$3:$XFD$1048576,$R129,FALSE)</f>
        <v>23.21</v>
      </c>
      <c r="AB129" s="26">
        <f ca="1">HLOOKUP(AB$11,历史数据!$I$3:$XFD$1048576,$R129,FALSE)</f>
        <v>23.49</v>
      </c>
      <c r="AC129" s="26">
        <f ca="1">HLOOKUP(AC$11,历史数据!$I$3:$XFD$1048576,$R129,FALSE)</f>
        <v>24.41</v>
      </c>
      <c r="AD129" s="26">
        <f ca="1">HLOOKUP(AD$11,历史数据!$I$3:$XFD$1048576,$R129,FALSE)</f>
        <v>21.24</v>
      </c>
      <c r="AE129" s="26">
        <f ca="1">HLOOKUP(AE$11,历史数据!$I$3:$XFD$1048576,$R129,FALSE)</f>
        <v>21.75</v>
      </c>
      <c r="AF129" s="26">
        <f ca="1">HLOOKUP(AF$11,历史数据!$I$3:$XFD$1048576,$R129,FALSE)</f>
        <v>21.37</v>
      </c>
    </row>
    <row r="130" spans="2:34">
      <c r="P130" s="26">
        <f>历史数据!F45</f>
        <v>45</v>
      </c>
      <c r="Q130" s="26">
        <f>P130+$B$7</f>
        <v>139</v>
      </c>
      <c r="R130" s="26">
        <f>Q130-历史数据!$B$2</f>
        <v>137</v>
      </c>
      <c r="S130" s="601" t="s">
        <v>62</v>
      </c>
      <c r="T130" s="26">
        <f ca="1">HLOOKUP(T$11,历史数据!$I$3:$XFD$1048576,$R130,FALSE)</f>
        <v>59.07</v>
      </c>
      <c r="U130" s="26">
        <f ca="1">HLOOKUP(U$11,历史数据!$I$3:$XFD$1048576,$R130,FALSE)</f>
        <v>64.48</v>
      </c>
      <c r="V130" s="26">
        <f ca="1">HLOOKUP(V$11,历史数据!$I$3:$XFD$1048576,$R130,FALSE)</f>
        <v>45.78</v>
      </c>
      <c r="W130" s="26">
        <f ca="1">HLOOKUP(W$11,历史数据!$I$3:$XFD$1048576,$R130,FALSE)</f>
        <v>58.79</v>
      </c>
      <c r="X130" s="26">
        <f ca="1">HLOOKUP(X$11,历史数据!$I$3:$XFD$1048576,$R130,FALSE)</f>
        <v>53.98</v>
      </c>
      <c r="Y130" s="26">
        <f ca="1">HLOOKUP(Y$11,历史数据!$I$3:$XFD$1048576,$R130,FALSE)</f>
        <v>68.069999999999993</v>
      </c>
      <c r="Z130" s="26">
        <f ca="1">HLOOKUP(Z$11,历史数据!$I$3:$XFD$1048576,$R130,FALSE)</f>
        <v>52.51</v>
      </c>
      <c r="AA130" s="26">
        <f ca="1">HLOOKUP(AA$11,历史数据!$I$3:$XFD$1048576,$R130,FALSE)</f>
        <v>52.89</v>
      </c>
      <c r="AB130" s="26">
        <f ca="1">HLOOKUP(AB$11,历史数据!$I$3:$XFD$1048576,$R130,FALSE)</f>
        <v>47.93</v>
      </c>
      <c r="AC130" s="26">
        <f ca="1">HLOOKUP(AC$11,历史数据!$I$3:$XFD$1048576,$R130,FALSE)</f>
        <v>50</v>
      </c>
      <c r="AD130" s="26">
        <f ca="1">HLOOKUP(AD$11,历史数据!$I$3:$XFD$1048576,$R130,FALSE)</f>
        <v>47.7</v>
      </c>
      <c r="AE130" s="26">
        <f ca="1">HLOOKUP(AE$11,历史数据!$I$3:$XFD$1048576,$R130,FALSE)</f>
        <v>46.38</v>
      </c>
      <c r="AF130" s="26">
        <f ca="1">HLOOKUP(AF$11,历史数据!$I$3:$XFD$1048576,$R130,FALSE)</f>
        <v>48.27</v>
      </c>
    </row>
    <row r="131" spans="2:34">
      <c r="P131" s="26">
        <f>历史数据!F46</f>
        <v>46</v>
      </c>
      <c r="Q131" s="26">
        <f t="shared" ref="Q131:Q136" si="35">P131+$B$7</f>
        <v>140</v>
      </c>
      <c r="R131" s="26">
        <f>Q131-历史数据!$B$2</f>
        <v>138</v>
      </c>
      <c r="S131" s="29" t="s">
        <v>63</v>
      </c>
      <c r="T131" s="26">
        <f ca="1">HLOOKUP(T$11,历史数据!$I$3:$XFD$1048576,$R131,FALSE)</f>
        <v>53.83</v>
      </c>
      <c r="U131" s="26">
        <f ca="1">HLOOKUP(U$11,历史数据!$I$3:$XFD$1048576,$R131,FALSE)</f>
        <v>39.340000000000003</v>
      </c>
      <c r="V131" s="26">
        <f ca="1">HLOOKUP(V$11,历史数据!$I$3:$XFD$1048576,$R131,FALSE)</f>
        <v>38.590000000000003</v>
      </c>
      <c r="W131" s="26">
        <f ca="1">HLOOKUP(W$11,历史数据!$I$3:$XFD$1048576,$R131,FALSE)</f>
        <v>35.06</v>
      </c>
      <c r="X131" s="26">
        <f ca="1">HLOOKUP(X$11,历史数据!$I$3:$XFD$1048576,$R131,FALSE)</f>
        <v>40.79</v>
      </c>
      <c r="Y131" s="26">
        <f ca="1">HLOOKUP(Y$11,历史数据!$I$3:$XFD$1048576,$R131,FALSE)</f>
        <v>45.87</v>
      </c>
      <c r="Z131" s="26">
        <f ca="1">HLOOKUP(Z$11,历史数据!$I$3:$XFD$1048576,$R131,FALSE)</f>
        <v>39.03</v>
      </c>
      <c r="AA131" s="26">
        <f ca="1">HLOOKUP(AA$11,历史数据!$I$3:$XFD$1048576,$R131,FALSE)</f>
        <v>33.82</v>
      </c>
      <c r="AB131" s="26">
        <f ca="1">HLOOKUP(AB$11,历史数据!$I$3:$XFD$1048576,$R131,FALSE)</f>
        <v>35.28</v>
      </c>
      <c r="AC131" s="26">
        <f ca="1">HLOOKUP(AC$11,历史数据!$I$3:$XFD$1048576,$R131,FALSE)</f>
        <v>34.450000000000003</v>
      </c>
      <c r="AD131" s="26">
        <f ca="1">HLOOKUP(AD$11,历史数据!$I$3:$XFD$1048576,$R131,FALSE)</f>
        <v>36.93</v>
      </c>
      <c r="AE131" s="26">
        <f ca="1">HLOOKUP(AE$11,历史数据!$I$3:$XFD$1048576,$R131,FALSE)</f>
        <v>34.89</v>
      </c>
      <c r="AF131" s="26">
        <f ca="1">HLOOKUP(AF$11,历史数据!$I$3:$XFD$1048576,$R131,FALSE)</f>
        <v>35.270000000000003</v>
      </c>
    </row>
    <row r="132" spans="2:34">
      <c r="P132" s="26">
        <f>历史数据!F47</f>
        <v>47</v>
      </c>
      <c r="Q132" s="26">
        <f t="shared" si="35"/>
        <v>141</v>
      </c>
      <c r="R132" s="26">
        <f>Q132-历史数据!$B$2</f>
        <v>139</v>
      </c>
      <c r="S132" s="29" t="s">
        <v>64</v>
      </c>
      <c r="T132" s="26">
        <f ca="1">HLOOKUP(T$11,历史数据!$I$3:$XFD$1048576,$R132,FALSE)</f>
        <v>21.24</v>
      </c>
      <c r="U132" s="26">
        <f ca="1">HLOOKUP(U$11,历史数据!$I$3:$XFD$1048576,$R132,FALSE)</f>
        <v>18.47</v>
      </c>
      <c r="V132" s="26">
        <f ca="1">HLOOKUP(V$11,历史数据!$I$3:$XFD$1048576,$R132,FALSE)</f>
        <v>18.89</v>
      </c>
      <c r="W132" s="26">
        <f ca="1">HLOOKUP(W$11,历史数据!$I$3:$XFD$1048576,$R132,FALSE)</f>
        <v>19.46</v>
      </c>
      <c r="X132" s="26">
        <f ca="1">HLOOKUP(X$11,历史数据!$I$3:$XFD$1048576,$R132,FALSE)</f>
        <v>22.43</v>
      </c>
      <c r="Y132" s="26">
        <f ca="1">HLOOKUP(Y$11,历史数据!$I$3:$XFD$1048576,$R132,FALSE)</f>
        <v>20.92</v>
      </c>
      <c r="Z132" s="26">
        <f ca="1">HLOOKUP(Z$11,历史数据!$I$3:$XFD$1048576,$R132,FALSE)</f>
        <v>24.99</v>
      </c>
      <c r="AA132" s="26">
        <f ca="1">HLOOKUP(AA$11,历史数据!$I$3:$XFD$1048576,$R132,FALSE)</f>
        <v>20.420000000000002</v>
      </c>
      <c r="AB132" s="26">
        <f ca="1">HLOOKUP(AB$11,历史数据!$I$3:$XFD$1048576,$R132,FALSE)</f>
        <v>21.64</v>
      </c>
      <c r="AC132" s="26">
        <f ca="1">HLOOKUP(AC$11,历史数据!$I$3:$XFD$1048576,$R132,FALSE)</f>
        <v>24.32</v>
      </c>
      <c r="AD132" s="26">
        <f ca="1">HLOOKUP(AD$11,历史数据!$I$3:$XFD$1048576,$R132,FALSE)</f>
        <v>24.6</v>
      </c>
      <c r="AE132" s="26">
        <f ca="1">HLOOKUP(AE$11,历史数据!$I$3:$XFD$1048576,$R132,FALSE)</f>
        <v>26.82</v>
      </c>
      <c r="AF132" s="26">
        <f ca="1">HLOOKUP(AF$11,历史数据!$I$3:$XFD$1048576,$R132,FALSE)</f>
        <v>30.54</v>
      </c>
    </row>
    <row r="133" spans="2:34">
      <c r="P133" s="26">
        <f>历史数据!F48</f>
        <v>48</v>
      </c>
      <c r="Q133" s="26">
        <f t="shared" si="35"/>
        <v>142</v>
      </c>
      <c r="R133" s="26">
        <f>Q133-历史数据!$B$2</f>
        <v>140</v>
      </c>
      <c r="S133" s="29" t="s">
        <v>65</v>
      </c>
      <c r="T133" s="26">
        <f ca="1">HLOOKUP(T$11,历史数据!$I$3:$XFD$1048576,$R133,FALSE)</f>
        <v>55.29</v>
      </c>
      <c r="U133" s="26">
        <f ca="1">HLOOKUP(U$11,历史数据!$I$3:$XFD$1048576,$R133,FALSE)</f>
        <v>48.69</v>
      </c>
      <c r="V133" s="26">
        <f ca="1">HLOOKUP(V$11,历史数据!$I$3:$XFD$1048576,$R133,FALSE)</f>
        <v>51.51</v>
      </c>
      <c r="W133" s="26">
        <f ca="1">HLOOKUP(W$11,历史数据!$I$3:$XFD$1048576,$R133,FALSE)</f>
        <v>48.67</v>
      </c>
      <c r="X133" s="26">
        <f ca="1">HLOOKUP(X$11,历史数据!$I$3:$XFD$1048576,$R133,FALSE)</f>
        <v>46.93</v>
      </c>
      <c r="Y133" s="26">
        <f ca="1">HLOOKUP(Y$11,历史数据!$I$3:$XFD$1048576,$R133,FALSE)</f>
        <v>59.74</v>
      </c>
      <c r="Z133" s="26">
        <f ca="1">HLOOKUP(Z$11,历史数据!$I$3:$XFD$1048576,$R133,FALSE)</f>
        <v>60.31</v>
      </c>
      <c r="AA133" s="26">
        <f ca="1">HLOOKUP(AA$11,历史数据!$I$3:$XFD$1048576,$R133,FALSE)</f>
        <v>52.63</v>
      </c>
      <c r="AB133" s="26">
        <f ca="1">HLOOKUP(AB$11,历史数据!$I$3:$XFD$1048576,$R133,FALSE)</f>
        <v>46.51</v>
      </c>
      <c r="AC133" s="26">
        <f ca="1">HLOOKUP(AC$11,历史数据!$I$3:$XFD$1048576,$R133,FALSE)</f>
        <v>45.29</v>
      </c>
      <c r="AD133" s="26">
        <f ca="1">HLOOKUP(AD$11,历史数据!$I$3:$XFD$1048576,$R133,FALSE)</f>
        <v>48.88</v>
      </c>
      <c r="AE133" s="26">
        <f ca="1">HLOOKUP(AE$11,历史数据!$I$3:$XFD$1048576,$R133,FALSE)</f>
        <v>56.16</v>
      </c>
      <c r="AF133" s="26">
        <f ca="1">HLOOKUP(AF$11,历史数据!$I$3:$XFD$1048576,$R133,FALSE)</f>
        <v>48.22</v>
      </c>
    </row>
    <row r="134" spans="2:34">
      <c r="P134" s="26">
        <f>历史数据!F49</f>
        <v>49</v>
      </c>
      <c r="Q134" s="26">
        <f t="shared" si="35"/>
        <v>143</v>
      </c>
      <c r="R134" s="26">
        <f>Q134-历史数据!$B$2</f>
        <v>141</v>
      </c>
      <c r="S134" s="601" t="s">
        <v>66</v>
      </c>
      <c r="T134" s="26">
        <f ca="1">HLOOKUP(T$11,历史数据!$I$3:$XFD$1048576,$R134,FALSE)</f>
        <v>59.07</v>
      </c>
      <c r="U134" s="26">
        <f ca="1">HLOOKUP(U$11,历史数据!$I$3:$XFD$1048576,$R134,FALSE)</f>
        <v>64.48</v>
      </c>
      <c r="V134" s="26">
        <f ca="1">HLOOKUP(V$11,历史数据!$I$3:$XFD$1048576,$R134,FALSE)</f>
        <v>45.78</v>
      </c>
      <c r="W134" s="26">
        <f ca="1">HLOOKUP(W$11,历史数据!$I$3:$XFD$1048576,$R134,FALSE)</f>
        <v>58.79</v>
      </c>
      <c r="X134" s="26">
        <f ca="1">HLOOKUP(X$11,历史数据!$I$3:$XFD$1048576,$R134,FALSE)</f>
        <v>53.98</v>
      </c>
      <c r="Y134" s="26">
        <f ca="1">HLOOKUP(Y$11,历史数据!$I$3:$XFD$1048576,$R134,FALSE)</f>
        <v>68.069999999999993</v>
      </c>
      <c r="Z134" s="26">
        <f ca="1">HLOOKUP(Z$11,历史数据!$I$3:$XFD$1048576,$R134,FALSE)</f>
        <v>52.51</v>
      </c>
      <c r="AA134" s="26">
        <f ca="1">HLOOKUP(AA$11,历史数据!$I$3:$XFD$1048576,$R134,FALSE)</f>
        <v>52.89</v>
      </c>
      <c r="AB134" s="26">
        <f ca="1">HLOOKUP(AB$11,历史数据!$I$3:$XFD$1048576,$R134,FALSE)</f>
        <v>47.93</v>
      </c>
      <c r="AC134" s="26">
        <f ca="1">HLOOKUP(AC$11,历史数据!$I$3:$XFD$1048576,$R134,FALSE)</f>
        <v>50</v>
      </c>
      <c r="AD134" s="26">
        <f ca="1">HLOOKUP(AD$11,历史数据!$I$3:$XFD$1048576,$R134,FALSE)</f>
        <v>47.7</v>
      </c>
      <c r="AE134" s="26">
        <f ca="1">HLOOKUP(AE$11,历史数据!$I$3:$XFD$1048576,$R134,FALSE)</f>
        <v>46.38</v>
      </c>
      <c r="AF134" s="26">
        <f ca="1">HLOOKUP(AF$11,历史数据!$I$3:$XFD$1048576,$R134,FALSE)</f>
        <v>48.27</v>
      </c>
    </row>
    <row r="135" spans="2:34">
      <c r="P135" s="26">
        <f>历史数据!F50</f>
        <v>50</v>
      </c>
      <c r="Q135" s="26">
        <f t="shared" si="35"/>
        <v>144</v>
      </c>
      <c r="R135" s="26">
        <f>Q135-历史数据!$B$2</f>
        <v>142</v>
      </c>
      <c r="S135" s="29" t="s">
        <v>67</v>
      </c>
      <c r="T135" s="26">
        <f ca="1">HLOOKUP(T$11,历史数据!$I$3:$XFD$1048576,$R135,FALSE)</f>
        <v>58.68</v>
      </c>
      <c r="U135" s="26">
        <f ca="1">HLOOKUP(U$11,历史数据!$I$3:$XFD$1048576,$R135,FALSE)</f>
        <v>43.19</v>
      </c>
      <c r="V135" s="26">
        <f ca="1">HLOOKUP(V$11,历史数据!$I$3:$XFD$1048576,$R135,FALSE)</f>
        <v>48.35</v>
      </c>
      <c r="W135" s="26">
        <f ca="1">HLOOKUP(W$11,历史数据!$I$3:$XFD$1048576,$R135,FALSE)</f>
        <v>47.92</v>
      </c>
      <c r="X135" s="26">
        <f ca="1">HLOOKUP(X$11,历史数据!$I$3:$XFD$1048576,$R135,FALSE)</f>
        <v>55.18</v>
      </c>
      <c r="Y135" s="26">
        <f ca="1">HLOOKUP(Y$11,历史数据!$I$3:$XFD$1048576,$R135,FALSE)</f>
        <v>53.92</v>
      </c>
      <c r="Z135" s="26">
        <f ca="1">HLOOKUP(Z$11,历史数据!$I$3:$XFD$1048576,$R135,FALSE)</f>
        <v>58.66</v>
      </c>
      <c r="AA135" s="26">
        <f ca="1">HLOOKUP(AA$11,历史数据!$I$3:$XFD$1048576,$R135,FALSE)</f>
        <v>45.49</v>
      </c>
      <c r="AB135" s="26">
        <f ca="1">HLOOKUP(AB$11,历史数据!$I$3:$XFD$1048576,$R135,FALSE)</f>
        <v>42.17</v>
      </c>
      <c r="AC135" s="26">
        <f ca="1">HLOOKUP(AC$11,历史数据!$I$3:$XFD$1048576,$R135,FALSE)</f>
        <v>46.4</v>
      </c>
      <c r="AD135" s="26">
        <f ca="1">HLOOKUP(AD$11,历史数据!$I$3:$XFD$1048576,$R135,FALSE)</f>
        <v>52.13</v>
      </c>
      <c r="AE135" s="26">
        <f ca="1">HLOOKUP(AE$11,历史数据!$I$3:$XFD$1048576,$R135,FALSE)</f>
        <v>52.4</v>
      </c>
      <c r="AF135" s="26">
        <f ca="1">HLOOKUP(AF$11,历史数据!$I$3:$XFD$1048576,$R135,FALSE)</f>
        <v>46.86</v>
      </c>
    </row>
    <row r="136" spans="2:34">
      <c r="P136" s="26">
        <f>历史数据!F51</f>
        <v>51</v>
      </c>
      <c r="Q136" s="26">
        <f t="shared" si="35"/>
        <v>145</v>
      </c>
      <c r="R136" s="26">
        <f>Q136-历史数据!$B$2</f>
        <v>143</v>
      </c>
      <c r="S136" s="29" t="s">
        <v>68</v>
      </c>
      <c r="T136" s="26">
        <f ca="1">HLOOKUP(T$11,历史数据!$I$3:$XFD$1048576,$R136,FALSE)</f>
        <v>45.76</v>
      </c>
      <c r="U136" s="26">
        <f ca="1">HLOOKUP(U$11,历史数据!$I$3:$XFD$1048576,$R136,FALSE)</f>
        <v>44.75</v>
      </c>
      <c r="V136" s="26">
        <f ca="1">HLOOKUP(V$11,历史数据!$I$3:$XFD$1048576,$R136,FALSE)</f>
        <v>44.77</v>
      </c>
      <c r="W136" s="26">
        <f ca="1">HLOOKUP(W$11,历史数据!$I$3:$XFD$1048576,$R136,FALSE)</f>
        <v>42.84</v>
      </c>
      <c r="X136" s="26">
        <f ca="1">HLOOKUP(X$11,历史数据!$I$3:$XFD$1048576,$R136,FALSE)</f>
        <v>40.81</v>
      </c>
      <c r="Y136" s="26">
        <f ca="1">HLOOKUP(Y$11,历史数据!$I$3:$XFD$1048576,$R136,FALSE)</f>
        <v>55.65</v>
      </c>
      <c r="Z136" s="26">
        <f ca="1">HLOOKUP(Z$11,历史数据!$I$3:$XFD$1048576,$R136,FALSE)</f>
        <v>45</v>
      </c>
      <c r="AA136" s="26">
        <f ca="1">HLOOKUP(AA$11,历史数据!$I$3:$XFD$1048576,$R136,FALSE)</f>
        <v>43.79</v>
      </c>
      <c r="AB136" s="26">
        <f ca="1">HLOOKUP(AB$11,历史数据!$I$3:$XFD$1048576,$R136,FALSE)</f>
        <v>43.63</v>
      </c>
      <c r="AC136" s="26">
        <f ca="1">HLOOKUP(AC$11,历史数据!$I$3:$XFD$1048576,$R136,FALSE)</f>
        <v>40.61</v>
      </c>
      <c r="AD136" s="26">
        <f ca="1">HLOOKUP(AD$11,历史数据!$I$3:$XFD$1048576,$R136,FALSE)</f>
        <v>35.39</v>
      </c>
      <c r="AE136" s="26">
        <f ca="1">HLOOKUP(AE$11,历史数据!$I$3:$XFD$1048576,$R136,FALSE)</f>
        <v>43.51</v>
      </c>
      <c r="AF136" s="26">
        <f ca="1">HLOOKUP(AF$11,历史数据!$I$3:$XFD$1048576,$R136,FALSE)</f>
        <v>44.36</v>
      </c>
    </row>
    <row r="141" spans="2:34" ht="17.25">
      <c r="S141" s="69" t="s">
        <v>263</v>
      </c>
    </row>
    <row r="142" spans="2:34">
      <c r="T142" s="61" t="str">
        <f>T12</f>
        <v>201608</v>
      </c>
      <c r="U142" s="61" t="str">
        <f t="shared" ref="U142:AF142" si="36">U12</f>
        <v>201607</v>
      </c>
      <c r="V142" s="61" t="str">
        <f t="shared" si="36"/>
        <v>201606</v>
      </c>
      <c r="W142" s="61" t="str">
        <f t="shared" si="36"/>
        <v>201605</v>
      </c>
      <c r="X142" s="61" t="str">
        <f t="shared" si="36"/>
        <v>201604</v>
      </c>
      <c r="Y142" s="61" t="str">
        <f t="shared" si="36"/>
        <v>201603</v>
      </c>
      <c r="Z142" s="61" t="str">
        <f t="shared" si="36"/>
        <v>201602</v>
      </c>
      <c r="AA142" s="61" t="str">
        <f t="shared" si="36"/>
        <v>201601</v>
      </c>
      <c r="AB142" s="61" t="str">
        <f t="shared" si="36"/>
        <v>201512</v>
      </c>
      <c r="AC142" s="61" t="str">
        <f t="shared" si="36"/>
        <v>201511</v>
      </c>
      <c r="AD142" s="61" t="str">
        <f t="shared" si="36"/>
        <v>201510</v>
      </c>
      <c r="AE142" s="61" t="str">
        <f t="shared" si="36"/>
        <v>201509</v>
      </c>
      <c r="AF142" s="61" t="str">
        <f t="shared" si="36"/>
        <v>201508</v>
      </c>
      <c r="AG142" s="26" t="s">
        <v>555</v>
      </c>
      <c r="AH142" s="26" t="s">
        <v>556</v>
      </c>
    </row>
    <row r="143" spans="2:34">
      <c r="P143" s="26">
        <f>历史数据!F29</f>
        <v>29</v>
      </c>
      <c r="Q143" s="26">
        <f>P143+$B$7</f>
        <v>123</v>
      </c>
      <c r="R143" s="26">
        <f>Q143-历史数据!$B$2</f>
        <v>121</v>
      </c>
      <c r="S143" s="601" t="s">
        <v>43</v>
      </c>
      <c r="T143" s="30">
        <f ca="1">HLOOKUP(T$11,历史数据!$I$3:$XFD$1048576,$R143,FALSE)</f>
        <v>1.38E-2</v>
      </c>
      <c r="U143" s="30">
        <f ca="1">HLOOKUP(U$11,历史数据!$I$3:$XFD$1048576,$R143,FALSE)</f>
        <v>1.3899999999999999E-2</v>
      </c>
      <c r="V143" s="30">
        <f ca="1">HLOOKUP(V$11,历史数据!$I$3:$XFD$1048576,$R143,FALSE)</f>
        <v>1.7600000000000001E-2</v>
      </c>
      <c r="W143" s="30">
        <f ca="1">HLOOKUP(W$11,历史数据!$I$3:$XFD$1048576,$R143,FALSE)</f>
        <v>1.83E-2</v>
      </c>
      <c r="X143" s="30">
        <f ca="1">HLOOKUP(X$11,历史数据!$I$3:$XFD$1048576,$R143,FALSE)</f>
        <v>1.7500000000000002E-2</v>
      </c>
      <c r="Y143" s="30">
        <f ca="1">HLOOKUP(Y$11,历史数据!$I$3:$XFD$1048576,$R143,FALSE)</f>
        <v>1.8700000000000001E-2</v>
      </c>
      <c r="Z143" s="30">
        <f ca="1">HLOOKUP(Z$11,历史数据!$I$3:$XFD$1048576,$R143,FALSE)</f>
        <v>1.55E-2</v>
      </c>
      <c r="AA143" s="30">
        <f ca="1">HLOOKUP(AA$11,历史数据!$I$3:$XFD$1048576,$R143,FALSE)</f>
        <v>1.09E-2</v>
      </c>
      <c r="AB143" s="30">
        <f ca="1">HLOOKUP(AB$11,历史数据!$I$3:$XFD$1048576,$R143,FALSE)</f>
        <v>9.4000000000000004E-3</v>
      </c>
      <c r="AC143" s="30">
        <f ca="1">HLOOKUP(AC$11,历史数据!$I$3:$XFD$1048576,$R143,FALSE)</f>
        <v>8.8000000000000005E-3</v>
      </c>
      <c r="AD143" s="30">
        <f ca="1">HLOOKUP(AD$11,历史数据!$I$3:$XFD$1048576,$R143,FALSE)</f>
        <v>6.4000000000000003E-3</v>
      </c>
      <c r="AE143" s="30">
        <f ca="1">HLOOKUP(AE$11,历史数据!$I$3:$XFD$1048576,$R143,FALSE)</f>
        <v>7.7000000000000002E-3</v>
      </c>
      <c r="AF143" s="30">
        <f ca="1">HLOOKUP(AF$11,历史数据!$I$3:$XFD$1048576,$R143,FALSE)</f>
        <v>5.5999999999999999E-3</v>
      </c>
      <c r="AG143" s="208">
        <f ca="1">T143/AF143-1</f>
        <v>1.4642857142857144</v>
      </c>
      <c r="AH143" s="32">
        <f ca="1">T143/U143-1</f>
        <v>-7.194244604316502E-3</v>
      </c>
    </row>
    <row r="144" spans="2:34">
      <c r="B144" s="26" t="str">
        <f>B1&amp;"各类付费用户数（付费行为角度）"</f>
        <v>约瑟传说各类付费用户数（付费行为角度）</v>
      </c>
      <c r="P144" s="26">
        <f>历史数据!F31</f>
        <v>31</v>
      </c>
      <c r="Q144" s="26">
        <f>P144+$B$7</f>
        <v>125</v>
      </c>
      <c r="R144" s="26">
        <f>Q144-历史数据!$B$2</f>
        <v>123</v>
      </c>
      <c r="S144" s="29" t="s">
        <v>45</v>
      </c>
      <c r="T144" s="30">
        <f ca="1">HLOOKUP(T$11,历史数据!$I$3:$XFD$1048576,$R144,FALSE)</f>
        <v>2.8999999999999998E-3</v>
      </c>
      <c r="U144" s="30">
        <f ca="1">HLOOKUP(U$11,历史数据!$I$3:$XFD$1048576,$R144,FALSE)</f>
        <v>3.5000000000000001E-3</v>
      </c>
      <c r="V144" s="30">
        <f ca="1">HLOOKUP(V$11,历史数据!$I$3:$XFD$1048576,$R144,FALSE)</f>
        <v>5.0000000000000001E-3</v>
      </c>
      <c r="W144" s="30">
        <f ca="1">HLOOKUP(W$11,历史数据!$I$3:$XFD$1048576,$R144,FALSE)</f>
        <v>4.1999999999999997E-3</v>
      </c>
      <c r="X144" s="30">
        <f ca="1">HLOOKUP(X$11,历史数据!$I$3:$XFD$1048576,$R144,FALSE)</f>
        <v>3.8999999999999998E-3</v>
      </c>
      <c r="Y144" s="30">
        <f ca="1">HLOOKUP(Y$11,历史数据!$I$3:$XFD$1048576,$R144,FALSE)</f>
        <v>4.1999999999999997E-3</v>
      </c>
      <c r="Z144" s="30">
        <f ca="1">HLOOKUP(Z$11,历史数据!$I$3:$XFD$1048576,$R144,FALSE)</f>
        <v>3.3999999999999998E-3</v>
      </c>
      <c r="AA144" s="30">
        <f ca="1">HLOOKUP(AA$11,历史数据!$I$3:$XFD$1048576,$R144,FALSE)</f>
        <v>2.5000000000000001E-3</v>
      </c>
      <c r="AB144" s="30">
        <f ca="1">HLOOKUP(AB$11,历史数据!$I$3:$XFD$1048576,$R144,FALSE)</f>
        <v>2.3999999999999998E-3</v>
      </c>
      <c r="AC144" s="30">
        <f ca="1">HLOOKUP(AC$11,历史数据!$I$3:$XFD$1048576,$R144,FALSE)</f>
        <v>2.3E-3</v>
      </c>
      <c r="AD144" s="30">
        <f ca="1">HLOOKUP(AD$11,历史数据!$I$3:$XFD$1048576,$R144,FALSE)</f>
        <v>1.8E-3</v>
      </c>
      <c r="AE144" s="30">
        <f ca="1">HLOOKUP(AE$11,历史数据!$I$3:$XFD$1048576,$R144,FALSE)</f>
        <v>1.8E-3</v>
      </c>
      <c r="AF144" s="30">
        <f ca="1">HLOOKUP(AF$11,历史数据!$I$3:$XFD$1048576,$R144,FALSE)</f>
        <v>1.6000000000000001E-3</v>
      </c>
      <c r="AG144" s="208">
        <f ca="1">T144/AF144-1</f>
        <v>0.81249999999999978</v>
      </c>
      <c r="AH144" s="32">
        <f ca="1">T144/U144-1</f>
        <v>-0.17142857142857149</v>
      </c>
    </row>
    <row r="145" spans="10:34">
      <c r="P145" s="26">
        <f>历史数据!F32</f>
        <v>32</v>
      </c>
      <c r="Q145" s="26">
        <f>P145+$B$7</f>
        <v>126</v>
      </c>
      <c r="R145" s="26">
        <f>Q145-历史数据!$B$2</f>
        <v>124</v>
      </c>
      <c r="S145" s="29" t="s">
        <v>46</v>
      </c>
      <c r="T145" s="30">
        <f ca="1">HLOOKUP(T$11,历史数据!$I$3:$XFD$1048576,$R145,FALSE)</f>
        <v>1.7299999999999999E-2</v>
      </c>
      <c r="U145" s="30">
        <f ca="1">HLOOKUP(U$11,历史数据!$I$3:$XFD$1048576,$R145,FALSE)</f>
        <v>1.9300000000000001E-2</v>
      </c>
      <c r="V145" s="30">
        <f ca="1">HLOOKUP(V$11,历史数据!$I$3:$XFD$1048576,$R145,FALSE)</f>
        <v>1.78E-2</v>
      </c>
      <c r="W145" s="30">
        <f ca="1">HLOOKUP(W$11,历史数据!$I$3:$XFD$1048576,$R145,FALSE)</f>
        <v>1.77E-2</v>
      </c>
      <c r="X145" s="30">
        <f ca="1">HLOOKUP(X$11,历史数据!$I$3:$XFD$1048576,$R145,FALSE)</f>
        <v>1.9300000000000001E-2</v>
      </c>
      <c r="Y145" s="30">
        <f ca="1">HLOOKUP(Y$11,历史数据!$I$3:$XFD$1048576,$R145,FALSE)</f>
        <v>1.9900000000000001E-2</v>
      </c>
      <c r="Z145" s="30">
        <f ca="1">HLOOKUP(Z$11,历史数据!$I$3:$XFD$1048576,$R145,FALSE)</f>
        <v>1.95E-2</v>
      </c>
      <c r="AA145" s="30">
        <f ca="1">HLOOKUP(AA$11,历史数据!$I$3:$XFD$1048576,$R145,FALSE)</f>
        <v>1.23E-2</v>
      </c>
      <c r="AB145" s="30">
        <f ca="1">HLOOKUP(AB$11,历史数据!$I$3:$XFD$1048576,$R145,FALSE)</f>
        <v>1.2999999999999999E-2</v>
      </c>
      <c r="AC145" s="30">
        <f ca="1">HLOOKUP(AC$11,历史数据!$I$3:$XFD$1048576,$R145,FALSE)</f>
        <v>1.2500000000000001E-2</v>
      </c>
      <c r="AD145" s="30">
        <f ca="1">HLOOKUP(AD$11,历史数据!$I$3:$XFD$1048576,$R145,FALSE)</f>
        <v>1.0800000000000001E-2</v>
      </c>
      <c r="AE145" s="30">
        <f ca="1">HLOOKUP(AE$11,历史数据!$I$3:$XFD$1048576,$R145,FALSE)</f>
        <v>1.03E-2</v>
      </c>
      <c r="AF145" s="30">
        <f ca="1">HLOOKUP(AF$11,历史数据!$I$3:$XFD$1048576,$R145,FALSE)</f>
        <v>1.03E-2</v>
      </c>
      <c r="AG145" s="208">
        <f ca="1">T145/AF145-1</f>
        <v>0.67961165048543681</v>
      </c>
      <c r="AH145" s="32">
        <f ca="1">T145/U145-1</f>
        <v>-0.10362694300518138</v>
      </c>
    </row>
    <row r="146" spans="10:34">
      <c r="P146" s="26">
        <f>历史数据!F33</f>
        <v>33</v>
      </c>
      <c r="Q146" s="26">
        <f>P146+$B$7</f>
        <v>127</v>
      </c>
      <c r="R146" s="26">
        <f>Q146-历史数据!$B$2</f>
        <v>125</v>
      </c>
      <c r="S146" s="29" t="s">
        <v>47</v>
      </c>
      <c r="T146" s="30">
        <f ca="1">HLOOKUP(T$11,历史数据!$I$3:$XFD$1048576,$R146,FALSE)</f>
        <v>9.5999999999999992E-3</v>
      </c>
      <c r="U146" s="30">
        <f ca="1">HLOOKUP(U$11,历史数据!$I$3:$XFD$1048576,$R146,FALSE)</f>
        <v>1.12E-2</v>
      </c>
      <c r="V146" s="30">
        <f ca="1">HLOOKUP(V$11,历史数据!$I$3:$XFD$1048576,$R146,FALSE)</f>
        <v>1.06E-2</v>
      </c>
      <c r="W146" s="30">
        <f ca="1">HLOOKUP(W$11,历史数据!$I$3:$XFD$1048576,$R146,FALSE)</f>
        <v>9.2999999999999992E-3</v>
      </c>
      <c r="X146" s="30">
        <f ca="1">HLOOKUP(X$11,历史数据!$I$3:$XFD$1048576,$R146,FALSE)</f>
        <v>8.9999999999999993E-3</v>
      </c>
      <c r="Y146" s="30">
        <f ca="1">HLOOKUP(Y$11,历史数据!$I$3:$XFD$1048576,$R146,FALSE)</f>
        <v>8.6999999999999994E-3</v>
      </c>
      <c r="Z146" s="30">
        <f ca="1">HLOOKUP(Z$11,历史数据!$I$3:$XFD$1048576,$R146,FALSE)</f>
        <v>9.4999999999999998E-3</v>
      </c>
      <c r="AA146" s="30">
        <f ca="1">HLOOKUP(AA$11,历史数据!$I$3:$XFD$1048576,$R146,FALSE)</f>
        <v>7.4999999999999997E-3</v>
      </c>
      <c r="AB146" s="30">
        <f ca="1">HLOOKUP(AB$11,历史数据!$I$3:$XFD$1048576,$R146,FALSE)</f>
        <v>5.8999999999999999E-3</v>
      </c>
      <c r="AC146" s="30">
        <f ca="1">HLOOKUP(AC$11,历史数据!$I$3:$XFD$1048576,$R146,FALSE)</f>
        <v>5.4000000000000003E-3</v>
      </c>
      <c r="AD146" s="30">
        <f ca="1">HLOOKUP(AD$11,历史数据!$I$3:$XFD$1048576,$R146,FALSE)</f>
        <v>3.8999999999999998E-3</v>
      </c>
      <c r="AE146" s="30">
        <f ca="1">HLOOKUP(AE$11,历史数据!$I$3:$XFD$1048576,$R146,FALSE)</f>
        <v>4.7999999999999996E-3</v>
      </c>
      <c r="AF146" s="30">
        <f ca="1">HLOOKUP(AF$11,历史数据!$I$3:$XFD$1048576,$R146,FALSE)</f>
        <v>5.3E-3</v>
      </c>
      <c r="AG146" s="208">
        <f ca="1">T146/AF146-1</f>
        <v>0.81132075471698095</v>
      </c>
      <c r="AH146" s="32">
        <f ca="1">T146/U146-1</f>
        <v>-0.1428571428571429</v>
      </c>
    </row>
    <row r="148" spans="10:34">
      <c r="K148" s="26" t="s">
        <v>743</v>
      </c>
      <c r="L148" s="26" t="s">
        <v>744</v>
      </c>
    </row>
    <row r="149" spans="10:34">
      <c r="J149" s="26" t="s">
        <v>739</v>
      </c>
      <c r="K149" s="32">
        <f ca="1">T72/AF72-1</f>
        <v>-0.66604737575476081</v>
      </c>
      <c r="L149" s="32">
        <f ca="1">T72/U72-1</f>
        <v>-0.25337487019730009</v>
      </c>
    </row>
    <row r="150" spans="10:34">
      <c r="J150" s="26" t="s">
        <v>740</v>
      </c>
      <c r="K150" s="32">
        <f ca="1">T73/AF73-1</f>
        <v>-0.68212516884286356</v>
      </c>
      <c r="L150" s="32">
        <f ca="1">T73/U73-1</f>
        <v>-0.25918153200419725</v>
      </c>
    </row>
    <row r="151" spans="10:34">
      <c r="J151" s="26" t="s">
        <v>741</v>
      </c>
      <c r="K151" s="32">
        <f ca="1">T74/AF74-1</f>
        <v>-0.34570971753419788</v>
      </c>
      <c r="L151" s="32">
        <f ca="1">T74/U74-1</f>
        <v>7.3851203501094087E-3</v>
      </c>
      <c r="S151" s="25" t="s">
        <v>266</v>
      </c>
    </row>
    <row r="152" spans="10:34">
      <c r="J152" s="26" t="s">
        <v>747</v>
      </c>
      <c r="K152" s="32">
        <f ca="1">T75/AF75-1</f>
        <v>-0.43668753009147809</v>
      </c>
      <c r="L152" s="32">
        <f ca="1">T75/U75-1</f>
        <v>-0.18806384455239422</v>
      </c>
    </row>
    <row r="153" spans="10:34">
      <c r="T153" s="61"/>
      <c r="U153" s="61"/>
      <c r="V153" s="61"/>
    </row>
    <row r="154" spans="10:34">
      <c r="R154" s="32"/>
      <c r="T154" s="181"/>
    </row>
    <row r="155" spans="10:34" ht="21">
      <c r="S155" s="183"/>
      <c r="T155" s="550">
        <v>42370</v>
      </c>
      <c r="U155" s="550">
        <v>42401</v>
      </c>
      <c r="V155" s="550">
        <v>42430</v>
      </c>
      <c r="W155" s="550">
        <v>42461</v>
      </c>
      <c r="X155" s="550">
        <v>42491</v>
      </c>
      <c r="Y155" s="550">
        <v>42522</v>
      </c>
      <c r="Z155" s="550">
        <v>42552</v>
      </c>
      <c r="AA155" s="550">
        <v>42583</v>
      </c>
      <c r="AB155" s="550">
        <v>42614</v>
      </c>
      <c r="AC155" s="550">
        <v>42644</v>
      </c>
      <c r="AD155" s="550">
        <v>42675</v>
      </c>
      <c r="AE155" s="550">
        <v>42705</v>
      </c>
    </row>
    <row r="156" spans="10:34">
      <c r="S156" s="551" t="s">
        <v>803</v>
      </c>
      <c r="T156" s="553">
        <f ca="1">IF(OFFSET(INDIRECT($R$54),0,S$5),OFFSET(INDIRECT($R$54),0,S$5),0)</f>
        <v>217680</v>
      </c>
      <c r="U156" s="553">
        <f t="shared" ref="U156:AE156" ca="1" si="37">IF(OFFSET(INDIRECT($R$54),0,T$5),OFFSET(INDIRECT($R$54),0,T$5),0)</f>
        <v>266778</v>
      </c>
      <c r="V156" s="556">
        <f t="shared" ca="1" si="37"/>
        <v>210619</v>
      </c>
      <c r="W156" s="556">
        <f t="shared" ca="1" si="37"/>
        <v>190240</v>
      </c>
      <c r="X156" s="556">
        <f t="shared" ca="1" si="37"/>
        <v>169196</v>
      </c>
      <c r="Y156" s="556">
        <f t="shared" ca="1" si="37"/>
        <v>185008</v>
      </c>
      <c r="Z156" s="556">
        <f t="shared" ca="1" si="37"/>
        <v>237249</v>
      </c>
      <c r="AA156" s="556">
        <f t="shared" ca="1" si="37"/>
        <v>223387</v>
      </c>
      <c r="AB156" s="556">
        <f t="shared" ca="1" si="37"/>
        <v>0</v>
      </c>
      <c r="AC156" s="556">
        <f t="shared" ca="1" si="37"/>
        <v>0</v>
      </c>
      <c r="AD156" s="556">
        <f t="shared" ca="1" si="37"/>
        <v>0</v>
      </c>
      <c r="AE156" s="556">
        <f t="shared" ca="1" si="37"/>
        <v>0</v>
      </c>
    </row>
    <row r="157" spans="10:34">
      <c r="S157" s="551" t="s">
        <v>843</v>
      </c>
      <c r="T157" s="553">
        <v>221196.52333333335</v>
      </c>
      <c r="U157" s="553">
        <v>320871.69333333336</v>
      </c>
      <c r="V157" s="610">
        <v>201467.26333333334</v>
      </c>
      <c r="W157" s="614">
        <v>177835.82333333336</v>
      </c>
      <c r="X157" s="556">
        <v>154369</v>
      </c>
      <c r="Y157" s="556">
        <v>155618</v>
      </c>
      <c r="Z157" s="556">
        <v>180408</v>
      </c>
      <c r="AA157" s="556"/>
      <c r="AB157" s="556"/>
      <c r="AC157" s="556"/>
      <c r="AD157" s="556"/>
      <c r="AE157" s="556"/>
    </row>
    <row r="158" spans="10:34">
      <c r="S158" s="551" t="s">
        <v>844</v>
      </c>
      <c r="T158" s="607">
        <f ca="1">T157/T156</f>
        <v>1.0161545540855079</v>
      </c>
      <c r="U158" s="607">
        <f t="shared" ref="U158:W158" ca="1" si="38">U157/U156</f>
        <v>1.2027666949048772</v>
      </c>
      <c r="V158" s="607">
        <f t="shared" ca="1" si="38"/>
        <v>0.95654838040885837</v>
      </c>
      <c r="W158" s="607">
        <f t="shared" ca="1" si="38"/>
        <v>0.93479722105410723</v>
      </c>
      <c r="X158" s="607">
        <f ca="1">X157/X156</f>
        <v>0.91236790467859763</v>
      </c>
      <c r="Y158" s="607">
        <f ca="1">Y157/Y156</f>
        <v>0.84114200467006828</v>
      </c>
      <c r="Z158" s="607">
        <f ca="1">Z157/Z156</f>
        <v>0.7604162715122087</v>
      </c>
      <c r="AA158" s="556"/>
      <c r="AB158" s="556"/>
      <c r="AC158" s="556"/>
      <c r="AD158" s="556"/>
      <c r="AE158" s="556"/>
    </row>
    <row r="159" spans="10:34" ht="17.25">
      <c r="S159" s="552" t="s">
        <v>802</v>
      </c>
      <c r="T159" s="615">
        <v>1.0161545540855079</v>
      </c>
      <c r="U159" s="615">
        <v>1.2027666949048772</v>
      </c>
      <c r="V159" s="611">
        <v>0.95654838040885837</v>
      </c>
      <c r="W159" s="616">
        <v>0.93479722105410723</v>
      </c>
      <c r="X159" s="616">
        <f ca="1">X158</f>
        <v>0.91236790467859763</v>
      </c>
      <c r="Y159" s="607">
        <f ca="1">Y158</f>
        <v>0.84114200467006828</v>
      </c>
      <c r="Z159" s="607">
        <v>0.76</v>
      </c>
      <c r="AA159" s="220">
        <v>0.75</v>
      </c>
      <c r="AB159" s="220"/>
      <c r="AC159" s="220"/>
      <c r="AD159" s="220"/>
      <c r="AE159" s="220"/>
    </row>
    <row r="160" spans="10:34">
      <c r="R160" s="222"/>
      <c r="S160" s="551" t="s">
        <v>813</v>
      </c>
      <c r="T160" s="617">
        <f ca="1">T156*T159</f>
        <v>221196.52333333337</v>
      </c>
      <c r="U160" s="617">
        <f t="shared" ref="U160:AE160" ca="1" si="39">U156*U159</f>
        <v>320871.69333333336</v>
      </c>
      <c r="V160" s="617">
        <f t="shared" ca="1" si="39"/>
        <v>201467.26333333334</v>
      </c>
      <c r="W160" s="617">
        <f t="shared" ca="1" si="39"/>
        <v>177835.82333333336</v>
      </c>
      <c r="X160" s="617">
        <f t="shared" ca="1" si="39"/>
        <v>154369</v>
      </c>
      <c r="Y160" s="557">
        <f t="shared" ca="1" si="39"/>
        <v>155618</v>
      </c>
      <c r="Z160" s="556">
        <f ca="1">Z156*Z158</f>
        <v>180408</v>
      </c>
      <c r="AA160" s="557">
        <f t="shared" ca="1" si="39"/>
        <v>167540.25</v>
      </c>
      <c r="AB160" s="557">
        <f t="shared" ca="1" si="39"/>
        <v>0</v>
      </c>
      <c r="AC160" s="557">
        <f t="shared" ca="1" si="39"/>
        <v>0</v>
      </c>
      <c r="AD160" s="557">
        <f t="shared" ca="1" si="39"/>
        <v>0</v>
      </c>
      <c r="AE160" s="557">
        <f t="shared" ca="1" si="39"/>
        <v>0</v>
      </c>
    </row>
    <row r="163" spans="2:23">
      <c r="S163" s="602" t="s">
        <v>804</v>
      </c>
      <c r="T163" s="602" t="s">
        <v>805</v>
      </c>
      <c r="U163" s="602" t="s">
        <v>806</v>
      </c>
      <c r="V163" s="602" t="s">
        <v>807</v>
      </c>
      <c r="W163" s="602" t="s">
        <v>808</v>
      </c>
    </row>
    <row r="164" spans="2:23">
      <c r="S164" s="603" t="s">
        <v>809</v>
      </c>
      <c r="T164" s="219">
        <f ca="1">SUM(T156:V156)</f>
        <v>695077</v>
      </c>
      <c r="U164" s="219">
        <f ca="1">SUM(W156:Y156)</f>
        <v>544444</v>
      </c>
      <c r="V164" s="219">
        <f ca="1">SUM(Z156:AB156)</f>
        <v>460636</v>
      </c>
      <c r="W164" s="219">
        <f ca="1">SUM(AC156:AE156)</f>
        <v>0</v>
      </c>
    </row>
    <row r="165" spans="2:23">
      <c r="S165" s="194" t="s">
        <v>845</v>
      </c>
      <c r="T165" s="192">
        <f ca="1">SUM(T160:V160)</f>
        <v>743535.4800000001</v>
      </c>
      <c r="U165" s="618">
        <f ca="1">SUM(W160:Y160)</f>
        <v>487822.82333333336</v>
      </c>
      <c r="V165" s="195"/>
      <c r="W165" s="219"/>
    </row>
    <row r="168" spans="2:23">
      <c r="B168" s="26" t="str">
        <f>B1&amp;"各类付费用户数（活跃类型角度）"</f>
        <v>约瑟传说各类付费用户数（活跃类型角度）</v>
      </c>
    </row>
    <row r="170" spans="2:23">
      <c r="K170" s="26" t="s">
        <v>743</v>
      </c>
      <c r="L170" s="26" t="s">
        <v>744</v>
      </c>
    </row>
    <row r="171" spans="2:23">
      <c r="J171" s="26" t="s">
        <v>745</v>
      </c>
      <c r="K171" s="32">
        <f ca="1">T81/AF81-1</f>
        <v>-0.66604737575476081</v>
      </c>
      <c r="L171" s="32">
        <f ca="1">T81/U81-1</f>
        <v>-0.25337487019730009</v>
      </c>
    </row>
    <row r="172" spans="2:23">
      <c r="J172" s="26" t="s">
        <v>746</v>
      </c>
      <c r="K172" s="32">
        <f ca="1">T82/AF82-1</f>
        <v>-0.65442404006677801</v>
      </c>
      <c r="L172" s="32">
        <f ca="1">T82/U82-1</f>
        <v>-1.2718600953895098E-2</v>
      </c>
    </row>
    <row r="173" spans="2:23">
      <c r="J173" s="26" t="s">
        <v>747</v>
      </c>
      <c r="K173" s="32">
        <f ca="1">T83/AF83-1</f>
        <v>-0.35699797160243407</v>
      </c>
      <c r="L173" s="32">
        <f ca="1">T83/U83-1</f>
        <v>-0.35394021739130432</v>
      </c>
    </row>
    <row r="174" spans="2:23" ht="49.5">
      <c r="J174" s="466" t="s">
        <v>757</v>
      </c>
      <c r="K174" s="32">
        <f ca="1">T84/AF84-1</f>
        <v>-0.60844508478333148</v>
      </c>
      <c r="L174" s="32">
        <f ca="1">T84/U84-1</f>
        <v>-0.18255437297547428</v>
      </c>
    </row>
    <row r="180" spans="2:21">
      <c r="U180" s="32"/>
    </row>
    <row r="186" spans="2:21">
      <c r="S186" s="25" t="s">
        <v>375</v>
      </c>
    </row>
    <row r="187" spans="2:21">
      <c r="S187" s="26" t="s">
        <v>376</v>
      </c>
    </row>
    <row r="190" spans="2:21">
      <c r="B190" s="26" t="str">
        <f>B1&amp;"付费用户贡献占比（付费行为角度）"</f>
        <v>约瑟传说付费用户贡献占比（付费行为角度）</v>
      </c>
    </row>
    <row r="195" spans="16:35">
      <c r="P195" s="26" t="s">
        <v>240</v>
      </c>
      <c r="Q195" s="26" t="s">
        <v>196</v>
      </c>
      <c r="R195" s="26" t="s">
        <v>197</v>
      </c>
      <c r="S195" s="26" t="s">
        <v>377</v>
      </c>
      <c r="T195" s="61" t="str">
        <f>T12</f>
        <v>201608</v>
      </c>
      <c r="U195" s="61" t="str">
        <f t="shared" ref="U195:AF195" si="40">U12</f>
        <v>201607</v>
      </c>
      <c r="V195" s="61" t="str">
        <f t="shared" si="40"/>
        <v>201606</v>
      </c>
      <c r="W195" s="61" t="str">
        <f t="shared" si="40"/>
        <v>201605</v>
      </c>
      <c r="X195" s="61" t="str">
        <f t="shared" si="40"/>
        <v>201604</v>
      </c>
      <c r="Y195" s="61" t="str">
        <f t="shared" si="40"/>
        <v>201603</v>
      </c>
      <c r="Z195" s="61" t="str">
        <f t="shared" si="40"/>
        <v>201602</v>
      </c>
      <c r="AA195" s="61" t="str">
        <f t="shared" si="40"/>
        <v>201601</v>
      </c>
      <c r="AB195" s="61" t="str">
        <f t="shared" si="40"/>
        <v>201512</v>
      </c>
      <c r="AC195" s="61" t="str">
        <f t="shared" si="40"/>
        <v>201511</v>
      </c>
      <c r="AD195" s="61" t="str">
        <f t="shared" si="40"/>
        <v>201510</v>
      </c>
      <c r="AE195" s="61" t="str">
        <f t="shared" si="40"/>
        <v>201509</v>
      </c>
      <c r="AF195" s="61" t="str">
        <f t="shared" si="40"/>
        <v>201508</v>
      </c>
      <c r="AG195" s="26" t="s">
        <v>190</v>
      </c>
      <c r="AH195" s="26" t="s">
        <v>191</v>
      </c>
      <c r="AI195" s="26" t="s">
        <v>218</v>
      </c>
    </row>
    <row r="196" spans="16:35">
      <c r="P196" s="26">
        <f>历史数据!F73</f>
        <v>73</v>
      </c>
      <c r="Q196" s="26">
        <f>P196+$B$7</f>
        <v>167</v>
      </c>
      <c r="R196" s="26">
        <f>Q196-历史数据!$B$2</f>
        <v>165</v>
      </c>
      <c r="S196" s="601" t="s">
        <v>89</v>
      </c>
      <c r="T196" s="32">
        <f ca="1">HLOOKUP(T$11,历史数据!$I$3:$XFD$1048576,$R196,FALSE)</f>
        <v>0.78610000000000002</v>
      </c>
      <c r="U196" s="32">
        <f ca="1">HLOOKUP(U$11,历史数据!$I$3:$XFD$1048576,$R196,FALSE)</f>
        <v>0.72189999999999999</v>
      </c>
      <c r="V196" s="32">
        <f ca="1">HLOOKUP(V$11,历史数据!$I$3:$XFD$1048576,$R196,FALSE)</f>
        <v>0.74029999999999996</v>
      </c>
      <c r="W196" s="32">
        <f ca="1">HLOOKUP(W$11,历史数据!$I$3:$XFD$1048576,$R196,FALSE)</f>
        <v>0.76029999999999998</v>
      </c>
      <c r="X196" s="32">
        <f ca="1">HLOOKUP(X$11,历史数据!$I$3:$XFD$1048576,$R196,FALSE)</f>
        <v>0.73280000000000001</v>
      </c>
      <c r="Y196" s="32">
        <f ca="1">HLOOKUP(Y$11,历史数据!$I$3:$XFD$1048576,$R196,FALSE)</f>
        <v>0.80049999999999999</v>
      </c>
      <c r="Z196" s="32">
        <f ca="1">HLOOKUP(Z$11,历史数据!$I$3:$XFD$1048576,$R196,FALSE)</f>
        <v>0.79039999999999999</v>
      </c>
      <c r="AA196" s="32">
        <f ca="1">HLOOKUP(AA$11,历史数据!$I$3:$XFD$1048576,$R196,FALSE)</f>
        <v>0.78320000000000001</v>
      </c>
      <c r="AB196" s="32">
        <f ca="1">HLOOKUP(AB$11,历史数据!$I$3:$XFD$1048576,$R196,FALSE)</f>
        <v>0.75970000000000004</v>
      </c>
      <c r="AC196" s="32">
        <f ca="1">HLOOKUP(AC$11,历史数据!$I$3:$XFD$1048576,$R196,FALSE)</f>
        <v>0.7974</v>
      </c>
      <c r="AD196" s="32">
        <f ca="1">HLOOKUP(AD$11,历史数据!$I$3:$XFD$1048576,$R196,FALSE)</f>
        <v>0.75539999999999996</v>
      </c>
      <c r="AE196" s="32">
        <f ca="1">HLOOKUP(AE$11,历史数据!$I$3:$XFD$1048576,$R196,FALSE)</f>
        <v>0.84660000000000002</v>
      </c>
      <c r="AF196" s="32">
        <f ca="1">HLOOKUP(AF$11,历史数据!$I$3:$XFD$1048576,$R196,FALSE)</f>
        <v>0.7833</v>
      </c>
      <c r="AG196" s="30">
        <f ca="1">T196/AF196-1</f>
        <v>3.5746201966040392E-3</v>
      </c>
      <c r="AH196" s="32">
        <f ca="1">T196/U196-1</f>
        <v>8.8931985039479189E-2</v>
      </c>
      <c r="AI196" s="197">
        <f ca="1">AVERAGE(T196:AF196)</f>
        <v>0.77368461538461542</v>
      </c>
    </row>
    <row r="197" spans="16:35">
      <c r="P197" s="26">
        <f>历史数据!F74</f>
        <v>74</v>
      </c>
      <c r="Q197" s="26">
        <f>P197+$B$7</f>
        <v>168</v>
      </c>
      <c r="R197" s="26">
        <f>Q197-历史数据!$B$2</f>
        <v>166</v>
      </c>
      <c r="S197" s="29" t="s">
        <v>90</v>
      </c>
      <c r="T197" s="32">
        <f ca="1">HLOOKUP(T$11,历史数据!$I$3:$XFD$1048576,$R197,FALSE)</f>
        <v>0.84789999999999999</v>
      </c>
      <c r="U197" s="32">
        <f ca="1">HLOOKUP(U$11,历史数据!$I$3:$XFD$1048576,$R197,FALSE)</f>
        <v>0.79310000000000003</v>
      </c>
      <c r="V197" s="32">
        <f ca="1">HLOOKUP(V$11,历史数据!$I$3:$XFD$1048576,$R197,FALSE)</f>
        <v>0.80579999999999996</v>
      </c>
      <c r="W197" s="32">
        <f ca="1">HLOOKUP(W$11,历史数据!$I$3:$XFD$1048576,$R197,FALSE)</f>
        <v>0.82010000000000005</v>
      </c>
      <c r="X197" s="32">
        <f ca="1">HLOOKUP(X$11,历史数据!$I$3:$XFD$1048576,$R197,FALSE)</f>
        <v>0.80469999999999997</v>
      </c>
      <c r="Y197" s="32">
        <f ca="1">HLOOKUP(Y$11,历史数据!$I$3:$XFD$1048576,$R197,FALSE)</f>
        <v>0.85660000000000003</v>
      </c>
      <c r="Z197" s="32">
        <f ca="1">HLOOKUP(Z$11,历史数据!$I$3:$XFD$1048576,$R197,FALSE)</f>
        <v>0.85109999999999997</v>
      </c>
      <c r="AA197" s="32">
        <f ca="1">HLOOKUP(AA$11,历史数据!$I$3:$XFD$1048576,$R197,FALSE)</f>
        <v>0.83889999999999998</v>
      </c>
      <c r="AB197" s="32">
        <f ca="1">HLOOKUP(AB$11,历史数据!$I$3:$XFD$1048576,$R197,FALSE)</f>
        <v>0.82150000000000001</v>
      </c>
      <c r="AC197" s="32">
        <f ca="1">HLOOKUP(AC$11,历史数据!$I$3:$XFD$1048576,$R197,FALSE)</f>
        <v>0.85499999999999998</v>
      </c>
      <c r="AD197" s="32">
        <f ca="1">HLOOKUP(AD$11,历史数据!$I$3:$XFD$1048576,$R197,FALSE)</f>
        <v>0.85460000000000003</v>
      </c>
      <c r="AE197" s="32">
        <f ca="1">HLOOKUP(AE$11,历史数据!$I$3:$XFD$1048576,$R197,FALSE)</f>
        <v>0.90490000000000004</v>
      </c>
      <c r="AF197" s="32">
        <f ca="1">HLOOKUP(AF$11,历史数据!$I$3:$XFD$1048576,$R197,FALSE)</f>
        <v>0.84460000000000002</v>
      </c>
      <c r="AG197" s="30">
        <f ca="1">T197/AF197-1</f>
        <v>3.9071749940799982E-3</v>
      </c>
      <c r="AH197" s="32">
        <f ca="1">T197/U197-1</f>
        <v>6.9095952591098131E-2</v>
      </c>
      <c r="AI197" s="197">
        <f ca="1">AVERAGE(T197:AF197)</f>
        <v>0.83836923076923076</v>
      </c>
    </row>
    <row r="198" spans="16:35">
      <c r="P198" s="26">
        <f>历史数据!F75</f>
        <v>75</v>
      </c>
      <c r="Q198" s="26">
        <f>P198+$B$7</f>
        <v>169</v>
      </c>
      <c r="R198" s="26">
        <f>Q198-历史数据!$B$2</f>
        <v>167</v>
      </c>
      <c r="S198" s="29" t="s">
        <v>91</v>
      </c>
      <c r="T198" s="32">
        <f ca="1">HLOOKUP(T$11,历史数据!$I$3:$XFD$1048576,$R198,FALSE)</f>
        <v>0.62780000000000002</v>
      </c>
      <c r="U198" s="32">
        <f ca="1">HLOOKUP(U$11,历史数据!$I$3:$XFD$1048576,$R198,FALSE)</f>
        <v>0.56799999999999995</v>
      </c>
      <c r="V198" s="32">
        <f ca="1">HLOOKUP(V$11,历史数据!$I$3:$XFD$1048576,$R198,FALSE)</f>
        <v>0.59660000000000002</v>
      </c>
      <c r="W198" s="32">
        <f ca="1">HLOOKUP(W$11,历史数据!$I$3:$XFD$1048576,$R198,FALSE)</f>
        <v>0.62280000000000002</v>
      </c>
      <c r="X198" s="32">
        <f ca="1">HLOOKUP(X$11,历史数据!$I$3:$XFD$1048576,$R198,FALSE)</f>
        <v>0.57999999999999996</v>
      </c>
      <c r="Y198" s="32">
        <f ca="1">HLOOKUP(Y$11,历史数据!$I$3:$XFD$1048576,$R198,FALSE)</f>
        <v>0.67630000000000001</v>
      </c>
      <c r="Z198" s="32">
        <f ca="1">HLOOKUP(Z$11,历史数据!$I$3:$XFD$1048576,$R198,FALSE)</f>
        <v>0.68479999999999996</v>
      </c>
      <c r="AA198" s="32">
        <f ca="1">HLOOKUP(AA$11,历史数据!$I$3:$XFD$1048576,$R198,FALSE)</f>
        <v>0.65580000000000005</v>
      </c>
      <c r="AB198" s="32">
        <f ca="1">HLOOKUP(AB$11,历史数据!$I$3:$XFD$1048576,$R198,FALSE)</f>
        <v>0.61950000000000005</v>
      </c>
      <c r="AC198" s="32">
        <f ca="1">HLOOKUP(AC$11,历史数据!$I$3:$XFD$1048576,$R198,FALSE)</f>
        <v>0.61929999999999996</v>
      </c>
      <c r="AD198" s="32">
        <f ca="1">HLOOKUP(AD$11,历史数据!$I$3:$XFD$1048576,$R198,FALSE)</f>
        <v>0.56520000000000004</v>
      </c>
      <c r="AE198" s="32">
        <f ca="1">HLOOKUP(AE$11,历史数据!$I$3:$XFD$1048576,$R198,FALSE)</f>
        <v>0.70089999999999997</v>
      </c>
      <c r="AF198" s="32">
        <f ca="1">HLOOKUP(AF$11,历史数据!$I$3:$XFD$1048576,$R198,FALSE)</f>
        <v>0.5675</v>
      </c>
      <c r="AG198" s="30">
        <f ca="1">T198/AF198-1</f>
        <v>0.1062555066079296</v>
      </c>
      <c r="AH198" s="32">
        <f ca="1">T198/U198-1</f>
        <v>0.10528169014084532</v>
      </c>
      <c r="AI198" s="197">
        <f ca="1">AVERAGE(T198:AF198)</f>
        <v>0.62188461538461537</v>
      </c>
    </row>
    <row r="199" spans="16:35">
      <c r="P199" s="26">
        <f>历史数据!F76</f>
        <v>76</v>
      </c>
      <c r="Q199" s="26">
        <f>P199+$B$7</f>
        <v>170</v>
      </c>
      <c r="R199" s="26">
        <f>Q199-历史数据!$B$2</f>
        <v>168</v>
      </c>
      <c r="S199" s="29" t="s">
        <v>92</v>
      </c>
      <c r="T199" s="32">
        <f ca="1">HLOOKUP(T$11,历史数据!$I$3:$XFD$1048576,$R199,FALSE)</f>
        <v>0.7742</v>
      </c>
      <c r="U199" s="32">
        <f ca="1">HLOOKUP(U$11,历史数据!$I$3:$XFD$1048576,$R199,FALSE)</f>
        <v>0.72570000000000001</v>
      </c>
      <c r="V199" s="32">
        <f ca="1">HLOOKUP(V$11,历史数据!$I$3:$XFD$1048576,$R199,FALSE)</f>
        <v>0.76380000000000003</v>
      </c>
      <c r="W199" s="32">
        <f ca="1">HLOOKUP(W$11,历史数据!$I$3:$XFD$1048576,$R199,FALSE)</f>
        <v>0.78039999999999998</v>
      </c>
      <c r="X199" s="32">
        <f ca="1">HLOOKUP(X$11,历史数据!$I$3:$XFD$1048576,$R199,FALSE)</f>
        <v>0.77059999999999995</v>
      </c>
      <c r="Y199" s="32">
        <f ca="1">HLOOKUP(Y$11,历史数据!$I$3:$XFD$1048576,$R199,FALSE)</f>
        <v>0.83740000000000003</v>
      </c>
      <c r="Z199" s="32">
        <f ca="1">HLOOKUP(Z$11,历史数据!$I$3:$XFD$1048576,$R199,FALSE)</f>
        <v>0.79220000000000002</v>
      </c>
      <c r="AA199" s="32">
        <f ca="1">HLOOKUP(AA$11,历史数据!$I$3:$XFD$1048576,$R199,FALSE)</f>
        <v>0.80179999999999996</v>
      </c>
      <c r="AB199" s="32">
        <f ca="1">HLOOKUP(AB$11,历史数据!$I$3:$XFD$1048576,$R199,FALSE)</f>
        <v>0.78300000000000003</v>
      </c>
      <c r="AC199" s="32">
        <f ca="1">HLOOKUP(AC$11,历史数据!$I$3:$XFD$1048576,$R199,FALSE)</f>
        <v>0.81289999999999996</v>
      </c>
      <c r="AD199" s="32">
        <f ca="1">HLOOKUP(AD$11,历史数据!$I$3:$XFD$1048576,$R199,FALSE)</f>
        <v>0.77739999999999998</v>
      </c>
      <c r="AE199" s="32">
        <f ca="1">HLOOKUP(AE$11,历史数据!$I$3:$XFD$1048576,$R199,FALSE)</f>
        <v>0.8427</v>
      </c>
      <c r="AF199" s="32">
        <f ca="1">HLOOKUP(AF$11,历史数据!$I$3:$XFD$1048576,$R199,FALSE)</f>
        <v>0.73740000000000006</v>
      </c>
      <c r="AG199" s="30">
        <f ca="1">T199/AF199-1</f>
        <v>4.9905071874152274E-2</v>
      </c>
      <c r="AH199" s="32">
        <f ca="1">T199/U199-1</f>
        <v>6.6832024252445832E-2</v>
      </c>
      <c r="AI199" s="197">
        <f ca="1">AVERAGE(T199:AF199)</f>
        <v>0.78457692307692306</v>
      </c>
    </row>
    <row r="200" spans="16:35">
      <c r="U200" s="32"/>
      <c r="V200" s="32"/>
      <c r="AG200" s="32"/>
      <c r="AH200" s="32"/>
    </row>
    <row r="204" spans="16:35">
      <c r="P204" s="26" t="s">
        <v>240</v>
      </c>
      <c r="Q204" s="26" t="s">
        <v>196</v>
      </c>
      <c r="R204" s="26" t="s">
        <v>197</v>
      </c>
      <c r="S204" s="26" t="s">
        <v>378</v>
      </c>
      <c r="T204" s="61" t="str">
        <f>T12</f>
        <v>201608</v>
      </c>
      <c r="U204" s="61" t="str">
        <f t="shared" ref="U204:AF204" si="41">U12</f>
        <v>201607</v>
      </c>
      <c r="V204" s="61" t="str">
        <f t="shared" si="41"/>
        <v>201606</v>
      </c>
      <c r="W204" s="61" t="str">
        <f t="shared" si="41"/>
        <v>201605</v>
      </c>
      <c r="X204" s="61" t="str">
        <f t="shared" si="41"/>
        <v>201604</v>
      </c>
      <c r="Y204" s="61" t="str">
        <f t="shared" si="41"/>
        <v>201603</v>
      </c>
      <c r="Z204" s="61" t="str">
        <f t="shared" si="41"/>
        <v>201602</v>
      </c>
      <c r="AA204" s="61" t="str">
        <f t="shared" si="41"/>
        <v>201601</v>
      </c>
      <c r="AB204" s="61" t="str">
        <f t="shared" si="41"/>
        <v>201512</v>
      </c>
      <c r="AC204" s="61" t="str">
        <f t="shared" si="41"/>
        <v>201511</v>
      </c>
      <c r="AD204" s="61" t="str">
        <f t="shared" si="41"/>
        <v>201510</v>
      </c>
      <c r="AE204" s="61" t="str">
        <f t="shared" si="41"/>
        <v>201509</v>
      </c>
      <c r="AF204" s="61" t="str">
        <f t="shared" si="41"/>
        <v>201508</v>
      </c>
      <c r="AG204" s="26" t="s">
        <v>190</v>
      </c>
      <c r="AH204" s="26" t="s">
        <v>191</v>
      </c>
      <c r="AI204" s="26" t="s">
        <v>218</v>
      </c>
    </row>
    <row r="205" spans="16:35">
      <c r="P205" s="26">
        <f>历史数据!F81</f>
        <v>81</v>
      </c>
      <c r="Q205" s="26">
        <f>P205+$B$7</f>
        <v>175</v>
      </c>
      <c r="R205" s="26">
        <f>Q205-历史数据!$B$2</f>
        <v>173</v>
      </c>
      <c r="S205" s="601" t="s">
        <v>99</v>
      </c>
      <c r="T205" s="293">
        <f ca="1">HLOOKUP(T$11,历史数据!$I$3:$XFD$1048576,$R205,FALSE)</f>
        <v>2517.65</v>
      </c>
      <c r="U205" s="293">
        <f ca="1">HLOOKUP(U$11,历史数据!$I$3:$XFD$1048576,$R205,FALSE)</f>
        <v>2426.2399999999998</v>
      </c>
      <c r="V205" s="293">
        <f ca="1">HLOOKUP(V$11,历史数据!$I$3:$XFD$1048576,$R205,FALSE)</f>
        <v>2159.0300000000002</v>
      </c>
      <c r="W205" s="293">
        <f ca="1">HLOOKUP(W$11,历史数据!$I$3:$XFD$1048576,$R205,FALSE)</f>
        <v>1991.69</v>
      </c>
      <c r="X205" s="293">
        <f ca="1">HLOOKUP(X$11,历史数据!$I$3:$XFD$1048576,$R205,FALSE)</f>
        <v>1986.03</v>
      </c>
      <c r="Y205" s="293">
        <f ca="1">HLOOKUP(Y$11,历史数据!$I$3:$XFD$1048576,$R205,FALSE)</f>
        <v>1936.26</v>
      </c>
      <c r="Z205" s="293">
        <f ca="1">HLOOKUP(Z$11,历史数据!$I$3:$XFD$1048576,$R205,FALSE)</f>
        <v>2536.6</v>
      </c>
      <c r="AA205" s="293">
        <f ca="1">HLOOKUP(AA$11,历史数据!$I$3:$XFD$1048576,$R205,FALSE)</f>
        <v>2266.84</v>
      </c>
      <c r="AB205" s="293">
        <f ca="1">HLOOKUP(AB$11,历史数据!$I$3:$XFD$1048576,$R205,FALSE)</f>
        <v>2133.33</v>
      </c>
      <c r="AC205" s="293">
        <f ca="1">HLOOKUP(AC$11,历史数据!$I$3:$XFD$1048576,$R205,FALSE)</f>
        <v>2093.33</v>
      </c>
      <c r="AD205" s="293">
        <f ca="1">HLOOKUP(AD$11,历史数据!$I$3:$XFD$1048576,$R205,FALSE)</f>
        <v>2187.2399999999998</v>
      </c>
      <c r="AE205" s="293">
        <f ca="1">HLOOKUP(AE$11,历史数据!$I$3:$XFD$1048576,$R205,FALSE)</f>
        <v>1876.17</v>
      </c>
      <c r="AF205" s="293">
        <f ca="1">HLOOKUP(AF$11,历史数据!$I$3:$XFD$1048576,$R205,FALSE)</f>
        <v>2383.4699999999998</v>
      </c>
      <c r="AG205" s="30">
        <f ca="1">T205/AF205-1</f>
        <v>5.6296072532903807E-2</v>
      </c>
      <c r="AH205" s="32">
        <f ca="1">T205/U205-1</f>
        <v>3.767558032181495E-2</v>
      </c>
      <c r="AI205" s="68">
        <f ca="1">AVERAGE(T205:AF205)</f>
        <v>2191.8369230769235</v>
      </c>
    </row>
    <row r="206" spans="16:35">
      <c r="P206" s="26">
        <f>历史数据!F82</f>
        <v>82</v>
      </c>
      <c r="Q206" s="26">
        <f>P206+$B$7</f>
        <v>176</v>
      </c>
      <c r="R206" s="26">
        <f>Q206-历史数据!$B$2</f>
        <v>174</v>
      </c>
      <c r="S206" s="29" t="s">
        <v>100</v>
      </c>
      <c r="T206" s="293">
        <f ca="1">HLOOKUP(T$11,历史数据!$I$3:$XFD$1048576,$R206,FALSE)</f>
        <v>6661.27</v>
      </c>
      <c r="U206" s="293">
        <f ca="1">HLOOKUP(U$11,历史数据!$I$3:$XFD$1048576,$R206,FALSE)</f>
        <v>6110.81</v>
      </c>
      <c r="V206" s="293">
        <f ca="1">HLOOKUP(V$11,历史数据!$I$3:$XFD$1048576,$R206,FALSE)</f>
        <v>5030.92</v>
      </c>
      <c r="W206" s="293">
        <f ca="1">HLOOKUP(W$11,历史数据!$I$3:$XFD$1048576,$R206,FALSE)</f>
        <v>4313.18</v>
      </c>
      <c r="X206" s="293">
        <f ca="1">HLOOKUP(X$11,历史数据!$I$3:$XFD$1048576,$R206,FALSE)</f>
        <v>4433.8500000000004</v>
      </c>
      <c r="Y206" s="293">
        <f ca="1">HLOOKUP(Y$11,历史数据!$I$3:$XFD$1048576,$R206,FALSE)</f>
        <v>4266.87</v>
      </c>
      <c r="Z206" s="293">
        <f ca="1">HLOOKUP(Z$11,历史数据!$I$3:$XFD$1048576,$R206,FALSE)</f>
        <v>5993.91</v>
      </c>
      <c r="AA206" s="293">
        <f ca="1">HLOOKUP(AA$11,历史数据!$I$3:$XFD$1048576,$R206,FALSE)</f>
        <v>5145.68</v>
      </c>
      <c r="AB206" s="293">
        <f ca="1">HLOOKUP(AB$11,历史数据!$I$3:$XFD$1048576,$R206,FALSE)</f>
        <v>4340.99</v>
      </c>
      <c r="AC206" s="293">
        <f ca="1">HLOOKUP(AC$11,历史数据!$I$3:$XFD$1048576,$R206,FALSE)</f>
        <v>4522.5</v>
      </c>
      <c r="AD206" s="293">
        <f ca="1">HLOOKUP(AD$11,历史数据!$I$3:$XFD$1048576,$R206,FALSE)</f>
        <v>5091.6899999999996</v>
      </c>
      <c r="AE206" s="293">
        <f ca="1">HLOOKUP(AE$11,历史数据!$I$3:$XFD$1048576,$R206,FALSE)</f>
        <v>4359.2299999999996</v>
      </c>
      <c r="AF206" s="293">
        <f ca="1">HLOOKUP(AF$11,历史数据!$I$3:$XFD$1048576,$R206,FALSE)</f>
        <v>5401.7</v>
      </c>
      <c r="AG206" s="30">
        <f ca="1">T206/AF206-1</f>
        <v>0.23318029509228588</v>
      </c>
      <c r="AH206" s="32">
        <f ca="1">T206/U206-1</f>
        <v>9.0079711200315549E-2</v>
      </c>
      <c r="AI206" s="68">
        <f ca="1">AVERAGE(T206:AF206)</f>
        <v>5051.7384615384608</v>
      </c>
    </row>
    <row r="207" spans="16:35">
      <c r="P207" s="26">
        <f>历史数据!F83</f>
        <v>83</v>
      </c>
      <c r="Q207" s="26">
        <f>P207+$B$7</f>
        <v>177</v>
      </c>
      <c r="R207" s="26">
        <f>Q207-历史数据!$B$2</f>
        <v>175</v>
      </c>
      <c r="S207" s="29" t="s">
        <v>101</v>
      </c>
      <c r="T207" s="293">
        <f ca="1">HLOOKUP(T$11,历史数据!$I$3:$XFD$1048576,$R207,FALSE)</f>
        <v>2257.88</v>
      </c>
      <c r="U207" s="293">
        <f ca="1">HLOOKUP(U$11,历史数据!$I$3:$XFD$1048576,$R207,FALSE)</f>
        <v>2227.98</v>
      </c>
      <c r="V207" s="293">
        <f ca="1">HLOOKUP(V$11,历史数据!$I$3:$XFD$1048576,$R207,FALSE)</f>
        <v>2121.33</v>
      </c>
      <c r="W207" s="293">
        <f ca="1">HLOOKUP(W$11,历史数据!$I$3:$XFD$1048576,$R207,FALSE)</f>
        <v>1988.49</v>
      </c>
      <c r="X207" s="293">
        <f ca="1">HLOOKUP(X$11,历史数据!$I$3:$XFD$1048576,$R207,FALSE)</f>
        <v>1953.48</v>
      </c>
      <c r="Y207" s="293">
        <f ca="1">HLOOKUP(Y$11,历史数据!$I$3:$XFD$1048576,$R207,FALSE)</f>
        <v>1882.64</v>
      </c>
      <c r="Z207" s="293">
        <f ca="1">HLOOKUP(Z$11,历史数据!$I$3:$XFD$1048576,$R207,FALSE)</f>
        <v>2268.17</v>
      </c>
      <c r="AA207" s="293">
        <f ca="1">HLOOKUP(AA$11,历史数据!$I$3:$XFD$1048576,$R207,FALSE)</f>
        <v>2252.3200000000002</v>
      </c>
      <c r="AB207" s="293">
        <f ca="1">HLOOKUP(AB$11,历史数据!$I$3:$XFD$1048576,$R207,FALSE)</f>
        <v>2140.3000000000002</v>
      </c>
      <c r="AC207" s="293">
        <f ca="1">HLOOKUP(AC$11,历史数据!$I$3:$XFD$1048576,$R207,FALSE)</f>
        <v>1981.13</v>
      </c>
      <c r="AD207" s="293">
        <f ca="1">HLOOKUP(AD$11,历史数据!$I$3:$XFD$1048576,$R207,FALSE)</f>
        <v>2082.21</v>
      </c>
      <c r="AE207" s="293">
        <f ca="1">HLOOKUP(AE$11,历史数据!$I$3:$XFD$1048576,$R207,FALSE)</f>
        <v>1781.31</v>
      </c>
      <c r="AF207" s="293">
        <f ca="1">HLOOKUP(AF$11,历史数据!$I$3:$XFD$1048576,$R207,FALSE)</f>
        <v>2273.56</v>
      </c>
      <c r="AG207" s="30">
        <f ca="1">T207/AF207-1</f>
        <v>-6.8966730589911096E-3</v>
      </c>
      <c r="AH207" s="32">
        <f ca="1">T207/U207-1</f>
        <v>1.3420228188762984E-2</v>
      </c>
      <c r="AI207" s="68">
        <f ca="1">AVERAGE(T207:AF207)</f>
        <v>2093.1384615384618</v>
      </c>
    </row>
    <row r="208" spans="16:35">
      <c r="P208" s="26">
        <f>历史数据!F84</f>
        <v>84</v>
      </c>
      <c r="Q208" s="26">
        <f>P208+$B$7</f>
        <v>178</v>
      </c>
      <c r="R208" s="26">
        <f>Q208-历史数据!$B$2</f>
        <v>176</v>
      </c>
      <c r="S208" s="29" t="s">
        <v>102</v>
      </c>
      <c r="T208" s="293">
        <f ca="1">HLOOKUP(T$11,历史数据!$I$3:$XFD$1048576,$R208,FALSE)</f>
        <v>2973.09</v>
      </c>
      <c r="U208" s="293">
        <f ca="1">HLOOKUP(U$11,历史数据!$I$3:$XFD$1048576,$R208,FALSE)</f>
        <v>2877.98</v>
      </c>
      <c r="V208" s="293">
        <f ca="1">HLOOKUP(V$11,历史数据!$I$3:$XFD$1048576,$R208,FALSE)</f>
        <v>2390.75</v>
      </c>
      <c r="W208" s="293">
        <f ca="1">HLOOKUP(W$11,历史数据!$I$3:$XFD$1048576,$R208,FALSE)</f>
        <v>2145.63</v>
      </c>
      <c r="X208" s="293">
        <f ca="1">HLOOKUP(X$11,历史数据!$I$3:$XFD$1048576,$R208,FALSE)</f>
        <v>2195.37</v>
      </c>
      <c r="Y208" s="293">
        <f ca="1">HLOOKUP(Y$11,历史数据!$I$3:$XFD$1048576,$R208,FALSE)</f>
        <v>2114.8000000000002</v>
      </c>
      <c r="Z208" s="293">
        <f ca="1">HLOOKUP(Z$11,历史数据!$I$3:$XFD$1048576,$R208,FALSE)</f>
        <v>2985.77</v>
      </c>
      <c r="AA208" s="293">
        <f ca="1">HLOOKUP(AA$11,历史数据!$I$3:$XFD$1048576,$R208,FALSE)</f>
        <v>2416.17</v>
      </c>
      <c r="AB208" s="293">
        <f ca="1">HLOOKUP(AB$11,历史数据!$I$3:$XFD$1048576,$R208,FALSE)</f>
        <v>2265.4499999999998</v>
      </c>
      <c r="AC208" s="293">
        <f ca="1">HLOOKUP(AC$11,历史数据!$I$3:$XFD$1048576,$R208,FALSE)</f>
        <v>2370.4299999999998</v>
      </c>
      <c r="AD208" s="293">
        <f ca="1">HLOOKUP(AD$11,历史数据!$I$3:$XFD$1048576,$R208,FALSE)</f>
        <v>2504.6799999999998</v>
      </c>
      <c r="AE208" s="293">
        <f ca="1">HLOOKUP(AE$11,历史数据!$I$3:$XFD$1048576,$R208,FALSE)</f>
        <v>2045.95</v>
      </c>
      <c r="AF208" s="293">
        <f ca="1">HLOOKUP(AF$11,历史数据!$I$3:$XFD$1048576,$R208,FALSE)</f>
        <v>2602.66</v>
      </c>
      <c r="AG208" s="30">
        <f ca="1">T208/AF208-1</f>
        <v>0.14232746497813786</v>
      </c>
      <c r="AH208" s="32">
        <f ca="1">T208/U208-1</f>
        <v>3.3047484694125773E-2</v>
      </c>
      <c r="AI208" s="68">
        <f ca="1">AVERAGE(T208:AF208)</f>
        <v>2452.9792307692305</v>
      </c>
    </row>
    <row r="209" spans="2:35">
      <c r="P209" s="26">
        <f>历史数据!F85</f>
        <v>85</v>
      </c>
      <c r="Q209" s="26">
        <f>P209+$B$7</f>
        <v>179</v>
      </c>
      <c r="R209" s="26">
        <f>Q209-历史数据!$B$2</f>
        <v>177</v>
      </c>
      <c r="S209" s="29" t="s">
        <v>103</v>
      </c>
      <c r="T209" s="293">
        <f ca="1">HLOOKUP(T$11,历史数据!$I$3:$XFD$1048576,$R209,FALSE)</f>
        <v>2355.2399999999998</v>
      </c>
      <c r="U209" s="293">
        <f ca="1">HLOOKUP(U$11,历史数据!$I$3:$XFD$1048576,$R209,FALSE)</f>
        <v>2271.1799999999998</v>
      </c>
      <c r="V209" s="293">
        <f ca="1">HLOOKUP(V$11,历史数据!$I$3:$XFD$1048576,$R209,FALSE)</f>
        <v>1830.12</v>
      </c>
      <c r="W209" s="293">
        <f ca="1">HLOOKUP(W$11,历史数据!$I$3:$XFD$1048576,$R209,FALSE)</f>
        <v>1638.9</v>
      </c>
      <c r="X209" s="293">
        <f ca="1">HLOOKUP(X$11,历史数据!$I$3:$XFD$1048576,$R209,FALSE)</f>
        <v>1638.37</v>
      </c>
      <c r="Y209" s="293">
        <f ca="1">HLOOKUP(Y$11,历史数据!$I$3:$XFD$1048576,$R209,FALSE)</f>
        <v>1624.18</v>
      </c>
      <c r="Z209" s="293">
        <f ca="1">HLOOKUP(Z$11,历史数据!$I$3:$XFD$1048576,$R209,FALSE)</f>
        <v>2125.5</v>
      </c>
      <c r="AA209" s="293">
        <f ca="1">HLOOKUP(AA$11,历史数据!$I$3:$XFD$1048576,$R209,FALSE)</f>
        <v>1916.69</v>
      </c>
      <c r="AB209" s="293">
        <f ca="1">HLOOKUP(AB$11,历史数据!$I$3:$XFD$1048576,$R209,FALSE)</f>
        <v>1683.01</v>
      </c>
      <c r="AC209" s="293">
        <f ca="1">HLOOKUP(AC$11,历史数据!$I$3:$XFD$1048576,$R209,FALSE)</f>
        <v>1627.06</v>
      </c>
      <c r="AD209" s="293">
        <f ca="1">HLOOKUP(AD$11,历史数据!$I$3:$XFD$1048576,$R209,FALSE)</f>
        <v>1759.39</v>
      </c>
      <c r="AE209" s="293">
        <f ca="1">HLOOKUP(AE$11,历史数据!$I$3:$XFD$1048576,$R209,FALSE)</f>
        <v>1517.3</v>
      </c>
      <c r="AF209" s="293">
        <f ca="1">HLOOKUP(AF$11,历史数据!$I$3:$XFD$1048576,$R209,FALSE)</f>
        <v>1991.74</v>
      </c>
      <c r="AG209" s="30">
        <f ca="1">T209/AF209-1</f>
        <v>0.18250374044805029</v>
      </c>
      <c r="AH209" s="32">
        <f ca="1">T209/U209-1</f>
        <v>3.7011597495574922E-2</v>
      </c>
      <c r="AI209" s="68">
        <f ca="1">AVERAGE(T209:AF209)</f>
        <v>1844.5138461538465</v>
      </c>
    </row>
    <row r="214" spans="2:35">
      <c r="B214" s="26" t="str">
        <f>B1&amp;"付费用户贡献占比（活跃类型角度）"</f>
        <v>约瑟传说付费用户贡献占比（活跃类型角度）</v>
      </c>
      <c r="P214" s="26" t="s">
        <v>240</v>
      </c>
      <c r="Q214" s="26" t="s">
        <v>196</v>
      </c>
      <c r="R214" s="26" t="s">
        <v>197</v>
      </c>
      <c r="S214" s="26" t="s">
        <v>379</v>
      </c>
      <c r="T214" s="61" t="str">
        <f>T12</f>
        <v>201608</v>
      </c>
      <c r="U214" s="61" t="str">
        <f t="shared" ref="U214:AF214" si="42">U12</f>
        <v>201607</v>
      </c>
      <c r="V214" s="61" t="str">
        <f t="shared" si="42"/>
        <v>201606</v>
      </c>
      <c r="W214" s="61" t="str">
        <f t="shared" si="42"/>
        <v>201605</v>
      </c>
      <c r="X214" s="61" t="str">
        <f t="shared" si="42"/>
        <v>201604</v>
      </c>
      <c r="Y214" s="61" t="str">
        <f t="shared" si="42"/>
        <v>201603</v>
      </c>
      <c r="Z214" s="61" t="str">
        <f t="shared" si="42"/>
        <v>201602</v>
      </c>
      <c r="AA214" s="61" t="str">
        <f t="shared" si="42"/>
        <v>201601</v>
      </c>
      <c r="AB214" s="61" t="str">
        <f t="shared" si="42"/>
        <v>201512</v>
      </c>
      <c r="AC214" s="61" t="str">
        <f t="shared" si="42"/>
        <v>201511</v>
      </c>
      <c r="AD214" s="61" t="str">
        <f t="shared" si="42"/>
        <v>201510</v>
      </c>
      <c r="AE214" s="61" t="str">
        <f t="shared" si="42"/>
        <v>201509</v>
      </c>
      <c r="AF214" s="61" t="str">
        <f t="shared" si="42"/>
        <v>201508</v>
      </c>
      <c r="AG214" s="26" t="s">
        <v>190</v>
      </c>
      <c r="AH214" s="26" t="s">
        <v>191</v>
      </c>
      <c r="AI214" s="26" t="s">
        <v>218</v>
      </c>
    </row>
    <row r="215" spans="2:35">
      <c r="P215" s="26">
        <f>历史数据!F86</f>
        <v>86</v>
      </c>
      <c r="Q215" s="26">
        <f>P215+$B$7</f>
        <v>180</v>
      </c>
      <c r="R215" s="26">
        <f>Q215-历史数据!$B$2</f>
        <v>178</v>
      </c>
      <c r="S215" s="50" t="s">
        <v>105</v>
      </c>
      <c r="T215" s="196">
        <f ca="1">HLOOKUP(T$11,历史数据!$I$3:$XFD$1048576,$R215,FALSE)</f>
        <v>2.44</v>
      </c>
      <c r="U215" s="196">
        <f ca="1">HLOOKUP(U$11,历史数据!$I$3:$XFD$1048576,$R215,FALSE)</f>
        <v>2.42</v>
      </c>
      <c r="V215" s="196">
        <f ca="1">HLOOKUP(V$11,历史数据!$I$3:$XFD$1048576,$R215,FALSE)</f>
        <v>2.23</v>
      </c>
      <c r="W215" s="196">
        <f ca="1">HLOOKUP(W$11,历史数据!$I$3:$XFD$1048576,$R215,FALSE)</f>
        <v>2.34</v>
      </c>
      <c r="X215" s="196">
        <f ca="1">HLOOKUP(X$11,历史数据!$I$3:$XFD$1048576,$R215,FALSE)</f>
        <v>2.2799999999999998</v>
      </c>
      <c r="Y215" s="196">
        <f ca="1">HLOOKUP(Y$11,历史数据!$I$3:$XFD$1048576,$R215,FALSE)</f>
        <v>2.4</v>
      </c>
      <c r="Z215" s="196">
        <f ca="1">HLOOKUP(Z$11,历史数据!$I$3:$XFD$1048576,$R215,FALSE)</f>
        <v>2.4900000000000002</v>
      </c>
      <c r="AA215" s="196">
        <f ca="1">HLOOKUP(AA$11,历史数据!$I$3:$XFD$1048576,$R215,FALSE)</f>
        <v>2.38</v>
      </c>
      <c r="AB215" s="196">
        <f ca="1">HLOOKUP(AB$11,历史数据!$I$3:$XFD$1048576,$R215,FALSE)</f>
        <v>2.2599999999999998</v>
      </c>
      <c r="AC215" s="196">
        <f ca="1">HLOOKUP(AC$11,历史数据!$I$3:$XFD$1048576,$R215,FALSE)</f>
        <v>2.33</v>
      </c>
      <c r="AD215" s="196">
        <f ca="1">HLOOKUP(AD$11,历史数据!$I$3:$XFD$1048576,$R215,FALSE)</f>
        <v>2.11</v>
      </c>
      <c r="AE215" s="196">
        <f ca="1">HLOOKUP(AE$11,历史数据!$I$3:$XFD$1048576,$R215,FALSE)</f>
        <v>2.13</v>
      </c>
      <c r="AF215" s="196">
        <f ca="1">HLOOKUP(AF$11,历史数据!$I$3:$XFD$1048576,$R215,FALSE)</f>
        <v>2.5</v>
      </c>
      <c r="AG215" s="30">
        <f ca="1">T215/AF215-1</f>
        <v>-2.4000000000000021E-2</v>
      </c>
      <c r="AH215" s="32">
        <f ca="1">T215/U215-1</f>
        <v>8.2644628099173278E-3</v>
      </c>
      <c r="AI215" s="198">
        <f ca="1">AVERAGE(T215:AF215)</f>
        <v>2.3315384615384613</v>
      </c>
    </row>
    <row r="216" spans="2:35">
      <c r="P216" s="26">
        <f>历史数据!F87</f>
        <v>87</v>
      </c>
      <c r="Q216" s="26">
        <f>P216+$B$7</f>
        <v>181</v>
      </c>
      <c r="R216" s="26">
        <f>Q216-历史数据!$B$2</f>
        <v>179</v>
      </c>
      <c r="S216" s="52" t="s">
        <v>106</v>
      </c>
      <c r="T216" s="196">
        <f ca="1">HLOOKUP(T$11,历史数据!$I$3:$XFD$1048576,$R216,FALSE)</f>
        <v>11.37</v>
      </c>
      <c r="U216" s="196">
        <f ca="1">HLOOKUP(U$11,历史数据!$I$3:$XFD$1048576,$R216,FALSE)</f>
        <v>10.17</v>
      </c>
      <c r="V216" s="196">
        <f ca="1">HLOOKUP(V$11,历史数据!$I$3:$XFD$1048576,$R216,FALSE)</f>
        <v>8.35</v>
      </c>
      <c r="W216" s="196">
        <f ca="1">HLOOKUP(W$11,历史数据!$I$3:$XFD$1048576,$R216,FALSE)</f>
        <v>9.7100000000000009</v>
      </c>
      <c r="X216" s="196">
        <f ca="1">HLOOKUP(X$11,历史数据!$I$3:$XFD$1048576,$R216,FALSE)</f>
        <v>9.0299999999999994</v>
      </c>
      <c r="Y216" s="196">
        <f ca="1">HLOOKUP(Y$11,历史数据!$I$3:$XFD$1048576,$R216,FALSE)</f>
        <v>9.2100000000000009</v>
      </c>
      <c r="Z216" s="196">
        <f ca="1">HLOOKUP(Z$11,历史数据!$I$3:$XFD$1048576,$R216,FALSE)</f>
        <v>10.3</v>
      </c>
      <c r="AA216" s="196">
        <f ca="1">HLOOKUP(AA$11,历史数据!$I$3:$XFD$1048576,$R216,FALSE)</f>
        <v>8.93</v>
      </c>
      <c r="AB216" s="196">
        <f ca="1">HLOOKUP(AB$11,历史数据!$I$3:$XFD$1048576,$R216,FALSE)</f>
        <v>8.99</v>
      </c>
      <c r="AC216" s="196">
        <f ca="1">HLOOKUP(AC$11,历史数据!$I$3:$XFD$1048576,$R216,FALSE)</f>
        <v>9.89</v>
      </c>
      <c r="AD216" s="196">
        <f ca="1">HLOOKUP(AD$11,历史数据!$I$3:$XFD$1048576,$R216,FALSE)</f>
        <v>9.64</v>
      </c>
      <c r="AE216" s="196">
        <f ca="1">HLOOKUP(AE$11,历史数据!$I$3:$XFD$1048576,$R216,FALSE)</f>
        <v>9.57</v>
      </c>
      <c r="AF216" s="196">
        <f ca="1">HLOOKUP(AF$11,历史数据!$I$3:$XFD$1048576,$R216,FALSE)</f>
        <v>12.39</v>
      </c>
      <c r="AG216" s="30">
        <f ca="1">T216/AF216-1</f>
        <v>-8.232445520581122E-2</v>
      </c>
      <c r="AH216" s="32">
        <f ca="1">T216/U216-1</f>
        <v>0.11799410029498514</v>
      </c>
      <c r="AI216" s="198">
        <f ca="1">AVERAGE(T216:AF216)</f>
        <v>9.8115384615384613</v>
      </c>
    </row>
    <row r="217" spans="2:35">
      <c r="P217" s="26">
        <f>历史数据!F88</f>
        <v>88</v>
      </c>
      <c r="Q217" s="26">
        <f>P217+$B$7</f>
        <v>182</v>
      </c>
      <c r="R217" s="26">
        <f>Q217-历史数据!$B$2</f>
        <v>180</v>
      </c>
      <c r="S217" s="52" t="s">
        <v>107</v>
      </c>
      <c r="T217" s="196">
        <f ca="1">HLOOKUP(T$11,历史数据!$I$3:$XFD$1048576,$R217,FALSE)</f>
        <v>2.13</v>
      </c>
      <c r="U217" s="196">
        <f ca="1">HLOOKUP(U$11,历史数据!$I$3:$XFD$1048576,$R217,FALSE)</f>
        <v>2.16</v>
      </c>
      <c r="V217" s="196">
        <f ca="1">HLOOKUP(V$11,历史数据!$I$3:$XFD$1048576,$R217,FALSE)</f>
        <v>2</v>
      </c>
      <c r="W217" s="196">
        <f ca="1">HLOOKUP(W$11,历史数据!$I$3:$XFD$1048576,$R217,FALSE)</f>
        <v>2.1</v>
      </c>
      <c r="X217" s="196">
        <f ca="1">HLOOKUP(X$11,历史数据!$I$3:$XFD$1048576,$R217,FALSE)</f>
        <v>2.06</v>
      </c>
      <c r="Y217" s="196">
        <f ca="1">HLOOKUP(Y$11,历史数据!$I$3:$XFD$1048576,$R217,FALSE)</f>
        <v>2.13</v>
      </c>
      <c r="Z217" s="196">
        <f ca="1">HLOOKUP(Z$11,历史数据!$I$3:$XFD$1048576,$R217,FALSE)</f>
        <v>2.15</v>
      </c>
      <c r="AA217" s="196">
        <f ca="1">HLOOKUP(AA$11,历史数据!$I$3:$XFD$1048576,$R217,FALSE)</f>
        <v>2.1800000000000002</v>
      </c>
      <c r="AB217" s="196">
        <f ca="1">HLOOKUP(AB$11,历史数据!$I$3:$XFD$1048576,$R217,FALSE)</f>
        <v>2.02</v>
      </c>
      <c r="AC217" s="196">
        <f ca="1">HLOOKUP(AC$11,历史数据!$I$3:$XFD$1048576,$R217,FALSE)</f>
        <v>2.0099999999999998</v>
      </c>
      <c r="AD217" s="196">
        <f ca="1">HLOOKUP(AD$11,历史数据!$I$3:$XFD$1048576,$R217,FALSE)</f>
        <v>1.73</v>
      </c>
      <c r="AE217" s="196">
        <f ca="1">HLOOKUP(AE$11,历史数据!$I$3:$XFD$1048576,$R217,FALSE)</f>
        <v>1.61</v>
      </c>
      <c r="AF217" s="196">
        <f ca="1">HLOOKUP(AF$11,历史数据!$I$3:$XFD$1048576,$R217,FALSE)</f>
        <v>1.92</v>
      </c>
      <c r="AG217" s="30">
        <f ca="1">T217/AF217-1</f>
        <v>0.109375</v>
      </c>
      <c r="AH217" s="32">
        <f ca="1">T217/U217-1</f>
        <v>-1.3888888888888951E-2</v>
      </c>
      <c r="AI217" s="198">
        <f ca="1">AVERAGE(T217:AF217)</f>
        <v>2.0153846153846158</v>
      </c>
    </row>
    <row r="218" spans="2:35">
      <c r="P218" s="26">
        <f>历史数据!F89</f>
        <v>89</v>
      </c>
      <c r="Q218" s="26">
        <f>P218+$B$7</f>
        <v>183</v>
      </c>
      <c r="R218" s="26">
        <f>Q218-历史数据!$B$2</f>
        <v>181</v>
      </c>
      <c r="S218" s="52" t="s">
        <v>108</v>
      </c>
      <c r="T218" s="196">
        <f ca="1">HLOOKUP(T$11,历史数据!$I$3:$XFD$1048576,$R218,FALSE)</f>
        <v>3.7</v>
      </c>
      <c r="U218" s="196">
        <f ca="1">HLOOKUP(U$11,历史数据!$I$3:$XFD$1048576,$R218,FALSE)</f>
        <v>3.84</v>
      </c>
      <c r="V218" s="196">
        <f ca="1">HLOOKUP(V$11,历史数据!$I$3:$XFD$1048576,$R218,FALSE)</f>
        <v>3.47</v>
      </c>
      <c r="W218" s="196">
        <f ca="1">HLOOKUP(W$11,历史数据!$I$3:$XFD$1048576,$R218,FALSE)</f>
        <v>3.52</v>
      </c>
      <c r="X218" s="196">
        <f ca="1">HLOOKUP(X$11,历史数据!$I$3:$XFD$1048576,$R218,FALSE)</f>
        <v>3.38</v>
      </c>
      <c r="Y218" s="196">
        <f ca="1">HLOOKUP(Y$11,历史数据!$I$3:$XFD$1048576,$R218,FALSE)</f>
        <v>3.47</v>
      </c>
      <c r="Z218" s="196">
        <f ca="1">HLOOKUP(Z$11,历史数据!$I$3:$XFD$1048576,$R218,FALSE)</f>
        <v>3.68</v>
      </c>
      <c r="AA218" s="196">
        <f ca="1">HLOOKUP(AA$11,历史数据!$I$3:$XFD$1048576,$R218,FALSE)</f>
        <v>3.24</v>
      </c>
      <c r="AB218" s="196">
        <f ca="1">HLOOKUP(AB$11,历史数据!$I$3:$XFD$1048576,$R218,FALSE)</f>
        <v>3.2</v>
      </c>
      <c r="AC218" s="196">
        <f ca="1">HLOOKUP(AC$11,历史数据!$I$3:$XFD$1048576,$R218,FALSE)</f>
        <v>3.51</v>
      </c>
      <c r="AD218" s="196">
        <f ca="1">HLOOKUP(AD$11,历史数据!$I$3:$XFD$1048576,$R218,FALSE)</f>
        <v>3.74</v>
      </c>
      <c r="AE218" s="196">
        <f ca="1">HLOOKUP(AE$11,历史数据!$I$3:$XFD$1048576,$R218,FALSE)</f>
        <v>3.45</v>
      </c>
      <c r="AF218" s="196">
        <f ca="1">HLOOKUP(AF$11,历史数据!$I$3:$XFD$1048576,$R218,FALSE)</f>
        <v>4.4800000000000004</v>
      </c>
      <c r="AG218" s="30">
        <f ca="1">T218/AF218-1</f>
        <v>-0.1741071428571429</v>
      </c>
      <c r="AH218" s="32">
        <f ca="1">T218/U218-1</f>
        <v>-3.6458333333333259E-2</v>
      </c>
      <c r="AI218" s="198">
        <f ca="1">AVERAGE(T218:AF218)</f>
        <v>3.5907692307692312</v>
      </c>
    </row>
    <row r="219" spans="2:35">
      <c r="P219" s="26">
        <f>历史数据!F90</f>
        <v>90</v>
      </c>
      <c r="Q219" s="26">
        <f>P219+$B$7</f>
        <v>184</v>
      </c>
      <c r="R219" s="26">
        <f>Q219-历史数据!$B$2</f>
        <v>182</v>
      </c>
      <c r="S219" s="54" t="s">
        <v>109</v>
      </c>
      <c r="T219" s="196">
        <f ca="1">HLOOKUP(T$11,历史数据!$I$3:$XFD$1048576,$R219,FALSE)</f>
        <v>1.92</v>
      </c>
      <c r="U219" s="196">
        <f ca="1">HLOOKUP(U$11,历史数据!$I$3:$XFD$1048576,$R219,FALSE)</f>
        <v>1.94</v>
      </c>
      <c r="V219" s="196">
        <f ca="1">HLOOKUP(V$11,历史数据!$I$3:$XFD$1048576,$R219,FALSE)</f>
        <v>1.63</v>
      </c>
      <c r="W219" s="196">
        <f ca="1">HLOOKUP(W$11,历史数据!$I$3:$XFD$1048576,$R219,FALSE)</f>
        <v>1.62</v>
      </c>
      <c r="X219" s="196">
        <f ca="1">HLOOKUP(X$11,历史数据!$I$3:$XFD$1048576,$R219,FALSE)</f>
        <v>1.64</v>
      </c>
      <c r="Y219" s="196">
        <f ca="1">HLOOKUP(Y$11,历史数据!$I$3:$XFD$1048576,$R219,FALSE)</f>
        <v>1.67</v>
      </c>
      <c r="Z219" s="196">
        <f ca="1">HLOOKUP(Z$11,历史数据!$I$3:$XFD$1048576,$R219,FALSE)</f>
        <v>1.79</v>
      </c>
      <c r="AA219" s="196">
        <f ca="1">HLOOKUP(AA$11,历史数据!$I$3:$XFD$1048576,$R219,FALSE)</f>
        <v>1.73</v>
      </c>
      <c r="AB219" s="196">
        <f ca="1">HLOOKUP(AB$11,历史数据!$I$3:$XFD$1048576,$R219,FALSE)</f>
        <v>1.63</v>
      </c>
      <c r="AC219" s="196">
        <f ca="1">HLOOKUP(AC$11,历史数据!$I$3:$XFD$1048576,$R219,FALSE)</f>
        <v>1.62</v>
      </c>
      <c r="AD219" s="196">
        <f ca="1">HLOOKUP(AD$11,历史数据!$I$3:$XFD$1048576,$R219,FALSE)</f>
        <v>1.62</v>
      </c>
      <c r="AE219" s="196">
        <f ca="1">HLOOKUP(AE$11,历史数据!$I$3:$XFD$1048576,$R219,FALSE)</f>
        <v>1.56</v>
      </c>
      <c r="AF219" s="196">
        <f ca="1">HLOOKUP(AF$11,历史数据!$I$3:$XFD$1048576,$R219,FALSE)</f>
        <v>1.85</v>
      </c>
      <c r="AG219" s="30">
        <f ca="1">T219/AF219-1</f>
        <v>3.7837837837837673E-2</v>
      </c>
      <c r="AH219" s="32">
        <f ca="1">T219/U219-1</f>
        <v>-1.0309278350515427E-2</v>
      </c>
      <c r="AI219" s="198">
        <f ca="1">AVERAGE(T219:AF219)</f>
        <v>1.7092307692307693</v>
      </c>
    </row>
    <row r="225" spans="2:32">
      <c r="S225" s="25" t="s">
        <v>385</v>
      </c>
    </row>
    <row r="232" spans="2:32">
      <c r="S232" s="26" t="s">
        <v>432</v>
      </c>
      <c r="T232" s="26" t="s">
        <v>433</v>
      </c>
      <c r="U232" s="26" t="s">
        <v>434</v>
      </c>
      <c r="V232" s="26" t="s">
        <v>435</v>
      </c>
      <c r="W232" s="26" t="s">
        <v>436</v>
      </c>
      <c r="X232" s="26" t="s">
        <v>437</v>
      </c>
      <c r="Y232" s="26" t="s">
        <v>438</v>
      </c>
      <c r="Z232" s="26" t="s">
        <v>439</v>
      </c>
      <c r="AA232" s="26" t="s">
        <v>440</v>
      </c>
      <c r="AB232" s="26" t="s">
        <v>441</v>
      </c>
      <c r="AC232" s="26" t="s">
        <v>442</v>
      </c>
      <c r="AD232" s="26" t="s">
        <v>443</v>
      </c>
      <c r="AE232" s="26" t="s">
        <v>444</v>
      </c>
      <c r="AF232" s="26" t="s">
        <v>445</v>
      </c>
    </row>
    <row r="233" spans="2:32">
      <c r="S233" s="26" t="s">
        <v>49</v>
      </c>
      <c r="T233" s="208">
        <v>0.11940000000000001</v>
      </c>
      <c r="U233" s="208">
        <v>0.1033</v>
      </c>
      <c r="V233" s="208">
        <v>8.43E-2</v>
      </c>
      <c r="W233" s="208">
        <v>0.1076</v>
      </c>
      <c r="X233" s="208">
        <v>0.1124</v>
      </c>
      <c r="Y233" s="208">
        <v>0.1026</v>
      </c>
      <c r="Z233" s="208">
        <v>0.1157</v>
      </c>
      <c r="AA233" s="208">
        <v>0.17649999999999999</v>
      </c>
      <c r="AB233" s="208">
        <v>0.1855</v>
      </c>
      <c r="AC233" s="208">
        <v>9.4399999999999998E-2</v>
      </c>
      <c r="AD233" s="208">
        <v>7.5700000000000003E-2</v>
      </c>
      <c r="AE233" s="208">
        <v>8.7800000000000003E-2</v>
      </c>
      <c r="AF233" s="208">
        <v>7.5499999999999998E-2</v>
      </c>
    </row>
    <row r="234" spans="2:32">
      <c r="S234" s="26" t="s">
        <v>50</v>
      </c>
      <c r="T234" s="208">
        <v>0.15390000000000001</v>
      </c>
      <c r="U234" s="208">
        <v>0.1517</v>
      </c>
      <c r="V234" s="208">
        <v>0.17860000000000001</v>
      </c>
      <c r="W234" s="208">
        <v>0.14829999999999999</v>
      </c>
      <c r="X234" s="208">
        <v>0.14560000000000001</v>
      </c>
      <c r="Y234" s="208">
        <v>0.16320000000000001</v>
      </c>
      <c r="Z234" s="208">
        <v>0.16389999999999999</v>
      </c>
      <c r="AA234" s="208">
        <v>0.1855</v>
      </c>
      <c r="AB234" s="208">
        <v>0.1434</v>
      </c>
      <c r="AC234" s="208">
        <v>0.14169999999999999</v>
      </c>
      <c r="AD234" s="208">
        <v>0.17499999999999999</v>
      </c>
      <c r="AE234" s="208">
        <v>0.17580000000000001</v>
      </c>
      <c r="AF234" s="208">
        <v>0.18540000000000001</v>
      </c>
    </row>
    <row r="235" spans="2:32">
      <c r="S235" s="26" t="s">
        <v>51</v>
      </c>
      <c r="T235" s="208">
        <v>0.39340000000000003</v>
      </c>
      <c r="U235" s="208">
        <v>0.45079999999999998</v>
      </c>
      <c r="V235" s="208">
        <v>0.46800000000000003</v>
      </c>
      <c r="W235" s="208">
        <v>0.48849999999999999</v>
      </c>
      <c r="X235" s="208">
        <v>0.48020000000000002</v>
      </c>
      <c r="Y235" s="208">
        <v>0.4541</v>
      </c>
      <c r="Z235" s="208">
        <v>0.44009999999999999</v>
      </c>
      <c r="AA235" s="208">
        <v>0.32729999999999998</v>
      </c>
      <c r="AB235" s="208">
        <v>0.37430000000000002</v>
      </c>
      <c r="AC235" s="208">
        <v>0.4879</v>
      </c>
      <c r="AD235" s="208">
        <v>0.48330000000000001</v>
      </c>
      <c r="AE235" s="208">
        <v>0.4753</v>
      </c>
      <c r="AF235" s="208">
        <v>0.4667</v>
      </c>
    </row>
    <row r="236" spans="2:32">
      <c r="S236" s="26" t="s">
        <v>52</v>
      </c>
      <c r="T236" s="208">
        <v>0.3332</v>
      </c>
      <c r="U236" s="208">
        <v>0.29420000000000002</v>
      </c>
      <c r="V236" s="208">
        <v>0.26910000000000001</v>
      </c>
      <c r="W236" s="208">
        <v>0.25580000000000003</v>
      </c>
      <c r="X236" s="208">
        <v>0.26240000000000002</v>
      </c>
      <c r="Y236" s="208">
        <v>0.28010000000000002</v>
      </c>
      <c r="Z236" s="208">
        <v>0.28029999999999999</v>
      </c>
      <c r="AA236" s="208">
        <v>0.31080000000000002</v>
      </c>
      <c r="AB236" s="208">
        <v>0.29680000000000001</v>
      </c>
      <c r="AC236" s="208">
        <v>0.27589999999999998</v>
      </c>
      <c r="AD236" s="208">
        <v>0.26600000000000001</v>
      </c>
      <c r="AE236" s="208">
        <v>0.2611</v>
      </c>
      <c r="AF236" s="208">
        <v>0.27239999999999998</v>
      </c>
    </row>
    <row r="238" spans="2:32">
      <c r="B238" s="26" t="str">
        <f>B1&amp;"ARPPU值（按条和包月）"</f>
        <v>约瑟传说ARPPU值（按条和包月）</v>
      </c>
    </row>
    <row r="260" spans="2:2" ht="17.25">
      <c r="B260" s="604" t="s">
        <v>713</v>
      </c>
    </row>
    <row r="261" spans="2:2" ht="17.25">
      <c r="B261" s="604" t="s">
        <v>600</v>
      </c>
    </row>
    <row r="262" spans="2:2">
      <c r="B262" s="26" t="str">
        <f>B1&amp;"ARPPU值（付费行为角度）"</f>
        <v>约瑟传说ARPPU值（付费行为角度）</v>
      </c>
    </row>
    <row r="286" spans="2:2">
      <c r="B286" s="26" t="str">
        <f>B1&amp;"ARPPU值（活跃类型角度）"</f>
        <v>约瑟传说ARPPU值（活跃类型角度）</v>
      </c>
    </row>
    <row r="311" spans="2:2">
      <c r="B311" s="26" t="str">
        <f>B1&amp;"各类用户付费率"</f>
        <v>约瑟传说各类用户付费率</v>
      </c>
    </row>
    <row r="325" spans="12:12">
      <c r="L325" s="26" t="s">
        <v>759</v>
      </c>
    </row>
    <row r="338" spans="2:2">
      <c r="B338" s="26" t="str">
        <f>B1&amp;"有效活跃用户占比"</f>
        <v>约瑟传说有效活跃用户占比</v>
      </c>
    </row>
    <row r="363" spans="2:12">
      <c r="B363" s="26" t="str">
        <f>B1&amp;"各类用户流失率"</f>
        <v>约瑟传说各类用户流失率</v>
      </c>
    </row>
    <row r="368" spans="2:12">
      <c r="K368" s="26" t="s">
        <v>743</v>
      </c>
      <c r="L368" s="26" t="s">
        <v>744</v>
      </c>
    </row>
    <row r="369" spans="10:12">
      <c r="J369" s="26" t="s">
        <v>752</v>
      </c>
      <c r="K369" s="32">
        <f ca="1">T196/AF196-1</f>
        <v>3.5746201966040392E-3</v>
      </c>
      <c r="L369" s="32">
        <f ca="1">T196/U196-1</f>
        <v>8.8931985039479189E-2</v>
      </c>
    </row>
    <row r="370" spans="10:12">
      <c r="J370" s="26" t="s">
        <v>749</v>
      </c>
      <c r="K370" s="32">
        <f ca="1">T197/AF197-1</f>
        <v>3.9071749940799982E-3</v>
      </c>
      <c r="L370" s="32">
        <f ca="1">T197/U197-1</f>
        <v>6.9095952591098131E-2</v>
      </c>
    </row>
    <row r="371" spans="10:12">
      <c r="J371" s="26" t="s">
        <v>750</v>
      </c>
      <c r="K371" s="32">
        <f ca="1">T198/AF198-1</f>
        <v>0.1062555066079296</v>
      </c>
      <c r="L371" s="32">
        <f ca="1">T198/U198-1</f>
        <v>0.10528169014084532</v>
      </c>
    </row>
    <row r="372" spans="10:12">
      <c r="J372" s="26" t="s">
        <v>751</v>
      </c>
      <c r="K372" s="32">
        <f ca="1">T199/AF199-1</f>
        <v>4.9905071874152274E-2</v>
      </c>
      <c r="L372" s="32">
        <f ca="1">T199/U199-1</f>
        <v>6.6832024252445832E-2</v>
      </c>
    </row>
    <row r="388" spans="2:2">
      <c r="B388" s="26" t="str">
        <f>B1&amp;"各类用户在线时长"</f>
        <v>约瑟传说各类用户在线时长</v>
      </c>
    </row>
    <row r="412" spans="2:2">
      <c r="B412" s="26" t="str">
        <f>B1&amp;"各类用户登录天数"</f>
        <v>约瑟传说各类用户登录天数</v>
      </c>
    </row>
  </sheetData>
  <mergeCells count="1">
    <mergeCell ref="J10:N25"/>
  </mergeCells>
  <phoneticPr fontId="17" type="noConversion"/>
  <hyperlinks>
    <hyperlink ref="E1" location="seer2活跃基本" display="活跃基本"/>
    <hyperlink ref="E2" location="seer2活跃构成" display="活跃构成"/>
    <hyperlink ref="E3" location="seer2付费基本" display="付费基本"/>
    <hyperlink ref="E4" location="seer2付费用户组成" display="付费用户组成"/>
    <hyperlink ref="E5" location="seer2付费贡献组成" display="付费贡献组成"/>
    <hyperlink ref="E6" location="seer2付费arppu" display="付费arppu"/>
    <hyperlink ref="E7" location="seer2付费率" display="付费率"/>
    <hyperlink ref="E8" location="seer2有效活跃" display="有效活跃"/>
    <hyperlink ref="E9" location="seer2游戏习惯" display="游戏习惯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K412"/>
  <sheetViews>
    <sheetView topLeftCell="S154" zoomScaleNormal="100" workbookViewId="0">
      <selection activeCell="AA167" sqref="AA167"/>
    </sheetView>
  </sheetViews>
  <sheetFormatPr defaultRowHeight="16.5"/>
  <cols>
    <col min="1" max="1" width="14.25" style="26" customWidth="1"/>
    <col min="2" max="2" width="12.5" style="26" bestFit="1" customWidth="1"/>
    <col min="3" max="3" width="9" style="26"/>
    <col min="4" max="4" width="14.5" style="26" bestFit="1" customWidth="1"/>
    <col min="5" max="6" width="30.875" style="26" bestFit="1" customWidth="1"/>
    <col min="7" max="15" width="9" style="26"/>
    <col min="16" max="16" width="13.25" style="26" bestFit="1" customWidth="1"/>
    <col min="17" max="17" width="9" style="26"/>
    <col min="18" max="18" width="17.375" style="26" bestFit="1" customWidth="1"/>
    <col min="19" max="19" width="31.25" style="26" bestFit="1" customWidth="1"/>
    <col min="20" max="20" width="14.875" style="26" bestFit="1" customWidth="1"/>
    <col min="21" max="22" width="13.25" style="26" bestFit="1" customWidth="1"/>
    <col min="23" max="23" width="14.25" style="26" bestFit="1" customWidth="1"/>
    <col min="24" max="25" width="13.25" style="26" bestFit="1" customWidth="1"/>
    <col min="26" max="28" width="10.75" style="26" bestFit="1" customWidth="1"/>
    <col min="29" max="30" width="12" style="26" bestFit="1" customWidth="1"/>
    <col min="31" max="31" width="9.625" style="26" bestFit="1" customWidth="1"/>
    <col min="32" max="32" width="14.625" style="26" bestFit="1" customWidth="1"/>
    <col min="33" max="34" width="9.625" style="26" bestFit="1" customWidth="1"/>
    <col min="35" max="36" width="13.25" style="26" bestFit="1" customWidth="1"/>
    <col min="37" max="37" width="9.25" style="26" bestFit="1" customWidth="1"/>
    <col min="38" max="16384" width="9" style="26"/>
  </cols>
  <sheetData>
    <row r="1" spans="1:37" ht="17.25">
      <c r="A1" s="26" t="s">
        <v>179</v>
      </c>
      <c r="B1" s="26" t="s">
        <v>450</v>
      </c>
      <c r="E1" s="415" t="s">
        <v>704</v>
      </c>
      <c r="F1" s="26" t="s">
        <v>223</v>
      </c>
      <c r="R1" s="66" t="s">
        <v>225</v>
      </c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37" ht="17.25">
      <c r="A2" s="26" t="s">
        <v>181</v>
      </c>
      <c r="B2" s="62">
        <v>42583</v>
      </c>
      <c r="E2" s="415" t="s">
        <v>381</v>
      </c>
      <c r="F2" s="26" t="s">
        <v>224</v>
      </c>
      <c r="G2" s="26" t="s">
        <v>430</v>
      </c>
      <c r="R2" s="66" t="s">
        <v>226</v>
      </c>
      <c r="S2" s="67">
        <v>0</v>
      </c>
      <c r="T2" s="67">
        <v>1</v>
      </c>
      <c r="U2" s="67">
        <v>2</v>
      </c>
      <c r="V2" s="67">
        <v>3</v>
      </c>
      <c r="W2" s="67">
        <v>4</v>
      </c>
      <c r="X2" s="67">
        <v>5</v>
      </c>
      <c r="Y2" s="67">
        <v>6</v>
      </c>
      <c r="Z2" s="67">
        <v>7</v>
      </c>
      <c r="AA2" s="67">
        <v>8</v>
      </c>
      <c r="AB2" s="67">
        <v>9</v>
      </c>
      <c r="AC2" s="67">
        <v>10</v>
      </c>
      <c r="AD2" s="67">
        <v>11</v>
      </c>
    </row>
    <row r="3" spans="1:37" ht="17.25">
      <c r="A3" s="26" t="s">
        <v>182</v>
      </c>
      <c r="B3" s="26" t="str">
        <f>TEXT(DATE(YEAR($B$2),MONTH($B$2),DAY(B2)),"yyyymm")</f>
        <v>201608</v>
      </c>
      <c r="E3" s="415" t="s">
        <v>706</v>
      </c>
      <c r="R3" s="66" t="s">
        <v>227</v>
      </c>
      <c r="S3" s="67">
        <v>12</v>
      </c>
      <c r="T3" s="67">
        <v>13</v>
      </c>
      <c r="U3" s="67">
        <v>14</v>
      </c>
      <c r="V3" s="67">
        <v>15</v>
      </c>
      <c r="W3" s="67">
        <v>16</v>
      </c>
      <c r="X3" s="67">
        <v>17</v>
      </c>
      <c r="Y3" s="67">
        <v>18</v>
      </c>
      <c r="Z3" s="67">
        <v>19</v>
      </c>
      <c r="AA3" s="67">
        <v>20</v>
      </c>
      <c r="AB3" s="67">
        <v>21</v>
      </c>
      <c r="AC3" s="67">
        <v>22</v>
      </c>
      <c r="AD3" s="67">
        <v>23</v>
      </c>
    </row>
    <row r="4" spans="1:37" ht="17.25">
      <c r="A4" s="26" t="s">
        <v>183</v>
      </c>
      <c r="B4" s="26" t="str">
        <f>TEXT(DATE(YEAR($B$2),MONTH($B$2)-12,DAY(B2)),"yyyymm")</f>
        <v>201508</v>
      </c>
      <c r="E4" s="415" t="s">
        <v>707</v>
      </c>
      <c r="R4" s="66" t="s">
        <v>228</v>
      </c>
      <c r="S4" s="67">
        <v>24</v>
      </c>
      <c r="T4" s="67">
        <v>25</v>
      </c>
      <c r="U4" s="67">
        <v>26</v>
      </c>
      <c r="V4" s="67">
        <v>27</v>
      </c>
      <c r="W4" s="67">
        <v>28</v>
      </c>
      <c r="X4" s="67">
        <v>29</v>
      </c>
      <c r="Y4" s="67">
        <v>30</v>
      </c>
      <c r="Z4" s="67">
        <v>31</v>
      </c>
      <c r="AA4" s="67">
        <v>32</v>
      </c>
      <c r="AB4" s="67">
        <v>33</v>
      </c>
      <c r="AC4" s="67">
        <v>34</v>
      </c>
      <c r="AD4" s="67">
        <v>35</v>
      </c>
    </row>
    <row r="5" spans="1:37" ht="17.25">
      <c r="A5" s="26" t="s">
        <v>184</v>
      </c>
      <c r="B5" s="26" t="str">
        <f>TEXT(DATE(YEAR($B$2),MONTH($B$2)-1,DAY(B3)),"yyyymm")</f>
        <v>201607</v>
      </c>
      <c r="E5" s="415" t="s">
        <v>708</v>
      </c>
      <c r="R5" s="66" t="s">
        <v>204</v>
      </c>
      <c r="S5" s="67">
        <v>36</v>
      </c>
      <c r="T5" s="67">
        <v>37</v>
      </c>
      <c r="U5" s="67">
        <v>38</v>
      </c>
      <c r="V5" s="67">
        <v>39</v>
      </c>
      <c r="W5" s="67">
        <v>40</v>
      </c>
      <c r="X5" s="67">
        <v>41</v>
      </c>
      <c r="Y5" s="67">
        <v>42</v>
      </c>
      <c r="Z5" s="67">
        <v>43</v>
      </c>
      <c r="AA5" s="67">
        <v>44</v>
      </c>
      <c r="AB5" s="67">
        <v>45</v>
      </c>
      <c r="AC5" s="67">
        <v>46</v>
      </c>
      <c r="AD5" s="67">
        <v>47</v>
      </c>
    </row>
    <row r="6" spans="1:37">
      <c r="A6" s="26" t="s">
        <v>237</v>
      </c>
      <c r="B6" s="26" t="s">
        <v>236</v>
      </c>
      <c r="E6" s="415" t="s">
        <v>709</v>
      </c>
    </row>
    <row r="7" spans="1:37">
      <c r="A7" s="26" t="s">
        <v>239</v>
      </c>
      <c r="B7" s="26">
        <v>188</v>
      </c>
      <c r="E7" s="415" t="s">
        <v>710</v>
      </c>
    </row>
    <row r="8" spans="1:37">
      <c r="E8" s="415" t="s">
        <v>711</v>
      </c>
    </row>
    <row r="9" spans="1:37">
      <c r="B9" s="26" t="str">
        <f>B1&amp;"活跃情况"</f>
        <v>功夫派活跃情况</v>
      </c>
      <c r="E9" s="415" t="s">
        <v>712</v>
      </c>
      <c r="J9" s="26" t="s">
        <v>760</v>
      </c>
      <c r="S9" s="25" t="s">
        <v>198</v>
      </c>
    </row>
    <row r="10" spans="1:37">
      <c r="J10" s="720"/>
      <c r="K10" s="721"/>
      <c r="L10" s="721"/>
      <c r="M10" s="721"/>
      <c r="N10" s="721"/>
      <c r="S10" s="25" t="s">
        <v>199</v>
      </c>
      <c r="T10" s="26">
        <v>0</v>
      </c>
      <c r="U10" s="26">
        <v>1</v>
      </c>
      <c r="V10" s="26">
        <v>2</v>
      </c>
      <c r="W10" s="26">
        <v>3</v>
      </c>
      <c r="X10" s="26">
        <v>4</v>
      </c>
      <c r="Y10" s="26">
        <v>5</v>
      </c>
      <c r="Z10" s="26">
        <v>6</v>
      </c>
      <c r="AA10" s="26">
        <v>7</v>
      </c>
      <c r="AB10" s="26">
        <v>8</v>
      </c>
      <c r="AC10" s="26">
        <v>9</v>
      </c>
      <c r="AD10" s="26">
        <v>10</v>
      </c>
      <c r="AE10" s="26">
        <v>11</v>
      </c>
      <c r="AF10" s="26">
        <v>12</v>
      </c>
    </row>
    <row r="11" spans="1:37">
      <c r="J11" s="721"/>
      <c r="K11" s="721"/>
      <c r="L11" s="721"/>
      <c r="M11" s="721"/>
      <c r="N11" s="721"/>
      <c r="S11" s="25" t="s">
        <v>264</v>
      </c>
      <c r="T11" s="61" t="str">
        <f t="shared" ref="T11:AF11" si="0">TEXT(DATE(YEAR($B$2),MONTH($B$2)-T10,DAY($B$2)),"yyyymm")</f>
        <v>201608</v>
      </c>
      <c r="U11" s="61" t="str">
        <f t="shared" si="0"/>
        <v>201607</v>
      </c>
      <c r="V11" s="61" t="str">
        <f t="shared" si="0"/>
        <v>201606</v>
      </c>
      <c r="W11" s="61" t="str">
        <f t="shared" si="0"/>
        <v>201605</v>
      </c>
      <c r="X11" s="61" t="str">
        <f t="shared" si="0"/>
        <v>201604</v>
      </c>
      <c r="Y11" s="61" t="str">
        <f t="shared" si="0"/>
        <v>201603</v>
      </c>
      <c r="Z11" s="61" t="str">
        <f t="shared" si="0"/>
        <v>201602</v>
      </c>
      <c r="AA11" s="61" t="str">
        <f t="shared" si="0"/>
        <v>201601</v>
      </c>
      <c r="AB11" s="61" t="str">
        <f t="shared" si="0"/>
        <v>201512</v>
      </c>
      <c r="AC11" s="61" t="str">
        <f t="shared" si="0"/>
        <v>201511</v>
      </c>
      <c r="AD11" s="61" t="str">
        <f t="shared" si="0"/>
        <v>201510</v>
      </c>
      <c r="AE11" s="61" t="str">
        <f t="shared" si="0"/>
        <v>201509</v>
      </c>
      <c r="AF11" s="61" t="str">
        <f t="shared" si="0"/>
        <v>201508</v>
      </c>
    </row>
    <row r="12" spans="1:37">
      <c r="J12" s="721"/>
      <c r="K12" s="721"/>
      <c r="L12" s="721"/>
      <c r="M12" s="721"/>
      <c r="N12" s="721"/>
      <c r="P12" s="26" t="s">
        <v>240</v>
      </c>
      <c r="Q12" s="26" t="s">
        <v>196</v>
      </c>
      <c r="R12" s="26" t="s">
        <v>197</v>
      </c>
      <c r="S12" s="25" t="s">
        <v>265</v>
      </c>
      <c r="T12" s="61" t="str">
        <f>TEXT(DATE(YEAR($B$2),MONTH($B$2)-T10,DAY($B$2)),"yyyymm")</f>
        <v>201608</v>
      </c>
      <c r="U12" s="61" t="str">
        <f t="shared" ref="U12:AF12" si="1">TEXT(DATE(YEAR($B$2),MONTH($B$2)-U10,DAY($B$2)),"yyyymm")</f>
        <v>201607</v>
      </c>
      <c r="V12" s="61" t="str">
        <f t="shared" si="1"/>
        <v>201606</v>
      </c>
      <c r="W12" s="61" t="str">
        <f t="shared" si="1"/>
        <v>201605</v>
      </c>
      <c r="X12" s="61" t="str">
        <f t="shared" si="1"/>
        <v>201604</v>
      </c>
      <c r="Y12" s="61" t="str">
        <f t="shared" si="1"/>
        <v>201603</v>
      </c>
      <c r="Z12" s="61" t="str">
        <f t="shared" si="1"/>
        <v>201602</v>
      </c>
      <c r="AA12" s="61" t="str">
        <f t="shared" si="1"/>
        <v>201601</v>
      </c>
      <c r="AB12" s="61" t="str">
        <f t="shared" si="1"/>
        <v>201512</v>
      </c>
      <c r="AC12" s="61" t="str">
        <f t="shared" si="1"/>
        <v>201511</v>
      </c>
      <c r="AD12" s="61" t="str">
        <f t="shared" si="1"/>
        <v>201510</v>
      </c>
      <c r="AE12" s="61" t="str">
        <f t="shared" si="1"/>
        <v>201509</v>
      </c>
      <c r="AF12" s="61" t="str">
        <f t="shared" si="1"/>
        <v>201508</v>
      </c>
      <c r="AG12" s="26" t="s">
        <v>190</v>
      </c>
      <c r="AH12" s="26" t="s">
        <v>191</v>
      </c>
      <c r="AI12" s="26" t="s">
        <v>192</v>
      </c>
      <c r="AJ12" s="26" t="s">
        <v>193</v>
      </c>
      <c r="AK12" s="26" t="s">
        <v>194</v>
      </c>
    </row>
    <row r="13" spans="1:37">
      <c r="J13" s="721"/>
      <c r="K13" s="721"/>
      <c r="L13" s="721"/>
      <c r="M13" s="721"/>
      <c r="N13" s="721"/>
      <c r="P13" s="26">
        <f>历史数据!F55</f>
        <v>55</v>
      </c>
      <c r="Q13" s="26">
        <f>P13+$B$7</f>
        <v>243</v>
      </c>
      <c r="R13" s="26">
        <f>Q13-历史数据!$B$2</f>
        <v>241</v>
      </c>
      <c r="S13" s="26" t="s">
        <v>185</v>
      </c>
      <c r="T13" s="26">
        <f ca="1">HLOOKUP(T$11,历史数据!$I$3:$XFD$1048576,'汇报-gongfu'!$R13,FALSE)</f>
        <v>798450</v>
      </c>
      <c r="U13" s="65">
        <f ca="1">HLOOKUP(U$11,历史数据!$I$3:$XFD$1048576,'汇报-gongfu'!$R13,FALSE)</f>
        <v>1031755</v>
      </c>
      <c r="V13" s="26">
        <f ca="1">HLOOKUP(V$11,历史数据!$I$3:$XFD$1048576,'汇报-gongfu'!$R13,FALSE)</f>
        <v>640433</v>
      </c>
      <c r="W13" s="26">
        <f ca="1">HLOOKUP(W$11,历史数据!$I$3:$XFD$1048576,'汇报-gongfu'!$R13,FALSE)</f>
        <v>546084</v>
      </c>
      <c r="X13" s="26">
        <f ca="1">HLOOKUP(X$11,历史数据!$I$3:$XFD$1048576,'汇报-gongfu'!$R13,FALSE)</f>
        <v>624935</v>
      </c>
      <c r="Y13" s="26">
        <f ca="1">HLOOKUP(Y$11,历史数据!$I$3:$XFD$1048576,'汇报-gongfu'!$R13,FALSE)</f>
        <v>473082</v>
      </c>
      <c r="Z13" s="26">
        <f ca="1">HLOOKUP(Z$11,历史数据!$I$3:$XFD$1048576,'汇报-gongfu'!$R13,FALSE)</f>
        <v>829653</v>
      </c>
      <c r="AA13" s="26">
        <f ca="1">HLOOKUP(AA$11,历史数据!$I$3:$XFD$1048576,'汇报-gongfu'!$R13,FALSE)</f>
        <v>857361</v>
      </c>
      <c r="AB13" s="26">
        <f ca="1">HLOOKUP(AB$11,历史数据!$I$3:$XFD$1048576,'汇报-gongfu'!$R13,FALSE)</f>
        <v>535257</v>
      </c>
      <c r="AC13" s="26">
        <f ca="1">HLOOKUP(AC$11,历史数据!$I$3:$XFD$1048576,'汇报-gongfu'!$R13,FALSE)</f>
        <v>615266</v>
      </c>
      <c r="AD13" s="26">
        <f ca="1">HLOOKUP(AD$11,历史数据!$I$3:$XFD$1048576,'汇报-gongfu'!$R13,FALSE)</f>
        <v>831812</v>
      </c>
      <c r="AE13" s="26">
        <f ca="1">HLOOKUP(AE$11,历史数据!$I$3:$XFD$1048576,'汇报-gongfu'!$R13,FALSE)</f>
        <v>864268</v>
      </c>
      <c r="AF13" s="26">
        <f ca="1">HLOOKUP(AF$11,历史数据!$I$3:$XFD$1048576,'汇报-gongfu'!$R13,FALSE)</f>
        <v>1802638</v>
      </c>
      <c r="AG13" s="32">
        <f ca="1">T13/AF13-1</f>
        <v>-0.55706581132762101</v>
      </c>
      <c r="AH13" s="32">
        <f ca="1">T13/U13-1</f>
        <v>-0.22612441907235725</v>
      </c>
      <c r="AI13" s="32">
        <f ca="1">T13/$T$13</f>
        <v>1</v>
      </c>
      <c r="AJ13" s="32">
        <f ca="1">U13/$U$13</f>
        <v>1</v>
      </c>
      <c r="AK13" s="32">
        <f ca="1">AF13/$AF$13</f>
        <v>1</v>
      </c>
    </row>
    <row r="14" spans="1:37">
      <c r="J14" s="721"/>
      <c r="K14" s="721"/>
      <c r="L14" s="721"/>
      <c r="M14" s="721"/>
      <c r="N14" s="721"/>
      <c r="P14" s="26">
        <f>历史数据!F57</f>
        <v>57</v>
      </c>
      <c r="Q14" s="26">
        <f>P14+$B$7</f>
        <v>245</v>
      </c>
      <c r="R14" s="26">
        <f>Q14-历史数据!$B$2</f>
        <v>243</v>
      </c>
      <c r="S14" s="26" t="s">
        <v>186</v>
      </c>
      <c r="T14" s="26">
        <f ca="1">HLOOKUP(T$11,历史数据!$I$3:$XFD$1048576,'汇报-gongfu'!$R14,FALSE)</f>
        <v>180652</v>
      </c>
      <c r="U14" s="65">
        <f ca="1">HLOOKUP(U$11,历史数据!$I$3:$XFD$1048576,'汇报-gongfu'!$R14,FALSE)</f>
        <v>250918</v>
      </c>
      <c r="V14" s="26">
        <f ca="1">HLOOKUP(V$11,历史数据!$I$3:$XFD$1048576,'汇报-gongfu'!$R14,FALSE)</f>
        <v>150009</v>
      </c>
      <c r="W14" s="26">
        <f ca="1">HLOOKUP(W$11,历史数据!$I$3:$XFD$1048576,'汇报-gongfu'!$R14,FALSE)</f>
        <v>132070</v>
      </c>
      <c r="X14" s="26">
        <f ca="1">HLOOKUP(X$11,历史数据!$I$3:$XFD$1048576,'汇报-gongfu'!$R14,FALSE)</f>
        <v>138249</v>
      </c>
      <c r="Y14" s="26">
        <f ca="1">HLOOKUP(Y$11,历史数据!$I$3:$XFD$1048576,'汇报-gongfu'!$R14,FALSE)</f>
        <v>97192</v>
      </c>
      <c r="Z14" s="26">
        <f ca="1">HLOOKUP(Z$11,历史数据!$I$3:$XFD$1048576,'汇报-gongfu'!$R14,FALSE)</f>
        <v>190393</v>
      </c>
      <c r="AA14" s="26">
        <f ca="1">HLOOKUP(AA$11,历史数据!$I$3:$XFD$1048576,'汇报-gongfu'!$R14,FALSE)</f>
        <v>215821</v>
      </c>
      <c r="AB14" s="26">
        <f ca="1">HLOOKUP(AB$11,历史数据!$I$3:$XFD$1048576,'汇报-gongfu'!$R14,FALSE)</f>
        <v>122490</v>
      </c>
      <c r="AC14" s="26">
        <f ca="1">HLOOKUP(AC$11,历史数据!$I$3:$XFD$1048576,'汇报-gongfu'!$R14,FALSE)</f>
        <v>149383</v>
      </c>
      <c r="AD14" s="26">
        <f ca="1">HLOOKUP(AD$11,历史数据!$I$3:$XFD$1048576,'汇报-gongfu'!$R14,FALSE)</f>
        <v>196096</v>
      </c>
      <c r="AE14" s="26">
        <f ca="1">HLOOKUP(AE$11,历史数据!$I$3:$XFD$1048576,'汇报-gongfu'!$R14,FALSE)</f>
        <v>185422</v>
      </c>
      <c r="AF14" s="26">
        <f ca="1">HLOOKUP(AF$11,历史数据!$I$3:$XFD$1048576,'汇报-gongfu'!$R14,FALSE)</f>
        <v>511177</v>
      </c>
      <c r="AG14" s="32">
        <f ca="1">T14/AF14-1</f>
        <v>-0.64659599316870675</v>
      </c>
      <c r="AH14" s="32">
        <f ca="1">T14/U14-1</f>
        <v>-0.28003570887700369</v>
      </c>
      <c r="AI14" s="32">
        <f ca="1">T14/$T$13</f>
        <v>0.22625336589642434</v>
      </c>
      <c r="AJ14" s="32">
        <f ca="1">U14/$U$13</f>
        <v>0.24319533222518913</v>
      </c>
      <c r="AK14" s="32">
        <f ca="1">AF14/$AF$13</f>
        <v>0.28357163224119319</v>
      </c>
    </row>
    <row r="15" spans="1:37">
      <c r="J15" s="721"/>
      <c r="K15" s="721"/>
      <c r="L15" s="721"/>
      <c r="M15" s="721"/>
      <c r="N15" s="721"/>
      <c r="P15" s="26">
        <f>历史数据!F59</f>
        <v>59</v>
      </c>
      <c r="Q15" s="26">
        <f>P15+$B$7</f>
        <v>247</v>
      </c>
      <c r="R15" s="26">
        <f>Q15-历史数据!$B$2</f>
        <v>245</v>
      </c>
      <c r="S15" s="26" t="s">
        <v>187</v>
      </c>
      <c r="T15" s="26">
        <f ca="1">HLOOKUP(T$11,历史数据!$I$3:$XFD$1048576,'汇报-gongfu'!$R15,FALSE)</f>
        <v>499740</v>
      </c>
      <c r="U15" s="65">
        <f ca="1">HLOOKUP(U$11,历史数据!$I$3:$XFD$1048576,'汇报-gongfu'!$R15,FALSE)</f>
        <v>670696</v>
      </c>
      <c r="V15" s="26">
        <f ca="1">HLOOKUP(V$11,历史数据!$I$3:$XFD$1048576,'汇报-gongfu'!$R15,FALSE)</f>
        <v>374197</v>
      </c>
      <c r="W15" s="26">
        <f ca="1">HLOOKUP(W$11,历史数据!$I$3:$XFD$1048576,'汇报-gongfu'!$R15,FALSE)</f>
        <v>318165</v>
      </c>
      <c r="X15" s="26">
        <f ca="1">HLOOKUP(X$11,历史数据!$I$3:$XFD$1048576,'汇报-gongfu'!$R15,FALSE)</f>
        <v>380001</v>
      </c>
      <c r="Y15" s="26">
        <f ca="1">HLOOKUP(Y$11,历史数据!$I$3:$XFD$1048576,'汇报-gongfu'!$R15,FALSE)</f>
        <v>274595</v>
      </c>
      <c r="Z15" s="26">
        <f ca="1">HLOOKUP(Z$11,历史数据!$I$3:$XFD$1048576,'汇报-gongfu'!$R15,FALSE)</f>
        <v>505817</v>
      </c>
      <c r="AA15" s="26">
        <f ca="1">HLOOKUP(AA$11,历史数据!$I$3:$XFD$1048576,'汇报-gongfu'!$R15,FALSE)</f>
        <v>515842</v>
      </c>
      <c r="AB15" s="26">
        <f ca="1">HLOOKUP(AB$11,历史数据!$I$3:$XFD$1048576,'汇报-gongfu'!$R15,FALSE)</f>
        <v>284261</v>
      </c>
      <c r="AC15" s="26">
        <f ca="1">HLOOKUP(AC$11,历史数据!$I$3:$XFD$1048576,'汇报-gongfu'!$R15,FALSE)</f>
        <v>338633</v>
      </c>
      <c r="AD15" s="26">
        <f ca="1">HLOOKUP(AD$11,历史数据!$I$3:$XFD$1048576,'汇报-gongfu'!$R15,FALSE)</f>
        <v>484222</v>
      </c>
      <c r="AE15" s="26">
        <f ca="1">HLOOKUP(AE$11,历史数据!$I$3:$XFD$1048576,'汇报-gongfu'!$R15,FALSE)</f>
        <v>502425</v>
      </c>
      <c r="AF15" s="26">
        <f ca="1">HLOOKUP(AF$11,历史数据!$I$3:$XFD$1048576,'汇报-gongfu'!$R15,FALSE)</f>
        <v>1219672</v>
      </c>
      <c r="AG15" s="32">
        <f ca="1">T15/AF15-1</f>
        <v>-0.59026689142654742</v>
      </c>
      <c r="AH15" s="32">
        <f ca="1">T15/U15-1</f>
        <v>-0.2548934241444708</v>
      </c>
      <c r="AI15" s="32">
        <f ca="1">T15/$T$13</f>
        <v>0.62588765733608864</v>
      </c>
      <c r="AJ15" s="32">
        <f ca="1">U15/$U$13</f>
        <v>0.65005354953453098</v>
      </c>
      <c r="AK15" s="32">
        <f ca="1">AF15/$AF$13</f>
        <v>0.67660395487058411</v>
      </c>
    </row>
    <row r="16" spans="1:37">
      <c r="J16" s="721"/>
      <c r="K16" s="721"/>
      <c r="L16" s="721"/>
      <c r="M16" s="721"/>
      <c r="N16" s="721"/>
      <c r="P16" s="26">
        <f>历史数据!F61</f>
        <v>61</v>
      </c>
      <c r="Q16" s="26">
        <f>P16+$B$7</f>
        <v>249</v>
      </c>
      <c r="R16" s="26">
        <f>Q16-历史数据!$B$2</f>
        <v>247</v>
      </c>
      <c r="S16" s="26" t="s">
        <v>188</v>
      </c>
      <c r="T16" s="26">
        <f ca="1">HLOOKUP(T$11,历史数据!$I$3:$XFD$1048576,'汇报-gongfu'!$R16,FALSE)</f>
        <v>141991</v>
      </c>
      <c r="U16" s="65">
        <f ca="1">HLOOKUP(U$11,历史数据!$I$3:$XFD$1048576,'汇报-gongfu'!$R16,FALSE)</f>
        <v>138737</v>
      </c>
      <c r="V16" s="26">
        <f ca="1">HLOOKUP(V$11,历史数据!$I$3:$XFD$1048576,'汇报-gongfu'!$R16,FALSE)</f>
        <v>108574</v>
      </c>
      <c r="W16" s="26">
        <f ca="1">HLOOKUP(W$11,历史数据!$I$3:$XFD$1048576,'汇报-gongfu'!$R16,FALSE)</f>
        <v>112213</v>
      </c>
      <c r="X16" s="26">
        <f ca="1">HLOOKUP(X$11,历史数据!$I$3:$XFD$1048576,'汇报-gongfu'!$R16,FALSE)</f>
        <v>96507</v>
      </c>
      <c r="Y16" s="26">
        <f ca="1">HLOOKUP(Y$11,历史数据!$I$3:$XFD$1048576,'汇报-gongfu'!$R16,FALSE)</f>
        <v>104348</v>
      </c>
      <c r="Z16" s="26">
        <f ca="1">HLOOKUP(Z$11,历史数据!$I$3:$XFD$1048576,'汇报-gongfu'!$R16,FALSE)</f>
        <v>158276</v>
      </c>
      <c r="AA16" s="26">
        <f ca="1">HLOOKUP(AA$11,历史数据!$I$3:$XFD$1048576,'汇报-gongfu'!$R16,FALSE)</f>
        <v>128015</v>
      </c>
      <c r="AB16" s="26">
        <f ca="1">HLOOKUP(AB$11,历史数据!$I$3:$XFD$1048576,'汇报-gongfu'!$R16,FALSE)</f>
        <v>121227</v>
      </c>
      <c r="AC16" s="26">
        <f ca="1">HLOOKUP(AC$11,历史数据!$I$3:$XFD$1048576,'汇报-gongfu'!$R16,FALSE)</f>
        <v>143193</v>
      </c>
      <c r="AD16" s="26">
        <f ca="1">HLOOKUP(AD$11,历史数据!$I$3:$XFD$1048576,'汇报-gongfu'!$R16,FALSE)</f>
        <v>165828</v>
      </c>
      <c r="AE16" s="26">
        <f ca="1">HLOOKUP(AE$11,历史数据!$I$3:$XFD$1048576,'汇报-gongfu'!$R16,FALSE)</f>
        <v>212777</v>
      </c>
      <c r="AF16" s="26">
        <f ca="1">HLOOKUP(AF$11,历史数据!$I$3:$XFD$1048576,'汇报-gongfu'!$R16,FALSE)</f>
        <v>302113</v>
      </c>
      <c r="AG16" s="32">
        <f ca="1">T16/AF16-1</f>
        <v>-0.53000698414169534</v>
      </c>
      <c r="AH16" s="32">
        <f ca="1">T16/U16-1</f>
        <v>2.3454449786286302E-2</v>
      </c>
      <c r="AI16" s="32">
        <f ca="1">T16/$T$13</f>
        <v>0.17783330202266892</v>
      </c>
      <c r="AJ16" s="32">
        <f ca="1">U16/$U$13</f>
        <v>0.13446700040222728</v>
      </c>
      <c r="AK16" s="32">
        <f ca="1">AF16/$AF$13</f>
        <v>0.16759493586621385</v>
      </c>
    </row>
    <row r="17" spans="2:37">
      <c r="J17" s="721"/>
      <c r="K17" s="721"/>
      <c r="L17" s="721"/>
      <c r="M17" s="721"/>
      <c r="N17" s="721"/>
      <c r="P17" s="26">
        <f>历史数据!F63</f>
        <v>63</v>
      </c>
      <c r="Q17" s="26">
        <f>P17+$B$7</f>
        <v>251</v>
      </c>
      <c r="R17" s="26">
        <f>Q17-历史数据!$B$2</f>
        <v>249</v>
      </c>
      <c r="S17" s="26" t="s">
        <v>189</v>
      </c>
      <c r="T17" s="26">
        <f ca="1">HLOOKUP(T$11,历史数据!$I$3:$XFD$1048576,'汇报-gongfu'!$R17,FALSE)</f>
        <v>156719</v>
      </c>
      <c r="U17" s="65">
        <f ca="1">HLOOKUP(U$11,历史数据!$I$3:$XFD$1048576,'汇报-gongfu'!$R17,FALSE)</f>
        <v>222322</v>
      </c>
      <c r="V17" s="26">
        <f ca="1">HLOOKUP(V$11,历史数据!$I$3:$XFD$1048576,'汇报-gongfu'!$R17,FALSE)</f>
        <v>157662</v>
      </c>
      <c r="W17" s="26">
        <f ca="1">HLOOKUP(W$11,历史数据!$I$3:$XFD$1048576,'汇报-gongfu'!$R17,FALSE)</f>
        <v>115706</v>
      </c>
      <c r="X17" s="26">
        <f ca="1">HLOOKUP(X$11,历史数据!$I$3:$XFD$1048576,'汇报-gongfu'!$R17,FALSE)</f>
        <v>148427</v>
      </c>
      <c r="Y17" s="26">
        <f ca="1">HLOOKUP(Y$11,历史数据!$I$3:$XFD$1048576,'汇报-gongfu'!$R17,FALSE)</f>
        <v>94139</v>
      </c>
      <c r="Z17" s="26">
        <f ca="1">HLOOKUP(Z$11,历史数据!$I$3:$XFD$1048576,'汇报-gongfu'!$R17,FALSE)</f>
        <v>165560</v>
      </c>
      <c r="AA17" s="26">
        <f ca="1">HLOOKUP(AA$11,历史数据!$I$3:$XFD$1048576,'汇报-gongfu'!$R17,FALSE)</f>
        <v>213504</v>
      </c>
      <c r="AB17" s="26">
        <f ca="1">HLOOKUP(AB$11,历史数据!$I$3:$XFD$1048576,'汇报-gongfu'!$R17,FALSE)</f>
        <v>129769</v>
      </c>
      <c r="AC17" s="26">
        <f ca="1">HLOOKUP(AC$11,历史数据!$I$3:$XFD$1048576,'汇报-gongfu'!$R17,FALSE)</f>
        <v>133440</v>
      </c>
      <c r="AD17" s="26">
        <f ca="1">HLOOKUP(AD$11,历史数据!$I$3:$XFD$1048576,'汇报-gongfu'!$R17,FALSE)</f>
        <v>181772</v>
      </c>
      <c r="AE17" s="26">
        <f ca="1">HLOOKUP(AE$11,历史数据!$I$3:$XFD$1048576,'汇报-gongfu'!$R17,FALSE)</f>
        <v>148872</v>
      </c>
      <c r="AF17" s="26">
        <f ca="1">HLOOKUP(AF$11,历史数据!$I$3:$XFD$1048576,'汇报-gongfu'!$R17,FALSE)</f>
        <v>280853</v>
      </c>
      <c r="AG17" s="32">
        <f ca="1">T17/AF17-1</f>
        <v>-0.44198922568033816</v>
      </c>
      <c r="AH17" s="32">
        <f ca="1">T17/U17-1</f>
        <v>-0.29508100862712638</v>
      </c>
      <c r="AI17" s="32">
        <f ca="1">T17/$T$13</f>
        <v>0.19627904064124241</v>
      </c>
      <c r="AJ17" s="32">
        <f ca="1">U17/$U$13</f>
        <v>0.21547945006324176</v>
      </c>
      <c r="AK17" s="32">
        <f ca="1">AF17/$AF$13</f>
        <v>0.15580110926320204</v>
      </c>
    </row>
    <row r="18" spans="2:37">
      <c r="J18" s="721"/>
      <c r="K18" s="721"/>
      <c r="L18" s="721"/>
      <c r="M18" s="721"/>
      <c r="N18" s="721"/>
    </row>
    <row r="19" spans="2:37">
      <c r="J19" s="721"/>
      <c r="K19" s="721"/>
      <c r="L19" s="721"/>
      <c r="M19" s="721"/>
      <c r="N19" s="721"/>
    </row>
    <row r="20" spans="2:37">
      <c r="J20" s="721"/>
      <c r="K20" s="721"/>
      <c r="L20" s="721"/>
      <c r="M20" s="721"/>
      <c r="N20" s="721"/>
    </row>
    <row r="21" spans="2:37">
      <c r="J21" s="721"/>
      <c r="K21" s="721"/>
      <c r="L21" s="721"/>
      <c r="M21" s="721"/>
      <c r="N21" s="721"/>
      <c r="S21" s="26" t="s">
        <v>381</v>
      </c>
      <c r="T21" s="61" t="str">
        <f t="shared" ref="T21:AF21" si="2">T12</f>
        <v>201608</v>
      </c>
      <c r="U21" s="61" t="str">
        <f t="shared" si="2"/>
        <v>201607</v>
      </c>
      <c r="V21" s="61" t="str">
        <f t="shared" si="2"/>
        <v>201606</v>
      </c>
      <c r="W21" s="61" t="str">
        <f t="shared" si="2"/>
        <v>201605</v>
      </c>
      <c r="X21" s="61" t="str">
        <f t="shared" si="2"/>
        <v>201604</v>
      </c>
      <c r="Y21" s="61" t="str">
        <f t="shared" si="2"/>
        <v>201603</v>
      </c>
      <c r="Z21" s="61" t="str">
        <f t="shared" si="2"/>
        <v>201602</v>
      </c>
      <c r="AA21" s="61" t="str">
        <f t="shared" si="2"/>
        <v>201601</v>
      </c>
      <c r="AB21" s="61" t="str">
        <f t="shared" si="2"/>
        <v>201512</v>
      </c>
      <c r="AC21" s="61" t="str">
        <f t="shared" si="2"/>
        <v>201511</v>
      </c>
      <c r="AD21" s="61" t="str">
        <f t="shared" si="2"/>
        <v>201510</v>
      </c>
      <c r="AE21" s="61" t="str">
        <f t="shared" si="2"/>
        <v>201509</v>
      </c>
      <c r="AF21" s="61" t="str">
        <f t="shared" si="2"/>
        <v>201508</v>
      </c>
      <c r="AG21" s="26" t="s">
        <v>190</v>
      </c>
      <c r="AH21" s="26" t="s">
        <v>191</v>
      </c>
    </row>
    <row r="22" spans="2:37">
      <c r="J22" s="721"/>
      <c r="K22" s="721"/>
      <c r="L22" s="721"/>
      <c r="M22" s="721"/>
      <c r="N22" s="721"/>
      <c r="S22" s="26" t="s">
        <v>186</v>
      </c>
      <c r="T22" s="32">
        <f t="shared" ref="T22:AF22" ca="1" si="3">T14/T13</f>
        <v>0.22625336589642434</v>
      </c>
      <c r="U22" s="32">
        <f t="shared" ca="1" si="3"/>
        <v>0.24319533222518913</v>
      </c>
      <c r="V22" s="32">
        <f t="shared" ca="1" si="3"/>
        <v>0.23423059086586731</v>
      </c>
      <c r="W22" s="32">
        <f t="shared" ca="1" si="3"/>
        <v>0.24184923931116825</v>
      </c>
      <c r="X22" s="32">
        <f t="shared" ca="1" si="3"/>
        <v>0.22122140702633075</v>
      </c>
      <c r="Y22" s="32">
        <f t="shared" ca="1" si="3"/>
        <v>0.20544429929695063</v>
      </c>
      <c r="Z22" s="32">
        <f t="shared" ca="1" si="3"/>
        <v>0.22948509798674868</v>
      </c>
      <c r="AA22" s="32">
        <f t="shared" ca="1" si="3"/>
        <v>0.25172710211917732</v>
      </c>
      <c r="AB22" s="32">
        <f t="shared" ca="1" si="3"/>
        <v>0.22884334067560069</v>
      </c>
      <c r="AC22" s="32">
        <f t="shared" ca="1" si="3"/>
        <v>0.24279417357695696</v>
      </c>
      <c r="AD22" s="32">
        <f t="shared" ca="1" si="3"/>
        <v>0.23574557712560049</v>
      </c>
      <c r="AE22" s="32">
        <f t="shared" ca="1" si="3"/>
        <v>0.21454224846922482</v>
      </c>
      <c r="AF22" s="32">
        <f t="shared" ca="1" si="3"/>
        <v>0.28357163224119319</v>
      </c>
      <c r="AG22" s="32">
        <f ca="1">T22/AF22-1</f>
        <v>-0.20212976132964011</v>
      </c>
      <c r="AH22" s="32">
        <f ca="1">T22/U22-1</f>
        <v>-6.9664027568905884E-2</v>
      </c>
    </row>
    <row r="23" spans="2:37">
      <c r="J23" s="721"/>
      <c r="K23" s="721"/>
      <c r="L23" s="721"/>
      <c r="M23" s="721"/>
      <c r="N23" s="721"/>
      <c r="S23" s="26" t="s">
        <v>187</v>
      </c>
      <c r="T23" s="32">
        <f ca="1">T15/T$13</f>
        <v>0.62588765733608864</v>
      </c>
      <c r="U23" s="32">
        <f t="shared" ref="U23:AF23" ca="1" si="4">U15/U$13</f>
        <v>0.65005354953453098</v>
      </c>
      <c r="V23" s="32">
        <f t="shared" ca="1" si="4"/>
        <v>0.58428750548457065</v>
      </c>
      <c r="W23" s="32">
        <f t="shared" ca="1" si="4"/>
        <v>0.58263014481288589</v>
      </c>
      <c r="X23" s="32">
        <f t="shared" ca="1" si="4"/>
        <v>0.60806483874322925</v>
      </c>
      <c r="Y23" s="32">
        <f t="shared" ca="1" si="4"/>
        <v>0.58043848635120343</v>
      </c>
      <c r="Z23" s="32">
        <f t="shared" ca="1" si="4"/>
        <v>0.60967295965903823</v>
      </c>
      <c r="AA23" s="32">
        <f t="shared" ca="1" si="4"/>
        <v>0.60166254354933335</v>
      </c>
      <c r="AB23" s="32">
        <f t="shared" ca="1" si="4"/>
        <v>0.53107385797850382</v>
      </c>
      <c r="AC23" s="32">
        <f t="shared" ca="1" si="4"/>
        <v>0.55038471165317115</v>
      </c>
      <c r="AD23" s="32">
        <f t="shared" ca="1" si="4"/>
        <v>0.58212913494876251</v>
      </c>
      <c r="AE23" s="32">
        <f t="shared" ca="1" si="4"/>
        <v>0.58133009668297331</v>
      </c>
      <c r="AF23" s="32">
        <f t="shared" ca="1" si="4"/>
        <v>0.67660395487058411</v>
      </c>
      <c r="AG23" s="32">
        <f ca="1">T23/AF23-1</f>
        <v>-7.4957140243432585E-2</v>
      </c>
      <c r="AH23" s="32">
        <f ca="1">T23/U23-1</f>
        <v>-3.7175233049256073E-2</v>
      </c>
    </row>
    <row r="24" spans="2:37">
      <c r="J24" s="721"/>
      <c r="K24" s="721"/>
      <c r="L24" s="721"/>
      <c r="M24" s="721"/>
      <c r="N24" s="721"/>
      <c r="S24" s="26" t="s">
        <v>188</v>
      </c>
      <c r="T24" s="32">
        <f t="shared" ref="T24:AF25" ca="1" si="5">T16/T$13</f>
        <v>0.17783330202266892</v>
      </c>
      <c r="U24" s="32">
        <f t="shared" ca="1" si="5"/>
        <v>0.13446700040222728</v>
      </c>
      <c r="V24" s="32">
        <f t="shared" ca="1" si="5"/>
        <v>0.16953217588725128</v>
      </c>
      <c r="W24" s="32">
        <f t="shared" ca="1" si="5"/>
        <v>0.20548670167959507</v>
      </c>
      <c r="X24" s="32">
        <f t="shared" ca="1" si="5"/>
        <v>0.15442726043508526</v>
      </c>
      <c r="Y24" s="32">
        <f t="shared" ca="1" si="5"/>
        <v>0.22057064103051902</v>
      </c>
      <c r="Z24" s="32">
        <f t="shared" ca="1" si="5"/>
        <v>0.19077373311492876</v>
      </c>
      <c r="AA24" s="32">
        <f t="shared" ca="1" si="5"/>
        <v>0.14931283321727953</v>
      </c>
      <c r="AB24" s="32">
        <f t="shared" ca="1" si="5"/>
        <v>0.22648372650894805</v>
      </c>
      <c r="AC24" s="32">
        <f t="shared" ca="1" si="5"/>
        <v>0.23273348437911406</v>
      </c>
      <c r="AD24" s="32">
        <f t="shared" ca="1" si="5"/>
        <v>0.19935754713805523</v>
      </c>
      <c r="AE24" s="32">
        <f t="shared" ca="1" si="5"/>
        <v>0.24619331040834555</v>
      </c>
      <c r="AF24" s="32">
        <f t="shared" ca="1" si="5"/>
        <v>0.16759493586621385</v>
      </c>
      <c r="AG24" s="32">
        <f ca="1">T24/AF24-1</f>
        <v>6.1089949427995061E-2</v>
      </c>
      <c r="AH24" s="32">
        <f ca="1">T24/U24-1</f>
        <v>0.32250516104859384</v>
      </c>
    </row>
    <row r="25" spans="2:37">
      <c r="J25" s="721"/>
      <c r="K25" s="721"/>
      <c r="L25" s="721"/>
      <c r="M25" s="721"/>
      <c r="N25" s="721"/>
      <c r="S25" s="26" t="s">
        <v>189</v>
      </c>
      <c r="T25" s="32">
        <f t="shared" ca="1" si="5"/>
        <v>0.19627904064124241</v>
      </c>
      <c r="U25" s="32">
        <f t="shared" ca="1" si="5"/>
        <v>0.21547945006324176</v>
      </c>
      <c r="V25" s="32">
        <f t="shared" ca="1" si="5"/>
        <v>0.24618031862817813</v>
      </c>
      <c r="W25" s="32">
        <f t="shared" ca="1" si="5"/>
        <v>0.21188315350751899</v>
      </c>
      <c r="X25" s="32">
        <f t="shared" ca="1" si="5"/>
        <v>0.23750790082168546</v>
      </c>
      <c r="Y25" s="32">
        <f t="shared" ca="1" si="5"/>
        <v>0.19899087261827758</v>
      </c>
      <c r="Z25" s="32">
        <f t="shared" ca="1" si="5"/>
        <v>0.19955330722603304</v>
      </c>
      <c r="AA25" s="32">
        <f t="shared" ca="1" si="5"/>
        <v>0.24902462323338712</v>
      </c>
      <c r="AB25" s="32">
        <f t="shared" ca="1" si="5"/>
        <v>0.24244241551254817</v>
      </c>
      <c r="AC25" s="32">
        <f t="shared" ca="1" si="5"/>
        <v>0.21688180396771478</v>
      </c>
      <c r="AD25" s="32">
        <f t="shared" ca="1" si="5"/>
        <v>0.21852533986044922</v>
      </c>
      <c r="AE25" s="32">
        <f t="shared" ca="1" si="5"/>
        <v>0.17225212549810939</v>
      </c>
      <c r="AF25" s="32">
        <f t="shared" ca="1" si="5"/>
        <v>0.15580110926320204</v>
      </c>
      <c r="AG25" s="32">
        <f ca="1">T25/AF25-1</f>
        <v>0.25980515523582781</v>
      </c>
      <c r="AH25" s="32">
        <f ca="1">T25/U25-1</f>
        <v>-8.9105524523865998E-2</v>
      </c>
    </row>
    <row r="28" spans="2:37">
      <c r="S28" s="25" t="s">
        <v>200</v>
      </c>
    </row>
    <row r="29" spans="2:37">
      <c r="T29" s="26" t="s">
        <v>206</v>
      </c>
      <c r="U29" s="26" t="s">
        <v>207</v>
      </c>
      <c r="V29" s="26" t="s">
        <v>208</v>
      </c>
      <c r="W29" s="26" t="s">
        <v>209</v>
      </c>
      <c r="X29" s="26" t="s">
        <v>210</v>
      </c>
      <c r="Y29" s="26" t="s">
        <v>211</v>
      </c>
      <c r="Z29" s="26" t="s">
        <v>212</v>
      </c>
      <c r="AA29" s="26" t="s">
        <v>213</v>
      </c>
      <c r="AB29" s="26" t="s">
        <v>214</v>
      </c>
      <c r="AC29" s="26" t="s">
        <v>215</v>
      </c>
      <c r="AD29" s="26" t="s">
        <v>216</v>
      </c>
      <c r="AE29" s="26" t="s">
        <v>217</v>
      </c>
      <c r="AF29" s="26" t="s">
        <v>218</v>
      </c>
      <c r="AG29" s="26" t="s">
        <v>219</v>
      </c>
      <c r="AH29" s="26" t="s">
        <v>220</v>
      </c>
      <c r="AI29" s="26" t="s">
        <v>221</v>
      </c>
      <c r="AJ29" s="26" t="s">
        <v>222</v>
      </c>
    </row>
    <row r="30" spans="2:37">
      <c r="R30" s="26" t="str">
        <f>"历史数据!"&amp;G2&amp;Q13</f>
        <v>历史数据!AG243</v>
      </c>
      <c r="S30" s="26" t="s">
        <v>201</v>
      </c>
      <c r="T30" s="26">
        <f ca="1">IF(OFFSET(INDIRECT($R$30),0,S$2),OFFSET(INDIRECT($R$30),0,S$2),#N/A)</f>
        <v>2830233</v>
      </c>
      <c r="U30" s="26">
        <f t="shared" ref="U30:AE30" ca="1" si="6">IF(OFFSET(INDIRECT($R$30),0,T$2),OFFSET(INDIRECT($R$30),0,T$2),#N/A)</f>
        <v>2924908</v>
      </c>
      <c r="V30" s="26">
        <f t="shared" ca="1" si="6"/>
        <v>2012839</v>
      </c>
      <c r="W30" s="26">
        <f t="shared" ca="1" si="6"/>
        <v>1950171</v>
      </c>
      <c r="X30" s="26">
        <f t="shared" ca="1" si="6"/>
        <v>2114475</v>
      </c>
      <c r="Y30" s="26">
        <f t="shared" ca="1" si="6"/>
        <v>2754515</v>
      </c>
      <c r="Z30" s="26">
        <f t="shared" ca="1" si="6"/>
        <v>3626497</v>
      </c>
      <c r="AA30" s="26">
        <f t="shared" ca="1" si="6"/>
        <v>3485424</v>
      </c>
      <c r="AB30" s="26">
        <f t="shared" ca="1" si="6"/>
        <v>1904168</v>
      </c>
      <c r="AC30" s="26">
        <f t="shared" ca="1" si="6"/>
        <v>1795751</v>
      </c>
      <c r="AD30" s="26">
        <f t="shared" ca="1" si="6"/>
        <v>1529554</v>
      </c>
      <c r="AE30" s="26">
        <f t="shared" ca="1" si="6"/>
        <v>1504222</v>
      </c>
      <c r="AF30" s="68">
        <f ca="1">AVERAGE(T30:AE30)</f>
        <v>2369396.4166666665</v>
      </c>
      <c r="AG30" s="68">
        <f ca="1">MAX(T30:AE30)</f>
        <v>3626497</v>
      </c>
      <c r="AH30" s="68">
        <f ca="1">MIN(T30:AE30)</f>
        <v>1504222</v>
      </c>
    </row>
    <row r="31" spans="2:37">
      <c r="B31" s="26" t="str">
        <f>B1&amp;"活跃趋势"</f>
        <v>功夫派活跃趋势</v>
      </c>
      <c r="S31" s="26" t="s">
        <v>202</v>
      </c>
      <c r="T31" s="26">
        <f ca="1">IF(OFFSET(INDIRECT($R$30),0,S$3),OFFSET(INDIRECT($R$30),0,S$3),#N/A)</f>
        <v>2744532</v>
      </c>
      <c r="U31" s="26">
        <f t="shared" ref="U31:AE31" ca="1" si="7">IF(OFFSET(INDIRECT($R$30),0,T$3),OFFSET(INDIRECT($R$30),0,T$3),#N/A)</f>
        <v>1995226</v>
      </c>
      <c r="V31" s="26">
        <f t="shared" ca="1" si="7"/>
        <v>1559851</v>
      </c>
      <c r="W31" s="26">
        <f t="shared" ca="1" si="7"/>
        <v>1812401</v>
      </c>
      <c r="X31" s="26">
        <f t="shared" ca="1" si="7"/>
        <v>1704938</v>
      </c>
      <c r="Y31" s="26">
        <f t="shared" ca="1" si="7"/>
        <v>1727440</v>
      </c>
      <c r="Z31" s="26">
        <f t="shared" ca="1" si="7"/>
        <v>2726254</v>
      </c>
      <c r="AA31" s="26">
        <f t="shared" ca="1" si="7"/>
        <v>3065386</v>
      </c>
      <c r="AB31" s="26">
        <f t="shared" ca="1" si="7"/>
        <v>1514569</v>
      </c>
      <c r="AC31" s="26">
        <f t="shared" ca="1" si="7"/>
        <v>1445854</v>
      </c>
      <c r="AD31" s="26">
        <f t="shared" ca="1" si="7"/>
        <v>1242352</v>
      </c>
      <c r="AE31" s="26">
        <f t="shared" ca="1" si="7"/>
        <v>1016071</v>
      </c>
      <c r="AF31" s="68">
        <f ca="1">AVERAGE(T31:AE31)</f>
        <v>1879572.8333333333</v>
      </c>
      <c r="AG31" s="68">
        <f ca="1">MAX(T31:AE31)</f>
        <v>3065386</v>
      </c>
      <c r="AH31" s="68">
        <f ca="1">MIN(T31:AE31)</f>
        <v>1016071</v>
      </c>
    </row>
    <row r="32" spans="2:37">
      <c r="S32" s="26" t="s">
        <v>203</v>
      </c>
      <c r="T32" s="26">
        <f ca="1">IF(OFFSET(INDIRECT($R$30),0,S$4),OFFSET(INDIRECT($R$30),0,S$4),#N/A)</f>
        <v>1363246</v>
      </c>
      <c r="U32" s="26">
        <f t="shared" ref="U32:AE32" ca="1" si="8">IF(OFFSET(INDIRECT($R$30),0,T$4),OFFSET(INDIRECT($R$30),0,T$4),#N/A)</f>
        <v>2079014</v>
      </c>
      <c r="V32" s="26">
        <f t="shared" ca="1" si="8"/>
        <v>1100250</v>
      </c>
      <c r="W32" s="26">
        <f t="shared" ca="1" si="8"/>
        <v>1067517</v>
      </c>
      <c r="X32" s="26">
        <f t="shared" ca="1" si="8"/>
        <v>972335</v>
      </c>
      <c r="Y32" s="26">
        <f t="shared" ca="1" si="8"/>
        <v>916667</v>
      </c>
      <c r="Z32" s="26">
        <f t="shared" ca="1" si="8"/>
        <v>1548459</v>
      </c>
      <c r="AA32" s="26">
        <f t="shared" ca="1" si="8"/>
        <v>1802638</v>
      </c>
      <c r="AB32" s="26">
        <f t="shared" ca="1" si="8"/>
        <v>864268</v>
      </c>
      <c r="AC32" s="26">
        <f t="shared" ca="1" si="8"/>
        <v>831812</v>
      </c>
      <c r="AD32" s="26">
        <f t="shared" ca="1" si="8"/>
        <v>615266</v>
      </c>
      <c r="AE32" s="26">
        <f t="shared" ca="1" si="8"/>
        <v>535257</v>
      </c>
      <c r="AF32" s="26">
        <f ca="1">AVERAGE(T32:AE32)</f>
        <v>1141394.0833333333</v>
      </c>
      <c r="AG32" s="26">
        <f ca="1">MAX(T32:AE32)</f>
        <v>2079014</v>
      </c>
      <c r="AH32" s="26">
        <f ca="1">MIN(T32:AE32)</f>
        <v>535257</v>
      </c>
    </row>
    <row r="33" spans="19:34">
      <c r="S33" s="26" t="s">
        <v>205</v>
      </c>
      <c r="T33" s="26">
        <f ca="1">IF(OFFSET(INDIRECT($R$30),0,S$5),OFFSET(INDIRECT($R$30),0,S$5),#N/A)</f>
        <v>857361</v>
      </c>
      <c r="U33" s="26">
        <f t="shared" ref="U33:AE33" ca="1" si="9">IF(OFFSET(INDIRECT($R$30),0,T$5),OFFSET(INDIRECT($R$30),0,T$5),#N/A)</f>
        <v>829653</v>
      </c>
      <c r="V33" s="26">
        <f t="shared" ca="1" si="9"/>
        <v>473082</v>
      </c>
      <c r="W33" s="26">
        <f t="shared" ca="1" si="9"/>
        <v>624935</v>
      </c>
      <c r="X33" s="26">
        <f t="shared" ca="1" si="9"/>
        <v>546084</v>
      </c>
      <c r="Y33" s="26">
        <f t="shared" ca="1" si="9"/>
        <v>640433</v>
      </c>
      <c r="Z33" s="26">
        <f t="shared" ca="1" si="9"/>
        <v>1031755</v>
      </c>
      <c r="AA33" s="26">
        <f t="shared" ca="1" si="9"/>
        <v>798450</v>
      </c>
      <c r="AB33" s="26" t="e">
        <f t="shared" ca="1" si="9"/>
        <v>#N/A</v>
      </c>
      <c r="AC33" s="26" t="e">
        <f t="shared" ca="1" si="9"/>
        <v>#N/A</v>
      </c>
      <c r="AD33" s="26" t="e">
        <f t="shared" ca="1" si="9"/>
        <v>#N/A</v>
      </c>
      <c r="AE33" s="26" t="e">
        <f t="shared" ca="1" si="9"/>
        <v>#N/A</v>
      </c>
      <c r="AF33" s="26" t="e">
        <f ca="1">AVERAGE(T33:AE33)</f>
        <v>#N/A</v>
      </c>
      <c r="AG33" s="26" t="e">
        <f ca="1">MAX(T33:AE33)</f>
        <v>#N/A</v>
      </c>
      <c r="AH33" s="26" t="e">
        <f ca="1">MIN(T33:AE33)</f>
        <v>#N/A</v>
      </c>
    </row>
    <row r="48" spans="19:34" ht="29.25" customHeight="1"/>
    <row r="50" spans="2:37" ht="18.75" customHeight="1"/>
    <row r="51" spans="2:37">
      <c r="S51" s="25" t="s">
        <v>229</v>
      </c>
    </row>
    <row r="52" spans="2:37" ht="18.75" customHeight="1">
      <c r="B52" s="26" t="str">
        <f>B1&amp;"活跃用户构成的趋势"</f>
        <v>功夫派活跃用户构成的趋势</v>
      </c>
      <c r="S52" s="25" t="s">
        <v>230</v>
      </c>
    </row>
    <row r="53" spans="2:37">
      <c r="T53" s="26" t="s">
        <v>206</v>
      </c>
      <c r="U53" s="26" t="s">
        <v>207</v>
      </c>
      <c r="V53" s="26" t="s">
        <v>208</v>
      </c>
      <c r="W53" s="26" t="s">
        <v>209</v>
      </c>
      <c r="X53" s="26" t="s">
        <v>210</v>
      </c>
      <c r="Y53" s="26" t="s">
        <v>211</v>
      </c>
      <c r="Z53" s="26" t="s">
        <v>212</v>
      </c>
      <c r="AA53" s="26" t="s">
        <v>213</v>
      </c>
      <c r="AB53" s="26" t="s">
        <v>214</v>
      </c>
      <c r="AC53" s="26" t="s">
        <v>215</v>
      </c>
      <c r="AD53" s="26" t="s">
        <v>216</v>
      </c>
      <c r="AE53" s="26" t="s">
        <v>217</v>
      </c>
      <c r="AF53" s="26" t="s">
        <v>218</v>
      </c>
      <c r="AG53" s="26" t="s">
        <v>219</v>
      </c>
      <c r="AH53" s="26" t="s">
        <v>220</v>
      </c>
      <c r="AI53" s="26" t="s">
        <v>221</v>
      </c>
      <c r="AJ53" s="26" t="s">
        <v>222</v>
      </c>
    </row>
    <row r="54" spans="2:37">
      <c r="R54" s="26" t="str">
        <f>"历史数据!"&amp;G2&amp;Q65</f>
        <v>历史数据!AG192</v>
      </c>
      <c r="S54" s="26" t="s">
        <v>201</v>
      </c>
      <c r="T54" s="68">
        <f ca="1">IF(OFFSET(INDIRECT($R$54),0,S$2),OFFSET(INDIRECT($R$54),0,S$2),#N/A)</f>
        <v>3838448</v>
      </c>
      <c r="U54" s="68">
        <f t="shared" ref="U54:AE54" ca="1" si="10">IF(OFFSET(INDIRECT($R$54),0,T$2),OFFSET(INDIRECT($R$54),0,T$2),#N/A)</f>
        <v>4947934</v>
      </c>
      <c r="V54" s="68">
        <f t="shared" ca="1" si="10"/>
        <v>3439919</v>
      </c>
      <c r="W54" s="68">
        <f t="shared" ca="1" si="10"/>
        <v>2221798</v>
      </c>
      <c r="X54" s="68">
        <f t="shared" ca="1" si="10"/>
        <v>2675425</v>
      </c>
      <c r="Y54" s="68">
        <f t="shared" ca="1" si="10"/>
        <v>4541822</v>
      </c>
      <c r="Z54" s="68">
        <f t="shared" ca="1" si="10"/>
        <v>5088518</v>
      </c>
      <c r="AA54" s="68">
        <f t="shared" ca="1" si="10"/>
        <v>4554750</v>
      </c>
      <c r="AB54" s="68">
        <f t="shared" ca="1" si="10"/>
        <v>3288242</v>
      </c>
      <c r="AC54" s="68">
        <f t="shared" ca="1" si="10"/>
        <v>2846907</v>
      </c>
      <c r="AD54" s="68">
        <f t="shared" ca="1" si="10"/>
        <v>2956289</v>
      </c>
      <c r="AE54" s="68">
        <f t="shared" ca="1" si="10"/>
        <v>3371235</v>
      </c>
      <c r="AF54" s="68">
        <f ca="1">AVERAGE(T54:AE54)</f>
        <v>3647607.25</v>
      </c>
      <c r="AG54" s="68">
        <f ca="1">MAX(T54:AE54)</f>
        <v>5088518</v>
      </c>
      <c r="AH54" s="68">
        <f ca="1">MIN(T54:AE54)</f>
        <v>2221798</v>
      </c>
    </row>
    <row r="55" spans="2:37">
      <c r="S55" s="26" t="s">
        <v>202</v>
      </c>
      <c r="T55" s="68">
        <f ca="1">IF(OFFSET(INDIRECT($R$54),0,S$3),OFFSET(INDIRECT($R$54),0,S$3),#N/A)</f>
        <v>3727589</v>
      </c>
      <c r="U55" s="68">
        <f t="shared" ref="U55:AE55" ca="1" si="11">IF(OFFSET(INDIRECT($R$54),0,T$3),OFFSET(INDIRECT($R$54),0,T$3),#N/A)</f>
        <v>3184658</v>
      </c>
      <c r="V55" s="68">
        <f t="shared" ca="1" si="11"/>
        <v>1806970</v>
      </c>
      <c r="W55" s="68">
        <f t="shared" ca="1" si="11"/>
        <v>2123692</v>
      </c>
      <c r="X55" s="68">
        <f t="shared" ca="1" si="11"/>
        <v>1957095</v>
      </c>
      <c r="Y55" s="68">
        <f t="shared" ca="1" si="11"/>
        <v>1763103</v>
      </c>
      <c r="Z55" s="68">
        <f t="shared" ca="1" si="11"/>
        <v>2212297</v>
      </c>
      <c r="AA55" s="68">
        <f t="shared" ca="1" si="11"/>
        <v>2218316</v>
      </c>
      <c r="AB55" s="68">
        <f t="shared" ca="1" si="11"/>
        <v>1115303</v>
      </c>
      <c r="AC55" s="68">
        <f t="shared" ca="1" si="11"/>
        <v>1016760</v>
      </c>
      <c r="AD55" s="68">
        <f t="shared" ca="1" si="11"/>
        <v>935275</v>
      </c>
      <c r="AE55" s="68">
        <f t="shared" ca="1" si="11"/>
        <v>921531</v>
      </c>
      <c r="AF55" s="68">
        <f ca="1">AVERAGE(T55:AE55)</f>
        <v>1915215.75</v>
      </c>
      <c r="AG55" s="68">
        <f ca="1">MAX(T55:AE55)</f>
        <v>3727589</v>
      </c>
      <c r="AH55" s="68">
        <f ca="1">MIN(T55:AE55)</f>
        <v>921531</v>
      </c>
    </row>
    <row r="56" spans="2:37">
      <c r="S56" s="26" t="s">
        <v>203</v>
      </c>
      <c r="T56" s="68">
        <f ca="1">IF(OFFSET(INDIRECT($R$54),0,S$4),OFFSET(INDIRECT($R$54),0,S$4),#N/A)</f>
        <v>971019</v>
      </c>
      <c r="U56" s="68">
        <f t="shared" ref="U56:AE56" ca="1" si="12">IF(OFFSET(INDIRECT($R$54),0,T$4),OFFSET(INDIRECT($R$54),0,T$4),#N/A)</f>
        <v>1440356</v>
      </c>
      <c r="V56" s="68">
        <f t="shared" ca="1" si="12"/>
        <v>869257</v>
      </c>
      <c r="W56" s="68">
        <f t="shared" ca="1" si="12"/>
        <v>573608</v>
      </c>
      <c r="X56" s="68">
        <f t="shared" ca="1" si="12"/>
        <v>567898</v>
      </c>
      <c r="Y56" s="68">
        <f t="shared" ca="1" si="12"/>
        <v>483363</v>
      </c>
      <c r="Z56" s="68">
        <f t="shared" ca="1" si="12"/>
        <v>604141</v>
      </c>
      <c r="AA56" s="68">
        <f t="shared" ca="1" si="12"/>
        <v>867494</v>
      </c>
      <c r="AB56" s="68">
        <f t="shared" ca="1" si="12"/>
        <v>421918</v>
      </c>
      <c r="AC56" s="68">
        <f t="shared" ca="1" si="12"/>
        <v>394572</v>
      </c>
      <c r="AD56" s="68">
        <f t="shared" ca="1" si="12"/>
        <v>331641</v>
      </c>
      <c r="AE56" s="68">
        <f t="shared" ca="1" si="12"/>
        <v>370223</v>
      </c>
      <c r="AF56" s="68">
        <f ca="1">AVERAGE(T56:AE56)</f>
        <v>657957.5</v>
      </c>
      <c r="AG56" s="68">
        <f ca="1">MAX(T56:AE56)</f>
        <v>1440356</v>
      </c>
      <c r="AH56" s="68">
        <f ca="1">MIN(T56:AE56)</f>
        <v>331641</v>
      </c>
    </row>
    <row r="57" spans="2:37">
      <c r="S57" s="26" t="s">
        <v>205</v>
      </c>
      <c r="T57" s="68">
        <f ca="1">IF(OFFSET(INDIRECT($R$54),0,S$5),OFFSET(INDIRECT($R$54),0,S$5),#N/A)</f>
        <v>422932</v>
      </c>
      <c r="U57" s="68">
        <f t="shared" ref="U57:AE57" ca="1" si="13">IF(OFFSET(INDIRECT($R$54),0,T$5),OFFSET(INDIRECT($R$54),0,T$5),#N/A)</f>
        <v>499700</v>
      </c>
      <c r="V57" s="68">
        <f t="shared" ca="1" si="13"/>
        <v>313223</v>
      </c>
      <c r="W57" s="68">
        <f t="shared" ca="1" si="13"/>
        <v>344687</v>
      </c>
      <c r="X57" s="68">
        <f t="shared" ca="1" si="13"/>
        <v>316700</v>
      </c>
      <c r="Y57" s="68">
        <f t="shared" ca="1" si="13"/>
        <v>380177</v>
      </c>
      <c r="Z57" s="68">
        <f t="shared" ca="1" si="13"/>
        <v>488168</v>
      </c>
      <c r="AA57" s="68">
        <f t="shared" ca="1" si="13"/>
        <v>350552</v>
      </c>
      <c r="AB57" s="68" t="e">
        <f t="shared" ca="1" si="13"/>
        <v>#N/A</v>
      </c>
      <c r="AC57" s="68" t="e">
        <f t="shared" ca="1" si="13"/>
        <v>#N/A</v>
      </c>
      <c r="AD57" s="68" t="e">
        <f t="shared" ca="1" si="13"/>
        <v>#N/A</v>
      </c>
      <c r="AE57" s="68" t="e">
        <f t="shared" ca="1" si="13"/>
        <v>#N/A</v>
      </c>
      <c r="AF57" s="68" t="e">
        <f ca="1">AVERAGE(T57:AE57)</f>
        <v>#N/A</v>
      </c>
      <c r="AG57" s="68" t="e">
        <f ca="1">MAX(T57:AE57)</f>
        <v>#N/A</v>
      </c>
      <c r="AH57" s="68" t="e">
        <f ca="1">MIN(T57:AE57)</f>
        <v>#N/A</v>
      </c>
    </row>
    <row r="60" spans="2:37">
      <c r="S60" s="25" t="s">
        <v>231</v>
      </c>
    </row>
    <row r="61" spans="2:37">
      <c r="P61" s="26" t="s">
        <v>240</v>
      </c>
      <c r="Q61" s="26" t="s">
        <v>196</v>
      </c>
      <c r="R61" s="26" t="s">
        <v>197</v>
      </c>
      <c r="T61" s="61" t="str">
        <f>T12</f>
        <v>201608</v>
      </c>
      <c r="U61" s="61" t="str">
        <f t="shared" ref="U61:AK61" si="14">U12</f>
        <v>201607</v>
      </c>
      <c r="V61" s="61" t="str">
        <f t="shared" si="14"/>
        <v>201606</v>
      </c>
      <c r="W61" s="61" t="str">
        <f t="shared" si="14"/>
        <v>201605</v>
      </c>
      <c r="X61" s="61" t="str">
        <f t="shared" si="14"/>
        <v>201604</v>
      </c>
      <c r="Y61" s="61" t="str">
        <f t="shared" si="14"/>
        <v>201603</v>
      </c>
      <c r="Z61" s="61" t="str">
        <f t="shared" si="14"/>
        <v>201602</v>
      </c>
      <c r="AA61" s="61" t="str">
        <f t="shared" si="14"/>
        <v>201601</v>
      </c>
      <c r="AB61" s="61" t="str">
        <f t="shared" si="14"/>
        <v>201512</v>
      </c>
      <c r="AC61" s="61" t="str">
        <f t="shared" si="14"/>
        <v>201511</v>
      </c>
      <c r="AD61" s="61" t="str">
        <f t="shared" si="14"/>
        <v>201510</v>
      </c>
      <c r="AE61" s="61" t="str">
        <f t="shared" si="14"/>
        <v>201509</v>
      </c>
      <c r="AF61" s="61" t="str">
        <f t="shared" si="14"/>
        <v>201508</v>
      </c>
      <c r="AG61" s="61" t="str">
        <f t="shared" si="14"/>
        <v>同比</v>
      </c>
      <c r="AH61" s="61" t="str">
        <f t="shared" si="14"/>
        <v>环比</v>
      </c>
      <c r="AI61" s="61" t="str">
        <f t="shared" si="14"/>
        <v>本月占比</v>
      </c>
      <c r="AJ61" s="61" t="str">
        <f t="shared" si="14"/>
        <v>上月占比</v>
      </c>
      <c r="AK61" s="61" t="str">
        <f t="shared" si="14"/>
        <v>去年占比</v>
      </c>
    </row>
    <row r="62" spans="2:37">
      <c r="P62" s="26">
        <f>历史数据!F16</f>
        <v>16</v>
      </c>
      <c r="Q62" s="26">
        <f>P62+$B$7</f>
        <v>204</v>
      </c>
      <c r="R62" s="26">
        <f>Q62-历史数据!$B$2</f>
        <v>202</v>
      </c>
      <c r="S62" s="26" t="s">
        <v>232</v>
      </c>
      <c r="T62" s="26">
        <f ca="1">HLOOKUP(T$11,历史数据!$I$3:$XFD$1048576,$R62,FALSE)</f>
        <v>147622</v>
      </c>
      <c r="U62" s="26">
        <f ca="1">HLOOKUP(U$11,历史数据!$I$3:$XFD$1048576,$R62,FALSE)</f>
        <v>223888</v>
      </c>
      <c r="V62" s="26">
        <f ca="1">HLOOKUP(V$11,历史数据!$I$3:$XFD$1048576,$R62,FALSE)</f>
        <v>166097</v>
      </c>
      <c r="W62" s="26">
        <f ca="1">HLOOKUP(W$11,历史数据!$I$3:$XFD$1048576,$R62,FALSE)</f>
        <v>138700</v>
      </c>
      <c r="X62" s="26">
        <f ca="1">HLOOKUP(X$11,历史数据!$I$3:$XFD$1048576,$R62,FALSE)</f>
        <v>166217</v>
      </c>
      <c r="Y62" s="26">
        <f ca="1">HLOOKUP(Y$11,历史数据!$I$3:$XFD$1048576,$R62,FALSE)</f>
        <v>152483</v>
      </c>
      <c r="Z62" s="26">
        <f ca="1">HLOOKUP(Z$11,历史数据!$I$3:$XFD$1048576,$R62,FALSE)</f>
        <v>236510</v>
      </c>
      <c r="AA62" s="26">
        <f ca="1">HLOOKUP(AA$11,历史数据!$I$3:$XFD$1048576,$R62,FALSE)</f>
        <v>180772</v>
      </c>
      <c r="AB62" s="26">
        <f ca="1">HLOOKUP(AB$11,历史数据!$I$3:$XFD$1048576,$R62,FALSE)</f>
        <v>138523</v>
      </c>
      <c r="AC62" s="26">
        <f ca="1">HLOOKUP(AC$11,历史数据!$I$3:$XFD$1048576,$R62,FALSE)</f>
        <v>190191</v>
      </c>
      <c r="AD62" s="26">
        <f ca="1">HLOOKUP(AD$11,历史数据!$I$3:$XFD$1048576,$R62,FALSE)</f>
        <v>224012</v>
      </c>
      <c r="AE62" s="26">
        <f ca="1">HLOOKUP(AE$11,历史数据!$I$3:$XFD$1048576,$R62,FALSE)</f>
        <v>264558</v>
      </c>
      <c r="AF62" s="26">
        <f ca="1">HLOOKUP(AF$11,历史数据!$I$3:$XFD$1048576,$R62,FALSE)</f>
        <v>651814</v>
      </c>
      <c r="AG62" s="32">
        <f ca="1">T62/AF62-1</f>
        <v>-0.77352128061072634</v>
      </c>
      <c r="AH62" s="32">
        <f ca="1">T62/U62-1</f>
        <v>-0.3406435360537412</v>
      </c>
      <c r="AI62" s="32">
        <f ca="1">T62/T$65</f>
        <v>0.42111298751683057</v>
      </c>
      <c r="AJ62" s="32">
        <f ca="1">U62/$U$65</f>
        <v>0.4586289965749496</v>
      </c>
      <c r="AK62" s="32">
        <f ca="1">AF62/$AF$65</f>
        <v>0.75137580202283816</v>
      </c>
    </row>
    <row r="63" spans="2:37">
      <c r="S63" s="26" t="s">
        <v>234</v>
      </c>
      <c r="T63" s="26">
        <f ca="1">T65-T62</f>
        <v>202930</v>
      </c>
      <c r="U63" s="26">
        <f t="shared" ref="U63:AF63" ca="1" si="15">U65-U62</f>
        <v>264280</v>
      </c>
      <c r="V63" s="26">
        <f t="shared" ca="1" si="15"/>
        <v>214080</v>
      </c>
      <c r="W63" s="26">
        <f t="shared" ca="1" si="15"/>
        <v>178000</v>
      </c>
      <c r="X63" s="26">
        <f t="shared" ca="1" si="15"/>
        <v>178470</v>
      </c>
      <c r="Y63" s="26">
        <f t="shared" ca="1" si="15"/>
        <v>160740</v>
      </c>
      <c r="Z63" s="26">
        <f t="shared" ca="1" si="15"/>
        <v>263190</v>
      </c>
      <c r="AA63" s="26">
        <f t="shared" ca="1" si="15"/>
        <v>242160</v>
      </c>
      <c r="AB63" s="26">
        <f t="shared" ca="1" si="15"/>
        <v>231700</v>
      </c>
      <c r="AC63" s="26">
        <f t="shared" ca="1" si="15"/>
        <v>141450</v>
      </c>
      <c r="AD63" s="26">
        <f t="shared" ca="1" si="15"/>
        <v>170560</v>
      </c>
      <c r="AE63" s="26">
        <f t="shared" ca="1" si="15"/>
        <v>157360</v>
      </c>
      <c r="AF63" s="26">
        <f t="shared" ca="1" si="15"/>
        <v>215680</v>
      </c>
      <c r="AG63" s="32">
        <f ca="1">T63/AF63-1</f>
        <v>-5.9115356083086046E-2</v>
      </c>
      <c r="AH63" s="32">
        <f ca="1">T63/U63-1</f>
        <v>-0.23214015438171631</v>
      </c>
      <c r="AI63" s="32">
        <f ca="1">T63/T$65</f>
        <v>0.57888701248316943</v>
      </c>
      <c r="AJ63" s="32">
        <f ca="1">U63/$U$65</f>
        <v>0.5413710034250504</v>
      </c>
      <c r="AK63" s="32">
        <f ca="1">AF63/$AF$65</f>
        <v>0.24862419797716181</v>
      </c>
    </row>
    <row r="64" spans="2:37">
      <c r="P64" s="26">
        <f>历史数据!F10</f>
        <v>10</v>
      </c>
      <c r="Q64" s="26">
        <f>P64+$B$7</f>
        <v>198</v>
      </c>
      <c r="R64" s="26">
        <f>Q64-历史数据!$B$2</f>
        <v>196</v>
      </c>
      <c r="S64" s="26" t="s">
        <v>235</v>
      </c>
      <c r="T64" s="26">
        <f ca="1">HLOOKUP(T$11,历史数据!$I$3:$XFD$1048576,$R64,FALSE)</f>
        <v>151110</v>
      </c>
      <c r="U64" s="26">
        <f ca="1">HLOOKUP(U$11,历史数据!$I$3:$XFD$1048576,$R64,FALSE)</f>
        <v>211860</v>
      </c>
      <c r="V64" s="26">
        <f ca="1">HLOOKUP(V$11,历史数据!$I$3:$XFD$1048576,$R64,FALSE)</f>
        <v>161040</v>
      </c>
      <c r="W64" s="26">
        <f ca="1">HLOOKUP(W$11,历史数据!$I$3:$XFD$1048576,$R64,FALSE)</f>
        <v>124050</v>
      </c>
      <c r="X64" s="26">
        <f ca="1">HLOOKUP(X$11,历史数据!$I$3:$XFD$1048576,$R64,FALSE)</f>
        <v>123460</v>
      </c>
      <c r="Y64" s="26">
        <f ca="1">HLOOKUP(Y$11,历史数据!$I$3:$XFD$1048576,$R64,FALSE)</f>
        <v>104710</v>
      </c>
      <c r="Z64" s="26">
        <f ca="1">HLOOKUP(Z$11,历史数据!$I$3:$XFD$1048576,$R64,FALSE)</f>
        <v>206470</v>
      </c>
      <c r="AA64" s="26">
        <f ca="1">HLOOKUP(AA$11,历史数据!$I$3:$XFD$1048576,$R64,FALSE)</f>
        <v>184260</v>
      </c>
      <c r="AB64" s="26">
        <f ca="1">HLOOKUP(AB$11,历史数据!$I$3:$XFD$1048576,$R64,FALSE)</f>
        <v>172210</v>
      </c>
      <c r="AC64" s="26">
        <f ca="1">HLOOKUP(AC$11,历史数据!$I$3:$XFD$1048576,$R64,FALSE)</f>
        <v>80050</v>
      </c>
      <c r="AD64" s="26">
        <f ca="1">HLOOKUP(AD$11,历史数据!$I$3:$XFD$1048576,$R64,FALSE)</f>
        <v>107490</v>
      </c>
      <c r="AE64" s="26">
        <f ca="1">HLOOKUP(AE$11,历史数据!$I$3:$XFD$1048576,$R64,FALSE)</f>
        <v>89910</v>
      </c>
      <c r="AF64" s="26">
        <f ca="1">HLOOKUP(AF$11,历史数据!$I$3:$XFD$1048576,$R64,FALSE)</f>
        <v>145230</v>
      </c>
      <c r="AG64" s="32">
        <f ca="1">T64/AF64-1</f>
        <v>4.0487502582111201E-2</v>
      </c>
      <c r="AH64" s="32">
        <f ca="1">T64/U64-1</f>
        <v>-0.28674596431605781</v>
      </c>
      <c r="AI64" s="32">
        <f ca="1">T64/T$65</f>
        <v>0.4310630091969237</v>
      </c>
      <c r="AJ64" s="32">
        <f ca="1">U64/$U$65</f>
        <v>0.43398993789023449</v>
      </c>
      <c r="AK64" s="32">
        <f ca="1">AF64/$AF$65</f>
        <v>0.16741326164791917</v>
      </c>
    </row>
    <row r="65" spans="2:37">
      <c r="P65" s="26">
        <f>历史数据!F4</f>
        <v>4</v>
      </c>
      <c r="Q65" s="26">
        <f>P65+$B$7</f>
        <v>192</v>
      </c>
      <c r="R65" s="26">
        <f>Q65-历史数据!$B$2</f>
        <v>190</v>
      </c>
      <c r="S65" s="26" t="s">
        <v>233</v>
      </c>
      <c r="T65" s="26">
        <f ca="1">HLOOKUP(T$11,历史数据!$I$3:$XFD$1048576,$R65,FALSE)</f>
        <v>350552</v>
      </c>
      <c r="U65" s="26">
        <f ca="1">HLOOKUP(U$11,历史数据!$I$3:$XFD$1048576,$R65,FALSE)</f>
        <v>488168</v>
      </c>
      <c r="V65" s="26">
        <f ca="1">HLOOKUP(V$11,历史数据!$I$3:$XFD$1048576,$R65,FALSE)</f>
        <v>380177</v>
      </c>
      <c r="W65" s="26">
        <f ca="1">HLOOKUP(W$11,历史数据!$I$3:$XFD$1048576,$R65,FALSE)</f>
        <v>316700</v>
      </c>
      <c r="X65" s="26">
        <f ca="1">HLOOKUP(X$11,历史数据!$I$3:$XFD$1048576,$R65,FALSE)</f>
        <v>344687</v>
      </c>
      <c r="Y65" s="26">
        <f ca="1">HLOOKUP(Y$11,历史数据!$I$3:$XFD$1048576,$R65,FALSE)</f>
        <v>313223</v>
      </c>
      <c r="Z65" s="26">
        <f ca="1">HLOOKUP(Z$11,历史数据!$I$3:$XFD$1048576,$R65,FALSE)</f>
        <v>499700</v>
      </c>
      <c r="AA65" s="26">
        <f ca="1">HLOOKUP(AA$11,历史数据!$I$3:$XFD$1048576,$R65,FALSE)</f>
        <v>422932</v>
      </c>
      <c r="AB65" s="26">
        <f ca="1">HLOOKUP(AB$11,历史数据!$I$3:$XFD$1048576,$R65,FALSE)</f>
        <v>370223</v>
      </c>
      <c r="AC65" s="26">
        <f ca="1">HLOOKUP(AC$11,历史数据!$I$3:$XFD$1048576,$R65,FALSE)</f>
        <v>331641</v>
      </c>
      <c r="AD65" s="26">
        <f ca="1">HLOOKUP(AD$11,历史数据!$I$3:$XFD$1048576,$R65,FALSE)</f>
        <v>394572</v>
      </c>
      <c r="AE65" s="26">
        <f ca="1">HLOOKUP(AE$11,历史数据!$I$3:$XFD$1048576,$R65,FALSE)</f>
        <v>421918</v>
      </c>
      <c r="AF65" s="26">
        <f ca="1">HLOOKUP(AF$11,历史数据!$I$3:$XFD$1048576,$R65,FALSE)</f>
        <v>867494</v>
      </c>
      <c r="AG65" s="32">
        <f ca="1">T65/AF65-1</f>
        <v>-0.59590268059490903</v>
      </c>
      <c r="AH65" s="32">
        <f ca="1">T65/U65-1</f>
        <v>-0.28190295144294586</v>
      </c>
      <c r="AI65" s="32">
        <f ca="1">T65/T$65</f>
        <v>1</v>
      </c>
      <c r="AJ65" s="32">
        <f ca="1">U65/$U$65</f>
        <v>1</v>
      </c>
      <c r="AK65" s="32">
        <f ca="1">AF65/$AF$65</f>
        <v>1</v>
      </c>
    </row>
    <row r="66" spans="2:37">
      <c r="AG66" s="32"/>
      <c r="AH66" s="32"/>
      <c r="AI66" s="32"/>
      <c r="AJ66" s="32"/>
      <c r="AK66" s="32"/>
    </row>
    <row r="70" spans="2:37">
      <c r="S70" s="25" t="s">
        <v>238</v>
      </c>
    </row>
    <row r="71" spans="2:37">
      <c r="P71" s="26" t="s">
        <v>240</v>
      </c>
      <c r="Q71" s="26" t="s">
        <v>196</v>
      </c>
      <c r="R71" s="26" t="s">
        <v>197</v>
      </c>
      <c r="S71" s="26" t="s">
        <v>241</v>
      </c>
      <c r="T71" s="61" t="str">
        <f>T12</f>
        <v>201608</v>
      </c>
      <c r="U71" s="61" t="str">
        <f t="shared" ref="U71:AF71" si="16">U12</f>
        <v>201607</v>
      </c>
      <c r="V71" s="61" t="str">
        <f t="shared" si="16"/>
        <v>201606</v>
      </c>
      <c r="W71" s="61" t="str">
        <f t="shared" si="16"/>
        <v>201605</v>
      </c>
      <c r="X71" s="61" t="str">
        <f t="shared" si="16"/>
        <v>201604</v>
      </c>
      <c r="Y71" s="61" t="str">
        <f t="shared" si="16"/>
        <v>201603</v>
      </c>
      <c r="Z71" s="61" t="str">
        <f t="shared" si="16"/>
        <v>201602</v>
      </c>
      <c r="AA71" s="61" t="str">
        <f t="shared" si="16"/>
        <v>201601</v>
      </c>
      <c r="AB71" s="61" t="str">
        <f t="shared" si="16"/>
        <v>201512</v>
      </c>
      <c r="AC71" s="61" t="str">
        <f t="shared" si="16"/>
        <v>201511</v>
      </c>
      <c r="AD71" s="61" t="str">
        <f t="shared" si="16"/>
        <v>201510</v>
      </c>
      <c r="AE71" s="61" t="str">
        <f t="shared" si="16"/>
        <v>201509</v>
      </c>
      <c r="AF71" s="61" t="str">
        <f t="shared" si="16"/>
        <v>201508</v>
      </c>
    </row>
    <row r="72" spans="2:37">
      <c r="P72" s="26">
        <v>22</v>
      </c>
      <c r="Q72" s="26">
        <f>P72+$B$7</f>
        <v>210</v>
      </c>
      <c r="R72" s="26">
        <f>Q72-历史数据!$B$2</f>
        <v>208</v>
      </c>
      <c r="S72" s="464" t="s">
        <v>753</v>
      </c>
      <c r="T72" s="196">
        <f ca="1">HLOOKUP(T$11,历史数据!$I$3:$XFD$1048576,$R72,FALSE)</f>
        <v>1449</v>
      </c>
      <c r="U72" s="196">
        <f ca="1">HLOOKUP(U$11,历史数据!$I$3:$XFD$1048576,$R72,FALSE)</f>
        <v>1941</v>
      </c>
      <c r="V72" s="196">
        <f ca="1">HLOOKUP(V$11,历史数据!$I$3:$XFD$1048576,$R72,FALSE)</f>
        <v>1494</v>
      </c>
      <c r="W72" s="196">
        <f ca="1">HLOOKUP(W$11,历史数据!$I$3:$XFD$1048576,$R72,FALSE)</f>
        <v>1552</v>
      </c>
      <c r="X72" s="196">
        <f ca="1">HLOOKUP(X$11,历史数据!$I$3:$XFD$1048576,$R72,FALSE)</f>
        <v>2097</v>
      </c>
      <c r="Y72" s="196">
        <f ca="1">HLOOKUP(Y$11,历史数据!$I$3:$XFD$1048576,$R72,FALSE)</f>
        <v>1437</v>
      </c>
      <c r="Z72" s="196">
        <f ca="1">HLOOKUP(Z$11,历史数据!$I$3:$XFD$1048576,$R72,FALSE)</f>
        <v>2268</v>
      </c>
      <c r="AA72" s="196">
        <f ca="1">HLOOKUP(AA$11,历史数据!$I$3:$XFD$1048576,$R72,FALSE)</f>
        <v>2083</v>
      </c>
      <c r="AB72" s="196">
        <f ca="1">HLOOKUP(AB$11,历史数据!$I$3:$XFD$1048576,$R72,FALSE)</f>
        <v>1181</v>
      </c>
      <c r="AC72" s="196">
        <f ca="1">HLOOKUP(AC$11,历史数据!$I$3:$XFD$1048576,$R72,FALSE)</f>
        <v>1214</v>
      </c>
      <c r="AD72" s="196">
        <f ca="1">HLOOKUP(AD$11,历史数据!$I$3:$XFD$1048576,$R72,FALSE)</f>
        <v>1570</v>
      </c>
      <c r="AE72" s="196">
        <f ca="1">HLOOKUP(AE$11,历史数据!$I$3:$XFD$1048576,$R72,FALSE)</f>
        <v>1710</v>
      </c>
      <c r="AF72" s="196">
        <f ca="1">HLOOKUP(AF$11,历史数据!$I$3:$XFD$1048576,$R72,FALSE)</f>
        <v>3462</v>
      </c>
      <c r="AG72" s="207"/>
    </row>
    <row r="73" spans="2:37">
      <c r="P73" s="26">
        <v>23</v>
      </c>
      <c r="Q73" s="26">
        <f>P73+$B$7</f>
        <v>211</v>
      </c>
      <c r="R73" s="26">
        <f>Q73-历史数据!$B$2</f>
        <v>209</v>
      </c>
      <c r="S73" s="29" t="s">
        <v>754</v>
      </c>
      <c r="T73" s="196">
        <f ca="1">HLOOKUP(T$11,历史数据!$I$3:$XFD$1048576,$R73,FALSE)</f>
        <v>1263</v>
      </c>
      <c r="U73" s="196">
        <f ca="1">HLOOKUP(U$11,历史数据!$I$3:$XFD$1048576,$R73,FALSE)</f>
        <v>1305</v>
      </c>
      <c r="V73" s="196">
        <f ca="1">HLOOKUP(V$11,历史数据!$I$3:$XFD$1048576,$R73,FALSE)</f>
        <v>1115</v>
      </c>
      <c r="W73" s="196">
        <f ca="1">HLOOKUP(W$11,历史数据!$I$3:$XFD$1048576,$R73,FALSE)</f>
        <v>1243</v>
      </c>
      <c r="X73" s="196">
        <f ca="1">HLOOKUP(X$11,历史数据!$I$3:$XFD$1048576,$R73,FALSE)</f>
        <v>1564</v>
      </c>
      <c r="Y73" s="196">
        <f ca="1">HLOOKUP(Y$11,历史数据!$I$3:$XFD$1048576,$R73,FALSE)</f>
        <v>1322</v>
      </c>
      <c r="Z73" s="196">
        <f ca="1">HLOOKUP(Z$11,历史数据!$I$3:$XFD$1048576,$R73,FALSE)</f>
        <v>2153</v>
      </c>
      <c r="AA73" s="196">
        <f ca="1">HLOOKUP(AA$11,历史数据!$I$3:$XFD$1048576,$R73,FALSE)</f>
        <v>1610</v>
      </c>
      <c r="AB73" s="196">
        <f ca="1">HLOOKUP(AB$11,历史数据!$I$3:$XFD$1048576,$R73,FALSE)</f>
        <v>1507</v>
      </c>
      <c r="AC73" s="196">
        <f ca="1">HLOOKUP(AC$11,历史数据!$I$3:$XFD$1048576,$R73,FALSE)</f>
        <v>1086</v>
      </c>
      <c r="AD73" s="196">
        <f ca="1">HLOOKUP(AD$11,历史数据!$I$3:$XFD$1048576,$R73,FALSE)</f>
        <v>1439</v>
      </c>
      <c r="AE73" s="196">
        <f ca="1">HLOOKUP(AE$11,历史数据!$I$3:$XFD$1048576,$R73,FALSE)</f>
        <v>1608</v>
      </c>
      <c r="AF73" s="196">
        <f ca="1">HLOOKUP(AF$11,历史数据!$I$3:$XFD$1048576,$R73,FALSE)</f>
        <v>2789</v>
      </c>
    </row>
    <row r="74" spans="2:37">
      <c r="B74" s="26" t="str">
        <f>B1&amp;"活跃用户构成情况"</f>
        <v>功夫派活跃用户构成情况</v>
      </c>
      <c r="P74" s="26">
        <v>24</v>
      </c>
      <c r="Q74" s="26">
        <f>P74+$B$7</f>
        <v>212</v>
      </c>
      <c r="R74" s="26">
        <f>Q74-历史数据!$B$2</f>
        <v>210</v>
      </c>
      <c r="S74" s="29" t="s">
        <v>755</v>
      </c>
      <c r="T74" s="196">
        <f ca="1">HLOOKUP(T$11,历史数据!$I$3:$XFD$1048576,$R74,FALSE)</f>
        <v>5954</v>
      </c>
      <c r="U74" s="196">
        <f ca="1">HLOOKUP(U$11,历史数据!$I$3:$XFD$1048576,$R74,FALSE)</f>
        <v>6207</v>
      </c>
      <c r="V74" s="196">
        <f ca="1">HLOOKUP(V$11,历史数据!$I$3:$XFD$1048576,$R74,FALSE)</f>
        <v>6184</v>
      </c>
      <c r="W74" s="196">
        <f ca="1">HLOOKUP(W$11,历史数据!$I$3:$XFD$1048576,$R74,FALSE)</f>
        <v>6182</v>
      </c>
      <c r="X74" s="196">
        <f ca="1">HLOOKUP(X$11,历史数据!$I$3:$XFD$1048576,$R74,FALSE)</f>
        <v>6229</v>
      </c>
      <c r="Y74" s="196">
        <f ca="1">HLOOKUP(Y$11,历史数据!$I$3:$XFD$1048576,$R74,FALSE)</f>
        <v>6463</v>
      </c>
      <c r="Z74" s="196">
        <f ca="1">HLOOKUP(Z$11,历史数据!$I$3:$XFD$1048576,$R74,FALSE)</f>
        <v>6723</v>
      </c>
      <c r="AA74" s="196">
        <f ca="1">HLOOKUP(AA$11,历史数据!$I$3:$XFD$1048576,$R74,FALSE)</f>
        <v>6638</v>
      </c>
      <c r="AB74" s="196">
        <f ca="1">HLOOKUP(AB$11,历史数据!$I$3:$XFD$1048576,$R74,FALSE)</f>
        <v>6772</v>
      </c>
      <c r="AC74" s="196">
        <f ca="1">HLOOKUP(AC$11,历史数据!$I$3:$XFD$1048576,$R74,FALSE)</f>
        <v>7037</v>
      </c>
      <c r="AD74" s="196">
        <f ca="1">HLOOKUP(AD$11,历史数据!$I$3:$XFD$1048576,$R74,FALSE)</f>
        <v>7507</v>
      </c>
      <c r="AE74" s="196">
        <f ca="1">HLOOKUP(AE$11,历史数据!$I$3:$XFD$1048576,$R74,FALSE)</f>
        <v>7853</v>
      </c>
      <c r="AF74" s="196">
        <f ca="1">HLOOKUP(AF$11,历史数据!$I$3:$XFD$1048576,$R74,FALSE)</f>
        <v>8879</v>
      </c>
    </row>
    <row r="75" spans="2:37">
      <c r="P75" s="26">
        <v>25</v>
      </c>
      <c r="Q75" s="26">
        <f>P75+$B$7</f>
        <v>213</v>
      </c>
      <c r="R75" s="26">
        <f>Q75-历史数据!$B$2</f>
        <v>211</v>
      </c>
      <c r="S75" s="29" t="s">
        <v>756</v>
      </c>
      <c r="T75" s="196">
        <f ca="1">HLOOKUP(T$11,历史数据!$I$3:$XFD$1048576,$R75,FALSE)</f>
        <v>2199</v>
      </c>
      <c r="U75" s="196">
        <f ca="1">HLOOKUP(U$11,历史数据!$I$3:$XFD$1048576,$R75,FALSE)</f>
        <v>3158</v>
      </c>
      <c r="V75" s="196">
        <f ca="1">HLOOKUP(V$11,历史数据!$I$3:$XFD$1048576,$R75,FALSE)</f>
        <v>2765</v>
      </c>
      <c r="W75" s="196">
        <f ca="1">HLOOKUP(W$11,历史数据!$I$3:$XFD$1048576,$R75,FALSE)</f>
        <v>2119</v>
      </c>
      <c r="X75" s="196">
        <f ca="1">HLOOKUP(X$11,历史数据!$I$3:$XFD$1048576,$R75,FALSE)</f>
        <v>2324</v>
      </c>
      <c r="Y75" s="196">
        <f ca="1">HLOOKUP(Y$11,历史数据!$I$3:$XFD$1048576,$R75,FALSE)</f>
        <v>1695</v>
      </c>
      <c r="Z75" s="196">
        <f ca="1">HLOOKUP(Z$11,历史数据!$I$3:$XFD$1048576,$R75,FALSE)</f>
        <v>3229</v>
      </c>
      <c r="AA75" s="196">
        <f ca="1">HLOOKUP(AA$11,历史数据!$I$3:$XFD$1048576,$R75,FALSE)</f>
        <v>2838</v>
      </c>
      <c r="AB75" s="196">
        <f ca="1">HLOOKUP(AB$11,历史数据!$I$3:$XFD$1048576,$R75,FALSE)</f>
        <v>2081</v>
      </c>
      <c r="AC75" s="196">
        <f ca="1">HLOOKUP(AC$11,历史数据!$I$3:$XFD$1048576,$R75,FALSE)</f>
        <v>1740</v>
      </c>
      <c r="AD75" s="196">
        <f ca="1">HLOOKUP(AD$11,历史数据!$I$3:$XFD$1048576,$R75,FALSE)</f>
        <v>2724</v>
      </c>
      <c r="AE75" s="196">
        <f ca="1">HLOOKUP(AE$11,历史数据!$I$3:$XFD$1048576,$R75,FALSE)</f>
        <v>2117</v>
      </c>
      <c r="AF75" s="196">
        <f ca="1">HLOOKUP(AF$11,历史数据!$I$3:$XFD$1048576,$R75,FALSE)</f>
        <v>4908</v>
      </c>
    </row>
    <row r="76" spans="2:37">
      <c r="T76" s="207"/>
    </row>
    <row r="79" spans="2:37">
      <c r="S79" s="26" t="s">
        <v>242</v>
      </c>
    </row>
    <row r="80" spans="2:37">
      <c r="P80" s="26" t="s">
        <v>240</v>
      </c>
      <c r="Q80" s="26" t="s">
        <v>196</v>
      </c>
      <c r="R80" s="26" t="s">
        <v>197</v>
      </c>
      <c r="T80" s="61" t="str">
        <f>T12</f>
        <v>201608</v>
      </c>
      <c r="U80" s="61" t="str">
        <f t="shared" ref="U80:AF80" si="17">U12</f>
        <v>201607</v>
      </c>
      <c r="V80" s="61" t="str">
        <f t="shared" si="17"/>
        <v>201606</v>
      </c>
      <c r="W80" s="61" t="str">
        <f t="shared" si="17"/>
        <v>201605</v>
      </c>
      <c r="X80" s="61" t="str">
        <f t="shared" si="17"/>
        <v>201604</v>
      </c>
      <c r="Y80" s="61" t="str">
        <f t="shared" si="17"/>
        <v>201603</v>
      </c>
      <c r="Z80" s="61" t="str">
        <f t="shared" si="17"/>
        <v>201602</v>
      </c>
      <c r="AA80" s="61" t="str">
        <f t="shared" si="17"/>
        <v>201601</v>
      </c>
      <c r="AB80" s="61" t="str">
        <f t="shared" si="17"/>
        <v>201512</v>
      </c>
      <c r="AC80" s="61" t="str">
        <f t="shared" si="17"/>
        <v>201511</v>
      </c>
      <c r="AD80" s="61" t="str">
        <f t="shared" si="17"/>
        <v>201510</v>
      </c>
      <c r="AE80" s="61" t="str">
        <f t="shared" si="17"/>
        <v>201509</v>
      </c>
      <c r="AF80" s="61" t="str">
        <f t="shared" si="17"/>
        <v>201508</v>
      </c>
    </row>
    <row r="81" spans="16:32">
      <c r="P81" s="26">
        <f>历史数据!F26</f>
        <v>26</v>
      </c>
      <c r="Q81" s="26">
        <f>P81+$B$7</f>
        <v>214</v>
      </c>
      <c r="R81" s="26">
        <f>Q81-历史数据!$B$2</f>
        <v>212</v>
      </c>
      <c r="S81" s="28" t="s">
        <v>40</v>
      </c>
      <c r="T81" s="26">
        <f ca="1">HLOOKUP(T$11,历史数据!$I$3:$XFD$1048576,$R81,FALSE)</f>
        <v>1449</v>
      </c>
      <c r="U81" s="26">
        <f ca="1">HLOOKUP(U$11,历史数据!$I$3:$XFD$1048576,$R81,FALSE)</f>
        <v>1941</v>
      </c>
      <c r="V81" s="26">
        <f ca="1">HLOOKUP(V$11,历史数据!$I$3:$XFD$1048576,$R81,FALSE)</f>
        <v>1494</v>
      </c>
      <c r="W81" s="26">
        <f ca="1">HLOOKUP(W$11,历史数据!$I$3:$XFD$1048576,$R81,FALSE)</f>
        <v>1552</v>
      </c>
      <c r="X81" s="26">
        <f ca="1">HLOOKUP(X$11,历史数据!$I$3:$XFD$1048576,$R81,FALSE)</f>
        <v>2097</v>
      </c>
      <c r="Y81" s="26">
        <f ca="1">HLOOKUP(Y$11,历史数据!$I$3:$XFD$1048576,$R81,FALSE)</f>
        <v>1437</v>
      </c>
      <c r="Z81" s="26">
        <f ca="1">HLOOKUP(Z$11,历史数据!$I$3:$XFD$1048576,$R81,FALSE)</f>
        <v>2268</v>
      </c>
      <c r="AA81" s="26">
        <f ca="1">HLOOKUP(AA$11,历史数据!$I$3:$XFD$1048576,$R81,FALSE)</f>
        <v>2083</v>
      </c>
      <c r="AB81" s="26">
        <f ca="1">HLOOKUP(AB$11,历史数据!$I$3:$XFD$1048576,$R81,FALSE)</f>
        <v>1181</v>
      </c>
      <c r="AC81" s="26">
        <f ca="1">HLOOKUP(AC$11,历史数据!$I$3:$XFD$1048576,$R81,FALSE)</f>
        <v>1214</v>
      </c>
      <c r="AD81" s="26">
        <f ca="1">HLOOKUP(AD$11,历史数据!$I$3:$XFD$1048576,$R81,FALSE)</f>
        <v>1570</v>
      </c>
      <c r="AE81" s="26">
        <f ca="1">HLOOKUP(AE$11,历史数据!$I$3:$XFD$1048576,$R81,FALSE)</f>
        <v>1710</v>
      </c>
      <c r="AF81" s="26">
        <f ca="1">HLOOKUP(AF$11,历史数据!$I$3:$XFD$1048576,$R81,FALSE)</f>
        <v>3462</v>
      </c>
    </row>
    <row r="82" spans="16:32">
      <c r="P82" s="26">
        <f>历史数据!F27</f>
        <v>27</v>
      </c>
      <c r="Q82" s="26">
        <f>P82+$B$7</f>
        <v>215</v>
      </c>
      <c r="R82" s="26">
        <f>Q82-历史数据!$B$2</f>
        <v>213</v>
      </c>
      <c r="S82" s="29" t="s">
        <v>41</v>
      </c>
      <c r="T82" s="26">
        <f ca="1">HLOOKUP(T$11,历史数据!$I$3:$XFD$1048576,$R82,FALSE)</f>
        <v>3356</v>
      </c>
      <c r="U82" s="26">
        <f ca="1">HLOOKUP(U$11,历史数据!$I$3:$XFD$1048576,$R82,FALSE)</f>
        <v>3855</v>
      </c>
      <c r="V82" s="26">
        <f ca="1">HLOOKUP(V$11,历史数据!$I$3:$XFD$1048576,$R82,FALSE)</f>
        <v>3544</v>
      </c>
      <c r="W82" s="26">
        <f ca="1">HLOOKUP(W$11,历史数据!$I$3:$XFD$1048576,$R82,FALSE)</f>
        <v>3311</v>
      </c>
      <c r="X82" s="26">
        <f ca="1">HLOOKUP(X$11,历史数据!$I$3:$XFD$1048576,$R82,FALSE)</f>
        <v>3248</v>
      </c>
      <c r="Y82" s="26">
        <f ca="1">HLOOKUP(Y$11,历史数据!$I$3:$XFD$1048576,$R82,FALSE)</f>
        <v>3326</v>
      </c>
      <c r="Z82" s="26">
        <f ca="1">HLOOKUP(Z$11,历史数据!$I$3:$XFD$1048576,$R82,FALSE)</f>
        <v>5047</v>
      </c>
      <c r="AA82" s="26">
        <f ca="1">HLOOKUP(AA$11,历史数据!$I$3:$XFD$1048576,$R82,FALSE)</f>
        <v>3920</v>
      </c>
      <c r="AB82" s="26">
        <f ca="1">HLOOKUP(AB$11,历史数据!$I$3:$XFD$1048576,$R82,FALSE)</f>
        <v>3951</v>
      </c>
      <c r="AC82" s="26">
        <f ca="1">HLOOKUP(AC$11,历史数据!$I$3:$XFD$1048576,$R82,FALSE)</f>
        <v>3513</v>
      </c>
      <c r="AD82" s="26">
        <f ca="1">HLOOKUP(AD$11,历史数据!$I$3:$XFD$1048576,$R82,FALSE)</f>
        <v>4674</v>
      </c>
      <c r="AE82" s="26">
        <f ca="1">HLOOKUP(AE$11,历史数据!$I$3:$XFD$1048576,$R82,FALSE)</f>
        <v>4696</v>
      </c>
      <c r="AF82" s="26">
        <f ca="1">HLOOKUP(AF$11,历史数据!$I$3:$XFD$1048576,$R82,FALSE)</f>
        <v>8181</v>
      </c>
    </row>
    <row r="83" spans="16:32">
      <c r="P83" s="26">
        <f>历史数据!F28</f>
        <v>28</v>
      </c>
      <c r="Q83" s="26">
        <f>P83+$B$7</f>
        <v>216</v>
      </c>
      <c r="R83" s="26">
        <f>Q83-历史数据!$B$2</f>
        <v>214</v>
      </c>
      <c r="S83" s="29" t="s">
        <v>42</v>
      </c>
      <c r="T83" s="26">
        <f ca="1">HLOOKUP(T$11,历史数据!$I$3:$XFD$1048576,$R83,FALSE)</f>
        <v>1870</v>
      </c>
      <c r="U83" s="26">
        <f ca="1">HLOOKUP(U$11,历史数据!$I$3:$XFD$1048576,$R83,FALSE)</f>
        <v>2672</v>
      </c>
      <c r="V83" s="26">
        <f ca="1">HLOOKUP(V$11,历史数据!$I$3:$XFD$1048576,$R83,FALSE)</f>
        <v>2261</v>
      </c>
      <c r="W83" s="26">
        <f ca="1">HLOOKUP(W$11,历史数据!$I$3:$XFD$1048576,$R83,FALSE)</f>
        <v>1802</v>
      </c>
      <c r="X83" s="26">
        <f ca="1">HLOOKUP(X$11,历史数据!$I$3:$XFD$1048576,$R83,FALSE)</f>
        <v>2399</v>
      </c>
      <c r="Y83" s="26">
        <f ca="1">HLOOKUP(Y$11,历史数据!$I$3:$XFD$1048576,$R83,FALSE)</f>
        <v>1465</v>
      </c>
      <c r="Z83" s="26">
        <f ca="1">HLOOKUP(Z$11,历史数据!$I$3:$XFD$1048576,$R83,FALSE)</f>
        <v>2597</v>
      </c>
      <c r="AA83" s="26">
        <f ca="1">HLOOKUP(AA$11,历史数据!$I$3:$XFD$1048576,$R83,FALSE)</f>
        <v>2667</v>
      </c>
      <c r="AB83" s="26">
        <f ca="1">HLOOKUP(AB$11,历史数据!$I$3:$XFD$1048576,$R83,FALSE)</f>
        <v>1510</v>
      </c>
      <c r="AC83" s="26">
        <f ca="1">HLOOKUP(AC$11,历史数据!$I$3:$XFD$1048576,$R83,FALSE)</f>
        <v>1422</v>
      </c>
      <c r="AD83" s="26">
        <f ca="1">HLOOKUP(AD$11,历史数据!$I$3:$XFD$1048576,$R83,FALSE)</f>
        <v>1927</v>
      </c>
      <c r="AE83" s="26">
        <f ca="1">HLOOKUP(AE$11,历史数据!$I$3:$XFD$1048576,$R83,FALSE)</f>
        <v>1720</v>
      </c>
      <c r="AF83" s="26">
        <f ca="1">HLOOKUP(AF$11,历史数据!$I$3:$XFD$1048576,$R83,FALSE)</f>
        <v>3385</v>
      </c>
    </row>
    <row r="84" spans="16:32" ht="17.25">
      <c r="S84" s="67" t="s">
        <v>243</v>
      </c>
      <c r="T84" s="26">
        <f ca="1">SUM(T81:T83)</f>
        <v>6675</v>
      </c>
      <c r="U84" s="26">
        <f t="shared" ref="U84:AF84" ca="1" si="18">SUM(U81:U83)</f>
        <v>8468</v>
      </c>
      <c r="V84" s="26">
        <f t="shared" ca="1" si="18"/>
        <v>7299</v>
      </c>
      <c r="W84" s="26">
        <f t="shared" ca="1" si="18"/>
        <v>6665</v>
      </c>
      <c r="X84" s="26">
        <f t="shared" ca="1" si="18"/>
        <v>7744</v>
      </c>
      <c r="Y84" s="26">
        <f t="shared" ca="1" si="18"/>
        <v>6228</v>
      </c>
      <c r="Z84" s="26">
        <f t="shared" ca="1" si="18"/>
        <v>9912</v>
      </c>
      <c r="AA84" s="26">
        <f t="shared" ca="1" si="18"/>
        <v>8670</v>
      </c>
      <c r="AB84" s="26">
        <f t="shared" ca="1" si="18"/>
        <v>6642</v>
      </c>
      <c r="AC84" s="26">
        <f t="shared" ca="1" si="18"/>
        <v>6149</v>
      </c>
      <c r="AD84" s="26">
        <f t="shared" ca="1" si="18"/>
        <v>8171</v>
      </c>
      <c r="AE84" s="26">
        <f t="shared" ca="1" si="18"/>
        <v>8126</v>
      </c>
      <c r="AF84" s="26">
        <f t="shared" ca="1" si="18"/>
        <v>15028</v>
      </c>
    </row>
    <row r="87" spans="16:32">
      <c r="T87" s="61" t="str">
        <f>T12</f>
        <v>201608</v>
      </c>
      <c r="U87" s="61" t="str">
        <f t="shared" ref="U87:AF87" si="19">U12</f>
        <v>201607</v>
      </c>
      <c r="V87" s="61" t="str">
        <f t="shared" si="19"/>
        <v>201606</v>
      </c>
      <c r="W87" s="61" t="str">
        <f t="shared" si="19"/>
        <v>201605</v>
      </c>
      <c r="X87" s="61" t="str">
        <f t="shared" si="19"/>
        <v>201604</v>
      </c>
      <c r="Y87" s="61" t="str">
        <f t="shared" si="19"/>
        <v>201603</v>
      </c>
      <c r="Z87" s="61" t="str">
        <f t="shared" si="19"/>
        <v>201602</v>
      </c>
      <c r="AA87" s="61" t="str">
        <f t="shared" si="19"/>
        <v>201601</v>
      </c>
      <c r="AB87" s="61" t="str">
        <f t="shared" si="19"/>
        <v>201512</v>
      </c>
      <c r="AC87" s="61" t="str">
        <f t="shared" si="19"/>
        <v>201511</v>
      </c>
      <c r="AD87" s="61" t="str">
        <f t="shared" si="19"/>
        <v>201510</v>
      </c>
      <c r="AE87" s="61" t="str">
        <f t="shared" si="19"/>
        <v>201509</v>
      </c>
      <c r="AF87" s="61" t="str">
        <f t="shared" si="19"/>
        <v>201508</v>
      </c>
    </row>
    <row r="88" spans="16:32">
      <c r="S88" s="28" t="s">
        <v>244</v>
      </c>
      <c r="T88" s="32">
        <f ca="1">T81/T$84</f>
        <v>0.21707865168539325</v>
      </c>
      <c r="U88" s="32">
        <f t="shared" ref="U88:AF88" ca="1" si="20">U81/U$84</f>
        <v>0.22921587151629666</v>
      </c>
      <c r="V88" s="32">
        <f t="shared" ca="1" si="20"/>
        <v>0.20468557336621454</v>
      </c>
      <c r="W88" s="32">
        <f t="shared" ca="1" si="20"/>
        <v>0.23285821455363842</v>
      </c>
      <c r="X88" s="32">
        <f t="shared" ca="1" si="20"/>
        <v>0.27079028925619836</v>
      </c>
      <c r="Y88" s="32">
        <f t="shared" ca="1" si="20"/>
        <v>0.23073217726396916</v>
      </c>
      <c r="Z88" s="32">
        <f t="shared" ca="1" si="20"/>
        <v>0.2288135593220339</v>
      </c>
      <c r="AA88" s="32">
        <f t="shared" ca="1" si="20"/>
        <v>0.24025374855824683</v>
      </c>
      <c r="AB88" s="32">
        <f t="shared" ca="1" si="20"/>
        <v>0.17780788919000301</v>
      </c>
      <c r="AC88" s="32">
        <f t="shared" ca="1" si="20"/>
        <v>0.19743047650024395</v>
      </c>
      <c r="AD88" s="32">
        <f t="shared" ca="1" si="20"/>
        <v>0.19214294456002937</v>
      </c>
      <c r="AE88" s="32">
        <f t="shared" ca="1" si="20"/>
        <v>0.21043563869062271</v>
      </c>
      <c r="AF88" s="32">
        <f t="shared" ca="1" si="20"/>
        <v>0.23036997604471654</v>
      </c>
    </row>
    <row r="89" spans="16:32">
      <c r="S89" s="29" t="s">
        <v>245</v>
      </c>
      <c r="T89" s="32">
        <f t="shared" ref="T89:AF90" ca="1" si="21">T82/T$84</f>
        <v>0.50277153558052434</v>
      </c>
      <c r="U89" s="32">
        <f t="shared" ca="1" si="21"/>
        <v>0.45524326877657062</v>
      </c>
      <c r="V89" s="32">
        <f t="shared" ca="1" si="21"/>
        <v>0.48554596520071241</v>
      </c>
      <c r="W89" s="32">
        <f t="shared" ca="1" si="21"/>
        <v>0.49677419354838709</v>
      </c>
      <c r="X89" s="32">
        <f t="shared" ca="1" si="21"/>
        <v>0.41942148760330578</v>
      </c>
      <c r="Y89" s="32">
        <f t="shared" ca="1" si="21"/>
        <v>0.53403982016698781</v>
      </c>
      <c r="Z89" s="32">
        <f t="shared" ca="1" si="21"/>
        <v>0.50918079096045199</v>
      </c>
      <c r="AA89" s="32">
        <f t="shared" ca="1" si="21"/>
        <v>0.45213379469434833</v>
      </c>
      <c r="AB89" s="32">
        <f t="shared" ca="1" si="21"/>
        <v>0.59485094850948506</v>
      </c>
      <c r="AC89" s="32">
        <f t="shared" ca="1" si="21"/>
        <v>0.57131240852171083</v>
      </c>
      <c r="AD89" s="32">
        <f t="shared" ca="1" si="21"/>
        <v>0.57202300819973073</v>
      </c>
      <c r="AE89" s="32">
        <f t="shared" ca="1" si="21"/>
        <v>0.57789810484863402</v>
      </c>
      <c r="AF89" s="32">
        <f t="shared" ca="1" si="21"/>
        <v>0.54438381687516635</v>
      </c>
    </row>
    <row r="90" spans="16:32">
      <c r="S90" s="29" t="s">
        <v>246</v>
      </c>
      <c r="T90" s="32">
        <f t="shared" ca="1" si="21"/>
        <v>0.2801498127340824</v>
      </c>
      <c r="U90" s="32">
        <f t="shared" ca="1" si="21"/>
        <v>0.31554085970713275</v>
      </c>
      <c r="V90" s="32">
        <f t="shared" ca="1" si="21"/>
        <v>0.30976846143307302</v>
      </c>
      <c r="W90" s="32">
        <f t="shared" ca="1" si="21"/>
        <v>0.27036759189797449</v>
      </c>
      <c r="X90" s="32">
        <f t="shared" ca="1" si="21"/>
        <v>0.30978822314049587</v>
      </c>
      <c r="Y90" s="32">
        <f t="shared" ca="1" si="21"/>
        <v>0.23522800256904303</v>
      </c>
      <c r="Z90" s="32">
        <f t="shared" ca="1" si="21"/>
        <v>0.26200564971751411</v>
      </c>
      <c r="AA90" s="32">
        <f t="shared" ca="1" si="21"/>
        <v>0.30761245674740484</v>
      </c>
      <c r="AB90" s="32">
        <f t="shared" ca="1" si="21"/>
        <v>0.22734116230051191</v>
      </c>
      <c r="AC90" s="32">
        <f t="shared" ca="1" si="21"/>
        <v>0.23125711497804521</v>
      </c>
      <c r="AD90" s="32">
        <f t="shared" ca="1" si="21"/>
        <v>0.23583404724023987</v>
      </c>
      <c r="AE90" s="32">
        <f t="shared" ca="1" si="21"/>
        <v>0.2116662564607433</v>
      </c>
      <c r="AF90" s="32">
        <f t="shared" ca="1" si="21"/>
        <v>0.22524620708011711</v>
      </c>
    </row>
    <row r="95" spans="16:32" ht="17.25">
      <c r="S95" s="69" t="s">
        <v>247</v>
      </c>
    </row>
    <row r="96" spans="16:32" ht="17.25">
      <c r="P96" s="26" t="s">
        <v>240</v>
      </c>
      <c r="Q96" s="26" t="s">
        <v>196</v>
      </c>
      <c r="R96" s="26" t="s">
        <v>197</v>
      </c>
      <c r="S96" s="66" t="s">
        <v>252</v>
      </c>
      <c r="T96" s="61" t="str">
        <f>T12</f>
        <v>201608</v>
      </c>
      <c r="U96" s="61" t="str">
        <f t="shared" ref="U96:AF96" si="22">U12</f>
        <v>201607</v>
      </c>
      <c r="V96" s="61" t="str">
        <f t="shared" si="22"/>
        <v>201606</v>
      </c>
      <c r="W96" s="61" t="str">
        <f t="shared" si="22"/>
        <v>201605</v>
      </c>
      <c r="X96" s="61" t="str">
        <f t="shared" si="22"/>
        <v>201604</v>
      </c>
      <c r="Y96" s="61" t="str">
        <f t="shared" si="22"/>
        <v>201603</v>
      </c>
      <c r="Z96" s="61" t="str">
        <f t="shared" si="22"/>
        <v>201602</v>
      </c>
      <c r="AA96" s="61" t="str">
        <f t="shared" si="22"/>
        <v>201601</v>
      </c>
      <c r="AB96" s="61" t="str">
        <f t="shared" si="22"/>
        <v>201512</v>
      </c>
      <c r="AC96" s="61" t="str">
        <f t="shared" si="22"/>
        <v>201511</v>
      </c>
      <c r="AD96" s="61" t="str">
        <f t="shared" si="22"/>
        <v>201510</v>
      </c>
      <c r="AE96" s="61" t="str">
        <f t="shared" si="22"/>
        <v>201509</v>
      </c>
      <c r="AF96" s="61" t="str">
        <f t="shared" si="22"/>
        <v>201508</v>
      </c>
    </row>
    <row r="97" spans="2:32">
      <c r="B97" s="26" t="str">
        <f>B1&amp;"付费情况"</f>
        <v>功夫派付费情况</v>
      </c>
      <c r="P97" s="26">
        <f>历史数据!F38</f>
        <v>38</v>
      </c>
      <c r="Q97" s="26">
        <f>P97+$B$7</f>
        <v>226</v>
      </c>
      <c r="R97" s="26">
        <f>Q97-历史数据!$B$2</f>
        <v>224</v>
      </c>
      <c r="S97" s="28" t="s">
        <v>248</v>
      </c>
      <c r="T97" s="26">
        <f ca="1">HLOOKUP(T$11,历史数据!$I$3:$XFD$1048576,$R97,FALSE)</f>
        <v>59053</v>
      </c>
      <c r="U97" s="26">
        <f ca="1">HLOOKUP(U$11,历史数据!$I$3:$XFD$1048576,$R97,FALSE)</f>
        <v>94477</v>
      </c>
      <c r="V97" s="26">
        <f ca="1">HLOOKUP(V$11,历史数据!$I$3:$XFD$1048576,$R97,FALSE)</f>
        <v>71237</v>
      </c>
      <c r="W97" s="26">
        <f ca="1">HLOOKUP(W$11,历史数据!$I$3:$XFD$1048576,$R97,FALSE)</f>
        <v>62348</v>
      </c>
      <c r="X97" s="26">
        <f ca="1">HLOOKUP(X$11,历史数据!$I$3:$XFD$1048576,$R97,FALSE)</f>
        <v>62748</v>
      </c>
      <c r="Y97" s="26">
        <f ca="1">HLOOKUP(Y$11,历史数据!$I$3:$XFD$1048576,$R97,FALSE)</f>
        <v>47601</v>
      </c>
      <c r="Z97" s="26">
        <f ca="1">HLOOKUP(Z$11,历史数据!$I$3:$XFD$1048576,$R97,FALSE)</f>
        <v>83214</v>
      </c>
      <c r="AA97" s="26">
        <f ca="1">HLOOKUP(AA$11,历史数据!$I$3:$XFD$1048576,$R97,FALSE)</f>
        <v>68062</v>
      </c>
      <c r="AB97" s="26">
        <f ca="1">HLOOKUP(AB$11,历史数据!$I$3:$XFD$1048576,$R97,FALSE)</f>
        <v>46292</v>
      </c>
      <c r="AC97" s="26">
        <f ca="1">HLOOKUP(AC$11,历史数据!$I$3:$XFD$1048576,$R97,FALSE)</f>
        <v>39866</v>
      </c>
      <c r="AD97" s="26">
        <f ca="1">HLOOKUP(AD$11,历史数据!$I$3:$XFD$1048576,$R97,FALSE)</f>
        <v>55567</v>
      </c>
      <c r="AE97" s="26">
        <f ca="1">HLOOKUP(AE$11,历史数据!$I$3:$XFD$1048576,$R97,FALSE)</f>
        <v>66624</v>
      </c>
      <c r="AF97" s="26">
        <f ca="1">HLOOKUP(AF$11,历史数据!$I$3:$XFD$1048576,$R97,FALSE)</f>
        <v>158366</v>
      </c>
    </row>
    <row r="98" spans="2:32">
      <c r="P98" s="26">
        <f>历史数据!F39</f>
        <v>39</v>
      </c>
      <c r="Q98" s="26">
        <f>P98+$B$7</f>
        <v>227</v>
      </c>
      <c r="R98" s="26">
        <f>Q98-历史数据!$B$2</f>
        <v>225</v>
      </c>
      <c r="S98" s="29" t="s">
        <v>249</v>
      </c>
      <c r="T98" s="26">
        <f ca="1">HLOOKUP(T$11,历史数据!$I$3:$XFD$1048576,$R98,FALSE)</f>
        <v>33104</v>
      </c>
      <c r="U98" s="26">
        <f ca="1">HLOOKUP(U$11,历史数据!$I$3:$XFD$1048576,$R98,FALSE)</f>
        <v>45456</v>
      </c>
      <c r="V98" s="26">
        <f ca="1">HLOOKUP(V$11,历史数据!$I$3:$XFD$1048576,$R98,FALSE)</f>
        <v>34671</v>
      </c>
      <c r="W98" s="26">
        <f ca="1">HLOOKUP(W$11,历史数据!$I$3:$XFD$1048576,$R98,FALSE)</f>
        <v>34074</v>
      </c>
      <c r="X98" s="26">
        <f ca="1">HLOOKUP(X$11,历史数据!$I$3:$XFD$1048576,$R98,FALSE)</f>
        <v>33661</v>
      </c>
      <c r="Y98" s="26">
        <f ca="1">HLOOKUP(Y$11,历史数据!$I$3:$XFD$1048576,$R98,FALSE)</f>
        <v>27185</v>
      </c>
      <c r="Z98" s="26">
        <f ca="1">HLOOKUP(Z$11,历史数据!$I$3:$XFD$1048576,$R98,FALSE)</f>
        <v>47330</v>
      </c>
      <c r="AA98" s="26">
        <f ca="1">HLOOKUP(AA$11,历史数据!$I$3:$XFD$1048576,$R98,FALSE)</f>
        <v>42822</v>
      </c>
      <c r="AB98" s="26">
        <f ca="1">HLOOKUP(AB$11,历史数据!$I$3:$XFD$1048576,$R98,FALSE)</f>
        <v>36337</v>
      </c>
      <c r="AC98" s="26">
        <f ca="1">HLOOKUP(AC$11,历史数据!$I$3:$XFD$1048576,$R98,FALSE)</f>
        <v>33213</v>
      </c>
      <c r="AD98" s="26">
        <f ca="1">HLOOKUP(AD$11,历史数据!$I$3:$XFD$1048576,$R98,FALSE)</f>
        <v>33788</v>
      </c>
      <c r="AE98" s="26">
        <f ca="1">HLOOKUP(AE$11,历史数据!$I$3:$XFD$1048576,$R98,FALSE)</f>
        <v>45100</v>
      </c>
      <c r="AF98" s="26">
        <f ca="1">HLOOKUP(AF$11,历史数据!$I$3:$XFD$1048576,$R98,FALSE)</f>
        <v>86995</v>
      </c>
    </row>
    <row r="99" spans="2:32">
      <c r="P99" s="26">
        <f>历史数据!F40</f>
        <v>40</v>
      </c>
      <c r="Q99" s="26">
        <f>P99+$B$7</f>
        <v>228</v>
      </c>
      <c r="R99" s="26">
        <f>Q99-历史数据!$B$2</f>
        <v>226</v>
      </c>
      <c r="S99" s="29" t="s">
        <v>250</v>
      </c>
      <c r="T99" s="26">
        <f ca="1">HLOOKUP(T$11,历史数据!$I$3:$XFD$1048576,$R99,FALSE)</f>
        <v>146286</v>
      </c>
      <c r="U99" s="26">
        <f ca="1">HLOOKUP(U$11,历史数据!$I$3:$XFD$1048576,$R99,FALSE)</f>
        <v>178779</v>
      </c>
      <c r="V99" s="26">
        <f ca="1">HLOOKUP(V$11,历史数据!$I$3:$XFD$1048576,$R99,FALSE)</f>
        <v>148983</v>
      </c>
      <c r="W99" s="26">
        <f ca="1">HLOOKUP(W$11,历史数据!$I$3:$XFD$1048576,$R99,FALSE)</f>
        <v>124266</v>
      </c>
      <c r="X99" s="26">
        <f ca="1">HLOOKUP(X$11,历史数据!$I$3:$XFD$1048576,$R99,FALSE)</f>
        <v>141903</v>
      </c>
      <c r="Y99" s="26">
        <f ca="1">HLOOKUP(Y$11,历史数据!$I$3:$XFD$1048576,$R99,FALSE)</f>
        <v>160325</v>
      </c>
      <c r="Z99" s="26">
        <f ca="1">HLOOKUP(Z$11,历史数据!$I$3:$XFD$1048576,$R99,FALSE)</f>
        <v>184643</v>
      </c>
      <c r="AA99" s="26">
        <f ca="1">HLOOKUP(AA$11,历史数据!$I$3:$XFD$1048576,$R99,FALSE)</f>
        <v>155951</v>
      </c>
      <c r="AB99" s="26">
        <f ca="1">HLOOKUP(AB$11,历史数据!$I$3:$XFD$1048576,$R99,FALSE)</f>
        <v>177794</v>
      </c>
      <c r="AC99" s="26">
        <f ca="1">HLOOKUP(AC$11,历史数据!$I$3:$XFD$1048576,$R99,FALSE)</f>
        <v>177213</v>
      </c>
      <c r="AD99" s="26">
        <f ca="1">HLOOKUP(AD$11,历史数据!$I$3:$XFD$1048576,$R99,FALSE)</f>
        <v>190775</v>
      </c>
      <c r="AE99" s="26">
        <f ca="1">HLOOKUP(AE$11,历史数据!$I$3:$XFD$1048576,$R99,FALSE)</f>
        <v>215859</v>
      </c>
      <c r="AF99" s="26">
        <f ca="1">HLOOKUP(AF$11,历史数据!$I$3:$XFD$1048576,$R99,FALSE)</f>
        <v>326984</v>
      </c>
    </row>
    <row r="100" spans="2:32">
      <c r="P100" s="26">
        <f>历史数据!F41</f>
        <v>41</v>
      </c>
      <c r="Q100" s="26">
        <f>P100+$B$7</f>
        <v>229</v>
      </c>
      <c r="R100" s="26">
        <f>Q100-历史数据!$B$2</f>
        <v>227</v>
      </c>
      <c r="S100" s="29" t="s">
        <v>251</v>
      </c>
      <c r="T100" s="26">
        <f ca="1">HLOOKUP(T$11,历史数据!$I$3:$XFD$1048576,$R100,FALSE)</f>
        <v>112109</v>
      </c>
      <c r="U100" s="26">
        <f ca="1">HLOOKUP(U$11,历史数据!$I$3:$XFD$1048576,$R100,FALSE)</f>
        <v>169456</v>
      </c>
      <c r="V100" s="26">
        <f ca="1">HLOOKUP(V$11,历史数据!$I$3:$XFD$1048576,$R100,FALSE)</f>
        <v>125286</v>
      </c>
      <c r="W100" s="26">
        <f ca="1">HLOOKUP(W$11,历史数据!$I$3:$XFD$1048576,$R100,FALSE)</f>
        <v>96012</v>
      </c>
      <c r="X100" s="26">
        <f ca="1">HLOOKUP(X$11,历史数据!$I$3:$XFD$1048576,$R100,FALSE)</f>
        <v>106375</v>
      </c>
      <c r="Y100" s="26">
        <f ca="1">HLOOKUP(Y$11,历史数据!$I$3:$XFD$1048576,$R100,FALSE)</f>
        <v>78112</v>
      </c>
      <c r="Z100" s="26">
        <f ca="1">HLOOKUP(Z$11,历史数据!$I$3:$XFD$1048576,$R100,FALSE)</f>
        <v>184513</v>
      </c>
      <c r="AA100" s="26">
        <f ca="1">HLOOKUP(AA$11,历史数据!$I$3:$XFD$1048576,$R100,FALSE)</f>
        <v>156097</v>
      </c>
      <c r="AB100" s="26">
        <f ca="1">HLOOKUP(AB$11,历史数据!$I$3:$XFD$1048576,$R100,FALSE)</f>
        <v>109800</v>
      </c>
      <c r="AC100" s="26">
        <f ca="1">HLOOKUP(AC$11,历史数据!$I$3:$XFD$1048576,$R100,FALSE)</f>
        <v>81800</v>
      </c>
      <c r="AD100" s="26">
        <f ca="1">HLOOKUP(AD$11,历史数据!$I$3:$XFD$1048576,$R100,FALSE)</f>
        <v>117828</v>
      </c>
      <c r="AE100" s="26">
        <f ca="1">HLOOKUP(AE$11,历史数据!$I$3:$XFD$1048576,$R100,FALSE)</f>
        <v>97123</v>
      </c>
      <c r="AF100" s="26">
        <f ca="1">HLOOKUP(AF$11,历史数据!$I$3:$XFD$1048576,$R100,FALSE)</f>
        <v>298019</v>
      </c>
    </row>
    <row r="101" spans="2:32" ht="17.25">
      <c r="B101" s="26" t="str">
        <f>B1&amp;"付费总额趋势"</f>
        <v>功夫派付费总额趋势</v>
      </c>
      <c r="S101" s="67" t="s">
        <v>254</v>
      </c>
      <c r="T101" s="26">
        <f ca="1">SUM(T97:T100)</f>
        <v>350552</v>
      </c>
      <c r="U101" s="26">
        <f t="shared" ref="U101:AF101" ca="1" si="23">SUM(U97:U100)</f>
        <v>488168</v>
      </c>
      <c r="V101" s="26">
        <f t="shared" ca="1" si="23"/>
        <v>380177</v>
      </c>
      <c r="W101" s="26">
        <f t="shared" ca="1" si="23"/>
        <v>316700</v>
      </c>
      <c r="X101" s="26">
        <f t="shared" ca="1" si="23"/>
        <v>344687</v>
      </c>
      <c r="Y101" s="26">
        <f t="shared" ca="1" si="23"/>
        <v>313223</v>
      </c>
      <c r="Z101" s="26">
        <f t="shared" ca="1" si="23"/>
        <v>499700</v>
      </c>
      <c r="AA101" s="26">
        <f t="shared" ca="1" si="23"/>
        <v>422932</v>
      </c>
      <c r="AB101" s="26">
        <f t="shared" ca="1" si="23"/>
        <v>370223</v>
      </c>
      <c r="AC101" s="26">
        <f t="shared" ca="1" si="23"/>
        <v>332092</v>
      </c>
      <c r="AD101" s="26">
        <f t="shared" ca="1" si="23"/>
        <v>397958</v>
      </c>
      <c r="AE101" s="26">
        <f t="shared" ca="1" si="23"/>
        <v>424706</v>
      </c>
      <c r="AF101" s="26">
        <f t="shared" ca="1" si="23"/>
        <v>870364</v>
      </c>
    </row>
    <row r="103" spans="2:32" ht="17.25">
      <c r="S103" s="69" t="s">
        <v>253</v>
      </c>
      <c r="T103" s="61" t="str">
        <f>T12</f>
        <v>201608</v>
      </c>
      <c r="U103" s="61" t="str">
        <f t="shared" ref="U103:AF103" si="24">U12</f>
        <v>201607</v>
      </c>
      <c r="V103" s="61" t="str">
        <f t="shared" si="24"/>
        <v>201606</v>
      </c>
      <c r="W103" s="61" t="str">
        <f t="shared" si="24"/>
        <v>201605</v>
      </c>
      <c r="X103" s="61" t="str">
        <f t="shared" si="24"/>
        <v>201604</v>
      </c>
      <c r="Y103" s="61" t="str">
        <f t="shared" si="24"/>
        <v>201603</v>
      </c>
      <c r="Z103" s="61" t="str">
        <f t="shared" si="24"/>
        <v>201602</v>
      </c>
      <c r="AA103" s="61" t="str">
        <f t="shared" si="24"/>
        <v>201601</v>
      </c>
      <c r="AB103" s="61" t="str">
        <f t="shared" si="24"/>
        <v>201512</v>
      </c>
      <c r="AC103" s="61" t="str">
        <f t="shared" si="24"/>
        <v>201511</v>
      </c>
      <c r="AD103" s="61" t="str">
        <f t="shared" si="24"/>
        <v>201510</v>
      </c>
      <c r="AE103" s="61" t="str">
        <f t="shared" si="24"/>
        <v>201509</v>
      </c>
      <c r="AF103" s="61" t="str">
        <f t="shared" si="24"/>
        <v>201508</v>
      </c>
    </row>
    <row r="104" spans="2:32">
      <c r="S104" s="28" t="s">
        <v>248</v>
      </c>
      <c r="T104" s="32">
        <f ca="1">T97/T$101</f>
        <v>0.16845717611081951</v>
      </c>
      <c r="U104" s="32">
        <f t="shared" ref="U104:AF104" ca="1" si="25">U97/U$101</f>
        <v>0.19353378345159863</v>
      </c>
      <c r="V104" s="32">
        <f t="shared" ca="1" si="25"/>
        <v>0.18737851053588198</v>
      </c>
      <c r="W104" s="32">
        <f t="shared" ca="1" si="25"/>
        <v>0.19686769813703819</v>
      </c>
      <c r="X104" s="32">
        <f t="shared" ca="1" si="25"/>
        <v>0.18204341910196786</v>
      </c>
      <c r="Y104" s="32">
        <f t="shared" ca="1" si="25"/>
        <v>0.151971598509688</v>
      </c>
      <c r="Z104" s="32">
        <f t="shared" ca="1" si="25"/>
        <v>0.16652791675005002</v>
      </c>
      <c r="AA104" s="32">
        <f t="shared" ca="1" si="25"/>
        <v>0.16092894365997371</v>
      </c>
      <c r="AB104" s="32">
        <f t="shared" ca="1" si="25"/>
        <v>0.12503815268095175</v>
      </c>
      <c r="AC104" s="32">
        <f t="shared" ca="1" si="25"/>
        <v>0.12004504775785023</v>
      </c>
      <c r="AD104" s="32">
        <f t="shared" ca="1" si="25"/>
        <v>0.13963031274657126</v>
      </c>
      <c r="AE104" s="32">
        <f t="shared" ca="1" si="25"/>
        <v>0.15687087067288902</v>
      </c>
      <c r="AF104" s="32">
        <f t="shared" ca="1" si="25"/>
        <v>0.18195375727856392</v>
      </c>
    </row>
    <row r="105" spans="2:32">
      <c r="S105" s="29" t="s">
        <v>249</v>
      </c>
      <c r="T105" s="32">
        <f t="shared" ref="T105:AF107" ca="1" si="26">T98/T$101</f>
        <v>9.4433921358314882E-2</v>
      </c>
      <c r="U105" s="32">
        <f t="shared" ca="1" si="26"/>
        <v>9.3115484833090248E-2</v>
      </c>
      <c r="V105" s="32">
        <f t="shared" ca="1" si="26"/>
        <v>9.1196995083868831E-2</v>
      </c>
      <c r="W105" s="32">
        <f t="shared" ca="1" si="26"/>
        <v>0.10759077991790338</v>
      </c>
      <c r="X105" s="32">
        <f t="shared" ca="1" si="26"/>
        <v>9.7656714642559775E-2</v>
      </c>
      <c r="Y105" s="32">
        <f t="shared" ca="1" si="26"/>
        <v>8.6791199879957731E-2</v>
      </c>
      <c r="Z105" s="32">
        <f t="shared" ca="1" si="26"/>
        <v>9.4716830098058841E-2</v>
      </c>
      <c r="AA105" s="32">
        <f t="shared" ca="1" si="26"/>
        <v>0.10125031920024968</v>
      </c>
      <c r="AB105" s="32">
        <f t="shared" ca="1" si="26"/>
        <v>9.8148953468585154E-2</v>
      </c>
      <c r="AC105" s="32">
        <f t="shared" ca="1" si="26"/>
        <v>0.10001144261228816</v>
      </c>
      <c r="AD105" s="32">
        <f t="shared" ca="1" si="26"/>
        <v>8.4903432020464464E-2</v>
      </c>
      <c r="AE105" s="32">
        <f t="shared" ca="1" si="26"/>
        <v>0.1061911063182531</v>
      </c>
      <c r="AF105" s="32">
        <f t="shared" ca="1" si="26"/>
        <v>9.9952433694408316E-2</v>
      </c>
    </row>
    <row r="106" spans="2:32">
      <c r="S106" s="29" t="s">
        <v>250</v>
      </c>
      <c r="T106" s="32">
        <f t="shared" ca="1" si="26"/>
        <v>0.41730185535954722</v>
      </c>
      <c r="U106" s="32">
        <f t="shared" ca="1" si="26"/>
        <v>0.36622433260680748</v>
      </c>
      <c r="V106" s="32">
        <f t="shared" ca="1" si="26"/>
        <v>0.39187799367136888</v>
      </c>
      <c r="W106" s="32">
        <f t="shared" ca="1" si="26"/>
        <v>0.39237764445847806</v>
      </c>
      <c r="X106" s="32">
        <f t="shared" ca="1" si="26"/>
        <v>0.41168654460423515</v>
      </c>
      <c r="Y106" s="32">
        <f t="shared" ca="1" si="26"/>
        <v>0.51185577048939579</v>
      </c>
      <c r="Z106" s="32">
        <f t="shared" ca="1" si="26"/>
        <v>0.36950770462277366</v>
      </c>
      <c r="AA106" s="32">
        <f t="shared" ca="1" si="26"/>
        <v>0.36873776399042874</v>
      </c>
      <c r="AB106" s="32">
        <f t="shared" ca="1" si="26"/>
        <v>0.48023488546092491</v>
      </c>
      <c r="AC106" s="32">
        <f t="shared" ca="1" si="26"/>
        <v>0.53362622405839344</v>
      </c>
      <c r="AD106" s="32">
        <f t="shared" ca="1" si="26"/>
        <v>0.47938475919569401</v>
      </c>
      <c r="AE106" s="32">
        <f t="shared" ca="1" si="26"/>
        <v>0.5082551223670021</v>
      </c>
      <c r="AF106" s="32">
        <f t="shared" ca="1" si="26"/>
        <v>0.37568649438625679</v>
      </c>
    </row>
    <row r="107" spans="2:32">
      <c r="S107" s="29" t="s">
        <v>251</v>
      </c>
      <c r="T107" s="32">
        <f t="shared" ca="1" si="26"/>
        <v>0.31980704717131836</v>
      </c>
      <c r="U107" s="32">
        <f t="shared" ca="1" si="26"/>
        <v>0.34712639910850362</v>
      </c>
      <c r="V107" s="32">
        <f t="shared" ca="1" si="26"/>
        <v>0.32954650070888036</v>
      </c>
      <c r="W107" s="32">
        <f t="shared" ca="1" si="26"/>
        <v>0.30316387748658036</v>
      </c>
      <c r="X107" s="32">
        <f t="shared" ca="1" si="26"/>
        <v>0.30861332165123723</v>
      </c>
      <c r="Y107" s="32">
        <f t="shared" ca="1" si="26"/>
        <v>0.24938143112095856</v>
      </c>
      <c r="Z107" s="32">
        <f t="shared" ca="1" si="26"/>
        <v>0.36924754852911745</v>
      </c>
      <c r="AA107" s="32">
        <f t="shared" ca="1" si="26"/>
        <v>0.3690829731493479</v>
      </c>
      <c r="AB107" s="32">
        <f t="shared" ca="1" si="26"/>
        <v>0.29657800838953818</v>
      </c>
      <c r="AC107" s="32">
        <f t="shared" ca="1" si="26"/>
        <v>0.24631728557146815</v>
      </c>
      <c r="AD107" s="32">
        <f t="shared" ca="1" si="26"/>
        <v>0.29608149603727024</v>
      </c>
      <c r="AE107" s="32">
        <f t="shared" ca="1" si="26"/>
        <v>0.22868290064185579</v>
      </c>
      <c r="AF107" s="32">
        <f t="shared" ca="1" si="26"/>
        <v>0.34240731464077101</v>
      </c>
    </row>
    <row r="110" spans="2:32" ht="17.25">
      <c r="P110" s="26" t="s">
        <v>240</v>
      </c>
      <c r="Q110" s="26" t="s">
        <v>196</v>
      </c>
      <c r="R110" s="26" t="s">
        <v>197</v>
      </c>
      <c r="S110" s="66" t="s">
        <v>255</v>
      </c>
      <c r="T110" s="61" t="str">
        <f>T12</f>
        <v>201608</v>
      </c>
      <c r="U110" s="61" t="str">
        <f t="shared" ref="U110:AF110" si="27">U12</f>
        <v>201607</v>
      </c>
      <c r="V110" s="61" t="str">
        <f t="shared" si="27"/>
        <v>201606</v>
      </c>
      <c r="W110" s="61" t="str">
        <f t="shared" si="27"/>
        <v>201605</v>
      </c>
      <c r="X110" s="61" t="str">
        <f t="shared" si="27"/>
        <v>201604</v>
      </c>
      <c r="Y110" s="61" t="str">
        <f t="shared" si="27"/>
        <v>201603</v>
      </c>
      <c r="Z110" s="61" t="str">
        <f t="shared" si="27"/>
        <v>201602</v>
      </c>
      <c r="AA110" s="61" t="str">
        <f t="shared" si="27"/>
        <v>201601</v>
      </c>
      <c r="AB110" s="61" t="str">
        <f t="shared" si="27"/>
        <v>201512</v>
      </c>
      <c r="AC110" s="61" t="str">
        <f t="shared" si="27"/>
        <v>201511</v>
      </c>
      <c r="AD110" s="61" t="str">
        <f t="shared" si="27"/>
        <v>201510</v>
      </c>
      <c r="AE110" s="61" t="str">
        <f t="shared" si="27"/>
        <v>201509</v>
      </c>
      <c r="AF110" s="61" t="str">
        <f t="shared" si="27"/>
        <v>201508</v>
      </c>
    </row>
    <row r="111" spans="2:32">
      <c r="P111" s="26">
        <f>历史数据!F42</f>
        <v>42</v>
      </c>
      <c r="Q111" s="26">
        <f>P111+$B$7</f>
        <v>230</v>
      </c>
      <c r="R111" s="26">
        <f>Q111-历史数据!$B$2</f>
        <v>228</v>
      </c>
      <c r="S111" s="28" t="s">
        <v>58</v>
      </c>
      <c r="T111" s="26">
        <f ca="1">HLOOKUP(T$11,历史数据!$I$3:$XFD$1048576,$R111,FALSE)</f>
        <v>59053</v>
      </c>
      <c r="U111" s="26">
        <f ca="1">HLOOKUP(U$11,历史数据!$I$3:$XFD$1048576,$R111,FALSE)</f>
        <v>94477</v>
      </c>
      <c r="V111" s="26">
        <f ca="1">HLOOKUP(V$11,历史数据!$I$3:$XFD$1048576,$R111,FALSE)</f>
        <v>71237</v>
      </c>
      <c r="W111" s="26">
        <f ca="1">HLOOKUP(W$11,历史数据!$I$3:$XFD$1048576,$R111,FALSE)</f>
        <v>62348</v>
      </c>
      <c r="X111" s="26">
        <f ca="1">HLOOKUP(X$11,历史数据!$I$3:$XFD$1048576,$R111,FALSE)</f>
        <v>62748</v>
      </c>
      <c r="Y111" s="26">
        <f ca="1">HLOOKUP(Y$11,历史数据!$I$3:$XFD$1048576,$R111,FALSE)</f>
        <v>47601</v>
      </c>
      <c r="Z111" s="26">
        <f ca="1">HLOOKUP(Z$11,历史数据!$I$3:$XFD$1048576,$R111,FALSE)</f>
        <v>83214</v>
      </c>
      <c r="AA111" s="26">
        <f ca="1">HLOOKUP(AA$11,历史数据!$I$3:$XFD$1048576,$R111,FALSE)</f>
        <v>68062</v>
      </c>
      <c r="AB111" s="26">
        <f ca="1">HLOOKUP(AB$11,历史数据!$I$3:$XFD$1048576,$R111,FALSE)</f>
        <v>46292</v>
      </c>
      <c r="AC111" s="26">
        <f ca="1">HLOOKUP(AC$11,历史数据!$I$3:$XFD$1048576,$R111,FALSE)</f>
        <v>39866</v>
      </c>
      <c r="AD111" s="26">
        <f ca="1">HLOOKUP(AD$11,历史数据!$I$3:$XFD$1048576,$R111,FALSE)</f>
        <v>55567</v>
      </c>
      <c r="AE111" s="26">
        <f ca="1">HLOOKUP(AE$11,历史数据!$I$3:$XFD$1048576,$R111,FALSE)</f>
        <v>66624</v>
      </c>
      <c r="AF111" s="26">
        <f ca="1">HLOOKUP(AF$11,历史数据!$I$3:$XFD$1048576,$R111,FALSE)</f>
        <v>158366</v>
      </c>
    </row>
    <row r="112" spans="2:32">
      <c r="P112" s="26">
        <f>历史数据!F43</f>
        <v>43</v>
      </c>
      <c r="Q112" s="26">
        <f>P112+$B$7</f>
        <v>231</v>
      </c>
      <c r="R112" s="26">
        <f>Q112-历史数据!$B$2</f>
        <v>229</v>
      </c>
      <c r="S112" s="29" t="s">
        <v>59</v>
      </c>
      <c r="T112" s="26">
        <f ca="1">HLOOKUP(T$11,历史数据!$I$3:$XFD$1048576,$R112,FALSE)</f>
        <v>169150</v>
      </c>
      <c r="U112" s="26">
        <f ca="1">HLOOKUP(U$11,历史数据!$I$3:$XFD$1048576,$R112,FALSE)</f>
        <v>236843</v>
      </c>
      <c r="V112" s="26">
        <f ca="1">HLOOKUP(V$11,历史数据!$I$3:$XFD$1048576,$R112,FALSE)</f>
        <v>185134</v>
      </c>
      <c r="W112" s="26">
        <f ca="1">HLOOKUP(W$11,历史数据!$I$3:$XFD$1048576,$R112,FALSE)</f>
        <v>143543</v>
      </c>
      <c r="X112" s="26">
        <f ca="1">HLOOKUP(X$11,历史数据!$I$3:$XFD$1048576,$R112,FALSE)</f>
        <v>162950</v>
      </c>
      <c r="Y112" s="26">
        <f ca="1">HLOOKUP(Y$11,历史数据!$I$3:$XFD$1048576,$R112,FALSE)</f>
        <v>172864</v>
      </c>
      <c r="Z112" s="26">
        <f ca="1">HLOOKUP(Z$11,历史数据!$I$3:$XFD$1048576,$R112,FALSE)</f>
        <v>268455</v>
      </c>
      <c r="AA112" s="26">
        <f ca="1">HLOOKUP(AA$11,历史数据!$I$3:$XFD$1048576,$R112,FALSE)</f>
        <v>207901</v>
      </c>
      <c r="AB112" s="26">
        <f ca="1">HLOOKUP(AB$11,历史数据!$I$3:$XFD$1048576,$R112,FALSE)</f>
        <v>216790</v>
      </c>
      <c r="AC112" s="26">
        <f ca="1">HLOOKUP(AC$11,历史数据!$I$3:$XFD$1048576,$R112,FALSE)</f>
        <v>182652</v>
      </c>
      <c r="AD112" s="26">
        <f ca="1">HLOOKUP(AD$11,历史数据!$I$3:$XFD$1048576,$R112,FALSE)</f>
        <v>224337</v>
      </c>
      <c r="AE112" s="26">
        <f ca="1">HLOOKUP(AE$11,历史数据!$I$3:$XFD$1048576,$R112,FALSE)</f>
        <v>239952</v>
      </c>
      <c r="AF112" s="26">
        <f ca="1">HLOOKUP(AF$11,历史数据!$I$3:$XFD$1048576,$R112,FALSE)</f>
        <v>511144</v>
      </c>
    </row>
    <row r="113" spans="2:32">
      <c r="P113" s="26">
        <f>历史数据!F44</f>
        <v>44</v>
      </c>
      <c r="Q113" s="26">
        <f>P113+$B$7</f>
        <v>232</v>
      </c>
      <c r="R113" s="26">
        <f>Q113-历史数据!$B$2</f>
        <v>230</v>
      </c>
      <c r="S113" s="29" t="s">
        <v>60</v>
      </c>
      <c r="T113" s="26">
        <f ca="1">HLOOKUP(T$11,历史数据!$I$3:$XFD$1048576,$R113,FALSE)</f>
        <v>78588</v>
      </c>
      <c r="U113" s="26">
        <f ca="1">HLOOKUP(U$11,历史数据!$I$3:$XFD$1048576,$R113,FALSE)</f>
        <v>113987</v>
      </c>
      <c r="V113" s="26">
        <f ca="1">HLOOKUP(V$11,历史数据!$I$3:$XFD$1048576,$R113,FALSE)</f>
        <v>79614</v>
      </c>
      <c r="W113" s="26">
        <f ca="1">HLOOKUP(W$11,历史数据!$I$3:$XFD$1048576,$R113,FALSE)</f>
        <v>64804</v>
      </c>
      <c r="X113" s="26">
        <f ca="1">HLOOKUP(X$11,历史数据!$I$3:$XFD$1048576,$R113,FALSE)</f>
        <v>72099</v>
      </c>
      <c r="Y113" s="26">
        <f ca="1">HLOOKUP(Y$11,历史数据!$I$3:$XFD$1048576,$R113,FALSE)</f>
        <v>43818</v>
      </c>
      <c r="Z113" s="26">
        <f ca="1">HLOOKUP(Z$11,历史数据!$I$3:$XFD$1048576,$R113,FALSE)</f>
        <v>101791</v>
      </c>
      <c r="AA113" s="26">
        <f ca="1">HLOOKUP(AA$11,历史数据!$I$3:$XFD$1048576,$R113,FALSE)</f>
        <v>99869</v>
      </c>
      <c r="AB113" s="26">
        <f ca="1">HLOOKUP(AB$11,历史数据!$I$3:$XFD$1048576,$R113,FALSE)</f>
        <v>54167</v>
      </c>
      <c r="AC113" s="26">
        <f ca="1">HLOOKUP(AC$11,历史数据!$I$3:$XFD$1048576,$R113,FALSE)</f>
        <v>57685</v>
      </c>
      <c r="AD113" s="26">
        <f ca="1">HLOOKUP(AD$11,历史数据!$I$3:$XFD$1048576,$R113,FALSE)</f>
        <v>63867</v>
      </c>
      <c r="AE113" s="26">
        <f ca="1">HLOOKUP(AE$11,历史数据!$I$3:$XFD$1048576,$R113,FALSE)</f>
        <v>61521</v>
      </c>
      <c r="AF113" s="26">
        <f ca="1">HLOOKUP(AF$11,历史数据!$I$3:$XFD$1048576,$R113,FALSE)</f>
        <v>145495</v>
      </c>
    </row>
    <row r="114" spans="2:32" ht="17.25">
      <c r="S114" s="67" t="s">
        <v>254</v>
      </c>
      <c r="T114" s="26">
        <f ca="1">SUM(T111:T113)</f>
        <v>306791</v>
      </c>
      <c r="U114" s="26">
        <f t="shared" ref="U114:AF114" ca="1" si="28">SUM(U111:U113)</f>
        <v>445307</v>
      </c>
      <c r="V114" s="26">
        <f t="shared" ca="1" si="28"/>
        <v>335985</v>
      </c>
      <c r="W114" s="26">
        <f t="shared" ca="1" si="28"/>
        <v>270695</v>
      </c>
      <c r="X114" s="26">
        <f t="shared" ca="1" si="28"/>
        <v>297797</v>
      </c>
      <c r="Y114" s="26">
        <f t="shared" ca="1" si="28"/>
        <v>264283</v>
      </c>
      <c r="Z114" s="26">
        <f t="shared" ca="1" si="28"/>
        <v>453460</v>
      </c>
      <c r="AA114" s="26">
        <f t="shared" ca="1" si="28"/>
        <v>375832</v>
      </c>
      <c r="AB114" s="26">
        <f t="shared" ca="1" si="28"/>
        <v>317249</v>
      </c>
      <c r="AC114" s="26">
        <f t="shared" ca="1" si="28"/>
        <v>280203</v>
      </c>
      <c r="AD114" s="26">
        <f t="shared" ca="1" si="28"/>
        <v>343771</v>
      </c>
      <c r="AE114" s="26">
        <f t="shared" ca="1" si="28"/>
        <v>368097</v>
      </c>
      <c r="AF114" s="26">
        <f t="shared" ca="1" si="28"/>
        <v>815005</v>
      </c>
    </row>
    <row r="117" spans="2:32" ht="17.25">
      <c r="S117" s="69" t="s">
        <v>256</v>
      </c>
      <c r="T117" s="61" t="str">
        <f>T12</f>
        <v>201608</v>
      </c>
      <c r="U117" s="61" t="str">
        <f t="shared" ref="U117:AF117" si="29">U12</f>
        <v>201607</v>
      </c>
      <c r="V117" s="61" t="str">
        <f t="shared" si="29"/>
        <v>201606</v>
      </c>
      <c r="W117" s="61" t="str">
        <f t="shared" si="29"/>
        <v>201605</v>
      </c>
      <c r="X117" s="61" t="str">
        <f t="shared" si="29"/>
        <v>201604</v>
      </c>
      <c r="Y117" s="61" t="str">
        <f t="shared" si="29"/>
        <v>201603</v>
      </c>
      <c r="Z117" s="61" t="str">
        <f t="shared" si="29"/>
        <v>201602</v>
      </c>
      <c r="AA117" s="61" t="str">
        <f t="shared" si="29"/>
        <v>201601</v>
      </c>
      <c r="AB117" s="61" t="str">
        <f t="shared" si="29"/>
        <v>201512</v>
      </c>
      <c r="AC117" s="61" t="str">
        <f t="shared" si="29"/>
        <v>201511</v>
      </c>
      <c r="AD117" s="61" t="str">
        <f t="shared" si="29"/>
        <v>201510</v>
      </c>
      <c r="AE117" s="61" t="str">
        <f t="shared" si="29"/>
        <v>201509</v>
      </c>
      <c r="AF117" s="61" t="str">
        <f t="shared" si="29"/>
        <v>201508</v>
      </c>
    </row>
    <row r="118" spans="2:32">
      <c r="S118" s="28" t="s">
        <v>187</v>
      </c>
      <c r="T118" s="32">
        <f ca="1">T111/T$114</f>
        <v>0.19248608987877741</v>
      </c>
      <c r="U118" s="32">
        <f t="shared" ref="U118:AF118" ca="1" si="30">U111/U$114</f>
        <v>0.21216149757358407</v>
      </c>
      <c r="V118" s="32">
        <f t="shared" ca="1" si="30"/>
        <v>0.21202434632498474</v>
      </c>
      <c r="W118" s="32">
        <f t="shared" ca="1" si="30"/>
        <v>0.23032564325163007</v>
      </c>
      <c r="X118" s="32">
        <f t="shared" ca="1" si="30"/>
        <v>0.21070729389483439</v>
      </c>
      <c r="Y118" s="32">
        <f t="shared" ca="1" si="30"/>
        <v>0.18011374170869862</v>
      </c>
      <c r="Z118" s="32">
        <f t="shared" ca="1" si="30"/>
        <v>0.18350901953865831</v>
      </c>
      <c r="AA118" s="32">
        <f t="shared" ca="1" si="30"/>
        <v>0.1810968730709466</v>
      </c>
      <c r="AB118" s="32">
        <f t="shared" ca="1" si="30"/>
        <v>0.14591692960419103</v>
      </c>
      <c r="AC118" s="32">
        <f t="shared" ca="1" si="30"/>
        <v>0.14227542174780428</v>
      </c>
      <c r="AD118" s="32">
        <f t="shared" ca="1" si="30"/>
        <v>0.16163957983657726</v>
      </c>
      <c r="AE118" s="32">
        <f t="shared" ca="1" si="30"/>
        <v>0.18099577013667592</v>
      </c>
      <c r="AF118" s="32">
        <f t="shared" ca="1" si="30"/>
        <v>0.19431291832565445</v>
      </c>
    </row>
    <row r="119" spans="2:32">
      <c r="S119" s="29" t="s">
        <v>188</v>
      </c>
      <c r="T119" s="32">
        <f t="shared" ref="T119:AF120" ca="1" si="31">T112/T$114</f>
        <v>0.5513525494554925</v>
      </c>
      <c r="U119" s="32">
        <f t="shared" ca="1" si="31"/>
        <v>0.53186453390582222</v>
      </c>
      <c r="V119" s="32">
        <f t="shared" ca="1" si="31"/>
        <v>0.55101864666577371</v>
      </c>
      <c r="W119" s="32">
        <f t="shared" ca="1" si="31"/>
        <v>0.53027577162489148</v>
      </c>
      <c r="X119" s="32">
        <f t="shared" ca="1" si="31"/>
        <v>0.54718482724809181</v>
      </c>
      <c r="Y119" s="32">
        <f t="shared" ca="1" si="31"/>
        <v>0.65408671764737047</v>
      </c>
      <c r="Z119" s="32">
        <f t="shared" ca="1" si="31"/>
        <v>0.59201473117805314</v>
      </c>
      <c r="AA119" s="32">
        <f t="shared" ca="1" si="31"/>
        <v>0.55317535494582681</v>
      </c>
      <c r="AB119" s="32">
        <f t="shared" ca="1" si="31"/>
        <v>0.68334336751258473</v>
      </c>
      <c r="AC119" s="32">
        <f t="shared" ca="1" si="31"/>
        <v>0.65185597584608301</v>
      </c>
      <c r="AD119" s="32">
        <f t="shared" ca="1" si="31"/>
        <v>0.65257686075905186</v>
      </c>
      <c r="AE119" s="32">
        <f t="shared" ca="1" si="31"/>
        <v>0.65187165339570818</v>
      </c>
      <c r="AF119" s="32">
        <f t="shared" ca="1" si="31"/>
        <v>0.62716670449874545</v>
      </c>
    </row>
    <row r="120" spans="2:32">
      <c r="B120" s="26" t="str">
        <f>B20&amp;"付费总额趋势"</f>
        <v>付费总额趋势</v>
      </c>
      <c r="S120" s="29" t="s">
        <v>189</v>
      </c>
      <c r="T120" s="32">
        <f t="shared" ca="1" si="31"/>
        <v>0.25616136066573009</v>
      </c>
      <c r="U120" s="32">
        <f t="shared" ca="1" si="31"/>
        <v>0.25597396852059368</v>
      </c>
      <c r="V120" s="32">
        <f t="shared" ca="1" si="31"/>
        <v>0.23695700700924149</v>
      </c>
      <c r="W120" s="32">
        <f t="shared" ca="1" si="31"/>
        <v>0.23939858512347845</v>
      </c>
      <c r="X120" s="32">
        <f t="shared" ca="1" si="31"/>
        <v>0.24210787885707377</v>
      </c>
      <c r="Y120" s="32">
        <f t="shared" ca="1" si="31"/>
        <v>0.16579954064393093</v>
      </c>
      <c r="Z120" s="32">
        <f t="shared" ca="1" si="31"/>
        <v>0.22447624928328849</v>
      </c>
      <c r="AA120" s="32">
        <f t="shared" ca="1" si="31"/>
        <v>0.26572777198322656</v>
      </c>
      <c r="AB120" s="32">
        <f t="shared" ca="1" si="31"/>
        <v>0.17073970288322421</v>
      </c>
      <c r="AC120" s="32">
        <f t="shared" ca="1" si="31"/>
        <v>0.20586860240611271</v>
      </c>
      <c r="AD120" s="32">
        <f t="shared" ca="1" si="31"/>
        <v>0.18578355940437094</v>
      </c>
      <c r="AE120" s="32">
        <f t="shared" ca="1" si="31"/>
        <v>0.16713257646761587</v>
      </c>
      <c r="AF120" s="32">
        <f t="shared" ca="1" si="31"/>
        <v>0.17852037717560015</v>
      </c>
    </row>
    <row r="125" spans="2:32" ht="17.25">
      <c r="S125" s="69" t="s">
        <v>260</v>
      </c>
    </row>
    <row r="126" spans="2:32">
      <c r="P126" s="26" t="s">
        <v>240</v>
      </c>
      <c r="Q126" s="26" t="s">
        <v>196</v>
      </c>
      <c r="R126" s="26" t="s">
        <v>197</v>
      </c>
      <c r="S126" s="70" t="s">
        <v>262</v>
      </c>
      <c r="T126" s="61" t="str">
        <f>T12</f>
        <v>201608</v>
      </c>
      <c r="U126" s="61" t="str">
        <f t="shared" ref="U126:AF126" si="32">U12</f>
        <v>201607</v>
      </c>
      <c r="V126" s="61" t="str">
        <f t="shared" si="32"/>
        <v>201606</v>
      </c>
      <c r="W126" s="61" t="str">
        <f t="shared" si="32"/>
        <v>201605</v>
      </c>
      <c r="X126" s="61" t="str">
        <f t="shared" si="32"/>
        <v>201604</v>
      </c>
      <c r="Y126" s="61" t="str">
        <f t="shared" si="32"/>
        <v>201603</v>
      </c>
      <c r="Z126" s="61" t="str">
        <f t="shared" si="32"/>
        <v>201602</v>
      </c>
      <c r="AA126" s="61" t="str">
        <f t="shared" si="32"/>
        <v>201601</v>
      </c>
      <c r="AB126" s="61" t="str">
        <f t="shared" si="32"/>
        <v>201512</v>
      </c>
      <c r="AC126" s="61" t="str">
        <f t="shared" si="32"/>
        <v>201511</v>
      </c>
      <c r="AD126" s="61" t="str">
        <f t="shared" si="32"/>
        <v>201510</v>
      </c>
      <c r="AE126" s="61" t="str">
        <f t="shared" si="32"/>
        <v>201509</v>
      </c>
      <c r="AF126" s="61" t="str">
        <f t="shared" si="32"/>
        <v>201508</v>
      </c>
    </row>
    <row r="127" spans="2:32">
      <c r="P127" s="26">
        <f>历史数据!F8</f>
        <v>8</v>
      </c>
      <c r="Q127" s="26">
        <f>P127+$B$7</f>
        <v>196</v>
      </c>
      <c r="R127" s="26">
        <f>Q127-历史数据!$B$2</f>
        <v>194</v>
      </c>
      <c r="S127" s="28" t="s">
        <v>261</v>
      </c>
      <c r="T127" s="26">
        <f ca="1">HLOOKUP(T$11,历史数据!$I$3:$XFD$1048576,$R127,FALSE)</f>
        <v>32.26</v>
      </c>
      <c r="U127" s="26">
        <f ca="1">HLOOKUP(U$11,历史数据!$I$3:$XFD$1048576,$R127,FALSE)</f>
        <v>38.71</v>
      </c>
      <c r="V127" s="26">
        <f ca="1">HLOOKUP(V$11,历史数据!$I$3:$XFD$1048576,$R127,FALSE)</f>
        <v>32.89</v>
      </c>
      <c r="W127" s="26">
        <f ca="1">HLOOKUP(W$11,历史数据!$I$3:$XFD$1048576,$R127,FALSE)</f>
        <v>28.54</v>
      </c>
      <c r="X127" s="26">
        <f ca="1">HLOOKUP(X$11,历史数据!$I$3:$XFD$1048576,$R127,FALSE)</f>
        <v>28.22</v>
      </c>
      <c r="Y127" s="26">
        <f ca="1">HLOOKUP(Y$11,历史数据!$I$3:$XFD$1048576,$R127,FALSE)</f>
        <v>28.69</v>
      </c>
      <c r="Z127" s="26">
        <f ca="1">HLOOKUP(Z$11,历史数据!$I$3:$XFD$1048576,$R127,FALSE)</f>
        <v>34.770000000000003</v>
      </c>
      <c r="AA127" s="26">
        <f ca="1">HLOOKUP(AA$11,历史数据!$I$3:$XFD$1048576,$R127,FALSE)</f>
        <v>32.119999999999997</v>
      </c>
      <c r="AB127" s="26">
        <f ca="1">HLOOKUP(AB$11,历史数据!$I$3:$XFD$1048576,$R127,FALSE)</f>
        <v>32.08</v>
      </c>
      <c r="AC127" s="26">
        <f ca="1">HLOOKUP(AC$11,历史数据!$I$3:$XFD$1048576,$R127,FALSE)</f>
        <v>30.05</v>
      </c>
      <c r="AD127" s="26">
        <f ca="1">HLOOKUP(AD$11,历史数据!$I$3:$XFD$1048576,$R127,FALSE)</f>
        <v>30.24</v>
      </c>
      <c r="AE127" s="26">
        <f ca="1">HLOOKUP(AE$11,历史数据!$I$3:$XFD$1048576,$R127,FALSE)</f>
        <v>32.08</v>
      </c>
      <c r="AF127" s="26">
        <f ca="1">HLOOKUP(AF$11,历史数据!$I$3:$XFD$1048576,$R127,FALSE)</f>
        <v>43.57</v>
      </c>
    </row>
    <row r="128" spans="2:32">
      <c r="P128" s="26">
        <f>历史数据!F20</f>
        <v>20</v>
      </c>
      <c r="Q128" s="26">
        <f>P128+$B$7</f>
        <v>208</v>
      </c>
      <c r="R128" s="26">
        <f>Q128-历史数据!$B$2</f>
        <v>206</v>
      </c>
      <c r="S128" s="29" t="s">
        <v>33</v>
      </c>
      <c r="T128" s="26">
        <f ca="1">HLOOKUP(T$11,历史数据!$I$3:$XFD$1048576,$R128,FALSE)</f>
        <v>46.86</v>
      </c>
      <c r="U128" s="26">
        <f ca="1">HLOOKUP(U$11,历史数据!$I$3:$XFD$1048576,$R128,FALSE)</f>
        <v>56.35</v>
      </c>
      <c r="V128" s="26">
        <f ca="1">HLOOKUP(V$11,历史数据!$I$3:$XFD$1048576,$R128,FALSE)</f>
        <v>45.21</v>
      </c>
      <c r="W128" s="26">
        <f ca="1">HLOOKUP(W$11,历史数据!$I$3:$XFD$1048576,$R128,FALSE)</f>
        <v>35.119999999999997</v>
      </c>
      <c r="X128" s="26">
        <f ca="1">HLOOKUP(X$11,历史数据!$I$3:$XFD$1048576,$R128,FALSE)</f>
        <v>31</v>
      </c>
      <c r="Y128" s="26">
        <f ca="1">HLOOKUP(Y$11,历史数据!$I$3:$XFD$1048576,$R128,FALSE)</f>
        <v>34.340000000000003</v>
      </c>
      <c r="Z128" s="26">
        <f ca="1">HLOOKUP(Z$11,历史数据!$I$3:$XFD$1048576,$R128,FALSE)</f>
        <v>32.619999999999997</v>
      </c>
      <c r="AA128" s="26">
        <f ca="1">HLOOKUP(AA$11,历史数据!$I$3:$XFD$1048576,$R128,FALSE)</f>
        <v>34.54</v>
      </c>
      <c r="AB128" s="26">
        <f ca="1">HLOOKUP(AB$11,历史数据!$I$3:$XFD$1048576,$R128,FALSE)</f>
        <v>34.5</v>
      </c>
      <c r="AC128" s="26">
        <f ca="1">HLOOKUP(AC$11,历史数据!$I$3:$XFD$1048576,$R128,FALSE)</f>
        <v>49.03</v>
      </c>
      <c r="AD128" s="26">
        <f ca="1">HLOOKUP(AD$11,历史数据!$I$3:$XFD$1048576,$R128,FALSE)</f>
        <v>43.54</v>
      </c>
      <c r="AE128" s="26">
        <f ca="1">HLOOKUP(AE$11,历史数据!$I$3:$XFD$1048576,$R128,FALSE)</f>
        <v>51.57</v>
      </c>
      <c r="AF128" s="26">
        <f ca="1">HLOOKUP(AF$11,历史数据!$I$3:$XFD$1048576,$R128,FALSE)</f>
        <v>63.89</v>
      </c>
    </row>
    <row r="129" spans="2:34">
      <c r="P129" s="26">
        <f>历史数据!F14</f>
        <v>14</v>
      </c>
      <c r="Q129" s="26">
        <f>P129+$B$7</f>
        <v>202</v>
      </c>
      <c r="R129" s="26">
        <f>Q129-历史数据!$B$2</f>
        <v>200</v>
      </c>
      <c r="S129" s="29" t="s">
        <v>26</v>
      </c>
      <c r="T129" s="26">
        <f ca="1">HLOOKUP(T$11,历史数据!$I$3:$XFD$1048576,$R129,FALSE)</f>
        <v>35.04</v>
      </c>
      <c r="U129" s="26">
        <f ca="1">HLOOKUP(U$11,历史数据!$I$3:$XFD$1048576,$R129,FALSE)</f>
        <v>36.81</v>
      </c>
      <c r="V129" s="26">
        <f ca="1">HLOOKUP(V$11,历史数据!$I$3:$XFD$1048576,$R129,FALSE)</f>
        <v>33.700000000000003</v>
      </c>
      <c r="W129" s="26">
        <f ca="1">HLOOKUP(W$11,历史数据!$I$3:$XFD$1048576,$R129,FALSE)</f>
        <v>32.79</v>
      </c>
      <c r="X129" s="26">
        <f ca="1">HLOOKUP(X$11,历史数据!$I$3:$XFD$1048576,$R129,FALSE)</f>
        <v>33.21</v>
      </c>
      <c r="Y129" s="26">
        <f ca="1">HLOOKUP(Y$11,历史数据!$I$3:$XFD$1048576,$R129,FALSE)</f>
        <v>35.4</v>
      </c>
      <c r="Z129" s="26">
        <f ca="1">HLOOKUP(Z$11,历史数据!$I$3:$XFD$1048576,$R129,FALSE)</f>
        <v>43.62</v>
      </c>
      <c r="AA129" s="26">
        <f ca="1">HLOOKUP(AA$11,历史数据!$I$3:$XFD$1048576,$R129,FALSE)</f>
        <v>36.71</v>
      </c>
      <c r="AB129" s="26">
        <f ca="1">HLOOKUP(AB$11,历史数据!$I$3:$XFD$1048576,$R129,FALSE)</f>
        <v>45.76</v>
      </c>
      <c r="AC129" s="26">
        <f ca="1">HLOOKUP(AC$11,历史数据!$I$3:$XFD$1048576,$R129,FALSE)</f>
        <v>24.9</v>
      </c>
      <c r="AD129" s="26">
        <f ca="1">HLOOKUP(AD$11,历史数据!$I$3:$XFD$1048576,$R129,FALSE)</f>
        <v>24.5</v>
      </c>
      <c r="AE129" s="26">
        <f ca="1">HLOOKUP(AE$11,历史数据!$I$3:$XFD$1048576,$R129,FALSE)</f>
        <v>21.61</v>
      </c>
      <c r="AF129" s="26">
        <f ca="1">HLOOKUP(AF$11,历史数据!$I$3:$XFD$1048576,$R129,FALSE)</f>
        <v>18.91</v>
      </c>
    </row>
    <row r="130" spans="2:34">
      <c r="P130" s="26">
        <f>历史数据!F45</f>
        <v>45</v>
      </c>
      <c r="Q130" s="26">
        <f>P130+$B$7</f>
        <v>233</v>
      </c>
      <c r="R130" s="26">
        <f>Q130-历史数据!$B$2</f>
        <v>231</v>
      </c>
      <c r="S130" s="28" t="s">
        <v>62</v>
      </c>
      <c r="T130" s="26">
        <f ca="1">HLOOKUP(T$11,历史数据!$I$3:$XFD$1048576,$R130,FALSE)</f>
        <v>40.75</v>
      </c>
      <c r="U130" s="26">
        <f ca="1">HLOOKUP(U$11,历史数据!$I$3:$XFD$1048576,$R130,FALSE)</f>
        <v>48.67</v>
      </c>
      <c r="V130" s="26">
        <f ca="1">HLOOKUP(V$11,历史数据!$I$3:$XFD$1048576,$R130,FALSE)</f>
        <v>47.68</v>
      </c>
      <c r="W130" s="26">
        <f ca="1">HLOOKUP(W$11,历史数据!$I$3:$XFD$1048576,$R130,FALSE)</f>
        <v>40.17</v>
      </c>
      <c r="X130" s="26">
        <f ca="1">HLOOKUP(X$11,历史数据!$I$3:$XFD$1048576,$R130,FALSE)</f>
        <v>29.92</v>
      </c>
      <c r="Y130" s="26">
        <f ca="1">HLOOKUP(Y$11,历史数据!$I$3:$XFD$1048576,$R130,FALSE)</f>
        <v>33.130000000000003</v>
      </c>
      <c r="Z130" s="26">
        <f ca="1">HLOOKUP(Z$11,历史数据!$I$3:$XFD$1048576,$R130,FALSE)</f>
        <v>36.69</v>
      </c>
      <c r="AA130" s="26">
        <f ca="1">HLOOKUP(AA$11,历史数据!$I$3:$XFD$1048576,$R130,FALSE)</f>
        <v>32.67</v>
      </c>
      <c r="AB130" s="26">
        <f ca="1">HLOOKUP(AB$11,历史数据!$I$3:$XFD$1048576,$R130,FALSE)</f>
        <v>39.200000000000003</v>
      </c>
      <c r="AC130" s="26">
        <f ca="1">HLOOKUP(AC$11,历史数据!$I$3:$XFD$1048576,$R130,FALSE)</f>
        <v>32.840000000000003</v>
      </c>
      <c r="AD130" s="26">
        <f ca="1">HLOOKUP(AD$11,历史数据!$I$3:$XFD$1048576,$R130,FALSE)</f>
        <v>35.39</v>
      </c>
      <c r="AE130" s="26">
        <f ca="1">HLOOKUP(AE$11,历史数据!$I$3:$XFD$1048576,$R130,FALSE)</f>
        <v>38.96</v>
      </c>
      <c r="AF130" s="26">
        <f ca="1">HLOOKUP(AF$11,历史数据!$I$3:$XFD$1048576,$R130,FALSE)</f>
        <v>45.74</v>
      </c>
    </row>
    <row r="131" spans="2:34">
      <c r="P131" s="26">
        <f>历史数据!F46</f>
        <v>46</v>
      </c>
      <c r="Q131" s="26">
        <f t="shared" ref="Q131:Q136" si="33">P131+$B$7</f>
        <v>234</v>
      </c>
      <c r="R131" s="26">
        <f>Q131-历史数据!$B$2</f>
        <v>232</v>
      </c>
      <c r="S131" s="29" t="s">
        <v>63</v>
      </c>
      <c r="T131" s="26">
        <f ca="1">HLOOKUP(T$11,历史数据!$I$3:$XFD$1048576,$R131,FALSE)</f>
        <v>26.21</v>
      </c>
      <c r="U131" s="26">
        <f ca="1">HLOOKUP(U$11,历史数据!$I$3:$XFD$1048576,$R131,FALSE)</f>
        <v>34.83</v>
      </c>
      <c r="V131" s="26">
        <f ca="1">HLOOKUP(V$11,历史数据!$I$3:$XFD$1048576,$R131,FALSE)</f>
        <v>31.1</v>
      </c>
      <c r="W131" s="26">
        <f ca="1">HLOOKUP(W$11,历史数据!$I$3:$XFD$1048576,$R131,FALSE)</f>
        <v>27.41</v>
      </c>
      <c r="X131" s="26">
        <f ca="1">HLOOKUP(X$11,历史数据!$I$3:$XFD$1048576,$R131,FALSE)</f>
        <v>21.52</v>
      </c>
      <c r="Y131" s="26">
        <f ca="1">HLOOKUP(Y$11,历史数据!$I$3:$XFD$1048576,$R131,FALSE)</f>
        <v>20.56</v>
      </c>
      <c r="Z131" s="26">
        <f ca="1">HLOOKUP(Z$11,历史数据!$I$3:$XFD$1048576,$R131,FALSE)</f>
        <v>21.98</v>
      </c>
      <c r="AA131" s="26">
        <f ca="1">HLOOKUP(AA$11,历史数据!$I$3:$XFD$1048576,$R131,FALSE)</f>
        <v>26.6</v>
      </c>
      <c r="AB131" s="26">
        <f ca="1">HLOOKUP(AB$11,历史数据!$I$3:$XFD$1048576,$R131,FALSE)</f>
        <v>24.11</v>
      </c>
      <c r="AC131" s="26">
        <f ca="1">HLOOKUP(AC$11,历史数据!$I$3:$XFD$1048576,$R131,FALSE)</f>
        <v>30.58</v>
      </c>
      <c r="AD131" s="26">
        <f ca="1">HLOOKUP(AD$11,历史数据!$I$3:$XFD$1048576,$R131,FALSE)</f>
        <v>23.48</v>
      </c>
      <c r="AE131" s="26">
        <f ca="1">HLOOKUP(AE$11,历史数据!$I$3:$XFD$1048576,$R131,FALSE)</f>
        <v>28.05</v>
      </c>
      <c r="AF131" s="26">
        <f ca="1">HLOOKUP(AF$11,历史数据!$I$3:$XFD$1048576,$R131,FALSE)</f>
        <v>31.19</v>
      </c>
    </row>
    <row r="132" spans="2:34">
      <c r="P132" s="26">
        <f>历史数据!F47</f>
        <v>47</v>
      </c>
      <c r="Q132" s="26">
        <f t="shared" si="33"/>
        <v>235</v>
      </c>
      <c r="R132" s="26">
        <f>Q132-历史数据!$B$2</f>
        <v>233</v>
      </c>
      <c r="S132" s="29" t="s">
        <v>64</v>
      </c>
      <c r="T132" s="26">
        <f ca="1">HLOOKUP(T$11,历史数据!$I$3:$XFD$1048576,$R132,FALSE)</f>
        <v>24.57</v>
      </c>
      <c r="U132" s="26">
        <f ca="1">HLOOKUP(U$11,历史数据!$I$3:$XFD$1048576,$R132,FALSE)</f>
        <v>28.8</v>
      </c>
      <c r="V132" s="26">
        <f ca="1">HLOOKUP(V$11,历史数据!$I$3:$XFD$1048576,$R132,FALSE)</f>
        <v>24.09</v>
      </c>
      <c r="W132" s="26">
        <f ca="1">HLOOKUP(W$11,历史数据!$I$3:$XFD$1048576,$R132,FALSE)</f>
        <v>20.100000000000001</v>
      </c>
      <c r="X132" s="26">
        <f ca="1">HLOOKUP(X$11,历史数据!$I$3:$XFD$1048576,$R132,FALSE)</f>
        <v>22.78</v>
      </c>
      <c r="Y132" s="26">
        <f ca="1">HLOOKUP(Y$11,历史数据!$I$3:$XFD$1048576,$R132,FALSE)</f>
        <v>24.81</v>
      </c>
      <c r="Z132" s="26">
        <f ca="1">HLOOKUP(Z$11,历史数据!$I$3:$XFD$1048576,$R132,FALSE)</f>
        <v>27.46</v>
      </c>
      <c r="AA132" s="26">
        <f ca="1">HLOOKUP(AA$11,历史数据!$I$3:$XFD$1048576,$R132,FALSE)</f>
        <v>23.49</v>
      </c>
      <c r="AB132" s="26">
        <f ca="1">HLOOKUP(AB$11,历史数据!$I$3:$XFD$1048576,$R132,FALSE)</f>
        <v>26.25</v>
      </c>
      <c r="AC132" s="26">
        <f ca="1">HLOOKUP(AC$11,历史数据!$I$3:$XFD$1048576,$R132,FALSE)</f>
        <v>25.18</v>
      </c>
      <c r="AD132" s="26">
        <f ca="1">HLOOKUP(AD$11,历史数据!$I$3:$XFD$1048576,$R132,FALSE)</f>
        <v>25.41</v>
      </c>
      <c r="AE132" s="26">
        <f ca="1">HLOOKUP(AE$11,历史数据!$I$3:$XFD$1048576,$R132,FALSE)</f>
        <v>27.49</v>
      </c>
      <c r="AF132" s="26">
        <f ca="1">HLOOKUP(AF$11,历史数据!$I$3:$XFD$1048576,$R132,FALSE)</f>
        <v>36.83</v>
      </c>
    </row>
    <row r="133" spans="2:34">
      <c r="P133" s="26">
        <f>历史数据!F48</f>
        <v>48</v>
      </c>
      <c r="Q133" s="26">
        <f t="shared" si="33"/>
        <v>236</v>
      </c>
      <c r="R133" s="26">
        <f>Q133-历史数据!$B$2</f>
        <v>234</v>
      </c>
      <c r="S133" s="29" t="s">
        <v>65</v>
      </c>
      <c r="T133" s="26">
        <f ca="1">HLOOKUP(T$11,历史数据!$I$3:$XFD$1048576,$R133,FALSE)</f>
        <v>50.98</v>
      </c>
      <c r="U133" s="26">
        <f ca="1">HLOOKUP(U$11,历史数据!$I$3:$XFD$1048576,$R133,FALSE)</f>
        <v>53.66</v>
      </c>
      <c r="V133" s="26">
        <f ca="1">HLOOKUP(V$11,历史数据!$I$3:$XFD$1048576,$R133,FALSE)</f>
        <v>45.31</v>
      </c>
      <c r="W133" s="26">
        <f ca="1">HLOOKUP(W$11,历史数据!$I$3:$XFD$1048576,$R133,FALSE)</f>
        <v>45.31</v>
      </c>
      <c r="X133" s="26">
        <f ca="1">HLOOKUP(X$11,历史数据!$I$3:$XFD$1048576,$R133,FALSE)</f>
        <v>45.77</v>
      </c>
      <c r="Y133" s="26">
        <f ca="1">HLOOKUP(Y$11,历史数据!$I$3:$XFD$1048576,$R133,FALSE)</f>
        <v>46.08</v>
      </c>
      <c r="Z133" s="26">
        <f ca="1">HLOOKUP(Z$11,历史数据!$I$3:$XFD$1048576,$R133,FALSE)</f>
        <v>57.14</v>
      </c>
      <c r="AA133" s="26">
        <f ca="1">HLOOKUP(AA$11,历史数据!$I$3:$XFD$1048576,$R133,FALSE)</f>
        <v>55</v>
      </c>
      <c r="AB133" s="26">
        <f ca="1">HLOOKUP(AB$11,历史数据!$I$3:$XFD$1048576,$R133,FALSE)</f>
        <v>52.76</v>
      </c>
      <c r="AC133" s="26">
        <f ca="1">HLOOKUP(AC$11,历史数据!$I$3:$XFD$1048576,$R133,FALSE)</f>
        <v>47.01</v>
      </c>
      <c r="AD133" s="26">
        <f ca="1">HLOOKUP(AD$11,历史数据!$I$3:$XFD$1048576,$R133,FALSE)</f>
        <v>43.26</v>
      </c>
      <c r="AE133" s="26">
        <f ca="1">HLOOKUP(AE$11,历史数据!$I$3:$XFD$1048576,$R133,FALSE)</f>
        <v>45.88</v>
      </c>
      <c r="AF133" s="26">
        <f ca="1">HLOOKUP(AF$11,历史数据!$I$3:$XFD$1048576,$R133,FALSE)</f>
        <v>60.72</v>
      </c>
    </row>
    <row r="134" spans="2:34">
      <c r="P134" s="26">
        <f>历史数据!F49</f>
        <v>49</v>
      </c>
      <c r="Q134" s="26">
        <f t="shared" si="33"/>
        <v>237</v>
      </c>
      <c r="R134" s="26">
        <f>Q134-历史数据!$B$2</f>
        <v>235</v>
      </c>
      <c r="S134" s="28" t="s">
        <v>66</v>
      </c>
      <c r="T134" s="26">
        <f ca="1">HLOOKUP(T$11,历史数据!$I$3:$XFD$1048576,$R134,FALSE)</f>
        <v>40.75</v>
      </c>
      <c r="U134" s="26">
        <f ca="1">HLOOKUP(U$11,历史数据!$I$3:$XFD$1048576,$R134,FALSE)</f>
        <v>48.67</v>
      </c>
      <c r="V134" s="26">
        <f ca="1">HLOOKUP(V$11,历史数据!$I$3:$XFD$1048576,$R134,FALSE)</f>
        <v>47.68</v>
      </c>
      <c r="W134" s="26">
        <f ca="1">HLOOKUP(W$11,历史数据!$I$3:$XFD$1048576,$R134,FALSE)</f>
        <v>40.17</v>
      </c>
      <c r="X134" s="26">
        <f ca="1">HLOOKUP(X$11,历史数据!$I$3:$XFD$1048576,$R134,FALSE)</f>
        <v>29.92</v>
      </c>
      <c r="Y134" s="26">
        <f ca="1">HLOOKUP(Y$11,历史数据!$I$3:$XFD$1048576,$R134,FALSE)</f>
        <v>33.130000000000003</v>
      </c>
      <c r="Z134" s="26">
        <f ca="1">HLOOKUP(Z$11,历史数据!$I$3:$XFD$1048576,$R134,FALSE)</f>
        <v>36.69</v>
      </c>
      <c r="AA134" s="26">
        <f ca="1">HLOOKUP(AA$11,历史数据!$I$3:$XFD$1048576,$R134,FALSE)</f>
        <v>32.67</v>
      </c>
      <c r="AB134" s="26">
        <f ca="1">HLOOKUP(AB$11,历史数据!$I$3:$XFD$1048576,$R134,FALSE)</f>
        <v>39.200000000000003</v>
      </c>
      <c r="AC134" s="26">
        <f ca="1">HLOOKUP(AC$11,历史数据!$I$3:$XFD$1048576,$R134,FALSE)</f>
        <v>32.840000000000003</v>
      </c>
      <c r="AD134" s="26">
        <f ca="1">HLOOKUP(AD$11,历史数据!$I$3:$XFD$1048576,$R134,FALSE)</f>
        <v>35.39</v>
      </c>
      <c r="AE134" s="26">
        <f ca="1">HLOOKUP(AE$11,历史数据!$I$3:$XFD$1048576,$R134,FALSE)</f>
        <v>38.96</v>
      </c>
      <c r="AF134" s="26">
        <f ca="1">HLOOKUP(AF$11,历史数据!$I$3:$XFD$1048576,$R134,FALSE)</f>
        <v>45.74</v>
      </c>
    </row>
    <row r="135" spans="2:34">
      <c r="P135" s="26">
        <f>历史数据!F50</f>
        <v>50</v>
      </c>
      <c r="Q135" s="26">
        <f t="shared" si="33"/>
        <v>238</v>
      </c>
      <c r="R135" s="26">
        <f>Q135-历史数据!$B$2</f>
        <v>236</v>
      </c>
      <c r="S135" s="29" t="s">
        <v>67</v>
      </c>
      <c r="T135" s="26">
        <f ca="1">HLOOKUP(T$11,历史数据!$I$3:$XFD$1048576,$R135,FALSE)</f>
        <v>50.4</v>
      </c>
      <c r="U135" s="26">
        <f ca="1">HLOOKUP(U$11,历史数据!$I$3:$XFD$1048576,$R135,FALSE)</f>
        <v>61.44</v>
      </c>
      <c r="V135" s="26">
        <f ca="1">HLOOKUP(V$11,历史数据!$I$3:$XFD$1048576,$R135,FALSE)</f>
        <v>52.24</v>
      </c>
      <c r="W135" s="26">
        <f ca="1">HLOOKUP(W$11,历史数据!$I$3:$XFD$1048576,$R135,FALSE)</f>
        <v>43.35</v>
      </c>
      <c r="X135" s="26">
        <f ca="1">HLOOKUP(X$11,历史数据!$I$3:$XFD$1048576,$R135,FALSE)</f>
        <v>50.17</v>
      </c>
      <c r="Y135" s="26">
        <f ca="1">HLOOKUP(Y$11,历史数据!$I$3:$XFD$1048576,$R135,FALSE)</f>
        <v>51.97</v>
      </c>
      <c r="Z135" s="26">
        <f ca="1">HLOOKUP(Z$11,历史数据!$I$3:$XFD$1048576,$R135,FALSE)</f>
        <v>53.19</v>
      </c>
      <c r="AA135" s="26">
        <f ca="1">HLOOKUP(AA$11,历史数据!$I$3:$XFD$1048576,$R135,FALSE)</f>
        <v>53.04</v>
      </c>
      <c r="AB135" s="26">
        <f ca="1">HLOOKUP(AB$11,历史数据!$I$3:$XFD$1048576,$R135,FALSE)</f>
        <v>54.87</v>
      </c>
      <c r="AC135" s="26">
        <f ca="1">HLOOKUP(AC$11,历史数据!$I$3:$XFD$1048576,$R135,FALSE)</f>
        <v>51.99</v>
      </c>
      <c r="AD135" s="26">
        <f ca="1">HLOOKUP(AD$11,历史数据!$I$3:$XFD$1048576,$R135,FALSE)</f>
        <v>48</v>
      </c>
      <c r="AE135" s="26">
        <f ca="1">HLOOKUP(AE$11,历史数据!$I$3:$XFD$1048576,$R135,FALSE)</f>
        <v>51.1</v>
      </c>
      <c r="AF135" s="26">
        <f ca="1">HLOOKUP(AF$11,历史数据!$I$3:$XFD$1048576,$R135,FALSE)</f>
        <v>62.48</v>
      </c>
    </row>
    <row r="136" spans="2:34">
      <c r="P136" s="26">
        <f>历史数据!F51</f>
        <v>51</v>
      </c>
      <c r="Q136" s="26">
        <f t="shared" si="33"/>
        <v>239</v>
      </c>
      <c r="R136" s="26">
        <f>Q136-历史数据!$B$2</f>
        <v>237</v>
      </c>
      <c r="S136" s="29" t="s">
        <v>68</v>
      </c>
      <c r="T136" s="26">
        <f ca="1">HLOOKUP(T$11,历史数据!$I$3:$XFD$1048576,$R136,FALSE)</f>
        <v>42.03</v>
      </c>
      <c r="U136" s="26">
        <f ca="1">HLOOKUP(U$11,历史数据!$I$3:$XFD$1048576,$R136,FALSE)</f>
        <v>42.66</v>
      </c>
      <c r="V136" s="26">
        <f ca="1">HLOOKUP(V$11,历史数据!$I$3:$XFD$1048576,$R136,FALSE)</f>
        <v>35.21</v>
      </c>
      <c r="W136" s="26">
        <f ca="1">HLOOKUP(W$11,历史数据!$I$3:$XFD$1048576,$R136,FALSE)</f>
        <v>35.96</v>
      </c>
      <c r="X136" s="26">
        <f ca="1">HLOOKUP(X$11,历史数据!$I$3:$XFD$1048576,$R136,FALSE)</f>
        <v>30.05</v>
      </c>
      <c r="Y136" s="26">
        <f ca="1">HLOOKUP(Y$11,历史数据!$I$3:$XFD$1048576,$R136,FALSE)</f>
        <v>29.91</v>
      </c>
      <c r="Z136" s="26">
        <f ca="1">HLOOKUP(Z$11,历史数据!$I$3:$XFD$1048576,$R136,FALSE)</f>
        <v>39.200000000000003</v>
      </c>
      <c r="AA136" s="26">
        <f ca="1">HLOOKUP(AA$11,历史数据!$I$3:$XFD$1048576,$R136,FALSE)</f>
        <v>37.450000000000003</v>
      </c>
      <c r="AB136" s="26">
        <f ca="1">HLOOKUP(AB$11,历史数据!$I$3:$XFD$1048576,$R136,FALSE)</f>
        <v>35.869999999999997</v>
      </c>
      <c r="AC136" s="26">
        <f ca="1">HLOOKUP(AC$11,历史数据!$I$3:$XFD$1048576,$R136,FALSE)</f>
        <v>40.57</v>
      </c>
      <c r="AD136" s="26">
        <f ca="1">HLOOKUP(AD$11,历史数据!$I$3:$XFD$1048576,$R136,FALSE)</f>
        <v>33.14</v>
      </c>
      <c r="AE136" s="26">
        <f ca="1">HLOOKUP(AE$11,历史数据!$I$3:$XFD$1048576,$R136,FALSE)</f>
        <v>35.770000000000003</v>
      </c>
      <c r="AF136" s="26">
        <f ca="1">HLOOKUP(AF$11,历史数据!$I$3:$XFD$1048576,$R136,FALSE)</f>
        <v>42.98</v>
      </c>
    </row>
    <row r="141" spans="2:34" ht="17.25">
      <c r="S141" s="69" t="s">
        <v>263</v>
      </c>
    </row>
    <row r="142" spans="2:34">
      <c r="T142" s="61" t="str">
        <f>T12</f>
        <v>201608</v>
      </c>
      <c r="U142" s="61" t="str">
        <f t="shared" ref="U142:AF142" si="34">U12</f>
        <v>201607</v>
      </c>
      <c r="V142" s="61" t="str">
        <f t="shared" si="34"/>
        <v>201606</v>
      </c>
      <c r="W142" s="61" t="str">
        <f t="shared" si="34"/>
        <v>201605</v>
      </c>
      <c r="X142" s="61" t="str">
        <f t="shared" si="34"/>
        <v>201604</v>
      </c>
      <c r="Y142" s="61" t="str">
        <f t="shared" si="34"/>
        <v>201603</v>
      </c>
      <c r="Z142" s="61" t="str">
        <f t="shared" si="34"/>
        <v>201602</v>
      </c>
      <c r="AA142" s="61" t="str">
        <f t="shared" si="34"/>
        <v>201601</v>
      </c>
      <c r="AB142" s="61" t="str">
        <f t="shared" si="34"/>
        <v>201512</v>
      </c>
      <c r="AC142" s="61" t="str">
        <f t="shared" si="34"/>
        <v>201511</v>
      </c>
      <c r="AD142" s="61" t="str">
        <f t="shared" si="34"/>
        <v>201510</v>
      </c>
      <c r="AE142" s="61" t="str">
        <f t="shared" si="34"/>
        <v>201509</v>
      </c>
      <c r="AF142" s="61" t="str">
        <f t="shared" si="34"/>
        <v>201508</v>
      </c>
      <c r="AG142" s="26" t="s">
        <v>555</v>
      </c>
      <c r="AH142" s="26" t="s">
        <v>556</v>
      </c>
    </row>
    <row r="143" spans="2:34">
      <c r="P143" s="26">
        <f>历史数据!F29</f>
        <v>29</v>
      </c>
      <c r="Q143" s="26">
        <f>P143+$B$7</f>
        <v>217</v>
      </c>
      <c r="R143" s="26">
        <f>Q143-历史数据!$B$2</f>
        <v>215</v>
      </c>
      <c r="S143" s="28" t="s">
        <v>43</v>
      </c>
      <c r="T143" s="30">
        <f ca="1">HLOOKUP(T$11,历史数据!$I$3:$XFD$1048576,$R143,FALSE)</f>
        <v>1.3599999999999999E-2</v>
      </c>
      <c r="U143" s="30">
        <f ca="1">HLOOKUP(U$11,历史数据!$I$3:$XFD$1048576,$R143,FALSE)</f>
        <v>1.2200000000000001E-2</v>
      </c>
      <c r="V143" s="30">
        <f ca="1">HLOOKUP(V$11,历史数据!$I$3:$XFD$1048576,$R143,FALSE)</f>
        <v>1.7999999999999999E-2</v>
      </c>
      <c r="W143" s="30">
        <f ca="1">HLOOKUP(W$11,历史数据!$I$3:$XFD$1048576,$R143,FALSE)</f>
        <v>2.0299999999999999E-2</v>
      </c>
      <c r="X143" s="30">
        <f ca="1">HLOOKUP(X$11,历史数据!$I$3:$XFD$1048576,$R143,FALSE)</f>
        <v>1.95E-2</v>
      </c>
      <c r="Y143" s="30">
        <f ca="1">HLOOKUP(Y$11,历史数据!$I$3:$XFD$1048576,$R143,FALSE)</f>
        <v>2.3099999999999999E-2</v>
      </c>
      <c r="Z143" s="30">
        <f ca="1">HLOOKUP(Z$11,历史数据!$I$3:$XFD$1048576,$R143,FALSE)</f>
        <v>1.7299999999999999E-2</v>
      </c>
      <c r="AA143" s="30">
        <f ca="1">HLOOKUP(AA$11,历史数据!$I$3:$XFD$1048576,$R143,FALSE)</f>
        <v>1.54E-2</v>
      </c>
      <c r="AB143" s="30">
        <f ca="1">HLOOKUP(AB$11,历史数据!$I$3:$XFD$1048576,$R143,FALSE)</f>
        <v>2.1600000000000001E-2</v>
      </c>
      <c r="AC143" s="30">
        <f ca="1">HLOOKUP(AC$11,历史数据!$I$3:$XFD$1048576,$R143,FALSE)</f>
        <v>1.7899999999999999E-2</v>
      </c>
      <c r="AD143" s="30">
        <f ca="1">HLOOKUP(AD$11,历史数据!$I$3:$XFD$1048576,$R143,FALSE)</f>
        <v>1.5699999999999999E-2</v>
      </c>
      <c r="AE143" s="30">
        <f ca="1">HLOOKUP(AE$11,历史数据!$I$3:$XFD$1048576,$R143,FALSE)</f>
        <v>1.52E-2</v>
      </c>
      <c r="AF143" s="30">
        <f ca="1">HLOOKUP(AF$11,历史数据!$I$3:$XFD$1048576,$R143,FALSE)</f>
        <v>1.0999999999999999E-2</v>
      </c>
      <c r="AG143" s="32">
        <f ca="1">T143/AF143-1</f>
        <v>0.23636363636363633</v>
      </c>
      <c r="AH143" s="32">
        <f ca="1">T143/U143-1</f>
        <v>0.11475409836065564</v>
      </c>
    </row>
    <row r="144" spans="2:34">
      <c r="B144" s="26" t="str">
        <f>B1&amp;"各类付费用户数（付费行为角度）"</f>
        <v>功夫派各类付费用户数（付费行为角度）</v>
      </c>
      <c r="P144" s="26">
        <f>历史数据!F31</f>
        <v>31</v>
      </c>
      <c r="Q144" s="26">
        <f>P144+$B$7</f>
        <v>219</v>
      </c>
      <c r="R144" s="26">
        <f>Q144-历史数据!$B$2</f>
        <v>217</v>
      </c>
      <c r="S144" s="29" t="s">
        <v>45</v>
      </c>
      <c r="T144" s="30">
        <f ca="1">HLOOKUP(T$11,历史数据!$I$3:$XFD$1048576,$R144,FALSE)</f>
        <v>2.8999999999999998E-3</v>
      </c>
      <c r="U144" s="30">
        <f ca="1">HLOOKUP(U$11,历史数据!$I$3:$XFD$1048576,$R144,FALSE)</f>
        <v>2.8999999999999998E-3</v>
      </c>
      <c r="V144" s="30">
        <f ca="1">HLOOKUP(V$11,历史数据!$I$3:$XFD$1048576,$R144,FALSE)</f>
        <v>4.0000000000000001E-3</v>
      </c>
      <c r="W144" s="30">
        <f ca="1">HLOOKUP(W$11,历史数据!$I$3:$XFD$1048576,$R144,FALSE)</f>
        <v>4.8999999999999998E-3</v>
      </c>
      <c r="X144" s="30">
        <f ca="1">HLOOKUP(X$11,历史数据!$I$3:$XFD$1048576,$R144,FALSE)</f>
        <v>5.4999999999999997E-3</v>
      </c>
      <c r="Y144" s="30">
        <f ca="1">HLOOKUP(Y$11,历史数据!$I$3:$XFD$1048576,$R144,FALSE)</f>
        <v>5.1999999999999998E-3</v>
      </c>
      <c r="Z144" s="30">
        <f ca="1">HLOOKUP(Z$11,历史数据!$I$3:$XFD$1048576,$R144,FALSE)</f>
        <v>4.4999999999999997E-3</v>
      </c>
      <c r="AA144" s="30">
        <f ca="1">HLOOKUP(AA$11,历史数据!$I$3:$XFD$1048576,$R144,FALSE)</f>
        <v>4.0000000000000001E-3</v>
      </c>
      <c r="AB144" s="30">
        <f ca="1">HLOOKUP(AB$11,历史数据!$I$3:$XFD$1048576,$R144,FALSE)</f>
        <v>4.1999999999999997E-3</v>
      </c>
      <c r="AC144" s="30">
        <f ca="1">HLOOKUP(AC$11,历史数据!$I$3:$XFD$1048576,$R144,FALSE)</f>
        <v>3.5999999999999999E-3</v>
      </c>
      <c r="AD144" s="30">
        <f ca="1">HLOOKUP(AD$11,历史数据!$I$3:$XFD$1048576,$R144,FALSE)</f>
        <v>3.2000000000000002E-3</v>
      </c>
      <c r="AE144" s="30">
        <f ca="1">HLOOKUP(AE$11,历史数据!$I$3:$XFD$1048576,$R144,FALSE)</f>
        <v>3.3999999999999998E-3</v>
      </c>
      <c r="AF144" s="30">
        <f ca="1">HLOOKUP(AF$11,历史数据!$I$3:$XFD$1048576,$R144,FALSE)</f>
        <v>2.8E-3</v>
      </c>
      <c r="AG144" s="32">
        <f ca="1">T144/AF144-1</f>
        <v>3.5714285714285587E-2</v>
      </c>
      <c r="AH144" s="32">
        <f ca="1">T144/U144-1</f>
        <v>0</v>
      </c>
    </row>
    <row r="145" spans="10:34">
      <c r="P145" s="26">
        <f>历史数据!F32</f>
        <v>32</v>
      </c>
      <c r="Q145" s="26">
        <f>P145+$B$7</f>
        <v>220</v>
      </c>
      <c r="R145" s="26">
        <f>Q145-历史数据!$B$2</f>
        <v>218</v>
      </c>
      <c r="S145" s="29" t="s">
        <v>46</v>
      </c>
      <c r="T145" s="30">
        <f ca="1">HLOOKUP(T$11,历史数据!$I$3:$XFD$1048576,$R145,FALSE)</f>
        <v>2.3599999999999999E-2</v>
      </c>
      <c r="U145" s="30">
        <f ca="1">HLOOKUP(U$11,历史数据!$I$3:$XFD$1048576,$R145,FALSE)</f>
        <v>2.7799999999999998E-2</v>
      </c>
      <c r="V145" s="30">
        <f ca="1">HLOOKUP(V$11,历史数据!$I$3:$XFD$1048576,$R145,FALSE)</f>
        <v>3.2599999999999997E-2</v>
      </c>
      <c r="W145" s="30">
        <f ca="1">HLOOKUP(W$11,历史数据!$I$3:$XFD$1048576,$R145,FALSE)</f>
        <v>2.9499999999999998E-2</v>
      </c>
      <c r="X145" s="30">
        <f ca="1">HLOOKUP(X$11,历史数据!$I$3:$XFD$1048576,$R145,FALSE)</f>
        <v>3.3700000000000001E-2</v>
      </c>
      <c r="Y145" s="30">
        <f ca="1">HLOOKUP(Y$11,历史数据!$I$3:$XFD$1048576,$R145,FALSE)</f>
        <v>3.1899999999999998E-2</v>
      </c>
      <c r="Z145" s="30">
        <f ca="1">HLOOKUP(Z$11,历史数据!$I$3:$XFD$1048576,$R145,FALSE)</f>
        <v>3.1899999999999998E-2</v>
      </c>
      <c r="AA145" s="30">
        <f ca="1">HLOOKUP(AA$11,历史数据!$I$3:$XFD$1048576,$R145,FALSE)</f>
        <v>3.0599999999999999E-2</v>
      </c>
      <c r="AB145" s="30">
        <f ca="1">HLOOKUP(AB$11,历史数据!$I$3:$XFD$1048576,$R145,FALSE)</f>
        <v>3.2599999999999997E-2</v>
      </c>
      <c r="AC145" s="30">
        <f ca="1">HLOOKUP(AC$11,历史数据!$I$3:$XFD$1048576,$R145,FALSE)</f>
        <v>2.4500000000000001E-2</v>
      </c>
      <c r="AD145" s="30">
        <f ca="1">HLOOKUP(AD$11,历史数据!$I$3:$XFD$1048576,$R145,FALSE)</f>
        <v>2.8199999999999999E-2</v>
      </c>
      <c r="AE145" s="30">
        <f ca="1">HLOOKUP(AE$11,历史数据!$I$3:$XFD$1048576,$R145,FALSE)</f>
        <v>2.2100000000000002E-2</v>
      </c>
      <c r="AF145" s="30">
        <f ca="1">HLOOKUP(AF$11,历史数据!$I$3:$XFD$1048576,$R145,FALSE)</f>
        <v>2.7099999999999999E-2</v>
      </c>
      <c r="AG145" s="32">
        <f ca="1">T145/AF145-1</f>
        <v>-0.12915129151291516</v>
      </c>
      <c r="AH145" s="32">
        <f ca="1">T145/U145-1</f>
        <v>-0.15107913669064743</v>
      </c>
    </row>
    <row r="146" spans="10:34">
      <c r="P146" s="26">
        <f>历史数据!F33</f>
        <v>33</v>
      </c>
      <c r="Q146" s="26">
        <f>P146+$B$7</f>
        <v>221</v>
      </c>
      <c r="R146" s="26">
        <f>Q146-历史数据!$B$2</f>
        <v>219</v>
      </c>
      <c r="S146" s="29" t="s">
        <v>47</v>
      </c>
      <c r="T146" s="30">
        <f ca="1">HLOOKUP(T$11,历史数据!$I$3:$XFD$1048576,$R146,FALSE)</f>
        <v>1.1900000000000001E-2</v>
      </c>
      <c r="U146" s="30">
        <f ca="1">HLOOKUP(U$11,历史数据!$I$3:$XFD$1048576,$R146,FALSE)</f>
        <v>1.2E-2</v>
      </c>
      <c r="V146" s="30">
        <f ca="1">HLOOKUP(V$11,历史数据!$I$3:$XFD$1048576,$R146,FALSE)</f>
        <v>1.43E-2</v>
      </c>
      <c r="W146" s="30">
        <f ca="1">HLOOKUP(W$11,历史数据!$I$3:$XFD$1048576,$R146,FALSE)</f>
        <v>1.5599999999999999E-2</v>
      </c>
      <c r="X146" s="30">
        <f ca="1">HLOOKUP(X$11,历史数据!$I$3:$XFD$1048576,$R146,FALSE)</f>
        <v>1.6199999999999999E-2</v>
      </c>
      <c r="Y146" s="30">
        <f ca="1">HLOOKUP(Y$11,历史数据!$I$3:$XFD$1048576,$R146,FALSE)</f>
        <v>1.5599999999999999E-2</v>
      </c>
      <c r="Z146" s="30">
        <f ca="1">HLOOKUP(Z$11,历史数据!$I$3:$XFD$1048576,$R146,FALSE)</f>
        <v>1.5699999999999999E-2</v>
      </c>
      <c r="AA146" s="30">
        <f ca="1">HLOOKUP(AA$11,历史数据!$I$3:$XFD$1048576,$R146,FALSE)</f>
        <v>1.2500000000000001E-2</v>
      </c>
      <c r="AB146" s="30">
        <f ca="1">HLOOKUP(AB$11,历史数据!$I$3:$XFD$1048576,$R146,FALSE)</f>
        <v>1.1599999999999999E-2</v>
      </c>
      <c r="AC146" s="30">
        <f ca="1">HLOOKUP(AC$11,历史数据!$I$3:$XFD$1048576,$R146,FALSE)</f>
        <v>1.0699999999999999E-2</v>
      </c>
      <c r="AD146" s="30">
        <f ca="1">HLOOKUP(AD$11,历史数据!$I$3:$XFD$1048576,$R146,FALSE)</f>
        <v>1.06E-2</v>
      </c>
      <c r="AE146" s="30">
        <f ca="1">HLOOKUP(AE$11,历史数据!$I$3:$XFD$1048576,$R146,FALSE)</f>
        <v>1.1599999999999999E-2</v>
      </c>
      <c r="AF146" s="30">
        <f ca="1">HLOOKUP(AF$11,历史数据!$I$3:$XFD$1048576,$R146,FALSE)</f>
        <v>1.21E-2</v>
      </c>
      <c r="AG146" s="32">
        <f ca="1">T146/AF146-1</f>
        <v>-1.6528925619834656E-2</v>
      </c>
      <c r="AH146" s="32">
        <f ca="1">T146/U146-1</f>
        <v>-8.3333333333333037E-3</v>
      </c>
    </row>
    <row r="148" spans="10:34">
      <c r="K148" s="26" t="s">
        <v>743</v>
      </c>
      <c r="L148" s="26" t="s">
        <v>744</v>
      </c>
    </row>
    <row r="149" spans="10:34">
      <c r="J149" s="26" t="s">
        <v>739</v>
      </c>
      <c r="K149" s="32">
        <f ca="1">T72/AF72-1</f>
        <v>-0.58145580589254764</v>
      </c>
      <c r="L149" s="32">
        <f ca="1">T72/U72-1</f>
        <v>-0.25347758887171556</v>
      </c>
    </row>
    <row r="150" spans="10:34">
      <c r="J150" s="26" t="s">
        <v>740</v>
      </c>
      <c r="K150" s="32">
        <f ca="1">T73/AF73-1</f>
        <v>-0.54714951595553962</v>
      </c>
      <c r="L150" s="32">
        <f ca="1">T73/U73-1</f>
        <v>-3.2183908045977039E-2</v>
      </c>
    </row>
    <row r="151" spans="10:34">
      <c r="J151" s="26" t="s">
        <v>741</v>
      </c>
      <c r="K151" s="32">
        <f ca="1">T74/AF74-1</f>
        <v>-0.32942898975109813</v>
      </c>
      <c r="L151" s="32">
        <f ca="1">T74/U74-1</f>
        <v>-4.076043177058164E-2</v>
      </c>
      <c r="S151" s="25" t="s">
        <v>266</v>
      </c>
    </row>
    <row r="152" spans="10:34">
      <c r="J152" s="26" t="s">
        <v>747</v>
      </c>
      <c r="K152" s="32">
        <f ca="1">T75/AF75-1</f>
        <v>-0.55195599022004882</v>
      </c>
      <c r="L152" s="32">
        <f ca="1">T75/U75-1</f>
        <v>-0.30367321089297028</v>
      </c>
    </row>
    <row r="153" spans="10:34">
      <c r="T153" s="61"/>
      <c r="U153" s="61"/>
      <c r="V153" s="61"/>
    </row>
    <row r="154" spans="10:34">
      <c r="R154" s="32"/>
    </row>
    <row r="155" spans="10:34" ht="21">
      <c r="S155" s="183"/>
      <c r="T155" s="550">
        <v>42370</v>
      </c>
      <c r="U155" s="550">
        <v>42401</v>
      </c>
      <c r="V155" s="550">
        <v>42430</v>
      </c>
      <c r="W155" s="550">
        <v>42461</v>
      </c>
      <c r="X155" s="550">
        <v>42491</v>
      </c>
      <c r="Y155" s="550">
        <v>42522</v>
      </c>
      <c r="Z155" s="550">
        <v>42552</v>
      </c>
      <c r="AA155" s="550">
        <v>42583</v>
      </c>
      <c r="AB155" s="550">
        <v>42614</v>
      </c>
      <c r="AC155" s="550">
        <v>42644</v>
      </c>
      <c r="AD155" s="550">
        <v>42675</v>
      </c>
      <c r="AE155" s="550">
        <v>42705</v>
      </c>
    </row>
    <row r="156" spans="10:34">
      <c r="S156" s="558" t="s">
        <v>803</v>
      </c>
      <c r="T156" s="553">
        <f t="shared" ref="T156:AE156" ca="1" si="35">IF(OFFSET(INDIRECT($R$54),0,S$5),OFFSET(INDIRECT($R$54),0,S$5),0)</f>
        <v>422932</v>
      </c>
      <c r="U156" s="553">
        <f t="shared" ca="1" si="35"/>
        <v>499700</v>
      </c>
      <c r="V156" s="556">
        <f t="shared" ca="1" si="35"/>
        <v>313223</v>
      </c>
      <c r="W156" s="556">
        <f t="shared" ca="1" si="35"/>
        <v>344687</v>
      </c>
      <c r="X156" s="556">
        <f t="shared" ca="1" si="35"/>
        <v>316700</v>
      </c>
      <c r="Y156" s="556">
        <f t="shared" ca="1" si="35"/>
        <v>380177</v>
      </c>
      <c r="Z156" s="556">
        <f t="shared" ca="1" si="35"/>
        <v>488168</v>
      </c>
      <c r="AA156" s="556">
        <f t="shared" ca="1" si="35"/>
        <v>350552</v>
      </c>
      <c r="AB156" s="556">
        <f t="shared" ca="1" si="35"/>
        <v>0</v>
      </c>
      <c r="AC156" s="556">
        <f t="shared" ca="1" si="35"/>
        <v>0</v>
      </c>
      <c r="AD156" s="556">
        <f t="shared" ca="1" si="35"/>
        <v>0</v>
      </c>
      <c r="AE156" s="556">
        <f t="shared" ca="1" si="35"/>
        <v>0</v>
      </c>
    </row>
    <row r="157" spans="10:34">
      <c r="S157" s="606" t="s">
        <v>841</v>
      </c>
      <c r="T157" s="553">
        <v>291697.91500000004</v>
      </c>
      <c r="U157" s="553">
        <v>329218.98499999999</v>
      </c>
      <c r="V157" s="610">
        <v>251674.63500000001</v>
      </c>
      <c r="W157" s="610">
        <v>256370.685</v>
      </c>
      <c r="X157" s="556">
        <v>230068</v>
      </c>
      <c r="Y157" s="556">
        <v>248211</v>
      </c>
      <c r="Z157" s="556">
        <v>316307</v>
      </c>
      <c r="AA157" s="556"/>
      <c r="AB157" s="556"/>
      <c r="AC157" s="556"/>
      <c r="AD157" s="556"/>
      <c r="AE157" s="556"/>
    </row>
    <row r="158" spans="10:34">
      <c r="S158" s="606" t="s">
        <v>842</v>
      </c>
      <c r="T158" s="607">
        <f ca="1">T157/T156</f>
        <v>0.68970405407961577</v>
      </c>
      <c r="U158" s="607">
        <f t="shared" ref="U158:W158" ca="1" si="36">U157/U156</f>
        <v>0.65883326996197711</v>
      </c>
      <c r="V158" s="607">
        <f t="shared" ca="1" si="36"/>
        <v>0.80349985473608265</v>
      </c>
      <c r="W158" s="607">
        <f t="shared" ca="1" si="36"/>
        <v>0.74377822488228451</v>
      </c>
      <c r="X158" s="607">
        <f ca="1">X157/X156</f>
        <v>0.72645405746763503</v>
      </c>
      <c r="Y158" s="607">
        <f ca="1">Y157/Y156</f>
        <v>0.65288273619919146</v>
      </c>
      <c r="Z158" s="607">
        <f ca="1">Z157/Z156</f>
        <v>0.64794701823962242</v>
      </c>
      <c r="AA158" s="556"/>
      <c r="AB158" s="556"/>
      <c r="AC158" s="556"/>
      <c r="AD158" s="556"/>
      <c r="AE158" s="556"/>
    </row>
    <row r="159" spans="10:34" ht="17.25">
      <c r="S159" s="552" t="s">
        <v>802</v>
      </c>
      <c r="T159" s="615">
        <v>0.68970405407961577</v>
      </c>
      <c r="U159" s="615">
        <v>0.65883326996197711</v>
      </c>
      <c r="V159" s="611">
        <v>0.80349985473608265</v>
      </c>
      <c r="W159" s="616">
        <v>0.74377822488228451</v>
      </c>
      <c r="X159" s="607">
        <f ca="1">X158</f>
        <v>0.72645405746763503</v>
      </c>
      <c r="Y159" s="607">
        <f ca="1">Y158</f>
        <v>0.65288273619919146</v>
      </c>
      <c r="Z159" s="607">
        <f ca="1">Z158</f>
        <v>0.64794701823962242</v>
      </c>
      <c r="AA159" s="607">
        <v>0.65</v>
      </c>
      <c r="AB159" s="554"/>
      <c r="AC159" s="554"/>
      <c r="AD159" s="554"/>
      <c r="AE159" s="220"/>
    </row>
    <row r="160" spans="10:34">
      <c r="S160" s="551" t="s">
        <v>813</v>
      </c>
      <c r="T160" s="219">
        <f ca="1">T156*T159</f>
        <v>291697.91500000004</v>
      </c>
      <c r="U160" s="219">
        <f t="shared" ref="U160:AE160" ca="1" si="37">U156*U159</f>
        <v>329218.98499999999</v>
      </c>
      <c r="V160" s="219">
        <v>215626</v>
      </c>
      <c r="W160" s="219">
        <f t="shared" ca="1" si="37"/>
        <v>256370.685</v>
      </c>
      <c r="X160" s="557">
        <f t="shared" ca="1" si="37"/>
        <v>230068</v>
      </c>
      <c r="Y160" s="557">
        <f t="shared" ca="1" si="37"/>
        <v>248211</v>
      </c>
      <c r="Z160" s="557">
        <f t="shared" ca="1" si="37"/>
        <v>316307</v>
      </c>
      <c r="AA160" s="557">
        <f t="shared" ca="1" si="37"/>
        <v>227858.80000000002</v>
      </c>
      <c r="AB160" s="557">
        <f t="shared" ca="1" si="37"/>
        <v>0</v>
      </c>
      <c r="AC160" s="557">
        <f t="shared" ca="1" si="37"/>
        <v>0</v>
      </c>
      <c r="AD160" s="557">
        <f t="shared" ca="1" si="37"/>
        <v>0</v>
      </c>
      <c r="AE160" s="557">
        <f t="shared" ca="1" si="37"/>
        <v>0</v>
      </c>
    </row>
    <row r="161" spans="2:30">
      <c r="Y161"/>
      <c r="Z161"/>
      <c r="AA161"/>
      <c r="AB161"/>
      <c r="AC161"/>
      <c r="AD161"/>
    </row>
    <row r="162" spans="2:30">
      <c r="S162"/>
      <c r="T162"/>
      <c r="U162"/>
      <c r="V162"/>
      <c r="W162"/>
      <c r="Y162"/>
      <c r="Z162"/>
      <c r="AA162"/>
      <c r="AB162"/>
      <c r="AC162"/>
      <c r="AD162"/>
    </row>
    <row r="163" spans="2:30">
      <c r="S163" s="613" t="s">
        <v>804</v>
      </c>
      <c r="T163" s="613" t="s">
        <v>805</v>
      </c>
      <c r="U163" s="613" t="s">
        <v>806</v>
      </c>
      <c r="V163" s="613" t="s">
        <v>807</v>
      </c>
      <c r="W163" s="613" t="s">
        <v>808</v>
      </c>
      <c r="Y163"/>
      <c r="Z163"/>
      <c r="AA163"/>
      <c r="AB163"/>
      <c r="AC163"/>
      <c r="AD163"/>
    </row>
    <row r="164" spans="2:30">
      <c r="S164" s="612" t="s">
        <v>809</v>
      </c>
      <c r="T164" s="219">
        <f ca="1">SUM(T156:V156)</f>
        <v>1235855</v>
      </c>
      <c r="U164" s="219">
        <f ca="1">SUM(W156:Y156)</f>
        <v>1041564</v>
      </c>
      <c r="V164" s="219">
        <f ca="1">SUM(Z156:AB156)</f>
        <v>838720</v>
      </c>
      <c r="W164" s="219">
        <f ca="1">SUM(AC156:AE156)</f>
        <v>0</v>
      </c>
      <c r="Y164"/>
      <c r="Z164"/>
      <c r="AA164"/>
      <c r="AB164"/>
      <c r="AC164"/>
      <c r="AD164"/>
    </row>
    <row r="165" spans="2:30">
      <c r="S165" s="612" t="s">
        <v>851</v>
      </c>
      <c r="T165" s="219">
        <f ca="1">SUM(T160:V160)</f>
        <v>836542.9</v>
      </c>
      <c r="U165" s="225">
        <f ca="1">SUM(W160:Y160)</f>
        <v>734649.68500000006</v>
      </c>
      <c r="V165" s="180"/>
      <c r="W165" s="180"/>
      <c r="Y165"/>
      <c r="Z165"/>
      <c r="AA165"/>
      <c r="AB165"/>
      <c r="AC165"/>
      <c r="AD165"/>
    </row>
    <row r="168" spans="2:30">
      <c r="B168" s="26" t="str">
        <f>B1&amp;"各类付费用户数（活跃类型角度）"</f>
        <v>功夫派各类付费用户数（活跃类型角度）</v>
      </c>
      <c r="Q168"/>
      <c r="R168"/>
      <c r="S168"/>
      <c r="T168"/>
      <c r="U168"/>
      <c r="V168"/>
      <c r="W168"/>
    </row>
    <row r="169" spans="2:30">
      <c r="Q169"/>
      <c r="R169"/>
      <c r="S169"/>
      <c r="T169"/>
      <c r="U169"/>
      <c r="V169"/>
      <c r="W169"/>
    </row>
    <row r="170" spans="2:30">
      <c r="K170" s="26" t="s">
        <v>743</v>
      </c>
      <c r="L170" s="26" t="s">
        <v>744</v>
      </c>
      <c r="Q170"/>
      <c r="R170"/>
      <c r="S170"/>
      <c r="T170"/>
      <c r="U170"/>
      <c r="V170"/>
      <c r="W170"/>
    </row>
    <row r="171" spans="2:30">
      <c r="J171" s="26" t="s">
        <v>745</v>
      </c>
      <c r="K171" s="32">
        <f ca="1">T81/AF81-1</f>
        <v>-0.58145580589254764</v>
      </c>
      <c r="L171" s="32">
        <f ca="1">T81/U81-1</f>
        <v>-0.25347758887171556</v>
      </c>
      <c r="Q171"/>
      <c r="R171"/>
      <c r="S171"/>
      <c r="T171"/>
      <c r="U171"/>
      <c r="V171"/>
      <c r="W171"/>
    </row>
    <row r="172" spans="2:30">
      <c r="J172" s="26" t="s">
        <v>746</v>
      </c>
      <c r="K172" s="32">
        <f ca="1">T82/AF82-1</f>
        <v>-0.58978120034225645</v>
      </c>
      <c r="L172" s="32">
        <f ca="1">T82/U82-1</f>
        <v>-0.12944228274967573</v>
      </c>
      <c r="Q172"/>
      <c r="R172"/>
      <c r="S172"/>
      <c r="T172"/>
      <c r="U172"/>
      <c r="V172"/>
      <c r="W172"/>
    </row>
    <row r="173" spans="2:30">
      <c r="J173" s="26" t="s">
        <v>747</v>
      </c>
      <c r="K173" s="32">
        <f ca="1">T83/AF83-1</f>
        <v>-0.44756277695716395</v>
      </c>
      <c r="L173" s="32">
        <f ca="1">T83/U83-1</f>
        <v>-0.30014970059880242</v>
      </c>
      <c r="Q173"/>
      <c r="R173"/>
      <c r="S173"/>
      <c r="T173"/>
      <c r="U173"/>
      <c r="V173"/>
      <c r="W173"/>
    </row>
    <row r="174" spans="2:30" ht="49.5">
      <c r="J174" s="466" t="s">
        <v>757</v>
      </c>
      <c r="K174" s="32">
        <f ca="1">T84/AF84-1</f>
        <v>-0.55582911897790788</v>
      </c>
      <c r="L174" s="32">
        <f ca="1">T84/U84-1</f>
        <v>-0.21173830892772794</v>
      </c>
      <c r="Q174"/>
      <c r="R174"/>
      <c r="S174"/>
      <c r="T174"/>
      <c r="U174"/>
      <c r="V174"/>
      <c r="W174"/>
    </row>
    <row r="175" spans="2:30">
      <c r="Q175"/>
      <c r="R175"/>
      <c r="S175"/>
      <c r="T175"/>
      <c r="U175"/>
      <c r="V175"/>
      <c r="W175"/>
    </row>
    <row r="176" spans="2:30">
      <c r="Q176"/>
      <c r="R176"/>
      <c r="S176"/>
      <c r="T176"/>
      <c r="U176"/>
      <c r="V176"/>
      <c r="W176"/>
    </row>
    <row r="177" spans="2:23">
      <c r="Q177"/>
      <c r="R177"/>
      <c r="S177"/>
      <c r="T177"/>
      <c r="U177"/>
      <c r="V177"/>
      <c r="W177"/>
    </row>
    <row r="178" spans="2:23">
      <c r="Q178"/>
      <c r="R178"/>
      <c r="S178"/>
      <c r="T178"/>
      <c r="U178"/>
      <c r="V178"/>
      <c r="W178"/>
    </row>
    <row r="179" spans="2:23">
      <c r="Q179"/>
      <c r="R179"/>
      <c r="S179"/>
      <c r="T179"/>
      <c r="U179"/>
      <c r="V179"/>
      <c r="W179"/>
    </row>
    <row r="180" spans="2:23">
      <c r="Q180"/>
      <c r="R180"/>
      <c r="S180"/>
      <c r="T180"/>
      <c r="U180"/>
      <c r="V180"/>
      <c r="W180"/>
    </row>
    <row r="186" spans="2:23">
      <c r="S186" s="25" t="s">
        <v>375</v>
      </c>
    </row>
    <row r="187" spans="2:23">
      <c r="S187" s="26" t="s">
        <v>376</v>
      </c>
    </row>
    <row r="190" spans="2:23">
      <c r="B190" s="26" t="str">
        <f>B1&amp;"付费用户贡献占比（付费行为角度）"</f>
        <v>功夫派付费用户贡献占比（付费行为角度）</v>
      </c>
    </row>
    <row r="195" spans="16:35">
      <c r="P195" s="26" t="s">
        <v>240</v>
      </c>
      <c r="Q195" s="26" t="s">
        <v>196</v>
      </c>
      <c r="R195" s="26" t="s">
        <v>197</v>
      </c>
      <c r="S195" s="26" t="s">
        <v>377</v>
      </c>
      <c r="T195" s="61" t="str">
        <f>T12</f>
        <v>201608</v>
      </c>
      <c r="U195" s="61" t="str">
        <f t="shared" ref="U195:AF195" si="38">U12</f>
        <v>201607</v>
      </c>
      <c r="V195" s="61" t="str">
        <f t="shared" si="38"/>
        <v>201606</v>
      </c>
      <c r="W195" s="61" t="str">
        <f t="shared" si="38"/>
        <v>201605</v>
      </c>
      <c r="X195" s="61" t="str">
        <f t="shared" si="38"/>
        <v>201604</v>
      </c>
      <c r="Y195" s="61" t="str">
        <f t="shared" si="38"/>
        <v>201603</v>
      </c>
      <c r="Z195" s="61" t="str">
        <f t="shared" si="38"/>
        <v>201602</v>
      </c>
      <c r="AA195" s="61" t="str">
        <f t="shared" si="38"/>
        <v>201601</v>
      </c>
      <c r="AB195" s="61" t="str">
        <f t="shared" si="38"/>
        <v>201512</v>
      </c>
      <c r="AC195" s="61" t="str">
        <f t="shared" si="38"/>
        <v>201511</v>
      </c>
      <c r="AD195" s="61" t="str">
        <f t="shared" si="38"/>
        <v>201510</v>
      </c>
      <c r="AE195" s="61" t="str">
        <f t="shared" si="38"/>
        <v>201509</v>
      </c>
      <c r="AF195" s="61" t="str">
        <f t="shared" si="38"/>
        <v>201508</v>
      </c>
      <c r="AG195" s="26" t="s">
        <v>190</v>
      </c>
      <c r="AH195" s="26" t="s">
        <v>191</v>
      </c>
      <c r="AI195" s="26" t="s">
        <v>218</v>
      </c>
    </row>
    <row r="196" spans="16:35">
      <c r="P196" s="26">
        <f>历史数据!F73</f>
        <v>73</v>
      </c>
      <c r="Q196" s="26">
        <f>P196+$B$7</f>
        <v>261</v>
      </c>
      <c r="R196" s="26">
        <f>Q196-历史数据!$B$2</f>
        <v>259</v>
      </c>
      <c r="S196" s="28" t="s">
        <v>89</v>
      </c>
      <c r="T196" s="32">
        <f ca="1">HLOOKUP(T$11,历史数据!$I$3:$XFD$1048576,$R196,FALSE)</f>
        <v>0.86240000000000006</v>
      </c>
      <c r="U196" s="32">
        <f ca="1">HLOOKUP(U$11,历史数据!$I$3:$XFD$1048576,$R196,FALSE)</f>
        <v>0.78339999999999999</v>
      </c>
      <c r="V196" s="32">
        <f ca="1">HLOOKUP(V$11,历史数据!$I$3:$XFD$1048576,$R196,FALSE)</f>
        <v>0.80120000000000002</v>
      </c>
      <c r="W196" s="32">
        <f ca="1">HLOOKUP(W$11,历史数据!$I$3:$XFD$1048576,$R196,FALSE)</f>
        <v>0.82040000000000002</v>
      </c>
      <c r="X196" s="32">
        <f ca="1">HLOOKUP(X$11,历史数据!$I$3:$XFD$1048576,$R196,FALSE)</f>
        <v>0.79600000000000004</v>
      </c>
      <c r="Y196" s="32">
        <f ca="1">HLOOKUP(Y$11,历史数据!$I$3:$XFD$1048576,$R196,FALSE)</f>
        <v>0.87419999999999998</v>
      </c>
      <c r="Z196" s="32">
        <f ca="1">HLOOKUP(Z$11,历史数据!$I$3:$XFD$1048576,$R196,FALSE)</f>
        <v>0.81540000000000001</v>
      </c>
      <c r="AA196" s="32">
        <f ca="1">HLOOKUP(AA$11,历史数据!$I$3:$XFD$1048576,$R196,FALSE)</f>
        <v>0.76080000000000003</v>
      </c>
      <c r="AB196" s="32">
        <f ca="1">HLOOKUP(AB$11,历史数据!$I$3:$XFD$1048576,$R196,FALSE)</f>
        <v>0.80300000000000005</v>
      </c>
      <c r="AC196" s="32">
        <f ca="1">HLOOKUP(AC$11,历史数据!$I$3:$XFD$1048576,$R196,FALSE)</f>
        <v>0.82789999999999997</v>
      </c>
      <c r="AD196" s="32">
        <f ca="1">HLOOKUP(AD$11,历史数据!$I$3:$XFD$1048576,$R196,FALSE)</f>
        <v>0.80810000000000004</v>
      </c>
      <c r="AE196" s="32">
        <f ca="1">HLOOKUP(AE$11,历史数据!$I$3:$XFD$1048576,$R196,FALSE)</f>
        <v>0.88200000000000001</v>
      </c>
      <c r="AF196" s="32">
        <f ca="1">HLOOKUP(AF$11,历史数据!$I$3:$XFD$1048576,$R196,FALSE)</f>
        <v>0.80489999999999995</v>
      </c>
      <c r="AG196" s="30">
        <f ca="1">T196/AF196-1</f>
        <v>7.1437445645421871E-2</v>
      </c>
      <c r="AH196" s="32">
        <f ca="1">T196/U196-1</f>
        <v>0.100842481490937</v>
      </c>
      <c r="AI196" s="197">
        <f ca="1">AVERAGE(T196:AF196)</f>
        <v>0.81843846153846145</v>
      </c>
    </row>
    <row r="197" spans="16:35">
      <c r="P197" s="26">
        <f>历史数据!F74</f>
        <v>74</v>
      </c>
      <c r="Q197" s="26">
        <f>P197+$B$7</f>
        <v>262</v>
      </c>
      <c r="R197" s="26">
        <f>Q197-历史数据!$B$2</f>
        <v>260</v>
      </c>
      <c r="S197" s="29" t="s">
        <v>90</v>
      </c>
      <c r="T197" s="32">
        <f ca="1">HLOOKUP(T$11,历史数据!$I$3:$XFD$1048576,$R197,FALSE)</f>
        <v>0.92290000000000005</v>
      </c>
      <c r="U197" s="32">
        <f ca="1">HLOOKUP(U$11,历史数据!$I$3:$XFD$1048576,$R197,FALSE)</f>
        <v>0.88009999999999999</v>
      </c>
      <c r="V197" s="32">
        <f ca="1">HLOOKUP(V$11,历史数据!$I$3:$XFD$1048576,$R197,FALSE)</f>
        <v>0.89290000000000003</v>
      </c>
      <c r="W197" s="32">
        <f ca="1">HLOOKUP(W$11,历史数据!$I$3:$XFD$1048576,$R197,FALSE)</f>
        <v>0.89839999999999998</v>
      </c>
      <c r="X197" s="32">
        <f ca="1">HLOOKUP(X$11,历史数据!$I$3:$XFD$1048576,$R197,FALSE)</f>
        <v>0.89790000000000003</v>
      </c>
      <c r="Y197" s="32">
        <f ca="1">HLOOKUP(Y$11,历史数据!$I$3:$XFD$1048576,$R197,FALSE)</f>
        <v>0.93479999999999996</v>
      </c>
      <c r="Z197" s="32">
        <f ca="1">HLOOKUP(Z$11,历史数据!$I$3:$XFD$1048576,$R197,FALSE)</f>
        <v>0.90069999999999995</v>
      </c>
      <c r="AA197" s="32">
        <f ca="1">HLOOKUP(AA$11,历史数据!$I$3:$XFD$1048576,$R197,FALSE)</f>
        <v>0.876</v>
      </c>
      <c r="AB197" s="32">
        <f ca="1">HLOOKUP(AB$11,历史数据!$I$3:$XFD$1048576,$R197,FALSE)</f>
        <v>0.89490000000000003</v>
      </c>
      <c r="AC197" s="32">
        <f ca="1">HLOOKUP(AC$11,历史数据!$I$3:$XFD$1048576,$R197,FALSE)</f>
        <v>0.90669999999999995</v>
      </c>
      <c r="AD197" s="32">
        <f ca="1">HLOOKUP(AD$11,历史数据!$I$3:$XFD$1048576,$R197,FALSE)</f>
        <v>0.89900000000000002</v>
      </c>
      <c r="AE197" s="32">
        <f ca="1">HLOOKUP(AE$11,历史数据!$I$3:$XFD$1048576,$R197,FALSE)</f>
        <v>0.93289999999999995</v>
      </c>
      <c r="AF197" s="32">
        <f ca="1">HLOOKUP(AF$11,历史数据!$I$3:$XFD$1048576,$R197,FALSE)</f>
        <v>0.87880000000000003</v>
      </c>
      <c r="AG197" s="30">
        <f ca="1">T197/AF197-1</f>
        <v>5.0182066454255825E-2</v>
      </c>
      <c r="AH197" s="32">
        <f ca="1">T197/U197-1</f>
        <v>4.8630837404840532E-2</v>
      </c>
      <c r="AI197" s="197">
        <f ca="1">AVERAGE(T197:AF197)</f>
        <v>0.9012307692307695</v>
      </c>
    </row>
    <row r="198" spans="16:35">
      <c r="P198" s="26">
        <f>历史数据!F75</f>
        <v>75</v>
      </c>
      <c r="Q198" s="26">
        <f>P198+$B$7</f>
        <v>263</v>
      </c>
      <c r="R198" s="26">
        <f>Q198-历史数据!$B$2</f>
        <v>261</v>
      </c>
      <c r="S198" s="29" t="s">
        <v>91</v>
      </c>
      <c r="T198" s="32">
        <f ca="1">HLOOKUP(T$11,历史数据!$I$3:$XFD$1048576,$R198,FALSE)</f>
        <v>0.65010000000000001</v>
      </c>
      <c r="U198" s="32">
        <f ca="1">HLOOKUP(U$11,历史数据!$I$3:$XFD$1048576,$R198,FALSE)</f>
        <v>0.54159999999999997</v>
      </c>
      <c r="V198" s="32">
        <f ca="1">HLOOKUP(V$11,历史数据!$I$3:$XFD$1048576,$R198,FALSE)</f>
        <v>0.57989999999999997</v>
      </c>
      <c r="W198" s="32">
        <f ca="1">HLOOKUP(W$11,历史数据!$I$3:$XFD$1048576,$R198,FALSE)</f>
        <v>0.58430000000000004</v>
      </c>
      <c r="X198" s="32">
        <f ca="1">HLOOKUP(X$11,历史数据!$I$3:$XFD$1048576,$R198,FALSE)</f>
        <v>0.55120000000000002</v>
      </c>
      <c r="Y198" s="32">
        <f ca="1">HLOOKUP(Y$11,历史数据!$I$3:$XFD$1048576,$R198,FALSE)</f>
        <v>0.69279999999999997</v>
      </c>
      <c r="Z198" s="32">
        <f ca="1">HLOOKUP(Z$11,历史数据!$I$3:$XFD$1048576,$R198,FALSE)</f>
        <v>0.56279999999999997</v>
      </c>
      <c r="AA198" s="32">
        <f ca="1">HLOOKUP(AA$11,历史数据!$I$3:$XFD$1048576,$R198,FALSE)</f>
        <v>0.52510000000000001</v>
      </c>
      <c r="AB198" s="32">
        <f ca="1">HLOOKUP(AB$11,历史数据!$I$3:$XFD$1048576,$R198,FALSE)</f>
        <v>0.60580000000000001</v>
      </c>
      <c r="AC198" s="32">
        <f ca="1">HLOOKUP(AC$11,历史数据!$I$3:$XFD$1048576,$R198,FALSE)</f>
        <v>0.62919999999999998</v>
      </c>
      <c r="AD198" s="32">
        <f ca="1">HLOOKUP(AD$11,历史数据!$I$3:$XFD$1048576,$R198,FALSE)</f>
        <v>0.61509999999999998</v>
      </c>
      <c r="AE198" s="32">
        <f ca="1">HLOOKUP(AE$11,历史数据!$I$3:$XFD$1048576,$R198,FALSE)</f>
        <v>0.72040000000000004</v>
      </c>
      <c r="AF198" s="32">
        <f ca="1">HLOOKUP(AF$11,历史数据!$I$3:$XFD$1048576,$R198,FALSE)</f>
        <v>0.53720000000000001</v>
      </c>
      <c r="AG198" s="30">
        <f ca="1">T198/AF198-1</f>
        <v>0.21016381236038728</v>
      </c>
      <c r="AH198" s="32">
        <f ca="1">T198/U198-1</f>
        <v>0.20033234859675053</v>
      </c>
      <c r="AI198" s="197">
        <f ca="1">AVERAGE(T198:AF198)</f>
        <v>0.5996538461538462</v>
      </c>
    </row>
    <row r="199" spans="16:35">
      <c r="P199" s="26">
        <f>历史数据!F76</f>
        <v>76</v>
      </c>
      <c r="Q199" s="26">
        <f>P199+$B$7</f>
        <v>264</v>
      </c>
      <c r="R199" s="26">
        <f>Q199-历史数据!$B$2</f>
        <v>262</v>
      </c>
      <c r="S199" s="29" t="s">
        <v>92</v>
      </c>
      <c r="T199" s="32">
        <f ca="1">HLOOKUP(T$11,历史数据!$I$3:$XFD$1048576,$R199,FALSE)</f>
        <v>0.81230000000000002</v>
      </c>
      <c r="U199" s="32">
        <f ca="1">HLOOKUP(U$11,历史数据!$I$3:$XFD$1048576,$R199,FALSE)</f>
        <v>0.72030000000000005</v>
      </c>
      <c r="V199" s="32">
        <f ca="1">HLOOKUP(V$11,历史数据!$I$3:$XFD$1048576,$R199,FALSE)</f>
        <v>0.76370000000000005</v>
      </c>
      <c r="W199" s="32">
        <f ca="1">HLOOKUP(W$11,历史数据!$I$3:$XFD$1048576,$R199,FALSE)</f>
        <v>0.77449999999999997</v>
      </c>
      <c r="X199" s="32">
        <f ca="1">HLOOKUP(X$11,历史数据!$I$3:$XFD$1048576,$R199,FALSE)</f>
        <v>0.7702</v>
      </c>
      <c r="Y199" s="32">
        <f ca="1">HLOOKUP(Y$11,历史数据!$I$3:$XFD$1048576,$R199,FALSE)</f>
        <v>0.86270000000000002</v>
      </c>
      <c r="Z199" s="32">
        <f ca="1">HLOOKUP(Z$11,历史数据!$I$3:$XFD$1048576,$R199,FALSE)</f>
        <v>0.76060000000000005</v>
      </c>
      <c r="AA199" s="32">
        <f ca="1">HLOOKUP(AA$11,历史数据!$I$3:$XFD$1048576,$R199,FALSE)</f>
        <v>0.7288</v>
      </c>
      <c r="AB199" s="32">
        <f ca="1">HLOOKUP(AB$11,历史数据!$I$3:$XFD$1048576,$R199,FALSE)</f>
        <v>0.78120000000000001</v>
      </c>
      <c r="AC199" s="32">
        <f ca="1">HLOOKUP(AC$11,历史数据!$I$3:$XFD$1048576,$R199,FALSE)</f>
        <v>0.79910000000000003</v>
      </c>
      <c r="AD199" s="32">
        <f ca="1">HLOOKUP(AD$11,历史数据!$I$3:$XFD$1048576,$R199,FALSE)</f>
        <v>0.77710000000000001</v>
      </c>
      <c r="AE199" s="32">
        <f ca="1">HLOOKUP(AE$11,历史数据!$I$3:$XFD$1048576,$R199,FALSE)</f>
        <v>0.83450000000000002</v>
      </c>
      <c r="AF199" s="32">
        <f ca="1">HLOOKUP(AF$11,历史数据!$I$3:$XFD$1048576,$R199,FALSE)</f>
        <v>0.72160000000000002</v>
      </c>
      <c r="AG199" s="30">
        <f ca="1">T199/AF199-1</f>
        <v>0.12569290465631933</v>
      </c>
      <c r="AH199" s="32">
        <f ca="1">T199/U199-1</f>
        <v>0.12772455921143955</v>
      </c>
      <c r="AI199" s="197">
        <f ca="1">AVERAGE(T199:AF199)</f>
        <v>0.77743076923076937</v>
      </c>
    </row>
    <row r="200" spans="16:35">
      <c r="AG200" s="32"/>
      <c r="AH200" s="32"/>
    </row>
    <row r="204" spans="16:35">
      <c r="P204" s="26" t="s">
        <v>240</v>
      </c>
      <c r="Q204" s="26" t="s">
        <v>196</v>
      </c>
      <c r="R204" s="26" t="s">
        <v>197</v>
      </c>
      <c r="S204" s="26" t="s">
        <v>378</v>
      </c>
      <c r="T204" s="61" t="str">
        <f>T12</f>
        <v>201608</v>
      </c>
      <c r="U204" s="61" t="str">
        <f t="shared" ref="U204:AF204" si="39">U12</f>
        <v>201607</v>
      </c>
      <c r="V204" s="61" t="str">
        <f t="shared" si="39"/>
        <v>201606</v>
      </c>
      <c r="W204" s="61" t="str">
        <f t="shared" si="39"/>
        <v>201605</v>
      </c>
      <c r="X204" s="61" t="str">
        <f t="shared" si="39"/>
        <v>201604</v>
      </c>
      <c r="Y204" s="61" t="str">
        <f t="shared" si="39"/>
        <v>201603</v>
      </c>
      <c r="Z204" s="61" t="str">
        <f t="shared" si="39"/>
        <v>201602</v>
      </c>
      <c r="AA204" s="61" t="str">
        <f t="shared" si="39"/>
        <v>201601</v>
      </c>
      <c r="AB204" s="61" t="str">
        <f t="shared" si="39"/>
        <v>201512</v>
      </c>
      <c r="AC204" s="61" t="str">
        <f t="shared" si="39"/>
        <v>201511</v>
      </c>
      <c r="AD204" s="61" t="str">
        <f t="shared" si="39"/>
        <v>201510</v>
      </c>
      <c r="AE204" s="61" t="str">
        <f t="shared" si="39"/>
        <v>201509</v>
      </c>
      <c r="AF204" s="61" t="str">
        <f t="shared" si="39"/>
        <v>201508</v>
      </c>
      <c r="AG204" s="26" t="s">
        <v>190</v>
      </c>
      <c r="AH204" s="26" t="s">
        <v>191</v>
      </c>
      <c r="AI204" s="26" t="s">
        <v>218</v>
      </c>
    </row>
    <row r="205" spans="16:35">
      <c r="P205" s="26">
        <f>历史数据!F81</f>
        <v>81</v>
      </c>
      <c r="Q205" s="26">
        <f>P205+$B$7</f>
        <v>269</v>
      </c>
      <c r="R205" s="26">
        <f>Q205-历史数据!$B$2</f>
        <v>267</v>
      </c>
      <c r="S205" s="28" t="s">
        <v>99</v>
      </c>
      <c r="T205" s="293">
        <f ca="1">HLOOKUP(T$11,历史数据!$I$3:$XFD$1048576,$R205,FALSE)</f>
        <v>2559.4899999999998</v>
      </c>
      <c r="U205" s="293">
        <f ca="1">HLOOKUP(U$11,历史数据!$I$3:$XFD$1048576,$R205,FALSE)</f>
        <v>2514.5700000000002</v>
      </c>
      <c r="V205" s="293">
        <f ca="1">HLOOKUP(V$11,历史数据!$I$3:$XFD$1048576,$R205,FALSE)</f>
        <v>2409.91</v>
      </c>
      <c r="W205" s="293">
        <f ca="1">HLOOKUP(W$11,历史数据!$I$3:$XFD$1048576,$R205,FALSE)</f>
        <v>2237.6</v>
      </c>
      <c r="X205" s="293">
        <f ca="1">HLOOKUP(X$11,历史数据!$I$3:$XFD$1048576,$R205,FALSE)</f>
        <v>2251.89</v>
      </c>
      <c r="Y205" s="293">
        <f ca="1">HLOOKUP(Y$11,历史数据!$I$3:$XFD$1048576,$R205,FALSE)</f>
        <v>2065.66</v>
      </c>
      <c r="Z205" s="293">
        <f ca="1">HLOOKUP(Z$11,历史数据!$I$3:$XFD$1048576,$R205,FALSE)</f>
        <v>2454.62</v>
      </c>
      <c r="AA205" s="293">
        <f ca="1">HLOOKUP(AA$11,历史数据!$I$3:$XFD$1048576,$R205,FALSE)</f>
        <v>2449.1</v>
      </c>
      <c r="AB205" s="293">
        <f ca="1">HLOOKUP(AB$11,历史数据!$I$3:$XFD$1048576,$R205,FALSE)</f>
        <v>2441.7399999999998</v>
      </c>
      <c r="AC205" s="293">
        <f ca="1">HLOOKUP(AC$11,历史数据!$I$3:$XFD$1048576,$R205,FALSE)</f>
        <v>2417.39</v>
      </c>
      <c r="AD205" s="293">
        <f ca="1">HLOOKUP(AD$11,历史数据!$I$3:$XFD$1048576,$R205,FALSE)</f>
        <v>2451.33</v>
      </c>
      <c r="AE205" s="293">
        <f ca="1">HLOOKUP(AE$11,历史数据!$I$3:$XFD$1048576,$R205,FALSE)</f>
        <v>2285.7800000000002</v>
      </c>
      <c r="AF205" s="293">
        <f ca="1">HLOOKUP(AF$11,历史数据!$I$3:$XFD$1048576,$R205,FALSE)</f>
        <v>3106.91</v>
      </c>
      <c r="AG205" s="30">
        <f ca="1">T205/AF205-1</f>
        <v>-0.1761943538757158</v>
      </c>
      <c r="AH205" s="32">
        <f ca="1">T205/U205-1</f>
        <v>1.7863889253430854E-2</v>
      </c>
      <c r="AI205" s="68">
        <f ca="1">AVERAGE(T205:AF205)</f>
        <v>2434.3069230769224</v>
      </c>
    </row>
    <row r="206" spans="16:35">
      <c r="P206" s="26">
        <f>历史数据!F82</f>
        <v>82</v>
      </c>
      <c r="Q206" s="26">
        <f>P206+$B$7</f>
        <v>270</v>
      </c>
      <c r="R206" s="26">
        <f>Q206-历史数据!$B$2</f>
        <v>268</v>
      </c>
      <c r="S206" s="29" t="s">
        <v>100</v>
      </c>
      <c r="T206" s="293">
        <f ca="1">HLOOKUP(T$11,历史数据!$I$3:$XFD$1048576,$R206,FALSE)</f>
        <v>7914.06</v>
      </c>
      <c r="U206" s="293">
        <f ca="1">HLOOKUP(U$11,历史数据!$I$3:$XFD$1048576,$R206,FALSE)</f>
        <v>7882.7</v>
      </c>
      <c r="V206" s="293">
        <f ca="1">HLOOKUP(V$11,历史数据!$I$3:$XFD$1048576,$R206,FALSE)</f>
        <v>6877.93</v>
      </c>
      <c r="W206" s="293">
        <f ca="1">HLOOKUP(W$11,历史数据!$I$3:$XFD$1048576,$R206,FALSE)</f>
        <v>5805.93</v>
      </c>
      <c r="X206" s="293">
        <f ca="1">HLOOKUP(X$11,历史数据!$I$3:$XFD$1048576,$R206,FALSE)</f>
        <v>5828.2</v>
      </c>
      <c r="Y206" s="293">
        <f ca="1">HLOOKUP(Y$11,历史数据!$I$3:$XFD$1048576,$R206,FALSE)</f>
        <v>5771.87</v>
      </c>
      <c r="Z206" s="293">
        <f ca="1">HLOOKUP(Z$11,历史数据!$I$3:$XFD$1048576,$R206,FALSE)</f>
        <v>6892.99</v>
      </c>
      <c r="AA206" s="293">
        <f ca="1">HLOOKUP(AA$11,历史数据!$I$3:$XFD$1048576,$R206,FALSE)</f>
        <v>6468.41</v>
      </c>
      <c r="AB206" s="293">
        <f ca="1">HLOOKUP(AB$11,历史数据!$I$3:$XFD$1048576,$R206,FALSE)</f>
        <v>5963.48</v>
      </c>
      <c r="AC206" s="293">
        <f ca="1">HLOOKUP(AC$11,历史数据!$I$3:$XFD$1048576,$R206,FALSE)</f>
        <v>6202.76</v>
      </c>
      <c r="AD206" s="293">
        <f ca="1">HLOOKUP(AD$11,历史数据!$I$3:$XFD$1048576,$R206,FALSE)</f>
        <v>6333.42</v>
      </c>
      <c r="AE206" s="293">
        <f ca="1">HLOOKUP(AE$11,历史数据!$I$3:$XFD$1048576,$R206,FALSE)</f>
        <v>6206.63</v>
      </c>
      <c r="AF206" s="293">
        <f ca="1">HLOOKUP(AF$11,历史数据!$I$3:$XFD$1048576,$R206,FALSE)</f>
        <v>8697.48</v>
      </c>
      <c r="AG206" s="30">
        <f ca="1">T206/AF206-1</f>
        <v>-9.0074366368189329E-2</v>
      </c>
      <c r="AH206" s="32">
        <f ca="1">T206/U206-1</f>
        <v>3.9783322973092616E-3</v>
      </c>
      <c r="AI206" s="68">
        <f ca="1">AVERAGE(T206:AF206)</f>
        <v>6680.4507692307679</v>
      </c>
    </row>
    <row r="207" spans="16:35">
      <c r="P207" s="26">
        <f>历史数据!F83</f>
        <v>83</v>
      </c>
      <c r="Q207" s="26">
        <f>P207+$B$7</f>
        <v>271</v>
      </c>
      <c r="R207" s="26">
        <f>Q207-历史数据!$B$2</f>
        <v>269</v>
      </c>
      <c r="S207" s="29" t="s">
        <v>101</v>
      </c>
      <c r="T207" s="293">
        <f ca="1">HLOOKUP(T$11,历史数据!$I$3:$XFD$1048576,$R207,FALSE)</f>
        <v>2409.69</v>
      </c>
      <c r="U207" s="293">
        <f ca="1">HLOOKUP(U$11,历史数据!$I$3:$XFD$1048576,$R207,FALSE)</f>
        <v>2395.5100000000002</v>
      </c>
      <c r="V207" s="293">
        <f ca="1">HLOOKUP(V$11,历史数据!$I$3:$XFD$1048576,$R207,FALSE)</f>
        <v>2367.6</v>
      </c>
      <c r="W207" s="293">
        <f ca="1">HLOOKUP(W$11,历史数据!$I$3:$XFD$1048576,$R207,FALSE)</f>
        <v>2243.6999999999998</v>
      </c>
      <c r="X207" s="293">
        <f ca="1">HLOOKUP(X$11,历史数据!$I$3:$XFD$1048576,$R207,FALSE)</f>
        <v>2255.4699999999998</v>
      </c>
      <c r="Y207" s="293">
        <f ca="1">HLOOKUP(Y$11,历史数据!$I$3:$XFD$1048576,$R207,FALSE)</f>
        <v>2002.47</v>
      </c>
      <c r="Z207" s="293">
        <f ca="1">HLOOKUP(Z$11,历史数据!$I$3:$XFD$1048576,$R207,FALSE)</f>
        <v>2308.4299999999998</v>
      </c>
      <c r="AA207" s="293">
        <f ca="1">HLOOKUP(AA$11,历史数据!$I$3:$XFD$1048576,$R207,FALSE)</f>
        <v>2381.35</v>
      </c>
      <c r="AB207" s="293">
        <f ca="1">HLOOKUP(AB$11,历史数据!$I$3:$XFD$1048576,$R207,FALSE)</f>
        <v>2425.29</v>
      </c>
      <c r="AC207" s="293">
        <f ca="1">HLOOKUP(AC$11,历史数据!$I$3:$XFD$1048576,$R207,FALSE)</f>
        <v>2365.06</v>
      </c>
      <c r="AD207" s="293">
        <f ca="1">HLOOKUP(AD$11,历史数据!$I$3:$XFD$1048576,$R207,FALSE)</f>
        <v>2307.4</v>
      </c>
      <c r="AE207" s="293">
        <f ca="1">HLOOKUP(AE$11,历史数据!$I$3:$XFD$1048576,$R207,FALSE)</f>
        <v>2181.9899999999998</v>
      </c>
      <c r="AF207" s="293">
        <f ca="1">HLOOKUP(AF$11,历史数据!$I$3:$XFD$1048576,$R207,FALSE)</f>
        <v>2840.91</v>
      </c>
      <c r="AG207" s="30">
        <f ca="1">T207/AF207-1</f>
        <v>-0.15178939142739467</v>
      </c>
      <c r="AH207" s="32">
        <f ca="1">T207/U207-1</f>
        <v>5.9194075583068884E-3</v>
      </c>
      <c r="AI207" s="68">
        <f ca="1">AVERAGE(T207:AF207)</f>
        <v>2344.9899999999998</v>
      </c>
    </row>
    <row r="208" spans="16:35">
      <c r="P208" s="26">
        <f>历史数据!F84</f>
        <v>84</v>
      </c>
      <c r="Q208" s="26">
        <f>P208+$B$7</f>
        <v>272</v>
      </c>
      <c r="R208" s="26">
        <f>Q208-历史数据!$B$2</f>
        <v>270</v>
      </c>
      <c r="S208" s="29" t="s">
        <v>102</v>
      </c>
      <c r="T208" s="293">
        <f ca="1">HLOOKUP(T$11,历史数据!$I$3:$XFD$1048576,$R208,FALSE)</f>
        <v>3073.86</v>
      </c>
      <c r="U208" s="293">
        <f ca="1">HLOOKUP(U$11,历史数据!$I$3:$XFD$1048576,$R208,FALSE)</f>
        <v>2935.2</v>
      </c>
      <c r="V208" s="293">
        <f ca="1">HLOOKUP(V$11,历史数据!$I$3:$XFD$1048576,$R208,FALSE)</f>
        <v>2611.16</v>
      </c>
      <c r="W208" s="293">
        <f ca="1">HLOOKUP(W$11,历史数据!$I$3:$XFD$1048576,$R208,FALSE)</f>
        <v>2352.16</v>
      </c>
      <c r="X208" s="293">
        <f ca="1">HLOOKUP(X$11,历史数据!$I$3:$XFD$1048576,$R208,FALSE)</f>
        <v>2512.4699999999998</v>
      </c>
      <c r="Y208" s="293">
        <f ca="1">HLOOKUP(Y$11,历史数据!$I$3:$XFD$1048576,$R208,FALSE)</f>
        <v>2246.35</v>
      </c>
      <c r="Z208" s="293">
        <f ca="1">HLOOKUP(Z$11,历史数据!$I$3:$XFD$1048576,$R208,FALSE)</f>
        <v>2799.05</v>
      </c>
      <c r="AA208" s="293">
        <f ca="1">HLOOKUP(AA$11,历史数据!$I$3:$XFD$1048576,$R208,FALSE)</f>
        <v>2793.72</v>
      </c>
      <c r="AB208" s="293">
        <f ca="1">HLOOKUP(AB$11,历史数据!$I$3:$XFD$1048576,$R208,FALSE)</f>
        <v>2635.07</v>
      </c>
      <c r="AC208" s="293">
        <f ca="1">HLOOKUP(AC$11,历史数据!$I$3:$XFD$1048576,$R208,FALSE)</f>
        <v>2664.51</v>
      </c>
      <c r="AD208" s="293">
        <f ca="1">HLOOKUP(AD$11,历史数据!$I$3:$XFD$1048576,$R208,FALSE)</f>
        <v>2929.37</v>
      </c>
      <c r="AE208" s="293">
        <f ca="1">HLOOKUP(AE$11,历史数据!$I$3:$XFD$1048576,$R208,FALSE)</f>
        <v>2543.8200000000002</v>
      </c>
      <c r="AF208" s="293">
        <f ca="1">HLOOKUP(AF$11,历史数据!$I$3:$XFD$1048576,$R208,FALSE)</f>
        <v>3903.34</v>
      </c>
      <c r="AG208" s="30">
        <f ca="1">T208/AF208-1</f>
        <v>-0.2125051878647517</v>
      </c>
      <c r="AH208" s="32">
        <f ca="1">T208/U208-1</f>
        <v>4.7240392477514437E-2</v>
      </c>
      <c r="AI208" s="68">
        <f ca="1">AVERAGE(T208:AF208)</f>
        <v>2769.2369230769232</v>
      </c>
    </row>
    <row r="209" spans="2:35">
      <c r="P209" s="26">
        <f>历史数据!F85</f>
        <v>85</v>
      </c>
      <c r="Q209" s="26">
        <f>P209+$B$7</f>
        <v>273</v>
      </c>
      <c r="R209" s="26">
        <f>Q209-历史数据!$B$2</f>
        <v>271</v>
      </c>
      <c r="S209" s="29" t="s">
        <v>103</v>
      </c>
      <c r="T209" s="293">
        <f ca="1">HLOOKUP(T$11,历史数据!$I$3:$XFD$1048576,$R209,FALSE)</f>
        <v>2230.7600000000002</v>
      </c>
      <c r="U209" s="293">
        <f ca="1">HLOOKUP(U$11,历史数据!$I$3:$XFD$1048576,$R209,FALSE)</f>
        <v>2339.73</v>
      </c>
      <c r="V209" s="293">
        <f ca="1">HLOOKUP(V$11,历史数据!$I$3:$XFD$1048576,$R209,FALSE)</f>
        <v>2216.0100000000002</v>
      </c>
      <c r="W209" s="293">
        <f ca="1">HLOOKUP(W$11,历史数据!$I$3:$XFD$1048576,$R209,FALSE)</f>
        <v>1928.73</v>
      </c>
      <c r="X209" s="293">
        <f ca="1">HLOOKUP(X$11,历史数据!$I$3:$XFD$1048576,$R209,FALSE)</f>
        <v>1814.78</v>
      </c>
      <c r="Y209" s="293">
        <f ca="1">HLOOKUP(Y$11,历史数据!$I$3:$XFD$1048576,$R209,FALSE)</f>
        <v>1793.97</v>
      </c>
      <c r="Z209" s="293">
        <f ca="1">HLOOKUP(Z$11,历史数据!$I$3:$XFD$1048576,$R209,FALSE)</f>
        <v>2237.15</v>
      </c>
      <c r="AA209" s="293">
        <f ca="1">HLOOKUP(AA$11,历史数据!$I$3:$XFD$1048576,$R209,FALSE)</f>
        <v>2133.7399999999998</v>
      </c>
      <c r="AB209" s="293">
        <f ca="1">HLOOKUP(AB$11,历史数据!$I$3:$XFD$1048576,$R209,FALSE)</f>
        <v>1980.59</v>
      </c>
      <c r="AC209" s="293">
        <f ca="1">HLOOKUP(AC$11,历史数据!$I$3:$XFD$1048576,$R209,FALSE)</f>
        <v>1935.92</v>
      </c>
      <c r="AD209" s="293">
        <f ca="1">HLOOKUP(AD$11,历史数据!$I$3:$XFD$1048576,$R209,FALSE)</f>
        <v>2004.99</v>
      </c>
      <c r="AE209" s="293">
        <f ca="1">HLOOKUP(AE$11,历史数据!$I$3:$XFD$1048576,$R209,FALSE)</f>
        <v>2062.85</v>
      </c>
      <c r="AF209" s="293">
        <f ca="1">HLOOKUP(AF$11,历史数据!$I$3:$XFD$1048576,$R209,FALSE)</f>
        <v>2909.61</v>
      </c>
      <c r="AG209" s="30">
        <f ca="1">T209/AF209-1</f>
        <v>-0.2333130557016232</v>
      </c>
      <c r="AH209" s="32">
        <f ca="1">T209/U209-1</f>
        <v>-4.657374996260244E-2</v>
      </c>
      <c r="AI209" s="68">
        <f ca="1">AVERAGE(T209:AF209)</f>
        <v>2122.2176923076922</v>
      </c>
    </row>
    <row r="214" spans="2:35">
      <c r="B214" s="26" t="str">
        <f>B1&amp;"付费用户贡献占比（活跃类型角度）"</f>
        <v>功夫派付费用户贡献占比（活跃类型角度）</v>
      </c>
      <c r="P214" s="26" t="s">
        <v>240</v>
      </c>
      <c r="Q214" s="26" t="s">
        <v>196</v>
      </c>
      <c r="R214" s="26" t="s">
        <v>197</v>
      </c>
      <c r="S214" s="26" t="s">
        <v>379</v>
      </c>
      <c r="T214" s="61" t="str">
        <f>T12</f>
        <v>201608</v>
      </c>
      <c r="U214" s="61" t="str">
        <f t="shared" ref="U214:AF214" si="40">U12</f>
        <v>201607</v>
      </c>
      <c r="V214" s="61" t="str">
        <f t="shared" si="40"/>
        <v>201606</v>
      </c>
      <c r="W214" s="61" t="str">
        <f t="shared" si="40"/>
        <v>201605</v>
      </c>
      <c r="X214" s="61" t="str">
        <f t="shared" si="40"/>
        <v>201604</v>
      </c>
      <c r="Y214" s="61" t="str">
        <f t="shared" si="40"/>
        <v>201603</v>
      </c>
      <c r="Z214" s="61" t="str">
        <f t="shared" si="40"/>
        <v>201602</v>
      </c>
      <c r="AA214" s="61" t="str">
        <f t="shared" si="40"/>
        <v>201601</v>
      </c>
      <c r="AB214" s="61" t="str">
        <f t="shared" si="40"/>
        <v>201512</v>
      </c>
      <c r="AC214" s="61" t="str">
        <f t="shared" si="40"/>
        <v>201511</v>
      </c>
      <c r="AD214" s="61" t="str">
        <f t="shared" si="40"/>
        <v>201510</v>
      </c>
      <c r="AE214" s="61" t="str">
        <f t="shared" si="40"/>
        <v>201509</v>
      </c>
      <c r="AF214" s="61" t="str">
        <f t="shared" si="40"/>
        <v>201508</v>
      </c>
      <c r="AG214" s="26" t="s">
        <v>190</v>
      </c>
      <c r="AH214" s="26" t="s">
        <v>191</v>
      </c>
      <c r="AI214" s="26" t="s">
        <v>218</v>
      </c>
    </row>
    <row r="215" spans="2:35">
      <c r="P215" s="26">
        <f>历史数据!F86</f>
        <v>86</v>
      </c>
      <c r="Q215" s="26">
        <f>P215+$B$7</f>
        <v>274</v>
      </c>
      <c r="R215" s="26">
        <f>Q215-历史数据!$B$2</f>
        <v>272</v>
      </c>
      <c r="S215" s="50" t="s">
        <v>105</v>
      </c>
      <c r="T215" s="196">
        <f ca="1">HLOOKUP(T$11,历史数据!$I$3:$XFD$1048576,$R215,FALSE)</f>
        <v>1.96</v>
      </c>
      <c r="U215" s="196">
        <f ca="1">HLOOKUP(U$11,历史数据!$I$3:$XFD$1048576,$R215,FALSE)</f>
        <v>2.13</v>
      </c>
      <c r="V215" s="196">
        <f ca="1">HLOOKUP(V$11,历史数据!$I$3:$XFD$1048576,$R215,FALSE)</f>
        <v>2.0099999999999998</v>
      </c>
      <c r="W215" s="196">
        <f ca="1">HLOOKUP(W$11,历史数据!$I$3:$XFD$1048576,$R215,FALSE)</f>
        <v>2.16</v>
      </c>
      <c r="X215" s="196">
        <f ca="1">HLOOKUP(X$11,历史数据!$I$3:$XFD$1048576,$R215,FALSE)</f>
        <v>2.04</v>
      </c>
      <c r="Y215" s="196">
        <f ca="1">HLOOKUP(Y$11,历史数据!$I$3:$XFD$1048576,$R215,FALSE)</f>
        <v>2.0299999999999998</v>
      </c>
      <c r="Z215" s="196">
        <f ca="1">HLOOKUP(Z$11,历史数据!$I$3:$XFD$1048576,$R215,FALSE)</f>
        <v>2.0499999999999998</v>
      </c>
      <c r="AA215" s="196">
        <f ca="1">HLOOKUP(AA$11,历史数据!$I$3:$XFD$1048576,$R215,FALSE)</f>
        <v>2.12</v>
      </c>
      <c r="AB215" s="196">
        <f ca="1">HLOOKUP(AB$11,历史数据!$I$3:$XFD$1048576,$R215,FALSE)</f>
        <v>2.06</v>
      </c>
      <c r="AC215" s="196">
        <f ca="1">HLOOKUP(AC$11,历史数据!$I$3:$XFD$1048576,$R215,FALSE)</f>
        <v>2.13</v>
      </c>
      <c r="AD215" s="196">
        <f ca="1">HLOOKUP(AD$11,历史数据!$I$3:$XFD$1048576,$R215,FALSE)</f>
        <v>2</v>
      </c>
      <c r="AE215" s="196">
        <f ca="1">HLOOKUP(AE$11,历史数据!$I$3:$XFD$1048576,$R215,FALSE)</f>
        <v>1.95</v>
      </c>
      <c r="AF215" s="196">
        <f ca="1">HLOOKUP(AF$11,历史数据!$I$3:$XFD$1048576,$R215,FALSE)</f>
        <v>2.14</v>
      </c>
      <c r="AG215" s="30">
        <f ca="1">T215/AF215-1</f>
        <v>-8.4112149532710401E-2</v>
      </c>
      <c r="AH215" s="32">
        <f ca="1">T215/U215-1</f>
        <v>-7.9812206572769884E-2</v>
      </c>
      <c r="AI215" s="198">
        <f ca="1">AVERAGE(T215:AF215)</f>
        <v>2.0599999999999996</v>
      </c>
    </row>
    <row r="216" spans="2:35">
      <c r="P216" s="26">
        <f>历史数据!F87</f>
        <v>87</v>
      </c>
      <c r="Q216" s="26">
        <f>P216+$B$7</f>
        <v>275</v>
      </c>
      <c r="R216" s="26">
        <f>Q216-历史数据!$B$2</f>
        <v>273</v>
      </c>
      <c r="S216" s="52" t="s">
        <v>106</v>
      </c>
      <c r="T216" s="196">
        <f ca="1">HLOOKUP(T$11,历史数据!$I$3:$XFD$1048576,$R216,FALSE)</f>
        <v>11.48</v>
      </c>
      <c r="U216" s="196">
        <f ca="1">HLOOKUP(U$11,历史数据!$I$3:$XFD$1048576,$R216,FALSE)</f>
        <v>12.83</v>
      </c>
      <c r="V216" s="196">
        <f ca="1">HLOOKUP(V$11,历史数据!$I$3:$XFD$1048576,$R216,FALSE)</f>
        <v>10.88</v>
      </c>
      <c r="W216" s="196">
        <f ca="1">HLOOKUP(W$11,历史数据!$I$3:$XFD$1048576,$R216,FALSE)</f>
        <v>10.95</v>
      </c>
      <c r="X216" s="196">
        <f ca="1">HLOOKUP(X$11,历史数据!$I$3:$XFD$1048576,$R216,FALSE)</f>
        <v>9.98</v>
      </c>
      <c r="Y216" s="196">
        <f ca="1">HLOOKUP(Y$11,历史数据!$I$3:$XFD$1048576,$R216,FALSE)</f>
        <v>9.58</v>
      </c>
      <c r="Z216" s="196">
        <f ca="1">HLOOKUP(Z$11,历史数据!$I$3:$XFD$1048576,$R216,FALSE)</f>
        <v>10.44</v>
      </c>
      <c r="AA216" s="196">
        <f ca="1">HLOOKUP(AA$11,历史数据!$I$3:$XFD$1048576,$R216,FALSE)</f>
        <v>10.67</v>
      </c>
      <c r="AB216" s="196">
        <f ca="1">HLOOKUP(AB$11,历史数据!$I$3:$XFD$1048576,$R216,FALSE)</f>
        <v>10.79</v>
      </c>
      <c r="AC216" s="196">
        <f ca="1">HLOOKUP(AC$11,历史数据!$I$3:$XFD$1048576,$R216,FALSE)</f>
        <v>11.04</v>
      </c>
      <c r="AD216" s="196">
        <f ca="1">HLOOKUP(AD$11,历史数据!$I$3:$XFD$1048576,$R216,FALSE)</f>
        <v>11.27</v>
      </c>
      <c r="AE216" s="196">
        <f ca="1">HLOOKUP(AE$11,历史数据!$I$3:$XFD$1048576,$R216,FALSE)</f>
        <v>10.83</v>
      </c>
      <c r="AF216" s="196">
        <f ca="1">HLOOKUP(AF$11,历史数据!$I$3:$XFD$1048576,$R216,FALSE)</f>
        <v>13.26</v>
      </c>
      <c r="AG216" s="30">
        <f ca="1">T216/AF216-1</f>
        <v>-0.13423831070889891</v>
      </c>
      <c r="AH216" s="32">
        <f ca="1">T216/U216-1</f>
        <v>-0.10522213561964144</v>
      </c>
      <c r="AI216" s="198">
        <f ca="1">AVERAGE(T216:AF216)</f>
        <v>11.076923076923075</v>
      </c>
    </row>
    <row r="217" spans="2:35">
      <c r="P217" s="26">
        <f>历史数据!F88</f>
        <v>88</v>
      </c>
      <c r="Q217" s="26">
        <f>P217+$B$7</f>
        <v>276</v>
      </c>
      <c r="R217" s="26">
        <f>Q217-历史数据!$B$2</f>
        <v>274</v>
      </c>
      <c r="S217" s="52" t="s">
        <v>107</v>
      </c>
      <c r="T217" s="196">
        <f ca="1">HLOOKUP(T$11,历史数据!$I$3:$XFD$1048576,$R217,FALSE)</f>
        <v>1.71</v>
      </c>
      <c r="U217" s="196">
        <f ca="1">HLOOKUP(U$11,历史数据!$I$3:$XFD$1048576,$R217,FALSE)</f>
        <v>1.81</v>
      </c>
      <c r="V217" s="196">
        <f ca="1">HLOOKUP(V$11,历史数据!$I$3:$XFD$1048576,$R217,FALSE)</f>
        <v>1.69</v>
      </c>
      <c r="W217" s="196">
        <f ca="1">HLOOKUP(W$11,历史数据!$I$3:$XFD$1048576,$R217,FALSE)</f>
        <v>1.81</v>
      </c>
      <c r="X217" s="196">
        <f ca="1">HLOOKUP(X$11,历史数据!$I$3:$XFD$1048576,$R217,FALSE)</f>
        <v>1.75</v>
      </c>
      <c r="Y217" s="196">
        <f ca="1">HLOOKUP(Y$11,历史数据!$I$3:$XFD$1048576,$R217,FALSE)</f>
        <v>1.6</v>
      </c>
      <c r="Z217" s="196">
        <f ca="1">HLOOKUP(Z$11,历史数据!$I$3:$XFD$1048576,$R217,FALSE)</f>
        <v>1.64</v>
      </c>
      <c r="AA217" s="196">
        <f ca="1">HLOOKUP(AA$11,历史数据!$I$3:$XFD$1048576,$R217,FALSE)</f>
        <v>1.77</v>
      </c>
      <c r="AB217" s="196">
        <f ca="1">HLOOKUP(AB$11,历史数据!$I$3:$XFD$1048576,$R217,FALSE)</f>
        <v>1.6</v>
      </c>
      <c r="AC217" s="196">
        <f ca="1">HLOOKUP(AC$11,历史数据!$I$3:$XFD$1048576,$R217,FALSE)</f>
        <v>1.7</v>
      </c>
      <c r="AD217" s="196">
        <f ca="1">HLOOKUP(AD$11,历史数据!$I$3:$XFD$1048576,$R217,FALSE)</f>
        <v>1.67</v>
      </c>
      <c r="AE217" s="196">
        <f ca="1">HLOOKUP(AE$11,历史数据!$I$3:$XFD$1048576,$R217,FALSE)</f>
        <v>1.62</v>
      </c>
      <c r="AF217" s="196">
        <f ca="1">HLOOKUP(AF$11,历史数据!$I$3:$XFD$1048576,$R217,FALSE)</f>
        <v>1.87</v>
      </c>
      <c r="AG217" s="30">
        <f ca="1">T217/AF217-1</f>
        <v>-8.5561497326203328E-2</v>
      </c>
      <c r="AH217" s="32">
        <f ca="1">T217/U217-1</f>
        <v>-5.5248618784530468E-2</v>
      </c>
      <c r="AI217" s="198">
        <f ca="1">AVERAGE(T217:AF217)</f>
        <v>1.7107692307692308</v>
      </c>
    </row>
    <row r="218" spans="2:35">
      <c r="P218" s="26">
        <f>历史数据!F89</f>
        <v>89</v>
      </c>
      <c r="Q218" s="26">
        <f>P218+$B$7</f>
        <v>277</v>
      </c>
      <c r="R218" s="26">
        <f>Q218-历史数据!$B$2</f>
        <v>275</v>
      </c>
      <c r="S218" s="52" t="s">
        <v>108</v>
      </c>
      <c r="T218" s="196">
        <f ca="1">HLOOKUP(T$11,历史数据!$I$3:$XFD$1048576,$R218,FALSE)</f>
        <v>3.36</v>
      </c>
      <c r="U218" s="196">
        <f ca="1">HLOOKUP(U$11,历史数据!$I$3:$XFD$1048576,$R218,FALSE)</f>
        <v>4.33</v>
      </c>
      <c r="V218" s="196">
        <f ca="1">HLOOKUP(V$11,历史数据!$I$3:$XFD$1048576,$R218,FALSE)</f>
        <v>3.78</v>
      </c>
      <c r="W218" s="196">
        <f ca="1">HLOOKUP(W$11,历史数据!$I$3:$XFD$1048576,$R218,FALSE)</f>
        <v>3.94</v>
      </c>
      <c r="X218" s="196">
        <f ca="1">HLOOKUP(X$11,历史数据!$I$3:$XFD$1048576,$R218,FALSE)</f>
        <v>4.08</v>
      </c>
      <c r="Y218" s="196">
        <f ca="1">HLOOKUP(Y$11,历史数据!$I$3:$XFD$1048576,$R218,FALSE)</f>
        <v>3.86</v>
      </c>
      <c r="Z218" s="196">
        <f ca="1">HLOOKUP(Z$11,历史数据!$I$3:$XFD$1048576,$R218,FALSE)</f>
        <v>3.95</v>
      </c>
      <c r="AA218" s="196">
        <f ca="1">HLOOKUP(AA$11,历史数据!$I$3:$XFD$1048576,$R218,FALSE)</f>
        <v>4.42</v>
      </c>
      <c r="AB218" s="196">
        <f ca="1">HLOOKUP(AB$11,历史数据!$I$3:$XFD$1048576,$R218,FALSE)</f>
        <v>3.94</v>
      </c>
      <c r="AC218" s="196">
        <f ca="1">HLOOKUP(AC$11,历史数据!$I$3:$XFD$1048576,$R218,FALSE)</f>
        <v>3.87</v>
      </c>
      <c r="AD218" s="196">
        <f ca="1">HLOOKUP(AD$11,历史数据!$I$3:$XFD$1048576,$R218,FALSE)</f>
        <v>3.57</v>
      </c>
      <c r="AE218" s="196">
        <f ca="1">HLOOKUP(AE$11,历史数据!$I$3:$XFD$1048576,$R218,FALSE)</f>
        <v>3.09</v>
      </c>
      <c r="AF218" s="196">
        <f ca="1">HLOOKUP(AF$11,历史数据!$I$3:$XFD$1048576,$R218,FALSE)</f>
        <v>3.84</v>
      </c>
      <c r="AG218" s="30">
        <f ca="1">T218/AF218-1</f>
        <v>-0.125</v>
      </c>
      <c r="AH218" s="32">
        <f ca="1">T218/U218-1</f>
        <v>-0.22401847575057743</v>
      </c>
      <c r="AI218" s="198">
        <f ca="1">AVERAGE(T218:AF218)</f>
        <v>3.8484615384615384</v>
      </c>
    </row>
    <row r="219" spans="2:35">
      <c r="P219" s="26">
        <f>历史数据!F90</f>
        <v>90</v>
      </c>
      <c r="Q219" s="26">
        <f>P219+$B$7</f>
        <v>278</v>
      </c>
      <c r="R219" s="26">
        <f>Q219-历史数据!$B$2</f>
        <v>276</v>
      </c>
      <c r="S219" s="54" t="s">
        <v>109</v>
      </c>
      <c r="T219" s="196">
        <f ca="1">HLOOKUP(T$11,历史数据!$I$3:$XFD$1048576,$R219,FALSE)</f>
        <v>1.71</v>
      </c>
      <c r="U219" s="196">
        <f ca="1">HLOOKUP(U$11,历史数据!$I$3:$XFD$1048576,$R219,FALSE)</f>
        <v>1.96</v>
      </c>
      <c r="V219" s="196">
        <f ca="1">HLOOKUP(V$11,历史数据!$I$3:$XFD$1048576,$R219,FALSE)</f>
        <v>1.73</v>
      </c>
      <c r="W219" s="196">
        <f ca="1">HLOOKUP(W$11,历史数据!$I$3:$XFD$1048576,$R219,FALSE)</f>
        <v>1.67</v>
      </c>
      <c r="X219" s="196">
        <f ca="1">HLOOKUP(X$11,历史数据!$I$3:$XFD$1048576,$R219,FALSE)</f>
        <v>1.7</v>
      </c>
      <c r="Y219" s="196">
        <f ca="1">HLOOKUP(Y$11,历史数据!$I$3:$XFD$1048576,$R219,FALSE)</f>
        <v>1.61</v>
      </c>
      <c r="Z219" s="196">
        <f ca="1">HLOOKUP(Z$11,历史数据!$I$3:$XFD$1048576,$R219,FALSE)</f>
        <v>1.8</v>
      </c>
      <c r="AA219" s="196">
        <f ca="1">HLOOKUP(AA$11,历史数据!$I$3:$XFD$1048576,$R219,FALSE)</f>
        <v>1.83</v>
      </c>
      <c r="AB219" s="196">
        <f ca="1">HLOOKUP(AB$11,历史数据!$I$3:$XFD$1048576,$R219,FALSE)</f>
        <v>1.58</v>
      </c>
      <c r="AC219" s="196">
        <f ca="1">HLOOKUP(AC$11,历史数据!$I$3:$XFD$1048576,$R219,FALSE)</f>
        <v>1.65</v>
      </c>
      <c r="AD219" s="196">
        <f ca="1">HLOOKUP(AD$11,历史数据!$I$3:$XFD$1048576,$R219,FALSE)</f>
        <v>1.71</v>
      </c>
      <c r="AE219" s="196">
        <f ca="1">HLOOKUP(AE$11,历史数据!$I$3:$XFD$1048576,$R219,FALSE)</f>
        <v>1.82</v>
      </c>
      <c r="AF219" s="196">
        <f ca="1">HLOOKUP(AF$11,历史数据!$I$3:$XFD$1048576,$R219,FALSE)</f>
        <v>1.9</v>
      </c>
      <c r="AG219" s="30">
        <f ca="1">T219/AF219-1</f>
        <v>-9.9999999999999978E-2</v>
      </c>
      <c r="AH219" s="32">
        <f ca="1">T219/U219-1</f>
        <v>-0.12755102040816324</v>
      </c>
      <c r="AI219" s="198">
        <f ca="1">AVERAGE(T219:AF219)</f>
        <v>1.7438461538461536</v>
      </c>
    </row>
    <row r="225" spans="2:32">
      <c r="S225" s="25" t="s">
        <v>385</v>
      </c>
    </row>
    <row r="232" spans="2:32">
      <c r="S232" s="26" t="s">
        <v>432</v>
      </c>
      <c r="T232" s="26" t="s">
        <v>433</v>
      </c>
      <c r="U232" s="26" t="s">
        <v>434</v>
      </c>
      <c r="V232" s="26" t="s">
        <v>435</v>
      </c>
      <c r="W232" s="26" t="s">
        <v>436</v>
      </c>
      <c r="X232" s="26" t="s">
        <v>437</v>
      </c>
      <c r="Y232" s="26" t="s">
        <v>438</v>
      </c>
      <c r="Z232" s="26" t="s">
        <v>439</v>
      </c>
      <c r="AA232" s="26" t="s">
        <v>440</v>
      </c>
      <c r="AB232" s="26" t="s">
        <v>441</v>
      </c>
      <c r="AC232" s="26" t="s">
        <v>442</v>
      </c>
      <c r="AD232" s="26" t="s">
        <v>443</v>
      </c>
      <c r="AE232" s="26" t="s">
        <v>444</v>
      </c>
      <c r="AF232" s="26" t="s">
        <v>445</v>
      </c>
    </row>
    <row r="233" spans="2:32">
      <c r="S233" s="26" t="s">
        <v>49</v>
      </c>
      <c r="T233" s="208">
        <v>0.11940000000000001</v>
      </c>
      <c r="U233" s="208">
        <v>0.1033</v>
      </c>
      <c r="V233" s="208">
        <v>8.43E-2</v>
      </c>
      <c r="W233" s="208">
        <v>0.1076</v>
      </c>
      <c r="X233" s="208">
        <v>0.1124</v>
      </c>
      <c r="Y233" s="208">
        <v>0.1026</v>
      </c>
      <c r="Z233" s="208">
        <v>0.1157</v>
      </c>
      <c r="AA233" s="208">
        <v>0.17649999999999999</v>
      </c>
      <c r="AB233" s="208">
        <v>0.1855</v>
      </c>
      <c r="AC233" s="208">
        <v>9.4399999999999998E-2</v>
      </c>
      <c r="AD233" s="208">
        <v>7.5700000000000003E-2</v>
      </c>
      <c r="AE233" s="208">
        <v>8.7800000000000003E-2</v>
      </c>
      <c r="AF233" s="208">
        <v>7.5499999999999998E-2</v>
      </c>
    </row>
    <row r="234" spans="2:32">
      <c r="S234" s="26" t="s">
        <v>50</v>
      </c>
      <c r="T234" s="208">
        <v>0.15390000000000001</v>
      </c>
      <c r="U234" s="208">
        <v>0.1517</v>
      </c>
      <c r="V234" s="208">
        <v>0.17860000000000001</v>
      </c>
      <c r="W234" s="208">
        <v>0.14829999999999999</v>
      </c>
      <c r="X234" s="208">
        <v>0.14560000000000001</v>
      </c>
      <c r="Y234" s="208">
        <v>0.16320000000000001</v>
      </c>
      <c r="Z234" s="208">
        <v>0.16389999999999999</v>
      </c>
      <c r="AA234" s="208">
        <v>0.1855</v>
      </c>
      <c r="AB234" s="208">
        <v>0.1434</v>
      </c>
      <c r="AC234" s="208">
        <v>0.14169999999999999</v>
      </c>
      <c r="AD234" s="208">
        <v>0.17499999999999999</v>
      </c>
      <c r="AE234" s="208">
        <v>0.17580000000000001</v>
      </c>
      <c r="AF234" s="208">
        <v>0.18540000000000001</v>
      </c>
    </row>
    <row r="235" spans="2:32">
      <c r="S235" s="26" t="s">
        <v>51</v>
      </c>
      <c r="T235" s="208">
        <v>0.39340000000000003</v>
      </c>
      <c r="U235" s="208">
        <v>0.45079999999999998</v>
      </c>
      <c r="V235" s="208">
        <v>0.46800000000000003</v>
      </c>
      <c r="W235" s="208">
        <v>0.48849999999999999</v>
      </c>
      <c r="X235" s="208">
        <v>0.48020000000000002</v>
      </c>
      <c r="Y235" s="208">
        <v>0.4541</v>
      </c>
      <c r="Z235" s="208">
        <v>0.44009999999999999</v>
      </c>
      <c r="AA235" s="208">
        <v>0.32729999999999998</v>
      </c>
      <c r="AB235" s="208">
        <v>0.37430000000000002</v>
      </c>
      <c r="AC235" s="208">
        <v>0.4879</v>
      </c>
      <c r="AD235" s="208">
        <v>0.48330000000000001</v>
      </c>
      <c r="AE235" s="208">
        <v>0.4753</v>
      </c>
      <c r="AF235" s="208">
        <v>0.4667</v>
      </c>
    </row>
    <row r="236" spans="2:32">
      <c r="S236" s="26" t="s">
        <v>52</v>
      </c>
      <c r="T236" s="208">
        <v>0.3332</v>
      </c>
      <c r="U236" s="208">
        <v>0.29420000000000002</v>
      </c>
      <c r="V236" s="208">
        <v>0.26910000000000001</v>
      </c>
      <c r="W236" s="208">
        <v>0.25580000000000003</v>
      </c>
      <c r="X236" s="208">
        <v>0.26240000000000002</v>
      </c>
      <c r="Y236" s="208">
        <v>0.28010000000000002</v>
      </c>
      <c r="Z236" s="208">
        <v>0.28029999999999999</v>
      </c>
      <c r="AA236" s="208">
        <v>0.31080000000000002</v>
      </c>
      <c r="AB236" s="208">
        <v>0.29680000000000001</v>
      </c>
      <c r="AC236" s="208">
        <v>0.27589999999999998</v>
      </c>
      <c r="AD236" s="208">
        <v>0.26600000000000001</v>
      </c>
      <c r="AE236" s="208">
        <v>0.2611</v>
      </c>
      <c r="AF236" s="208">
        <v>0.27239999999999998</v>
      </c>
    </row>
    <row r="238" spans="2:32">
      <c r="B238" s="26" t="str">
        <f>B1&amp;"ARPPU值（按条和包月）"</f>
        <v>功夫派ARPPU值（按条和包月）</v>
      </c>
    </row>
    <row r="262" spans="2:2">
      <c r="B262" s="26" t="str">
        <f>B1&amp;"ARPPU值（付费行为角度）"</f>
        <v>功夫派ARPPU值（付费行为角度）</v>
      </c>
    </row>
    <row r="286" spans="2:2">
      <c r="B286" s="26" t="str">
        <f>B1&amp;"ARPPU值（活跃类型角度）"</f>
        <v>功夫派ARPPU值（活跃类型角度）</v>
      </c>
    </row>
    <row r="311" spans="2:2">
      <c r="B311" s="26" t="str">
        <f>B1&amp;"各类用户付费率"</f>
        <v>功夫派各类用户付费率</v>
      </c>
    </row>
    <row r="338" spans="2:2">
      <c r="B338" s="26" t="str">
        <f>B1&amp;"有效活跃用户占比"</f>
        <v>功夫派有效活跃用户占比</v>
      </c>
    </row>
    <row r="363" spans="2:12">
      <c r="B363" s="26" t="str">
        <f>B1&amp;"各类用户流失率"</f>
        <v>功夫派各类用户流失率</v>
      </c>
    </row>
    <row r="368" spans="2:12">
      <c r="K368" s="26" t="s">
        <v>743</v>
      </c>
      <c r="L368" s="26" t="s">
        <v>744</v>
      </c>
    </row>
    <row r="369" spans="10:12">
      <c r="J369" s="26" t="s">
        <v>752</v>
      </c>
      <c r="K369" s="30">
        <f ca="1">T196/AF196-1</f>
        <v>7.1437445645421871E-2</v>
      </c>
      <c r="L369" s="30">
        <f ca="1">T196/U196-1</f>
        <v>0.100842481490937</v>
      </c>
    </row>
    <row r="370" spans="10:12">
      <c r="J370" s="26" t="s">
        <v>749</v>
      </c>
      <c r="K370" s="30">
        <f ca="1">T197/AF197-1</f>
        <v>5.0182066454255825E-2</v>
      </c>
      <c r="L370" s="30">
        <f ca="1">T197/U197-1</f>
        <v>4.8630837404840532E-2</v>
      </c>
    </row>
    <row r="371" spans="10:12">
      <c r="J371" s="26" t="s">
        <v>750</v>
      </c>
      <c r="K371" s="30">
        <f ca="1">T198/AF198-1</f>
        <v>0.21016381236038728</v>
      </c>
      <c r="L371" s="30">
        <f ca="1">T198/U198-1</f>
        <v>0.20033234859675053</v>
      </c>
    </row>
    <row r="372" spans="10:12">
      <c r="J372" s="26" t="s">
        <v>751</v>
      </c>
      <c r="K372" s="30">
        <f ca="1">T199/AF199-1</f>
        <v>0.12569290465631933</v>
      </c>
      <c r="L372" s="30">
        <f ca="1">T199/U199-1</f>
        <v>0.12772455921143955</v>
      </c>
    </row>
    <row r="388" spans="2:2">
      <c r="B388" s="26" t="str">
        <f>B1&amp;"各类用户在线时长"</f>
        <v>功夫派各类用户在线时长</v>
      </c>
    </row>
    <row r="412" spans="2:2">
      <c r="B412" s="26" t="str">
        <f>B1&amp;"各类用户登录天数"</f>
        <v>功夫派各类用户登录天数</v>
      </c>
    </row>
  </sheetData>
  <mergeCells count="1">
    <mergeCell ref="J10:N25"/>
  </mergeCells>
  <phoneticPr fontId="17" type="noConversion"/>
  <hyperlinks>
    <hyperlink ref="E1" location="gongfu活跃基本" display="活跃基本"/>
    <hyperlink ref="E2" location="gongfu活跃构成" display="活跃构成"/>
    <hyperlink ref="E3" location="gongfu付费基本" display="付费基本"/>
    <hyperlink ref="E4" location="gongfu付费用户组成" display="付费用户组成"/>
    <hyperlink ref="E5" location="gongfu付费贡献组成" display="付费贡献组成"/>
    <hyperlink ref="E6" location="gongfu付费arppu" display="付费arppu"/>
    <hyperlink ref="E7" location="gongfu付费率" display="付费率"/>
    <hyperlink ref="E8" location="gongfu有效活跃" display="有效活跃"/>
    <hyperlink ref="E9" location="gongfu游戏习惯" display="游戏习惯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S410"/>
  <sheetViews>
    <sheetView tabSelected="1" topLeftCell="S148" zoomScaleNormal="100" workbookViewId="0">
      <selection activeCell="Z166" sqref="Z166"/>
    </sheetView>
  </sheetViews>
  <sheetFormatPr defaultRowHeight="16.5"/>
  <cols>
    <col min="1" max="1" width="15.75" style="26" customWidth="1"/>
    <col min="2" max="2" width="12.5" style="26" bestFit="1" customWidth="1"/>
    <col min="3" max="3" width="9" style="26"/>
    <col min="4" max="4" width="14.5" style="26" bestFit="1" customWidth="1"/>
    <col min="5" max="6" width="30.875" style="26" bestFit="1" customWidth="1"/>
    <col min="7" max="9" width="9" style="26"/>
    <col min="10" max="10" width="13.25" style="26" bestFit="1" customWidth="1"/>
    <col min="11" max="15" width="9" style="26"/>
    <col min="16" max="16" width="13.25" style="26" bestFit="1" customWidth="1"/>
    <col min="17" max="17" width="11.25" style="26" bestFit="1" customWidth="1"/>
    <col min="18" max="18" width="17.375" style="26" bestFit="1" customWidth="1"/>
    <col min="19" max="19" width="31.25" style="26" bestFit="1" customWidth="1"/>
    <col min="20" max="20" width="16.875" style="26" bestFit="1" customWidth="1"/>
    <col min="21" max="21" width="16.125" style="26" bestFit="1" customWidth="1"/>
    <col min="22" max="22" width="13.5" style="26" bestFit="1" customWidth="1"/>
    <col min="23" max="23" width="14.5" style="26" bestFit="1" customWidth="1"/>
    <col min="24" max="25" width="13.5" style="26" bestFit="1" customWidth="1"/>
    <col min="26" max="27" width="14.875" style="26" bestFit="1" customWidth="1"/>
    <col min="28" max="28" width="25.375" style="26" bestFit="1" customWidth="1"/>
    <col min="29" max="31" width="13.625" style="26" bestFit="1" customWidth="1"/>
    <col min="32" max="32" width="14.75" style="26" bestFit="1" customWidth="1"/>
    <col min="33" max="33" width="10.875" style="26" bestFit="1" customWidth="1"/>
    <col min="34" max="34" width="11.375" style="26" bestFit="1" customWidth="1"/>
    <col min="35" max="36" width="13.375" style="26" bestFit="1" customWidth="1"/>
    <col min="37" max="40" width="9.75" style="26" bestFit="1" customWidth="1"/>
    <col min="41" max="43" width="10.875" style="26" bestFit="1" customWidth="1"/>
    <col min="44" max="52" width="9.75" style="26" bestFit="1" customWidth="1"/>
    <col min="53" max="55" width="10.875" style="26" bestFit="1" customWidth="1"/>
    <col min="56" max="64" width="9.75" style="26" bestFit="1" customWidth="1"/>
    <col min="65" max="67" width="10.875" style="26" bestFit="1" customWidth="1"/>
    <col min="68" max="70" width="9.75" style="26" bestFit="1" customWidth="1"/>
    <col min="71" max="71" width="11.375" style="26" bestFit="1" customWidth="1"/>
    <col min="72" max="16384" width="9" style="26"/>
  </cols>
  <sheetData>
    <row r="1" spans="1:37" ht="17.25">
      <c r="A1" s="26" t="s">
        <v>179</v>
      </c>
      <c r="B1" s="26" t="s">
        <v>449</v>
      </c>
      <c r="E1" s="415" t="s">
        <v>704</v>
      </c>
      <c r="F1" s="26" t="s">
        <v>223</v>
      </c>
      <c r="R1" s="584" t="s">
        <v>225</v>
      </c>
      <c r="S1" s="585"/>
      <c r="T1" s="585"/>
      <c r="U1" s="585"/>
      <c r="V1" s="585"/>
      <c r="W1" s="585"/>
      <c r="X1" s="585"/>
      <c r="Y1" s="585"/>
      <c r="Z1" s="585"/>
      <c r="AA1" s="585"/>
      <c r="AB1" s="585"/>
      <c r="AC1" s="585"/>
      <c r="AD1" s="585"/>
    </row>
    <row r="2" spans="1:37" ht="17.25">
      <c r="A2" s="26" t="s">
        <v>181</v>
      </c>
      <c r="B2" s="62">
        <v>42583</v>
      </c>
      <c r="E2" s="415" t="s">
        <v>381</v>
      </c>
      <c r="F2" s="26" t="s">
        <v>224</v>
      </c>
      <c r="G2" s="26" t="s">
        <v>430</v>
      </c>
      <c r="R2" s="584" t="s">
        <v>826</v>
      </c>
      <c r="S2" s="585">
        <v>0</v>
      </c>
      <c r="T2" s="585">
        <v>1</v>
      </c>
      <c r="U2" s="585">
        <v>2</v>
      </c>
      <c r="V2" s="585">
        <v>3</v>
      </c>
      <c r="W2" s="585">
        <v>4</v>
      </c>
      <c r="X2" s="585">
        <v>5</v>
      </c>
      <c r="Y2" s="585">
        <v>6</v>
      </c>
      <c r="Z2" s="585">
        <v>7</v>
      </c>
      <c r="AA2" s="585">
        <v>8</v>
      </c>
      <c r="AB2" s="585">
        <v>9</v>
      </c>
      <c r="AC2" s="585">
        <v>10</v>
      </c>
      <c r="AD2" s="585">
        <v>11</v>
      </c>
    </row>
    <row r="3" spans="1:37" ht="17.25">
      <c r="A3" s="26" t="s">
        <v>182</v>
      </c>
      <c r="B3" s="26" t="str">
        <f>TEXT(DATE(YEAR($B$2),MONTH($B$2),DAY(B2)),"yyyymm")</f>
        <v>201608</v>
      </c>
      <c r="E3" s="415" t="s">
        <v>706</v>
      </c>
      <c r="R3" s="584" t="s">
        <v>827</v>
      </c>
      <c r="S3" s="585">
        <v>12</v>
      </c>
      <c r="T3" s="585">
        <v>13</v>
      </c>
      <c r="U3" s="585">
        <v>14</v>
      </c>
      <c r="V3" s="585">
        <v>15</v>
      </c>
      <c r="W3" s="585">
        <v>16</v>
      </c>
      <c r="X3" s="585">
        <v>17</v>
      </c>
      <c r="Y3" s="585">
        <v>18</v>
      </c>
      <c r="Z3" s="585">
        <v>19</v>
      </c>
      <c r="AA3" s="585">
        <v>20</v>
      </c>
      <c r="AB3" s="585">
        <v>21</v>
      </c>
      <c r="AC3" s="585">
        <v>22</v>
      </c>
      <c r="AD3" s="585">
        <v>23</v>
      </c>
    </row>
    <row r="4" spans="1:37" ht="17.25">
      <c r="A4" s="26" t="s">
        <v>183</v>
      </c>
      <c r="B4" s="26" t="str">
        <f>TEXT(DATE(YEAR($B$2),MONTH($B$2)-12,DAY(B2)),"yyyymm")</f>
        <v>201508</v>
      </c>
      <c r="E4" s="415" t="s">
        <v>707</v>
      </c>
      <c r="R4" s="584" t="s">
        <v>828</v>
      </c>
      <c r="S4" s="585">
        <v>24</v>
      </c>
      <c r="T4" s="585">
        <v>25</v>
      </c>
      <c r="U4" s="585">
        <v>26</v>
      </c>
      <c r="V4" s="585">
        <v>27</v>
      </c>
      <c r="W4" s="585">
        <v>28</v>
      </c>
      <c r="X4" s="585">
        <v>29</v>
      </c>
      <c r="Y4" s="585">
        <v>30</v>
      </c>
      <c r="Z4" s="585">
        <v>31</v>
      </c>
      <c r="AA4" s="585">
        <v>32</v>
      </c>
      <c r="AB4" s="585">
        <v>33</v>
      </c>
      <c r="AC4" s="585">
        <v>34</v>
      </c>
      <c r="AD4" s="585">
        <v>35</v>
      </c>
    </row>
    <row r="5" spans="1:37" ht="17.25">
      <c r="A5" s="26" t="s">
        <v>184</v>
      </c>
      <c r="B5" s="26" t="str">
        <f>TEXT(DATE(YEAR($B$2),MONTH($B$2)-1,DAY(B3)),"yyyymm")</f>
        <v>201607</v>
      </c>
      <c r="E5" s="415" t="s">
        <v>708</v>
      </c>
      <c r="R5" s="584" t="s">
        <v>204</v>
      </c>
      <c r="S5" s="585">
        <v>36</v>
      </c>
      <c r="T5" s="585">
        <v>37</v>
      </c>
      <c r="U5" s="585">
        <v>38</v>
      </c>
      <c r="V5" s="585">
        <v>39</v>
      </c>
      <c r="W5" s="585">
        <v>40</v>
      </c>
      <c r="X5" s="585">
        <v>41</v>
      </c>
      <c r="Y5" s="585">
        <v>42</v>
      </c>
      <c r="Z5" s="585">
        <v>43</v>
      </c>
      <c r="AA5" s="585">
        <v>44</v>
      </c>
      <c r="AB5" s="585">
        <v>45</v>
      </c>
      <c r="AC5" s="585">
        <v>46</v>
      </c>
      <c r="AD5" s="585">
        <v>47</v>
      </c>
    </row>
    <row r="6" spans="1:37">
      <c r="A6" s="26" t="s">
        <v>237</v>
      </c>
      <c r="B6" s="26" t="s">
        <v>236</v>
      </c>
      <c r="E6" s="415" t="s">
        <v>709</v>
      </c>
    </row>
    <row r="7" spans="1:37">
      <c r="A7" s="26" t="s">
        <v>239</v>
      </c>
      <c r="B7" s="26">
        <v>282</v>
      </c>
      <c r="E7" s="415" t="s">
        <v>710</v>
      </c>
    </row>
    <row r="8" spans="1:37">
      <c r="E8" s="415" t="s">
        <v>711</v>
      </c>
    </row>
    <row r="9" spans="1:37">
      <c r="B9" s="26" t="str">
        <f>B1&amp;"活跃情况"</f>
        <v>小花仙活跃情况</v>
      </c>
      <c r="E9" s="415" t="s">
        <v>712</v>
      </c>
      <c r="J9" s="26" t="s">
        <v>760</v>
      </c>
      <c r="S9" s="25" t="s">
        <v>198</v>
      </c>
    </row>
    <row r="10" spans="1:37">
      <c r="J10" s="720" t="s">
        <v>852</v>
      </c>
      <c r="K10" s="721"/>
      <c r="L10" s="721"/>
      <c r="M10" s="721"/>
      <c r="N10" s="721"/>
      <c r="S10" s="25" t="s">
        <v>199</v>
      </c>
      <c r="T10" s="26">
        <v>0</v>
      </c>
      <c r="U10" s="26">
        <v>1</v>
      </c>
      <c r="V10" s="26">
        <v>2</v>
      </c>
      <c r="W10" s="26">
        <v>3</v>
      </c>
      <c r="X10" s="26">
        <v>4</v>
      </c>
      <c r="Y10" s="26">
        <v>5</v>
      </c>
      <c r="Z10" s="26">
        <v>6</v>
      </c>
      <c r="AA10" s="26">
        <v>7</v>
      </c>
      <c r="AB10" s="26">
        <v>8</v>
      </c>
      <c r="AC10" s="26">
        <v>9</v>
      </c>
      <c r="AD10" s="26">
        <v>10</v>
      </c>
      <c r="AE10" s="26">
        <v>11</v>
      </c>
      <c r="AF10" s="26">
        <v>12</v>
      </c>
    </row>
    <row r="11" spans="1:37">
      <c r="J11" s="721"/>
      <c r="K11" s="721"/>
      <c r="L11" s="721"/>
      <c r="M11" s="721"/>
      <c r="N11" s="721"/>
      <c r="S11" s="25" t="s">
        <v>264</v>
      </c>
      <c r="T11" s="61" t="str">
        <f t="shared" ref="T11:AF11" si="0">TEXT(DATE(YEAR($B$2),MONTH($B$2)-T10,DAY($B$2)),"yyyymm")</f>
        <v>201608</v>
      </c>
      <c r="U11" s="61" t="str">
        <f t="shared" si="0"/>
        <v>201607</v>
      </c>
      <c r="V11" s="61" t="str">
        <f t="shared" si="0"/>
        <v>201606</v>
      </c>
      <c r="W11" s="61" t="str">
        <f t="shared" si="0"/>
        <v>201605</v>
      </c>
      <c r="X11" s="61" t="str">
        <f t="shared" si="0"/>
        <v>201604</v>
      </c>
      <c r="Y11" s="61" t="str">
        <f t="shared" si="0"/>
        <v>201603</v>
      </c>
      <c r="Z11" s="61" t="str">
        <f t="shared" si="0"/>
        <v>201602</v>
      </c>
      <c r="AA11" s="61" t="str">
        <f t="shared" si="0"/>
        <v>201601</v>
      </c>
      <c r="AB11" s="61" t="str">
        <f t="shared" si="0"/>
        <v>201512</v>
      </c>
      <c r="AC11" s="61" t="str">
        <f t="shared" si="0"/>
        <v>201511</v>
      </c>
      <c r="AD11" s="61" t="str">
        <f t="shared" si="0"/>
        <v>201510</v>
      </c>
      <c r="AE11" s="61" t="str">
        <f t="shared" si="0"/>
        <v>201509</v>
      </c>
      <c r="AF11" s="61" t="str">
        <f t="shared" si="0"/>
        <v>201508</v>
      </c>
    </row>
    <row r="12" spans="1:37">
      <c r="J12" s="721"/>
      <c r="K12" s="721"/>
      <c r="L12" s="721"/>
      <c r="M12" s="721"/>
      <c r="N12" s="721"/>
      <c r="P12" s="26" t="s">
        <v>240</v>
      </c>
      <c r="Q12" s="26" t="s">
        <v>196</v>
      </c>
      <c r="R12" s="26" t="s">
        <v>197</v>
      </c>
      <c r="S12" s="25" t="s">
        <v>265</v>
      </c>
      <c r="T12" s="61" t="str">
        <f>TEXT(DATE(YEAR($B$2),MONTH($B$2)-T10,DAY($B$2)),"yyyymm")</f>
        <v>201608</v>
      </c>
      <c r="U12" s="61" t="str">
        <f t="shared" ref="U12:AF12" si="1">TEXT(DATE(YEAR($B$2),MONTH($B$2)-U10,DAY($B$2)),"yyyymm")</f>
        <v>201607</v>
      </c>
      <c r="V12" s="61" t="str">
        <f t="shared" si="1"/>
        <v>201606</v>
      </c>
      <c r="W12" s="61" t="str">
        <f t="shared" si="1"/>
        <v>201605</v>
      </c>
      <c r="X12" s="61" t="str">
        <f t="shared" si="1"/>
        <v>201604</v>
      </c>
      <c r="Y12" s="61" t="str">
        <f t="shared" si="1"/>
        <v>201603</v>
      </c>
      <c r="Z12" s="61" t="str">
        <f t="shared" si="1"/>
        <v>201602</v>
      </c>
      <c r="AA12" s="61" t="str">
        <f t="shared" si="1"/>
        <v>201601</v>
      </c>
      <c r="AB12" s="61" t="str">
        <f t="shared" si="1"/>
        <v>201512</v>
      </c>
      <c r="AC12" s="61" t="str">
        <f t="shared" si="1"/>
        <v>201511</v>
      </c>
      <c r="AD12" s="61" t="str">
        <f t="shared" si="1"/>
        <v>201510</v>
      </c>
      <c r="AE12" s="61" t="str">
        <f t="shared" si="1"/>
        <v>201509</v>
      </c>
      <c r="AF12" s="61" t="str">
        <f t="shared" si="1"/>
        <v>201508</v>
      </c>
      <c r="AG12" s="26" t="s">
        <v>190</v>
      </c>
      <c r="AH12" s="26" t="s">
        <v>191</v>
      </c>
      <c r="AI12" s="26" t="s">
        <v>192</v>
      </c>
      <c r="AJ12" s="26" t="s">
        <v>193</v>
      </c>
      <c r="AK12" s="26" t="s">
        <v>194</v>
      </c>
    </row>
    <row r="13" spans="1:37">
      <c r="J13" s="721"/>
      <c r="K13" s="721"/>
      <c r="L13" s="721"/>
      <c r="M13" s="721"/>
      <c r="N13" s="721"/>
      <c r="P13" s="26">
        <f>历史数据!F55</f>
        <v>55</v>
      </c>
      <c r="Q13" s="26">
        <f>P13+$B$7</f>
        <v>337</v>
      </c>
      <c r="R13" s="26">
        <f>Q13-历史数据!$B$2</f>
        <v>335</v>
      </c>
      <c r="S13" s="26" t="s">
        <v>185</v>
      </c>
      <c r="T13" s="26">
        <f ca="1">HLOOKUP(T$11,历史数据!$I$3:$XFD$1048576,'汇报-hua'!$R13,FALSE)</f>
        <v>2806783</v>
      </c>
      <c r="U13" s="65">
        <f ca="1">HLOOKUP(U$11,历史数据!$I$3:$XFD$1048576,'汇报-hua'!$R13,FALSE)</f>
        <v>2815722</v>
      </c>
      <c r="V13" s="26">
        <f ca="1">HLOOKUP(V$11,历史数据!$I$3:$XFD$1048576,'汇报-hua'!$R13,FALSE)</f>
        <v>1968052</v>
      </c>
      <c r="W13" s="26">
        <f ca="1">HLOOKUP(W$11,历史数据!$I$3:$XFD$1048576,'汇报-hua'!$R13,FALSE)</f>
        <v>1846153</v>
      </c>
      <c r="X13" s="26">
        <f ca="1">HLOOKUP(X$11,历史数据!$I$3:$XFD$1048576,'汇报-hua'!$R13,FALSE)</f>
        <v>2078990</v>
      </c>
      <c r="Y13" s="26">
        <f ca="1">HLOOKUP(Y$11,历史数据!$I$3:$XFD$1048576,'汇报-hua'!$R13,FALSE)</f>
        <v>1771556</v>
      </c>
      <c r="Z13" s="26">
        <f ca="1">HLOOKUP(Z$11,历史数据!$I$3:$XFD$1048576,'汇报-hua'!$R13,FALSE)</f>
        <v>2649896</v>
      </c>
      <c r="AA13" s="26">
        <f ca="1">HLOOKUP(AA$11,历史数据!$I$3:$XFD$1048576,'汇报-hua'!$R13,FALSE)</f>
        <v>2439158</v>
      </c>
      <c r="AB13" s="26">
        <f ca="1">HLOOKUP(AB$11,历史数据!$I$3:$XFD$1048576,'汇报-hua'!$R13,FALSE)</f>
        <v>1792986</v>
      </c>
      <c r="AC13" s="26">
        <f ca="1">HLOOKUP(AC$11,历史数据!$I$3:$XFD$1048576,'汇报-hua'!$R13,FALSE)</f>
        <v>1826991</v>
      </c>
      <c r="AD13" s="26">
        <f ca="1">HLOOKUP(AD$11,历史数据!$I$3:$XFD$1048576,'汇报-hua'!$R13,FALSE)</f>
        <v>2290185</v>
      </c>
      <c r="AE13" s="26">
        <f ca="1">HLOOKUP(AE$11,历史数据!$I$3:$XFD$1048576,'汇报-hua'!$R13,FALSE)</f>
        <v>2305975</v>
      </c>
      <c r="AF13" s="26">
        <f ca="1">HLOOKUP(AF$11,历史数据!$I$3:$XFD$1048576,'汇报-hua'!$R13,FALSE)</f>
        <v>3879678</v>
      </c>
      <c r="AG13" s="32">
        <f ca="1">T13/AF13-1</f>
        <v>-0.27654228005520043</v>
      </c>
      <c r="AH13" s="32">
        <f ca="1">T13/U13-1</f>
        <v>-3.1746742043425868E-3</v>
      </c>
      <c r="AI13" s="32">
        <f ca="1">T13/$T$13</f>
        <v>1</v>
      </c>
      <c r="AJ13" s="32">
        <f ca="1">U13/$U$13</f>
        <v>1</v>
      </c>
      <c r="AK13" s="32">
        <f ca="1">AF13/$AF$13</f>
        <v>1</v>
      </c>
    </row>
    <row r="14" spans="1:37">
      <c r="J14" s="721"/>
      <c r="K14" s="721"/>
      <c r="L14" s="721"/>
      <c r="M14" s="721"/>
      <c r="N14" s="721"/>
      <c r="P14" s="26">
        <f>历史数据!F57</f>
        <v>57</v>
      </c>
      <c r="Q14" s="26">
        <f>P14+$B$7</f>
        <v>339</v>
      </c>
      <c r="R14" s="26">
        <f>Q14-历史数据!$B$2</f>
        <v>337</v>
      </c>
      <c r="S14" s="26" t="s">
        <v>186</v>
      </c>
      <c r="T14" s="26">
        <f ca="1">HLOOKUP(T$11,历史数据!$I$3:$XFD$1048576,'汇报-hua'!$R14,FALSE)</f>
        <v>959679</v>
      </c>
      <c r="U14" s="65">
        <f ca="1">HLOOKUP(U$11,历史数据!$I$3:$XFD$1048576,'汇报-hua'!$R14,FALSE)</f>
        <v>1043808</v>
      </c>
      <c r="V14" s="26">
        <f ca="1">HLOOKUP(V$11,历史数据!$I$3:$XFD$1048576,'汇报-hua'!$R14,FALSE)</f>
        <v>671642</v>
      </c>
      <c r="W14" s="26">
        <f ca="1">HLOOKUP(W$11,历史数据!$I$3:$XFD$1048576,'汇报-hua'!$R14,FALSE)</f>
        <v>608839</v>
      </c>
      <c r="X14" s="26">
        <f ca="1">HLOOKUP(X$11,历史数据!$I$3:$XFD$1048576,'汇报-hua'!$R14,FALSE)</f>
        <v>668463</v>
      </c>
      <c r="Y14" s="26">
        <f ca="1">HLOOKUP(Y$11,历史数据!$I$3:$XFD$1048576,'汇报-hua'!$R14,FALSE)</f>
        <v>573944</v>
      </c>
      <c r="Z14" s="26">
        <f ca="1">HLOOKUP(Z$11,历史数据!$I$3:$XFD$1048576,'汇报-hua'!$R14,FALSE)</f>
        <v>926406</v>
      </c>
      <c r="AA14" s="26">
        <f ca="1">HLOOKUP(AA$11,历史数据!$I$3:$XFD$1048576,'汇报-hua'!$R14,FALSE)</f>
        <v>880915</v>
      </c>
      <c r="AB14" s="26">
        <f ca="1">HLOOKUP(AB$11,历史数据!$I$3:$XFD$1048576,'汇报-hua'!$R14,FALSE)</f>
        <v>601672</v>
      </c>
      <c r="AC14" s="26">
        <f ca="1">HLOOKUP(AC$11,历史数据!$I$3:$XFD$1048576,'汇报-hua'!$R14,FALSE)</f>
        <v>643168</v>
      </c>
      <c r="AD14" s="26">
        <f ca="1">HLOOKUP(AD$11,历史数据!$I$3:$XFD$1048576,'汇报-hua'!$R14,FALSE)</f>
        <v>838180</v>
      </c>
      <c r="AE14" s="26">
        <f ca="1">HLOOKUP(AE$11,历史数据!$I$3:$XFD$1048576,'汇报-hua'!$R14,FALSE)</f>
        <v>813334</v>
      </c>
      <c r="AF14" s="26">
        <f ca="1">HLOOKUP(AF$11,历史数据!$I$3:$XFD$1048576,'汇报-hua'!$R14,FALSE)</f>
        <v>1522385</v>
      </c>
      <c r="AG14" s="32">
        <f ca="1">T14/AF14-1</f>
        <v>-0.36962135070957736</v>
      </c>
      <c r="AH14" s="32">
        <f ca="1">T14/U14-1</f>
        <v>-8.0598155982709474E-2</v>
      </c>
      <c r="AI14" s="32">
        <f ca="1">T14/$T$13</f>
        <v>0.3419142128194449</v>
      </c>
      <c r="AJ14" s="32">
        <f ca="1">U14/$U$13</f>
        <v>0.37070705133532361</v>
      </c>
      <c r="AK14" s="32">
        <f ca="1">AF14/$AF$13</f>
        <v>0.39239983318203214</v>
      </c>
    </row>
    <row r="15" spans="1:37">
      <c r="J15" s="721"/>
      <c r="K15" s="721"/>
      <c r="L15" s="721"/>
      <c r="M15" s="721"/>
      <c r="N15" s="721"/>
      <c r="P15" s="26">
        <f>历史数据!F59</f>
        <v>59</v>
      </c>
      <c r="Q15" s="26">
        <f>P15+$B$7</f>
        <v>341</v>
      </c>
      <c r="R15" s="26">
        <f>Q15-历史数据!$B$2</f>
        <v>339</v>
      </c>
      <c r="S15" s="26" t="s">
        <v>187</v>
      </c>
      <c r="T15" s="26">
        <f ca="1">HLOOKUP(T$11,历史数据!$I$3:$XFD$1048576,'汇报-hua'!$R15,FALSE)</f>
        <v>1605726</v>
      </c>
      <c r="U15" s="65">
        <f ca="1">HLOOKUP(U$11,历史数据!$I$3:$XFD$1048576,'汇报-hua'!$R15,FALSE)</f>
        <v>1682475</v>
      </c>
      <c r="V15" s="26">
        <f ca="1">HLOOKUP(V$11,历史数据!$I$3:$XFD$1048576,'汇报-hua'!$R15,FALSE)</f>
        <v>1045256</v>
      </c>
      <c r="W15" s="26">
        <f ca="1">HLOOKUP(W$11,历史数据!$I$3:$XFD$1048576,'汇报-hua'!$R15,FALSE)</f>
        <v>982902</v>
      </c>
      <c r="X15" s="26">
        <f ca="1">HLOOKUP(X$11,历史数据!$I$3:$XFD$1048576,'汇报-hua'!$R15,FALSE)</f>
        <v>1135668</v>
      </c>
      <c r="Y15" s="26">
        <f ca="1">HLOOKUP(Y$11,历史数据!$I$3:$XFD$1048576,'汇报-hua'!$R15,FALSE)</f>
        <v>932551</v>
      </c>
      <c r="Z15" s="26">
        <f ca="1">HLOOKUP(Z$11,历史数据!$I$3:$XFD$1048576,'汇报-hua'!$R15,FALSE)</f>
        <v>1492707</v>
      </c>
      <c r="AA15" s="26">
        <f ca="1">HLOOKUP(AA$11,历史数据!$I$3:$XFD$1048576,'汇报-hua'!$R15,FALSE)</f>
        <v>1341938</v>
      </c>
      <c r="AB15" s="26">
        <f ca="1">HLOOKUP(AB$11,历史数据!$I$3:$XFD$1048576,'汇报-hua'!$R15,FALSE)</f>
        <v>871416</v>
      </c>
      <c r="AC15" s="26">
        <f ca="1">HLOOKUP(AC$11,历史数据!$I$3:$XFD$1048576,'汇报-hua'!$R15,FALSE)</f>
        <v>882809</v>
      </c>
      <c r="AD15" s="26">
        <f ca="1">HLOOKUP(AD$11,历史数据!$I$3:$XFD$1048576,'汇报-hua'!$R15,FALSE)</f>
        <v>1187828</v>
      </c>
      <c r="AE15" s="26">
        <f ca="1">HLOOKUP(AE$11,历史数据!$I$3:$XFD$1048576,'汇报-hua'!$R15,FALSE)</f>
        <v>1170789</v>
      </c>
      <c r="AF15" s="26">
        <f ca="1">HLOOKUP(AF$11,历史数据!$I$3:$XFD$1048576,'汇报-hua'!$R15,FALSE)</f>
        <v>2393469</v>
      </c>
      <c r="AG15" s="32">
        <f ca="1">T15/AF15-1</f>
        <v>-0.32912187289661987</v>
      </c>
      <c r="AH15" s="32">
        <f ca="1">T15/U15-1</f>
        <v>-4.5616725359960753E-2</v>
      </c>
      <c r="AI15" s="32">
        <f ca="1">T15/$T$13</f>
        <v>0.57208768900196416</v>
      </c>
      <c r="AJ15" s="32">
        <f ca="1">U15/$U$13</f>
        <v>0.59752880433508704</v>
      </c>
      <c r="AK15" s="32">
        <f ca="1">AF15/$AF$13</f>
        <v>0.61692465199431501</v>
      </c>
    </row>
    <row r="16" spans="1:37">
      <c r="J16" s="721"/>
      <c r="K16" s="721"/>
      <c r="L16" s="721"/>
      <c r="M16" s="721"/>
      <c r="N16" s="721"/>
      <c r="P16" s="26">
        <f>历史数据!F61</f>
        <v>61</v>
      </c>
      <c r="Q16" s="26">
        <f>P16+$B$7</f>
        <v>343</v>
      </c>
      <c r="R16" s="26">
        <f>Q16-历史数据!$B$2</f>
        <v>341</v>
      </c>
      <c r="S16" s="26" t="s">
        <v>188</v>
      </c>
      <c r="T16" s="26">
        <f ca="1">HLOOKUP(T$11,历史数据!$I$3:$XFD$1048576,'汇报-hua'!$R16,FALSE)</f>
        <v>834935</v>
      </c>
      <c r="U16" s="65">
        <f ca="1">HLOOKUP(U$11,历史数据!$I$3:$XFD$1048576,'汇报-hua'!$R16,FALSE)</f>
        <v>676715</v>
      </c>
      <c r="V16" s="26">
        <f ca="1">HLOOKUP(V$11,历史数据!$I$3:$XFD$1048576,'汇报-hua'!$R16,FALSE)</f>
        <v>584606</v>
      </c>
      <c r="W16" s="26">
        <f ca="1">HLOOKUP(W$11,历史数据!$I$3:$XFD$1048576,'汇报-hua'!$R16,FALSE)</f>
        <v>618947</v>
      </c>
      <c r="X16" s="26">
        <f ca="1">HLOOKUP(X$11,历史数据!$I$3:$XFD$1048576,'汇报-hua'!$R16,FALSE)</f>
        <v>608066</v>
      </c>
      <c r="Y16" s="26">
        <f ca="1">HLOOKUP(Y$11,历史数据!$I$3:$XFD$1048576,'汇报-hua'!$R16,FALSE)</f>
        <v>617738</v>
      </c>
      <c r="Z16" s="26">
        <f ca="1">HLOOKUP(Z$11,历史数据!$I$3:$XFD$1048576,'汇报-hua'!$R16,FALSE)</f>
        <v>791605</v>
      </c>
      <c r="AA16" s="26">
        <f ca="1">HLOOKUP(AA$11,历史数据!$I$3:$XFD$1048576,'汇报-hua'!$R16,FALSE)</f>
        <v>662484</v>
      </c>
      <c r="AB16" s="26">
        <f ca="1">HLOOKUP(AB$11,历史数据!$I$3:$XFD$1048576,'汇报-hua'!$R16,FALSE)</f>
        <v>633837</v>
      </c>
      <c r="AC16" s="26">
        <f ca="1">HLOOKUP(AC$11,历史数据!$I$3:$XFD$1048576,'汇报-hua'!$R16,FALSE)</f>
        <v>696209</v>
      </c>
      <c r="AD16" s="26">
        <f ca="1">HLOOKUP(AD$11,历史数据!$I$3:$XFD$1048576,'汇报-hua'!$R16,FALSE)</f>
        <v>783880</v>
      </c>
      <c r="AE16" s="26">
        <f ca="1">HLOOKUP(AE$11,历史数据!$I$3:$XFD$1048576,'汇报-hua'!$R16,FALSE)</f>
        <v>922294</v>
      </c>
      <c r="AF16" s="26">
        <f ca="1">HLOOKUP(AF$11,历史数据!$I$3:$XFD$1048576,'汇报-hua'!$R16,FALSE)</f>
        <v>1087814</v>
      </c>
      <c r="AG16" s="32">
        <f ca="1">T16/AF16-1</f>
        <v>-0.23246529277983186</v>
      </c>
      <c r="AH16" s="32">
        <f ca="1">T16/U16-1</f>
        <v>0.23380595967283124</v>
      </c>
      <c r="AI16" s="32">
        <f ca="1">T16/$T$13</f>
        <v>0.29747044926522642</v>
      </c>
      <c r="AJ16" s="32">
        <f ca="1">U16/$U$13</f>
        <v>0.24033445063113476</v>
      </c>
      <c r="AK16" s="32">
        <f ca="1">AF16/$AF$13</f>
        <v>0.28038770227838494</v>
      </c>
    </row>
    <row r="17" spans="2:37">
      <c r="J17" s="721"/>
      <c r="K17" s="721"/>
      <c r="L17" s="721"/>
      <c r="M17" s="721"/>
      <c r="N17" s="721"/>
      <c r="P17" s="26">
        <f>历史数据!F63</f>
        <v>63</v>
      </c>
      <c r="Q17" s="26">
        <f>P17+$B$7</f>
        <v>345</v>
      </c>
      <c r="R17" s="26">
        <f>Q17-历史数据!$B$2</f>
        <v>343</v>
      </c>
      <c r="S17" s="26" t="s">
        <v>189</v>
      </c>
      <c r="T17" s="26">
        <f ca="1">HLOOKUP(T$11,历史数据!$I$3:$XFD$1048576,'汇报-hua'!$R17,FALSE)</f>
        <v>366122</v>
      </c>
      <c r="U17" s="65">
        <f ca="1">HLOOKUP(U$11,历史数据!$I$3:$XFD$1048576,'汇报-hua'!$R17,FALSE)</f>
        <v>456532</v>
      </c>
      <c r="V17" s="26">
        <f ca="1">HLOOKUP(V$11,历史数据!$I$3:$XFD$1048576,'汇报-hua'!$R17,FALSE)</f>
        <v>338190</v>
      </c>
      <c r="W17" s="26">
        <f ca="1">HLOOKUP(W$11,历史数据!$I$3:$XFD$1048576,'汇报-hua'!$R17,FALSE)</f>
        <v>244304</v>
      </c>
      <c r="X17" s="26">
        <f ca="1">HLOOKUP(X$11,历史数据!$I$3:$XFD$1048576,'汇报-hua'!$R17,FALSE)</f>
        <v>335256</v>
      </c>
      <c r="Y17" s="26">
        <f ca="1">HLOOKUP(Y$11,历史数据!$I$3:$XFD$1048576,'汇报-hua'!$R17,FALSE)</f>
        <v>221267</v>
      </c>
      <c r="Z17" s="26">
        <f ca="1">HLOOKUP(Z$11,历史数据!$I$3:$XFD$1048576,'汇报-hua'!$R17,FALSE)</f>
        <v>365584</v>
      </c>
      <c r="AA17" s="26">
        <f ca="1">HLOOKUP(AA$11,历史数据!$I$3:$XFD$1048576,'汇报-hua'!$R17,FALSE)</f>
        <v>434736</v>
      </c>
      <c r="AB17" s="26">
        <f ca="1">HLOOKUP(AB$11,历史数据!$I$3:$XFD$1048576,'汇报-hua'!$R17,FALSE)</f>
        <v>287733</v>
      </c>
      <c r="AC17" s="26">
        <f ca="1">HLOOKUP(AC$11,历史数据!$I$3:$XFD$1048576,'汇报-hua'!$R17,FALSE)</f>
        <v>247973</v>
      </c>
      <c r="AD17" s="26">
        <f ca="1">HLOOKUP(AD$11,历史数据!$I$3:$XFD$1048576,'汇报-hua'!$R17,FALSE)</f>
        <v>318477</v>
      </c>
      <c r="AE17" s="26">
        <f ca="1">HLOOKUP(AE$11,历史数据!$I$3:$XFD$1048576,'汇报-hua'!$R17,FALSE)</f>
        <v>212892</v>
      </c>
      <c r="AF17" s="26">
        <f ca="1">HLOOKUP(AF$11,历史数据!$I$3:$XFD$1048576,'汇报-hua'!$R17,FALSE)</f>
        <v>398395</v>
      </c>
      <c r="AG17" s="32">
        <f ca="1">T17/AF17-1</f>
        <v>-8.1007542765345941E-2</v>
      </c>
      <c r="AH17" s="32">
        <f ca="1">T17/U17-1</f>
        <v>-0.19803650127482852</v>
      </c>
      <c r="AI17" s="32">
        <f ca="1">T17/$T$13</f>
        <v>0.13044186173280942</v>
      </c>
      <c r="AJ17" s="32">
        <f ca="1">U17/$U$13</f>
        <v>0.1621367450337782</v>
      </c>
      <c r="AK17" s="32">
        <f ca="1">AF17/$AF$13</f>
        <v>0.10268764572730005</v>
      </c>
    </row>
    <row r="18" spans="2:37">
      <c r="J18" s="721"/>
      <c r="K18" s="721"/>
      <c r="L18" s="721"/>
      <c r="M18" s="721"/>
      <c r="N18" s="721"/>
    </row>
    <row r="19" spans="2:37">
      <c r="J19" s="721"/>
      <c r="K19" s="721"/>
      <c r="L19" s="721"/>
      <c r="M19" s="721"/>
      <c r="N19" s="721"/>
    </row>
    <row r="20" spans="2:37">
      <c r="J20" s="721"/>
      <c r="K20" s="721"/>
      <c r="L20" s="721"/>
      <c r="M20" s="721"/>
      <c r="N20" s="721"/>
    </row>
    <row r="21" spans="2:37">
      <c r="J21" s="721"/>
      <c r="K21" s="721"/>
      <c r="L21" s="721"/>
      <c r="M21" s="721"/>
      <c r="N21" s="721"/>
      <c r="S21" s="26" t="s">
        <v>381</v>
      </c>
      <c r="T21" s="61" t="str">
        <f t="shared" ref="T21:AF21" si="2">T12</f>
        <v>201608</v>
      </c>
      <c r="U21" s="61" t="str">
        <f t="shared" si="2"/>
        <v>201607</v>
      </c>
      <c r="V21" s="61" t="str">
        <f t="shared" si="2"/>
        <v>201606</v>
      </c>
      <c r="W21" s="61" t="str">
        <f t="shared" si="2"/>
        <v>201605</v>
      </c>
      <c r="X21" s="61" t="str">
        <f t="shared" si="2"/>
        <v>201604</v>
      </c>
      <c r="Y21" s="61" t="str">
        <f t="shared" si="2"/>
        <v>201603</v>
      </c>
      <c r="Z21" s="61" t="str">
        <f t="shared" si="2"/>
        <v>201602</v>
      </c>
      <c r="AA21" s="61" t="str">
        <f t="shared" si="2"/>
        <v>201601</v>
      </c>
      <c r="AB21" s="61" t="str">
        <f t="shared" si="2"/>
        <v>201512</v>
      </c>
      <c r="AC21" s="61" t="str">
        <f t="shared" si="2"/>
        <v>201511</v>
      </c>
      <c r="AD21" s="61" t="str">
        <f t="shared" si="2"/>
        <v>201510</v>
      </c>
      <c r="AE21" s="61" t="str">
        <f t="shared" si="2"/>
        <v>201509</v>
      </c>
      <c r="AF21" s="61" t="str">
        <f t="shared" si="2"/>
        <v>201508</v>
      </c>
      <c r="AG21" s="26" t="s">
        <v>190</v>
      </c>
      <c r="AH21" s="26" t="s">
        <v>191</v>
      </c>
    </row>
    <row r="22" spans="2:37">
      <c r="J22" s="721"/>
      <c r="K22" s="721"/>
      <c r="L22" s="721"/>
      <c r="M22" s="721"/>
      <c r="N22" s="721"/>
      <c r="S22" s="26" t="s">
        <v>186</v>
      </c>
      <c r="T22" s="32">
        <f t="shared" ref="T22:AF22" ca="1" si="3">T14/T13</f>
        <v>0.3419142128194449</v>
      </c>
      <c r="U22" s="32">
        <f t="shared" ca="1" si="3"/>
        <v>0.37070705133532361</v>
      </c>
      <c r="V22" s="32">
        <f t="shared" ca="1" si="3"/>
        <v>0.34127248670258714</v>
      </c>
      <c r="W22" s="32">
        <f t="shared" ca="1" si="3"/>
        <v>0.32978794281947377</v>
      </c>
      <c r="X22" s="32">
        <f t="shared" ca="1" si="3"/>
        <v>0.32153257110423811</v>
      </c>
      <c r="Y22" s="32">
        <f t="shared" ca="1" si="3"/>
        <v>0.32397733969459619</v>
      </c>
      <c r="Z22" s="32">
        <f t="shared" ca="1" si="3"/>
        <v>0.34960088999719235</v>
      </c>
      <c r="AA22" s="32">
        <f t="shared" ca="1" si="3"/>
        <v>0.3611553659090555</v>
      </c>
      <c r="AB22" s="32">
        <f t="shared" ca="1" si="3"/>
        <v>0.33556982597744767</v>
      </c>
      <c r="AC22" s="32">
        <f t="shared" ca="1" si="3"/>
        <v>0.35203676427524822</v>
      </c>
      <c r="AD22" s="32">
        <f t="shared" ca="1" si="3"/>
        <v>0.365987900540786</v>
      </c>
      <c r="AE22" s="32">
        <f t="shared" ca="1" si="3"/>
        <v>0.35270720627933955</v>
      </c>
      <c r="AF22" s="32">
        <f t="shared" ca="1" si="3"/>
        <v>0.39239983318203214</v>
      </c>
      <c r="AG22" s="32">
        <f ca="1">T22/AF22-1</f>
        <v>-0.12865861831079639</v>
      </c>
      <c r="AH22" s="32">
        <f ca="1">T22/U22-1</f>
        <v>-7.7670058910840889E-2</v>
      </c>
    </row>
    <row r="23" spans="2:37">
      <c r="J23" s="721"/>
      <c r="K23" s="721"/>
      <c r="L23" s="721"/>
      <c r="M23" s="721"/>
      <c r="N23" s="721"/>
      <c r="S23" s="26" t="s">
        <v>187</v>
      </c>
      <c r="T23" s="32">
        <f ca="1">T15/T$13</f>
        <v>0.57208768900196416</v>
      </c>
      <c r="U23" s="32">
        <f t="shared" ref="U23:AF23" ca="1" si="4">U15/U$13</f>
        <v>0.59752880433508704</v>
      </c>
      <c r="V23" s="32">
        <f t="shared" ca="1" si="4"/>
        <v>0.53111198281346228</v>
      </c>
      <c r="W23" s="32">
        <f t="shared" ca="1" si="4"/>
        <v>0.5324054940191848</v>
      </c>
      <c r="X23" s="32">
        <f t="shared" ca="1" si="4"/>
        <v>0.54625948176758909</v>
      </c>
      <c r="Y23" s="32">
        <f t="shared" ca="1" si="4"/>
        <v>0.52640221364721185</v>
      </c>
      <c r="Z23" s="32">
        <f t="shared" ca="1" si="4"/>
        <v>0.56330776755012268</v>
      </c>
      <c r="AA23" s="32">
        <f t="shared" ca="1" si="4"/>
        <v>0.55016444199186765</v>
      </c>
      <c r="AB23" s="32">
        <f t="shared" ca="1" si="4"/>
        <v>0.48601383390612085</v>
      </c>
      <c r="AC23" s="32">
        <f t="shared" ca="1" si="4"/>
        <v>0.48320380341227737</v>
      </c>
      <c r="AD23" s="32">
        <f t="shared" ca="1" si="4"/>
        <v>0.51866028290290955</v>
      </c>
      <c r="AE23" s="32">
        <f t="shared" ca="1" si="4"/>
        <v>0.50771972809765931</v>
      </c>
      <c r="AF23" s="32">
        <f t="shared" ca="1" si="4"/>
        <v>0.61692465199431501</v>
      </c>
      <c r="AG23" s="32">
        <f ca="1">T23/AF23-1</f>
        <v>-7.2678183384968786E-2</v>
      </c>
      <c r="AH23" s="32">
        <f ca="1">T23/U23-1</f>
        <v>-4.2577219957509849E-2</v>
      </c>
    </row>
    <row r="24" spans="2:37">
      <c r="J24" s="721"/>
      <c r="K24" s="721"/>
      <c r="L24" s="721"/>
      <c r="M24" s="721"/>
      <c r="N24" s="721"/>
      <c r="S24" s="26" t="s">
        <v>188</v>
      </c>
      <c r="T24" s="32">
        <f t="shared" ref="T24:AF25" ca="1" si="5">T16/T$13</f>
        <v>0.29747044926522642</v>
      </c>
      <c r="U24" s="32">
        <f t="shared" ca="1" si="5"/>
        <v>0.24033445063113476</v>
      </c>
      <c r="V24" s="32">
        <f t="shared" ca="1" si="5"/>
        <v>0.29704804547847313</v>
      </c>
      <c r="W24" s="32">
        <f t="shared" ca="1" si="5"/>
        <v>0.335263111995593</v>
      </c>
      <c r="X24" s="32">
        <f t="shared" ca="1" si="5"/>
        <v>0.29248144531719728</v>
      </c>
      <c r="Y24" s="32">
        <f t="shared" ca="1" si="5"/>
        <v>0.34869798075815839</v>
      </c>
      <c r="Z24" s="32">
        <f t="shared" ca="1" si="5"/>
        <v>0.29873059169114563</v>
      </c>
      <c r="AA24" s="32">
        <f t="shared" ca="1" si="5"/>
        <v>0.27160356155689791</v>
      </c>
      <c r="AB24" s="32">
        <f t="shared" ca="1" si="5"/>
        <v>0.3535091740816716</v>
      </c>
      <c r="AC24" s="32">
        <f t="shared" ca="1" si="5"/>
        <v>0.38106865332122597</v>
      </c>
      <c r="AD24" s="32">
        <f t="shared" ca="1" si="5"/>
        <v>0.34227802557435316</v>
      </c>
      <c r="AE24" s="32">
        <f t="shared" ca="1" si="5"/>
        <v>0.39995836901961207</v>
      </c>
      <c r="AF24" s="32">
        <f t="shared" ca="1" si="5"/>
        <v>0.28038770227838494</v>
      </c>
      <c r="AG24" s="32">
        <f ca="1">T24/AF24-1</f>
        <v>6.0925450182122365E-2</v>
      </c>
      <c r="AH24" s="32">
        <f ca="1">T24/U24-1</f>
        <v>0.23773536621174629</v>
      </c>
    </row>
    <row r="25" spans="2:37">
      <c r="S25" s="26" t="s">
        <v>189</v>
      </c>
      <c r="T25" s="32">
        <f t="shared" ca="1" si="5"/>
        <v>0.13044186173280942</v>
      </c>
      <c r="U25" s="32">
        <f t="shared" ca="1" si="5"/>
        <v>0.1621367450337782</v>
      </c>
      <c r="V25" s="32">
        <f t="shared" ca="1" si="5"/>
        <v>0.17183997170806461</v>
      </c>
      <c r="W25" s="32">
        <f t="shared" ca="1" si="5"/>
        <v>0.13233139398522226</v>
      </c>
      <c r="X25" s="32">
        <f t="shared" ca="1" si="5"/>
        <v>0.16125907291521363</v>
      </c>
      <c r="Y25" s="32">
        <f t="shared" ca="1" si="5"/>
        <v>0.12489980559462981</v>
      </c>
      <c r="Z25" s="32">
        <f t="shared" ca="1" si="5"/>
        <v>0.13796164075873166</v>
      </c>
      <c r="AA25" s="32">
        <f t="shared" ca="1" si="5"/>
        <v>0.17823199645123441</v>
      </c>
      <c r="AB25" s="32">
        <f t="shared" ca="1" si="5"/>
        <v>0.16047699201220758</v>
      </c>
      <c r="AC25" s="32">
        <f t="shared" ca="1" si="5"/>
        <v>0.13572754326649666</v>
      </c>
      <c r="AD25" s="32">
        <f t="shared" ca="1" si="5"/>
        <v>0.13906169152273726</v>
      </c>
      <c r="AE25" s="32">
        <f t="shared" ca="1" si="5"/>
        <v>9.2321902882728568E-2</v>
      </c>
      <c r="AF25" s="32">
        <f t="shared" ca="1" si="5"/>
        <v>0.10268764572730005</v>
      </c>
      <c r="AG25" s="32">
        <f ca="1">T25/AF25-1</f>
        <v>0.27027804376014397</v>
      </c>
      <c r="AH25" s="32">
        <f ca="1">T25/U25-1</f>
        <v>-0.19548242006687466</v>
      </c>
    </row>
    <row r="28" spans="2:37">
      <c r="S28" s="25" t="s">
        <v>200</v>
      </c>
    </row>
    <row r="29" spans="2:37">
      <c r="T29" s="26" t="s">
        <v>206</v>
      </c>
      <c r="U29" s="26" t="s">
        <v>207</v>
      </c>
      <c r="V29" s="26" t="s">
        <v>208</v>
      </c>
      <c r="W29" s="26" t="s">
        <v>209</v>
      </c>
      <c r="X29" s="26" t="s">
        <v>210</v>
      </c>
      <c r="Y29" s="26" t="s">
        <v>211</v>
      </c>
      <c r="Z29" s="26" t="s">
        <v>212</v>
      </c>
      <c r="AA29" s="26" t="s">
        <v>213</v>
      </c>
      <c r="AB29" s="26" t="s">
        <v>214</v>
      </c>
      <c r="AC29" s="26" t="s">
        <v>215</v>
      </c>
      <c r="AD29" s="26" t="s">
        <v>216</v>
      </c>
      <c r="AE29" s="26" t="s">
        <v>217</v>
      </c>
      <c r="AF29" s="26" t="s">
        <v>218</v>
      </c>
      <c r="AG29" s="26" t="s">
        <v>219</v>
      </c>
      <c r="AH29" s="26" t="s">
        <v>220</v>
      </c>
      <c r="AI29" s="26" t="s">
        <v>221</v>
      </c>
      <c r="AJ29" s="26" t="s">
        <v>222</v>
      </c>
    </row>
    <row r="30" spans="2:37">
      <c r="R30" s="26" t="str">
        <f>"历史数据!"&amp;G2&amp;Q13</f>
        <v>历史数据!AG337</v>
      </c>
      <c r="S30" s="26" t="s">
        <v>201</v>
      </c>
      <c r="T30" s="26">
        <f ca="1">IF(OFFSET(INDIRECT($R$30),0,S$2),OFFSET(INDIRECT($R$30),0,S$2),#N/A)</f>
        <v>2615441</v>
      </c>
      <c r="U30" s="26">
        <f t="shared" ref="U30:AE30" ca="1" si="6">IF(OFFSET(INDIRECT($R$30),0,T$2),OFFSET(INDIRECT($R$30),0,T$2),#N/A)</f>
        <v>3185603</v>
      </c>
      <c r="V30" s="26">
        <f t="shared" ca="1" si="6"/>
        <v>2386603</v>
      </c>
      <c r="W30" s="26">
        <f t="shared" ca="1" si="6"/>
        <v>2233604</v>
      </c>
      <c r="X30" s="26">
        <f t="shared" ca="1" si="6"/>
        <v>2260695</v>
      </c>
      <c r="Y30" s="26">
        <f t="shared" ca="1" si="6"/>
        <v>2396986</v>
      </c>
      <c r="Z30" s="26">
        <f t="shared" ca="1" si="6"/>
        <v>3695896</v>
      </c>
      <c r="AA30" s="26">
        <f t="shared" ca="1" si="6"/>
        <v>3522636</v>
      </c>
      <c r="AB30" s="26">
        <f t="shared" ca="1" si="6"/>
        <v>2011265</v>
      </c>
      <c r="AC30" s="26">
        <f t="shared" ca="1" si="6"/>
        <v>2098675</v>
      </c>
      <c r="AD30" s="26">
        <f t="shared" ca="1" si="6"/>
        <v>1604864</v>
      </c>
      <c r="AE30" s="26">
        <f t="shared" ca="1" si="6"/>
        <v>1572153</v>
      </c>
      <c r="AF30" s="68">
        <f ca="1">AVERAGE(T30:AE30)</f>
        <v>2465368.4166666665</v>
      </c>
      <c r="AG30" s="68">
        <f ca="1">MAX(T30:AE30)</f>
        <v>3695896</v>
      </c>
      <c r="AH30" s="68">
        <f ca="1">MIN(T30:AE30)</f>
        <v>1572153</v>
      </c>
    </row>
    <row r="31" spans="2:37">
      <c r="B31" s="26" t="str">
        <f>B1&amp;"活跃趋势"</f>
        <v>小花仙活跃趋势</v>
      </c>
      <c r="S31" s="26" t="s">
        <v>202</v>
      </c>
      <c r="T31" s="26">
        <f ca="1">IF(OFFSET(INDIRECT($R$30),0,S$3),OFFSET(INDIRECT($R$30),0,S$3),#N/A)</f>
        <v>2396915</v>
      </c>
      <c r="U31" s="26">
        <f t="shared" ref="U31:AE31" ca="1" si="7">IF(OFFSET(INDIRECT($R$30),0,T$3),OFFSET(INDIRECT($R$30),0,T$3),#N/A)</f>
        <v>2433089</v>
      </c>
      <c r="V31" s="26">
        <f t="shared" ca="1" si="7"/>
        <v>2456690</v>
      </c>
      <c r="W31" s="26">
        <f t="shared" ca="1" si="7"/>
        <v>2492362</v>
      </c>
      <c r="X31" s="26">
        <f t="shared" ca="1" si="7"/>
        <v>2244622</v>
      </c>
      <c r="Y31" s="26">
        <f t="shared" ca="1" si="7"/>
        <v>2270752</v>
      </c>
      <c r="Z31" s="26">
        <f t="shared" ca="1" si="7"/>
        <v>3702887</v>
      </c>
      <c r="AA31" s="26">
        <f t="shared" ca="1" si="7"/>
        <v>4240679</v>
      </c>
      <c r="AB31" s="26">
        <f t="shared" ca="1" si="7"/>
        <v>2073070</v>
      </c>
      <c r="AC31" s="26">
        <f t="shared" ca="1" si="7"/>
        <v>2474303</v>
      </c>
      <c r="AD31" s="26">
        <f t="shared" ca="1" si="7"/>
        <v>1911529</v>
      </c>
      <c r="AE31" s="26">
        <f t="shared" ca="1" si="7"/>
        <v>1714358</v>
      </c>
      <c r="AF31" s="68">
        <f ca="1">AVERAGE(T31:AE31)</f>
        <v>2534271.3333333335</v>
      </c>
      <c r="AG31" s="68">
        <f ca="1">MAX(T31:AE31)</f>
        <v>4240679</v>
      </c>
      <c r="AH31" s="68">
        <f ca="1">MIN(T31:AE31)</f>
        <v>1714358</v>
      </c>
    </row>
    <row r="32" spans="2:37">
      <c r="S32" s="26" t="s">
        <v>203</v>
      </c>
      <c r="T32" s="26">
        <f ca="1">IF(OFFSET(INDIRECT($R$30),0,S$4),OFFSET(INDIRECT($R$30),0,S$4),#N/A)</f>
        <v>2250101</v>
      </c>
      <c r="U32" s="26">
        <f t="shared" ref="U32:AE32" ca="1" si="8">IF(OFFSET(INDIRECT($R$30),0,T$4),OFFSET(INDIRECT($R$30),0,T$4),#N/A)</f>
        <v>3396481</v>
      </c>
      <c r="V32" s="26">
        <f t="shared" ca="1" si="8"/>
        <v>2159635</v>
      </c>
      <c r="W32" s="26">
        <f t="shared" ca="1" si="8"/>
        <v>2402319</v>
      </c>
      <c r="X32" s="26">
        <f t="shared" ca="1" si="8"/>
        <v>2098562</v>
      </c>
      <c r="Y32" s="26">
        <f t="shared" ca="1" si="8"/>
        <v>2187932</v>
      </c>
      <c r="Z32" s="26">
        <f t="shared" ca="1" si="8"/>
        <v>3353765</v>
      </c>
      <c r="AA32" s="26">
        <f t="shared" ca="1" si="8"/>
        <v>3879678</v>
      </c>
      <c r="AB32" s="26">
        <f t="shared" ca="1" si="8"/>
        <v>2305975</v>
      </c>
      <c r="AC32" s="26">
        <f t="shared" ca="1" si="8"/>
        <v>2290185</v>
      </c>
      <c r="AD32" s="26">
        <f t="shared" ca="1" si="8"/>
        <v>1826991</v>
      </c>
      <c r="AE32" s="26">
        <f t="shared" ca="1" si="8"/>
        <v>1792986</v>
      </c>
      <c r="AF32" s="26">
        <f ca="1">AVERAGE(T32:AE32)</f>
        <v>2495384.1666666665</v>
      </c>
      <c r="AG32" s="26">
        <f ca="1">MAX(T32:AE32)</f>
        <v>3879678</v>
      </c>
      <c r="AH32" s="26">
        <f ca="1">MIN(T32:AE32)</f>
        <v>1792986</v>
      </c>
    </row>
    <row r="33" spans="19:34">
      <c r="S33" s="26" t="s">
        <v>205</v>
      </c>
      <c r="T33" s="26">
        <f ca="1">IF(OFFSET(INDIRECT($R$30),0,S$5),OFFSET(INDIRECT($R$30),0,S$5),#N/A)</f>
        <v>2439158</v>
      </c>
      <c r="U33" s="26">
        <f t="shared" ref="U33:AE33" ca="1" si="9">IF(OFFSET(INDIRECT($R$30),0,T$5),OFFSET(INDIRECT($R$30),0,T$5),#N/A)</f>
        <v>2649896</v>
      </c>
      <c r="V33" s="26">
        <f t="shared" ca="1" si="9"/>
        <v>1771556</v>
      </c>
      <c r="W33" s="26">
        <f t="shared" ca="1" si="9"/>
        <v>2078990</v>
      </c>
      <c r="X33" s="26">
        <f t="shared" ca="1" si="9"/>
        <v>1846153</v>
      </c>
      <c r="Y33" s="26">
        <f t="shared" ca="1" si="9"/>
        <v>1968052</v>
      </c>
      <c r="Z33" s="26">
        <f t="shared" ca="1" si="9"/>
        <v>2815722</v>
      </c>
      <c r="AA33" s="26">
        <f t="shared" ca="1" si="9"/>
        <v>2806783</v>
      </c>
      <c r="AB33" s="26" t="e">
        <f t="shared" ca="1" si="9"/>
        <v>#N/A</v>
      </c>
      <c r="AC33" s="26" t="e">
        <f t="shared" ca="1" si="9"/>
        <v>#N/A</v>
      </c>
      <c r="AD33" s="26" t="e">
        <f t="shared" ca="1" si="9"/>
        <v>#N/A</v>
      </c>
      <c r="AE33" s="26" t="e">
        <f t="shared" ca="1" si="9"/>
        <v>#N/A</v>
      </c>
      <c r="AF33" s="26" t="e">
        <f ca="1">AVERAGE(T33:AE33)</f>
        <v>#N/A</v>
      </c>
      <c r="AG33" s="26" t="e">
        <f ca="1">MAX(T33:AE33)</f>
        <v>#N/A</v>
      </c>
      <c r="AH33" s="26" t="e">
        <f ca="1">MIN(T33:AE33)</f>
        <v>#N/A</v>
      </c>
    </row>
    <row r="49" spans="2:37" ht="28.5" customHeight="1"/>
    <row r="50" spans="2:37" ht="24.75" customHeight="1"/>
    <row r="51" spans="2:37">
      <c r="S51" s="25" t="s">
        <v>229</v>
      </c>
    </row>
    <row r="52" spans="2:37" ht="20.25" customHeight="1">
      <c r="B52" s="26" t="str">
        <f>B1&amp;"活跃用户构成的趋势"</f>
        <v>小花仙活跃用户构成的趋势</v>
      </c>
      <c r="S52" s="25" t="s">
        <v>230</v>
      </c>
    </row>
    <row r="53" spans="2:37">
      <c r="T53" s="26" t="s">
        <v>206</v>
      </c>
      <c r="U53" s="26" t="s">
        <v>207</v>
      </c>
      <c r="V53" s="26" t="s">
        <v>208</v>
      </c>
      <c r="W53" s="26" t="s">
        <v>209</v>
      </c>
      <c r="X53" s="26" t="s">
        <v>210</v>
      </c>
      <c r="Y53" s="26" t="s">
        <v>211</v>
      </c>
      <c r="Z53" s="26" t="s">
        <v>212</v>
      </c>
      <c r="AA53" s="26" t="s">
        <v>213</v>
      </c>
      <c r="AB53" s="26" t="s">
        <v>214</v>
      </c>
      <c r="AC53" s="26" t="s">
        <v>215</v>
      </c>
      <c r="AD53" s="26" t="s">
        <v>216</v>
      </c>
      <c r="AE53" s="26" t="s">
        <v>217</v>
      </c>
      <c r="AF53" s="26" t="s">
        <v>218</v>
      </c>
      <c r="AG53" s="26" t="s">
        <v>219</v>
      </c>
      <c r="AH53" s="26" t="s">
        <v>220</v>
      </c>
      <c r="AI53" s="26" t="s">
        <v>221</v>
      </c>
      <c r="AJ53" s="26" t="s">
        <v>222</v>
      </c>
    </row>
    <row r="54" spans="2:37" ht="33.75" customHeight="1">
      <c r="R54" s="26" t="str">
        <f>"历史数据!"&amp;G2&amp;Q65</f>
        <v>历史数据!AG286</v>
      </c>
      <c r="S54" s="26" t="s">
        <v>201</v>
      </c>
      <c r="T54" s="68">
        <f ca="1">IF(OFFSET(INDIRECT($R$54),0,S$2),OFFSET(INDIRECT($R$54),0,S$2),#N/A)</f>
        <v>1395216</v>
      </c>
      <c r="U54" s="68">
        <f t="shared" ref="U54:AE54" ca="1" si="10">IF(OFFSET(INDIRECT($R$54),0,T$2),OFFSET(INDIRECT($R$54),0,T$2),#N/A)</f>
        <v>3630687</v>
      </c>
      <c r="V54" s="68">
        <f t="shared" ca="1" si="10"/>
        <v>1954840</v>
      </c>
      <c r="W54" s="68">
        <f t="shared" ca="1" si="10"/>
        <v>1546370</v>
      </c>
      <c r="X54" s="68">
        <f t="shared" ca="1" si="10"/>
        <v>1472969</v>
      </c>
      <c r="Y54" s="68">
        <f t="shared" ca="1" si="10"/>
        <v>1524008</v>
      </c>
      <c r="Z54" s="68">
        <f t="shared" ca="1" si="10"/>
        <v>2196087</v>
      </c>
      <c r="AA54" s="68">
        <f t="shared" ca="1" si="10"/>
        <v>3178634</v>
      </c>
      <c r="AB54" s="68">
        <f t="shared" ca="1" si="10"/>
        <v>1624604</v>
      </c>
      <c r="AC54" s="68">
        <f t="shared" ca="1" si="10"/>
        <v>1533215</v>
      </c>
      <c r="AD54" s="68">
        <f t="shared" ca="1" si="10"/>
        <v>1379945</v>
      </c>
      <c r="AE54" s="68">
        <f t="shared" ca="1" si="10"/>
        <v>1492353</v>
      </c>
      <c r="AF54" s="68">
        <f ca="1">AVERAGE(T54:AE54)</f>
        <v>1910744</v>
      </c>
      <c r="AG54" s="68">
        <f ca="1">MAX(T54:AE54)</f>
        <v>3630687</v>
      </c>
      <c r="AH54" s="68">
        <f ca="1">MIN(T54:AE54)</f>
        <v>1379945</v>
      </c>
    </row>
    <row r="55" spans="2:37">
      <c r="S55" s="26" t="s">
        <v>202</v>
      </c>
      <c r="T55" s="68">
        <f ca="1">IF(OFFSET(INDIRECT($R$54),0,S$3),OFFSET(INDIRECT($R$54),0,S$3),#N/A)</f>
        <v>2822937</v>
      </c>
      <c r="U55" s="68">
        <f t="shared" ref="U55:AE55" ca="1" si="11">IF(OFFSET(INDIRECT($R$54),0,T$3),OFFSET(INDIRECT($R$54),0,T$3),#N/A)</f>
        <v>3413846</v>
      </c>
      <c r="V55" s="68">
        <f t="shared" ca="1" si="11"/>
        <v>1637380</v>
      </c>
      <c r="W55" s="68">
        <f t="shared" ca="1" si="11"/>
        <v>2193667</v>
      </c>
      <c r="X55" s="68">
        <f t="shared" ca="1" si="11"/>
        <v>1757809</v>
      </c>
      <c r="Y55" s="68">
        <f t="shared" ca="1" si="11"/>
        <v>1672920</v>
      </c>
      <c r="Z55" s="68">
        <f t="shared" ca="1" si="11"/>
        <v>3107399</v>
      </c>
      <c r="AA55" s="68">
        <f t="shared" ca="1" si="11"/>
        <v>3707611</v>
      </c>
      <c r="AB55" s="68">
        <f t="shared" ca="1" si="11"/>
        <v>1631720</v>
      </c>
      <c r="AC55" s="68">
        <f t="shared" ca="1" si="11"/>
        <v>1950768</v>
      </c>
      <c r="AD55" s="68">
        <f t="shared" ca="1" si="11"/>
        <v>1937355</v>
      </c>
      <c r="AE55" s="68">
        <f t="shared" ca="1" si="11"/>
        <v>1378111</v>
      </c>
      <c r="AF55" s="68">
        <f ca="1">AVERAGE(T55:AE55)</f>
        <v>2267626.9166666665</v>
      </c>
      <c r="AG55" s="68">
        <f ca="1">MAX(T55:AE55)</f>
        <v>3707611</v>
      </c>
      <c r="AH55" s="68">
        <f ca="1">MIN(T55:AE55)</f>
        <v>1378111</v>
      </c>
    </row>
    <row r="56" spans="2:37">
      <c r="S56" s="26" t="s">
        <v>203</v>
      </c>
      <c r="T56" s="68">
        <f ca="1">IF(OFFSET(INDIRECT($R$54),0,S$4),OFFSET(INDIRECT($R$54),0,S$4),#N/A)</f>
        <v>1522422</v>
      </c>
      <c r="U56" s="68">
        <f t="shared" ref="U56:AE56" ca="1" si="12">IF(OFFSET(INDIRECT($R$54),0,T$4),OFFSET(INDIRECT($R$54),0,T$4),#N/A)</f>
        <v>4114216</v>
      </c>
      <c r="V56" s="68">
        <f t="shared" ca="1" si="12"/>
        <v>2515526</v>
      </c>
      <c r="W56" s="68">
        <f t="shared" ca="1" si="12"/>
        <v>2407531</v>
      </c>
      <c r="X56" s="68">
        <f t="shared" ca="1" si="12"/>
        <v>1708580</v>
      </c>
      <c r="Y56" s="68">
        <f t="shared" ca="1" si="12"/>
        <v>1391512</v>
      </c>
      <c r="Z56" s="68">
        <f t="shared" ca="1" si="12"/>
        <v>2306725</v>
      </c>
      <c r="AA56" s="68">
        <f t="shared" ca="1" si="12"/>
        <v>3436365</v>
      </c>
      <c r="AB56" s="68">
        <f t="shared" ca="1" si="12"/>
        <v>1989580</v>
      </c>
      <c r="AC56" s="68">
        <f t="shared" ca="1" si="12"/>
        <v>1503939</v>
      </c>
      <c r="AD56" s="68">
        <f t="shared" ca="1" si="12"/>
        <v>1379187</v>
      </c>
      <c r="AE56" s="68">
        <f t="shared" ca="1" si="12"/>
        <v>1417623</v>
      </c>
      <c r="AF56" s="68">
        <f ca="1">AVERAGE(T56:AE56)</f>
        <v>2141100.5</v>
      </c>
      <c r="AG56" s="68">
        <f ca="1">MAX(T56:AE56)</f>
        <v>4114216</v>
      </c>
      <c r="AH56" s="68">
        <f ca="1">MIN(T56:AE56)</f>
        <v>1379187</v>
      </c>
    </row>
    <row r="57" spans="2:37">
      <c r="S57" s="26" t="s">
        <v>205</v>
      </c>
      <c r="T57" s="68">
        <f ca="1">IF(OFFSET(INDIRECT($R$54),0,S$5),OFFSET(INDIRECT($R$54),0,S$5),#N/A)</f>
        <v>2436637</v>
      </c>
      <c r="U57" s="68">
        <f t="shared" ref="U57:AE57" ca="1" si="13">IF(OFFSET(INDIRECT($R$54),0,T$5),OFFSET(INDIRECT($R$54),0,T$5),#N/A)</f>
        <v>3902830</v>
      </c>
      <c r="V57" s="68">
        <f t="shared" ca="1" si="13"/>
        <v>2032684</v>
      </c>
      <c r="W57" s="68">
        <f t="shared" ca="1" si="13"/>
        <v>2110296</v>
      </c>
      <c r="X57" s="68">
        <f t="shared" ca="1" si="13"/>
        <v>1776531</v>
      </c>
      <c r="Y57" s="68">
        <f t="shared" ca="1" si="13"/>
        <v>1700927</v>
      </c>
      <c r="Z57" s="68">
        <f t="shared" ca="1" si="13"/>
        <v>2941687</v>
      </c>
      <c r="AA57" s="68">
        <f t="shared" ca="1" si="13"/>
        <v>2774210</v>
      </c>
      <c r="AB57" s="68" t="e">
        <f t="shared" ca="1" si="13"/>
        <v>#N/A</v>
      </c>
      <c r="AC57" s="68" t="e">
        <f t="shared" ca="1" si="13"/>
        <v>#N/A</v>
      </c>
      <c r="AD57" s="68" t="e">
        <f t="shared" ca="1" si="13"/>
        <v>#N/A</v>
      </c>
      <c r="AE57" s="68" t="e">
        <f t="shared" ca="1" si="13"/>
        <v>#N/A</v>
      </c>
      <c r="AF57" s="68" t="e">
        <f ca="1">AVERAGE(T57:AE57)</f>
        <v>#N/A</v>
      </c>
      <c r="AG57" s="68" t="e">
        <f ca="1">MAX(T57:AE57)</f>
        <v>#N/A</v>
      </c>
      <c r="AH57" s="68" t="e">
        <f ca="1">MIN(T57:AE57)</f>
        <v>#N/A</v>
      </c>
    </row>
    <row r="60" spans="2:37">
      <c r="S60" s="25" t="s">
        <v>231</v>
      </c>
    </row>
    <row r="61" spans="2:37">
      <c r="P61" s="26" t="s">
        <v>240</v>
      </c>
      <c r="Q61" s="26" t="s">
        <v>196</v>
      </c>
      <c r="R61" s="26" t="s">
        <v>197</v>
      </c>
      <c r="T61" s="61" t="str">
        <f>T12</f>
        <v>201608</v>
      </c>
      <c r="U61" s="61" t="str">
        <f t="shared" ref="U61:AK61" si="14">U12</f>
        <v>201607</v>
      </c>
      <c r="V61" s="61" t="str">
        <f t="shared" si="14"/>
        <v>201606</v>
      </c>
      <c r="W61" s="61" t="str">
        <f t="shared" si="14"/>
        <v>201605</v>
      </c>
      <c r="X61" s="61" t="str">
        <f t="shared" si="14"/>
        <v>201604</v>
      </c>
      <c r="Y61" s="61" t="str">
        <f t="shared" si="14"/>
        <v>201603</v>
      </c>
      <c r="Z61" s="61" t="str">
        <f t="shared" si="14"/>
        <v>201602</v>
      </c>
      <c r="AA61" s="61" t="str">
        <f t="shared" si="14"/>
        <v>201601</v>
      </c>
      <c r="AB61" s="61" t="str">
        <f t="shared" si="14"/>
        <v>201512</v>
      </c>
      <c r="AC61" s="61" t="str">
        <f t="shared" si="14"/>
        <v>201511</v>
      </c>
      <c r="AD61" s="61" t="str">
        <f t="shared" si="14"/>
        <v>201510</v>
      </c>
      <c r="AE61" s="61" t="str">
        <f t="shared" si="14"/>
        <v>201509</v>
      </c>
      <c r="AF61" s="61" t="str">
        <f t="shared" si="14"/>
        <v>201508</v>
      </c>
      <c r="AG61" s="61" t="str">
        <f t="shared" si="14"/>
        <v>同比</v>
      </c>
      <c r="AH61" s="61" t="str">
        <f t="shared" si="14"/>
        <v>环比</v>
      </c>
      <c r="AI61" s="61" t="str">
        <f t="shared" si="14"/>
        <v>本月占比</v>
      </c>
      <c r="AJ61" s="61" t="str">
        <f t="shared" si="14"/>
        <v>上月占比</v>
      </c>
      <c r="AK61" s="61" t="str">
        <f t="shared" si="14"/>
        <v>去年占比</v>
      </c>
    </row>
    <row r="62" spans="2:37">
      <c r="P62" s="26">
        <f>历史数据!F16</f>
        <v>16</v>
      </c>
      <c r="Q62" s="26">
        <f>P62+$B$7</f>
        <v>298</v>
      </c>
      <c r="R62" s="26">
        <f>Q62-历史数据!$B$2</f>
        <v>296</v>
      </c>
      <c r="S62" s="26" t="s">
        <v>232</v>
      </c>
      <c r="T62" s="26">
        <f ca="1">HLOOKUP(T$11,历史数据!$I$3:$XFD$1048576,$R62,FALSE)</f>
        <v>2363140</v>
      </c>
      <c r="U62" s="26">
        <f ca="1">HLOOKUP(U$11,历史数据!$I$3:$XFD$1048576,$R62,FALSE)</f>
        <v>2232137</v>
      </c>
      <c r="V62" s="26">
        <f ca="1">HLOOKUP(V$11,历史数据!$I$3:$XFD$1048576,$R62,FALSE)</f>
        <v>1302797</v>
      </c>
      <c r="W62" s="26">
        <f ca="1">HLOOKUP(W$11,历史数据!$I$3:$XFD$1048576,$R62,FALSE)</f>
        <v>1407951</v>
      </c>
      <c r="X62" s="26">
        <f ca="1">HLOOKUP(X$11,历史数据!$I$3:$XFD$1048576,$R62,FALSE)</f>
        <v>1696836</v>
      </c>
      <c r="Y62" s="26">
        <f ca="1">HLOOKUP(Y$11,历史数据!$I$3:$XFD$1048576,$R62,FALSE)</f>
        <v>1626934</v>
      </c>
      <c r="Z62" s="26">
        <f ca="1">HLOOKUP(Z$11,历史数据!$I$3:$XFD$1048576,$R62,FALSE)</f>
        <v>3152270</v>
      </c>
      <c r="AA62" s="26">
        <f ca="1">HLOOKUP(AA$11,历史数据!$I$3:$XFD$1048576,$R62,FALSE)</f>
        <v>1824397</v>
      </c>
      <c r="AB62" s="26">
        <f ca="1">HLOOKUP(AB$11,历史数据!$I$3:$XFD$1048576,$R62,FALSE)</f>
        <v>1024813</v>
      </c>
      <c r="AC62" s="26">
        <f ca="1">HLOOKUP(AC$11,历史数据!$I$3:$XFD$1048576,$R62,FALSE)</f>
        <v>1067457</v>
      </c>
      <c r="AD62" s="26">
        <f ca="1">HLOOKUP(AD$11,历史数据!$I$3:$XFD$1048576,$R62,FALSE)</f>
        <v>1120299</v>
      </c>
      <c r="AE62" s="26">
        <f ca="1">HLOOKUP(AE$11,历史数据!$I$3:$XFD$1048576,$R62,FALSE)</f>
        <v>1625190</v>
      </c>
      <c r="AF62" s="26">
        <f ca="1">HLOOKUP(AF$11,历史数据!$I$3:$XFD$1048576,$R62,FALSE)</f>
        <v>2804275</v>
      </c>
      <c r="AG62" s="32">
        <f ca="1">T62/AF62-1</f>
        <v>-0.15730803861960752</v>
      </c>
      <c r="AH62" s="32">
        <f ca="1">T62/U62-1</f>
        <v>5.8689498001242679E-2</v>
      </c>
      <c r="AI62" s="32">
        <f ca="1">T62/T$65</f>
        <v>0.8518244833664359</v>
      </c>
      <c r="AJ62" s="32">
        <f ca="1">U62/$U$65</f>
        <v>0.75879486838674548</v>
      </c>
      <c r="AK62" s="32">
        <f ca="1">AF62/$AF$65</f>
        <v>0.816058538601109</v>
      </c>
    </row>
    <row r="63" spans="2:37">
      <c r="S63" s="26" t="s">
        <v>234</v>
      </c>
      <c r="T63" s="26">
        <f ca="1">T65-T62</f>
        <v>411070</v>
      </c>
      <c r="U63" s="26">
        <f t="shared" ref="U63:AF63" ca="1" si="15">U65-U62</f>
        <v>709550</v>
      </c>
      <c r="V63" s="26">
        <f t="shared" ca="1" si="15"/>
        <v>398130</v>
      </c>
      <c r="W63" s="26">
        <f t="shared" ca="1" si="15"/>
        <v>368580</v>
      </c>
      <c r="X63" s="26">
        <f t="shared" ca="1" si="15"/>
        <v>413460</v>
      </c>
      <c r="Y63" s="26">
        <f t="shared" ca="1" si="15"/>
        <v>405750</v>
      </c>
      <c r="Z63" s="26">
        <f t="shared" ca="1" si="15"/>
        <v>750560</v>
      </c>
      <c r="AA63" s="26">
        <f t="shared" ca="1" si="15"/>
        <v>612240</v>
      </c>
      <c r="AB63" s="26">
        <f t="shared" ca="1" si="15"/>
        <v>392810</v>
      </c>
      <c r="AC63" s="26">
        <f t="shared" ca="1" si="15"/>
        <v>311730</v>
      </c>
      <c r="AD63" s="26">
        <f t="shared" ca="1" si="15"/>
        <v>383640</v>
      </c>
      <c r="AE63" s="26">
        <f t="shared" ca="1" si="15"/>
        <v>364390</v>
      </c>
      <c r="AF63" s="26">
        <f t="shared" ca="1" si="15"/>
        <v>632090</v>
      </c>
      <c r="AG63" s="32">
        <f ca="1">T63/AF63-1</f>
        <v>-0.34966539575060518</v>
      </c>
      <c r="AH63" s="32">
        <f ca="1">T63/U63-1</f>
        <v>-0.42066098231273341</v>
      </c>
      <c r="AI63" s="32">
        <f ca="1">T63/T$65</f>
        <v>0.14817551663356415</v>
      </c>
      <c r="AJ63" s="32">
        <f ca="1">U63/$U$65</f>
        <v>0.24120513161325458</v>
      </c>
      <c r="AK63" s="32">
        <f ca="1">AF63/$AF$65</f>
        <v>0.18394146139889098</v>
      </c>
    </row>
    <row r="64" spans="2:37">
      <c r="P64" s="26">
        <f>历史数据!F10</f>
        <v>10</v>
      </c>
      <c r="Q64" s="26">
        <f>P64+$B$7</f>
        <v>292</v>
      </c>
      <c r="R64" s="26">
        <f>Q64-历史数据!$B$2</f>
        <v>290</v>
      </c>
      <c r="S64" s="26" t="s">
        <v>235</v>
      </c>
      <c r="T64" s="26">
        <f ca="1">HLOOKUP(T$11,历史数据!$I$3:$XFD$1048576,$R64,FALSE)</f>
        <v>329470</v>
      </c>
      <c r="U64" s="26">
        <f ca="1">HLOOKUP(U$11,历史数据!$I$3:$XFD$1048576,$R64,FALSE)</f>
        <v>627320</v>
      </c>
      <c r="V64" s="26">
        <f ca="1">HLOOKUP(V$11,历史数据!$I$3:$XFD$1048576,$R64,FALSE)</f>
        <v>315140</v>
      </c>
      <c r="W64" s="26">
        <f ca="1">HLOOKUP(W$11,历史数据!$I$3:$XFD$1048576,$R64,FALSE)</f>
        <v>284640</v>
      </c>
      <c r="X64" s="26">
        <f ca="1">HLOOKUP(X$11,历史数据!$I$3:$XFD$1048576,$R64,FALSE)</f>
        <v>328320</v>
      </c>
      <c r="Y64" s="26">
        <f ca="1">HLOOKUP(Y$11,历史数据!$I$3:$XFD$1048576,$R64,FALSE)</f>
        <v>319300</v>
      </c>
      <c r="Z64" s="26">
        <f ca="1">HLOOKUP(Z$11,历史数据!$I$3:$XFD$1048576,$R64,FALSE)</f>
        <v>663300</v>
      </c>
      <c r="AA64" s="26">
        <f ca="1">HLOOKUP(AA$11,历史数据!$I$3:$XFD$1048576,$R64,FALSE)</f>
        <v>523670</v>
      </c>
      <c r="AB64" s="26">
        <f ca="1">HLOOKUP(AB$11,历史数据!$I$3:$XFD$1048576,$R64,FALSE)</f>
        <v>302640</v>
      </c>
      <c r="AC64" s="26">
        <f ca="1">HLOOKUP(AC$11,历史数据!$I$3:$XFD$1048576,$R64,FALSE)</f>
        <v>219380</v>
      </c>
      <c r="AD64" s="26">
        <f ca="1">HLOOKUP(AD$11,历史数据!$I$3:$XFD$1048576,$R64,FALSE)</f>
        <v>289330</v>
      </c>
      <c r="AE64" s="26">
        <f ca="1">HLOOKUP(AE$11,历史数据!$I$3:$XFD$1048576,$R64,FALSE)</f>
        <v>265990</v>
      </c>
      <c r="AF64" s="26">
        <f ca="1">HLOOKUP(AF$11,历史数据!$I$3:$XFD$1048576,$R64,FALSE)</f>
        <v>528860</v>
      </c>
      <c r="AG64" s="32">
        <f ca="1">T64/AF64-1</f>
        <v>-0.37701849260673903</v>
      </c>
      <c r="AH64" s="32">
        <f ca="1">T64/U64-1</f>
        <v>-0.47479755148887326</v>
      </c>
      <c r="AI64" s="32">
        <f ca="1">T64/T$65</f>
        <v>0.11876173757574228</v>
      </c>
      <c r="AJ64" s="32">
        <f ca="1">U64/$U$65</f>
        <v>0.21325178375537573</v>
      </c>
      <c r="AK64" s="32">
        <f ca="1">AF64/$AF$65</f>
        <v>0.15390099712923394</v>
      </c>
    </row>
    <row r="65" spans="2:37">
      <c r="P65" s="26">
        <f>历史数据!F4</f>
        <v>4</v>
      </c>
      <c r="Q65" s="26">
        <f>P65+$B$7</f>
        <v>286</v>
      </c>
      <c r="R65" s="26">
        <f>Q65-历史数据!$B$2</f>
        <v>284</v>
      </c>
      <c r="S65" s="26" t="s">
        <v>233</v>
      </c>
      <c r="T65" s="26">
        <f ca="1">HLOOKUP(T$11,历史数据!$I$3:$XFD$1048576,$R65,FALSE)</f>
        <v>2774210</v>
      </c>
      <c r="U65" s="26">
        <f ca="1">HLOOKUP(U$11,历史数据!$I$3:$XFD$1048576,$R65,FALSE)</f>
        <v>2941687</v>
      </c>
      <c r="V65" s="26">
        <f ca="1">HLOOKUP(V$11,历史数据!$I$3:$XFD$1048576,$R65,FALSE)</f>
        <v>1700927</v>
      </c>
      <c r="W65" s="26">
        <f ca="1">HLOOKUP(W$11,历史数据!$I$3:$XFD$1048576,$R65,FALSE)</f>
        <v>1776531</v>
      </c>
      <c r="X65" s="26">
        <f ca="1">HLOOKUP(X$11,历史数据!$I$3:$XFD$1048576,$R65,FALSE)</f>
        <v>2110296</v>
      </c>
      <c r="Y65" s="26">
        <f ca="1">HLOOKUP(Y$11,历史数据!$I$3:$XFD$1048576,$R65,FALSE)</f>
        <v>2032684</v>
      </c>
      <c r="Z65" s="26">
        <f ca="1">HLOOKUP(Z$11,历史数据!$I$3:$XFD$1048576,$R65,FALSE)</f>
        <v>3902830</v>
      </c>
      <c r="AA65" s="26">
        <f ca="1">HLOOKUP(AA$11,历史数据!$I$3:$XFD$1048576,$R65,FALSE)</f>
        <v>2436637</v>
      </c>
      <c r="AB65" s="26">
        <f ca="1">HLOOKUP(AB$11,历史数据!$I$3:$XFD$1048576,$R65,FALSE)</f>
        <v>1417623</v>
      </c>
      <c r="AC65" s="26">
        <f ca="1">HLOOKUP(AC$11,历史数据!$I$3:$XFD$1048576,$R65,FALSE)</f>
        <v>1379187</v>
      </c>
      <c r="AD65" s="26">
        <f ca="1">HLOOKUP(AD$11,历史数据!$I$3:$XFD$1048576,$R65,FALSE)</f>
        <v>1503939</v>
      </c>
      <c r="AE65" s="26">
        <f ca="1">HLOOKUP(AE$11,历史数据!$I$3:$XFD$1048576,$R65,FALSE)</f>
        <v>1989580</v>
      </c>
      <c r="AF65" s="26">
        <f ca="1">HLOOKUP(AF$11,历史数据!$I$3:$XFD$1048576,$R65,FALSE)</f>
        <v>3436365</v>
      </c>
      <c r="AG65" s="32">
        <f ca="1">T65/AF65-1</f>
        <v>-0.19269053200111164</v>
      </c>
      <c r="AH65" s="32">
        <f ca="1">T65/U65-1</f>
        <v>-5.6932297691766665E-2</v>
      </c>
      <c r="AI65" s="32">
        <f ca="1">T65/T$65</f>
        <v>1</v>
      </c>
      <c r="AJ65" s="32">
        <f ca="1">U65/$U$65</f>
        <v>1</v>
      </c>
      <c r="AK65" s="32">
        <f ca="1">AF65/$AF$65</f>
        <v>1</v>
      </c>
    </row>
    <row r="66" spans="2:37">
      <c r="AG66" s="32"/>
      <c r="AH66" s="32"/>
      <c r="AI66" s="32"/>
      <c r="AJ66" s="32"/>
      <c r="AK66" s="32"/>
    </row>
    <row r="70" spans="2:37">
      <c r="S70" s="25" t="s">
        <v>238</v>
      </c>
    </row>
    <row r="71" spans="2:37">
      <c r="P71" s="26" t="s">
        <v>240</v>
      </c>
      <c r="Q71" s="26" t="s">
        <v>196</v>
      </c>
      <c r="R71" s="26" t="s">
        <v>197</v>
      </c>
      <c r="S71" s="26" t="s">
        <v>241</v>
      </c>
      <c r="T71" s="61" t="str">
        <f>T12</f>
        <v>201608</v>
      </c>
      <c r="U71" s="61" t="str">
        <f t="shared" ref="U71:AF71" si="16">U12</f>
        <v>201607</v>
      </c>
      <c r="V71" s="61" t="str">
        <f t="shared" si="16"/>
        <v>201606</v>
      </c>
      <c r="W71" s="61" t="str">
        <f t="shared" si="16"/>
        <v>201605</v>
      </c>
      <c r="X71" s="61" t="str">
        <f t="shared" si="16"/>
        <v>201604</v>
      </c>
      <c r="Y71" s="61" t="str">
        <f t="shared" si="16"/>
        <v>201603</v>
      </c>
      <c r="Z71" s="61" t="str">
        <f t="shared" si="16"/>
        <v>201602</v>
      </c>
      <c r="AA71" s="61" t="str">
        <f t="shared" si="16"/>
        <v>201601</v>
      </c>
      <c r="AB71" s="61" t="str">
        <f t="shared" si="16"/>
        <v>201512</v>
      </c>
      <c r="AC71" s="61" t="str">
        <f t="shared" si="16"/>
        <v>201511</v>
      </c>
      <c r="AD71" s="61" t="str">
        <f t="shared" si="16"/>
        <v>201510</v>
      </c>
      <c r="AE71" s="61" t="str">
        <f t="shared" si="16"/>
        <v>201509</v>
      </c>
      <c r="AF71" s="61" t="str">
        <f t="shared" si="16"/>
        <v>201508</v>
      </c>
    </row>
    <row r="72" spans="2:37">
      <c r="P72" s="26">
        <v>22</v>
      </c>
      <c r="Q72" s="26">
        <f>P72+$B$7</f>
        <v>304</v>
      </c>
      <c r="R72" s="26">
        <f>Q72-历史数据!$B$2</f>
        <v>302</v>
      </c>
      <c r="S72" s="542" t="s">
        <v>753</v>
      </c>
      <c r="T72" s="196">
        <f ca="1">HLOOKUP(T$11,历史数据!$I$3:$XFD$1048576,$R72,FALSE)</f>
        <v>4634</v>
      </c>
      <c r="U72" s="196">
        <f ca="1">HLOOKUP(U$11,历史数据!$I$3:$XFD$1048576,$R72,FALSE)</f>
        <v>6338</v>
      </c>
      <c r="V72" s="196">
        <f ca="1">HLOOKUP(V$11,历史数据!$I$3:$XFD$1048576,$R72,FALSE)</f>
        <v>4242</v>
      </c>
      <c r="W72" s="196">
        <f ca="1">HLOOKUP(W$11,历史数据!$I$3:$XFD$1048576,$R72,FALSE)</f>
        <v>3380</v>
      </c>
      <c r="X72" s="196">
        <f ca="1">HLOOKUP(X$11,历史数据!$I$3:$XFD$1048576,$R72,FALSE)</f>
        <v>3074</v>
      </c>
      <c r="Y72" s="196">
        <f ca="1">HLOOKUP(Y$11,历史数据!$I$3:$XFD$1048576,$R72,FALSE)</f>
        <v>2541</v>
      </c>
      <c r="Z72" s="196">
        <f ca="1">HLOOKUP(Z$11,历史数据!$I$3:$XFD$1048576,$R72,FALSE)</f>
        <v>4248</v>
      </c>
      <c r="AA72" s="196">
        <f ca="1">HLOOKUP(AA$11,历史数据!$I$3:$XFD$1048576,$R72,FALSE)</f>
        <v>3608</v>
      </c>
      <c r="AB72" s="196">
        <f ca="1">HLOOKUP(AB$11,历史数据!$I$3:$XFD$1048576,$R72,FALSE)</f>
        <v>2267</v>
      </c>
      <c r="AC72" s="196">
        <f ca="1">HLOOKUP(AC$11,历史数据!$I$3:$XFD$1048576,$R72,FALSE)</f>
        <v>4036</v>
      </c>
      <c r="AD72" s="196">
        <f ca="1">HLOOKUP(AD$11,历史数据!$I$3:$XFD$1048576,$R72,FALSE)</f>
        <v>1503</v>
      </c>
      <c r="AE72" s="196">
        <f ca="1">HLOOKUP(AE$11,历史数据!$I$3:$XFD$1048576,$R72,FALSE)</f>
        <v>1513</v>
      </c>
      <c r="AF72" s="196">
        <f ca="1">HLOOKUP(AF$11,历史数据!$I$3:$XFD$1048576,$R72,FALSE)</f>
        <v>3715</v>
      </c>
      <c r="AG72" s="207"/>
    </row>
    <row r="73" spans="2:37">
      <c r="P73" s="26">
        <v>23</v>
      </c>
      <c r="Q73" s="26">
        <f>P73+$B$7</f>
        <v>305</v>
      </c>
      <c r="R73" s="26">
        <f>Q73-历史数据!$B$2</f>
        <v>303</v>
      </c>
      <c r="S73" s="29" t="s">
        <v>754</v>
      </c>
      <c r="T73" s="196">
        <f ca="1">HLOOKUP(T$11,历史数据!$I$3:$XFD$1048576,$R73,FALSE)</f>
        <v>5479</v>
      </c>
      <c r="U73" s="196">
        <f ca="1">HLOOKUP(U$11,历史数据!$I$3:$XFD$1048576,$R73,FALSE)</f>
        <v>6840</v>
      </c>
      <c r="V73" s="196">
        <f ca="1">HLOOKUP(V$11,历史数据!$I$3:$XFD$1048576,$R73,FALSE)</f>
        <v>4673</v>
      </c>
      <c r="W73" s="196">
        <f ca="1">HLOOKUP(W$11,历史数据!$I$3:$XFD$1048576,$R73,FALSE)</f>
        <v>4809</v>
      </c>
      <c r="X73" s="196">
        <f ca="1">HLOOKUP(X$11,历史数据!$I$3:$XFD$1048576,$R73,FALSE)</f>
        <v>4303</v>
      </c>
      <c r="Y73" s="196">
        <f ca="1">HLOOKUP(Y$11,历史数据!$I$3:$XFD$1048576,$R73,FALSE)</f>
        <v>5374</v>
      </c>
      <c r="Z73" s="196">
        <f ca="1">HLOOKUP(Z$11,历史数据!$I$3:$XFD$1048576,$R73,FALSE)</f>
        <v>7997</v>
      </c>
      <c r="AA73" s="196">
        <f ca="1">HLOOKUP(AA$11,历史数据!$I$3:$XFD$1048576,$R73,FALSE)</f>
        <v>4290</v>
      </c>
      <c r="AB73" s="196">
        <f ca="1">HLOOKUP(AB$11,历史数据!$I$3:$XFD$1048576,$R73,FALSE)</f>
        <v>4143</v>
      </c>
      <c r="AC73" s="196">
        <f ca="1">HLOOKUP(AC$11,历史数据!$I$3:$XFD$1048576,$R73,FALSE)</f>
        <v>2579</v>
      </c>
      <c r="AD73" s="196">
        <f ca="1">HLOOKUP(AD$11,历史数据!$I$3:$XFD$1048576,$R73,FALSE)</f>
        <v>3105</v>
      </c>
      <c r="AE73" s="196">
        <f ca="1">HLOOKUP(AE$11,历史数据!$I$3:$XFD$1048576,$R73,FALSE)</f>
        <v>3722</v>
      </c>
      <c r="AF73" s="196">
        <f ca="1">HLOOKUP(AF$11,历史数据!$I$3:$XFD$1048576,$R73,FALSE)</f>
        <v>6035</v>
      </c>
    </row>
    <row r="74" spans="2:37">
      <c r="B74" s="26" t="str">
        <f>B1&amp;"活跃用户构成情况"</f>
        <v>小花仙活跃用户构成情况</v>
      </c>
      <c r="P74" s="26">
        <v>24</v>
      </c>
      <c r="Q74" s="26">
        <f>P74+$B$7</f>
        <v>306</v>
      </c>
      <c r="R74" s="26">
        <f>Q74-历史数据!$B$2</f>
        <v>304</v>
      </c>
      <c r="S74" s="29" t="s">
        <v>755</v>
      </c>
      <c r="T74" s="196">
        <f ca="1">HLOOKUP(T$11,历史数据!$I$3:$XFD$1048576,$R74,FALSE)</f>
        <v>20650</v>
      </c>
      <c r="U74" s="196">
        <f ca="1">HLOOKUP(U$11,历史数据!$I$3:$XFD$1048576,$R74,FALSE)</f>
        <v>18940</v>
      </c>
      <c r="V74" s="196">
        <f ca="1">HLOOKUP(V$11,历史数据!$I$3:$XFD$1048576,$R74,FALSE)</f>
        <v>17498</v>
      </c>
      <c r="W74" s="196">
        <f ca="1">HLOOKUP(W$11,历史数据!$I$3:$XFD$1048576,$R74,FALSE)</f>
        <v>18888</v>
      </c>
      <c r="X74" s="196">
        <f ca="1">HLOOKUP(X$11,历史数据!$I$3:$XFD$1048576,$R74,FALSE)</f>
        <v>19062</v>
      </c>
      <c r="Y74" s="196">
        <f ca="1">HLOOKUP(Y$11,历史数据!$I$3:$XFD$1048576,$R74,FALSE)</f>
        <v>19698</v>
      </c>
      <c r="Z74" s="196">
        <f ca="1">HLOOKUP(Z$11,历史数据!$I$3:$XFD$1048576,$R74,FALSE)</f>
        <v>19760</v>
      </c>
      <c r="AA74" s="196">
        <f ca="1">HLOOKUP(AA$11,历史数据!$I$3:$XFD$1048576,$R74,FALSE)</f>
        <v>18509</v>
      </c>
      <c r="AB74" s="196">
        <f ca="1">HLOOKUP(AB$11,历史数据!$I$3:$XFD$1048576,$R74,FALSE)</f>
        <v>17643</v>
      </c>
      <c r="AC74" s="196">
        <f ca="1">HLOOKUP(AC$11,历史数据!$I$3:$XFD$1048576,$R74,FALSE)</f>
        <v>17171</v>
      </c>
      <c r="AD74" s="196">
        <f ca="1">HLOOKUP(AD$11,历史数据!$I$3:$XFD$1048576,$R74,FALSE)</f>
        <v>18270</v>
      </c>
      <c r="AE74" s="196">
        <f ca="1">HLOOKUP(AE$11,历史数据!$I$3:$XFD$1048576,$R74,FALSE)</f>
        <v>19927</v>
      </c>
      <c r="AF74" s="196">
        <f ca="1">HLOOKUP(AF$11,历史数据!$I$3:$XFD$1048576,$R74,FALSE)</f>
        <v>23182</v>
      </c>
    </row>
    <row r="75" spans="2:37">
      <c r="P75" s="26">
        <v>25</v>
      </c>
      <c r="Q75" s="26">
        <f>P75+$B$7</f>
        <v>307</v>
      </c>
      <c r="R75" s="26">
        <f>Q75-历史数据!$B$2</f>
        <v>305</v>
      </c>
      <c r="S75" s="29" t="s">
        <v>756</v>
      </c>
      <c r="T75" s="196">
        <f ca="1">HLOOKUP(T$11,历史数据!$I$3:$XFD$1048576,$R75,FALSE)</f>
        <v>7278</v>
      </c>
      <c r="U75" s="196">
        <f ca="1">HLOOKUP(U$11,历史数据!$I$3:$XFD$1048576,$R75,FALSE)</f>
        <v>11775</v>
      </c>
      <c r="V75" s="196">
        <f ca="1">HLOOKUP(V$11,历史数据!$I$3:$XFD$1048576,$R75,FALSE)</f>
        <v>8001</v>
      </c>
      <c r="W75" s="196">
        <f ca="1">HLOOKUP(W$11,历史数据!$I$3:$XFD$1048576,$R75,FALSE)</f>
        <v>5298</v>
      </c>
      <c r="X75" s="196">
        <f ca="1">HLOOKUP(X$11,历史数据!$I$3:$XFD$1048576,$R75,FALSE)</f>
        <v>7343</v>
      </c>
      <c r="Y75" s="196">
        <f ca="1">HLOOKUP(Y$11,历史数据!$I$3:$XFD$1048576,$R75,FALSE)</f>
        <v>4805</v>
      </c>
      <c r="Z75" s="196">
        <f ca="1">HLOOKUP(Z$11,历史数据!$I$3:$XFD$1048576,$R75,FALSE)</f>
        <v>10805</v>
      </c>
      <c r="AA75" s="196">
        <f ca="1">HLOOKUP(AA$11,历史数据!$I$3:$XFD$1048576,$R75,FALSE)</f>
        <v>7810</v>
      </c>
      <c r="AB75" s="196">
        <f ca="1">HLOOKUP(AB$11,历史数据!$I$3:$XFD$1048576,$R75,FALSE)</f>
        <v>7011</v>
      </c>
      <c r="AC75" s="196">
        <f ca="1">HLOOKUP(AC$11,历史数据!$I$3:$XFD$1048576,$R75,FALSE)</f>
        <v>4981</v>
      </c>
      <c r="AD75" s="196">
        <f ca="1">HLOOKUP(AD$11,历史数据!$I$3:$XFD$1048576,$R75,FALSE)</f>
        <v>6091</v>
      </c>
      <c r="AE75" s="196">
        <f ca="1">HLOOKUP(AE$11,历史数据!$I$3:$XFD$1048576,$R75,FALSE)</f>
        <v>5395</v>
      </c>
      <c r="AF75" s="196">
        <f ca="1">HLOOKUP(AF$11,历史数据!$I$3:$XFD$1048576,$R75,FALSE)</f>
        <v>9996</v>
      </c>
    </row>
    <row r="76" spans="2:37">
      <c r="T76" s="207"/>
    </row>
    <row r="79" spans="2:37">
      <c r="S79" s="26" t="s">
        <v>242</v>
      </c>
    </row>
    <row r="80" spans="2:37">
      <c r="P80" s="26" t="s">
        <v>240</v>
      </c>
      <c r="Q80" s="26" t="s">
        <v>196</v>
      </c>
      <c r="R80" s="26" t="s">
        <v>197</v>
      </c>
      <c r="T80" s="61" t="str">
        <f>T12</f>
        <v>201608</v>
      </c>
      <c r="U80" s="61" t="str">
        <f t="shared" ref="U80:AF80" si="17">U12</f>
        <v>201607</v>
      </c>
      <c r="V80" s="61" t="str">
        <f t="shared" si="17"/>
        <v>201606</v>
      </c>
      <c r="W80" s="61" t="str">
        <f t="shared" si="17"/>
        <v>201605</v>
      </c>
      <c r="X80" s="61" t="str">
        <f t="shared" si="17"/>
        <v>201604</v>
      </c>
      <c r="Y80" s="61" t="str">
        <f t="shared" si="17"/>
        <v>201603</v>
      </c>
      <c r="Z80" s="61" t="str">
        <f t="shared" si="17"/>
        <v>201602</v>
      </c>
      <c r="AA80" s="61" t="str">
        <f t="shared" si="17"/>
        <v>201601</v>
      </c>
      <c r="AB80" s="61" t="str">
        <f t="shared" si="17"/>
        <v>201512</v>
      </c>
      <c r="AC80" s="61" t="str">
        <f t="shared" si="17"/>
        <v>201511</v>
      </c>
      <c r="AD80" s="61" t="str">
        <f t="shared" si="17"/>
        <v>201510</v>
      </c>
      <c r="AE80" s="61" t="str">
        <f t="shared" si="17"/>
        <v>201509</v>
      </c>
      <c r="AF80" s="61" t="str">
        <f t="shared" si="17"/>
        <v>201508</v>
      </c>
    </row>
    <row r="81" spans="16:32">
      <c r="P81" s="26">
        <f>历史数据!F26</f>
        <v>26</v>
      </c>
      <c r="Q81" s="26">
        <f>P81+$B$7</f>
        <v>308</v>
      </c>
      <c r="R81" s="26">
        <f>Q81-历史数据!$B$2</f>
        <v>306</v>
      </c>
      <c r="S81" s="542" t="s">
        <v>40</v>
      </c>
      <c r="T81" s="26">
        <f ca="1">HLOOKUP(T$11,历史数据!$I$3:$XFD$1048576,$R81,FALSE)</f>
        <v>4634</v>
      </c>
      <c r="U81" s="26">
        <f ca="1">HLOOKUP(U$11,历史数据!$I$3:$XFD$1048576,$R81,FALSE)</f>
        <v>6338</v>
      </c>
      <c r="V81" s="26">
        <f ca="1">HLOOKUP(V$11,历史数据!$I$3:$XFD$1048576,$R81,FALSE)</f>
        <v>4242</v>
      </c>
      <c r="W81" s="26">
        <f ca="1">HLOOKUP(W$11,历史数据!$I$3:$XFD$1048576,$R81,FALSE)</f>
        <v>3380</v>
      </c>
      <c r="X81" s="26">
        <f ca="1">HLOOKUP(X$11,历史数据!$I$3:$XFD$1048576,$R81,FALSE)</f>
        <v>3074</v>
      </c>
      <c r="Y81" s="26">
        <f ca="1">HLOOKUP(Y$11,历史数据!$I$3:$XFD$1048576,$R81,FALSE)</f>
        <v>2541</v>
      </c>
      <c r="Z81" s="26">
        <f ca="1">HLOOKUP(Z$11,历史数据!$I$3:$XFD$1048576,$R81,FALSE)</f>
        <v>4248</v>
      </c>
      <c r="AA81" s="26">
        <f ca="1">HLOOKUP(AA$11,历史数据!$I$3:$XFD$1048576,$R81,FALSE)</f>
        <v>3608</v>
      </c>
      <c r="AB81" s="26">
        <f ca="1">HLOOKUP(AB$11,历史数据!$I$3:$XFD$1048576,$R81,FALSE)</f>
        <v>2267</v>
      </c>
      <c r="AC81" s="26">
        <f ca="1">HLOOKUP(AC$11,历史数据!$I$3:$XFD$1048576,$R81,FALSE)</f>
        <v>4036</v>
      </c>
      <c r="AD81" s="26">
        <f ca="1">HLOOKUP(AD$11,历史数据!$I$3:$XFD$1048576,$R81,FALSE)</f>
        <v>1503</v>
      </c>
      <c r="AE81" s="26">
        <f ca="1">HLOOKUP(AE$11,历史数据!$I$3:$XFD$1048576,$R81,FALSE)</f>
        <v>1513</v>
      </c>
      <c r="AF81" s="26">
        <f ca="1">HLOOKUP(AF$11,历史数据!$I$3:$XFD$1048576,$R81,FALSE)</f>
        <v>3715</v>
      </c>
    </row>
    <row r="82" spans="16:32">
      <c r="P82" s="26">
        <f>历史数据!F27</f>
        <v>27</v>
      </c>
      <c r="Q82" s="26">
        <f>P82+$B$7</f>
        <v>309</v>
      </c>
      <c r="R82" s="26">
        <f>Q82-历史数据!$B$2</f>
        <v>307</v>
      </c>
      <c r="S82" s="29" t="s">
        <v>41</v>
      </c>
      <c r="T82" s="26">
        <f ca="1">HLOOKUP(T$11,历史数据!$I$3:$XFD$1048576,$R82,FALSE)</f>
        <v>25106</v>
      </c>
      <c r="U82" s="26">
        <f ca="1">HLOOKUP(U$11,历史数据!$I$3:$XFD$1048576,$R82,FALSE)</f>
        <v>26392</v>
      </c>
      <c r="V82" s="26">
        <f ca="1">HLOOKUP(V$11,历史数据!$I$3:$XFD$1048576,$R82,FALSE)</f>
        <v>20007</v>
      </c>
      <c r="W82" s="26">
        <f ca="1">HLOOKUP(W$11,历史数据!$I$3:$XFD$1048576,$R82,FALSE)</f>
        <v>20538</v>
      </c>
      <c r="X82" s="26">
        <f ca="1">HLOOKUP(X$11,历史数据!$I$3:$XFD$1048576,$R82,FALSE)</f>
        <v>21759</v>
      </c>
      <c r="Y82" s="26">
        <f ca="1">HLOOKUP(Y$11,历史数据!$I$3:$XFD$1048576,$R82,FALSE)</f>
        <v>21184</v>
      </c>
      <c r="Z82" s="26">
        <f ca="1">HLOOKUP(Z$11,历史数据!$I$3:$XFD$1048576,$R82,FALSE)</f>
        <v>29286</v>
      </c>
      <c r="AA82" s="26">
        <f ca="1">HLOOKUP(AA$11,历史数据!$I$3:$XFD$1048576,$R82,FALSE)</f>
        <v>21253</v>
      </c>
      <c r="AB82" s="26">
        <f ca="1">HLOOKUP(AB$11,历史数据!$I$3:$XFD$1048576,$R82,FALSE)</f>
        <v>20767</v>
      </c>
      <c r="AC82" s="26">
        <f ca="1">HLOOKUP(AC$11,历史数据!$I$3:$XFD$1048576,$R82,FALSE)</f>
        <v>17188</v>
      </c>
      <c r="AD82" s="26">
        <f ca="1">HLOOKUP(AD$11,历史数据!$I$3:$XFD$1048576,$R82,FALSE)</f>
        <v>19648</v>
      </c>
      <c r="AE82" s="26">
        <f ca="1">HLOOKUP(AE$11,历史数据!$I$3:$XFD$1048576,$R82,FALSE)</f>
        <v>21612</v>
      </c>
      <c r="AF82" s="26">
        <f ca="1">HLOOKUP(AF$11,历史数据!$I$3:$XFD$1048576,$R82,FALSE)</f>
        <v>30444</v>
      </c>
    </row>
    <row r="83" spans="16:32">
      <c r="P83" s="26">
        <f>历史数据!F28</f>
        <v>28</v>
      </c>
      <c r="Q83" s="26">
        <f>P83+$B$7</f>
        <v>310</v>
      </c>
      <c r="R83" s="26">
        <f>Q83-历史数据!$B$2</f>
        <v>308</v>
      </c>
      <c r="S83" s="29" t="s">
        <v>42</v>
      </c>
      <c r="T83" s="26">
        <f ca="1">HLOOKUP(T$11,历史数据!$I$3:$XFD$1048576,$R83,FALSE)</f>
        <v>3074</v>
      </c>
      <c r="U83" s="26">
        <f ca="1">HLOOKUP(U$11,历史数据!$I$3:$XFD$1048576,$R83,FALSE)</f>
        <v>6029</v>
      </c>
      <c r="V83" s="26">
        <f ca="1">HLOOKUP(V$11,历史数据!$I$3:$XFD$1048576,$R83,FALSE)</f>
        <v>4762</v>
      </c>
      <c r="W83" s="26">
        <f ca="1">HLOOKUP(W$11,历史数据!$I$3:$XFD$1048576,$R83,FALSE)</f>
        <v>2746</v>
      </c>
      <c r="X83" s="26">
        <f ca="1">HLOOKUP(X$11,历史数据!$I$3:$XFD$1048576,$R83,FALSE)</f>
        <v>3280</v>
      </c>
      <c r="Y83" s="26">
        <f ca="1">HLOOKUP(Y$11,历史数据!$I$3:$XFD$1048576,$R83,FALSE)</f>
        <v>2036</v>
      </c>
      <c r="Z83" s="26">
        <f ca="1">HLOOKUP(Z$11,历史数据!$I$3:$XFD$1048576,$R83,FALSE)</f>
        <v>3743</v>
      </c>
      <c r="AA83" s="26">
        <f ca="1">HLOOKUP(AA$11,历史数据!$I$3:$XFD$1048576,$R83,FALSE)</f>
        <v>4002</v>
      </c>
      <c r="AB83" s="26">
        <f ca="1">HLOOKUP(AB$11,历史数据!$I$3:$XFD$1048576,$R83,FALSE)</f>
        <v>2043</v>
      </c>
      <c r="AC83" s="26">
        <f ca="1">HLOOKUP(AC$11,历史数据!$I$3:$XFD$1048576,$R83,FALSE)</f>
        <v>1520</v>
      </c>
      <c r="AD83" s="26">
        <f ca="1">HLOOKUP(AD$11,历史数据!$I$3:$XFD$1048576,$R83,FALSE)</f>
        <v>1765</v>
      </c>
      <c r="AE83" s="26">
        <f ca="1">HLOOKUP(AE$11,历史数据!$I$3:$XFD$1048576,$R83,FALSE)</f>
        <v>1250</v>
      </c>
      <c r="AF83" s="26">
        <f ca="1">HLOOKUP(AF$11,历史数据!$I$3:$XFD$1048576,$R83,FALSE)</f>
        <v>3219</v>
      </c>
    </row>
    <row r="84" spans="16:32" ht="17.25">
      <c r="S84" s="585" t="s">
        <v>243</v>
      </c>
      <c r="T84" s="26">
        <f ca="1">SUM(T81:T83)</f>
        <v>32814</v>
      </c>
      <c r="U84" s="26">
        <f t="shared" ref="U84:AF84" ca="1" si="18">SUM(U81:U83)</f>
        <v>38759</v>
      </c>
      <c r="V84" s="26">
        <f t="shared" ca="1" si="18"/>
        <v>29011</v>
      </c>
      <c r="W84" s="26">
        <f t="shared" ca="1" si="18"/>
        <v>26664</v>
      </c>
      <c r="X84" s="26">
        <f t="shared" ca="1" si="18"/>
        <v>28113</v>
      </c>
      <c r="Y84" s="26">
        <f t="shared" ca="1" si="18"/>
        <v>25761</v>
      </c>
      <c r="Z84" s="26">
        <f t="shared" ca="1" si="18"/>
        <v>37277</v>
      </c>
      <c r="AA84" s="26">
        <f t="shared" ca="1" si="18"/>
        <v>28863</v>
      </c>
      <c r="AB84" s="26">
        <f t="shared" ca="1" si="18"/>
        <v>25077</v>
      </c>
      <c r="AC84" s="26">
        <f t="shared" ca="1" si="18"/>
        <v>22744</v>
      </c>
      <c r="AD84" s="26">
        <f t="shared" ca="1" si="18"/>
        <v>22916</v>
      </c>
      <c r="AE84" s="26">
        <f t="shared" ca="1" si="18"/>
        <v>24375</v>
      </c>
      <c r="AF84" s="26">
        <f t="shared" ca="1" si="18"/>
        <v>37378</v>
      </c>
    </row>
    <row r="87" spans="16:32">
      <c r="T87" s="61" t="str">
        <f>T12</f>
        <v>201608</v>
      </c>
      <c r="U87" s="61" t="str">
        <f t="shared" ref="U87:AF87" si="19">U12</f>
        <v>201607</v>
      </c>
      <c r="V87" s="61" t="str">
        <f t="shared" si="19"/>
        <v>201606</v>
      </c>
      <c r="W87" s="61" t="str">
        <f t="shared" si="19"/>
        <v>201605</v>
      </c>
      <c r="X87" s="61" t="str">
        <f t="shared" si="19"/>
        <v>201604</v>
      </c>
      <c r="Y87" s="61" t="str">
        <f t="shared" si="19"/>
        <v>201603</v>
      </c>
      <c r="Z87" s="61" t="str">
        <f t="shared" si="19"/>
        <v>201602</v>
      </c>
      <c r="AA87" s="61" t="str">
        <f t="shared" si="19"/>
        <v>201601</v>
      </c>
      <c r="AB87" s="61" t="str">
        <f t="shared" si="19"/>
        <v>201512</v>
      </c>
      <c r="AC87" s="61" t="str">
        <f t="shared" si="19"/>
        <v>201511</v>
      </c>
      <c r="AD87" s="61" t="str">
        <f t="shared" si="19"/>
        <v>201510</v>
      </c>
      <c r="AE87" s="61" t="str">
        <f t="shared" si="19"/>
        <v>201509</v>
      </c>
      <c r="AF87" s="61" t="str">
        <f t="shared" si="19"/>
        <v>201508</v>
      </c>
    </row>
    <row r="88" spans="16:32">
      <c r="S88" s="542" t="s">
        <v>244</v>
      </c>
      <c r="T88" s="32">
        <f ca="1">T81/T$84</f>
        <v>0.14122021088559761</v>
      </c>
      <c r="U88" s="32">
        <f t="shared" ref="U88:AF88" ca="1" si="20">U81/U$84</f>
        <v>0.16352331071493073</v>
      </c>
      <c r="V88" s="32">
        <f t="shared" ca="1" si="20"/>
        <v>0.14622039915893972</v>
      </c>
      <c r="W88" s="32">
        <f t="shared" ca="1" si="20"/>
        <v>0.12676267626762677</v>
      </c>
      <c r="X88" s="32">
        <f t="shared" ca="1" si="20"/>
        <v>0.10934443140184257</v>
      </c>
      <c r="Y88" s="32">
        <f t="shared" ca="1" si="20"/>
        <v>9.8637475253289864E-2</v>
      </c>
      <c r="Z88" s="32">
        <f t="shared" ca="1" si="20"/>
        <v>0.11395766826729618</v>
      </c>
      <c r="AA88" s="32">
        <f t="shared" ca="1" si="20"/>
        <v>0.12500433080414372</v>
      </c>
      <c r="AB88" s="32">
        <f t="shared" ca="1" si="20"/>
        <v>9.0401563185389E-2</v>
      </c>
      <c r="AC88" s="32">
        <f t="shared" ca="1" si="20"/>
        <v>0.17745339430179388</v>
      </c>
      <c r="AD88" s="32">
        <f t="shared" ca="1" si="20"/>
        <v>6.5587362541455752E-2</v>
      </c>
      <c r="AE88" s="32">
        <f t="shared" ca="1" si="20"/>
        <v>6.2071794871794872E-2</v>
      </c>
      <c r="AF88" s="32">
        <f t="shared" ca="1" si="20"/>
        <v>9.9390015517149127E-2</v>
      </c>
    </row>
    <row r="89" spans="16:32">
      <c r="S89" s="29" t="s">
        <v>245</v>
      </c>
      <c r="T89" s="32">
        <f t="shared" ref="T89:AF90" ca="1" si="21">T82/T$84</f>
        <v>0.7651002620832571</v>
      </c>
      <c r="U89" s="32">
        <f t="shared" ca="1" si="21"/>
        <v>0.68092572047782451</v>
      </c>
      <c r="V89" s="32">
        <f t="shared" ca="1" si="21"/>
        <v>0.6896349660473613</v>
      </c>
      <c r="W89" s="32">
        <f t="shared" ca="1" si="21"/>
        <v>0.77025202520252023</v>
      </c>
      <c r="X89" s="32">
        <f t="shared" ca="1" si="21"/>
        <v>0.77398356632163057</v>
      </c>
      <c r="Y89" s="32">
        <f t="shared" ca="1" si="21"/>
        <v>0.82232832576375137</v>
      </c>
      <c r="Z89" s="32">
        <f t="shared" ca="1" si="21"/>
        <v>0.78563189097835129</v>
      </c>
      <c r="AA89" s="32">
        <f t="shared" ca="1" si="21"/>
        <v>0.73634064373072794</v>
      </c>
      <c r="AB89" s="32">
        <f t="shared" ca="1" si="21"/>
        <v>0.82812936156637551</v>
      </c>
      <c r="AC89" s="32">
        <f t="shared" ca="1" si="21"/>
        <v>0.75571579317622228</v>
      </c>
      <c r="AD89" s="32">
        <f t="shared" ca="1" si="21"/>
        <v>0.85739221504625585</v>
      </c>
      <c r="AE89" s="32">
        <f t="shared" ca="1" si="21"/>
        <v>0.88664615384615386</v>
      </c>
      <c r="AF89" s="32">
        <f t="shared" ca="1" si="21"/>
        <v>0.81448980683824712</v>
      </c>
    </row>
    <row r="90" spans="16:32">
      <c r="S90" s="29" t="s">
        <v>246</v>
      </c>
      <c r="T90" s="32">
        <f t="shared" ca="1" si="21"/>
        <v>9.3679527031145238E-2</v>
      </c>
      <c r="U90" s="32">
        <f t="shared" ca="1" si="21"/>
        <v>0.15555096880724478</v>
      </c>
      <c r="V90" s="32">
        <f t="shared" ca="1" si="21"/>
        <v>0.16414463479369895</v>
      </c>
      <c r="W90" s="32">
        <f t="shared" ca="1" si="21"/>
        <v>0.10298529852985298</v>
      </c>
      <c r="X90" s="32">
        <f t="shared" ca="1" si="21"/>
        <v>0.11667200227652687</v>
      </c>
      <c r="Y90" s="32">
        <f t="shared" ca="1" si="21"/>
        <v>7.9034198982958742E-2</v>
      </c>
      <c r="Z90" s="32">
        <f t="shared" ca="1" si="21"/>
        <v>0.10041044075435256</v>
      </c>
      <c r="AA90" s="32">
        <f t="shared" ca="1" si="21"/>
        <v>0.13865502546512837</v>
      </c>
      <c r="AB90" s="32">
        <f t="shared" ca="1" si="21"/>
        <v>8.1469075248235434E-2</v>
      </c>
      <c r="AC90" s="32">
        <f t="shared" ca="1" si="21"/>
        <v>6.6830812521983821E-2</v>
      </c>
      <c r="AD90" s="32">
        <f t="shared" ca="1" si="21"/>
        <v>7.7020422412288361E-2</v>
      </c>
      <c r="AE90" s="32">
        <f t="shared" ca="1" si="21"/>
        <v>5.128205128205128E-2</v>
      </c>
      <c r="AF90" s="32">
        <f t="shared" ca="1" si="21"/>
        <v>8.6120177644603779E-2</v>
      </c>
    </row>
    <row r="95" spans="16:32" ht="17.25">
      <c r="S95" s="69" t="s">
        <v>247</v>
      </c>
    </row>
    <row r="96" spans="16:32" ht="17.25">
      <c r="P96" s="26" t="s">
        <v>240</v>
      </c>
      <c r="Q96" s="26" t="s">
        <v>196</v>
      </c>
      <c r="R96" s="26" t="s">
        <v>197</v>
      </c>
      <c r="S96" s="584" t="s">
        <v>829</v>
      </c>
      <c r="T96" s="61" t="str">
        <f>T12</f>
        <v>201608</v>
      </c>
      <c r="U96" s="61" t="str">
        <f t="shared" ref="U96:AF96" si="22">U12</f>
        <v>201607</v>
      </c>
      <c r="V96" s="61" t="str">
        <f t="shared" si="22"/>
        <v>201606</v>
      </c>
      <c r="W96" s="61" t="str">
        <f t="shared" si="22"/>
        <v>201605</v>
      </c>
      <c r="X96" s="61" t="str">
        <f t="shared" si="22"/>
        <v>201604</v>
      </c>
      <c r="Y96" s="61" t="str">
        <f t="shared" si="22"/>
        <v>201603</v>
      </c>
      <c r="Z96" s="61" t="str">
        <f t="shared" si="22"/>
        <v>201602</v>
      </c>
      <c r="AA96" s="61" t="str">
        <f t="shared" si="22"/>
        <v>201601</v>
      </c>
      <c r="AB96" s="61" t="str">
        <f t="shared" si="22"/>
        <v>201512</v>
      </c>
      <c r="AC96" s="61" t="str">
        <f t="shared" si="22"/>
        <v>201511</v>
      </c>
      <c r="AD96" s="61" t="str">
        <f t="shared" si="22"/>
        <v>201510</v>
      </c>
      <c r="AE96" s="61" t="str">
        <f t="shared" si="22"/>
        <v>201509</v>
      </c>
      <c r="AF96" s="61" t="str">
        <f t="shared" si="22"/>
        <v>201508</v>
      </c>
    </row>
    <row r="97" spans="2:32">
      <c r="B97" s="26" t="str">
        <f>B1&amp;"付费情况"</f>
        <v>小花仙付费情况</v>
      </c>
      <c r="P97" s="26">
        <f>历史数据!F38</f>
        <v>38</v>
      </c>
      <c r="Q97" s="26">
        <f>P97+$B$7</f>
        <v>320</v>
      </c>
      <c r="R97" s="26">
        <f>Q97-历史数据!$B$2</f>
        <v>318</v>
      </c>
      <c r="S97" s="542" t="s">
        <v>248</v>
      </c>
      <c r="T97" s="26">
        <f ca="1">HLOOKUP(T$11,历史数据!$I$3:$XFD$1048576,$R97,FALSE)</f>
        <v>157346</v>
      </c>
      <c r="U97" s="26">
        <f ca="1">HLOOKUP(U$11,历史数据!$I$3:$XFD$1048576,$R97,FALSE)</f>
        <v>223261</v>
      </c>
      <c r="V97" s="26">
        <f ca="1">HLOOKUP(V$11,历史数据!$I$3:$XFD$1048576,$R97,FALSE)</f>
        <v>155580</v>
      </c>
      <c r="W97" s="26">
        <f ca="1">HLOOKUP(W$11,历史数据!$I$3:$XFD$1048576,$R97,FALSE)</f>
        <v>106698</v>
      </c>
      <c r="X97" s="26">
        <f ca="1">HLOOKUP(X$11,历史数据!$I$3:$XFD$1048576,$R97,FALSE)</f>
        <v>112525</v>
      </c>
      <c r="Y97" s="26">
        <f ca="1">HLOOKUP(Y$11,历史数据!$I$3:$XFD$1048576,$R97,FALSE)</f>
        <v>103911</v>
      </c>
      <c r="Z97" s="26">
        <f ca="1">HLOOKUP(Z$11,历史数据!$I$3:$XFD$1048576,$R97,FALSE)</f>
        <v>207175</v>
      </c>
      <c r="AA97" s="26">
        <f ca="1">HLOOKUP(AA$11,历史数据!$I$3:$XFD$1048576,$R97,FALSE)</f>
        <v>131026</v>
      </c>
      <c r="AB97" s="26">
        <f ca="1">HLOOKUP(AB$11,历史数据!$I$3:$XFD$1048576,$R97,FALSE)</f>
        <v>75103</v>
      </c>
      <c r="AC97" s="26">
        <f ca="1">HLOOKUP(AC$11,历史数据!$I$3:$XFD$1048576,$R97,FALSE)</f>
        <v>87691</v>
      </c>
      <c r="AD97" s="26">
        <f ca="1">HLOOKUP(AD$11,历史数据!$I$3:$XFD$1048576,$R97,FALSE)</f>
        <v>67629</v>
      </c>
      <c r="AE97" s="26">
        <f ca="1">HLOOKUP(AE$11,历史数据!$I$3:$XFD$1048576,$R97,FALSE)</f>
        <v>76130</v>
      </c>
      <c r="AF97" s="26">
        <f ca="1">HLOOKUP(AF$11,历史数据!$I$3:$XFD$1048576,$R97,FALSE)</f>
        <v>163146</v>
      </c>
    </row>
    <row r="98" spans="2:32">
      <c r="P98" s="26">
        <f>历史数据!F39</f>
        <v>39</v>
      </c>
      <c r="Q98" s="26">
        <f>P98+$B$7</f>
        <v>321</v>
      </c>
      <c r="R98" s="26">
        <f>Q98-历史数据!$B$2</f>
        <v>319</v>
      </c>
      <c r="S98" s="29" t="s">
        <v>249</v>
      </c>
      <c r="T98" s="26">
        <f ca="1">HLOOKUP(T$11,历史数据!$I$3:$XFD$1048576,$R98,FALSE)</f>
        <v>164965</v>
      </c>
      <c r="U98" s="26">
        <f ca="1">HLOOKUP(U$11,历史数据!$I$3:$XFD$1048576,$R98,FALSE)</f>
        <v>199859</v>
      </c>
      <c r="V98" s="26">
        <f ca="1">HLOOKUP(V$11,历史数据!$I$3:$XFD$1048576,$R98,FALSE)</f>
        <v>140572</v>
      </c>
      <c r="W98" s="26">
        <f ca="1">HLOOKUP(W$11,历史数据!$I$3:$XFD$1048576,$R98,FALSE)</f>
        <v>112266</v>
      </c>
      <c r="X98" s="26">
        <f ca="1">HLOOKUP(X$11,历史数据!$I$3:$XFD$1048576,$R98,FALSE)</f>
        <v>148540</v>
      </c>
      <c r="Y98" s="26">
        <f ca="1">HLOOKUP(Y$11,历史数据!$I$3:$XFD$1048576,$R98,FALSE)</f>
        <v>151813</v>
      </c>
      <c r="Z98" s="26">
        <f ca="1">HLOOKUP(Z$11,历史数据!$I$3:$XFD$1048576,$R98,FALSE)</f>
        <v>295759</v>
      </c>
      <c r="AA98" s="26">
        <f ca="1">HLOOKUP(AA$11,历史数据!$I$3:$XFD$1048576,$R98,FALSE)</f>
        <v>127621</v>
      </c>
      <c r="AB98" s="26">
        <f ca="1">HLOOKUP(AB$11,历史数据!$I$3:$XFD$1048576,$R98,FALSE)</f>
        <v>101510</v>
      </c>
      <c r="AC98" s="26">
        <f ca="1">HLOOKUP(AC$11,历史数据!$I$3:$XFD$1048576,$R98,FALSE)</f>
        <v>77192</v>
      </c>
      <c r="AD98" s="26">
        <f ca="1">HLOOKUP(AD$11,历史数据!$I$3:$XFD$1048576,$R98,FALSE)</f>
        <v>89161</v>
      </c>
      <c r="AE98" s="26">
        <f ca="1">HLOOKUP(AE$11,历史数据!$I$3:$XFD$1048576,$R98,FALSE)</f>
        <v>129581</v>
      </c>
      <c r="AF98" s="26">
        <f ca="1">HLOOKUP(AF$11,历史数据!$I$3:$XFD$1048576,$R98,FALSE)</f>
        <v>221478</v>
      </c>
    </row>
    <row r="99" spans="2:32">
      <c r="P99" s="26">
        <f>历史数据!F40</f>
        <v>40</v>
      </c>
      <c r="Q99" s="26">
        <f>P99+$B$7</f>
        <v>322</v>
      </c>
      <c r="R99" s="26">
        <f>Q99-历史数据!$B$2</f>
        <v>320</v>
      </c>
      <c r="S99" s="29" t="s">
        <v>250</v>
      </c>
      <c r="T99" s="26">
        <f ca="1">HLOOKUP(T$11,历史数据!$I$3:$XFD$1048576,$R99,FALSE)</f>
        <v>1992634</v>
      </c>
      <c r="U99" s="26">
        <f ca="1">HLOOKUP(U$11,历史数据!$I$3:$XFD$1048576,$R99,FALSE)</f>
        <v>1794635</v>
      </c>
      <c r="V99" s="26">
        <f ca="1">HLOOKUP(V$11,历史数据!$I$3:$XFD$1048576,$R99,FALSE)</f>
        <v>1011395</v>
      </c>
      <c r="W99" s="26">
        <f ca="1">HLOOKUP(W$11,历史数据!$I$3:$XFD$1048576,$R99,FALSE)</f>
        <v>1302879</v>
      </c>
      <c r="X99" s="26">
        <f ca="1">HLOOKUP(X$11,历史数据!$I$3:$XFD$1048576,$R99,FALSE)</f>
        <v>1473138</v>
      </c>
      <c r="Y99" s="26">
        <f ca="1">HLOOKUP(Y$11,历史数据!$I$3:$XFD$1048576,$R99,FALSE)</f>
        <v>1491317</v>
      </c>
      <c r="Z99" s="26">
        <f ca="1">HLOOKUP(Z$11,历史数据!$I$3:$XFD$1048576,$R99,FALSE)</f>
        <v>2467545</v>
      </c>
      <c r="AA99" s="26">
        <f ca="1">HLOOKUP(AA$11,历史数据!$I$3:$XFD$1048576,$R99,FALSE)</f>
        <v>1648445</v>
      </c>
      <c r="AB99" s="26">
        <f ca="1">HLOOKUP(AB$11,历史数据!$I$3:$XFD$1048576,$R99,FALSE)</f>
        <v>967495</v>
      </c>
      <c r="AC99" s="26">
        <f ca="1">HLOOKUP(AC$11,历史数据!$I$3:$XFD$1048576,$R99,FALSE)</f>
        <v>976975</v>
      </c>
      <c r="AD99" s="26">
        <f ca="1">HLOOKUP(AD$11,历史数据!$I$3:$XFD$1048576,$R99,FALSE)</f>
        <v>1076244</v>
      </c>
      <c r="AE99" s="26">
        <f ca="1">HLOOKUP(AE$11,历史数据!$I$3:$XFD$1048576,$R99,FALSE)</f>
        <v>1483481</v>
      </c>
      <c r="AF99" s="26">
        <f ca="1">HLOOKUP(AF$11,历史数据!$I$3:$XFD$1048576,$R99,FALSE)</f>
        <v>2408431</v>
      </c>
    </row>
    <row r="100" spans="2:32">
      <c r="P100" s="26">
        <f>历史数据!F41</f>
        <v>41</v>
      </c>
      <c r="Q100" s="26">
        <f>P100+$B$7</f>
        <v>323</v>
      </c>
      <c r="R100" s="26">
        <f>Q100-历史数据!$B$2</f>
        <v>321</v>
      </c>
      <c r="S100" s="29" t="s">
        <v>251</v>
      </c>
      <c r="T100" s="26">
        <f ca="1">HLOOKUP(T$11,历史数据!$I$3:$XFD$1048576,$R100,FALSE)</f>
        <v>459265</v>
      </c>
      <c r="U100" s="26">
        <f ca="1">HLOOKUP(U$11,历史数据!$I$3:$XFD$1048576,$R100,FALSE)</f>
        <v>723962</v>
      </c>
      <c r="V100" s="26">
        <f ca="1">HLOOKUP(V$11,历史数据!$I$3:$XFD$1048576,$R100,FALSE)</f>
        <v>393380</v>
      </c>
      <c r="W100" s="26">
        <f ca="1">HLOOKUP(W$11,历史数据!$I$3:$XFD$1048576,$R100,FALSE)</f>
        <v>254688</v>
      </c>
      <c r="X100" s="26">
        <f ca="1">HLOOKUP(X$11,历史数据!$I$3:$XFD$1048576,$R100,FALSE)</f>
        <v>376093</v>
      </c>
      <c r="Y100" s="26">
        <f ca="1">HLOOKUP(Y$11,历史数据!$I$3:$XFD$1048576,$R100,FALSE)</f>
        <v>285643</v>
      </c>
      <c r="Z100" s="26">
        <f ca="1">HLOOKUP(Z$11,历史数据!$I$3:$XFD$1048576,$R100,FALSE)</f>
        <v>932351</v>
      </c>
      <c r="AA100" s="26">
        <f ca="1">HLOOKUP(AA$11,历史数据!$I$3:$XFD$1048576,$R100,FALSE)</f>
        <v>529545</v>
      </c>
      <c r="AB100" s="26">
        <f ca="1">HLOOKUP(AB$11,历史数据!$I$3:$XFD$1048576,$R100,FALSE)</f>
        <v>273515</v>
      </c>
      <c r="AC100" s="26">
        <f ca="1">HLOOKUP(AC$11,历史数据!$I$3:$XFD$1048576,$R100,FALSE)</f>
        <v>239878</v>
      </c>
      <c r="AD100" s="26">
        <f ca="1">HLOOKUP(AD$11,历史数据!$I$3:$XFD$1048576,$R100,FALSE)</f>
        <v>275686</v>
      </c>
      <c r="AE100" s="26">
        <f ca="1">HLOOKUP(AE$11,历史数据!$I$3:$XFD$1048576,$R100,FALSE)</f>
        <v>304514</v>
      </c>
      <c r="AF100" s="26">
        <f ca="1">HLOOKUP(AF$11,历史数据!$I$3:$XFD$1048576,$R100,FALSE)</f>
        <v>647012</v>
      </c>
    </row>
    <row r="101" spans="2:32" ht="17.25">
      <c r="S101" s="585" t="s">
        <v>254</v>
      </c>
      <c r="T101" s="26">
        <f ca="1">SUM(T97:T100)</f>
        <v>2774210</v>
      </c>
      <c r="U101" s="26">
        <f t="shared" ref="U101:AF101" ca="1" si="23">SUM(U97:U100)</f>
        <v>2941717</v>
      </c>
      <c r="V101" s="26">
        <f t="shared" ca="1" si="23"/>
        <v>1700927</v>
      </c>
      <c r="W101" s="26">
        <f t="shared" ca="1" si="23"/>
        <v>1776531</v>
      </c>
      <c r="X101" s="26">
        <f t="shared" ca="1" si="23"/>
        <v>2110296</v>
      </c>
      <c r="Y101" s="26">
        <f t="shared" ca="1" si="23"/>
        <v>2032684</v>
      </c>
      <c r="Z101" s="26">
        <f t="shared" ca="1" si="23"/>
        <v>3902830</v>
      </c>
      <c r="AA101" s="26">
        <f t="shared" ca="1" si="23"/>
        <v>2436637</v>
      </c>
      <c r="AB101" s="26">
        <f t="shared" ca="1" si="23"/>
        <v>1417623</v>
      </c>
      <c r="AC101" s="26">
        <f t="shared" ca="1" si="23"/>
        <v>1381736</v>
      </c>
      <c r="AD101" s="26">
        <f t="shared" ca="1" si="23"/>
        <v>1508720</v>
      </c>
      <c r="AE101" s="26">
        <f t="shared" ca="1" si="23"/>
        <v>1993706</v>
      </c>
      <c r="AF101" s="26">
        <f t="shared" ca="1" si="23"/>
        <v>3440067</v>
      </c>
    </row>
    <row r="103" spans="2:32" ht="17.25">
      <c r="S103" s="69" t="s">
        <v>253</v>
      </c>
      <c r="T103" s="61" t="str">
        <f>T12</f>
        <v>201608</v>
      </c>
      <c r="U103" s="61" t="str">
        <f t="shared" ref="U103:AF103" si="24">U12</f>
        <v>201607</v>
      </c>
      <c r="V103" s="61" t="str">
        <f t="shared" si="24"/>
        <v>201606</v>
      </c>
      <c r="W103" s="61" t="str">
        <f t="shared" si="24"/>
        <v>201605</v>
      </c>
      <c r="X103" s="61" t="str">
        <f t="shared" si="24"/>
        <v>201604</v>
      </c>
      <c r="Y103" s="61" t="str">
        <f t="shared" si="24"/>
        <v>201603</v>
      </c>
      <c r="Z103" s="61" t="str">
        <f t="shared" si="24"/>
        <v>201602</v>
      </c>
      <c r="AA103" s="61" t="str">
        <f t="shared" si="24"/>
        <v>201601</v>
      </c>
      <c r="AB103" s="61" t="str">
        <f t="shared" si="24"/>
        <v>201512</v>
      </c>
      <c r="AC103" s="61" t="str">
        <f t="shared" si="24"/>
        <v>201511</v>
      </c>
      <c r="AD103" s="61" t="str">
        <f t="shared" si="24"/>
        <v>201510</v>
      </c>
      <c r="AE103" s="61" t="str">
        <f t="shared" si="24"/>
        <v>201509</v>
      </c>
      <c r="AF103" s="61" t="str">
        <f t="shared" si="24"/>
        <v>201508</v>
      </c>
    </row>
    <row r="104" spans="2:32">
      <c r="S104" s="542" t="s">
        <v>248</v>
      </c>
      <c r="T104" s="32">
        <f ca="1">T97/T$101</f>
        <v>5.6717407838627935E-2</v>
      </c>
      <c r="U104" s="32">
        <f t="shared" ref="U104:AF104" ca="1" si="25">U97/U$101</f>
        <v>7.5894792055116109E-2</v>
      </c>
      <c r="V104" s="32">
        <f t="shared" ca="1" si="25"/>
        <v>9.1467770221767303E-2</v>
      </c>
      <c r="W104" s="32">
        <f t="shared" ca="1" si="25"/>
        <v>6.0059745650371428E-2</v>
      </c>
      <c r="X104" s="32">
        <f t="shared" ca="1" si="25"/>
        <v>5.3321903657117295E-2</v>
      </c>
      <c r="Y104" s="32">
        <f t="shared" ca="1" si="25"/>
        <v>5.1120095400957549E-2</v>
      </c>
      <c r="Z104" s="32">
        <f t="shared" ca="1" si="25"/>
        <v>5.3083275469338914E-2</v>
      </c>
      <c r="AA104" s="32">
        <f t="shared" ca="1" si="25"/>
        <v>5.3773294914260923E-2</v>
      </c>
      <c r="AB104" s="32">
        <f t="shared" ca="1" si="25"/>
        <v>5.2978119006252017E-2</v>
      </c>
      <c r="AC104" s="32">
        <f t="shared" ca="1" si="25"/>
        <v>6.3464366564958866E-2</v>
      </c>
      <c r="AD104" s="32">
        <f t="shared" ca="1" si="25"/>
        <v>4.4825414921257752E-2</v>
      </c>
      <c r="AE104" s="32">
        <f t="shared" ca="1" si="25"/>
        <v>3.8185168725980663E-2</v>
      </c>
      <c r="AF104" s="32">
        <f t="shared" ca="1" si="25"/>
        <v>4.7425239101447733E-2</v>
      </c>
    </row>
    <row r="105" spans="2:32">
      <c r="S105" s="29" t="s">
        <v>249</v>
      </c>
      <c r="T105" s="32">
        <f t="shared" ref="T105:AF107" ca="1" si="26">T98/T$101</f>
        <v>5.9463775272960588E-2</v>
      </c>
      <c r="U105" s="32">
        <f t="shared" ca="1" si="26"/>
        <v>6.793957406507832E-2</v>
      </c>
      <c r="V105" s="32">
        <f t="shared" ca="1" si="26"/>
        <v>8.2644346288817797E-2</v>
      </c>
      <c r="W105" s="32">
        <f t="shared" ca="1" si="26"/>
        <v>6.319394370264296E-2</v>
      </c>
      <c r="X105" s="32">
        <f t="shared" ca="1" si="26"/>
        <v>7.0388229897606777E-2</v>
      </c>
      <c r="Y105" s="32">
        <f t="shared" ca="1" si="26"/>
        <v>7.4685981687266687E-2</v>
      </c>
      <c r="Z105" s="32">
        <f t="shared" ca="1" si="26"/>
        <v>7.5780651475980246E-2</v>
      </c>
      <c r="AA105" s="32">
        <f t="shared" ca="1" si="26"/>
        <v>5.2375877079761983E-2</v>
      </c>
      <c r="AB105" s="32">
        <f t="shared" ca="1" si="26"/>
        <v>7.1605779533768857E-2</v>
      </c>
      <c r="AC105" s="32">
        <f t="shared" ca="1" si="26"/>
        <v>5.5865954133061599E-2</v>
      </c>
      <c r="AD105" s="32">
        <f t="shared" ca="1" si="26"/>
        <v>5.909711543560104E-2</v>
      </c>
      <c r="AE105" s="32">
        <f t="shared" ca="1" si="26"/>
        <v>6.4995039388957052E-2</v>
      </c>
      <c r="AF105" s="32">
        <f t="shared" ca="1" si="26"/>
        <v>6.4381885585367962E-2</v>
      </c>
    </row>
    <row r="106" spans="2:32">
      <c r="S106" s="29" t="s">
        <v>250</v>
      </c>
      <c r="T106" s="32">
        <f t="shared" ca="1" si="26"/>
        <v>0.7182707869988213</v>
      </c>
      <c r="U106" s="32">
        <f t="shared" ca="1" si="26"/>
        <v>0.61006378247805615</v>
      </c>
      <c r="V106" s="32">
        <f t="shared" ca="1" si="26"/>
        <v>0.59461399577994822</v>
      </c>
      <c r="W106" s="32">
        <f t="shared" ca="1" si="26"/>
        <v>0.73338376870428945</v>
      </c>
      <c r="X106" s="32">
        <f t="shared" ca="1" si="26"/>
        <v>0.69807173969907543</v>
      </c>
      <c r="Y106" s="32">
        <f t="shared" ca="1" si="26"/>
        <v>0.7336688831121807</v>
      </c>
      <c r="Z106" s="32">
        <f t="shared" ca="1" si="26"/>
        <v>0.63224506319773088</v>
      </c>
      <c r="AA106" s="32">
        <f t="shared" ca="1" si="26"/>
        <v>0.67652465262572969</v>
      </c>
      <c r="AB106" s="32">
        <f t="shared" ca="1" si="26"/>
        <v>0.68247693498200857</v>
      </c>
      <c r="AC106" s="32">
        <f t="shared" ca="1" si="26"/>
        <v>0.70706343324629306</v>
      </c>
      <c r="AD106" s="32">
        <f t="shared" ca="1" si="26"/>
        <v>0.71334906410732279</v>
      </c>
      <c r="AE106" s="32">
        <f t="shared" ca="1" si="26"/>
        <v>0.74408212645194427</v>
      </c>
      <c r="AF106" s="32">
        <f t="shared" ca="1" si="26"/>
        <v>0.70011165480207216</v>
      </c>
    </row>
    <row r="107" spans="2:32">
      <c r="S107" s="29" t="s">
        <v>251</v>
      </c>
      <c r="T107" s="32">
        <f t="shared" ca="1" si="26"/>
        <v>0.16554802988959019</v>
      </c>
      <c r="U107" s="32">
        <f t="shared" ca="1" si="26"/>
        <v>0.24610185140174939</v>
      </c>
      <c r="V107" s="32">
        <f t="shared" ca="1" si="26"/>
        <v>0.23127388770946666</v>
      </c>
      <c r="W107" s="32">
        <f t="shared" ca="1" si="26"/>
        <v>0.14336254194269618</v>
      </c>
      <c r="X107" s="32">
        <f t="shared" ca="1" si="26"/>
        <v>0.17821812674620052</v>
      </c>
      <c r="Y107" s="32">
        <f t="shared" ca="1" si="26"/>
        <v>0.14052503979959502</v>
      </c>
      <c r="Z107" s="32">
        <f t="shared" ca="1" si="26"/>
        <v>0.23889100985694994</v>
      </c>
      <c r="AA107" s="32">
        <f t="shared" ca="1" si="26"/>
        <v>0.21732617538024745</v>
      </c>
      <c r="AB107" s="32">
        <f t="shared" ca="1" si="26"/>
        <v>0.19293916647797052</v>
      </c>
      <c r="AC107" s="32">
        <f t="shared" ca="1" si="26"/>
        <v>0.17360624605568648</v>
      </c>
      <c r="AD107" s="32">
        <f t="shared" ca="1" si="26"/>
        <v>0.18272840553581846</v>
      </c>
      <c r="AE107" s="32">
        <f t="shared" ca="1" si="26"/>
        <v>0.15273766543311804</v>
      </c>
      <c r="AF107" s="32">
        <f t="shared" ca="1" si="26"/>
        <v>0.18808122051111215</v>
      </c>
    </row>
    <row r="110" spans="2:32" ht="17.25">
      <c r="P110" s="26" t="s">
        <v>240</v>
      </c>
      <c r="Q110" s="26" t="s">
        <v>196</v>
      </c>
      <c r="R110" s="26" t="s">
        <v>197</v>
      </c>
      <c r="S110" s="584" t="s">
        <v>255</v>
      </c>
      <c r="T110" s="61" t="str">
        <f>T12</f>
        <v>201608</v>
      </c>
      <c r="U110" s="61" t="str">
        <f t="shared" ref="U110:AF110" si="27">U12</f>
        <v>201607</v>
      </c>
      <c r="V110" s="61" t="str">
        <f t="shared" si="27"/>
        <v>201606</v>
      </c>
      <c r="W110" s="61" t="str">
        <f t="shared" si="27"/>
        <v>201605</v>
      </c>
      <c r="X110" s="61" t="str">
        <f t="shared" si="27"/>
        <v>201604</v>
      </c>
      <c r="Y110" s="61" t="str">
        <f t="shared" si="27"/>
        <v>201603</v>
      </c>
      <c r="Z110" s="61" t="str">
        <f t="shared" si="27"/>
        <v>201602</v>
      </c>
      <c r="AA110" s="61" t="str">
        <f t="shared" si="27"/>
        <v>201601</v>
      </c>
      <c r="AB110" s="61" t="str">
        <f t="shared" si="27"/>
        <v>201512</v>
      </c>
      <c r="AC110" s="61" t="str">
        <f t="shared" si="27"/>
        <v>201511</v>
      </c>
      <c r="AD110" s="61" t="str">
        <f t="shared" si="27"/>
        <v>201510</v>
      </c>
      <c r="AE110" s="61" t="str">
        <f t="shared" si="27"/>
        <v>201509</v>
      </c>
      <c r="AF110" s="61" t="str">
        <f t="shared" si="27"/>
        <v>201508</v>
      </c>
    </row>
    <row r="111" spans="2:32">
      <c r="P111" s="26">
        <f>历史数据!F42</f>
        <v>42</v>
      </c>
      <c r="Q111" s="26">
        <f>P111+$B$7</f>
        <v>324</v>
      </c>
      <c r="R111" s="26">
        <f>Q111-历史数据!$B$2</f>
        <v>322</v>
      </c>
      <c r="S111" s="542" t="s">
        <v>58</v>
      </c>
      <c r="T111" s="26">
        <f ca="1">HLOOKUP(T$11,历史数据!$I$3:$XFD$1048576,$R111,FALSE)</f>
        <v>157346</v>
      </c>
      <c r="U111" s="26">
        <f ca="1">HLOOKUP(U$11,历史数据!$I$3:$XFD$1048576,$R111,FALSE)</f>
        <v>223261</v>
      </c>
      <c r="V111" s="26">
        <f ca="1">HLOOKUP(V$11,历史数据!$I$3:$XFD$1048576,$R111,FALSE)</f>
        <v>155580</v>
      </c>
      <c r="W111" s="26">
        <f ca="1">HLOOKUP(W$11,历史数据!$I$3:$XFD$1048576,$R111,FALSE)</f>
        <v>106698</v>
      </c>
      <c r="X111" s="26">
        <f ca="1">HLOOKUP(X$11,历史数据!$I$3:$XFD$1048576,$R111,FALSE)</f>
        <v>112525</v>
      </c>
      <c r="Y111" s="26">
        <f ca="1">HLOOKUP(Y$11,历史数据!$I$3:$XFD$1048576,$R111,FALSE)</f>
        <v>103911</v>
      </c>
      <c r="Z111" s="26">
        <f ca="1">HLOOKUP(Z$11,历史数据!$I$3:$XFD$1048576,$R111,FALSE)</f>
        <v>207175</v>
      </c>
      <c r="AA111" s="26">
        <f ca="1">HLOOKUP(AA$11,历史数据!$I$3:$XFD$1048576,$R111,FALSE)</f>
        <v>131026</v>
      </c>
      <c r="AB111" s="26">
        <f ca="1">HLOOKUP(AB$11,历史数据!$I$3:$XFD$1048576,$R111,FALSE)</f>
        <v>75103</v>
      </c>
      <c r="AC111" s="26">
        <f ca="1">HLOOKUP(AC$11,历史数据!$I$3:$XFD$1048576,$R111,FALSE)</f>
        <v>87691</v>
      </c>
      <c r="AD111" s="26">
        <f ca="1">HLOOKUP(AD$11,历史数据!$I$3:$XFD$1048576,$R111,FALSE)</f>
        <v>67629</v>
      </c>
      <c r="AE111" s="26">
        <f ca="1">HLOOKUP(AE$11,历史数据!$I$3:$XFD$1048576,$R111,FALSE)</f>
        <v>76130</v>
      </c>
      <c r="AF111" s="26">
        <f ca="1">HLOOKUP(AF$11,历史数据!$I$3:$XFD$1048576,$R111,FALSE)</f>
        <v>163146</v>
      </c>
    </row>
    <row r="112" spans="2:32">
      <c r="P112" s="26">
        <f>历史数据!F43</f>
        <v>43</v>
      </c>
      <c r="Q112" s="26">
        <f>P112+$B$7</f>
        <v>325</v>
      </c>
      <c r="R112" s="26">
        <f>Q112-历史数据!$B$2</f>
        <v>323</v>
      </c>
      <c r="S112" s="29" t="s">
        <v>59</v>
      </c>
      <c r="T112" s="26">
        <f ca="1">HLOOKUP(T$11,历史数据!$I$3:$XFD$1048576,$R112,FALSE)</f>
        <v>2401509</v>
      </c>
      <c r="U112" s="26">
        <f ca="1">HLOOKUP(U$11,历史数据!$I$3:$XFD$1048576,$R112,FALSE)</f>
        <v>2367615</v>
      </c>
      <c r="V112" s="26">
        <f ca="1">HLOOKUP(V$11,历史数据!$I$3:$XFD$1048576,$R112,FALSE)</f>
        <v>1272547</v>
      </c>
      <c r="W112" s="26">
        <f ca="1">HLOOKUP(W$11,历史数据!$I$3:$XFD$1048576,$R112,FALSE)</f>
        <v>1493719</v>
      </c>
      <c r="X112" s="26">
        <f ca="1">HLOOKUP(X$11,历史数据!$I$3:$XFD$1048576,$R112,FALSE)</f>
        <v>1768361</v>
      </c>
      <c r="Y112" s="26">
        <f ca="1">HLOOKUP(Y$11,历史数据!$I$3:$XFD$1048576,$R112,FALSE)</f>
        <v>1750494</v>
      </c>
      <c r="Z112" s="26">
        <f ca="1">HLOOKUP(Z$11,历史数据!$I$3:$XFD$1048576,$R112,FALSE)</f>
        <v>3385237</v>
      </c>
      <c r="AA112" s="26">
        <f ca="1">HLOOKUP(AA$11,历史数据!$I$3:$XFD$1048576,$R112,FALSE)</f>
        <v>2046349</v>
      </c>
      <c r="AB112" s="26">
        <f ca="1">HLOOKUP(AB$11,历史数据!$I$3:$XFD$1048576,$R112,FALSE)</f>
        <v>1201755</v>
      </c>
      <c r="AC112" s="26">
        <f ca="1">HLOOKUP(AC$11,历史数据!$I$3:$XFD$1048576,$R112,FALSE)</f>
        <v>1164558</v>
      </c>
      <c r="AD112" s="26">
        <f ca="1">HLOOKUP(AD$11,历史数据!$I$3:$XFD$1048576,$R112,FALSE)</f>
        <v>1305921</v>
      </c>
      <c r="AE112" s="26">
        <f ca="1">HLOOKUP(AE$11,历史数据!$I$3:$XFD$1048576,$R112,FALSE)</f>
        <v>1785277</v>
      </c>
      <c r="AF112" s="26">
        <f ca="1">HLOOKUP(AF$11,历史数据!$I$3:$XFD$1048576,$R112,FALSE)</f>
        <v>3055102</v>
      </c>
    </row>
    <row r="113" spans="2:32">
      <c r="P113" s="26">
        <f>历史数据!F44</f>
        <v>44</v>
      </c>
      <c r="Q113" s="26">
        <f>P113+$B$7</f>
        <v>326</v>
      </c>
      <c r="R113" s="26">
        <f>Q113-历史数据!$B$2</f>
        <v>324</v>
      </c>
      <c r="S113" s="29" t="s">
        <v>60</v>
      </c>
      <c r="T113" s="26">
        <f ca="1">HLOOKUP(T$11,历史数据!$I$3:$XFD$1048576,$R113,FALSE)</f>
        <v>157505</v>
      </c>
      <c r="U113" s="26">
        <f ca="1">HLOOKUP(U$11,历史数据!$I$3:$XFD$1048576,$R113,FALSE)</f>
        <v>294531</v>
      </c>
      <c r="V113" s="26">
        <f ca="1">HLOOKUP(V$11,历史数据!$I$3:$XFD$1048576,$R113,FALSE)</f>
        <v>213826</v>
      </c>
      <c r="W113" s="26">
        <f ca="1">HLOOKUP(W$11,历史数据!$I$3:$XFD$1048576,$R113,FALSE)</f>
        <v>113444</v>
      </c>
      <c r="X113" s="26">
        <f ca="1">HLOOKUP(X$11,历史数据!$I$3:$XFD$1048576,$R113,FALSE)</f>
        <v>167170</v>
      </c>
      <c r="Y113" s="26">
        <f ca="1">HLOOKUP(Y$11,历史数据!$I$3:$XFD$1048576,$R113,FALSE)</f>
        <v>106329</v>
      </c>
      <c r="Z113" s="26">
        <f ca="1">HLOOKUP(Z$11,历史数据!$I$3:$XFD$1048576,$R113,FALSE)</f>
        <v>249377</v>
      </c>
      <c r="AA113" s="26">
        <f ca="1">HLOOKUP(AA$11,历史数据!$I$3:$XFD$1048576,$R113,FALSE)</f>
        <v>200792</v>
      </c>
      <c r="AB113" s="26">
        <f ca="1">HLOOKUP(AB$11,历史数据!$I$3:$XFD$1048576,$R113,FALSE)</f>
        <v>74398</v>
      </c>
      <c r="AC113" s="26">
        <f ca="1">HLOOKUP(AC$11,历史数据!$I$3:$XFD$1048576,$R113,FALSE)</f>
        <v>62427</v>
      </c>
      <c r="AD113" s="26">
        <f ca="1">HLOOKUP(AD$11,历史数据!$I$3:$XFD$1048576,$R113,FALSE)</f>
        <v>67665</v>
      </c>
      <c r="AE113" s="26">
        <f ca="1">HLOOKUP(AE$11,历史数据!$I$3:$XFD$1048576,$R113,FALSE)</f>
        <v>63798</v>
      </c>
      <c r="AF113" s="26">
        <f ca="1">HLOOKUP(AF$11,历史数据!$I$3:$XFD$1048576,$R113,FALSE)</f>
        <v>161037</v>
      </c>
    </row>
    <row r="114" spans="2:32" ht="17.25">
      <c r="S114" s="585" t="s">
        <v>254</v>
      </c>
      <c r="T114" s="26">
        <f ca="1">SUM(T111:T113)</f>
        <v>2716360</v>
      </c>
      <c r="U114" s="26">
        <f t="shared" ref="U114:AF114" ca="1" si="28">SUM(U111:U113)</f>
        <v>2885407</v>
      </c>
      <c r="V114" s="26">
        <f t="shared" ca="1" si="28"/>
        <v>1641953</v>
      </c>
      <c r="W114" s="26">
        <f t="shared" ca="1" si="28"/>
        <v>1713861</v>
      </c>
      <c r="X114" s="26">
        <f t="shared" ca="1" si="28"/>
        <v>2048056</v>
      </c>
      <c r="Y114" s="26">
        <f t="shared" ca="1" si="28"/>
        <v>1960734</v>
      </c>
      <c r="Z114" s="26">
        <f t="shared" ca="1" si="28"/>
        <v>3841789</v>
      </c>
      <c r="AA114" s="26">
        <f t="shared" ca="1" si="28"/>
        <v>2378167</v>
      </c>
      <c r="AB114" s="26">
        <f t="shared" ca="1" si="28"/>
        <v>1351256</v>
      </c>
      <c r="AC114" s="26">
        <f t="shared" ca="1" si="28"/>
        <v>1314676</v>
      </c>
      <c r="AD114" s="26">
        <f t="shared" ca="1" si="28"/>
        <v>1441215</v>
      </c>
      <c r="AE114" s="26">
        <f t="shared" ca="1" si="28"/>
        <v>1925205</v>
      </c>
      <c r="AF114" s="26">
        <f t="shared" ca="1" si="28"/>
        <v>3379285</v>
      </c>
    </row>
    <row r="117" spans="2:32" ht="17.25">
      <c r="S117" s="69" t="s">
        <v>256</v>
      </c>
      <c r="T117" s="61" t="str">
        <f>T12</f>
        <v>201608</v>
      </c>
      <c r="U117" s="61" t="str">
        <f t="shared" ref="U117:AF117" si="29">U12</f>
        <v>201607</v>
      </c>
      <c r="V117" s="61" t="str">
        <f t="shared" si="29"/>
        <v>201606</v>
      </c>
      <c r="W117" s="61" t="str">
        <f t="shared" si="29"/>
        <v>201605</v>
      </c>
      <c r="X117" s="61" t="str">
        <f t="shared" si="29"/>
        <v>201604</v>
      </c>
      <c r="Y117" s="61" t="str">
        <f t="shared" si="29"/>
        <v>201603</v>
      </c>
      <c r="Z117" s="61" t="str">
        <f t="shared" si="29"/>
        <v>201602</v>
      </c>
      <c r="AA117" s="61" t="str">
        <f t="shared" si="29"/>
        <v>201601</v>
      </c>
      <c r="AB117" s="61" t="str">
        <f t="shared" si="29"/>
        <v>201512</v>
      </c>
      <c r="AC117" s="61" t="str">
        <f t="shared" si="29"/>
        <v>201511</v>
      </c>
      <c r="AD117" s="61" t="str">
        <f t="shared" si="29"/>
        <v>201510</v>
      </c>
      <c r="AE117" s="61" t="str">
        <f t="shared" si="29"/>
        <v>201509</v>
      </c>
      <c r="AF117" s="61" t="str">
        <f t="shared" si="29"/>
        <v>201508</v>
      </c>
    </row>
    <row r="118" spans="2:32">
      <c r="S118" s="542" t="s">
        <v>187</v>
      </c>
      <c r="T118" s="32">
        <f ca="1">T111/T$114</f>
        <v>5.7925311814339776E-2</v>
      </c>
      <c r="U118" s="32">
        <f t="shared" ref="U118:AF118" ca="1" si="30">U111/U$114</f>
        <v>7.7375912652877049E-2</v>
      </c>
      <c r="V118" s="32">
        <f t="shared" ca="1" si="30"/>
        <v>9.4753016681963495E-2</v>
      </c>
      <c r="W118" s="32">
        <f t="shared" ca="1" si="30"/>
        <v>6.2255923905147503E-2</v>
      </c>
      <c r="X118" s="32">
        <f t="shared" ca="1" si="30"/>
        <v>5.494234532649498E-2</v>
      </c>
      <c r="Y118" s="32">
        <f t="shared" ca="1" si="30"/>
        <v>5.2995969876587036E-2</v>
      </c>
      <c r="Z118" s="32">
        <f t="shared" ca="1" si="30"/>
        <v>5.39266992539153E-2</v>
      </c>
      <c r="AA118" s="32">
        <f t="shared" ca="1" si="30"/>
        <v>5.5095373874080332E-2</v>
      </c>
      <c r="AB118" s="32">
        <f t="shared" ca="1" si="30"/>
        <v>5.558014173480081E-2</v>
      </c>
      <c r="AC118" s="32">
        <f t="shared" ca="1" si="30"/>
        <v>6.6701605566694758E-2</v>
      </c>
      <c r="AD118" s="32">
        <f t="shared" ca="1" si="30"/>
        <v>4.6924990372706366E-2</v>
      </c>
      <c r="AE118" s="32">
        <f t="shared" ca="1" si="30"/>
        <v>3.9543840785786447E-2</v>
      </c>
      <c r="AF118" s="32">
        <f t="shared" ca="1" si="30"/>
        <v>4.8278260046134017E-2</v>
      </c>
    </row>
    <row r="119" spans="2:32">
      <c r="S119" s="29" t="s">
        <v>188</v>
      </c>
      <c r="T119" s="32">
        <f t="shared" ref="T119:AF120" ca="1" si="31">T112/T$114</f>
        <v>0.8840908421564152</v>
      </c>
      <c r="U119" s="32">
        <f t="shared" ca="1" si="31"/>
        <v>0.82054801974210223</v>
      </c>
      <c r="V119" s="32">
        <f t="shared" ca="1" si="31"/>
        <v>0.77502035685552506</v>
      </c>
      <c r="W119" s="32">
        <f t="shared" ca="1" si="31"/>
        <v>0.87155201034389607</v>
      </c>
      <c r="X119" s="32">
        <f t="shared" ca="1" si="31"/>
        <v>0.86343391001027314</v>
      </c>
      <c r="Y119" s="32">
        <f t="shared" ca="1" si="31"/>
        <v>0.89277484860261513</v>
      </c>
      <c r="Z119" s="32">
        <f t="shared" ca="1" si="31"/>
        <v>0.88116161507047885</v>
      </c>
      <c r="AA119" s="32">
        <f t="shared" ca="1" si="31"/>
        <v>0.86047321319318615</v>
      </c>
      <c r="AB119" s="32">
        <f t="shared" ca="1" si="31"/>
        <v>0.88936145334414796</v>
      </c>
      <c r="AC119" s="32">
        <f t="shared" ca="1" si="31"/>
        <v>0.88581369097785312</v>
      </c>
      <c r="AD119" s="32">
        <f t="shared" ca="1" si="31"/>
        <v>0.90612504033055441</v>
      </c>
      <c r="AE119" s="32">
        <f t="shared" ca="1" si="31"/>
        <v>0.92731787004500821</v>
      </c>
      <c r="AF119" s="32">
        <f t="shared" ca="1" si="31"/>
        <v>0.90406757642519053</v>
      </c>
    </row>
    <row r="120" spans="2:32">
      <c r="B120" s="26" t="str">
        <f>B1&amp;"付费总额趋势"</f>
        <v>小花仙付费总额趋势</v>
      </c>
      <c r="S120" s="29" t="s">
        <v>189</v>
      </c>
      <c r="T120" s="32">
        <f t="shared" ca="1" si="31"/>
        <v>5.7983846029245022E-2</v>
      </c>
      <c r="U120" s="32">
        <f t="shared" ca="1" si="31"/>
        <v>0.10207606760502071</v>
      </c>
      <c r="V120" s="32">
        <f t="shared" ca="1" si="31"/>
        <v>0.1302266264625114</v>
      </c>
      <c r="W120" s="32">
        <f t="shared" ca="1" si="31"/>
        <v>6.6192065750956472E-2</v>
      </c>
      <c r="X120" s="32">
        <f t="shared" ca="1" si="31"/>
        <v>8.162374466323187E-2</v>
      </c>
      <c r="Y120" s="32">
        <f t="shared" ca="1" si="31"/>
        <v>5.4229181520797823E-2</v>
      </c>
      <c r="Z120" s="32">
        <f t="shared" ca="1" si="31"/>
        <v>6.4911685675605818E-2</v>
      </c>
      <c r="AA120" s="32">
        <f t="shared" ca="1" si="31"/>
        <v>8.4431412932733485E-2</v>
      </c>
      <c r="AB120" s="32">
        <f t="shared" ca="1" si="31"/>
        <v>5.5058404921051227E-2</v>
      </c>
      <c r="AC120" s="32">
        <f t="shared" ca="1" si="31"/>
        <v>4.7484703455452144E-2</v>
      </c>
      <c r="AD120" s="32">
        <f t="shared" ca="1" si="31"/>
        <v>4.6949969296739211E-2</v>
      </c>
      <c r="AE120" s="32">
        <f t="shared" ca="1" si="31"/>
        <v>3.3138289169205359E-2</v>
      </c>
      <c r="AF120" s="32">
        <f t="shared" ca="1" si="31"/>
        <v>4.7654163528675443E-2</v>
      </c>
    </row>
    <row r="125" spans="2:32" ht="17.25">
      <c r="S125" s="69" t="s">
        <v>260</v>
      </c>
    </row>
    <row r="126" spans="2:32">
      <c r="P126" s="26" t="s">
        <v>240</v>
      </c>
      <c r="Q126" s="26" t="s">
        <v>196</v>
      </c>
      <c r="R126" s="26" t="s">
        <v>197</v>
      </c>
      <c r="S126" s="70" t="s">
        <v>262</v>
      </c>
      <c r="T126" s="61" t="str">
        <f>T12</f>
        <v>201608</v>
      </c>
      <c r="U126" s="61" t="str">
        <f t="shared" ref="U126:AF126" si="32">U12</f>
        <v>201607</v>
      </c>
      <c r="V126" s="61" t="str">
        <f t="shared" si="32"/>
        <v>201606</v>
      </c>
      <c r="W126" s="61" t="str">
        <f t="shared" si="32"/>
        <v>201605</v>
      </c>
      <c r="X126" s="61" t="str">
        <f t="shared" si="32"/>
        <v>201604</v>
      </c>
      <c r="Y126" s="61" t="str">
        <f t="shared" si="32"/>
        <v>201603</v>
      </c>
      <c r="Z126" s="61" t="str">
        <f t="shared" si="32"/>
        <v>201602</v>
      </c>
      <c r="AA126" s="61" t="str">
        <f t="shared" si="32"/>
        <v>201601</v>
      </c>
      <c r="AB126" s="61" t="str">
        <f t="shared" si="32"/>
        <v>201512</v>
      </c>
      <c r="AC126" s="61" t="str">
        <f t="shared" si="32"/>
        <v>201511</v>
      </c>
      <c r="AD126" s="61" t="str">
        <f t="shared" si="32"/>
        <v>201510</v>
      </c>
      <c r="AE126" s="61" t="str">
        <f t="shared" si="32"/>
        <v>201509</v>
      </c>
      <c r="AF126" s="61" t="str">
        <f t="shared" si="32"/>
        <v>201508</v>
      </c>
    </row>
    <row r="127" spans="2:32">
      <c r="P127" s="26">
        <f>历史数据!F8</f>
        <v>8</v>
      </c>
      <c r="Q127" s="26">
        <f>P127+$B$7</f>
        <v>290</v>
      </c>
      <c r="R127" s="26">
        <f>Q127-历史数据!$B$2</f>
        <v>288</v>
      </c>
      <c r="S127" s="542" t="s">
        <v>261</v>
      </c>
      <c r="T127" s="26">
        <f ca="1">HLOOKUP(T$11,历史数据!$I$3:$XFD$1048576,$R127,FALSE)</f>
        <v>72.930000000000007</v>
      </c>
      <c r="U127" s="26">
        <f ca="1">HLOOKUP(U$11,历史数据!$I$3:$XFD$1048576,$R127,FALSE)</f>
        <v>67.02</v>
      </c>
      <c r="V127" s="26">
        <f ca="1">HLOOKUP(V$11,历史数据!$I$3:$XFD$1048576,$R127,FALSE)</f>
        <v>49.43</v>
      </c>
      <c r="W127" s="26">
        <f ca="1">HLOOKUP(W$11,历史数据!$I$3:$XFD$1048576,$R127,FALSE)</f>
        <v>54.87</v>
      </c>
      <c r="X127" s="26">
        <f ca="1">HLOOKUP(X$11,历史数据!$I$3:$XFD$1048576,$R127,FALSE)</f>
        <v>62.47</v>
      </c>
      <c r="Y127" s="26">
        <f ca="1">HLOOKUP(Y$11,历史数据!$I$3:$XFD$1048576,$R127,FALSE)</f>
        <v>62.7</v>
      </c>
      <c r="Z127" s="26">
        <f ca="1">HLOOKUP(Z$11,历史数据!$I$3:$XFD$1048576,$R127,FALSE)</f>
        <v>91.17</v>
      </c>
      <c r="AA127" s="26">
        <f ca="1">HLOOKUP(AA$11,历史数据!$I$3:$XFD$1048576,$R127,FALSE)</f>
        <v>71.209999999999994</v>
      </c>
      <c r="AB127" s="26">
        <f ca="1">HLOOKUP(AB$11,历史数据!$I$3:$XFD$1048576,$R127,FALSE)</f>
        <v>45.64</v>
      </c>
      <c r="AC127" s="26">
        <f ca="1">HLOOKUP(AC$11,历史数据!$I$3:$XFD$1048576,$R127,FALSE)</f>
        <v>48.15</v>
      </c>
      <c r="AD127" s="26">
        <f ca="1">HLOOKUP(AD$11,历史数据!$I$3:$XFD$1048576,$R127,FALSE)</f>
        <v>52.35</v>
      </c>
      <c r="AE127" s="26">
        <f ca="1">HLOOKUP(AE$11,历史数据!$I$3:$XFD$1048576,$R127,FALSE)</f>
        <v>65.63</v>
      </c>
      <c r="AF127" s="26">
        <f ca="1">HLOOKUP(AF$11,历史数据!$I$3:$XFD$1048576,$R127,FALSE)</f>
        <v>80.42</v>
      </c>
    </row>
    <row r="128" spans="2:32">
      <c r="P128" s="26">
        <f>历史数据!F20</f>
        <v>20</v>
      </c>
      <c r="Q128" s="26">
        <f>P128+$B$7</f>
        <v>302</v>
      </c>
      <c r="R128" s="26">
        <f>Q128-历史数据!$B$2</f>
        <v>300</v>
      </c>
      <c r="S128" s="29" t="s">
        <v>33</v>
      </c>
      <c r="T128" s="26">
        <f ca="1">HLOOKUP(T$11,历史数据!$I$3:$XFD$1048576,$R128,FALSE)</f>
        <v>106.03</v>
      </c>
      <c r="U128" s="26">
        <f ca="1">HLOOKUP(U$11,历史数据!$I$3:$XFD$1048576,$R128,FALSE)</f>
        <v>91.52</v>
      </c>
      <c r="V128" s="26">
        <f ca="1">HLOOKUP(V$11,历史数据!$I$3:$XFD$1048576,$R128,FALSE)</f>
        <v>65.900000000000006</v>
      </c>
      <c r="W128" s="26">
        <f ca="1">HLOOKUP(W$11,历史数据!$I$3:$XFD$1048576,$R128,FALSE)</f>
        <v>71.81</v>
      </c>
      <c r="X128" s="26">
        <f ca="1">HLOOKUP(X$11,历史数据!$I$3:$XFD$1048576,$R128,FALSE)</f>
        <v>84.38</v>
      </c>
      <c r="Y128" s="26">
        <f ca="1">HLOOKUP(Y$11,历史数据!$I$3:$XFD$1048576,$R128,FALSE)</f>
        <v>86.61</v>
      </c>
      <c r="Z128" s="26">
        <f ca="1">HLOOKUP(Z$11,历史数据!$I$3:$XFD$1048576,$R128,FALSE)</f>
        <v>119.73</v>
      </c>
      <c r="AA128" s="26">
        <f ca="1">HLOOKUP(AA$11,历史数据!$I$3:$XFD$1048576,$R128,FALSE)</f>
        <v>98.84</v>
      </c>
      <c r="AB128" s="26">
        <f ca="1">HLOOKUP(AB$11,历史数据!$I$3:$XFD$1048576,$R128,FALSE)</f>
        <v>59.35</v>
      </c>
      <c r="AC128" s="26">
        <f ca="1">HLOOKUP(AC$11,历史数据!$I$3:$XFD$1048576,$R128,FALSE)</f>
        <v>68.260000000000005</v>
      </c>
      <c r="AD128" s="26">
        <f ca="1">HLOOKUP(AD$11,历史数据!$I$3:$XFD$1048576,$R128,FALSE)</f>
        <v>75.48</v>
      </c>
      <c r="AE128" s="26">
        <f ca="1">HLOOKUP(AE$11,历史数据!$I$3:$XFD$1048576,$R128,FALSE)</f>
        <v>93.1</v>
      </c>
      <c r="AF128" s="26">
        <f ca="1">HLOOKUP(AF$11,历史数据!$I$3:$XFD$1048576,$R128,FALSE)</f>
        <v>113.57</v>
      </c>
    </row>
    <row r="129" spans="2:32">
      <c r="P129" s="26">
        <f>历史数据!F14</f>
        <v>14</v>
      </c>
      <c r="Q129" s="26">
        <f>P129+$B$7</f>
        <v>296</v>
      </c>
      <c r="R129" s="26">
        <f>Q129-历史数据!$B$2</f>
        <v>294</v>
      </c>
      <c r="S129" s="29" t="s">
        <v>26</v>
      </c>
      <c r="T129" s="26">
        <f ca="1">HLOOKUP(T$11,历史数据!$I$3:$XFD$1048576,$R129,FALSE)</f>
        <v>20.8</v>
      </c>
      <c r="U129" s="26">
        <f ca="1">HLOOKUP(U$11,历史数据!$I$3:$XFD$1048576,$R129,FALSE)</f>
        <v>26.47</v>
      </c>
      <c r="V129" s="26">
        <f ca="1">HLOOKUP(V$11,历史数据!$I$3:$XFD$1048576,$R129,FALSE)</f>
        <v>21.03</v>
      </c>
      <c r="W129" s="26">
        <f ca="1">HLOOKUP(W$11,历史数据!$I$3:$XFD$1048576,$R129,FALSE)</f>
        <v>21.85</v>
      </c>
      <c r="X129" s="26">
        <f ca="1">HLOOKUP(X$11,历史数据!$I$3:$XFD$1048576,$R129,FALSE)</f>
        <v>19.739999999999998</v>
      </c>
      <c r="Y129" s="26">
        <f ca="1">HLOOKUP(Y$11,历史数据!$I$3:$XFD$1048576,$R129,FALSE)</f>
        <v>22.76</v>
      </c>
      <c r="Z129" s="26">
        <f ca="1">HLOOKUP(Z$11,历史数据!$I$3:$XFD$1048576,$R129,FALSE)</f>
        <v>33.06</v>
      </c>
      <c r="AA129" s="26">
        <f ca="1">HLOOKUP(AA$11,历史数据!$I$3:$XFD$1048576,$R129,FALSE)</f>
        <v>30.01</v>
      </c>
      <c r="AB129" s="26">
        <f ca="1">HLOOKUP(AB$11,历史数据!$I$3:$XFD$1048576,$R129,FALSE)</f>
        <v>20.5</v>
      </c>
      <c r="AC129" s="26">
        <f ca="1">HLOOKUP(AC$11,历史数据!$I$3:$XFD$1048576,$R129,FALSE)</f>
        <v>20</v>
      </c>
      <c r="AD129" s="26">
        <f ca="1">HLOOKUP(AD$11,历史数据!$I$3:$XFD$1048576,$R129,FALSE)</f>
        <v>23.48</v>
      </c>
      <c r="AE129" s="26">
        <f ca="1">HLOOKUP(AE$11,历史数据!$I$3:$XFD$1048576,$R129,FALSE)</f>
        <v>26.16</v>
      </c>
      <c r="AF129" s="26">
        <f ca="1">HLOOKUP(AF$11,历史数据!$I$3:$XFD$1048576,$R129,FALSE)</f>
        <v>27.81</v>
      </c>
    </row>
    <row r="130" spans="2:32">
      <c r="P130" s="26">
        <f>历史数据!F45</f>
        <v>45</v>
      </c>
      <c r="Q130" s="26">
        <f>P130+$B$7</f>
        <v>327</v>
      </c>
      <c r="R130" s="26">
        <f>Q130-历史数据!$B$2</f>
        <v>325</v>
      </c>
      <c r="S130" s="542" t="s">
        <v>62</v>
      </c>
      <c r="T130" s="26">
        <f ca="1">HLOOKUP(T$11,历史数据!$I$3:$XFD$1048576,$R130,FALSE)</f>
        <v>33.950000000000003</v>
      </c>
      <c r="U130" s="26">
        <f ca="1">HLOOKUP(U$11,历史数据!$I$3:$XFD$1048576,$R130,FALSE)</f>
        <v>35.229999999999997</v>
      </c>
      <c r="V130" s="26">
        <f ca="1">HLOOKUP(V$11,历史数据!$I$3:$XFD$1048576,$R130,FALSE)</f>
        <v>36.68</v>
      </c>
      <c r="W130" s="26">
        <f ca="1">HLOOKUP(W$11,历史数据!$I$3:$XFD$1048576,$R130,FALSE)</f>
        <v>31.57</v>
      </c>
      <c r="X130" s="26">
        <f ca="1">HLOOKUP(X$11,历史数据!$I$3:$XFD$1048576,$R130,FALSE)</f>
        <v>36.61</v>
      </c>
      <c r="Y130" s="26">
        <f ca="1">HLOOKUP(Y$11,历史数据!$I$3:$XFD$1048576,$R130,FALSE)</f>
        <v>40.89</v>
      </c>
      <c r="Z130" s="26">
        <f ca="1">HLOOKUP(Z$11,历史数据!$I$3:$XFD$1048576,$R130,FALSE)</f>
        <v>48.77</v>
      </c>
      <c r="AA130" s="26">
        <f ca="1">HLOOKUP(AA$11,历史数据!$I$3:$XFD$1048576,$R130,FALSE)</f>
        <v>36.32</v>
      </c>
      <c r="AB130" s="26">
        <f ca="1">HLOOKUP(AB$11,历史数据!$I$3:$XFD$1048576,$R130,FALSE)</f>
        <v>33.130000000000003</v>
      </c>
      <c r="AC130" s="26">
        <f ca="1">HLOOKUP(AC$11,历史数据!$I$3:$XFD$1048576,$R130,FALSE)</f>
        <v>21.73</v>
      </c>
      <c r="AD130" s="26">
        <f ca="1">HLOOKUP(AD$11,历史数据!$I$3:$XFD$1048576,$R130,FALSE)</f>
        <v>45</v>
      </c>
      <c r="AE130" s="26">
        <f ca="1">HLOOKUP(AE$11,历史数据!$I$3:$XFD$1048576,$R130,FALSE)</f>
        <v>50.32</v>
      </c>
      <c r="AF130" s="26">
        <f ca="1">HLOOKUP(AF$11,历史数据!$I$3:$XFD$1048576,$R130,FALSE)</f>
        <v>43.92</v>
      </c>
    </row>
    <row r="131" spans="2:32">
      <c r="P131" s="26">
        <f>历史数据!F46</f>
        <v>46</v>
      </c>
      <c r="Q131" s="26">
        <f t="shared" ref="Q131:Q136" si="33">P131+$B$7</f>
        <v>328</v>
      </c>
      <c r="R131" s="26">
        <f>Q131-历史数据!$B$2</f>
        <v>326</v>
      </c>
      <c r="S131" s="29" t="s">
        <v>63</v>
      </c>
      <c r="T131" s="26">
        <f ca="1">HLOOKUP(T$11,历史数据!$I$3:$XFD$1048576,$R131,FALSE)</f>
        <v>30.11</v>
      </c>
      <c r="U131" s="26">
        <f ca="1">HLOOKUP(U$11,历史数据!$I$3:$XFD$1048576,$R131,FALSE)</f>
        <v>29.22</v>
      </c>
      <c r="V131" s="26">
        <f ca="1">HLOOKUP(V$11,历史数据!$I$3:$XFD$1048576,$R131,FALSE)</f>
        <v>30.08</v>
      </c>
      <c r="W131" s="26">
        <f ca="1">HLOOKUP(W$11,历史数据!$I$3:$XFD$1048576,$R131,FALSE)</f>
        <v>23.34</v>
      </c>
      <c r="X131" s="26">
        <f ca="1">HLOOKUP(X$11,历史数据!$I$3:$XFD$1048576,$R131,FALSE)</f>
        <v>34.520000000000003</v>
      </c>
      <c r="Y131" s="26">
        <f ca="1">HLOOKUP(Y$11,历史数据!$I$3:$XFD$1048576,$R131,FALSE)</f>
        <v>28.25</v>
      </c>
      <c r="Z131" s="26">
        <f ca="1">HLOOKUP(Z$11,历史数据!$I$3:$XFD$1048576,$R131,FALSE)</f>
        <v>36.979999999999997</v>
      </c>
      <c r="AA131" s="26">
        <f ca="1">HLOOKUP(AA$11,历史数据!$I$3:$XFD$1048576,$R131,FALSE)</f>
        <v>29.75</v>
      </c>
      <c r="AB131" s="26">
        <f ca="1">HLOOKUP(AB$11,历史数据!$I$3:$XFD$1048576,$R131,FALSE)</f>
        <v>24.5</v>
      </c>
      <c r="AC131" s="26">
        <f ca="1">HLOOKUP(AC$11,历史数据!$I$3:$XFD$1048576,$R131,FALSE)</f>
        <v>29.93</v>
      </c>
      <c r="AD131" s="26">
        <f ca="1">HLOOKUP(AD$11,历史数据!$I$3:$XFD$1048576,$R131,FALSE)</f>
        <v>28.72</v>
      </c>
      <c r="AE131" s="26">
        <f ca="1">HLOOKUP(AE$11,历史数据!$I$3:$XFD$1048576,$R131,FALSE)</f>
        <v>34.81</v>
      </c>
      <c r="AF131" s="26">
        <f ca="1">HLOOKUP(AF$11,历史数据!$I$3:$XFD$1048576,$R131,FALSE)</f>
        <v>36.700000000000003</v>
      </c>
    </row>
    <row r="132" spans="2:32">
      <c r="P132" s="26">
        <f>历史数据!F47</f>
        <v>47</v>
      </c>
      <c r="Q132" s="26">
        <f t="shared" si="33"/>
        <v>329</v>
      </c>
      <c r="R132" s="26">
        <f>Q132-历史数据!$B$2</f>
        <v>327</v>
      </c>
      <c r="S132" s="29" t="s">
        <v>64</v>
      </c>
      <c r="T132" s="26">
        <f ca="1">HLOOKUP(T$11,历史数据!$I$3:$XFD$1048576,$R132,FALSE)</f>
        <v>96.5</v>
      </c>
      <c r="U132" s="26">
        <f ca="1">HLOOKUP(U$11,历史数据!$I$3:$XFD$1048576,$R132,FALSE)</f>
        <v>94.75</v>
      </c>
      <c r="V132" s="26">
        <f ca="1">HLOOKUP(V$11,历史数据!$I$3:$XFD$1048576,$R132,FALSE)</f>
        <v>57.8</v>
      </c>
      <c r="W132" s="26">
        <f ca="1">HLOOKUP(W$11,历史数据!$I$3:$XFD$1048576,$R132,FALSE)</f>
        <v>68.98</v>
      </c>
      <c r="X132" s="26">
        <f ca="1">HLOOKUP(X$11,历史数据!$I$3:$XFD$1048576,$R132,FALSE)</f>
        <v>77.28</v>
      </c>
      <c r="Y132" s="26">
        <f ca="1">HLOOKUP(Y$11,历史数据!$I$3:$XFD$1048576,$R132,FALSE)</f>
        <v>75.709999999999994</v>
      </c>
      <c r="Z132" s="26">
        <f ca="1">HLOOKUP(Z$11,历史数据!$I$3:$XFD$1048576,$R132,FALSE)</f>
        <v>124.88</v>
      </c>
      <c r="AA132" s="26">
        <f ca="1">HLOOKUP(AA$11,历史数据!$I$3:$XFD$1048576,$R132,FALSE)</f>
        <v>89.06</v>
      </c>
      <c r="AB132" s="26">
        <f ca="1">HLOOKUP(AB$11,历史数据!$I$3:$XFD$1048576,$R132,FALSE)</f>
        <v>54.84</v>
      </c>
      <c r="AC132" s="26">
        <f ca="1">HLOOKUP(AC$11,历史数据!$I$3:$XFD$1048576,$R132,FALSE)</f>
        <v>56.9</v>
      </c>
      <c r="AD132" s="26">
        <f ca="1">HLOOKUP(AD$11,历史数据!$I$3:$XFD$1048576,$R132,FALSE)</f>
        <v>58.91</v>
      </c>
      <c r="AE132" s="26">
        <f ca="1">HLOOKUP(AE$11,历史数据!$I$3:$XFD$1048576,$R132,FALSE)</f>
        <v>74.45</v>
      </c>
      <c r="AF132" s="26">
        <f ca="1">HLOOKUP(AF$11,历史数据!$I$3:$XFD$1048576,$R132,FALSE)</f>
        <v>103.89</v>
      </c>
    </row>
    <row r="133" spans="2:32">
      <c r="P133" s="26">
        <f>历史数据!F48</f>
        <v>48</v>
      </c>
      <c r="Q133" s="26">
        <f t="shared" si="33"/>
        <v>330</v>
      </c>
      <c r="R133" s="26">
        <f>Q133-历史数据!$B$2</f>
        <v>328</v>
      </c>
      <c r="S133" s="29" t="s">
        <v>65</v>
      </c>
      <c r="T133" s="26">
        <f ca="1">HLOOKUP(T$11,历史数据!$I$3:$XFD$1048576,$R133,FALSE)</f>
        <v>63.1</v>
      </c>
      <c r="U133" s="26">
        <f ca="1">HLOOKUP(U$11,历史数据!$I$3:$XFD$1048576,$R133,FALSE)</f>
        <v>61.48</v>
      </c>
      <c r="V133" s="26">
        <f ca="1">HLOOKUP(V$11,历史数据!$I$3:$XFD$1048576,$R133,FALSE)</f>
        <v>49.17</v>
      </c>
      <c r="W133" s="26">
        <f ca="1">HLOOKUP(W$11,历史数据!$I$3:$XFD$1048576,$R133,FALSE)</f>
        <v>48.07</v>
      </c>
      <c r="X133" s="26">
        <f ca="1">HLOOKUP(X$11,历史数据!$I$3:$XFD$1048576,$R133,FALSE)</f>
        <v>51.22</v>
      </c>
      <c r="Y133" s="26">
        <f ca="1">HLOOKUP(Y$11,历史数据!$I$3:$XFD$1048576,$R133,FALSE)</f>
        <v>59.45</v>
      </c>
      <c r="Z133" s="26">
        <f ca="1">HLOOKUP(Z$11,历史数据!$I$3:$XFD$1048576,$R133,FALSE)</f>
        <v>86.29</v>
      </c>
      <c r="AA133" s="26">
        <f ca="1">HLOOKUP(AA$11,历史数据!$I$3:$XFD$1048576,$R133,FALSE)</f>
        <v>67.8</v>
      </c>
      <c r="AB133" s="26">
        <f ca="1">HLOOKUP(AB$11,历史数据!$I$3:$XFD$1048576,$R133,FALSE)</f>
        <v>39.01</v>
      </c>
      <c r="AC133" s="26">
        <f ca="1">HLOOKUP(AC$11,历史数据!$I$3:$XFD$1048576,$R133,FALSE)</f>
        <v>48.16</v>
      </c>
      <c r="AD133" s="26">
        <f ca="1">HLOOKUP(AD$11,历史数据!$I$3:$XFD$1048576,$R133,FALSE)</f>
        <v>45.26</v>
      </c>
      <c r="AE133" s="26">
        <f ca="1">HLOOKUP(AE$11,历史数据!$I$3:$XFD$1048576,$R133,FALSE)</f>
        <v>56.44</v>
      </c>
      <c r="AF133" s="26">
        <f ca="1">HLOOKUP(AF$11,历史数据!$I$3:$XFD$1048576,$R133,FALSE)</f>
        <v>64.73</v>
      </c>
    </row>
    <row r="134" spans="2:32">
      <c r="P134" s="26">
        <f>历史数据!F49</f>
        <v>49</v>
      </c>
      <c r="Q134" s="26">
        <f t="shared" si="33"/>
        <v>331</v>
      </c>
      <c r="R134" s="26">
        <f>Q134-历史数据!$B$2</f>
        <v>329</v>
      </c>
      <c r="S134" s="542" t="s">
        <v>66</v>
      </c>
      <c r="T134" s="26">
        <f ca="1">HLOOKUP(T$11,历史数据!$I$3:$XFD$1048576,$R134,FALSE)</f>
        <v>33.950000000000003</v>
      </c>
      <c r="U134" s="26">
        <f ca="1">HLOOKUP(U$11,历史数据!$I$3:$XFD$1048576,$R134,FALSE)</f>
        <v>35.229999999999997</v>
      </c>
      <c r="V134" s="26">
        <f ca="1">HLOOKUP(V$11,历史数据!$I$3:$XFD$1048576,$R134,FALSE)</f>
        <v>36.68</v>
      </c>
      <c r="W134" s="26">
        <f ca="1">HLOOKUP(W$11,历史数据!$I$3:$XFD$1048576,$R134,FALSE)</f>
        <v>31.57</v>
      </c>
      <c r="X134" s="26">
        <f ca="1">HLOOKUP(X$11,历史数据!$I$3:$XFD$1048576,$R134,FALSE)</f>
        <v>36.61</v>
      </c>
      <c r="Y134" s="26">
        <f ca="1">HLOOKUP(Y$11,历史数据!$I$3:$XFD$1048576,$R134,FALSE)</f>
        <v>40.89</v>
      </c>
      <c r="Z134" s="26">
        <f ca="1">HLOOKUP(Z$11,历史数据!$I$3:$XFD$1048576,$R134,FALSE)</f>
        <v>48.77</v>
      </c>
      <c r="AA134" s="26">
        <f ca="1">HLOOKUP(AA$11,历史数据!$I$3:$XFD$1048576,$R134,FALSE)</f>
        <v>36.32</v>
      </c>
      <c r="AB134" s="26">
        <f ca="1">HLOOKUP(AB$11,历史数据!$I$3:$XFD$1048576,$R134,FALSE)</f>
        <v>33.130000000000003</v>
      </c>
      <c r="AC134" s="26">
        <f ca="1">HLOOKUP(AC$11,历史数据!$I$3:$XFD$1048576,$R134,FALSE)</f>
        <v>21.73</v>
      </c>
      <c r="AD134" s="26">
        <f ca="1">HLOOKUP(AD$11,历史数据!$I$3:$XFD$1048576,$R134,FALSE)</f>
        <v>45</v>
      </c>
      <c r="AE134" s="26">
        <f ca="1">HLOOKUP(AE$11,历史数据!$I$3:$XFD$1048576,$R134,FALSE)</f>
        <v>50.32</v>
      </c>
      <c r="AF134" s="26">
        <f ca="1">HLOOKUP(AF$11,历史数据!$I$3:$XFD$1048576,$R134,FALSE)</f>
        <v>43.92</v>
      </c>
    </row>
    <row r="135" spans="2:32">
      <c r="P135" s="26">
        <f>历史数据!F50</f>
        <v>50</v>
      </c>
      <c r="Q135" s="26">
        <f t="shared" si="33"/>
        <v>332</v>
      </c>
      <c r="R135" s="26">
        <f>Q135-历史数据!$B$2</f>
        <v>330</v>
      </c>
      <c r="S135" s="29" t="s">
        <v>67</v>
      </c>
      <c r="T135" s="26">
        <f ca="1">HLOOKUP(T$11,历史数据!$I$3:$XFD$1048576,$R135,FALSE)</f>
        <v>95.65</v>
      </c>
      <c r="U135" s="26">
        <f ca="1">HLOOKUP(U$11,历史数据!$I$3:$XFD$1048576,$R135,FALSE)</f>
        <v>89.71</v>
      </c>
      <c r="V135" s="26">
        <f ca="1">HLOOKUP(V$11,历史数据!$I$3:$XFD$1048576,$R135,FALSE)</f>
        <v>63.61</v>
      </c>
      <c r="W135" s="26">
        <f ca="1">HLOOKUP(W$11,历史数据!$I$3:$XFD$1048576,$R135,FALSE)</f>
        <v>72.73</v>
      </c>
      <c r="X135" s="26">
        <f ca="1">HLOOKUP(X$11,历史数据!$I$3:$XFD$1048576,$R135,FALSE)</f>
        <v>81.27</v>
      </c>
      <c r="Y135" s="26">
        <f ca="1">HLOOKUP(Y$11,历史数据!$I$3:$XFD$1048576,$R135,FALSE)</f>
        <v>82.63</v>
      </c>
      <c r="Z135" s="26">
        <f ca="1">HLOOKUP(Z$11,历史数据!$I$3:$XFD$1048576,$R135,FALSE)</f>
        <v>115.59</v>
      </c>
      <c r="AA135" s="26">
        <f ca="1">HLOOKUP(AA$11,历史数据!$I$3:$XFD$1048576,$R135,FALSE)</f>
        <v>96.29</v>
      </c>
      <c r="AB135" s="26">
        <f ca="1">HLOOKUP(AB$11,历史数据!$I$3:$XFD$1048576,$R135,FALSE)</f>
        <v>57.87</v>
      </c>
      <c r="AC135" s="26">
        <f ca="1">HLOOKUP(AC$11,历史数据!$I$3:$XFD$1048576,$R135,FALSE)</f>
        <v>67.75</v>
      </c>
      <c r="AD135" s="26">
        <f ca="1">HLOOKUP(AD$11,历史数据!$I$3:$XFD$1048576,$R135,FALSE)</f>
        <v>66.47</v>
      </c>
      <c r="AE135" s="26">
        <f ca="1">HLOOKUP(AE$11,历史数据!$I$3:$XFD$1048576,$R135,FALSE)</f>
        <v>82.61</v>
      </c>
      <c r="AF135" s="26">
        <f ca="1">HLOOKUP(AF$11,历史数据!$I$3:$XFD$1048576,$R135,FALSE)</f>
        <v>100.35</v>
      </c>
    </row>
    <row r="136" spans="2:32">
      <c r="P136" s="26">
        <f>历史数据!F51</f>
        <v>51</v>
      </c>
      <c r="Q136" s="26">
        <f t="shared" si="33"/>
        <v>333</v>
      </c>
      <c r="R136" s="26">
        <f>Q136-历史数据!$B$2</f>
        <v>331</v>
      </c>
      <c r="S136" s="29" t="s">
        <v>68</v>
      </c>
      <c r="T136" s="26">
        <f ca="1">HLOOKUP(T$11,历史数据!$I$3:$XFD$1048576,$R136,FALSE)</f>
        <v>51.24</v>
      </c>
      <c r="U136" s="26">
        <f ca="1">HLOOKUP(U$11,历史数据!$I$3:$XFD$1048576,$R136,FALSE)</f>
        <v>48.85</v>
      </c>
      <c r="V136" s="26">
        <f ca="1">HLOOKUP(V$11,历史数据!$I$3:$XFD$1048576,$R136,FALSE)</f>
        <v>44.9</v>
      </c>
      <c r="W136" s="26">
        <f ca="1">HLOOKUP(W$11,历史数据!$I$3:$XFD$1048576,$R136,FALSE)</f>
        <v>41.31</v>
      </c>
      <c r="X136" s="26">
        <f ca="1">HLOOKUP(X$11,历史数据!$I$3:$XFD$1048576,$R136,FALSE)</f>
        <v>50.97</v>
      </c>
      <c r="Y136" s="26">
        <f ca="1">HLOOKUP(Y$11,历史数据!$I$3:$XFD$1048576,$R136,FALSE)</f>
        <v>52.22</v>
      </c>
      <c r="Z136" s="26">
        <f ca="1">HLOOKUP(Z$11,历史数据!$I$3:$XFD$1048576,$R136,FALSE)</f>
        <v>66.62</v>
      </c>
      <c r="AA136" s="26">
        <f ca="1">HLOOKUP(AA$11,历史数据!$I$3:$XFD$1048576,$R136,FALSE)</f>
        <v>50.17</v>
      </c>
      <c r="AB136" s="26">
        <f ca="1">HLOOKUP(AB$11,历史数据!$I$3:$XFD$1048576,$R136,FALSE)</f>
        <v>36.42</v>
      </c>
      <c r="AC136" s="26">
        <f ca="1">HLOOKUP(AC$11,历史数据!$I$3:$XFD$1048576,$R136,FALSE)</f>
        <v>41.07</v>
      </c>
      <c r="AD136" s="26">
        <f ca="1">HLOOKUP(AD$11,历史数据!$I$3:$XFD$1048576,$R136,FALSE)</f>
        <v>38.340000000000003</v>
      </c>
      <c r="AE136" s="26">
        <f ca="1">HLOOKUP(AE$11,历史数据!$I$3:$XFD$1048576,$R136,FALSE)</f>
        <v>51.04</v>
      </c>
      <c r="AF136" s="26">
        <f ca="1">HLOOKUP(AF$11,历史数据!$I$3:$XFD$1048576,$R136,FALSE)</f>
        <v>50.03</v>
      </c>
    </row>
    <row r="141" spans="2:32" ht="17.25">
      <c r="S141" s="69" t="s">
        <v>263</v>
      </c>
    </row>
    <row r="142" spans="2:32">
      <c r="T142" s="61" t="str">
        <f>T12</f>
        <v>201608</v>
      </c>
      <c r="U142" s="61" t="str">
        <f t="shared" ref="U142:AF142" si="34">U12</f>
        <v>201607</v>
      </c>
      <c r="V142" s="61" t="str">
        <f t="shared" si="34"/>
        <v>201606</v>
      </c>
      <c r="W142" s="61" t="str">
        <f t="shared" si="34"/>
        <v>201605</v>
      </c>
      <c r="X142" s="61" t="str">
        <f t="shared" si="34"/>
        <v>201604</v>
      </c>
      <c r="Y142" s="61" t="str">
        <f t="shared" si="34"/>
        <v>201603</v>
      </c>
      <c r="Z142" s="61" t="str">
        <f t="shared" si="34"/>
        <v>201602</v>
      </c>
      <c r="AA142" s="61" t="str">
        <f t="shared" si="34"/>
        <v>201601</v>
      </c>
      <c r="AB142" s="61" t="str">
        <f t="shared" si="34"/>
        <v>201512</v>
      </c>
      <c r="AC142" s="61" t="str">
        <f t="shared" si="34"/>
        <v>201511</v>
      </c>
      <c r="AD142" s="61" t="str">
        <f t="shared" si="34"/>
        <v>201510</v>
      </c>
      <c r="AE142" s="61" t="str">
        <f t="shared" si="34"/>
        <v>201509</v>
      </c>
      <c r="AF142" s="61" t="str">
        <f t="shared" si="34"/>
        <v>201508</v>
      </c>
    </row>
    <row r="143" spans="2:32">
      <c r="P143" s="26">
        <f>历史数据!F29</f>
        <v>29</v>
      </c>
      <c r="Q143" s="26">
        <f>P143+$B$7</f>
        <v>311</v>
      </c>
      <c r="R143" s="26">
        <f>Q143-历史数据!$B$2</f>
        <v>309</v>
      </c>
      <c r="S143" s="542" t="s">
        <v>43</v>
      </c>
      <c r="T143" s="30">
        <f ca="1">HLOOKUP(T$11,历史数据!$I$3:$XFD$1048576,$R143,FALSE)</f>
        <v>1.3599999999999999E-2</v>
      </c>
      <c r="U143" s="30">
        <f ca="1">HLOOKUP(U$11,历史数据!$I$3:$XFD$1048576,$R143,FALSE)</f>
        <v>1.5599999999999999E-2</v>
      </c>
      <c r="V143" s="30">
        <f ca="1">HLOOKUP(V$11,历史数据!$I$3:$XFD$1048576,$R143,FALSE)</f>
        <v>1.7500000000000002E-2</v>
      </c>
      <c r="W143" s="30">
        <f ca="1">HLOOKUP(W$11,历史数据!$I$3:$XFD$1048576,$R143,FALSE)</f>
        <v>1.7500000000000002E-2</v>
      </c>
      <c r="X143" s="30">
        <f ca="1">HLOOKUP(X$11,历史数据!$I$3:$XFD$1048576,$R143,FALSE)</f>
        <v>1.6199999999999999E-2</v>
      </c>
      <c r="Y143" s="30">
        <f ca="1">HLOOKUP(Y$11,历史数据!$I$3:$XFD$1048576,$R143,FALSE)</f>
        <v>1.83E-2</v>
      </c>
      <c r="Z143" s="30">
        <f ca="1">HLOOKUP(Z$11,历史数据!$I$3:$XFD$1048576,$R143,FALSE)</f>
        <v>1.6199999999999999E-2</v>
      </c>
      <c r="AA143" s="30">
        <f ca="1">HLOOKUP(AA$11,历史数据!$I$3:$XFD$1048576,$R143,FALSE)</f>
        <v>1.4E-2</v>
      </c>
      <c r="AB143" s="30">
        <f ca="1">HLOOKUP(AB$11,历史数据!$I$3:$XFD$1048576,$R143,FALSE)</f>
        <v>1.7299999999999999E-2</v>
      </c>
      <c r="AC143" s="30">
        <f ca="1">HLOOKUP(AC$11,历史数据!$I$3:$XFD$1048576,$R143,FALSE)</f>
        <v>1.5699999999999999E-2</v>
      </c>
      <c r="AD143" s="30">
        <f ca="1">HLOOKUP(AD$11,历史数据!$I$3:$XFD$1048576,$R143,FALSE)</f>
        <v>1.2500000000000001E-2</v>
      </c>
      <c r="AE143" s="30">
        <f ca="1">HLOOKUP(AE$11,历史数据!$I$3:$XFD$1048576,$R143,FALSE)</f>
        <v>1.3100000000000001E-2</v>
      </c>
      <c r="AF143" s="30">
        <f ca="1">HLOOKUP(AF$11,历史数据!$I$3:$XFD$1048576,$R143,FALSE)</f>
        <v>1.0999999999999999E-2</v>
      </c>
    </row>
    <row r="144" spans="2:32">
      <c r="B144" s="26" t="str">
        <f>B1&amp;"各类付费用户数（付费行为角度）"</f>
        <v>小花仙各类付费用户数（付费行为角度）</v>
      </c>
      <c r="P144" s="26">
        <f>历史数据!F31</f>
        <v>31</v>
      </c>
      <c r="Q144" s="26">
        <f>P144+$B$7</f>
        <v>313</v>
      </c>
      <c r="R144" s="26">
        <f>Q144-历史数据!$B$2</f>
        <v>311</v>
      </c>
      <c r="S144" s="29" t="s">
        <v>45</v>
      </c>
      <c r="T144" s="30">
        <f ca="1">HLOOKUP(T$11,历史数据!$I$3:$XFD$1048576,$R144,FALSE)</f>
        <v>2.8999999999999998E-3</v>
      </c>
      <c r="U144" s="30">
        <f ca="1">HLOOKUP(U$11,历史数据!$I$3:$XFD$1048576,$R144,FALSE)</f>
        <v>3.8E-3</v>
      </c>
      <c r="V144" s="30">
        <f ca="1">HLOOKUP(V$11,历史数据!$I$3:$XFD$1048576,$R144,FALSE)</f>
        <v>4.1000000000000003E-3</v>
      </c>
      <c r="W144" s="30">
        <f ca="1">HLOOKUP(W$11,历史数据!$I$3:$XFD$1048576,$R144,FALSE)</f>
        <v>3.3999999999999998E-3</v>
      </c>
      <c r="X144" s="30">
        <f ca="1">HLOOKUP(X$11,历史数据!$I$3:$XFD$1048576,$R144,FALSE)</f>
        <v>2.7000000000000001E-3</v>
      </c>
      <c r="Y144" s="30">
        <f ca="1">HLOOKUP(Y$11,历史数据!$I$3:$XFD$1048576,$R144,FALSE)</f>
        <v>2.7000000000000001E-3</v>
      </c>
      <c r="Z144" s="30">
        <f ca="1">HLOOKUP(Z$11,历史数据!$I$3:$XFD$1048576,$R144,FALSE)</f>
        <v>2.8E-3</v>
      </c>
      <c r="AA144" s="30">
        <f ca="1">HLOOKUP(AA$11,历史数据!$I$3:$XFD$1048576,$R144,FALSE)</f>
        <v>2.7000000000000001E-3</v>
      </c>
      <c r="AB144" s="30">
        <f ca="1">HLOOKUP(AB$11,历史数据!$I$3:$XFD$1048576,$R144,FALSE)</f>
        <v>2.5999999999999999E-3</v>
      </c>
      <c r="AC144" s="30">
        <f ca="1">HLOOKUP(AC$11,历史数据!$I$3:$XFD$1048576,$R144,FALSE)</f>
        <v>4.5999999999999999E-3</v>
      </c>
      <c r="AD144" s="30">
        <f ca="1">HLOOKUP(AD$11,历史数据!$I$3:$XFD$1048576,$R144,FALSE)</f>
        <v>1.2999999999999999E-3</v>
      </c>
      <c r="AE144" s="30">
        <f ca="1">HLOOKUP(AE$11,历史数据!$I$3:$XFD$1048576,$R144,FALSE)</f>
        <v>1.2999999999999999E-3</v>
      </c>
      <c r="AF144" s="30">
        <f ca="1">HLOOKUP(AF$11,历史数据!$I$3:$XFD$1048576,$R144,FALSE)</f>
        <v>1.6000000000000001E-3</v>
      </c>
    </row>
    <row r="145" spans="10:32">
      <c r="P145" s="26">
        <f>历史数据!F32</f>
        <v>32</v>
      </c>
      <c r="Q145" s="26">
        <f>P145+$B$7</f>
        <v>314</v>
      </c>
      <c r="R145" s="26">
        <f>Q145-历史数据!$B$2</f>
        <v>312</v>
      </c>
      <c r="S145" s="29" t="s">
        <v>46</v>
      </c>
      <c r="T145" s="30">
        <f ca="1">HLOOKUP(T$11,历史数据!$I$3:$XFD$1048576,$R145,FALSE)</f>
        <v>3.0099999999999998E-2</v>
      </c>
      <c r="U145" s="30">
        <f ca="1">HLOOKUP(U$11,历史数据!$I$3:$XFD$1048576,$R145,FALSE)</f>
        <v>3.9E-2</v>
      </c>
      <c r="V145" s="30">
        <f ca="1">HLOOKUP(V$11,历史数据!$I$3:$XFD$1048576,$R145,FALSE)</f>
        <v>3.4200000000000001E-2</v>
      </c>
      <c r="W145" s="30">
        <f ca="1">HLOOKUP(W$11,历史数据!$I$3:$XFD$1048576,$R145,FALSE)</f>
        <v>3.32E-2</v>
      </c>
      <c r="X145" s="30">
        <f ca="1">HLOOKUP(X$11,历史数据!$I$3:$XFD$1048576,$R145,FALSE)</f>
        <v>3.5799999999999998E-2</v>
      </c>
      <c r="Y145" s="30">
        <f ca="1">HLOOKUP(Y$11,历史数据!$I$3:$XFD$1048576,$R145,FALSE)</f>
        <v>3.4299999999999997E-2</v>
      </c>
      <c r="Z145" s="30">
        <f ca="1">HLOOKUP(Z$11,历史数据!$I$3:$XFD$1048576,$R145,FALSE)</f>
        <v>3.6999999999999998E-2</v>
      </c>
      <c r="AA145" s="30">
        <f ca="1">HLOOKUP(AA$11,历史数据!$I$3:$XFD$1048576,$R145,FALSE)</f>
        <v>3.2099999999999997E-2</v>
      </c>
      <c r="AB145" s="30">
        <f ca="1">HLOOKUP(AB$11,历史数据!$I$3:$XFD$1048576,$R145,FALSE)</f>
        <v>3.2800000000000003E-2</v>
      </c>
      <c r="AC145" s="30">
        <f ca="1">HLOOKUP(AC$11,历史数据!$I$3:$XFD$1048576,$R145,FALSE)</f>
        <v>2.47E-2</v>
      </c>
      <c r="AD145" s="30">
        <f ca="1">HLOOKUP(AD$11,历史数据!$I$3:$XFD$1048576,$R145,FALSE)</f>
        <v>2.5100000000000001E-2</v>
      </c>
      <c r="AE145" s="30">
        <f ca="1">HLOOKUP(AE$11,历史数据!$I$3:$XFD$1048576,$R145,FALSE)</f>
        <v>2.3400000000000001E-2</v>
      </c>
      <c r="AF145" s="30">
        <f ca="1">HLOOKUP(AF$11,历史数据!$I$3:$XFD$1048576,$R145,FALSE)</f>
        <v>2.8000000000000001E-2</v>
      </c>
    </row>
    <row r="146" spans="10:32">
      <c r="P146" s="26">
        <f>历史数据!F33</f>
        <v>33</v>
      </c>
      <c r="Q146" s="26">
        <f>P146+$B$7</f>
        <v>315</v>
      </c>
      <c r="R146" s="26">
        <f>Q146-历史数据!$B$2</f>
        <v>313</v>
      </c>
      <c r="S146" s="29" t="s">
        <v>47</v>
      </c>
      <c r="T146" s="30">
        <f ca="1">HLOOKUP(T$11,历史数据!$I$3:$XFD$1048576,$R146,FALSE)</f>
        <v>8.3999999999999995E-3</v>
      </c>
      <c r="U146" s="30">
        <f ca="1">HLOOKUP(U$11,历史数据!$I$3:$XFD$1048576,$R146,FALSE)</f>
        <v>1.32E-2</v>
      </c>
      <c r="V146" s="30">
        <f ca="1">HLOOKUP(V$11,历史数据!$I$3:$XFD$1048576,$R146,FALSE)</f>
        <v>1.41E-2</v>
      </c>
      <c r="W146" s="30">
        <f ca="1">HLOOKUP(W$11,历史数据!$I$3:$XFD$1048576,$R146,FALSE)</f>
        <v>1.12E-2</v>
      </c>
      <c r="X146" s="30">
        <f ca="1">HLOOKUP(X$11,历史数据!$I$3:$XFD$1048576,$R146,FALSE)</f>
        <v>9.7999999999999997E-3</v>
      </c>
      <c r="Y146" s="30">
        <f ca="1">HLOOKUP(Y$11,历史数据!$I$3:$XFD$1048576,$R146,FALSE)</f>
        <v>9.1999999999999998E-3</v>
      </c>
      <c r="Z146" s="30">
        <f ca="1">HLOOKUP(Z$11,历史数据!$I$3:$XFD$1048576,$R146,FALSE)</f>
        <v>1.0200000000000001E-2</v>
      </c>
      <c r="AA146" s="30">
        <f ca="1">HLOOKUP(AA$11,历史数据!$I$3:$XFD$1048576,$R146,FALSE)</f>
        <v>9.1999999999999998E-3</v>
      </c>
      <c r="AB146" s="30">
        <f ca="1">HLOOKUP(AB$11,历史数据!$I$3:$XFD$1048576,$R146,FALSE)</f>
        <v>7.1000000000000004E-3</v>
      </c>
      <c r="AC146" s="30">
        <f ca="1">HLOOKUP(AC$11,历史数据!$I$3:$XFD$1048576,$R146,FALSE)</f>
        <v>6.1000000000000004E-3</v>
      </c>
      <c r="AD146" s="30">
        <f ca="1">HLOOKUP(AD$11,历史数据!$I$3:$XFD$1048576,$R146,FALSE)</f>
        <v>5.4999999999999997E-3</v>
      </c>
      <c r="AE146" s="30">
        <f ca="1">HLOOKUP(AE$11,历史数据!$I$3:$XFD$1048576,$R146,FALSE)</f>
        <v>5.8999999999999999E-3</v>
      </c>
      <c r="AF146" s="30">
        <f ca="1">HLOOKUP(AF$11,历史数据!$I$3:$XFD$1048576,$R146,FALSE)</f>
        <v>8.0999999999999996E-3</v>
      </c>
    </row>
    <row r="148" spans="10:32">
      <c r="K148" s="26" t="s">
        <v>743</v>
      </c>
      <c r="L148" s="26" t="s">
        <v>744</v>
      </c>
      <c r="T148" s="32">
        <f t="shared" ref="T148:AA151" ca="1" si="35">T143/U143-1</f>
        <v>-0.12820512820512819</v>
      </c>
      <c r="U148" s="32">
        <f t="shared" ca="1" si="35"/>
        <v>-0.10857142857142865</v>
      </c>
      <c r="V148" s="32">
        <f t="shared" ca="1" si="35"/>
        <v>0</v>
      </c>
      <c r="W148" s="32">
        <f t="shared" ca="1" si="35"/>
        <v>8.0246913580247048E-2</v>
      </c>
      <c r="X148" s="32">
        <f t="shared" ca="1" si="35"/>
        <v>-0.11475409836065575</v>
      </c>
      <c r="Y148" s="32">
        <f t="shared" ca="1" si="35"/>
        <v>0.12962962962962976</v>
      </c>
      <c r="Z148" s="32">
        <f t="shared" ca="1" si="35"/>
        <v>0.15714285714285703</v>
      </c>
      <c r="AA148" s="32">
        <f t="shared" ca="1" si="35"/>
        <v>-0.19075144508670516</v>
      </c>
      <c r="AB148" s="32">
        <f ca="1">AB143/AC143-1</f>
        <v>0.10191082802547768</v>
      </c>
    </row>
    <row r="149" spans="10:32">
      <c r="J149" s="26" t="s">
        <v>739</v>
      </c>
      <c r="K149" s="32">
        <f ca="1">T72/AF72-1</f>
        <v>0.24737550471063252</v>
      </c>
      <c r="L149" s="32">
        <f ca="1">T72/U72-1</f>
        <v>-0.26885452824234779</v>
      </c>
      <c r="T149" s="32">
        <f t="shared" ca="1" si="35"/>
        <v>-0.23684210526315796</v>
      </c>
      <c r="U149" s="32">
        <f t="shared" ca="1" si="35"/>
        <v>-7.3170731707317138E-2</v>
      </c>
      <c r="V149" s="32">
        <f t="shared" ca="1" si="35"/>
        <v>0.20588235294117663</v>
      </c>
      <c r="W149" s="32">
        <f t="shared" ca="1" si="35"/>
        <v>0.25925925925925908</v>
      </c>
      <c r="X149" s="32">
        <f t="shared" ca="1" si="35"/>
        <v>0</v>
      </c>
      <c r="Y149" s="32">
        <f ca="1">Y144/Z144-1</f>
        <v>-3.5714285714285698E-2</v>
      </c>
      <c r="Z149" s="32">
        <f t="shared" ca="1" si="35"/>
        <v>3.7037037037036979E-2</v>
      </c>
      <c r="AA149" s="32">
        <f t="shared" ca="1" si="35"/>
        <v>3.8461538461538547E-2</v>
      </c>
      <c r="AB149" s="32">
        <f ca="1">AB144/AC144-1</f>
        <v>-0.43478260869565222</v>
      </c>
    </row>
    <row r="150" spans="10:32">
      <c r="J150" s="26" t="s">
        <v>740</v>
      </c>
      <c r="K150" s="32">
        <f ca="1">T73/AF73-1</f>
        <v>-9.2129246064623027E-2</v>
      </c>
      <c r="L150" s="32">
        <f ca="1">T73/U73-1</f>
        <v>-0.19897660818713447</v>
      </c>
      <c r="T150" s="32">
        <f t="shared" ca="1" si="35"/>
        <v>-0.22820512820512828</v>
      </c>
      <c r="U150" s="32">
        <f t="shared" ca="1" si="35"/>
        <v>0.14035087719298245</v>
      </c>
      <c r="V150" s="32">
        <f t="shared" ca="1" si="35"/>
        <v>3.0120481927710774E-2</v>
      </c>
      <c r="W150" s="32">
        <f t="shared" ca="1" si="35"/>
        <v>-7.2625698324022325E-2</v>
      </c>
      <c r="X150" s="32">
        <f t="shared" ca="1" si="35"/>
        <v>4.373177842565612E-2</v>
      </c>
      <c r="Y150" s="32">
        <f t="shared" ca="1" si="35"/>
        <v>-7.2972972972973005E-2</v>
      </c>
      <c r="Z150" s="32">
        <f t="shared" ca="1" si="35"/>
        <v>0.15264797507788175</v>
      </c>
      <c r="AA150" s="32">
        <f t="shared" ca="1" si="35"/>
        <v>-2.1341463414634387E-2</v>
      </c>
      <c r="AB150" s="32">
        <f ca="1">AB145/AC145-1</f>
        <v>0.32793522267206487</v>
      </c>
    </row>
    <row r="151" spans="10:32">
      <c r="J151" s="26" t="s">
        <v>741</v>
      </c>
      <c r="K151" s="32">
        <f ca="1">T74/AF74-1</f>
        <v>-0.10922267276335085</v>
      </c>
      <c r="L151" s="32">
        <f ca="1">T74/U74-1</f>
        <v>9.0285110876451968E-2</v>
      </c>
      <c r="S151" s="25" t="s">
        <v>266</v>
      </c>
      <c r="T151" s="32">
        <f t="shared" ca="1" si="35"/>
        <v>-0.36363636363636365</v>
      </c>
      <c r="U151" s="32">
        <f t="shared" ca="1" si="35"/>
        <v>-6.3829787234042534E-2</v>
      </c>
      <c r="V151" s="32">
        <f t="shared" ca="1" si="35"/>
        <v>0.2589285714285714</v>
      </c>
      <c r="W151" s="32">
        <f t="shared" ca="1" si="35"/>
        <v>0.14285714285714279</v>
      </c>
      <c r="X151" s="32">
        <f t="shared" ca="1" si="35"/>
        <v>6.5217391304347894E-2</v>
      </c>
      <c r="Y151" s="32">
        <f t="shared" ca="1" si="35"/>
        <v>-9.8039215686274606E-2</v>
      </c>
      <c r="Z151" s="32">
        <f t="shared" ca="1" si="35"/>
        <v>0.10869565217391308</v>
      </c>
      <c r="AA151" s="32">
        <f t="shared" ca="1" si="35"/>
        <v>0.29577464788732377</v>
      </c>
      <c r="AB151" s="32">
        <f ca="1">AB146/AC146-1</f>
        <v>0.16393442622950816</v>
      </c>
    </row>
    <row r="152" spans="10:32">
      <c r="J152" s="26" t="s">
        <v>747</v>
      </c>
      <c r="K152" s="32">
        <f ca="1">T75/AF75-1</f>
        <v>-0.27190876350540216</v>
      </c>
      <c r="L152" s="32">
        <f ca="1">T75/U75-1</f>
        <v>-0.38191082802547771</v>
      </c>
      <c r="AB152" s="32"/>
    </row>
    <row r="153" spans="10:32">
      <c r="T153" s="61"/>
      <c r="U153" s="61"/>
      <c r="V153" s="61"/>
    </row>
    <row r="154" spans="10:32">
      <c r="R154" s="32"/>
      <c r="T154" s="181"/>
    </row>
    <row r="155" spans="10:32">
      <c r="S155" s="550"/>
      <c r="T155" s="550">
        <v>42370</v>
      </c>
      <c r="U155" s="550">
        <v>42401</v>
      </c>
      <c r="V155" s="550">
        <v>42430</v>
      </c>
      <c r="W155" s="550">
        <v>42461</v>
      </c>
      <c r="X155" s="550">
        <v>42491</v>
      </c>
      <c r="Y155" s="550">
        <v>42522</v>
      </c>
      <c r="Z155" s="550">
        <v>42552</v>
      </c>
      <c r="AA155" s="550">
        <v>42583</v>
      </c>
      <c r="AB155" s="550">
        <v>42614</v>
      </c>
      <c r="AC155" s="550">
        <v>42644</v>
      </c>
      <c r="AD155" s="550">
        <v>42675</v>
      </c>
      <c r="AE155" s="550">
        <v>42705</v>
      </c>
    </row>
    <row r="156" spans="10:32">
      <c r="S156" s="580" t="s">
        <v>478</v>
      </c>
      <c r="T156" s="581">
        <f ca="1">IF(OFFSET(INDIRECT($R$54),0,S$5),OFFSET(INDIRECT($R$54),0,S$5),0)</f>
        <v>2436637</v>
      </c>
      <c r="U156" s="581">
        <f t="shared" ref="U156:AE156" ca="1" si="36">IF(OFFSET(INDIRECT($R$54),0,T$5),OFFSET(INDIRECT($R$54),0,T$5),0)</f>
        <v>3902830</v>
      </c>
      <c r="V156" s="582">
        <f t="shared" ca="1" si="36"/>
        <v>2032684</v>
      </c>
      <c r="W156" s="582">
        <f t="shared" ca="1" si="36"/>
        <v>2110296</v>
      </c>
      <c r="X156" s="582">
        <f t="shared" ca="1" si="36"/>
        <v>1776531</v>
      </c>
      <c r="Y156" s="582">
        <f t="shared" ca="1" si="36"/>
        <v>1700927</v>
      </c>
      <c r="Z156" s="582">
        <f t="shared" ca="1" si="36"/>
        <v>2941687</v>
      </c>
      <c r="AA156" s="582">
        <f t="shared" ca="1" si="36"/>
        <v>2774210</v>
      </c>
      <c r="AB156" s="582">
        <f t="shared" ca="1" si="36"/>
        <v>0</v>
      </c>
      <c r="AC156" s="582">
        <f t="shared" ca="1" si="36"/>
        <v>0</v>
      </c>
      <c r="AD156" s="582">
        <f t="shared" ca="1" si="36"/>
        <v>0</v>
      </c>
      <c r="AE156" s="582">
        <f t="shared" ca="1" si="36"/>
        <v>0</v>
      </c>
    </row>
    <row r="157" spans="10:32">
      <c r="S157" s="580" t="s">
        <v>822</v>
      </c>
      <c r="T157" s="591">
        <v>2032508.2933333335</v>
      </c>
      <c r="U157" s="591">
        <v>3206576.6733333329</v>
      </c>
      <c r="V157" s="591">
        <v>1863379.4933333334</v>
      </c>
      <c r="W157" s="591">
        <v>1905418.0433333335</v>
      </c>
      <c r="X157" s="591">
        <v>1637806</v>
      </c>
      <c r="Y157" s="591">
        <v>1544061</v>
      </c>
      <c r="Z157" s="591">
        <v>2402519</v>
      </c>
      <c r="AA157" s="591"/>
      <c r="AB157" s="591">
        <f>'KPI-2016'!L6</f>
        <v>0</v>
      </c>
      <c r="AC157" s="591">
        <f>'KPI-2016'!M6</f>
        <v>0</v>
      </c>
      <c r="AD157" s="591">
        <f>'KPI-2016'!N6</f>
        <v>0</v>
      </c>
      <c r="AE157" s="591">
        <f>'KPI-2016'!O6</f>
        <v>0</v>
      </c>
    </row>
    <row r="158" spans="10:32">
      <c r="S158" s="580" t="s">
        <v>823</v>
      </c>
      <c r="T158" s="230">
        <f ca="1">T157/T156</f>
        <v>0.83414488630572936</v>
      </c>
      <c r="U158" s="230">
        <f t="shared" ref="U158:W158" ca="1" si="37">U157/U156</f>
        <v>0.82160295819529239</v>
      </c>
      <c r="V158" s="230">
        <f t="shared" ca="1" si="37"/>
        <v>0.91670888998650724</v>
      </c>
      <c r="W158" s="230">
        <f t="shared" ca="1" si="37"/>
        <v>0.90291506183650705</v>
      </c>
      <c r="X158" s="230">
        <f t="shared" ref="X158:AE158" ca="1" si="38">X157/X156</f>
        <v>0.92191242370665072</v>
      </c>
      <c r="Y158" s="230">
        <f t="shared" ca="1" si="38"/>
        <v>0.90777617146414868</v>
      </c>
      <c r="Z158" s="230">
        <f t="shared" ca="1" si="38"/>
        <v>0.81671469466330038</v>
      </c>
      <c r="AA158" s="230"/>
      <c r="AB158" s="230" t="e">
        <f t="shared" ca="1" si="38"/>
        <v>#DIV/0!</v>
      </c>
      <c r="AC158" s="230" t="e">
        <f t="shared" ca="1" si="38"/>
        <v>#DIV/0!</v>
      </c>
      <c r="AD158" s="230" t="e">
        <f t="shared" ca="1" si="38"/>
        <v>#DIV/0!</v>
      </c>
      <c r="AE158" s="230" t="e">
        <f t="shared" ca="1" si="38"/>
        <v>#DIV/0!</v>
      </c>
    </row>
    <row r="159" spans="10:32">
      <c r="S159" s="194" t="s">
        <v>802</v>
      </c>
      <c r="T159" s="583">
        <v>0.83414488630572936</v>
      </c>
      <c r="U159" s="583">
        <v>0.82160295819529239</v>
      </c>
      <c r="V159" s="583">
        <v>0.91670888998650724</v>
      </c>
      <c r="W159" s="583">
        <v>0.90291506183650705</v>
      </c>
      <c r="X159" s="583">
        <f ca="1">X158</f>
        <v>0.92191242370665072</v>
      </c>
      <c r="Y159" s="583">
        <f ca="1">Y158</f>
        <v>0.90777617146414868</v>
      </c>
      <c r="Z159" s="583">
        <f ca="1">Z158</f>
        <v>0.81671469466330038</v>
      </c>
      <c r="AA159" s="583">
        <v>0.86799999999999999</v>
      </c>
      <c r="AB159" s="583"/>
      <c r="AC159" s="583"/>
      <c r="AD159" s="583"/>
      <c r="AE159" s="583"/>
    </row>
    <row r="160" spans="10:32">
      <c r="S160" s="580" t="s">
        <v>813</v>
      </c>
      <c r="T160" s="590">
        <f ca="1">T156*T159</f>
        <v>2032508.2933333335</v>
      </c>
      <c r="U160" s="590">
        <f t="shared" ref="U160:AD160" ca="1" si="39">U156*U159</f>
        <v>3206576.6733333329</v>
      </c>
      <c r="V160" s="590">
        <f t="shared" ca="1" si="39"/>
        <v>1863379.4933333334</v>
      </c>
      <c r="W160" s="590">
        <f t="shared" ca="1" si="39"/>
        <v>1905418.0433333335</v>
      </c>
      <c r="X160" s="590">
        <f t="shared" ca="1" si="39"/>
        <v>1637806</v>
      </c>
      <c r="Y160" s="590">
        <f t="shared" ca="1" si="39"/>
        <v>1544061</v>
      </c>
      <c r="Z160" s="590">
        <f ca="1">Z156*Z158</f>
        <v>2402519</v>
      </c>
      <c r="AA160" s="590">
        <f ca="1">AA156*AA159</f>
        <v>2408014.2799999998</v>
      </c>
      <c r="AB160" s="586">
        <f t="shared" ca="1" si="39"/>
        <v>0</v>
      </c>
      <c r="AC160" s="586">
        <f t="shared" ca="1" si="39"/>
        <v>0</v>
      </c>
      <c r="AD160" s="586">
        <f t="shared" ca="1" si="39"/>
        <v>0</v>
      </c>
      <c r="AE160" s="586">
        <f ca="1">AE156*AE159</f>
        <v>0</v>
      </c>
    </row>
    <row r="162" spans="2:23">
      <c r="S162" s="602" t="s">
        <v>804</v>
      </c>
      <c r="T162" s="602" t="s">
        <v>805</v>
      </c>
      <c r="U162" s="602" t="s">
        <v>806</v>
      </c>
      <c r="V162" s="602" t="s">
        <v>807</v>
      </c>
      <c r="W162" s="602" t="s">
        <v>808</v>
      </c>
    </row>
    <row r="163" spans="2:23">
      <c r="S163" s="603" t="s">
        <v>809</v>
      </c>
      <c r="T163" s="219">
        <f ca="1">SUM(T156:V156)</f>
        <v>8372151</v>
      </c>
      <c r="U163" s="219">
        <f ca="1">SUM(W156:Y156)</f>
        <v>5587754</v>
      </c>
      <c r="V163" s="219">
        <f ca="1">SUM(Z156:AB156)</f>
        <v>5715897</v>
      </c>
      <c r="W163" s="219">
        <f ca="1">SUM(AC156:AE156)</f>
        <v>0</v>
      </c>
    </row>
    <row r="164" spans="2:23">
      <c r="S164" s="603" t="s">
        <v>810</v>
      </c>
      <c r="T164" s="219">
        <f ca="1">SUM(T160:V160)</f>
        <v>7102464.46</v>
      </c>
      <c r="U164" s="219">
        <f ca="1">SUM(W160:Y160)</f>
        <v>5087285.043333333</v>
      </c>
      <c r="V164" s="555">
        <f ca="1">SUM(Z160:AB160)</f>
        <v>4810533.2799999993</v>
      </c>
      <c r="W164" s="555">
        <f ca="1">SUM(AC160:AE160)</f>
        <v>0</v>
      </c>
    </row>
    <row r="166" spans="2:23">
      <c r="B166" s="26" t="str">
        <f>B1&amp;"各类付费用户数（活跃类型角度）"</f>
        <v>小花仙各类付费用户数（活跃类型角度）</v>
      </c>
    </row>
    <row r="167" spans="2:23">
      <c r="Q167" s="222"/>
    </row>
    <row r="168" spans="2:23">
      <c r="K168" s="26" t="s">
        <v>743</v>
      </c>
      <c r="L168" s="26" t="s">
        <v>744</v>
      </c>
    </row>
    <row r="169" spans="2:23">
      <c r="J169" s="26" t="s">
        <v>745</v>
      </c>
      <c r="K169" s="32">
        <f ca="1">T81/AF81-1</f>
        <v>0.24737550471063252</v>
      </c>
      <c r="L169" s="32">
        <f ca="1">T81/U81-1</f>
        <v>-0.26885452824234779</v>
      </c>
      <c r="Q169" s="32"/>
    </row>
    <row r="170" spans="2:23">
      <c r="J170" s="26" t="s">
        <v>746</v>
      </c>
      <c r="K170" s="32">
        <f ca="1">T82/AF82-1</f>
        <v>-0.17533832610695044</v>
      </c>
      <c r="L170" s="32">
        <f ca="1">T82/U82-1</f>
        <v>-4.8726886935435032E-2</v>
      </c>
    </row>
    <row r="171" spans="2:23">
      <c r="J171" s="26" t="s">
        <v>747</v>
      </c>
      <c r="K171" s="32">
        <f ca="1">T83/AF83-1</f>
        <v>-4.5045045045045029E-2</v>
      </c>
      <c r="L171" s="32">
        <f ca="1">T83/U83-1</f>
        <v>-0.49013103333886221</v>
      </c>
    </row>
    <row r="172" spans="2:23" ht="33">
      <c r="J172" s="466" t="s">
        <v>757</v>
      </c>
      <c r="K172" s="32">
        <f ca="1">T84/AF84-1</f>
        <v>-0.12210391139172772</v>
      </c>
      <c r="L172" s="32">
        <f ca="1">T84/U84-1</f>
        <v>-0.15338373023039809</v>
      </c>
    </row>
    <row r="179" spans="2:20">
      <c r="T179" s="229"/>
    </row>
    <row r="184" spans="2:20">
      <c r="S184" s="25" t="s">
        <v>375</v>
      </c>
    </row>
    <row r="185" spans="2:20">
      <c r="S185" s="26" t="s">
        <v>376</v>
      </c>
    </row>
    <row r="188" spans="2:20">
      <c r="B188" s="26" t="str">
        <f>B1&amp;"付费用户贡献占比（付费行为角度）"</f>
        <v>小花仙付费用户贡献占比（付费行为角度）</v>
      </c>
    </row>
    <row r="193" spans="16:35">
      <c r="P193" s="26" t="s">
        <v>240</v>
      </c>
      <c r="Q193" s="26" t="s">
        <v>196</v>
      </c>
      <c r="R193" s="26" t="s">
        <v>197</v>
      </c>
      <c r="S193" s="26" t="s">
        <v>377</v>
      </c>
      <c r="T193" s="61" t="str">
        <f>T12</f>
        <v>201608</v>
      </c>
      <c r="U193" s="61" t="str">
        <f t="shared" ref="U193:AF193" si="40">U12</f>
        <v>201607</v>
      </c>
      <c r="V193" s="61" t="str">
        <f t="shared" si="40"/>
        <v>201606</v>
      </c>
      <c r="W193" s="61" t="str">
        <f t="shared" si="40"/>
        <v>201605</v>
      </c>
      <c r="X193" s="61" t="str">
        <f t="shared" si="40"/>
        <v>201604</v>
      </c>
      <c r="Y193" s="61" t="str">
        <f t="shared" si="40"/>
        <v>201603</v>
      </c>
      <c r="Z193" s="61" t="str">
        <f t="shared" si="40"/>
        <v>201602</v>
      </c>
      <c r="AA193" s="61" t="str">
        <f t="shared" si="40"/>
        <v>201601</v>
      </c>
      <c r="AB193" s="61" t="str">
        <f t="shared" si="40"/>
        <v>201512</v>
      </c>
      <c r="AC193" s="61" t="str">
        <f t="shared" si="40"/>
        <v>201511</v>
      </c>
      <c r="AD193" s="61" t="str">
        <f t="shared" si="40"/>
        <v>201510</v>
      </c>
      <c r="AE193" s="61" t="str">
        <f t="shared" si="40"/>
        <v>201509</v>
      </c>
      <c r="AF193" s="61" t="str">
        <f t="shared" si="40"/>
        <v>201508</v>
      </c>
      <c r="AG193" s="26" t="s">
        <v>190</v>
      </c>
      <c r="AH193" s="26" t="s">
        <v>191</v>
      </c>
      <c r="AI193" s="26" t="s">
        <v>218</v>
      </c>
    </row>
    <row r="194" spans="16:35">
      <c r="P194" s="26">
        <f>历史数据!F73</f>
        <v>73</v>
      </c>
      <c r="Q194" s="26">
        <f>P194+$B$7</f>
        <v>355</v>
      </c>
      <c r="R194" s="26">
        <f>Q194-历史数据!$B$2</f>
        <v>353</v>
      </c>
      <c r="S194" s="542" t="s">
        <v>89</v>
      </c>
      <c r="T194" s="32">
        <f ca="1">HLOOKUP(T$11,历史数据!$I$3:$XFD$1048576,$R194,FALSE)</f>
        <v>0.70350000000000001</v>
      </c>
      <c r="U194" s="32">
        <f ca="1">HLOOKUP(U$11,历史数据!$I$3:$XFD$1048576,$R194,FALSE)</f>
        <v>0.65610000000000002</v>
      </c>
      <c r="V194" s="32">
        <f ca="1">HLOOKUP(V$11,历史数据!$I$3:$XFD$1048576,$R194,FALSE)</f>
        <v>0.68330000000000002</v>
      </c>
      <c r="W194" s="32">
        <f ca="1">HLOOKUP(W$11,历史数据!$I$3:$XFD$1048576,$R194,FALSE)</f>
        <v>0.70230000000000004</v>
      </c>
      <c r="X194" s="32">
        <f ca="1">HLOOKUP(X$11,历史数据!$I$3:$XFD$1048576,$R194,FALSE)</f>
        <v>0.65680000000000005</v>
      </c>
      <c r="Y194" s="32">
        <f ca="1">HLOOKUP(Y$11,历史数据!$I$3:$XFD$1048576,$R194,FALSE)</f>
        <v>0.76690000000000003</v>
      </c>
      <c r="Z194" s="32">
        <f ca="1">HLOOKUP(Z$11,历史数据!$I$3:$XFD$1048576,$R194,FALSE)</f>
        <v>0.67549999999999999</v>
      </c>
      <c r="AA194" s="32">
        <f ca="1">HLOOKUP(AA$11,历史数据!$I$3:$XFD$1048576,$R194,FALSE)</f>
        <v>0.63049999999999995</v>
      </c>
      <c r="AB194" s="32">
        <f ca="1">HLOOKUP(AB$11,历史数据!$I$3:$XFD$1048576,$R194,FALSE)</f>
        <v>0.65310000000000001</v>
      </c>
      <c r="AC194" s="32">
        <f ca="1">HLOOKUP(AC$11,历史数据!$I$3:$XFD$1048576,$R194,FALSE)</f>
        <v>0.69599999999999995</v>
      </c>
      <c r="AD194" s="32">
        <f ca="1">HLOOKUP(AD$11,历史数据!$I$3:$XFD$1048576,$R194,FALSE)</f>
        <v>0.66010000000000002</v>
      </c>
      <c r="AE194" s="32">
        <f ca="1">HLOOKUP(AE$11,历史数据!$I$3:$XFD$1048576,$R194,FALSE)</f>
        <v>0.76229999999999998</v>
      </c>
      <c r="AF194" s="32">
        <f ca="1">HLOOKUP(AF$11,历史数据!$I$3:$XFD$1048576,$R194,FALSE)</f>
        <v>0.67559999999999998</v>
      </c>
      <c r="AG194" s="30">
        <f ca="1">T194/AF194-1</f>
        <v>4.1296625222024819E-2</v>
      </c>
      <c r="AH194" s="32">
        <f ca="1">T194/U194-1</f>
        <v>7.224508459076362E-2</v>
      </c>
      <c r="AI194" s="197">
        <f ca="1">AVERAGE(T194:AF194)</f>
        <v>0.68630769230769217</v>
      </c>
    </row>
    <row r="195" spans="16:35">
      <c r="P195" s="26">
        <f>历史数据!F74</f>
        <v>74</v>
      </c>
      <c r="Q195" s="26">
        <f>P195+$B$7</f>
        <v>356</v>
      </c>
      <c r="R195" s="26">
        <f>Q195-历史数据!$B$2</f>
        <v>354</v>
      </c>
      <c r="S195" s="29" t="s">
        <v>90</v>
      </c>
      <c r="T195" s="32">
        <f ca="1">HLOOKUP(T$11,历史数据!$I$3:$XFD$1048576,$R195,FALSE)</f>
        <v>0.81269999999999998</v>
      </c>
      <c r="U195" s="32">
        <f ca="1">HLOOKUP(U$11,历史数据!$I$3:$XFD$1048576,$R195,FALSE)</f>
        <v>0.80089999999999995</v>
      </c>
      <c r="V195" s="32">
        <f ca="1">HLOOKUP(V$11,历史数据!$I$3:$XFD$1048576,$R195,FALSE)</f>
        <v>0.82310000000000005</v>
      </c>
      <c r="W195" s="32">
        <f ca="1">HLOOKUP(W$11,历史数据!$I$3:$XFD$1048576,$R195,FALSE)</f>
        <v>0.82269999999999999</v>
      </c>
      <c r="X195" s="32">
        <f ca="1">HLOOKUP(X$11,历史数据!$I$3:$XFD$1048576,$R195,FALSE)</f>
        <v>0.81420000000000003</v>
      </c>
      <c r="Y195" s="32">
        <f ca="1">HLOOKUP(Y$11,历史数据!$I$3:$XFD$1048576,$R195,FALSE)</f>
        <v>0.87470000000000003</v>
      </c>
      <c r="Z195" s="32">
        <f ca="1">HLOOKUP(Z$11,历史数据!$I$3:$XFD$1048576,$R195,FALSE)</f>
        <v>0.80100000000000005</v>
      </c>
      <c r="AA195" s="32">
        <f ca="1">HLOOKUP(AA$11,历史数据!$I$3:$XFD$1048576,$R195,FALSE)</f>
        <v>0.79910000000000003</v>
      </c>
      <c r="AB195" s="32">
        <f ca="1">HLOOKUP(AB$11,历史数据!$I$3:$XFD$1048576,$R195,FALSE)</f>
        <v>0.81059999999999999</v>
      </c>
      <c r="AC195" s="32">
        <f ca="1">HLOOKUP(AC$11,历史数据!$I$3:$XFD$1048576,$R195,FALSE)</f>
        <v>0.83230000000000004</v>
      </c>
      <c r="AD195" s="32">
        <f ca="1">HLOOKUP(AD$11,历史数据!$I$3:$XFD$1048576,$R195,FALSE)</f>
        <v>0.81640000000000001</v>
      </c>
      <c r="AE195" s="32">
        <f ca="1">HLOOKUP(AE$11,历史数据!$I$3:$XFD$1048576,$R195,FALSE)</f>
        <v>0.85460000000000003</v>
      </c>
      <c r="AF195" s="32">
        <f ca="1">HLOOKUP(AF$11,历史数据!$I$3:$XFD$1048576,$R195,FALSE)</f>
        <v>0.78339999999999999</v>
      </c>
      <c r="AG195" s="30">
        <f ca="1">T195/AF195-1</f>
        <v>3.740107224917022E-2</v>
      </c>
      <c r="AH195" s="32">
        <f ca="1">T195/U195-1</f>
        <v>1.4733424896991032E-2</v>
      </c>
      <c r="AI195" s="197">
        <f ca="1">AVERAGE(T195:AF195)</f>
        <v>0.81890000000000007</v>
      </c>
    </row>
    <row r="196" spans="16:35">
      <c r="P196" s="26">
        <f>历史数据!F75</f>
        <v>75</v>
      </c>
      <c r="Q196" s="26">
        <f>P196+$B$7</f>
        <v>357</v>
      </c>
      <c r="R196" s="26">
        <f>Q196-历史数据!$B$2</f>
        <v>355</v>
      </c>
      <c r="S196" s="29" t="s">
        <v>91</v>
      </c>
      <c r="T196" s="32">
        <f ca="1">HLOOKUP(T$11,历史数据!$I$3:$XFD$1048576,$R196,FALSE)</f>
        <v>0.45190000000000002</v>
      </c>
      <c r="U196" s="32">
        <f ca="1">HLOOKUP(U$11,历史数据!$I$3:$XFD$1048576,$R196,FALSE)</f>
        <v>0.41020000000000001</v>
      </c>
      <c r="V196" s="32">
        <f ca="1">HLOOKUP(V$11,历史数据!$I$3:$XFD$1048576,$R196,FALSE)</f>
        <v>0.45190000000000002</v>
      </c>
      <c r="W196" s="32">
        <f ca="1">HLOOKUP(W$11,历史数据!$I$3:$XFD$1048576,$R196,FALSE)</f>
        <v>0.46439999999999998</v>
      </c>
      <c r="X196" s="32">
        <f ca="1">HLOOKUP(X$11,历史数据!$I$3:$XFD$1048576,$R196,FALSE)</f>
        <v>0.41299999999999998</v>
      </c>
      <c r="Y196" s="32">
        <f ca="1">HLOOKUP(Y$11,历史数据!$I$3:$XFD$1048576,$R196,FALSE)</f>
        <v>0.5454</v>
      </c>
      <c r="Z196" s="32">
        <f ca="1">HLOOKUP(Z$11,历史数据!$I$3:$XFD$1048576,$R196,FALSE)</f>
        <v>0.43469999999999998</v>
      </c>
      <c r="AA196" s="32">
        <f ca="1">HLOOKUP(AA$11,历史数据!$I$3:$XFD$1048576,$R196,FALSE)</f>
        <v>0.38679999999999998</v>
      </c>
      <c r="AB196" s="32">
        <f ca="1">HLOOKUP(AB$11,历史数据!$I$3:$XFD$1048576,$R196,FALSE)</f>
        <v>0.43809999999999999</v>
      </c>
      <c r="AC196" s="32">
        <f ca="1">HLOOKUP(AC$11,历史数据!$I$3:$XFD$1048576,$R196,FALSE)</f>
        <v>0.46989999999999998</v>
      </c>
      <c r="AD196" s="32">
        <f ca="1">HLOOKUP(AD$11,历史数据!$I$3:$XFD$1048576,$R196,FALSE)</f>
        <v>0.44869999999999999</v>
      </c>
      <c r="AE196" s="32">
        <f ca="1">HLOOKUP(AE$11,历史数据!$I$3:$XFD$1048576,$R196,FALSE)</f>
        <v>0.55930000000000002</v>
      </c>
      <c r="AF196" s="32">
        <f ca="1">HLOOKUP(AF$11,历史数据!$I$3:$XFD$1048576,$R196,FALSE)</f>
        <v>0.42670000000000002</v>
      </c>
      <c r="AG196" s="30">
        <f ca="1">T196/AF196-1</f>
        <v>5.9057886102648283E-2</v>
      </c>
      <c r="AH196" s="32">
        <f ca="1">T196/U196-1</f>
        <v>0.10165772793759142</v>
      </c>
      <c r="AI196" s="197">
        <f ca="1">AVERAGE(T196:AF196)</f>
        <v>0.45392307692307693</v>
      </c>
    </row>
    <row r="197" spans="16:35">
      <c r="P197" s="26">
        <f>历史数据!F76</f>
        <v>76</v>
      </c>
      <c r="Q197" s="26">
        <f>P197+$B$7</f>
        <v>358</v>
      </c>
      <c r="R197" s="26">
        <f>Q197-历史数据!$B$2</f>
        <v>356</v>
      </c>
      <c r="S197" s="29" t="s">
        <v>92</v>
      </c>
      <c r="T197" s="32">
        <f ca="1">HLOOKUP(T$11,历史数据!$I$3:$XFD$1048576,$R197,FALSE)</f>
        <v>0.67390000000000005</v>
      </c>
      <c r="U197" s="32">
        <f ca="1">HLOOKUP(U$11,历史数据!$I$3:$XFD$1048576,$R197,FALSE)</f>
        <v>0.63400000000000001</v>
      </c>
      <c r="V197" s="32">
        <f ca="1">HLOOKUP(V$11,历史数据!$I$3:$XFD$1048576,$R197,FALSE)</f>
        <v>0.70760000000000001</v>
      </c>
      <c r="W197" s="32">
        <f ca="1">HLOOKUP(W$11,历史数据!$I$3:$XFD$1048576,$R197,FALSE)</f>
        <v>0.72599999999999998</v>
      </c>
      <c r="X197" s="32">
        <f ca="1">HLOOKUP(X$11,历史数据!$I$3:$XFD$1048576,$R197,FALSE)</f>
        <v>0.67379999999999995</v>
      </c>
      <c r="Y197" s="32">
        <f ca="1">HLOOKUP(Y$11,历史数据!$I$3:$XFD$1048576,$R197,FALSE)</f>
        <v>0.80610000000000004</v>
      </c>
      <c r="Z197" s="32">
        <f ca="1">HLOOKUP(Z$11,历史数据!$I$3:$XFD$1048576,$R197,FALSE)</f>
        <v>0.65480000000000005</v>
      </c>
      <c r="AA197" s="32">
        <f ca="1">HLOOKUP(AA$11,历史数据!$I$3:$XFD$1048576,$R197,FALSE)</f>
        <v>0.65700000000000003</v>
      </c>
      <c r="AB197" s="32">
        <f ca="1">HLOOKUP(AB$11,历史数据!$I$3:$XFD$1048576,$R197,FALSE)</f>
        <v>0.69589999999999996</v>
      </c>
      <c r="AC197" s="32">
        <f ca="1">HLOOKUP(AC$11,历史数据!$I$3:$XFD$1048576,$R197,FALSE)</f>
        <v>0.74419999999999997</v>
      </c>
      <c r="AD197" s="32">
        <f ca="1">HLOOKUP(AD$11,历史数据!$I$3:$XFD$1048576,$R197,FALSE)</f>
        <v>0.71589999999999998</v>
      </c>
      <c r="AE197" s="32">
        <f ca="1">HLOOKUP(AE$11,历史数据!$I$3:$XFD$1048576,$R197,FALSE)</f>
        <v>0.7621</v>
      </c>
      <c r="AF197" s="32">
        <f ca="1">HLOOKUP(AF$11,历史数据!$I$3:$XFD$1048576,$R197,FALSE)</f>
        <v>0.60809999999999997</v>
      </c>
      <c r="AG197" s="30">
        <f ca="1">T197/AF197-1</f>
        <v>0.10820588718960722</v>
      </c>
      <c r="AH197" s="32">
        <f ca="1">T197/U197-1</f>
        <v>6.2933753943217763E-2</v>
      </c>
      <c r="AI197" s="197">
        <f ca="1">AVERAGE(T197:AF197)</f>
        <v>0.69687692307692306</v>
      </c>
    </row>
    <row r="198" spans="16:35">
      <c r="AG198" s="32"/>
      <c r="AH198" s="32"/>
    </row>
    <row r="202" spans="16:35">
      <c r="P202" s="26" t="s">
        <v>240</v>
      </c>
      <c r="Q202" s="26" t="s">
        <v>196</v>
      </c>
      <c r="R202" s="26" t="s">
        <v>197</v>
      </c>
      <c r="S202" s="26" t="s">
        <v>378</v>
      </c>
      <c r="T202" s="61" t="str">
        <f>T12</f>
        <v>201608</v>
      </c>
      <c r="U202" s="61" t="str">
        <f t="shared" ref="U202:AF202" si="41">U12</f>
        <v>201607</v>
      </c>
      <c r="V202" s="61" t="str">
        <f t="shared" si="41"/>
        <v>201606</v>
      </c>
      <c r="W202" s="61" t="str">
        <f t="shared" si="41"/>
        <v>201605</v>
      </c>
      <c r="X202" s="61" t="str">
        <f t="shared" si="41"/>
        <v>201604</v>
      </c>
      <c r="Y202" s="61" t="str">
        <f t="shared" si="41"/>
        <v>201603</v>
      </c>
      <c r="Z202" s="61" t="str">
        <f t="shared" si="41"/>
        <v>201602</v>
      </c>
      <c r="AA202" s="61" t="str">
        <f t="shared" si="41"/>
        <v>201601</v>
      </c>
      <c r="AB202" s="61" t="str">
        <f t="shared" si="41"/>
        <v>201512</v>
      </c>
      <c r="AC202" s="61" t="str">
        <f t="shared" si="41"/>
        <v>201511</v>
      </c>
      <c r="AD202" s="61" t="str">
        <f t="shared" si="41"/>
        <v>201510</v>
      </c>
      <c r="AE202" s="61" t="str">
        <f t="shared" si="41"/>
        <v>201509</v>
      </c>
      <c r="AF202" s="61" t="str">
        <f t="shared" si="41"/>
        <v>201508</v>
      </c>
      <c r="AG202" s="26" t="s">
        <v>190</v>
      </c>
      <c r="AH202" s="26" t="s">
        <v>191</v>
      </c>
      <c r="AI202" s="26" t="s">
        <v>218</v>
      </c>
    </row>
    <row r="203" spans="16:35">
      <c r="P203" s="26">
        <f>历史数据!F81</f>
        <v>81</v>
      </c>
      <c r="Q203" s="26">
        <f>P203+$B$7</f>
        <v>363</v>
      </c>
      <c r="R203" s="26">
        <f>Q203-历史数据!$B$2</f>
        <v>361</v>
      </c>
      <c r="S203" s="542" t="s">
        <v>99</v>
      </c>
      <c r="T203" s="293">
        <f ca="1">HLOOKUP(T$11,历史数据!$I$3:$XFD$1048576,$R203,FALSE)</f>
        <v>3249.12</v>
      </c>
      <c r="U203" s="293">
        <f ca="1">HLOOKUP(U$11,历史数据!$I$3:$XFD$1048576,$R203,FALSE)</f>
        <v>3592.03</v>
      </c>
      <c r="V203" s="293">
        <f ca="1">HLOOKUP(V$11,历史数据!$I$3:$XFD$1048576,$R203,FALSE)</f>
        <v>3144.26</v>
      </c>
      <c r="W203" s="293">
        <f ca="1">HLOOKUP(W$11,历史数据!$I$3:$XFD$1048576,$R203,FALSE)</f>
        <v>2996.59</v>
      </c>
      <c r="X203" s="293">
        <f ca="1">HLOOKUP(X$11,历史数据!$I$3:$XFD$1048576,$R203,FALSE)</f>
        <v>3026.15</v>
      </c>
      <c r="Y203" s="293">
        <f ca="1">HLOOKUP(Y$11,历史数据!$I$3:$XFD$1048576,$R203,FALSE)</f>
        <v>2772.55</v>
      </c>
      <c r="Z203" s="293">
        <f ca="1">HLOOKUP(Z$11,历史数据!$I$3:$XFD$1048576,$R203,FALSE)</f>
        <v>3374.49</v>
      </c>
      <c r="AA203" s="293">
        <f ca="1">HLOOKUP(AA$11,历史数据!$I$3:$XFD$1048576,$R203,FALSE)</f>
        <v>3333.76</v>
      </c>
      <c r="AB203" s="293">
        <f ca="1">HLOOKUP(AB$11,历史数据!$I$3:$XFD$1048576,$R203,FALSE)</f>
        <v>2880.56</v>
      </c>
      <c r="AC203" s="293">
        <f ca="1">HLOOKUP(AC$11,历史数据!$I$3:$XFD$1048576,$R203,FALSE)</f>
        <v>3040.06</v>
      </c>
      <c r="AD203" s="293">
        <f ca="1">HLOOKUP(AD$11,历史数据!$I$3:$XFD$1048576,$R203,FALSE)</f>
        <v>3231.45</v>
      </c>
      <c r="AE203" s="293">
        <f ca="1">HLOOKUP(AE$11,历史数据!$I$3:$XFD$1048576,$R203,FALSE)</f>
        <v>2995.56</v>
      </c>
      <c r="AF203" s="293">
        <f ca="1">HLOOKUP(AF$11,历史数据!$I$3:$XFD$1048576,$R203,FALSE)</f>
        <v>3661.87</v>
      </c>
      <c r="AG203" s="30">
        <f ca="1">T203/AF203-1</f>
        <v>-0.11271563436167864</v>
      </c>
      <c r="AH203" s="32">
        <f ca="1">T203/U203-1</f>
        <v>-9.54641247428335E-2</v>
      </c>
      <c r="AI203" s="68">
        <f ca="1">AVERAGE(T203:AF203)</f>
        <v>3176.8038461538463</v>
      </c>
    </row>
    <row r="204" spans="16:35">
      <c r="P204" s="26">
        <f>历史数据!F82</f>
        <v>82</v>
      </c>
      <c r="Q204" s="26">
        <f>P204+$B$7</f>
        <v>364</v>
      </c>
      <c r="R204" s="26">
        <f>Q204-历史数据!$B$2</f>
        <v>362</v>
      </c>
      <c r="S204" s="29" t="s">
        <v>100</v>
      </c>
      <c r="T204" s="293">
        <f ca="1">HLOOKUP(T$11,历史数据!$I$3:$XFD$1048576,$R204,FALSE)</f>
        <v>7230.62</v>
      </c>
      <c r="U204" s="293">
        <f ca="1">HLOOKUP(U$11,历史数据!$I$3:$XFD$1048576,$R204,FALSE)</f>
        <v>7198.55</v>
      </c>
      <c r="V204" s="293">
        <f ca="1">HLOOKUP(V$11,历史数据!$I$3:$XFD$1048576,$R204,FALSE)</f>
        <v>5936.67</v>
      </c>
      <c r="W204" s="293">
        <f ca="1">HLOOKUP(W$11,历史数据!$I$3:$XFD$1048576,$R204,FALSE)</f>
        <v>5631.57</v>
      </c>
      <c r="X204" s="293">
        <f ca="1">HLOOKUP(X$11,历史数据!$I$3:$XFD$1048576,$R204,FALSE)</f>
        <v>6148.04</v>
      </c>
      <c r="Y204" s="293">
        <f ca="1">HLOOKUP(Y$11,历史数据!$I$3:$XFD$1048576,$R204,FALSE)</f>
        <v>5217.1400000000003</v>
      </c>
      <c r="Z204" s="293">
        <f ca="1">HLOOKUP(Z$11,历史数据!$I$3:$XFD$1048576,$R204,FALSE)</f>
        <v>6959.64</v>
      </c>
      <c r="AA204" s="293">
        <f ca="1">HLOOKUP(AA$11,历史数据!$I$3:$XFD$1048576,$R204,FALSE)</f>
        <v>6565.72</v>
      </c>
      <c r="AB204" s="293">
        <f ca="1">HLOOKUP(AB$11,历史数据!$I$3:$XFD$1048576,$R204,FALSE)</f>
        <v>5129</v>
      </c>
      <c r="AC204" s="293">
        <f ca="1">HLOOKUP(AC$11,历史数据!$I$3:$XFD$1048576,$R204,FALSE)</f>
        <v>5727.38</v>
      </c>
      <c r="AD204" s="293">
        <f ca="1">HLOOKUP(AD$11,历史数据!$I$3:$XFD$1048576,$R204,FALSE)</f>
        <v>6368.57</v>
      </c>
      <c r="AE204" s="293">
        <f ca="1">HLOOKUP(AE$11,历史数据!$I$3:$XFD$1048576,$R204,FALSE)</f>
        <v>6371.04</v>
      </c>
      <c r="AF204" s="293">
        <f ca="1">HLOOKUP(AF$11,历史数据!$I$3:$XFD$1048576,$R204,FALSE)</f>
        <v>8106.56</v>
      </c>
      <c r="AG204" s="30">
        <f ca="1">T204/AF204-1</f>
        <v>-0.10805323096356534</v>
      </c>
      <c r="AH204" s="32">
        <f ca="1">T204/U204-1</f>
        <v>4.4550638670286524E-3</v>
      </c>
      <c r="AI204" s="68">
        <f ca="1">AVERAGE(T204:AF204)</f>
        <v>6353.1153846153838</v>
      </c>
    </row>
    <row r="205" spans="16:35">
      <c r="P205" s="26">
        <f>历史数据!F83</f>
        <v>83</v>
      </c>
      <c r="Q205" s="26">
        <f>P205+$B$7</f>
        <v>365</v>
      </c>
      <c r="R205" s="26">
        <f>Q205-历史数据!$B$2</f>
        <v>363</v>
      </c>
      <c r="S205" s="29" t="s">
        <v>101</v>
      </c>
      <c r="T205" s="293">
        <f ca="1">HLOOKUP(T$11,历史数据!$I$3:$XFD$1048576,$R205,FALSE)</f>
        <v>2679.5</v>
      </c>
      <c r="U205" s="293">
        <f ca="1">HLOOKUP(U$11,历史数据!$I$3:$XFD$1048576,$R205,FALSE)</f>
        <v>3082.23</v>
      </c>
      <c r="V205" s="293">
        <f ca="1">HLOOKUP(V$11,历史数据!$I$3:$XFD$1048576,$R205,FALSE)</f>
        <v>2722.7</v>
      </c>
      <c r="W205" s="293">
        <f ca="1">HLOOKUP(W$11,历史数据!$I$3:$XFD$1048576,$R205,FALSE)</f>
        <v>2525.92</v>
      </c>
      <c r="X205" s="293">
        <f ca="1">HLOOKUP(X$11,历史数据!$I$3:$XFD$1048576,$R205,FALSE)</f>
        <v>2455.5</v>
      </c>
      <c r="Y205" s="293">
        <f ca="1">HLOOKUP(Y$11,历史数据!$I$3:$XFD$1048576,$R205,FALSE)</f>
        <v>2289.8200000000002</v>
      </c>
      <c r="Z205" s="293">
        <f ca="1">HLOOKUP(Z$11,历史数据!$I$3:$XFD$1048576,$R205,FALSE)</f>
        <v>2750.19</v>
      </c>
      <c r="AA205" s="293">
        <f ca="1">HLOOKUP(AA$11,历史数据!$I$3:$XFD$1048576,$R205,FALSE)</f>
        <v>2901.95</v>
      </c>
      <c r="AB205" s="293">
        <f ca="1">HLOOKUP(AB$11,历史数据!$I$3:$XFD$1048576,$R205,FALSE)</f>
        <v>2481.89</v>
      </c>
      <c r="AC205" s="293">
        <f ca="1">HLOOKUP(AC$11,历史数据!$I$3:$XFD$1048576,$R205,FALSE)</f>
        <v>2491.21</v>
      </c>
      <c r="AD205" s="293">
        <f ca="1">HLOOKUP(AD$11,历史数据!$I$3:$XFD$1048576,$R205,FALSE)</f>
        <v>2598.15</v>
      </c>
      <c r="AE205" s="293">
        <f ca="1">HLOOKUP(AE$11,历史数据!$I$3:$XFD$1048576,$R205,FALSE)</f>
        <v>2348.31</v>
      </c>
      <c r="AF205" s="293">
        <f ca="1">HLOOKUP(AF$11,历史数据!$I$3:$XFD$1048576,$R205,FALSE)</f>
        <v>3045.19</v>
      </c>
      <c r="AG205" s="30">
        <f ca="1">T205/AF205-1</f>
        <v>-0.1200877449354556</v>
      </c>
      <c r="AH205" s="32">
        <f ca="1">T205/U205-1</f>
        <v>-0.13066189090366387</v>
      </c>
      <c r="AI205" s="68">
        <f ca="1">AVERAGE(T205:AF205)</f>
        <v>2644.0430769230775</v>
      </c>
    </row>
    <row r="206" spans="16:35">
      <c r="P206" s="26">
        <f>历史数据!F84</f>
        <v>84</v>
      </c>
      <c r="Q206" s="26">
        <f>P206+$B$7</f>
        <v>366</v>
      </c>
      <c r="R206" s="26">
        <f>Q206-历史数据!$B$2</f>
        <v>364</v>
      </c>
      <c r="S206" s="29" t="s">
        <v>102</v>
      </c>
      <c r="T206" s="293">
        <f ca="1">HLOOKUP(T$11,历史数据!$I$3:$XFD$1048576,$R206,FALSE)</f>
        <v>3689.64</v>
      </c>
      <c r="U206" s="293">
        <f ca="1">HLOOKUP(U$11,历史数据!$I$3:$XFD$1048576,$R206,FALSE)</f>
        <v>4092.18</v>
      </c>
      <c r="V206" s="293">
        <f ca="1">HLOOKUP(V$11,历史数据!$I$3:$XFD$1048576,$R206,FALSE)</f>
        <v>3484.55</v>
      </c>
      <c r="W206" s="293">
        <f ca="1">HLOOKUP(W$11,历史数据!$I$3:$XFD$1048576,$R206,FALSE)</f>
        <v>3309.61</v>
      </c>
      <c r="X206" s="293">
        <f ca="1">HLOOKUP(X$11,历史数据!$I$3:$XFD$1048576,$R206,FALSE)</f>
        <v>3485.1</v>
      </c>
      <c r="Y206" s="293">
        <f ca="1">HLOOKUP(Y$11,历史数据!$I$3:$XFD$1048576,$R206,FALSE)</f>
        <v>3074.22</v>
      </c>
      <c r="Z206" s="293">
        <f ca="1">HLOOKUP(Z$11,历史数据!$I$3:$XFD$1048576,$R206,FALSE)</f>
        <v>3842.02</v>
      </c>
      <c r="AA206" s="293">
        <f ca="1">HLOOKUP(AA$11,历史数据!$I$3:$XFD$1048576,$R206,FALSE)</f>
        <v>3763.2</v>
      </c>
      <c r="AB206" s="293">
        <f ca="1">HLOOKUP(AB$11,历史数据!$I$3:$XFD$1048576,$R206,FALSE)</f>
        <v>3147.78</v>
      </c>
      <c r="AC206" s="293">
        <f ca="1">HLOOKUP(AC$11,历史数据!$I$3:$XFD$1048576,$R206,FALSE)</f>
        <v>3385.09</v>
      </c>
      <c r="AD206" s="293">
        <f ca="1">HLOOKUP(AD$11,历史数据!$I$3:$XFD$1048576,$R206,FALSE)</f>
        <v>3643.58</v>
      </c>
      <c r="AE206" s="293">
        <f ca="1">HLOOKUP(AE$11,历史数据!$I$3:$XFD$1048576,$R206,FALSE)</f>
        <v>3313.94</v>
      </c>
      <c r="AF206" s="293">
        <f ca="1">HLOOKUP(AF$11,历史数据!$I$3:$XFD$1048576,$R206,FALSE)</f>
        <v>4125.41</v>
      </c>
      <c r="AG206" s="30">
        <f ca="1">T206/AF206-1</f>
        <v>-0.10563071306851923</v>
      </c>
      <c r="AH206" s="32">
        <f ca="1">T206/U206-1</f>
        <v>-9.83681069747665E-2</v>
      </c>
      <c r="AI206" s="68">
        <f ca="1">AVERAGE(T206:AF206)</f>
        <v>3565.8707692307698</v>
      </c>
    </row>
    <row r="207" spans="16:35">
      <c r="P207" s="26">
        <f>历史数据!F85</f>
        <v>85</v>
      </c>
      <c r="Q207" s="26">
        <f>P207+$B$7</f>
        <v>367</v>
      </c>
      <c r="R207" s="26">
        <f>Q207-历史数据!$B$2</f>
        <v>365</v>
      </c>
      <c r="S207" s="29" t="s">
        <v>103</v>
      </c>
      <c r="T207" s="293">
        <f ca="1">HLOOKUP(T$11,历史数据!$I$3:$XFD$1048576,$R207,FALSE)</f>
        <v>2556.1999999999998</v>
      </c>
      <c r="U207" s="293">
        <f ca="1">HLOOKUP(U$11,历史数据!$I$3:$XFD$1048576,$R207,FALSE)</f>
        <v>3172.43</v>
      </c>
      <c r="V207" s="293">
        <f ca="1">HLOOKUP(V$11,历史数据!$I$3:$XFD$1048576,$R207,FALSE)</f>
        <v>2718.52</v>
      </c>
      <c r="W207" s="293">
        <f ca="1">HLOOKUP(W$11,历史数据!$I$3:$XFD$1048576,$R207,FALSE)</f>
        <v>2481.87</v>
      </c>
      <c r="X207" s="293">
        <f ca="1">HLOOKUP(X$11,历史数据!$I$3:$XFD$1048576,$R207,FALSE)</f>
        <v>2364.5300000000002</v>
      </c>
      <c r="Y207" s="293">
        <f ca="1">HLOOKUP(Y$11,历史数据!$I$3:$XFD$1048576,$R207,FALSE)</f>
        <v>2157.73</v>
      </c>
      <c r="Z207" s="293">
        <f ca="1">HLOOKUP(Z$11,历史数据!$I$3:$XFD$1048576,$R207,FALSE)</f>
        <v>2734.56</v>
      </c>
      <c r="AA207" s="293">
        <f ca="1">HLOOKUP(AA$11,历史数据!$I$3:$XFD$1048576,$R207,FALSE)</f>
        <v>2718.57</v>
      </c>
      <c r="AB207" s="293">
        <f ca="1">HLOOKUP(AB$11,历史数据!$I$3:$XFD$1048576,$R207,FALSE)</f>
        <v>2267.31</v>
      </c>
      <c r="AC207" s="293">
        <f ca="1">HLOOKUP(AC$11,历史数据!$I$3:$XFD$1048576,$R207,FALSE)</f>
        <v>2190.7800000000002</v>
      </c>
      <c r="AD207" s="293">
        <f ca="1">HLOOKUP(AD$11,历史数据!$I$3:$XFD$1048576,$R207,FALSE)</f>
        <v>2548.21</v>
      </c>
      <c r="AE207" s="293">
        <f ca="1">HLOOKUP(AE$11,历史数据!$I$3:$XFD$1048576,$R207,FALSE)</f>
        <v>2449.87</v>
      </c>
      <c r="AF207" s="293">
        <f ca="1">HLOOKUP(AF$11,历史数据!$I$3:$XFD$1048576,$R207,FALSE)</f>
        <v>3219.96</v>
      </c>
      <c r="AG207" s="30">
        <f ca="1">T207/AF207-1</f>
        <v>-0.20613920669821995</v>
      </c>
      <c r="AH207" s="32">
        <f ca="1">T207/U207-1</f>
        <v>-0.19424542070274209</v>
      </c>
      <c r="AI207" s="68">
        <f ca="1">AVERAGE(T207:AF207)</f>
        <v>2583.1184615384618</v>
      </c>
    </row>
    <row r="212" spans="2:35">
      <c r="B212" s="26" t="str">
        <f>B1&amp;"付费用户贡献占比（活跃类型角度）"</f>
        <v>小花仙付费用户贡献占比（活跃类型角度）</v>
      </c>
      <c r="P212" s="26" t="s">
        <v>240</v>
      </c>
      <c r="Q212" s="26" t="s">
        <v>196</v>
      </c>
      <c r="R212" s="26" t="s">
        <v>197</v>
      </c>
      <c r="S212" s="26" t="s">
        <v>379</v>
      </c>
      <c r="T212" s="61" t="str">
        <f>T12</f>
        <v>201608</v>
      </c>
      <c r="U212" s="61" t="str">
        <f t="shared" ref="U212:AF212" si="42">U12</f>
        <v>201607</v>
      </c>
      <c r="V212" s="61" t="str">
        <f t="shared" si="42"/>
        <v>201606</v>
      </c>
      <c r="W212" s="61" t="str">
        <f t="shared" si="42"/>
        <v>201605</v>
      </c>
      <c r="X212" s="61" t="str">
        <f t="shared" si="42"/>
        <v>201604</v>
      </c>
      <c r="Y212" s="61" t="str">
        <f t="shared" si="42"/>
        <v>201603</v>
      </c>
      <c r="Z212" s="61" t="str">
        <f t="shared" si="42"/>
        <v>201602</v>
      </c>
      <c r="AA212" s="61" t="str">
        <f t="shared" si="42"/>
        <v>201601</v>
      </c>
      <c r="AB212" s="61" t="str">
        <f t="shared" si="42"/>
        <v>201512</v>
      </c>
      <c r="AC212" s="61" t="str">
        <f t="shared" si="42"/>
        <v>201511</v>
      </c>
      <c r="AD212" s="61" t="str">
        <f t="shared" si="42"/>
        <v>201510</v>
      </c>
      <c r="AE212" s="61" t="str">
        <f t="shared" si="42"/>
        <v>201509</v>
      </c>
      <c r="AF212" s="61" t="str">
        <f t="shared" si="42"/>
        <v>201508</v>
      </c>
      <c r="AG212" s="26" t="s">
        <v>190</v>
      </c>
      <c r="AH212" s="26" t="s">
        <v>191</v>
      </c>
      <c r="AI212" s="26" t="s">
        <v>218</v>
      </c>
    </row>
    <row r="213" spans="2:35">
      <c r="P213" s="26">
        <f>历史数据!F86</f>
        <v>86</v>
      </c>
      <c r="Q213" s="26">
        <f>P213+$B$7</f>
        <v>368</v>
      </c>
      <c r="R213" s="26">
        <f>Q213-历史数据!$B$2</f>
        <v>366</v>
      </c>
      <c r="S213" s="50" t="s">
        <v>105</v>
      </c>
      <c r="T213" s="196">
        <f ca="1">HLOOKUP(T$11,历史数据!$I$3:$XFD$1048576,$R213,FALSE)</f>
        <v>3.52</v>
      </c>
      <c r="U213" s="196">
        <f ca="1">HLOOKUP(U$11,历史数据!$I$3:$XFD$1048576,$R213,FALSE)</f>
        <v>3.43</v>
      </c>
      <c r="V213" s="196">
        <f ca="1">HLOOKUP(V$11,历史数据!$I$3:$XFD$1048576,$R213,FALSE)</f>
        <v>2.9</v>
      </c>
      <c r="W213" s="196">
        <f ca="1">HLOOKUP(W$11,历史数据!$I$3:$XFD$1048576,$R213,FALSE)</f>
        <v>2.96</v>
      </c>
      <c r="X213" s="196">
        <f ca="1">HLOOKUP(X$11,历史数据!$I$3:$XFD$1048576,$R213,FALSE)</f>
        <v>2.87</v>
      </c>
      <c r="Y213" s="196">
        <f ca="1">HLOOKUP(Y$11,历史数据!$I$3:$XFD$1048576,$R213,FALSE)</f>
        <v>3.07</v>
      </c>
      <c r="Z213" s="196">
        <f ca="1">HLOOKUP(Z$11,历史数据!$I$3:$XFD$1048576,$R213,FALSE)</f>
        <v>3.12</v>
      </c>
      <c r="AA213" s="196">
        <f ca="1">HLOOKUP(AA$11,历史数据!$I$3:$XFD$1048576,$R213,FALSE)</f>
        <v>3.14</v>
      </c>
      <c r="AB213" s="196">
        <f ca="1">HLOOKUP(AB$11,历史数据!$I$3:$XFD$1048576,$R213,FALSE)</f>
        <v>3.09</v>
      </c>
      <c r="AC213" s="196">
        <f ca="1">HLOOKUP(AC$11,历史数据!$I$3:$XFD$1048576,$R213,FALSE)</f>
        <v>3.1</v>
      </c>
      <c r="AD213" s="196">
        <f ca="1">HLOOKUP(AD$11,历史数据!$I$3:$XFD$1048576,$R213,FALSE)</f>
        <v>3.07</v>
      </c>
      <c r="AE213" s="196">
        <f ca="1">HLOOKUP(AE$11,历史数据!$I$3:$XFD$1048576,$R213,FALSE)</f>
        <v>3.21</v>
      </c>
      <c r="AF213" s="196">
        <f ca="1">HLOOKUP(AF$11,历史数据!$I$3:$XFD$1048576,$R213,FALSE)</f>
        <v>3.8</v>
      </c>
      <c r="AG213" s="30">
        <f ca="1">T213/AF213-1</f>
        <v>-7.3684210526315796E-2</v>
      </c>
      <c r="AH213" s="32">
        <f ca="1">T213/U213-1</f>
        <v>2.6239067055393583E-2</v>
      </c>
      <c r="AI213" s="198">
        <f ca="1">AVERAGE(T213:AF213)</f>
        <v>3.1753846153846155</v>
      </c>
    </row>
    <row r="214" spans="2:35">
      <c r="P214" s="26">
        <f>历史数据!F87</f>
        <v>87</v>
      </c>
      <c r="Q214" s="26">
        <f>P214+$B$7</f>
        <v>369</v>
      </c>
      <c r="R214" s="26">
        <f>Q214-历史数据!$B$2</f>
        <v>367</v>
      </c>
      <c r="S214" s="52" t="s">
        <v>106</v>
      </c>
      <c r="T214" s="196">
        <f ca="1">HLOOKUP(T$11,历史数据!$I$3:$XFD$1048576,$R214,FALSE)</f>
        <v>17.27</v>
      </c>
      <c r="U214" s="196">
        <f ca="1">HLOOKUP(U$11,历史数据!$I$3:$XFD$1048576,$R214,FALSE)</f>
        <v>17.2</v>
      </c>
      <c r="V214" s="196">
        <f ca="1">HLOOKUP(V$11,历史数据!$I$3:$XFD$1048576,$R214,FALSE)</f>
        <v>13.09</v>
      </c>
      <c r="W214" s="196">
        <f ca="1">HLOOKUP(W$11,历史数据!$I$3:$XFD$1048576,$R214,FALSE)</f>
        <v>14.01</v>
      </c>
      <c r="X214" s="196">
        <f ca="1">HLOOKUP(X$11,历史数据!$I$3:$XFD$1048576,$R214,FALSE)</f>
        <v>14.27</v>
      </c>
      <c r="Y214" s="196">
        <f ca="1">HLOOKUP(Y$11,历史数据!$I$3:$XFD$1048576,$R214,FALSE)</f>
        <v>14.18</v>
      </c>
      <c r="Z214" s="196">
        <f ca="1">HLOOKUP(Z$11,历史数据!$I$3:$XFD$1048576,$R214,FALSE)</f>
        <v>14.91</v>
      </c>
      <c r="AA214" s="196">
        <f ca="1">HLOOKUP(AA$11,历史数据!$I$3:$XFD$1048576,$R214,FALSE)</f>
        <v>14.9</v>
      </c>
      <c r="AB214" s="196">
        <f ca="1">HLOOKUP(AB$11,历史数据!$I$3:$XFD$1048576,$R214,FALSE)</f>
        <v>15.45</v>
      </c>
      <c r="AC214" s="196">
        <f ca="1">HLOOKUP(AC$11,历史数据!$I$3:$XFD$1048576,$R214,FALSE)</f>
        <v>13.9</v>
      </c>
      <c r="AD214" s="196">
        <f ca="1">HLOOKUP(AD$11,历史数据!$I$3:$XFD$1048576,$R214,FALSE)</f>
        <v>15.64</v>
      </c>
      <c r="AE214" s="196">
        <f ca="1">HLOOKUP(AE$11,历史数据!$I$3:$XFD$1048576,$R214,FALSE)</f>
        <v>15.29</v>
      </c>
      <c r="AF214" s="196">
        <f ca="1">HLOOKUP(AF$11,历史数据!$I$3:$XFD$1048576,$R214,FALSE)</f>
        <v>18.95</v>
      </c>
      <c r="AG214" s="30">
        <f ca="1">T214/AF214-1</f>
        <v>-8.8654353562005239E-2</v>
      </c>
      <c r="AH214" s="32">
        <f ca="1">T214/U214-1</f>
        <v>4.0697674418603835E-3</v>
      </c>
      <c r="AI214" s="198">
        <f ca="1">AVERAGE(T214:AF214)</f>
        <v>15.312307692307691</v>
      </c>
    </row>
    <row r="215" spans="2:35">
      <c r="P215" s="26">
        <f>历史数据!F88</f>
        <v>88</v>
      </c>
      <c r="Q215" s="26">
        <f>P215+$B$7</f>
        <v>370</v>
      </c>
      <c r="R215" s="26">
        <f>Q215-历史数据!$B$2</f>
        <v>368</v>
      </c>
      <c r="S215" s="52" t="s">
        <v>107</v>
      </c>
      <c r="T215" s="196">
        <f ca="1">HLOOKUP(T$11,历史数据!$I$3:$XFD$1048576,$R215,FALSE)</f>
        <v>2.0499999999999998</v>
      </c>
      <c r="U215" s="196">
        <f ca="1">HLOOKUP(U$11,历史数据!$I$3:$XFD$1048576,$R215,FALSE)</f>
        <v>2.14</v>
      </c>
      <c r="V215" s="196">
        <f ca="1">HLOOKUP(V$11,历史数据!$I$3:$XFD$1048576,$R215,FALSE)</f>
        <v>1.74</v>
      </c>
      <c r="W215" s="196">
        <f ca="1">HLOOKUP(W$11,历史数据!$I$3:$XFD$1048576,$R215,FALSE)</f>
        <v>1.73</v>
      </c>
      <c r="X215" s="196">
        <f ca="1">HLOOKUP(X$11,历史数据!$I$3:$XFD$1048576,$R215,FALSE)</f>
        <v>1.72</v>
      </c>
      <c r="Y215" s="196">
        <f ca="1">HLOOKUP(Y$11,历史数据!$I$3:$XFD$1048576,$R215,FALSE)</f>
        <v>1.69</v>
      </c>
      <c r="Z215" s="196">
        <f ca="1">HLOOKUP(Z$11,历史数据!$I$3:$XFD$1048576,$R215,FALSE)</f>
        <v>1.83</v>
      </c>
      <c r="AA215" s="196">
        <f ca="1">HLOOKUP(AA$11,历史数据!$I$3:$XFD$1048576,$R215,FALSE)</f>
        <v>1.91</v>
      </c>
      <c r="AB215" s="196">
        <f ca="1">HLOOKUP(AB$11,历史数据!$I$3:$XFD$1048576,$R215,FALSE)</f>
        <v>1.74</v>
      </c>
      <c r="AC215" s="196">
        <f ca="1">HLOOKUP(AC$11,历史数据!$I$3:$XFD$1048576,$R215,FALSE)</f>
        <v>1.77</v>
      </c>
      <c r="AD215" s="196">
        <f ca="1">HLOOKUP(AD$11,历史数据!$I$3:$XFD$1048576,$R215,FALSE)</f>
        <v>1.72</v>
      </c>
      <c r="AE215" s="196">
        <f ca="1">HLOOKUP(AE$11,历史数据!$I$3:$XFD$1048576,$R215,FALSE)</f>
        <v>1.76</v>
      </c>
      <c r="AF215" s="196">
        <f ca="1">HLOOKUP(AF$11,历史数据!$I$3:$XFD$1048576,$R215,FALSE)</f>
        <v>2.2400000000000002</v>
      </c>
      <c r="AG215" s="30">
        <f ca="1">T215/AF215-1</f>
        <v>-8.4821428571428714E-2</v>
      </c>
      <c r="AH215" s="32">
        <f ca="1">T215/U215-1</f>
        <v>-4.2056074766355311E-2</v>
      </c>
      <c r="AI215" s="198">
        <f ca="1">AVERAGE(T215:AF215)</f>
        <v>1.8492307692307692</v>
      </c>
    </row>
    <row r="216" spans="2:35">
      <c r="P216" s="26">
        <f>历史数据!F89</f>
        <v>89</v>
      </c>
      <c r="Q216" s="26">
        <f>P216+$B$7</f>
        <v>371</v>
      </c>
      <c r="R216" s="26">
        <f>Q216-历史数据!$B$2</f>
        <v>369</v>
      </c>
      <c r="S216" s="52" t="s">
        <v>108</v>
      </c>
      <c r="T216" s="196">
        <f ca="1">HLOOKUP(T$11,历史数据!$I$3:$XFD$1048576,$R216,FALSE)</f>
        <v>6.96</v>
      </c>
      <c r="U216" s="196">
        <f ca="1">HLOOKUP(U$11,历史数据!$I$3:$XFD$1048576,$R216,FALSE)</f>
        <v>7.14</v>
      </c>
      <c r="V216" s="196">
        <f ca="1">HLOOKUP(V$11,历史数据!$I$3:$XFD$1048576,$R216,FALSE)</f>
        <v>5.5</v>
      </c>
      <c r="W216" s="196">
        <f ca="1">HLOOKUP(W$11,历史数据!$I$3:$XFD$1048576,$R216,FALSE)</f>
        <v>5.42</v>
      </c>
      <c r="X216" s="196">
        <f ca="1">HLOOKUP(X$11,历史数据!$I$3:$XFD$1048576,$R216,FALSE)</f>
        <v>5.57</v>
      </c>
      <c r="Y216" s="196">
        <f ca="1">HLOOKUP(Y$11,历史数据!$I$3:$XFD$1048576,$R216,FALSE)</f>
        <v>5.7</v>
      </c>
      <c r="Z216" s="196">
        <f ca="1">HLOOKUP(Z$11,历史数据!$I$3:$XFD$1048576,$R216,FALSE)</f>
        <v>6.06</v>
      </c>
      <c r="AA216" s="196">
        <f ca="1">HLOOKUP(AA$11,历史数据!$I$3:$XFD$1048576,$R216,FALSE)</f>
        <v>6.2</v>
      </c>
      <c r="AB216" s="196">
        <f ca="1">HLOOKUP(AB$11,历史数据!$I$3:$XFD$1048576,$R216,FALSE)</f>
        <v>5.52</v>
      </c>
      <c r="AC216" s="196">
        <f ca="1">HLOOKUP(AC$11,历史数据!$I$3:$XFD$1048576,$R216,FALSE)</f>
        <v>5.27</v>
      </c>
      <c r="AD216" s="196">
        <f ca="1">HLOOKUP(AD$11,历史数据!$I$3:$XFD$1048576,$R216,FALSE)</f>
        <v>5.75</v>
      </c>
      <c r="AE216" s="196">
        <f ca="1">HLOOKUP(AE$11,历史数据!$I$3:$XFD$1048576,$R216,FALSE)</f>
        <v>5.39</v>
      </c>
      <c r="AF216" s="196">
        <f ca="1">HLOOKUP(AF$11,历史数据!$I$3:$XFD$1048576,$R216,FALSE)</f>
        <v>7.68</v>
      </c>
      <c r="AG216" s="30">
        <f ca="1">T216/AF216-1</f>
        <v>-9.375E-2</v>
      </c>
      <c r="AH216" s="32">
        <f ca="1">T216/U216-1</f>
        <v>-2.5210084033613356E-2</v>
      </c>
      <c r="AI216" s="198">
        <f ca="1">AVERAGE(T216:AF216)</f>
        <v>6.0123076923076919</v>
      </c>
    </row>
    <row r="217" spans="2:35">
      <c r="P217" s="26">
        <f>历史数据!F90</f>
        <v>90</v>
      </c>
      <c r="Q217" s="26">
        <f>P217+$B$7</f>
        <v>372</v>
      </c>
      <c r="R217" s="26">
        <f>Q217-历史数据!$B$2</f>
        <v>370</v>
      </c>
      <c r="S217" s="54" t="s">
        <v>109</v>
      </c>
      <c r="T217" s="196">
        <f ca="1">HLOOKUP(T$11,历史数据!$I$3:$XFD$1048576,$R217,FALSE)</f>
        <v>2.4</v>
      </c>
      <c r="U217" s="196">
        <f ca="1">HLOOKUP(U$11,历史数据!$I$3:$XFD$1048576,$R217,FALSE)</f>
        <v>2.79</v>
      </c>
      <c r="V217" s="196">
        <f ca="1">HLOOKUP(V$11,历史数据!$I$3:$XFD$1048576,$R217,FALSE)</f>
        <v>2.1</v>
      </c>
      <c r="W217" s="196">
        <f ca="1">HLOOKUP(W$11,历史数据!$I$3:$XFD$1048576,$R217,FALSE)</f>
        <v>1.83</v>
      </c>
      <c r="X217" s="196">
        <f ca="1">HLOOKUP(X$11,历史数据!$I$3:$XFD$1048576,$R217,FALSE)</f>
        <v>1.88</v>
      </c>
      <c r="Y217" s="196">
        <f ca="1">HLOOKUP(Y$11,历史数据!$I$3:$XFD$1048576,$R217,FALSE)</f>
        <v>1.86</v>
      </c>
      <c r="Z217" s="196">
        <f ca="1">HLOOKUP(Z$11,历史数据!$I$3:$XFD$1048576,$R217,FALSE)</f>
        <v>2.16</v>
      </c>
      <c r="AA217" s="196">
        <f ca="1">HLOOKUP(AA$11,历史数据!$I$3:$XFD$1048576,$R217,FALSE)</f>
        <v>2.35</v>
      </c>
      <c r="AB217" s="196">
        <f ca="1">HLOOKUP(AB$11,历史数据!$I$3:$XFD$1048576,$R217,FALSE)</f>
        <v>1.87</v>
      </c>
      <c r="AC217" s="196">
        <f ca="1">HLOOKUP(AC$11,历史数据!$I$3:$XFD$1048576,$R217,FALSE)</f>
        <v>1.83</v>
      </c>
      <c r="AD217" s="196">
        <f ca="1">HLOOKUP(AD$11,历史数据!$I$3:$XFD$1048576,$R217,FALSE)</f>
        <v>1.96</v>
      </c>
      <c r="AE217" s="196">
        <f ca="1">HLOOKUP(AE$11,历史数据!$I$3:$XFD$1048576,$R217,FALSE)</f>
        <v>1.95</v>
      </c>
      <c r="AF217" s="196">
        <f ca="1">HLOOKUP(AF$11,历史数据!$I$3:$XFD$1048576,$R217,FALSE)</f>
        <v>2.78</v>
      </c>
      <c r="AG217" s="30">
        <f ca="1">T217/AF217-1</f>
        <v>-0.13669064748201432</v>
      </c>
      <c r="AH217" s="32">
        <f ca="1">T217/U217-1</f>
        <v>-0.13978494623655924</v>
      </c>
      <c r="AI217" s="198">
        <f ca="1">AVERAGE(T217:AF217)</f>
        <v>2.1353846153846154</v>
      </c>
    </row>
    <row r="223" spans="2:35">
      <c r="S223" s="25" t="s">
        <v>385</v>
      </c>
    </row>
    <row r="230" spans="2:32">
      <c r="S230" s="26" t="s">
        <v>432</v>
      </c>
      <c r="T230" s="26" t="s">
        <v>433</v>
      </c>
      <c r="U230" s="26" t="s">
        <v>434</v>
      </c>
      <c r="V230" s="26" t="s">
        <v>435</v>
      </c>
      <c r="W230" s="26" t="s">
        <v>436</v>
      </c>
      <c r="X230" s="26" t="s">
        <v>437</v>
      </c>
      <c r="Y230" s="26" t="s">
        <v>438</v>
      </c>
      <c r="Z230" s="26" t="s">
        <v>439</v>
      </c>
      <c r="AA230" s="26" t="s">
        <v>440</v>
      </c>
      <c r="AB230" s="26" t="s">
        <v>441</v>
      </c>
      <c r="AC230" s="26" t="s">
        <v>442</v>
      </c>
      <c r="AD230" s="26" t="s">
        <v>443</v>
      </c>
      <c r="AE230" s="26" t="s">
        <v>444</v>
      </c>
      <c r="AF230" s="26" t="s">
        <v>445</v>
      </c>
    </row>
    <row r="231" spans="2:32">
      <c r="S231" s="26" t="s">
        <v>49</v>
      </c>
      <c r="T231" s="208">
        <v>0.11940000000000001</v>
      </c>
      <c r="U231" s="208">
        <v>0.1033</v>
      </c>
      <c r="V231" s="208">
        <v>8.43E-2</v>
      </c>
      <c r="W231" s="208">
        <v>0.1076</v>
      </c>
      <c r="X231" s="208">
        <v>0.1124</v>
      </c>
      <c r="Y231" s="208">
        <v>0.1026</v>
      </c>
      <c r="Z231" s="208">
        <v>0.1157</v>
      </c>
      <c r="AA231" s="208">
        <v>0.17649999999999999</v>
      </c>
      <c r="AB231" s="208">
        <v>0.1855</v>
      </c>
      <c r="AC231" s="208">
        <v>9.4399999999999998E-2</v>
      </c>
      <c r="AD231" s="208">
        <v>7.5700000000000003E-2</v>
      </c>
      <c r="AE231" s="208">
        <v>8.7800000000000003E-2</v>
      </c>
      <c r="AF231" s="208">
        <v>7.5499999999999998E-2</v>
      </c>
    </row>
    <row r="232" spans="2:32">
      <c r="S232" s="26" t="s">
        <v>50</v>
      </c>
      <c r="T232" s="208">
        <v>0.15390000000000001</v>
      </c>
      <c r="U232" s="208">
        <v>0.1517</v>
      </c>
      <c r="V232" s="208">
        <v>0.17860000000000001</v>
      </c>
      <c r="W232" s="208">
        <v>0.14829999999999999</v>
      </c>
      <c r="X232" s="208">
        <v>0.14560000000000001</v>
      </c>
      <c r="Y232" s="208">
        <v>0.16320000000000001</v>
      </c>
      <c r="Z232" s="208">
        <v>0.16389999999999999</v>
      </c>
      <c r="AA232" s="208">
        <v>0.1855</v>
      </c>
      <c r="AB232" s="208">
        <v>0.1434</v>
      </c>
      <c r="AC232" s="208">
        <v>0.14169999999999999</v>
      </c>
      <c r="AD232" s="208">
        <v>0.17499999999999999</v>
      </c>
      <c r="AE232" s="208">
        <v>0.17580000000000001</v>
      </c>
      <c r="AF232" s="208">
        <v>0.18540000000000001</v>
      </c>
    </row>
    <row r="233" spans="2:32">
      <c r="S233" s="26" t="s">
        <v>51</v>
      </c>
      <c r="T233" s="208">
        <v>0.39340000000000003</v>
      </c>
      <c r="U233" s="208">
        <v>0.45079999999999998</v>
      </c>
      <c r="V233" s="208">
        <v>0.46800000000000003</v>
      </c>
      <c r="W233" s="208">
        <v>0.48849999999999999</v>
      </c>
      <c r="X233" s="208">
        <v>0.48020000000000002</v>
      </c>
      <c r="Y233" s="208">
        <v>0.4541</v>
      </c>
      <c r="Z233" s="208">
        <v>0.44009999999999999</v>
      </c>
      <c r="AA233" s="208">
        <v>0.32729999999999998</v>
      </c>
      <c r="AB233" s="208">
        <v>0.37430000000000002</v>
      </c>
      <c r="AC233" s="208">
        <v>0.4879</v>
      </c>
      <c r="AD233" s="208">
        <v>0.48330000000000001</v>
      </c>
      <c r="AE233" s="208">
        <v>0.4753</v>
      </c>
      <c r="AF233" s="208">
        <v>0.4667</v>
      </c>
    </row>
    <row r="234" spans="2:32">
      <c r="S234" s="26" t="s">
        <v>52</v>
      </c>
      <c r="T234" s="208">
        <v>0.3332</v>
      </c>
      <c r="U234" s="208">
        <v>0.29420000000000002</v>
      </c>
      <c r="V234" s="208">
        <v>0.26910000000000001</v>
      </c>
      <c r="W234" s="208">
        <v>0.25580000000000003</v>
      </c>
      <c r="X234" s="208">
        <v>0.26240000000000002</v>
      </c>
      <c r="Y234" s="208">
        <v>0.28010000000000002</v>
      </c>
      <c r="Z234" s="208">
        <v>0.28029999999999999</v>
      </c>
      <c r="AA234" s="208">
        <v>0.31080000000000002</v>
      </c>
      <c r="AB234" s="208">
        <v>0.29680000000000001</v>
      </c>
      <c r="AC234" s="208">
        <v>0.27589999999999998</v>
      </c>
      <c r="AD234" s="208">
        <v>0.26600000000000001</v>
      </c>
      <c r="AE234" s="208">
        <v>0.2611</v>
      </c>
      <c r="AF234" s="208">
        <v>0.27239999999999998</v>
      </c>
    </row>
    <row r="236" spans="2:32">
      <c r="B236" s="26" t="str">
        <f>B1&amp;"ARPPU值（按条和包月）"</f>
        <v>小花仙ARPPU值（按条和包月）</v>
      </c>
    </row>
    <row r="242" spans="19:71" ht="17.25">
      <c r="S242" s="584"/>
      <c r="T242" s="587">
        <v>40544</v>
      </c>
      <c r="U242" s="587">
        <v>40575</v>
      </c>
      <c r="V242" s="587">
        <v>40603</v>
      </c>
      <c r="W242" s="587">
        <v>40634</v>
      </c>
      <c r="X242" s="587">
        <v>40664</v>
      </c>
      <c r="Y242" s="587">
        <v>40695</v>
      </c>
      <c r="Z242" s="587">
        <v>40725</v>
      </c>
      <c r="AA242" s="587">
        <v>40756</v>
      </c>
      <c r="AB242" s="587">
        <v>40787</v>
      </c>
      <c r="AC242" s="587">
        <v>40817</v>
      </c>
      <c r="AD242" s="587">
        <v>40848</v>
      </c>
      <c r="AE242" s="587">
        <v>40878</v>
      </c>
      <c r="AF242" s="587">
        <v>40909</v>
      </c>
      <c r="AG242" s="587">
        <v>40940</v>
      </c>
      <c r="AH242" s="587">
        <v>40969</v>
      </c>
      <c r="AI242" s="587">
        <v>41000</v>
      </c>
      <c r="AJ242" s="587">
        <v>41030</v>
      </c>
      <c r="AK242" s="587">
        <v>41061</v>
      </c>
      <c r="AL242" s="587">
        <v>41091</v>
      </c>
      <c r="AM242" s="587">
        <v>41122</v>
      </c>
      <c r="AN242" s="587">
        <v>41153</v>
      </c>
      <c r="AO242" s="587">
        <v>41183</v>
      </c>
      <c r="AP242" s="587">
        <v>41214</v>
      </c>
      <c r="AQ242" s="587">
        <v>41244</v>
      </c>
      <c r="AR242" s="587">
        <v>41275</v>
      </c>
      <c r="AS242" s="587">
        <v>41306</v>
      </c>
      <c r="AT242" s="587">
        <v>41334</v>
      </c>
      <c r="AU242" s="587">
        <v>41365</v>
      </c>
      <c r="AV242" s="587">
        <v>41395</v>
      </c>
      <c r="AW242" s="587">
        <v>41426</v>
      </c>
      <c r="AX242" s="587">
        <v>41456</v>
      </c>
      <c r="AY242" s="587">
        <v>41487</v>
      </c>
      <c r="AZ242" s="587">
        <v>41518</v>
      </c>
      <c r="BA242" s="587">
        <v>41548</v>
      </c>
      <c r="BB242" s="587">
        <v>41579</v>
      </c>
      <c r="BC242" s="587">
        <v>41609</v>
      </c>
      <c r="BD242" s="587">
        <v>41640</v>
      </c>
      <c r="BE242" s="587">
        <v>41671</v>
      </c>
      <c r="BF242" s="587">
        <v>41699</v>
      </c>
      <c r="BG242" s="587">
        <v>41730</v>
      </c>
      <c r="BH242" s="587">
        <v>41760</v>
      </c>
      <c r="BI242" s="587">
        <v>41791</v>
      </c>
      <c r="BJ242" s="587">
        <v>41821</v>
      </c>
      <c r="BK242" s="587">
        <v>41852</v>
      </c>
      <c r="BL242" s="587">
        <v>41883</v>
      </c>
      <c r="BM242" s="587">
        <v>41913</v>
      </c>
      <c r="BN242" s="587">
        <v>41944</v>
      </c>
      <c r="BO242" s="587">
        <v>41974</v>
      </c>
      <c r="BP242" s="587">
        <v>42005</v>
      </c>
      <c r="BQ242" s="587">
        <v>42036</v>
      </c>
      <c r="BR242" s="587">
        <v>42064</v>
      </c>
      <c r="BS242" s="587">
        <v>42095</v>
      </c>
    </row>
    <row r="243" spans="19:71">
      <c r="S243" s="588" t="s">
        <v>74</v>
      </c>
      <c r="T243" s="275">
        <v>813960</v>
      </c>
      <c r="U243" s="275">
        <v>753003</v>
      </c>
      <c r="V243" s="275">
        <v>460193</v>
      </c>
      <c r="W243" s="275">
        <v>489055</v>
      </c>
      <c r="X243" s="275">
        <v>437756</v>
      </c>
      <c r="Y243" s="275">
        <v>516885</v>
      </c>
      <c r="Z243" s="275">
        <v>855717</v>
      </c>
      <c r="AA243" s="275">
        <v>1225470</v>
      </c>
      <c r="AB243" s="275">
        <v>567016</v>
      </c>
      <c r="AC243" s="275">
        <v>688387</v>
      </c>
      <c r="AD243" s="275">
        <v>649543</v>
      </c>
      <c r="AE243" s="275">
        <v>805116</v>
      </c>
      <c r="AF243" s="275">
        <v>1511255</v>
      </c>
      <c r="AG243" s="275">
        <v>1031137</v>
      </c>
      <c r="AH243" s="275">
        <v>897273</v>
      </c>
      <c r="AI243" s="275">
        <v>1457550</v>
      </c>
      <c r="AJ243" s="275">
        <v>1131909</v>
      </c>
      <c r="AK243" s="275">
        <v>1351105</v>
      </c>
      <c r="AL243" s="275">
        <v>1822028</v>
      </c>
      <c r="AM243" s="275">
        <v>1962286</v>
      </c>
      <c r="AN243" s="275">
        <v>841446</v>
      </c>
      <c r="AO243" s="275">
        <v>1032224</v>
      </c>
      <c r="AP243" s="275">
        <v>726674</v>
      </c>
      <c r="AQ243" s="275">
        <v>855866</v>
      </c>
      <c r="AR243" s="275">
        <v>1473810</v>
      </c>
      <c r="AS243" s="275">
        <v>1788371</v>
      </c>
      <c r="AT243" s="275">
        <v>1102412</v>
      </c>
      <c r="AU243" s="275">
        <v>1138813</v>
      </c>
      <c r="AV243" s="275">
        <v>1100548</v>
      </c>
      <c r="AW243" s="275">
        <v>1274145</v>
      </c>
      <c r="AX243" s="275">
        <v>2258589</v>
      </c>
      <c r="AY243" s="275">
        <v>1995930</v>
      </c>
      <c r="AZ243" s="275">
        <v>924281</v>
      </c>
      <c r="BA243" s="275">
        <v>1044541</v>
      </c>
      <c r="BB243" s="275">
        <v>758483</v>
      </c>
      <c r="BC243" s="275">
        <v>788732</v>
      </c>
      <c r="BD243" s="275">
        <v>1373394</v>
      </c>
      <c r="BE243" s="275">
        <v>1390379</v>
      </c>
      <c r="BF243" s="275">
        <v>1492123</v>
      </c>
      <c r="BG243" s="275">
        <v>1448252</v>
      </c>
      <c r="BH243" s="275">
        <v>1245866</v>
      </c>
      <c r="BI243" s="275">
        <v>1334672</v>
      </c>
      <c r="BJ243" s="275">
        <v>2516709</v>
      </c>
      <c r="BK243" s="275">
        <v>2910319</v>
      </c>
      <c r="BL243" s="275">
        <v>1134624</v>
      </c>
      <c r="BM243" s="275">
        <v>1499304</v>
      </c>
      <c r="BN243" s="275">
        <v>1083084</v>
      </c>
      <c r="BO243" s="275">
        <v>971343</v>
      </c>
      <c r="BP243" s="275">
        <v>1386028</v>
      </c>
      <c r="BQ243" s="275">
        <v>2297803</v>
      </c>
      <c r="BR243" s="275">
        <v>1245365</v>
      </c>
      <c r="BS243" s="275">
        <v>1472397</v>
      </c>
    </row>
    <row r="244" spans="19:71">
      <c r="S244" s="588" t="s">
        <v>36</v>
      </c>
      <c r="T244" s="275">
        <v>6192</v>
      </c>
      <c r="U244" s="275">
        <v>6104</v>
      </c>
      <c r="V244" s="275">
        <v>3549</v>
      </c>
      <c r="W244" s="275">
        <v>3545</v>
      </c>
      <c r="X244" s="275">
        <v>3234</v>
      </c>
      <c r="Y244" s="275">
        <v>4050</v>
      </c>
      <c r="Z244" s="275">
        <v>6910</v>
      </c>
      <c r="AA244" s="275">
        <v>5654</v>
      </c>
      <c r="AB244" s="275">
        <v>2248</v>
      </c>
      <c r="AC244" s="275">
        <v>2538</v>
      </c>
      <c r="AD244" s="275">
        <v>2331</v>
      </c>
      <c r="AE244" s="275">
        <v>2030</v>
      </c>
      <c r="AF244" s="275">
        <v>6005</v>
      </c>
      <c r="AG244" s="275">
        <v>3755</v>
      </c>
      <c r="AH244" s="275">
        <v>2940</v>
      </c>
      <c r="AI244" s="275">
        <v>4053</v>
      </c>
      <c r="AJ244" s="275">
        <v>3193</v>
      </c>
      <c r="AK244" s="275">
        <v>3720</v>
      </c>
      <c r="AL244" s="275">
        <v>5967</v>
      </c>
      <c r="AM244" s="275">
        <v>5095</v>
      </c>
      <c r="AN244" s="275">
        <v>2054</v>
      </c>
      <c r="AO244" s="275">
        <v>2477</v>
      </c>
      <c r="AP244" s="275">
        <v>1776</v>
      </c>
      <c r="AQ244" s="275">
        <v>2123</v>
      </c>
      <c r="AR244" s="275">
        <v>3873</v>
      </c>
      <c r="AS244" s="275">
        <v>4470</v>
      </c>
      <c r="AT244" s="275">
        <v>2716</v>
      </c>
      <c r="AU244" s="275">
        <v>2287</v>
      </c>
      <c r="AV244" s="275">
        <v>2441</v>
      </c>
      <c r="AW244" s="275">
        <v>3193</v>
      </c>
      <c r="AX244" s="275">
        <v>5543</v>
      </c>
      <c r="AY244" s="275">
        <v>4104</v>
      </c>
      <c r="AZ244" s="275">
        <v>2161</v>
      </c>
      <c r="BA244" s="275">
        <v>2806</v>
      </c>
      <c r="BB244" s="275">
        <v>1989</v>
      </c>
      <c r="BC244" s="275">
        <v>2383</v>
      </c>
      <c r="BD244" s="275">
        <v>4025</v>
      </c>
      <c r="BE244" s="275">
        <v>3693</v>
      </c>
      <c r="BF244" s="275">
        <v>3347</v>
      </c>
      <c r="BG244" s="275">
        <v>3442</v>
      </c>
      <c r="BH244" s="275">
        <v>2865</v>
      </c>
      <c r="BI244" s="275">
        <v>3077</v>
      </c>
      <c r="BJ244" s="275">
        <v>5503</v>
      </c>
      <c r="BK244" s="275">
        <v>3909</v>
      </c>
      <c r="BL244" s="275">
        <v>1512</v>
      </c>
      <c r="BM244" s="275">
        <v>2360</v>
      </c>
      <c r="BN244" s="275">
        <v>1612</v>
      </c>
      <c r="BO244" s="275">
        <v>1373</v>
      </c>
      <c r="BP244" s="275">
        <v>2236</v>
      </c>
      <c r="BQ244" s="275">
        <v>3386</v>
      </c>
      <c r="BR244" s="275">
        <v>1896</v>
      </c>
      <c r="BS244" s="275">
        <v>1962</v>
      </c>
    </row>
    <row r="245" spans="19:71" ht="17.25">
      <c r="S245" s="584" t="s">
        <v>591</v>
      </c>
      <c r="T245" s="589">
        <f>T244/T243</f>
        <v>7.6072534276868638E-3</v>
      </c>
      <c r="U245" s="589">
        <f t="shared" ref="U245:BS245" si="43">U244/U243</f>
        <v>8.1062094042122015E-3</v>
      </c>
      <c r="V245" s="589">
        <f t="shared" si="43"/>
        <v>7.7119817120208257E-3</v>
      </c>
      <c r="W245" s="589">
        <f t="shared" si="43"/>
        <v>7.2486734620850419E-3</v>
      </c>
      <c r="X245" s="589">
        <f t="shared" si="43"/>
        <v>7.3876771534827617E-3</v>
      </c>
      <c r="Y245" s="589">
        <f t="shared" si="43"/>
        <v>7.8353985896282546E-3</v>
      </c>
      <c r="Z245" s="589">
        <f t="shared" si="43"/>
        <v>8.0750995948426878E-3</v>
      </c>
      <c r="AA245" s="589">
        <f t="shared" si="43"/>
        <v>4.6137400344357675E-3</v>
      </c>
      <c r="AB245" s="589">
        <f t="shared" si="43"/>
        <v>3.9646147551391847E-3</v>
      </c>
      <c r="AC245" s="589">
        <f t="shared" si="43"/>
        <v>3.6868796185866382E-3</v>
      </c>
      <c r="AD245" s="589">
        <f t="shared" si="43"/>
        <v>3.5886769621102836E-3</v>
      </c>
      <c r="AE245" s="589">
        <f t="shared" si="43"/>
        <v>2.5213758017478228E-3</v>
      </c>
      <c r="AF245" s="589">
        <f t="shared" si="43"/>
        <v>3.9735186980357383E-3</v>
      </c>
      <c r="AG245" s="589">
        <f t="shared" si="43"/>
        <v>3.6416111535130637E-3</v>
      </c>
      <c r="AH245" s="589">
        <f t="shared" si="43"/>
        <v>3.2765947487553957E-3</v>
      </c>
      <c r="AI245" s="589">
        <f t="shared" si="43"/>
        <v>2.7806936297211072E-3</v>
      </c>
      <c r="AJ245" s="589">
        <f t="shared" si="43"/>
        <v>2.8208981464057621E-3</v>
      </c>
      <c r="AK245" s="589">
        <f t="shared" si="43"/>
        <v>2.7533019269412812E-3</v>
      </c>
      <c r="AL245" s="589">
        <f t="shared" si="43"/>
        <v>3.2749222295156825E-3</v>
      </c>
      <c r="AM245" s="589">
        <f t="shared" si="43"/>
        <v>2.5964614740155104E-3</v>
      </c>
      <c r="AN245" s="589">
        <f t="shared" si="43"/>
        <v>2.4410360260789165E-3</v>
      </c>
      <c r="AO245" s="589">
        <f t="shared" si="43"/>
        <v>2.3996729392069937E-3</v>
      </c>
      <c r="AP245" s="589">
        <f t="shared" si="43"/>
        <v>2.4440120329060899E-3</v>
      </c>
      <c r="AQ245" s="589">
        <f t="shared" si="43"/>
        <v>2.4805284939464823E-3</v>
      </c>
      <c r="AR245" s="589">
        <f t="shared" si="43"/>
        <v>2.6278828342866448E-3</v>
      </c>
      <c r="AS245" s="589">
        <f t="shared" si="43"/>
        <v>2.4994813715945963E-3</v>
      </c>
      <c r="AT245" s="589">
        <f t="shared" si="43"/>
        <v>2.4636887116613391E-3</v>
      </c>
      <c r="AU245" s="589">
        <f t="shared" si="43"/>
        <v>2.0082313777591227E-3</v>
      </c>
      <c r="AV245" s="589">
        <f t="shared" si="43"/>
        <v>2.217985948818225E-3</v>
      </c>
      <c r="AW245" s="589">
        <f t="shared" si="43"/>
        <v>2.5059942157289791E-3</v>
      </c>
      <c r="AX245" s="589">
        <f t="shared" si="43"/>
        <v>2.4541871053122104E-3</v>
      </c>
      <c r="AY245" s="589">
        <f t="shared" si="43"/>
        <v>2.0561843351219731E-3</v>
      </c>
      <c r="AZ245" s="589">
        <f t="shared" si="43"/>
        <v>2.3380335633860264E-3</v>
      </c>
      <c r="BA245" s="589">
        <f t="shared" si="43"/>
        <v>2.6863474004371296E-3</v>
      </c>
      <c r="BB245" s="589">
        <f t="shared" si="43"/>
        <v>2.6223395909994026E-3</v>
      </c>
      <c r="BC245" s="589">
        <f t="shared" si="43"/>
        <v>3.0213050820811125E-3</v>
      </c>
      <c r="BD245" s="589">
        <f t="shared" si="43"/>
        <v>2.9306957799437017E-3</v>
      </c>
      <c r="BE245" s="589">
        <f t="shared" si="43"/>
        <v>2.6561103123680665E-3</v>
      </c>
      <c r="BF245" s="589">
        <f t="shared" si="43"/>
        <v>2.2431126656448563E-3</v>
      </c>
      <c r="BG245" s="589">
        <f t="shared" si="43"/>
        <v>2.3766582058923446E-3</v>
      </c>
      <c r="BH245" s="589">
        <f t="shared" si="43"/>
        <v>2.2996052544976748E-3</v>
      </c>
      <c r="BI245" s="589">
        <f t="shared" si="43"/>
        <v>2.3054353429157125E-3</v>
      </c>
      <c r="BJ245" s="589">
        <f t="shared" si="43"/>
        <v>2.1865857355776929E-3</v>
      </c>
      <c r="BK245" s="589">
        <f t="shared" si="43"/>
        <v>1.3431517301024389E-3</v>
      </c>
      <c r="BL245" s="589">
        <f t="shared" si="43"/>
        <v>1.3326000507657163E-3</v>
      </c>
      <c r="BM245" s="589">
        <f t="shared" si="43"/>
        <v>1.5740636988896182E-3</v>
      </c>
      <c r="BN245" s="589">
        <f t="shared" si="43"/>
        <v>1.4883425477617619E-3</v>
      </c>
      <c r="BO245" s="589">
        <f t="shared" si="43"/>
        <v>1.413506866266602E-3</v>
      </c>
      <c r="BP245" s="589">
        <f t="shared" si="43"/>
        <v>1.6132430225074819E-3</v>
      </c>
      <c r="BQ245" s="589">
        <f t="shared" si="43"/>
        <v>1.4735815037233391E-3</v>
      </c>
      <c r="BR245" s="589">
        <f t="shared" si="43"/>
        <v>1.5224452269013502E-3</v>
      </c>
      <c r="BS245" s="589">
        <f t="shared" si="43"/>
        <v>1.3325210524063823E-3</v>
      </c>
    </row>
    <row r="260" spans="2:2">
      <c r="B260" s="26" t="str">
        <f>B1&amp;"ARPPU值（付费行为角度）"</f>
        <v>小花仙ARPPU值（付费行为角度）</v>
      </c>
    </row>
    <row r="284" spans="2:2">
      <c r="B284" s="26" t="str">
        <f>B1&amp;"ARPPU值（活跃类型角度）"</f>
        <v>小花仙ARPPU值（活跃类型角度）</v>
      </c>
    </row>
    <row r="309" spans="2:2">
      <c r="B309" s="26" t="str">
        <f>B1&amp;"各类用户付费率"</f>
        <v>小花仙各类用户付费率</v>
      </c>
    </row>
    <row r="336" spans="2:2">
      <c r="B336" s="26" t="str">
        <f>B1&amp;"有效活跃用户占比"</f>
        <v>小花仙有效活跃用户占比</v>
      </c>
    </row>
    <row r="361" spans="2:12">
      <c r="B361" s="26" t="str">
        <f>B1&amp;"各类用户流失率"</f>
        <v>小花仙各类用户流失率</v>
      </c>
    </row>
    <row r="366" spans="2:12">
      <c r="K366" s="26" t="s">
        <v>743</v>
      </c>
      <c r="L366" s="26" t="s">
        <v>744</v>
      </c>
    </row>
    <row r="367" spans="2:12">
      <c r="J367" s="26" t="s">
        <v>752</v>
      </c>
      <c r="K367" s="32">
        <f ca="1">T194/AF194-1</f>
        <v>4.1296625222024819E-2</v>
      </c>
      <c r="L367" s="32">
        <f ca="1">T194/U194-1</f>
        <v>7.224508459076362E-2</v>
      </c>
    </row>
    <row r="368" spans="2:12">
      <c r="J368" s="26" t="s">
        <v>749</v>
      </c>
      <c r="K368" s="32">
        <f ca="1">T195/AF195-1</f>
        <v>3.740107224917022E-2</v>
      </c>
      <c r="L368" s="32">
        <f ca="1">T195/U195-1</f>
        <v>1.4733424896991032E-2</v>
      </c>
    </row>
    <row r="369" spans="10:12">
      <c r="J369" s="26" t="s">
        <v>750</v>
      </c>
      <c r="K369" s="32">
        <f ca="1">T196/AF196-1</f>
        <v>5.9057886102648283E-2</v>
      </c>
      <c r="L369" s="32">
        <f ca="1">T196/U196-1</f>
        <v>0.10165772793759142</v>
      </c>
    </row>
    <row r="370" spans="10:12">
      <c r="J370" s="26" t="s">
        <v>751</v>
      </c>
      <c r="K370" s="32">
        <f ca="1">T197/AF197-1</f>
        <v>0.10820588718960722</v>
      </c>
      <c r="L370" s="32">
        <f ca="1">T197/U197-1</f>
        <v>6.2933753943217763E-2</v>
      </c>
    </row>
    <row r="386" spans="2:2">
      <c r="B386" s="26" t="str">
        <f>B1&amp;"各类用户在线时长"</f>
        <v>小花仙各类用户在线时长</v>
      </c>
    </row>
    <row r="410" spans="2:2">
      <c r="B410" s="26" t="str">
        <f>B1&amp;"各类用户登录天数"</f>
        <v>小花仙各类用户登录天数</v>
      </c>
    </row>
  </sheetData>
  <mergeCells count="1">
    <mergeCell ref="J10:N24"/>
  </mergeCells>
  <phoneticPr fontId="17" type="noConversion"/>
  <hyperlinks>
    <hyperlink ref="E1" location="hua活跃基本" display="活跃基本"/>
    <hyperlink ref="E2" location="hua活跃构成" display="活跃构成"/>
    <hyperlink ref="E3" location="hua付费基本" display="付费基本"/>
    <hyperlink ref="E4" location="hua付费用户组成" display="付费用户组成"/>
    <hyperlink ref="E5" location="hua付费贡献组成" display="付费贡献组成"/>
    <hyperlink ref="E6" location="hua付费arppu" display="付费arppu"/>
    <hyperlink ref="E7" location="hua付费率" display="付费率"/>
    <hyperlink ref="E8" location="hua有效活跃" display="有效活跃"/>
    <hyperlink ref="E9" location="hua游戏习惯" display="游戏习惯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0"/>
  <sheetViews>
    <sheetView zoomScaleNormal="100" workbookViewId="0">
      <selection activeCell="J15" sqref="J15"/>
    </sheetView>
  </sheetViews>
  <sheetFormatPr defaultRowHeight="16.5"/>
  <cols>
    <col min="1" max="1" width="21.625" style="26" bestFit="1" customWidth="1"/>
    <col min="2" max="2" width="11.25" style="26" bestFit="1" customWidth="1"/>
    <col min="3" max="3" width="9" style="26"/>
    <col min="4" max="4" width="14.5" style="26" bestFit="1" customWidth="1"/>
    <col min="5" max="6" width="30.875" style="26" bestFit="1" customWidth="1"/>
    <col min="7" max="15" width="9" style="26"/>
    <col min="16" max="16" width="13.25" style="26" bestFit="1" customWidth="1"/>
    <col min="17" max="17" width="9" style="26"/>
    <col min="18" max="18" width="17.375" style="26" bestFit="1" customWidth="1"/>
    <col min="19" max="19" width="31.25" style="26" bestFit="1" customWidth="1"/>
    <col min="20" max="20" width="14.875" style="26" bestFit="1" customWidth="1"/>
    <col min="21" max="22" width="13.25" style="26" bestFit="1" customWidth="1"/>
    <col min="23" max="23" width="14.25" style="26" bestFit="1" customWidth="1"/>
    <col min="24" max="25" width="13.25" style="26" bestFit="1" customWidth="1"/>
    <col min="26" max="28" width="10.75" style="26" bestFit="1" customWidth="1"/>
    <col min="29" max="30" width="12" style="26" bestFit="1" customWidth="1"/>
    <col min="31" max="31" width="9.625" style="26" bestFit="1" customWidth="1"/>
    <col min="32" max="32" width="14.625" style="26" bestFit="1" customWidth="1"/>
    <col min="33" max="34" width="9.625" style="26" bestFit="1" customWidth="1"/>
    <col min="35" max="36" width="13.25" style="26" bestFit="1" customWidth="1"/>
    <col min="37" max="37" width="9.25" style="26" bestFit="1" customWidth="1"/>
    <col min="38" max="16384" width="9" style="26"/>
  </cols>
  <sheetData>
    <row r="1" spans="1:37" ht="17.25">
      <c r="A1" s="26" t="s">
        <v>179</v>
      </c>
      <c r="B1" s="26" t="s">
        <v>608</v>
      </c>
      <c r="F1" s="26" t="s">
        <v>223</v>
      </c>
      <c r="R1" s="66" t="s">
        <v>225</v>
      </c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 spans="1:37" ht="17.25">
      <c r="A2" s="26" t="s">
        <v>181</v>
      </c>
      <c r="B2" s="62">
        <v>42186</v>
      </c>
      <c r="F2" s="26" t="s">
        <v>224</v>
      </c>
      <c r="G2" s="26" t="s">
        <v>430</v>
      </c>
      <c r="R2" s="66" t="s">
        <v>226</v>
      </c>
      <c r="S2" s="67">
        <v>0</v>
      </c>
      <c r="T2" s="67">
        <v>1</v>
      </c>
      <c r="U2" s="67">
        <v>2</v>
      </c>
      <c r="V2" s="67">
        <v>3</v>
      </c>
      <c r="W2" s="67">
        <v>4</v>
      </c>
      <c r="X2" s="67">
        <v>5</v>
      </c>
      <c r="Y2" s="67">
        <v>6</v>
      </c>
      <c r="Z2" s="67">
        <v>7</v>
      </c>
      <c r="AA2" s="67">
        <v>8</v>
      </c>
      <c r="AB2" s="67">
        <v>9</v>
      </c>
      <c r="AC2" s="67">
        <v>10</v>
      </c>
      <c r="AD2" s="67">
        <v>11</v>
      </c>
    </row>
    <row r="3" spans="1:37" ht="17.25">
      <c r="A3" s="26" t="s">
        <v>182</v>
      </c>
      <c r="B3" s="26" t="str">
        <f>TEXT(DATE(YEAR($B$2),MONTH($B$2),DAY(B2)),"yyyymm")</f>
        <v>201507</v>
      </c>
      <c r="R3" s="66" t="s">
        <v>227</v>
      </c>
      <c r="S3" s="67">
        <v>12</v>
      </c>
      <c r="T3" s="67">
        <v>13</v>
      </c>
      <c r="U3" s="67">
        <v>14</v>
      </c>
      <c r="V3" s="67">
        <v>15</v>
      </c>
      <c r="W3" s="67">
        <v>16</v>
      </c>
      <c r="X3" s="67">
        <v>17</v>
      </c>
      <c r="Y3" s="67">
        <v>18</v>
      </c>
      <c r="Z3" s="67">
        <v>19</v>
      </c>
      <c r="AA3" s="67">
        <v>20</v>
      </c>
      <c r="AB3" s="67">
        <v>21</v>
      </c>
      <c r="AC3" s="67">
        <v>22</v>
      </c>
      <c r="AD3" s="67">
        <v>23</v>
      </c>
    </row>
    <row r="4" spans="1:37" ht="17.25">
      <c r="A4" s="26" t="s">
        <v>183</v>
      </c>
      <c r="B4" s="26" t="str">
        <f>TEXT(DATE(YEAR($B$2),MONTH($B$2)-12,DAY(B2)),"yyyymm")</f>
        <v>201407</v>
      </c>
      <c r="R4" s="66" t="s">
        <v>228</v>
      </c>
      <c r="S4" s="67">
        <v>24</v>
      </c>
      <c r="T4" s="67">
        <v>25</v>
      </c>
      <c r="U4" s="67">
        <v>26</v>
      </c>
      <c r="V4" s="67">
        <v>27</v>
      </c>
      <c r="W4" s="67">
        <v>28</v>
      </c>
      <c r="X4" s="67">
        <v>29</v>
      </c>
      <c r="Y4" s="67">
        <v>30</v>
      </c>
      <c r="Z4" s="67">
        <v>31</v>
      </c>
      <c r="AA4" s="67">
        <v>32</v>
      </c>
      <c r="AB4" s="67">
        <v>33</v>
      </c>
      <c r="AC4" s="67">
        <v>34</v>
      </c>
      <c r="AD4" s="67">
        <v>35</v>
      </c>
    </row>
    <row r="5" spans="1:37" ht="17.25">
      <c r="A5" s="26" t="s">
        <v>184</v>
      </c>
      <c r="B5" s="26" t="str">
        <f>TEXT(DATE(YEAR($B$2),MONTH($B$2)-1,DAY(B3)),"yyyymm")</f>
        <v>201506</v>
      </c>
      <c r="R5" s="66" t="s">
        <v>204</v>
      </c>
      <c r="S5" s="67">
        <v>36</v>
      </c>
      <c r="T5" s="67">
        <v>37</v>
      </c>
      <c r="U5" s="67">
        <v>38</v>
      </c>
      <c r="V5" s="67">
        <v>39</v>
      </c>
      <c r="W5" s="67">
        <v>40</v>
      </c>
      <c r="X5" s="67">
        <v>41</v>
      </c>
      <c r="Y5" s="67">
        <v>42</v>
      </c>
      <c r="Z5" s="67">
        <v>43</v>
      </c>
      <c r="AA5" s="67">
        <v>44</v>
      </c>
      <c r="AB5" s="67">
        <v>45</v>
      </c>
      <c r="AC5" s="67">
        <v>46</v>
      </c>
      <c r="AD5" s="67">
        <v>47</v>
      </c>
    </row>
    <row r="6" spans="1:37">
      <c r="A6" s="26" t="s">
        <v>237</v>
      </c>
      <c r="B6" s="26" t="s">
        <v>236</v>
      </c>
    </row>
    <row r="7" spans="1:37">
      <c r="A7" s="26" t="s">
        <v>239</v>
      </c>
      <c r="B7" s="26">
        <v>470</v>
      </c>
    </row>
    <row r="9" spans="1:37">
      <c r="B9" s="26" t="str">
        <f>B1&amp;"活跃情况"</f>
        <v>赤瞳之刃活跃情况</v>
      </c>
      <c r="S9" s="25" t="s">
        <v>198</v>
      </c>
    </row>
    <row r="10" spans="1:37">
      <c r="S10" s="25" t="s">
        <v>199</v>
      </c>
      <c r="T10" s="26">
        <v>0</v>
      </c>
      <c r="U10" s="26">
        <v>1</v>
      </c>
      <c r="V10" s="26">
        <v>2</v>
      </c>
      <c r="W10" s="26">
        <v>3</v>
      </c>
      <c r="X10" s="26">
        <v>4</v>
      </c>
      <c r="Y10" s="26">
        <v>5</v>
      </c>
      <c r="Z10" s="26">
        <v>6</v>
      </c>
      <c r="AA10" s="26">
        <v>7</v>
      </c>
      <c r="AB10" s="26">
        <v>8</v>
      </c>
      <c r="AC10" s="26">
        <v>9</v>
      </c>
      <c r="AD10" s="26">
        <v>10</v>
      </c>
      <c r="AE10" s="26">
        <v>11</v>
      </c>
      <c r="AF10" s="26">
        <v>12</v>
      </c>
    </row>
    <row r="11" spans="1:37">
      <c r="S11" s="25" t="s">
        <v>264</v>
      </c>
      <c r="T11" s="61" t="str">
        <f t="shared" ref="T11:AF11" si="0">TEXT(DATE(YEAR($B$2),MONTH($B$2)-T10,DAY($B$2)),"yyyymm")</f>
        <v>201507</v>
      </c>
      <c r="U11" s="61" t="str">
        <f t="shared" si="0"/>
        <v>201506</v>
      </c>
      <c r="V11" s="61" t="str">
        <f t="shared" si="0"/>
        <v>201505</v>
      </c>
      <c r="W11" s="61" t="str">
        <f t="shared" si="0"/>
        <v>201504</v>
      </c>
      <c r="X11" s="61" t="str">
        <f t="shared" si="0"/>
        <v>201503</v>
      </c>
      <c r="Y11" s="61" t="str">
        <f t="shared" si="0"/>
        <v>201502</v>
      </c>
      <c r="Z11" s="61" t="str">
        <f t="shared" si="0"/>
        <v>201501</v>
      </c>
      <c r="AA11" s="61" t="str">
        <f t="shared" si="0"/>
        <v>201412</v>
      </c>
      <c r="AB11" s="61" t="str">
        <f t="shared" si="0"/>
        <v>201411</v>
      </c>
      <c r="AC11" s="61" t="str">
        <f t="shared" si="0"/>
        <v>201410</v>
      </c>
      <c r="AD11" s="61" t="str">
        <f t="shared" si="0"/>
        <v>201409</v>
      </c>
      <c r="AE11" s="61" t="str">
        <f t="shared" si="0"/>
        <v>201408</v>
      </c>
      <c r="AF11" s="61" t="str">
        <f t="shared" si="0"/>
        <v>201407</v>
      </c>
    </row>
    <row r="12" spans="1:37">
      <c r="P12" s="26" t="s">
        <v>240</v>
      </c>
      <c r="Q12" s="26" t="s">
        <v>196</v>
      </c>
      <c r="R12" s="26" t="s">
        <v>197</v>
      </c>
      <c r="S12" s="25" t="s">
        <v>265</v>
      </c>
      <c r="T12" s="61" t="str">
        <f>TEXT(DATE(YEAR($B$2),MONTH($B$2)-T10,DAY($B$2)),"yyyymm")</f>
        <v>201507</v>
      </c>
      <c r="U12" s="61" t="str">
        <f t="shared" ref="U12:AF12" si="1">TEXT(DATE(YEAR($B$2),MONTH($B$2)-U10,DAY($B$2)),"yyyymm")</f>
        <v>201506</v>
      </c>
      <c r="V12" s="61" t="str">
        <f t="shared" si="1"/>
        <v>201505</v>
      </c>
      <c r="W12" s="61" t="str">
        <f t="shared" si="1"/>
        <v>201504</v>
      </c>
      <c r="X12" s="61" t="str">
        <f t="shared" si="1"/>
        <v>201503</v>
      </c>
      <c r="Y12" s="61" t="str">
        <f t="shared" si="1"/>
        <v>201502</v>
      </c>
      <c r="Z12" s="61" t="str">
        <f t="shared" si="1"/>
        <v>201501</v>
      </c>
      <c r="AA12" s="61" t="str">
        <f t="shared" si="1"/>
        <v>201412</v>
      </c>
      <c r="AB12" s="61" t="str">
        <f t="shared" si="1"/>
        <v>201411</v>
      </c>
      <c r="AC12" s="61" t="str">
        <f t="shared" si="1"/>
        <v>201410</v>
      </c>
      <c r="AD12" s="61" t="str">
        <f t="shared" si="1"/>
        <v>201409</v>
      </c>
      <c r="AE12" s="61" t="str">
        <f t="shared" si="1"/>
        <v>201408</v>
      </c>
      <c r="AF12" s="61" t="str">
        <f t="shared" si="1"/>
        <v>201407</v>
      </c>
      <c r="AG12" s="26" t="s">
        <v>190</v>
      </c>
      <c r="AH12" s="26" t="s">
        <v>191</v>
      </c>
      <c r="AI12" s="26" t="s">
        <v>192</v>
      </c>
      <c r="AJ12" s="26" t="s">
        <v>193</v>
      </c>
      <c r="AK12" s="26" t="s">
        <v>194</v>
      </c>
    </row>
    <row r="13" spans="1:37">
      <c r="P13" s="26">
        <f>历史数据!F55</f>
        <v>55</v>
      </c>
      <c r="Q13" s="26">
        <f>P13+$B$7</f>
        <v>525</v>
      </c>
      <c r="R13" s="26">
        <f>Q13-历史数据!$B$2</f>
        <v>523</v>
      </c>
      <c r="S13" s="26" t="s">
        <v>185</v>
      </c>
      <c r="T13" s="26">
        <f ca="1">IF(HLOOKUP(T$11,历史数据!$I$3:$XFD$1048576,'汇报-ct'!$R13,FALSE),HLOOKUP(T$11,历史数据!$I$3:$XFD$1048576,'汇报-ct'!$R13,FALSE),"#N/A")</f>
        <v>768046</v>
      </c>
      <c r="U13" s="26">
        <f ca="1">IF(HLOOKUP(U$11,历史数据!$I$3:$XFD$1048576,'汇报-ct'!$R13,FALSE),HLOOKUP(U$11,历史数据!$I$3:$XFD$1048576,'汇报-ct'!$R13,FALSE),"#N/A")</f>
        <v>661072</v>
      </c>
      <c r="V13" s="26">
        <f ca="1">IF(HLOOKUP(V$11,历史数据!$I$3:$XFD$1048576,'汇报-ct'!$R13,FALSE),HLOOKUP(V$11,历史数据!$I$3:$XFD$1048576,'汇报-ct'!$R13,FALSE),"#N/A")</f>
        <v>590265</v>
      </c>
      <c r="W13" s="26">
        <f ca="1">IF(HLOOKUP(W$11,历史数据!$I$3:$XFD$1048576,'汇报-ct'!$R13,FALSE),HLOOKUP(W$11,历史数据!$I$3:$XFD$1048576,'汇报-ct'!$R13,FALSE),"#N/A")</f>
        <v>218825</v>
      </c>
      <c r="X13" s="26">
        <f ca="1">IF(HLOOKUP(X$11,历史数据!$I$3:$XFD$1048576,'汇报-ct'!$R13,FALSE),HLOOKUP(X$11,历史数据!$I$3:$XFD$1048576,'汇报-ct'!$R13,FALSE),"#N/A")</f>
        <v>8675</v>
      </c>
      <c r="Y13" s="26">
        <f ca="1">IF(HLOOKUP(Y$11,历史数据!$I$3:$XFD$1048576,'汇报-ct'!$R13,FALSE),HLOOKUP(Y$11,历史数据!$I$3:$XFD$1048576,'汇报-ct'!$R13,FALSE),"#N/A")</f>
        <v>6067</v>
      </c>
      <c r="Z13" s="26">
        <f ca="1">IF(HLOOKUP(Z$11,历史数据!$I$3:$XFD$1048576,'汇报-ct'!$R13,FALSE),HLOOKUP(Z$11,历史数据!$I$3:$XFD$1048576,'汇报-ct'!$R13,FALSE),"#N/A")</f>
        <v>975</v>
      </c>
      <c r="AA13" s="26" t="str">
        <f ca="1">IF(HLOOKUP(AA$11,历史数据!$I$3:$XFD$1048576,'汇报-ct'!$R13,FALSE),HLOOKUP(AA$11,历史数据!$I$3:$XFD$1048576,'汇报-ct'!$R13,FALSE),"#N/A")</f>
        <v>#N/A</v>
      </c>
      <c r="AB13" s="26" t="str">
        <f ca="1">IF(HLOOKUP(AB$11,历史数据!$I$3:$XFD$1048576,'汇报-ct'!$R13,FALSE),HLOOKUP(AB$11,历史数据!$I$3:$XFD$1048576,'汇报-ct'!$R13,FALSE),"#N/A")</f>
        <v>#N/A</v>
      </c>
      <c r="AC13" s="26" t="str">
        <f ca="1">IF(HLOOKUP(AC$11,历史数据!$I$3:$XFD$1048576,'汇报-ct'!$R13,FALSE),HLOOKUP(AC$11,历史数据!$I$3:$XFD$1048576,'汇报-ct'!$R13,FALSE),"#N/A")</f>
        <v>#N/A</v>
      </c>
      <c r="AD13" s="26" t="str">
        <f ca="1">IF(HLOOKUP(AD$11,历史数据!$I$3:$XFD$1048576,'汇报-ct'!$R13,FALSE),HLOOKUP(AD$11,历史数据!$I$3:$XFD$1048576,'汇报-ct'!$R13,FALSE),"#N/A")</f>
        <v>#N/A</v>
      </c>
      <c r="AE13" s="26" t="str">
        <f ca="1">IF(HLOOKUP(AE$11,历史数据!$I$3:$XFD$1048576,'汇报-ct'!$R13,FALSE),HLOOKUP(AE$11,历史数据!$I$3:$XFD$1048576,'汇报-ct'!$R13,FALSE),"#N/A")</f>
        <v>#N/A</v>
      </c>
      <c r="AF13" s="26" t="str">
        <f ca="1">IF(HLOOKUP(AF$11,历史数据!$I$3:$XFD$1048576,'汇报-ct'!$R13,FALSE),HLOOKUP(AF$11,历史数据!$I$3:$XFD$1048576,'汇报-ct'!$R13,FALSE),"#N/A")</f>
        <v>#N/A</v>
      </c>
      <c r="AG13" s="32" t="e">
        <f ca="1">T13/AF13-1</f>
        <v>#VALUE!</v>
      </c>
      <c r="AH13" s="32">
        <f ca="1">T13/U13-1</f>
        <v>0.16181898492146085</v>
      </c>
      <c r="AI13" s="32">
        <f ca="1">T13/$T$13</f>
        <v>1</v>
      </c>
      <c r="AJ13" s="32">
        <f ca="1">U13/$U$13</f>
        <v>1</v>
      </c>
      <c r="AK13" s="32" t="e">
        <f ca="1">AF13/$AF$13</f>
        <v>#VALUE!</v>
      </c>
    </row>
    <row r="14" spans="1:37">
      <c r="P14" s="26">
        <f>历史数据!F57</f>
        <v>57</v>
      </c>
      <c r="Q14" s="26">
        <f>P14+$B$7</f>
        <v>527</v>
      </c>
      <c r="R14" s="26">
        <f>Q14-历史数据!$B$2</f>
        <v>525</v>
      </c>
      <c r="S14" s="26" t="s">
        <v>186</v>
      </c>
      <c r="T14" s="26">
        <f ca="1">IF(HLOOKUP(T$11,历史数据!$I$3:$XFD$1048576,'汇报-ct'!$R14,FALSE),HLOOKUP(T$11,历史数据!$I$3:$XFD$1048576,'汇报-ct'!$R14,FALSE),"#N/A")</f>
        <v>153977</v>
      </c>
      <c r="U14" s="26">
        <f ca="1">IF(HLOOKUP(U$11,历史数据!$I$3:$XFD$1048576,'汇报-ct'!$R14,FALSE),HLOOKUP(U$11,历史数据!$I$3:$XFD$1048576,'汇报-ct'!$R14,FALSE),"#N/A")</f>
        <v>136253</v>
      </c>
      <c r="V14" s="26">
        <f ca="1">IF(HLOOKUP(V$11,历史数据!$I$3:$XFD$1048576,'汇报-ct'!$R14,FALSE),HLOOKUP(V$11,历史数据!$I$3:$XFD$1048576,'汇报-ct'!$R14,FALSE),"#N/A")</f>
        <v>135313</v>
      </c>
      <c r="W14" s="26">
        <f ca="1">IF(HLOOKUP(W$11,历史数据!$I$3:$XFD$1048576,'汇报-ct'!$R14,FALSE),HLOOKUP(W$11,历史数据!$I$3:$XFD$1048576,'汇报-ct'!$R14,FALSE),"#N/A")</f>
        <v>44730</v>
      </c>
      <c r="X14" s="26">
        <f ca="1">IF(HLOOKUP(X$11,历史数据!$I$3:$XFD$1048576,'汇报-ct'!$R14,FALSE),HLOOKUP(X$11,历史数据!$I$3:$XFD$1048576,'汇报-ct'!$R14,FALSE),"#N/A")</f>
        <v>3343</v>
      </c>
      <c r="Y14" s="26" t="str">
        <f ca="1">IF(HLOOKUP(Y$11,历史数据!$I$3:$XFD$1048576,'汇报-ct'!$R14,FALSE),HLOOKUP(Y$11,历史数据!$I$3:$XFD$1048576,'汇报-ct'!$R14,FALSE),"#N/A")</f>
        <v>#N/A</v>
      </c>
      <c r="Z14" s="26" t="str">
        <f ca="1">IF(HLOOKUP(Z$11,历史数据!$I$3:$XFD$1048576,'汇报-ct'!$R14,FALSE),HLOOKUP(Z$11,历史数据!$I$3:$XFD$1048576,'汇报-ct'!$R14,FALSE),"#N/A")</f>
        <v>#N/A</v>
      </c>
      <c r="AA14" s="26" t="str">
        <f ca="1">IF(HLOOKUP(AA$11,历史数据!$I$3:$XFD$1048576,'汇报-ct'!$R14,FALSE),HLOOKUP(AA$11,历史数据!$I$3:$XFD$1048576,'汇报-ct'!$R14,FALSE),"#N/A")</f>
        <v>#N/A</v>
      </c>
      <c r="AB14" s="26" t="str">
        <f ca="1">IF(HLOOKUP(AB$11,历史数据!$I$3:$XFD$1048576,'汇报-ct'!$R14,FALSE),HLOOKUP(AB$11,历史数据!$I$3:$XFD$1048576,'汇报-ct'!$R14,FALSE),"#N/A")</f>
        <v>#N/A</v>
      </c>
      <c r="AC14" s="26" t="str">
        <f ca="1">IF(HLOOKUP(AC$11,历史数据!$I$3:$XFD$1048576,'汇报-ct'!$R14,FALSE),HLOOKUP(AC$11,历史数据!$I$3:$XFD$1048576,'汇报-ct'!$R14,FALSE),"#N/A")</f>
        <v>#N/A</v>
      </c>
      <c r="AD14" s="26" t="str">
        <f ca="1">IF(HLOOKUP(AD$11,历史数据!$I$3:$XFD$1048576,'汇报-ct'!$R14,FALSE),HLOOKUP(AD$11,历史数据!$I$3:$XFD$1048576,'汇报-ct'!$R14,FALSE),"#N/A")</f>
        <v>#N/A</v>
      </c>
      <c r="AE14" s="26" t="str">
        <f ca="1">IF(HLOOKUP(AE$11,历史数据!$I$3:$XFD$1048576,'汇报-ct'!$R14,FALSE),HLOOKUP(AE$11,历史数据!$I$3:$XFD$1048576,'汇报-ct'!$R14,FALSE),"#N/A")</f>
        <v>#N/A</v>
      </c>
      <c r="AF14" s="26" t="str">
        <f ca="1">IF(HLOOKUP(AF$11,历史数据!$I$3:$XFD$1048576,'汇报-ct'!$R14,FALSE),HLOOKUP(AF$11,历史数据!$I$3:$XFD$1048576,'汇报-ct'!$R14,FALSE),"#N/A")</f>
        <v>#N/A</v>
      </c>
      <c r="AG14" s="32" t="e">
        <f ca="1">T14/AF14-1</f>
        <v>#VALUE!</v>
      </c>
      <c r="AH14" s="32">
        <f ca="1">T14/U14-1</f>
        <v>0.13008153948903867</v>
      </c>
      <c r="AI14" s="32">
        <f ca="1">T14/$T$13</f>
        <v>0.20047887756722904</v>
      </c>
      <c r="AJ14" s="32">
        <f ca="1">U14/$U$13</f>
        <v>0.20610916813902269</v>
      </c>
      <c r="AK14" s="32" t="e">
        <f ca="1">AF14/$AF$13</f>
        <v>#VALUE!</v>
      </c>
    </row>
    <row r="15" spans="1:37">
      <c r="P15" s="26">
        <f>历史数据!F59</f>
        <v>59</v>
      </c>
      <c r="Q15" s="26">
        <f>P15+$B$7</f>
        <v>529</v>
      </c>
      <c r="R15" s="26">
        <f>Q15-历史数据!$B$2</f>
        <v>527</v>
      </c>
      <c r="S15" s="26" t="s">
        <v>187</v>
      </c>
      <c r="T15" s="26">
        <f ca="1">IF(HLOOKUP(T$11,历史数据!$I$3:$XFD$1048576,'汇报-ct'!$R15,FALSE),HLOOKUP(T$11,历史数据!$I$3:$XFD$1048576,'汇报-ct'!$R15,FALSE),"#N/A")</f>
        <v>659737</v>
      </c>
      <c r="U15" s="26">
        <f ca="1">IF(HLOOKUP(U$11,历史数据!$I$3:$XFD$1048576,'汇报-ct'!$R15,FALSE),HLOOKUP(U$11,历史数据!$I$3:$XFD$1048576,'汇报-ct'!$R15,FALSE),"#N/A")</f>
        <v>570711</v>
      </c>
      <c r="V15" s="26">
        <f ca="1">IF(HLOOKUP(V$11,历史数据!$I$3:$XFD$1048576,'汇报-ct'!$R15,FALSE),HLOOKUP(V$11,历史数据!$I$3:$XFD$1048576,'汇报-ct'!$R15,FALSE),"#N/A")</f>
        <v>551584</v>
      </c>
      <c r="W15" s="26">
        <f ca="1">IF(HLOOKUP(W$11,历史数据!$I$3:$XFD$1048576,'汇报-ct'!$R15,FALSE),HLOOKUP(W$11,历史数据!$I$3:$XFD$1048576,'汇报-ct'!$R15,FALSE),"#N/A")</f>
        <v>214550</v>
      </c>
      <c r="X15" s="26">
        <f ca="1">IF(HLOOKUP(X$11,历史数据!$I$3:$XFD$1048576,'汇报-ct'!$R15,FALSE),HLOOKUP(X$11,历史数据!$I$3:$XFD$1048576,'汇报-ct'!$R15,FALSE),"#N/A")</f>
        <v>7514</v>
      </c>
      <c r="Y15" s="26">
        <f ca="1">IF(HLOOKUP(Y$11,历史数据!$I$3:$XFD$1048576,'汇报-ct'!$R15,FALSE),HLOOKUP(Y$11,历史数据!$I$3:$XFD$1048576,'汇报-ct'!$R15,FALSE),"#N/A")</f>
        <v>5762</v>
      </c>
      <c r="Z15" s="26">
        <f ca="1">IF(HLOOKUP(Z$11,历史数据!$I$3:$XFD$1048576,'汇报-ct'!$R15,FALSE),HLOOKUP(Z$11,历史数据!$I$3:$XFD$1048576,'汇报-ct'!$R15,FALSE),"#N/A")</f>
        <v>972</v>
      </c>
      <c r="AA15" s="26" t="str">
        <f ca="1">IF(HLOOKUP(AA$11,历史数据!$I$3:$XFD$1048576,'汇报-ct'!$R15,FALSE),HLOOKUP(AA$11,历史数据!$I$3:$XFD$1048576,'汇报-ct'!$R15,FALSE),"#N/A")</f>
        <v>#N/A</v>
      </c>
      <c r="AB15" s="26" t="str">
        <f ca="1">IF(HLOOKUP(AB$11,历史数据!$I$3:$XFD$1048576,'汇报-ct'!$R15,FALSE),HLOOKUP(AB$11,历史数据!$I$3:$XFD$1048576,'汇报-ct'!$R15,FALSE),"#N/A")</f>
        <v>#N/A</v>
      </c>
      <c r="AC15" s="26" t="str">
        <f ca="1">IF(HLOOKUP(AC$11,历史数据!$I$3:$XFD$1048576,'汇报-ct'!$R15,FALSE),HLOOKUP(AC$11,历史数据!$I$3:$XFD$1048576,'汇报-ct'!$R15,FALSE),"#N/A")</f>
        <v>#N/A</v>
      </c>
      <c r="AD15" s="26" t="str">
        <f ca="1">IF(HLOOKUP(AD$11,历史数据!$I$3:$XFD$1048576,'汇报-ct'!$R15,FALSE),HLOOKUP(AD$11,历史数据!$I$3:$XFD$1048576,'汇报-ct'!$R15,FALSE),"#N/A")</f>
        <v>#N/A</v>
      </c>
      <c r="AE15" s="26" t="str">
        <f ca="1">IF(HLOOKUP(AE$11,历史数据!$I$3:$XFD$1048576,'汇报-ct'!$R15,FALSE),HLOOKUP(AE$11,历史数据!$I$3:$XFD$1048576,'汇报-ct'!$R15,FALSE),"#N/A")</f>
        <v>#N/A</v>
      </c>
      <c r="AF15" s="26" t="str">
        <f ca="1">IF(HLOOKUP(AF$11,历史数据!$I$3:$XFD$1048576,'汇报-ct'!$R15,FALSE),HLOOKUP(AF$11,历史数据!$I$3:$XFD$1048576,'汇报-ct'!$R15,FALSE),"#N/A")</f>
        <v>#N/A</v>
      </c>
      <c r="AG15" s="32" t="e">
        <f ca="1">T15/AF15-1</f>
        <v>#VALUE!</v>
      </c>
      <c r="AH15" s="32">
        <f ca="1">T15/U15-1</f>
        <v>0.15599138618319963</v>
      </c>
      <c r="AI15" s="32">
        <f ca="1">T15/$T$13</f>
        <v>0.85898110269436989</v>
      </c>
      <c r="AJ15" s="32">
        <f ca="1">U15/$U$13</f>
        <v>0.86331140934724204</v>
      </c>
      <c r="AK15" s="32" t="e">
        <f ca="1">AF15/$AF$13</f>
        <v>#VALUE!</v>
      </c>
    </row>
    <row r="16" spans="1:37">
      <c r="P16" s="26">
        <f>历史数据!F61</f>
        <v>61</v>
      </c>
      <c r="Q16" s="26">
        <f>P16+$B$7</f>
        <v>531</v>
      </c>
      <c r="R16" s="26">
        <f>Q16-历史数据!$B$2</f>
        <v>529</v>
      </c>
      <c r="S16" s="26" t="s">
        <v>188</v>
      </c>
      <c r="T16" s="26">
        <f ca="1">IF(HLOOKUP(T$11,历史数据!$I$3:$XFD$1048576,'汇报-ct'!$R16,FALSE),HLOOKUP(T$11,历史数据!$I$3:$XFD$1048576,'汇报-ct'!$R16,FALSE),"#N/A")</f>
        <v>83773</v>
      </c>
      <c r="U16" s="26">
        <f ca="1">IF(HLOOKUP(U$11,历史数据!$I$3:$XFD$1048576,'汇报-ct'!$R16,FALSE),HLOOKUP(U$11,历史数据!$I$3:$XFD$1048576,'汇报-ct'!$R16,FALSE),"#N/A")</f>
        <v>83352</v>
      </c>
      <c r="V16" s="26">
        <f ca="1">IF(HLOOKUP(V$11,历史数据!$I$3:$XFD$1048576,'汇报-ct'!$R16,FALSE),HLOOKUP(V$11,历史数据!$I$3:$XFD$1048576,'汇报-ct'!$R16,FALSE),"#N/A")</f>
        <v>38440</v>
      </c>
      <c r="W16" s="26">
        <f ca="1">IF(HLOOKUP(W$11,历史数据!$I$3:$XFD$1048576,'汇报-ct'!$R16,FALSE),HLOOKUP(W$11,历史数据!$I$3:$XFD$1048576,'汇报-ct'!$R16,FALSE),"#N/A")</f>
        <v>3421</v>
      </c>
      <c r="X16" s="26">
        <f ca="1">IF(HLOOKUP(X$11,历史数据!$I$3:$XFD$1048576,'汇报-ct'!$R16,FALSE),HLOOKUP(X$11,历史数据!$I$3:$XFD$1048576,'汇报-ct'!$R16,FALSE),"#N/A")</f>
        <v>1116</v>
      </c>
      <c r="Y16" s="26">
        <f ca="1">IF(HLOOKUP(Y$11,历史数据!$I$3:$XFD$1048576,'汇报-ct'!$R16,FALSE),HLOOKUP(Y$11,历史数据!$I$3:$XFD$1048576,'汇报-ct'!$R16,FALSE),"#N/A")</f>
        <v>305</v>
      </c>
      <c r="Z16" s="26" t="str">
        <f ca="1">IF(HLOOKUP(Z$11,历史数据!$I$3:$XFD$1048576,'汇报-ct'!$R16,FALSE),HLOOKUP(Z$11,历史数据!$I$3:$XFD$1048576,'汇报-ct'!$R16,FALSE),"#N/A")</f>
        <v>#N/A</v>
      </c>
      <c r="AA16" s="26" t="str">
        <f ca="1">IF(HLOOKUP(AA$11,历史数据!$I$3:$XFD$1048576,'汇报-ct'!$R16,FALSE),HLOOKUP(AA$11,历史数据!$I$3:$XFD$1048576,'汇报-ct'!$R16,FALSE),"#N/A")</f>
        <v>#N/A</v>
      </c>
      <c r="AB16" s="26" t="str">
        <f ca="1">IF(HLOOKUP(AB$11,历史数据!$I$3:$XFD$1048576,'汇报-ct'!$R16,FALSE),HLOOKUP(AB$11,历史数据!$I$3:$XFD$1048576,'汇报-ct'!$R16,FALSE),"#N/A")</f>
        <v>#N/A</v>
      </c>
      <c r="AC16" s="26" t="str">
        <f ca="1">IF(HLOOKUP(AC$11,历史数据!$I$3:$XFD$1048576,'汇报-ct'!$R16,FALSE),HLOOKUP(AC$11,历史数据!$I$3:$XFD$1048576,'汇报-ct'!$R16,FALSE),"#N/A")</f>
        <v>#N/A</v>
      </c>
      <c r="AD16" s="26" t="str">
        <f ca="1">IF(HLOOKUP(AD$11,历史数据!$I$3:$XFD$1048576,'汇报-ct'!$R16,FALSE),HLOOKUP(AD$11,历史数据!$I$3:$XFD$1048576,'汇报-ct'!$R16,FALSE),"#N/A")</f>
        <v>#N/A</v>
      </c>
      <c r="AE16" s="26" t="str">
        <f ca="1">IF(HLOOKUP(AE$11,历史数据!$I$3:$XFD$1048576,'汇报-ct'!$R16,FALSE),HLOOKUP(AE$11,历史数据!$I$3:$XFD$1048576,'汇报-ct'!$R16,FALSE),"#N/A")</f>
        <v>#N/A</v>
      </c>
      <c r="AF16" s="26" t="str">
        <f ca="1">IF(HLOOKUP(AF$11,历史数据!$I$3:$XFD$1048576,'汇报-ct'!$R16,FALSE),HLOOKUP(AF$11,历史数据!$I$3:$XFD$1048576,'汇报-ct'!$R16,FALSE),"#N/A")</f>
        <v>#N/A</v>
      </c>
      <c r="AG16" s="32" t="e">
        <f ca="1">T16/AF16-1</f>
        <v>#VALUE!</v>
      </c>
      <c r="AH16" s="32">
        <f ca="1">T16/U16-1</f>
        <v>5.0508686054324681E-3</v>
      </c>
      <c r="AI16" s="32">
        <f ca="1">T16/$T$13</f>
        <v>0.10907289407144885</v>
      </c>
      <c r="AJ16" s="32">
        <f ca="1">U16/$U$13</f>
        <v>0.12608611467434713</v>
      </c>
      <c r="AK16" s="32" t="e">
        <f ca="1">AF16/$AF$13</f>
        <v>#VALUE!</v>
      </c>
    </row>
    <row r="17" spans="10:37">
      <c r="P17" s="26">
        <f>历史数据!F63</f>
        <v>63</v>
      </c>
      <c r="Q17" s="26">
        <f>P17+$B$7</f>
        <v>533</v>
      </c>
      <c r="R17" s="26">
        <f>Q17-历史数据!$B$2</f>
        <v>531</v>
      </c>
      <c r="S17" s="26" t="s">
        <v>189</v>
      </c>
      <c r="T17" s="26">
        <f ca="1">IF(HLOOKUP(T$11,历史数据!$I$3:$XFD$1048576,'汇报-ct'!$R17,FALSE),HLOOKUP(T$11,历史数据!$I$3:$XFD$1048576,'汇报-ct'!$R17,FALSE),"#N/A")</f>
        <v>24536</v>
      </c>
      <c r="U17" s="26">
        <f ca="1">IF(HLOOKUP(U$11,历史数据!$I$3:$XFD$1048576,'汇报-ct'!$R17,FALSE),HLOOKUP(U$11,历史数据!$I$3:$XFD$1048576,'汇报-ct'!$R17,FALSE),"#N/A")</f>
        <v>7009</v>
      </c>
      <c r="V17" s="26">
        <f ca="1">IF(HLOOKUP(V$11,历史数据!$I$3:$XFD$1048576,'汇报-ct'!$R17,FALSE),HLOOKUP(V$11,历史数据!$I$3:$XFD$1048576,'汇报-ct'!$R17,FALSE),"#N/A")</f>
        <v>838</v>
      </c>
      <c r="W17" s="26">
        <f ca="1">IF(HLOOKUP(W$11,历史数据!$I$3:$XFD$1048576,'汇报-ct'!$R17,FALSE),HLOOKUP(W$11,历史数据!$I$3:$XFD$1048576,'汇报-ct'!$R17,FALSE),"#N/A")</f>
        <v>854</v>
      </c>
      <c r="X17" s="26">
        <f ca="1">IF(HLOOKUP(X$11,历史数据!$I$3:$XFD$1048576,'汇报-ct'!$R17,FALSE),HLOOKUP(X$11,历史数据!$I$3:$XFD$1048576,'汇报-ct'!$R17,FALSE),"#N/A")</f>
        <v>45</v>
      </c>
      <c r="Y17" s="26" t="str">
        <f ca="1">IF(HLOOKUP(Y$11,历史数据!$I$3:$XFD$1048576,'汇报-ct'!$R17,FALSE),HLOOKUP(Y$11,历史数据!$I$3:$XFD$1048576,'汇报-ct'!$R17,FALSE),"#N/A")</f>
        <v>#N/A</v>
      </c>
      <c r="Z17" s="26">
        <f ca="1">IF(HLOOKUP(Z$11,历史数据!$I$3:$XFD$1048576,'汇报-ct'!$R17,FALSE),HLOOKUP(Z$11,历史数据!$I$3:$XFD$1048576,'汇报-ct'!$R17,FALSE),"#N/A")</f>
        <v>3</v>
      </c>
      <c r="AA17" s="26" t="str">
        <f ca="1">IF(HLOOKUP(AA$11,历史数据!$I$3:$XFD$1048576,'汇报-ct'!$R17,FALSE),HLOOKUP(AA$11,历史数据!$I$3:$XFD$1048576,'汇报-ct'!$R17,FALSE),"#N/A")</f>
        <v>#N/A</v>
      </c>
      <c r="AB17" s="26" t="str">
        <f ca="1">IF(HLOOKUP(AB$11,历史数据!$I$3:$XFD$1048576,'汇报-ct'!$R17,FALSE),HLOOKUP(AB$11,历史数据!$I$3:$XFD$1048576,'汇报-ct'!$R17,FALSE),"#N/A")</f>
        <v>#N/A</v>
      </c>
      <c r="AC17" s="26" t="str">
        <f ca="1">IF(HLOOKUP(AC$11,历史数据!$I$3:$XFD$1048576,'汇报-ct'!$R17,FALSE),HLOOKUP(AC$11,历史数据!$I$3:$XFD$1048576,'汇报-ct'!$R17,FALSE),"#N/A")</f>
        <v>#N/A</v>
      </c>
      <c r="AD17" s="26" t="str">
        <f ca="1">IF(HLOOKUP(AD$11,历史数据!$I$3:$XFD$1048576,'汇报-ct'!$R17,FALSE),HLOOKUP(AD$11,历史数据!$I$3:$XFD$1048576,'汇报-ct'!$R17,FALSE),"#N/A")</f>
        <v>#N/A</v>
      </c>
      <c r="AE17" s="26" t="str">
        <f ca="1">IF(HLOOKUP(AE$11,历史数据!$I$3:$XFD$1048576,'汇报-ct'!$R17,FALSE),HLOOKUP(AE$11,历史数据!$I$3:$XFD$1048576,'汇报-ct'!$R17,FALSE),"#N/A")</f>
        <v>#N/A</v>
      </c>
      <c r="AF17" s="26" t="str">
        <f ca="1">IF(HLOOKUP(AF$11,历史数据!$I$3:$XFD$1048576,'汇报-ct'!$R17,FALSE),HLOOKUP(AF$11,历史数据!$I$3:$XFD$1048576,'汇报-ct'!$R17,FALSE),"#N/A")</f>
        <v>#N/A</v>
      </c>
      <c r="AG17" s="32" t="e">
        <f ca="1">T17/AF17-1</f>
        <v>#VALUE!</v>
      </c>
      <c r="AH17" s="32">
        <f ca="1">T17/U17-1</f>
        <v>2.5006420316735625</v>
      </c>
      <c r="AI17" s="32">
        <f ca="1">T17/$T$13</f>
        <v>3.1946003234181286E-2</v>
      </c>
      <c r="AJ17" s="32">
        <f ca="1">U17/$U$13</f>
        <v>1.0602475978410823E-2</v>
      </c>
      <c r="AK17" s="32" t="e">
        <f ca="1">AF17/$AF$13</f>
        <v>#VALUE!</v>
      </c>
    </row>
    <row r="19" spans="10:37">
      <c r="J19" s="26" t="str">
        <f>B1&amp;"活跃用户构成情况"</f>
        <v>赤瞳之刃活跃用户构成情况</v>
      </c>
    </row>
    <row r="21" spans="10:37">
      <c r="S21" s="26" t="s">
        <v>381</v>
      </c>
      <c r="T21" s="61" t="str">
        <f t="shared" ref="T21:AF21" si="2">T12</f>
        <v>201507</v>
      </c>
      <c r="U21" s="61" t="str">
        <f t="shared" si="2"/>
        <v>201506</v>
      </c>
      <c r="V21" s="61" t="str">
        <f t="shared" si="2"/>
        <v>201505</v>
      </c>
      <c r="W21" s="61" t="str">
        <f t="shared" si="2"/>
        <v>201504</v>
      </c>
      <c r="X21" s="61" t="str">
        <f t="shared" si="2"/>
        <v>201503</v>
      </c>
      <c r="Y21" s="61" t="str">
        <f t="shared" si="2"/>
        <v>201502</v>
      </c>
      <c r="Z21" s="61" t="str">
        <f t="shared" si="2"/>
        <v>201501</v>
      </c>
      <c r="AA21" s="61" t="str">
        <f t="shared" si="2"/>
        <v>201412</v>
      </c>
      <c r="AB21" s="61" t="str">
        <f t="shared" si="2"/>
        <v>201411</v>
      </c>
      <c r="AC21" s="61" t="str">
        <f t="shared" si="2"/>
        <v>201410</v>
      </c>
      <c r="AD21" s="61" t="str">
        <f t="shared" si="2"/>
        <v>201409</v>
      </c>
      <c r="AE21" s="61" t="str">
        <f t="shared" si="2"/>
        <v>201408</v>
      </c>
      <c r="AF21" s="61" t="str">
        <f t="shared" si="2"/>
        <v>201407</v>
      </c>
      <c r="AG21" s="26" t="s">
        <v>190</v>
      </c>
      <c r="AH21" s="26" t="s">
        <v>191</v>
      </c>
    </row>
    <row r="22" spans="10:37">
      <c r="S22" s="26" t="s">
        <v>186</v>
      </c>
      <c r="T22" s="32">
        <f ca="1">T14/T13</f>
        <v>0.20047887756722904</v>
      </c>
      <c r="U22" s="32">
        <f t="shared" ref="U22:AF22" ca="1" si="3">U14/U13</f>
        <v>0.20610916813902269</v>
      </c>
      <c r="V22" s="32">
        <f t="shared" ca="1" si="3"/>
        <v>0.22924110357212438</v>
      </c>
      <c r="W22" s="32">
        <f t="shared" ca="1" si="3"/>
        <v>0.20440991660002286</v>
      </c>
      <c r="X22" s="32">
        <f t="shared" ca="1" si="3"/>
        <v>0.38536023054755042</v>
      </c>
      <c r="Y22" s="32" t="e">
        <f t="shared" ca="1" si="3"/>
        <v>#VALUE!</v>
      </c>
      <c r="Z22" s="32" t="e">
        <f t="shared" ca="1" si="3"/>
        <v>#VALUE!</v>
      </c>
      <c r="AA22" s="32" t="e">
        <f t="shared" ca="1" si="3"/>
        <v>#VALUE!</v>
      </c>
      <c r="AB22" s="32" t="e">
        <f t="shared" ca="1" si="3"/>
        <v>#VALUE!</v>
      </c>
      <c r="AC22" s="32" t="e">
        <f t="shared" ca="1" si="3"/>
        <v>#VALUE!</v>
      </c>
      <c r="AD22" s="32" t="e">
        <f t="shared" ca="1" si="3"/>
        <v>#VALUE!</v>
      </c>
      <c r="AE22" s="32" t="e">
        <f t="shared" ca="1" si="3"/>
        <v>#VALUE!</v>
      </c>
      <c r="AF22" s="32" t="e">
        <f t="shared" ca="1" si="3"/>
        <v>#VALUE!</v>
      </c>
      <c r="AG22" s="32" t="e">
        <f ca="1">T22/AF22-1</f>
        <v>#VALUE!</v>
      </c>
      <c r="AH22" s="32">
        <f ca="1">T22/U22-1</f>
        <v>-2.7317031176390727E-2</v>
      </c>
    </row>
    <row r="23" spans="10:37">
      <c r="S23" s="26" t="s">
        <v>187</v>
      </c>
      <c r="T23" s="32">
        <f ca="1">T15/T$13</f>
        <v>0.85898110269436989</v>
      </c>
      <c r="U23" s="32">
        <f t="shared" ref="U23:AF23" ca="1" si="4">U15/U$13</f>
        <v>0.86331140934724204</v>
      </c>
      <c r="V23" s="32">
        <f t="shared" ca="1" si="4"/>
        <v>0.93446841672807979</v>
      </c>
      <c r="W23" s="32">
        <f t="shared" ca="1" si="4"/>
        <v>0.98046384096881067</v>
      </c>
      <c r="X23" s="32">
        <f t="shared" ca="1" si="4"/>
        <v>0.86616714697406338</v>
      </c>
      <c r="Y23" s="32">
        <f t="shared" ca="1" si="4"/>
        <v>0.94972803692104835</v>
      </c>
      <c r="Z23" s="32">
        <f t="shared" ca="1" si="4"/>
        <v>0.99692307692307691</v>
      </c>
      <c r="AA23" s="32" t="e">
        <f t="shared" ca="1" si="4"/>
        <v>#VALUE!</v>
      </c>
      <c r="AB23" s="32" t="e">
        <f t="shared" ca="1" si="4"/>
        <v>#VALUE!</v>
      </c>
      <c r="AC23" s="32" t="e">
        <f t="shared" ca="1" si="4"/>
        <v>#VALUE!</v>
      </c>
      <c r="AD23" s="32" t="e">
        <f t="shared" ca="1" si="4"/>
        <v>#VALUE!</v>
      </c>
      <c r="AE23" s="32" t="e">
        <f t="shared" ca="1" si="4"/>
        <v>#VALUE!</v>
      </c>
      <c r="AF23" s="32" t="e">
        <f t="shared" ca="1" si="4"/>
        <v>#VALUE!</v>
      </c>
      <c r="AG23" s="32" t="e">
        <f ca="1">T23/AF23-1</f>
        <v>#VALUE!</v>
      </c>
      <c r="AH23" s="32">
        <f ca="1">T23/U23-1</f>
        <v>-5.0159265891625004E-3</v>
      </c>
    </row>
    <row r="24" spans="10:37">
      <c r="S24" s="26" t="s">
        <v>188</v>
      </c>
      <c r="T24" s="32">
        <f ca="1">T16/T$13</f>
        <v>0.10907289407144885</v>
      </c>
      <c r="U24" s="32">
        <f t="shared" ref="U24:AF24" ca="1" si="5">U16/U$13</f>
        <v>0.12608611467434713</v>
      </c>
      <c r="V24" s="32">
        <f t="shared" ca="1" si="5"/>
        <v>6.5123292080675632E-2</v>
      </c>
      <c r="W24" s="32">
        <f t="shared" ca="1" si="5"/>
        <v>1.5633497086713126E-2</v>
      </c>
      <c r="X24" s="32">
        <f t="shared" ca="1" si="5"/>
        <v>0.12864553314121038</v>
      </c>
      <c r="Y24" s="32">
        <f t="shared" ca="1" si="5"/>
        <v>5.0271963078951709E-2</v>
      </c>
      <c r="Z24" s="32" t="e">
        <f t="shared" ca="1" si="5"/>
        <v>#VALUE!</v>
      </c>
      <c r="AA24" s="32" t="e">
        <f t="shared" ca="1" si="5"/>
        <v>#VALUE!</v>
      </c>
      <c r="AB24" s="32" t="e">
        <f t="shared" ca="1" si="5"/>
        <v>#VALUE!</v>
      </c>
      <c r="AC24" s="32" t="e">
        <f t="shared" ca="1" si="5"/>
        <v>#VALUE!</v>
      </c>
      <c r="AD24" s="32" t="e">
        <f t="shared" ca="1" si="5"/>
        <v>#VALUE!</v>
      </c>
      <c r="AE24" s="32" t="e">
        <f t="shared" ca="1" si="5"/>
        <v>#VALUE!</v>
      </c>
      <c r="AF24" s="32" t="e">
        <f t="shared" ca="1" si="5"/>
        <v>#VALUE!</v>
      </c>
      <c r="AG24" s="32" t="e">
        <f ca="1">T24/AF24-1</f>
        <v>#VALUE!</v>
      </c>
      <c r="AH24" s="32">
        <f ca="1">T24/U24-1</f>
        <v>-0.13493334017659053</v>
      </c>
    </row>
    <row r="25" spans="10:37">
      <c r="S25" s="26" t="s">
        <v>189</v>
      </c>
      <c r="T25" s="32">
        <f ca="1">T17/T$13</f>
        <v>3.1946003234181286E-2</v>
      </c>
      <c r="U25" s="32">
        <f t="shared" ref="U25:AF25" ca="1" si="6">U17/U$13</f>
        <v>1.0602475978410823E-2</v>
      </c>
      <c r="V25" s="32">
        <f t="shared" ca="1" si="6"/>
        <v>1.4197013205932928E-3</v>
      </c>
      <c r="W25" s="32">
        <f t="shared" ca="1" si="6"/>
        <v>3.9026619444761795E-3</v>
      </c>
      <c r="X25" s="32">
        <f t="shared" ca="1" si="6"/>
        <v>5.1873198847262247E-3</v>
      </c>
      <c r="Y25" s="32" t="e">
        <f t="shared" ca="1" si="6"/>
        <v>#VALUE!</v>
      </c>
      <c r="Z25" s="32">
        <f t="shared" ca="1" si="6"/>
        <v>3.0769230769230769E-3</v>
      </c>
      <c r="AA25" s="32" t="e">
        <f t="shared" ca="1" si="6"/>
        <v>#VALUE!</v>
      </c>
      <c r="AB25" s="32" t="e">
        <f t="shared" ca="1" si="6"/>
        <v>#VALUE!</v>
      </c>
      <c r="AC25" s="32" t="e">
        <f t="shared" ca="1" si="6"/>
        <v>#VALUE!</v>
      </c>
      <c r="AD25" s="32" t="e">
        <f t="shared" ca="1" si="6"/>
        <v>#VALUE!</v>
      </c>
      <c r="AE25" s="32" t="e">
        <f t="shared" ca="1" si="6"/>
        <v>#VALUE!</v>
      </c>
      <c r="AF25" s="32" t="e">
        <f t="shared" ca="1" si="6"/>
        <v>#VALUE!</v>
      </c>
      <c r="AG25" s="32" t="e">
        <f ca="1">T25/AF25-1</f>
        <v>#VALUE!</v>
      </c>
      <c r="AH25" s="32">
        <f ca="1">T25/U25-1</f>
        <v>2.0130700884615056</v>
      </c>
    </row>
    <row r="28" spans="10:37">
      <c r="S28" s="25" t="s">
        <v>200</v>
      </c>
    </row>
    <row r="29" spans="10:37">
      <c r="T29" s="26" t="s">
        <v>206</v>
      </c>
      <c r="U29" s="26" t="s">
        <v>207</v>
      </c>
      <c r="V29" s="26" t="s">
        <v>208</v>
      </c>
      <c r="W29" s="26" t="s">
        <v>209</v>
      </c>
      <c r="X29" s="26" t="s">
        <v>210</v>
      </c>
      <c r="Y29" s="26" t="s">
        <v>211</v>
      </c>
      <c r="Z29" s="26" t="s">
        <v>212</v>
      </c>
      <c r="AA29" s="26" t="s">
        <v>213</v>
      </c>
      <c r="AB29" s="26" t="s">
        <v>214</v>
      </c>
      <c r="AC29" s="26" t="s">
        <v>215</v>
      </c>
      <c r="AD29" s="26" t="s">
        <v>216</v>
      </c>
      <c r="AE29" s="26" t="s">
        <v>217</v>
      </c>
      <c r="AF29" s="26" t="s">
        <v>218</v>
      </c>
      <c r="AG29" s="26" t="s">
        <v>219</v>
      </c>
      <c r="AH29" s="26" t="s">
        <v>220</v>
      </c>
      <c r="AI29" s="26" t="s">
        <v>221</v>
      </c>
      <c r="AJ29" s="26" t="s">
        <v>222</v>
      </c>
    </row>
    <row r="30" spans="10:37">
      <c r="R30" s="26" t="str">
        <f>"历史数据!"&amp;G2&amp;Q13</f>
        <v>历史数据!AG525</v>
      </c>
      <c r="S30" s="26" t="s">
        <v>201</v>
      </c>
      <c r="T30" s="26" t="e">
        <f ca="1">IF(OFFSET(INDIRECT($R$30),0,S$2),OFFSET(INDIRECT($R$30),0,S$2),#N/A)</f>
        <v>#N/A</v>
      </c>
      <c r="U30" s="26" t="e">
        <f t="shared" ref="U30:AE30" ca="1" si="7">IF(OFFSET(INDIRECT($R$30),0,T$2),OFFSET(INDIRECT($R$30),0,T$2),#N/A)</f>
        <v>#N/A</v>
      </c>
      <c r="V30" s="26" t="e">
        <f t="shared" ca="1" si="7"/>
        <v>#N/A</v>
      </c>
      <c r="W30" s="26" t="e">
        <f t="shared" ca="1" si="7"/>
        <v>#N/A</v>
      </c>
      <c r="X30" s="26" t="e">
        <f t="shared" ca="1" si="7"/>
        <v>#N/A</v>
      </c>
      <c r="Y30" s="26" t="e">
        <f t="shared" ca="1" si="7"/>
        <v>#N/A</v>
      </c>
      <c r="Z30" s="26" t="e">
        <f t="shared" ca="1" si="7"/>
        <v>#N/A</v>
      </c>
      <c r="AA30" s="26" t="e">
        <f t="shared" ca="1" si="7"/>
        <v>#N/A</v>
      </c>
      <c r="AB30" s="26" t="e">
        <f t="shared" ca="1" si="7"/>
        <v>#N/A</v>
      </c>
      <c r="AC30" s="26" t="e">
        <f t="shared" ca="1" si="7"/>
        <v>#N/A</v>
      </c>
      <c r="AD30" s="26" t="e">
        <f t="shared" ca="1" si="7"/>
        <v>#N/A</v>
      </c>
      <c r="AE30" s="26" t="e">
        <f t="shared" ca="1" si="7"/>
        <v>#N/A</v>
      </c>
      <c r="AF30" s="68" t="e">
        <f ca="1">AVERAGE(T30:AE30)</f>
        <v>#N/A</v>
      </c>
      <c r="AG30" s="68" t="e">
        <f ca="1">MAX(T30:AE30)</f>
        <v>#N/A</v>
      </c>
      <c r="AH30" s="68" t="e">
        <f ca="1">MIN(T30:AE30)</f>
        <v>#N/A</v>
      </c>
    </row>
    <row r="31" spans="10:37">
      <c r="S31" s="26" t="s">
        <v>202</v>
      </c>
      <c r="T31" s="26" t="e">
        <f ca="1">IF(OFFSET(INDIRECT($R$30),0,S$3),OFFSET(INDIRECT($R$30),0,S$3),#N/A)</f>
        <v>#N/A</v>
      </c>
      <c r="U31" s="26" t="e">
        <f t="shared" ref="U31:AE31" ca="1" si="8">IF(OFFSET(INDIRECT($R$30),0,T$3),OFFSET(INDIRECT($R$30),0,T$3),#N/A)</f>
        <v>#N/A</v>
      </c>
      <c r="V31" s="26" t="e">
        <f t="shared" ca="1" si="8"/>
        <v>#N/A</v>
      </c>
      <c r="W31" s="26" t="e">
        <f t="shared" ca="1" si="8"/>
        <v>#N/A</v>
      </c>
      <c r="X31" s="26" t="e">
        <f t="shared" ca="1" si="8"/>
        <v>#N/A</v>
      </c>
      <c r="Y31" s="26" t="e">
        <f t="shared" ca="1" si="8"/>
        <v>#N/A</v>
      </c>
      <c r="Z31" s="26" t="e">
        <f t="shared" ca="1" si="8"/>
        <v>#N/A</v>
      </c>
      <c r="AA31" s="26" t="e">
        <f t="shared" ca="1" si="8"/>
        <v>#N/A</v>
      </c>
      <c r="AB31" s="26" t="e">
        <f t="shared" ca="1" si="8"/>
        <v>#N/A</v>
      </c>
      <c r="AC31" s="26" t="e">
        <f t="shared" ca="1" si="8"/>
        <v>#N/A</v>
      </c>
      <c r="AD31" s="26" t="e">
        <f t="shared" ca="1" si="8"/>
        <v>#N/A</v>
      </c>
      <c r="AE31" s="26" t="e">
        <f t="shared" ca="1" si="8"/>
        <v>#N/A</v>
      </c>
      <c r="AF31" s="68" t="e">
        <f ca="1">AVERAGE(T31:AE31)</f>
        <v>#N/A</v>
      </c>
      <c r="AG31" s="68" t="e">
        <f ca="1">MAX(T31:AE31)</f>
        <v>#N/A</v>
      </c>
      <c r="AH31" s="68" t="e">
        <f ca="1">MIN(T31:AE31)</f>
        <v>#N/A</v>
      </c>
    </row>
    <row r="32" spans="10:37">
      <c r="S32" s="26" t="s">
        <v>203</v>
      </c>
      <c r="T32" s="26">
        <f ca="1">IF(OFFSET(INDIRECT($R$30),0,S$4),OFFSET(INDIRECT($R$30),0,S$4),#N/A)</f>
        <v>975</v>
      </c>
      <c r="U32" s="26">
        <f t="shared" ref="U32:AE32" ca="1" si="9">IF(OFFSET(INDIRECT($R$30),0,T$4),OFFSET(INDIRECT($R$30),0,T$4),#N/A)</f>
        <v>6067</v>
      </c>
      <c r="V32" s="26">
        <f t="shared" ca="1" si="9"/>
        <v>8675</v>
      </c>
      <c r="W32" s="26">
        <f t="shared" ca="1" si="9"/>
        <v>218825</v>
      </c>
      <c r="X32" s="26">
        <f t="shared" ca="1" si="9"/>
        <v>590265</v>
      </c>
      <c r="Y32" s="26">
        <f t="shared" ca="1" si="9"/>
        <v>661072</v>
      </c>
      <c r="Z32" s="26">
        <f t="shared" ca="1" si="9"/>
        <v>768046</v>
      </c>
      <c r="AA32" s="26" t="e">
        <f t="shared" ca="1" si="9"/>
        <v>#N/A</v>
      </c>
      <c r="AB32" s="26" t="e">
        <f t="shared" ca="1" si="9"/>
        <v>#N/A</v>
      </c>
      <c r="AC32" s="26" t="e">
        <f t="shared" ca="1" si="9"/>
        <v>#N/A</v>
      </c>
      <c r="AD32" s="26" t="e">
        <f t="shared" ca="1" si="9"/>
        <v>#N/A</v>
      </c>
      <c r="AE32" s="26" t="e">
        <f t="shared" ca="1" si="9"/>
        <v>#N/A</v>
      </c>
      <c r="AF32" s="26" t="e">
        <f ca="1">AVERAGE(T32:AE32)</f>
        <v>#N/A</v>
      </c>
      <c r="AG32" s="26" t="e">
        <f ca="1">MAX(T32:AE32)</f>
        <v>#N/A</v>
      </c>
      <c r="AH32" s="26" t="e">
        <f ca="1">MIN(T32:AE32)</f>
        <v>#N/A</v>
      </c>
    </row>
    <row r="33" spans="2:34">
      <c r="B33" s="26" t="str">
        <f>B1&amp;"活跃用户构成的趋势"</f>
        <v>赤瞳之刃活跃用户构成的趋势</v>
      </c>
      <c r="S33" s="26" t="s">
        <v>205</v>
      </c>
      <c r="T33" s="26" t="e">
        <f ca="1">IF(OFFSET(INDIRECT($R$30),0,S$5),OFFSET(INDIRECT($R$30),0,S$5),#N/A)</f>
        <v>#N/A</v>
      </c>
      <c r="U33" s="26" t="e">
        <f t="shared" ref="U33:AE33" ca="1" si="10">IF(OFFSET(INDIRECT($R$30),0,T$5),OFFSET(INDIRECT($R$30),0,T$5),#N/A)</f>
        <v>#N/A</v>
      </c>
      <c r="V33" s="26" t="e">
        <f t="shared" ca="1" si="10"/>
        <v>#N/A</v>
      </c>
      <c r="W33" s="26" t="e">
        <f t="shared" ca="1" si="10"/>
        <v>#N/A</v>
      </c>
      <c r="X33" s="26" t="e">
        <f t="shared" ca="1" si="10"/>
        <v>#N/A</v>
      </c>
      <c r="Y33" s="26" t="e">
        <f t="shared" ca="1" si="10"/>
        <v>#N/A</v>
      </c>
      <c r="Z33" s="26" t="e">
        <f t="shared" ca="1" si="10"/>
        <v>#N/A</v>
      </c>
      <c r="AA33" s="26" t="e">
        <f t="shared" ca="1" si="10"/>
        <v>#N/A</v>
      </c>
      <c r="AB33" s="26" t="e">
        <f t="shared" ca="1" si="10"/>
        <v>#N/A</v>
      </c>
      <c r="AC33" s="26" t="e">
        <f t="shared" ca="1" si="10"/>
        <v>#N/A</v>
      </c>
      <c r="AD33" s="26" t="e">
        <f t="shared" ca="1" si="10"/>
        <v>#N/A</v>
      </c>
      <c r="AE33" s="26" t="e">
        <f t="shared" ca="1" si="10"/>
        <v>#N/A</v>
      </c>
      <c r="AF33" s="26" t="e">
        <f ca="1">AVERAGE(T33:AE33)</f>
        <v>#N/A</v>
      </c>
      <c r="AG33" s="26" t="e">
        <f ca="1">MAX(T33:AE33)</f>
        <v>#N/A</v>
      </c>
      <c r="AH33" s="26" t="e">
        <f ca="1">MIN(T33:AE33)</f>
        <v>#N/A</v>
      </c>
    </row>
    <row r="51" spans="2:37">
      <c r="S51" s="25" t="s">
        <v>229</v>
      </c>
    </row>
    <row r="52" spans="2:37">
      <c r="S52" s="25" t="s">
        <v>230</v>
      </c>
    </row>
    <row r="53" spans="2:37">
      <c r="T53" s="26" t="s">
        <v>206</v>
      </c>
      <c r="U53" s="26" t="s">
        <v>207</v>
      </c>
      <c r="V53" s="26" t="s">
        <v>208</v>
      </c>
      <c r="W53" s="26" t="s">
        <v>209</v>
      </c>
      <c r="X53" s="26" t="s">
        <v>210</v>
      </c>
      <c r="Y53" s="26" t="s">
        <v>211</v>
      </c>
      <c r="Z53" s="26" t="s">
        <v>212</v>
      </c>
      <c r="AA53" s="26" t="s">
        <v>213</v>
      </c>
      <c r="AB53" s="26" t="s">
        <v>214</v>
      </c>
      <c r="AC53" s="26" t="s">
        <v>215</v>
      </c>
      <c r="AD53" s="26" t="s">
        <v>216</v>
      </c>
      <c r="AE53" s="26" t="s">
        <v>217</v>
      </c>
      <c r="AF53" s="26" t="s">
        <v>218</v>
      </c>
      <c r="AG53" s="26" t="s">
        <v>219</v>
      </c>
      <c r="AH53" s="26" t="s">
        <v>220</v>
      </c>
      <c r="AI53" s="26" t="s">
        <v>221</v>
      </c>
      <c r="AJ53" s="26" t="s">
        <v>222</v>
      </c>
    </row>
    <row r="54" spans="2:37">
      <c r="R54" s="26" t="str">
        <f>"历史数据!"&amp;G2&amp;Q65</f>
        <v>历史数据!AG474</v>
      </c>
      <c r="S54" s="26" t="s">
        <v>201</v>
      </c>
      <c r="T54" s="68" t="e">
        <f ca="1">IF(OFFSET(INDIRECT($R$54),0,S$2),OFFSET(INDIRECT($R$54),0,S$2),#N/A)</f>
        <v>#N/A</v>
      </c>
      <c r="U54" s="68" t="e">
        <f t="shared" ref="U54:AE54" ca="1" si="11">IF(OFFSET(INDIRECT($R$54),0,T$2),OFFSET(INDIRECT($R$54),0,T$2),#N/A)</f>
        <v>#N/A</v>
      </c>
      <c r="V54" s="68" t="e">
        <f t="shared" ca="1" si="11"/>
        <v>#N/A</v>
      </c>
      <c r="W54" s="68" t="e">
        <f t="shared" ca="1" si="11"/>
        <v>#N/A</v>
      </c>
      <c r="X54" s="68" t="e">
        <f t="shared" ca="1" si="11"/>
        <v>#N/A</v>
      </c>
      <c r="Y54" s="68" t="e">
        <f t="shared" ca="1" si="11"/>
        <v>#N/A</v>
      </c>
      <c r="Z54" s="68" t="e">
        <f t="shared" ca="1" si="11"/>
        <v>#N/A</v>
      </c>
      <c r="AA54" s="68" t="e">
        <f t="shared" ca="1" si="11"/>
        <v>#N/A</v>
      </c>
      <c r="AB54" s="68" t="e">
        <f t="shared" ca="1" si="11"/>
        <v>#N/A</v>
      </c>
      <c r="AC54" s="68" t="e">
        <f t="shared" ca="1" si="11"/>
        <v>#N/A</v>
      </c>
      <c r="AD54" s="68" t="e">
        <f t="shared" ca="1" si="11"/>
        <v>#N/A</v>
      </c>
      <c r="AE54" s="68" t="e">
        <f t="shared" ca="1" si="11"/>
        <v>#N/A</v>
      </c>
      <c r="AF54" s="68" t="e">
        <f ca="1">AVERAGE(T54:AE54)</f>
        <v>#N/A</v>
      </c>
      <c r="AG54" s="68" t="e">
        <f ca="1">MAX(T54:AE54)</f>
        <v>#N/A</v>
      </c>
      <c r="AH54" s="68" t="e">
        <f ca="1">MIN(T54:AE54)</f>
        <v>#N/A</v>
      </c>
    </row>
    <row r="55" spans="2:37">
      <c r="B55" s="26" t="str">
        <f>B1&amp;"活跃趋势"</f>
        <v>赤瞳之刃活跃趋势</v>
      </c>
      <c r="S55" s="26" t="s">
        <v>202</v>
      </c>
      <c r="T55" s="68" t="e">
        <f ca="1">IF(OFFSET(INDIRECT($R$54),0,S$3),OFFSET(INDIRECT($R$54),0,S$3),#N/A)</f>
        <v>#N/A</v>
      </c>
      <c r="U55" s="68" t="e">
        <f t="shared" ref="U55:AE55" ca="1" si="12">IF(OFFSET(INDIRECT($R$54),0,T$3),OFFSET(INDIRECT($R$54),0,T$3),#N/A)</f>
        <v>#N/A</v>
      </c>
      <c r="V55" s="68" t="e">
        <f t="shared" ca="1" si="12"/>
        <v>#N/A</v>
      </c>
      <c r="W55" s="68" t="e">
        <f t="shared" ca="1" si="12"/>
        <v>#N/A</v>
      </c>
      <c r="X55" s="68" t="e">
        <f t="shared" ca="1" si="12"/>
        <v>#N/A</v>
      </c>
      <c r="Y55" s="68" t="e">
        <f t="shared" ca="1" si="12"/>
        <v>#N/A</v>
      </c>
      <c r="Z55" s="68" t="e">
        <f t="shared" ca="1" si="12"/>
        <v>#N/A</v>
      </c>
      <c r="AA55" s="68" t="e">
        <f t="shared" ca="1" si="12"/>
        <v>#N/A</v>
      </c>
      <c r="AB55" s="68" t="e">
        <f t="shared" ca="1" si="12"/>
        <v>#N/A</v>
      </c>
      <c r="AC55" s="68" t="e">
        <f t="shared" ca="1" si="12"/>
        <v>#N/A</v>
      </c>
      <c r="AD55" s="68" t="e">
        <f t="shared" ca="1" si="12"/>
        <v>#N/A</v>
      </c>
      <c r="AE55" s="68" t="e">
        <f t="shared" ca="1" si="12"/>
        <v>#N/A</v>
      </c>
      <c r="AF55" s="68" t="e">
        <f ca="1">AVERAGE(T55:AE55)</f>
        <v>#N/A</v>
      </c>
      <c r="AG55" s="68" t="e">
        <f ca="1">MAX(T55:AE55)</f>
        <v>#N/A</v>
      </c>
      <c r="AH55" s="68" t="e">
        <f ca="1">MIN(T55:AE55)</f>
        <v>#N/A</v>
      </c>
    </row>
    <row r="56" spans="2:37">
      <c r="S56" s="26" t="s">
        <v>203</v>
      </c>
      <c r="T56" s="68" t="e">
        <f ca="1">IF(OFFSET(INDIRECT($R$54),0,S$4),OFFSET(INDIRECT($R$54),0,S$4),#N/A)</f>
        <v>#N/A</v>
      </c>
      <c r="U56" s="68" t="e">
        <f t="shared" ref="U56:AE56" ca="1" si="13">IF(OFFSET(INDIRECT($R$54),0,T$4),OFFSET(INDIRECT($R$54),0,T$4),#N/A)</f>
        <v>#N/A</v>
      </c>
      <c r="V56" s="68" t="e">
        <f t="shared" ca="1" si="13"/>
        <v>#N/A</v>
      </c>
      <c r="W56" s="68">
        <f t="shared" ca="1" si="13"/>
        <v>121970</v>
      </c>
      <c r="X56" s="68">
        <f t="shared" ca="1" si="13"/>
        <v>186084</v>
      </c>
      <c r="Y56" s="68">
        <f t="shared" ca="1" si="13"/>
        <v>148712</v>
      </c>
      <c r="Z56" s="68">
        <f t="shared" ca="1" si="13"/>
        <v>136943</v>
      </c>
      <c r="AA56" s="68" t="e">
        <f t="shared" ca="1" si="13"/>
        <v>#N/A</v>
      </c>
      <c r="AB56" s="68" t="e">
        <f t="shared" ca="1" si="13"/>
        <v>#N/A</v>
      </c>
      <c r="AC56" s="68" t="e">
        <f t="shared" ca="1" si="13"/>
        <v>#N/A</v>
      </c>
      <c r="AD56" s="68" t="e">
        <f t="shared" ca="1" si="13"/>
        <v>#N/A</v>
      </c>
      <c r="AE56" s="68" t="e">
        <f t="shared" ca="1" si="13"/>
        <v>#N/A</v>
      </c>
      <c r="AF56" s="68" t="e">
        <f ca="1">AVERAGE(T56:AE56)</f>
        <v>#N/A</v>
      </c>
      <c r="AG56" s="68" t="e">
        <f ca="1">MAX(T56:AE56)</f>
        <v>#N/A</v>
      </c>
      <c r="AH56" s="68" t="e">
        <f ca="1">MIN(T56:AE56)</f>
        <v>#N/A</v>
      </c>
    </row>
    <row r="57" spans="2:37">
      <c r="S57" s="26" t="s">
        <v>205</v>
      </c>
      <c r="T57" s="68" t="e">
        <f ca="1">IF(OFFSET(INDIRECT($R$54),0,S$5),OFFSET(INDIRECT($R$54),0,S$5),#N/A)</f>
        <v>#N/A</v>
      </c>
      <c r="U57" s="68" t="e">
        <f t="shared" ref="U57:AE57" ca="1" si="14">IF(OFFSET(INDIRECT($R$54),0,T$5),OFFSET(INDIRECT($R$54),0,T$5),#N/A)</f>
        <v>#N/A</v>
      </c>
      <c r="V57" s="68" t="e">
        <f t="shared" ca="1" si="14"/>
        <v>#N/A</v>
      </c>
      <c r="W57" s="68" t="e">
        <f t="shared" ca="1" si="14"/>
        <v>#N/A</v>
      </c>
      <c r="X57" s="68" t="e">
        <f t="shared" ca="1" si="14"/>
        <v>#N/A</v>
      </c>
      <c r="Y57" s="68" t="e">
        <f t="shared" ca="1" si="14"/>
        <v>#N/A</v>
      </c>
      <c r="Z57" s="68" t="e">
        <f t="shared" ca="1" si="14"/>
        <v>#N/A</v>
      </c>
      <c r="AA57" s="68" t="e">
        <f t="shared" ca="1" si="14"/>
        <v>#N/A</v>
      </c>
      <c r="AB57" s="68" t="e">
        <f t="shared" ca="1" si="14"/>
        <v>#N/A</v>
      </c>
      <c r="AC57" s="68" t="e">
        <f t="shared" ca="1" si="14"/>
        <v>#N/A</v>
      </c>
      <c r="AD57" s="68" t="e">
        <f t="shared" ca="1" si="14"/>
        <v>#N/A</v>
      </c>
      <c r="AE57" s="68" t="e">
        <f t="shared" ca="1" si="14"/>
        <v>#N/A</v>
      </c>
      <c r="AF57" s="68" t="e">
        <f ca="1">AVERAGE(T57:AE57)</f>
        <v>#N/A</v>
      </c>
      <c r="AG57" s="68" t="e">
        <f ca="1">MAX(T57:AE57)</f>
        <v>#N/A</v>
      </c>
      <c r="AH57" s="68" t="e">
        <f ca="1">MIN(T57:AE57)</f>
        <v>#N/A</v>
      </c>
    </row>
    <row r="60" spans="2:37">
      <c r="S60" s="25" t="s">
        <v>231</v>
      </c>
    </row>
    <row r="61" spans="2:37">
      <c r="P61" s="26" t="s">
        <v>240</v>
      </c>
      <c r="Q61" s="26" t="s">
        <v>196</v>
      </c>
      <c r="R61" s="26" t="s">
        <v>197</v>
      </c>
      <c r="T61" s="61" t="str">
        <f>T12</f>
        <v>201507</v>
      </c>
      <c r="U61" s="61" t="str">
        <f t="shared" ref="U61:AK61" si="15">U12</f>
        <v>201506</v>
      </c>
      <c r="V61" s="61" t="str">
        <f t="shared" si="15"/>
        <v>201505</v>
      </c>
      <c r="W61" s="61" t="str">
        <f t="shared" si="15"/>
        <v>201504</v>
      </c>
      <c r="X61" s="61" t="str">
        <f t="shared" si="15"/>
        <v>201503</v>
      </c>
      <c r="Y61" s="61" t="str">
        <f t="shared" si="15"/>
        <v>201502</v>
      </c>
      <c r="Z61" s="61" t="str">
        <f t="shared" si="15"/>
        <v>201501</v>
      </c>
      <c r="AA61" s="61" t="str">
        <f t="shared" si="15"/>
        <v>201412</v>
      </c>
      <c r="AB61" s="61" t="str">
        <f t="shared" si="15"/>
        <v>201411</v>
      </c>
      <c r="AC61" s="61" t="str">
        <f t="shared" si="15"/>
        <v>201410</v>
      </c>
      <c r="AD61" s="61" t="str">
        <f t="shared" si="15"/>
        <v>201409</v>
      </c>
      <c r="AE61" s="61" t="str">
        <f t="shared" si="15"/>
        <v>201408</v>
      </c>
      <c r="AF61" s="61" t="str">
        <f t="shared" si="15"/>
        <v>201407</v>
      </c>
      <c r="AG61" s="61" t="str">
        <f t="shared" si="15"/>
        <v>同比</v>
      </c>
      <c r="AH61" s="61" t="str">
        <f t="shared" si="15"/>
        <v>环比</v>
      </c>
      <c r="AI61" s="61" t="str">
        <f t="shared" si="15"/>
        <v>本月占比</v>
      </c>
      <c r="AJ61" s="61" t="str">
        <f t="shared" si="15"/>
        <v>上月占比</v>
      </c>
      <c r="AK61" s="61" t="str">
        <f t="shared" si="15"/>
        <v>去年占比</v>
      </c>
    </row>
    <row r="62" spans="2:37">
      <c r="P62" s="26">
        <f>历史数据!F16</f>
        <v>16</v>
      </c>
      <c r="Q62" s="26">
        <f>P62+$B$7</f>
        <v>486</v>
      </c>
      <c r="R62" s="26">
        <f>Q62-历史数据!$B$2</f>
        <v>484</v>
      </c>
      <c r="S62" s="26" t="s">
        <v>232</v>
      </c>
      <c r="T62" s="26">
        <f ca="1">HLOOKUP(T$11,历史数据!$I$3:$XFD$1048576,$R62,FALSE)</f>
        <v>136943</v>
      </c>
      <c r="U62" s="26">
        <f ca="1">HLOOKUP(U$11,历史数据!$I$3:$XFD$1048576,$R62,FALSE)</f>
        <v>148712</v>
      </c>
      <c r="V62" s="26">
        <f ca="1">HLOOKUP(V$11,历史数据!$I$3:$XFD$1048576,$R62,FALSE)</f>
        <v>186084</v>
      </c>
      <c r="W62" s="26">
        <f ca="1">HLOOKUP(W$11,历史数据!$I$3:$XFD$1048576,$R62,FALSE)</f>
        <v>121970</v>
      </c>
      <c r="X62" s="26">
        <f ca="1">HLOOKUP(X$11,历史数据!$I$3:$XFD$1048576,$R62,FALSE)</f>
        <v>0</v>
      </c>
      <c r="Y62" s="26">
        <f ca="1">HLOOKUP(Y$11,历史数据!$I$3:$XFD$1048576,$R62,FALSE)</f>
        <v>0</v>
      </c>
      <c r="Z62" s="26">
        <f ca="1">HLOOKUP(Z$11,历史数据!$I$3:$XFD$1048576,$R62,FALSE)</f>
        <v>0</v>
      </c>
      <c r="AA62" s="26">
        <f ca="1">HLOOKUP(AA$11,历史数据!$I$3:$XFD$1048576,$R62,FALSE)</f>
        <v>0</v>
      </c>
      <c r="AB62" s="26">
        <f ca="1">HLOOKUP(AB$11,历史数据!$I$3:$XFD$1048576,$R62,FALSE)</f>
        <v>0</v>
      </c>
      <c r="AC62" s="26">
        <f ca="1">HLOOKUP(AC$11,历史数据!$I$3:$XFD$1048576,$R62,FALSE)</f>
        <v>0</v>
      </c>
      <c r="AD62" s="26">
        <f ca="1">HLOOKUP(AD$11,历史数据!$I$3:$XFD$1048576,$R62,FALSE)</f>
        <v>0</v>
      </c>
      <c r="AE62" s="26">
        <f ca="1">HLOOKUP(AE$11,历史数据!$I$3:$XFD$1048576,$R62,FALSE)</f>
        <v>0</v>
      </c>
      <c r="AF62" s="26">
        <f ca="1">HLOOKUP(AF$11,历史数据!$I$3:$XFD$1048576,$R62,FALSE)</f>
        <v>0</v>
      </c>
      <c r="AG62" s="32" t="e">
        <f ca="1">T62/AF62-1</f>
        <v>#DIV/0!</v>
      </c>
      <c r="AH62" s="32">
        <f ca="1">T62/U62-1</f>
        <v>-7.9139544892140479E-2</v>
      </c>
      <c r="AI62" s="32">
        <f ca="1">T62/T$65</f>
        <v>1</v>
      </c>
      <c r="AJ62" s="32">
        <f ca="1">U62/$U$65</f>
        <v>1</v>
      </c>
      <c r="AK62" s="32" t="e">
        <f ca="1">AF62/$AF$65</f>
        <v>#DIV/0!</v>
      </c>
    </row>
    <row r="63" spans="2:37">
      <c r="S63" s="26" t="s">
        <v>234</v>
      </c>
      <c r="T63" s="26">
        <f ca="1">T65-T62</f>
        <v>0</v>
      </c>
      <c r="U63" s="26">
        <f t="shared" ref="U63:AF63" ca="1" si="16">U65-U62</f>
        <v>0</v>
      </c>
      <c r="V63" s="26">
        <f t="shared" ca="1" si="16"/>
        <v>0</v>
      </c>
      <c r="W63" s="26">
        <f t="shared" ca="1" si="16"/>
        <v>0</v>
      </c>
      <c r="X63" s="26">
        <f t="shared" ca="1" si="16"/>
        <v>0</v>
      </c>
      <c r="Y63" s="26">
        <f t="shared" ca="1" si="16"/>
        <v>0</v>
      </c>
      <c r="Z63" s="26">
        <f t="shared" ca="1" si="16"/>
        <v>0</v>
      </c>
      <c r="AA63" s="26">
        <f t="shared" ca="1" si="16"/>
        <v>0</v>
      </c>
      <c r="AB63" s="26">
        <f t="shared" ca="1" si="16"/>
        <v>0</v>
      </c>
      <c r="AC63" s="26">
        <f t="shared" ca="1" si="16"/>
        <v>0</v>
      </c>
      <c r="AD63" s="26">
        <f t="shared" ca="1" si="16"/>
        <v>0</v>
      </c>
      <c r="AE63" s="26">
        <f t="shared" ca="1" si="16"/>
        <v>0</v>
      </c>
      <c r="AF63" s="26">
        <f t="shared" ca="1" si="16"/>
        <v>0</v>
      </c>
      <c r="AG63" s="32" t="e">
        <f ca="1">T63/AF63-1</f>
        <v>#DIV/0!</v>
      </c>
      <c r="AH63" s="32" t="e">
        <f ca="1">T63/U63-1</f>
        <v>#DIV/0!</v>
      </c>
      <c r="AI63" s="32">
        <f ca="1">T63/T$65</f>
        <v>0</v>
      </c>
      <c r="AJ63" s="32">
        <f ca="1">U63/$U$65</f>
        <v>0</v>
      </c>
      <c r="AK63" s="32" t="e">
        <f ca="1">AF63/$AF$65</f>
        <v>#DIV/0!</v>
      </c>
    </row>
    <row r="64" spans="2:37">
      <c r="P64" s="26">
        <f>历史数据!F10</f>
        <v>10</v>
      </c>
      <c r="Q64" s="26">
        <f>P64+$B$7</f>
        <v>480</v>
      </c>
      <c r="R64" s="26">
        <f>Q64-历史数据!$B$2</f>
        <v>478</v>
      </c>
      <c r="S64" s="26" t="s">
        <v>235</v>
      </c>
      <c r="T64" s="26" t="e">
        <f ca="1">HLOOKUP(T$11,历史数据!$I$3:$XFD$1048576,$R64,FALSE)</f>
        <v>#REF!</v>
      </c>
      <c r="U64" s="26" t="e">
        <f ca="1">HLOOKUP(U$11,历史数据!$I$3:$XFD$1048576,$R64,FALSE)</f>
        <v>#REF!</v>
      </c>
      <c r="V64" s="26" t="e">
        <f ca="1">HLOOKUP(V$11,历史数据!$I$3:$XFD$1048576,$R64,FALSE)</f>
        <v>#REF!</v>
      </c>
      <c r="W64" s="26" t="e">
        <f ca="1">HLOOKUP(W$11,历史数据!$I$3:$XFD$1048576,$R64,FALSE)</f>
        <v>#REF!</v>
      </c>
      <c r="X64" s="26" t="e">
        <f ca="1">HLOOKUP(X$11,历史数据!$I$3:$XFD$1048576,$R64,FALSE)</f>
        <v>#REF!</v>
      </c>
      <c r="Y64" s="26" t="e">
        <f ca="1">HLOOKUP(Y$11,历史数据!$I$3:$XFD$1048576,$R64,FALSE)</f>
        <v>#REF!</v>
      </c>
      <c r="Z64" s="26" t="e">
        <f ca="1">HLOOKUP(Z$11,历史数据!$I$3:$XFD$1048576,$R64,FALSE)</f>
        <v>#REF!</v>
      </c>
      <c r="AA64" s="26" t="e">
        <f ca="1">HLOOKUP(AA$11,历史数据!$I$3:$XFD$1048576,$R64,FALSE)</f>
        <v>#REF!</v>
      </c>
      <c r="AB64" s="26" t="e">
        <f ca="1">HLOOKUP(AB$11,历史数据!$I$3:$XFD$1048576,$R64,FALSE)</f>
        <v>#REF!</v>
      </c>
      <c r="AC64" s="26" t="e">
        <f ca="1">HLOOKUP(AC$11,历史数据!$I$3:$XFD$1048576,$R64,FALSE)</f>
        <v>#REF!</v>
      </c>
      <c r="AD64" s="26" t="e">
        <f ca="1">HLOOKUP(AD$11,历史数据!$I$3:$XFD$1048576,$R64,FALSE)</f>
        <v>#REF!</v>
      </c>
      <c r="AE64" s="26" t="e">
        <f ca="1">HLOOKUP(AE$11,历史数据!$I$3:$XFD$1048576,$R64,FALSE)</f>
        <v>#REF!</v>
      </c>
      <c r="AF64" s="26" t="e">
        <f ca="1">HLOOKUP(AF$11,历史数据!$I$3:$XFD$1048576,$R64,FALSE)</f>
        <v>#REF!</v>
      </c>
      <c r="AG64" s="32" t="e">
        <f ca="1">T64/AF64-1</f>
        <v>#REF!</v>
      </c>
      <c r="AH64" s="32" t="e">
        <f ca="1">T64/U64-1</f>
        <v>#REF!</v>
      </c>
      <c r="AI64" s="32" t="e">
        <f ca="1">T64/T$65</f>
        <v>#REF!</v>
      </c>
      <c r="AJ64" s="32" t="e">
        <f ca="1">U64/$U$65</f>
        <v>#REF!</v>
      </c>
      <c r="AK64" s="32" t="e">
        <f ca="1">AF64/$AF$65</f>
        <v>#REF!</v>
      </c>
    </row>
    <row r="65" spans="2:37">
      <c r="P65" s="26">
        <f>历史数据!F4</f>
        <v>4</v>
      </c>
      <c r="Q65" s="26">
        <f>P65+$B$7</f>
        <v>474</v>
      </c>
      <c r="R65" s="26">
        <f>Q65-历史数据!$B$2</f>
        <v>472</v>
      </c>
      <c r="S65" s="26" t="s">
        <v>233</v>
      </c>
      <c r="T65" s="26">
        <f ca="1">HLOOKUP(T$11,历史数据!$I$3:$XFD$1048576,$R65,FALSE)</f>
        <v>136943</v>
      </c>
      <c r="U65" s="26">
        <f ca="1">HLOOKUP(U$11,历史数据!$I$3:$XFD$1048576,$R65,FALSE)</f>
        <v>148712</v>
      </c>
      <c r="V65" s="26">
        <f ca="1">HLOOKUP(V$11,历史数据!$I$3:$XFD$1048576,$R65,FALSE)</f>
        <v>186084</v>
      </c>
      <c r="W65" s="26">
        <f ca="1">HLOOKUP(W$11,历史数据!$I$3:$XFD$1048576,$R65,FALSE)</f>
        <v>121970</v>
      </c>
      <c r="X65" s="26">
        <f ca="1">HLOOKUP(X$11,历史数据!$I$3:$XFD$1048576,$R65,FALSE)</f>
        <v>0</v>
      </c>
      <c r="Y65" s="26">
        <f ca="1">HLOOKUP(Y$11,历史数据!$I$3:$XFD$1048576,$R65,FALSE)</f>
        <v>0</v>
      </c>
      <c r="Z65" s="26">
        <f ca="1">HLOOKUP(Z$11,历史数据!$I$3:$XFD$1048576,$R65,FALSE)</f>
        <v>0</v>
      </c>
      <c r="AA65" s="26">
        <f ca="1">HLOOKUP(AA$11,历史数据!$I$3:$XFD$1048576,$R65,FALSE)</f>
        <v>0</v>
      </c>
      <c r="AB65" s="26">
        <f ca="1">HLOOKUP(AB$11,历史数据!$I$3:$XFD$1048576,$R65,FALSE)</f>
        <v>0</v>
      </c>
      <c r="AC65" s="26">
        <f ca="1">HLOOKUP(AC$11,历史数据!$I$3:$XFD$1048576,$R65,FALSE)</f>
        <v>0</v>
      </c>
      <c r="AD65" s="26">
        <f ca="1">HLOOKUP(AD$11,历史数据!$I$3:$XFD$1048576,$R65,FALSE)</f>
        <v>0</v>
      </c>
      <c r="AE65" s="26">
        <f ca="1">HLOOKUP(AE$11,历史数据!$I$3:$XFD$1048576,$R65,FALSE)</f>
        <v>0</v>
      </c>
      <c r="AF65" s="26">
        <f ca="1">HLOOKUP(AF$11,历史数据!$I$3:$XFD$1048576,$R65,FALSE)</f>
        <v>0</v>
      </c>
      <c r="AG65" s="32" t="e">
        <f ca="1">T65/AF65-1</f>
        <v>#DIV/0!</v>
      </c>
      <c r="AH65" s="32">
        <f ca="1">T65/U65-1</f>
        <v>-7.9139544892140479E-2</v>
      </c>
      <c r="AI65" s="32">
        <f ca="1">T65/T$65</f>
        <v>1</v>
      </c>
      <c r="AJ65" s="32">
        <f ca="1">U65/$U$65</f>
        <v>1</v>
      </c>
      <c r="AK65" s="32" t="e">
        <f ca="1">AF65/$AF$65</f>
        <v>#DIV/0!</v>
      </c>
    </row>
    <row r="66" spans="2:37">
      <c r="AG66" s="32"/>
      <c r="AH66" s="32"/>
      <c r="AI66" s="32"/>
      <c r="AJ66" s="32"/>
      <c r="AK66" s="32"/>
    </row>
    <row r="70" spans="2:37">
      <c r="S70" s="25" t="s">
        <v>238</v>
      </c>
    </row>
    <row r="71" spans="2:37">
      <c r="P71" s="26" t="s">
        <v>240</v>
      </c>
      <c r="Q71" s="26" t="s">
        <v>196</v>
      </c>
      <c r="R71" s="26" t="s">
        <v>197</v>
      </c>
      <c r="S71" s="26" t="s">
        <v>241</v>
      </c>
      <c r="T71" s="61" t="str">
        <f>T12</f>
        <v>201507</v>
      </c>
      <c r="U71" s="61" t="str">
        <f t="shared" ref="U71:AF71" si="17">U12</f>
        <v>201506</v>
      </c>
      <c r="V71" s="61" t="str">
        <f t="shared" si="17"/>
        <v>201505</v>
      </c>
      <c r="W71" s="61" t="str">
        <f t="shared" si="17"/>
        <v>201504</v>
      </c>
      <c r="X71" s="61" t="str">
        <f t="shared" si="17"/>
        <v>201503</v>
      </c>
      <c r="Y71" s="61" t="str">
        <f t="shared" si="17"/>
        <v>201502</v>
      </c>
      <c r="Z71" s="61" t="str">
        <f t="shared" si="17"/>
        <v>201501</v>
      </c>
      <c r="AA71" s="61" t="str">
        <f t="shared" si="17"/>
        <v>201412</v>
      </c>
      <c r="AB71" s="61" t="str">
        <f t="shared" si="17"/>
        <v>201411</v>
      </c>
      <c r="AC71" s="61" t="str">
        <f t="shared" si="17"/>
        <v>201410</v>
      </c>
      <c r="AD71" s="61" t="str">
        <f t="shared" si="17"/>
        <v>201409</v>
      </c>
      <c r="AE71" s="61" t="str">
        <f t="shared" si="17"/>
        <v>201408</v>
      </c>
      <c r="AF71" s="61" t="str">
        <f t="shared" si="17"/>
        <v>201407</v>
      </c>
    </row>
    <row r="72" spans="2:37">
      <c r="P72" s="26">
        <f>历史数据!F34</f>
        <v>34</v>
      </c>
      <c r="Q72" s="26">
        <f>P72+$B$7</f>
        <v>504</v>
      </c>
      <c r="R72" s="26">
        <f>Q72-历史数据!$B$2</f>
        <v>502</v>
      </c>
      <c r="S72" s="294" t="s">
        <v>49</v>
      </c>
      <c r="T72" s="32">
        <f ca="1">HLOOKUP(T$11,历史数据!$I$3:$XFD$1048576,$R72,FALSE)</f>
        <v>0.60019999999999996</v>
      </c>
      <c r="U72" s="32">
        <f ca="1">HLOOKUP(U$11,历史数据!$I$3:$XFD$1048576,$R72,FALSE)</f>
        <v>0.5514</v>
      </c>
      <c r="V72" s="32">
        <f ca="1">HLOOKUP(V$11,历史数据!$I$3:$XFD$1048576,$R72,FALSE)</f>
        <v>0.61760000000000004</v>
      </c>
      <c r="W72" s="32">
        <f ca="1">HLOOKUP(W$11,历史数据!$I$3:$XFD$1048576,$R72,FALSE)</f>
        <v>0.84850000000000003</v>
      </c>
      <c r="X72" s="32">
        <f ca="1">HLOOKUP(X$11,历史数据!$I$3:$XFD$1048576,$R72,FALSE)</f>
        <v>0</v>
      </c>
      <c r="Y72" s="32">
        <f ca="1">HLOOKUP(Y$11,历史数据!$I$3:$XFD$1048576,$R72,FALSE)</f>
        <v>0</v>
      </c>
      <c r="Z72" s="32">
        <f ca="1">HLOOKUP(Z$11,历史数据!$I$3:$XFD$1048576,$R72,FALSE)</f>
        <v>0</v>
      </c>
      <c r="AA72" s="32">
        <f ca="1">HLOOKUP(AA$11,历史数据!$I$3:$XFD$1048576,$R72,FALSE)</f>
        <v>0</v>
      </c>
      <c r="AB72" s="32">
        <f ca="1">HLOOKUP(AB$11,历史数据!$I$3:$XFD$1048576,$R72,FALSE)</f>
        <v>0</v>
      </c>
      <c r="AC72" s="32">
        <f ca="1">HLOOKUP(AC$11,历史数据!$I$3:$XFD$1048576,$R72,FALSE)</f>
        <v>0</v>
      </c>
      <c r="AD72" s="32">
        <f ca="1">HLOOKUP(AD$11,历史数据!$I$3:$XFD$1048576,$R72,FALSE)</f>
        <v>0</v>
      </c>
      <c r="AE72" s="32">
        <f ca="1">HLOOKUP(AE$11,历史数据!$I$3:$XFD$1048576,$R72,FALSE)</f>
        <v>0</v>
      </c>
      <c r="AF72" s="32">
        <f ca="1">HLOOKUP(AF$11,历史数据!$I$3:$XFD$1048576,$R72,FALSE)</f>
        <v>0</v>
      </c>
      <c r="AG72" s="207"/>
    </row>
    <row r="73" spans="2:37">
      <c r="P73" s="26">
        <f>历史数据!F35</f>
        <v>35</v>
      </c>
      <c r="Q73" s="26">
        <f>P73+$B$7</f>
        <v>505</v>
      </c>
      <c r="R73" s="26">
        <f>Q73-历史数据!$B$2</f>
        <v>503</v>
      </c>
      <c r="S73" s="29" t="s">
        <v>50</v>
      </c>
      <c r="T73" s="32">
        <f ca="1">HLOOKUP(T$11,历史数据!$I$3:$XFD$1048576,$R73,FALSE)</f>
        <v>0.19900000000000001</v>
      </c>
      <c r="U73" s="32">
        <f ca="1">HLOOKUP(U$11,历史数据!$I$3:$XFD$1048576,$R73,FALSE)</f>
        <v>0.2525</v>
      </c>
      <c r="V73" s="32">
        <f ca="1">HLOOKUP(V$11,历史数据!$I$3:$XFD$1048576,$R73,FALSE)</f>
        <v>0.23469999999999999</v>
      </c>
      <c r="W73" s="32">
        <f ca="1">HLOOKUP(W$11,历史数据!$I$3:$XFD$1048576,$R73,FALSE)</f>
        <v>0.1515</v>
      </c>
      <c r="X73" s="32">
        <f ca="1">HLOOKUP(X$11,历史数据!$I$3:$XFD$1048576,$R73,FALSE)</f>
        <v>0</v>
      </c>
      <c r="Y73" s="32">
        <f ca="1">HLOOKUP(Y$11,历史数据!$I$3:$XFD$1048576,$R73,FALSE)</f>
        <v>0</v>
      </c>
      <c r="Z73" s="32">
        <f ca="1">HLOOKUP(Z$11,历史数据!$I$3:$XFD$1048576,$R73,FALSE)</f>
        <v>0</v>
      </c>
      <c r="AA73" s="32">
        <f ca="1">HLOOKUP(AA$11,历史数据!$I$3:$XFD$1048576,$R73,FALSE)</f>
        <v>0</v>
      </c>
      <c r="AB73" s="32">
        <f ca="1">HLOOKUP(AB$11,历史数据!$I$3:$XFD$1048576,$R73,FALSE)</f>
        <v>0</v>
      </c>
      <c r="AC73" s="32">
        <f ca="1">HLOOKUP(AC$11,历史数据!$I$3:$XFD$1048576,$R73,FALSE)</f>
        <v>0</v>
      </c>
      <c r="AD73" s="32">
        <f ca="1">HLOOKUP(AD$11,历史数据!$I$3:$XFD$1048576,$R73,FALSE)</f>
        <v>0</v>
      </c>
      <c r="AE73" s="32">
        <f ca="1">HLOOKUP(AE$11,历史数据!$I$3:$XFD$1048576,$R73,FALSE)</f>
        <v>0</v>
      </c>
      <c r="AF73" s="32">
        <f ca="1">HLOOKUP(AF$11,历史数据!$I$3:$XFD$1048576,$R73,FALSE)</f>
        <v>0</v>
      </c>
    </row>
    <row r="74" spans="2:37">
      <c r="P74" s="26">
        <f>历史数据!F36</f>
        <v>36</v>
      </c>
      <c r="Q74" s="26">
        <f>P74+$B$7</f>
        <v>506</v>
      </c>
      <c r="R74" s="26">
        <f>Q74-历史数据!$B$2</f>
        <v>504</v>
      </c>
      <c r="S74" s="29" t="s">
        <v>51</v>
      </c>
      <c r="T74" s="32">
        <f ca="1">HLOOKUP(T$11,历史数据!$I$3:$XFD$1048576,$R74,FALSE)</f>
        <v>0.182</v>
      </c>
      <c r="U74" s="32">
        <f ca="1">HLOOKUP(U$11,历史数据!$I$3:$XFD$1048576,$R74,FALSE)</f>
        <v>0.17560000000000001</v>
      </c>
      <c r="V74" s="32">
        <f ca="1">HLOOKUP(V$11,历史数据!$I$3:$XFD$1048576,$R74,FALSE)</f>
        <v>0.15040000000000001</v>
      </c>
      <c r="W74" s="32">
        <f ca="1">HLOOKUP(W$11,历史数据!$I$3:$XFD$1048576,$R74,FALSE)</f>
        <v>0</v>
      </c>
      <c r="X74" s="32">
        <f ca="1">HLOOKUP(X$11,历史数据!$I$3:$XFD$1048576,$R74,FALSE)</f>
        <v>0</v>
      </c>
      <c r="Y74" s="32">
        <f ca="1">HLOOKUP(Y$11,历史数据!$I$3:$XFD$1048576,$R74,FALSE)</f>
        <v>0</v>
      </c>
      <c r="Z74" s="32">
        <f ca="1">HLOOKUP(Z$11,历史数据!$I$3:$XFD$1048576,$R74,FALSE)</f>
        <v>0</v>
      </c>
      <c r="AA74" s="32">
        <f ca="1">HLOOKUP(AA$11,历史数据!$I$3:$XFD$1048576,$R74,FALSE)</f>
        <v>0</v>
      </c>
      <c r="AB74" s="32">
        <f ca="1">HLOOKUP(AB$11,历史数据!$I$3:$XFD$1048576,$R74,FALSE)</f>
        <v>0</v>
      </c>
      <c r="AC74" s="32">
        <f ca="1">HLOOKUP(AC$11,历史数据!$I$3:$XFD$1048576,$R74,FALSE)</f>
        <v>0</v>
      </c>
      <c r="AD74" s="32">
        <f ca="1">HLOOKUP(AD$11,历史数据!$I$3:$XFD$1048576,$R74,FALSE)</f>
        <v>0</v>
      </c>
      <c r="AE74" s="32">
        <f ca="1">HLOOKUP(AE$11,历史数据!$I$3:$XFD$1048576,$R74,FALSE)</f>
        <v>0</v>
      </c>
      <c r="AF74" s="32">
        <f ca="1">HLOOKUP(AF$11,历史数据!$I$3:$XFD$1048576,$R74,FALSE)</f>
        <v>0</v>
      </c>
    </row>
    <row r="75" spans="2:37">
      <c r="P75" s="26">
        <f>历史数据!F37</f>
        <v>37</v>
      </c>
      <c r="Q75" s="26">
        <f>P75+$B$7</f>
        <v>507</v>
      </c>
      <c r="R75" s="26">
        <f>Q75-历史数据!$B$2</f>
        <v>505</v>
      </c>
      <c r="S75" s="29" t="s">
        <v>52</v>
      </c>
      <c r="T75" s="32">
        <f ca="1">HLOOKUP(T$11,历史数据!$I$3:$XFD$1048576,$R75,FALSE)</f>
        <v>3.6200000000000003E-2</v>
      </c>
      <c r="U75" s="32">
        <f ca="1">HLOOKUP(U$11,历史数据!$I$3:$XFD$1048576,$R75,FALSE)</f>
        <v>4.6899999999999997E-2</v>
      </c>
      <c r="V75" s="32">
        <f ca="1">HLOOKUP(V$11,历史数据!$I$3:$XFD$1048576,$R75,FALSE)</f>
        <v>2.63E-2</v>
      </c>
      <c r="W75" s="32">
        <f ca="1">HLOOKUP(W$11,历史数据!$I$3:$XFD$1048576,$R75,FALSE)</f>
        <v>4.5699999999999998E-2</v>
      </c>
      <c r="X75" s="32">
        <f ca="1">HLOOKUP(X$11,历史数据!$I$3:$XFD$1048576,$R75,FALSE)</f>
        <v>0</v>
      </c>
      <c r="Y75" s="32">
        <f ca="1">HLOOKUP(Y$11,历史数据!$I$3:$XFD$1048576,$R75,FALSE)</f>
        <v>0</v>
      </c>
      <c r="Z75" s="32">
        <f ca="1">HLOOKUP(Z$11,历史数据!$I$3:$XFD$1048576,$R75,FALSE)</f>
        <v>0</v>
      </c>
      <c r="AA75" s="32">
        <f ca="1">HLOOKUP(AA$11,历史数据!$I$3:$XFD$1048576,$R75,FALSE)</f>
        <v>0</v>
      </c>
      <c r="AB75" s="32">
        <f ca="1">HLOOKUP(AB$11,历史数据!$I$3:$XFD$1048576,$R75,FALSE)</f>
        <v>0</v>
      </c>
      <c r="AC75" s="32">
        <f ca="1">HLOOKUP(AC$11,历史数据!$I$3:$XFD$1048576,$R75,FALSE)</f>
        <v>0</v>
      </c>
      <c r="AD75" s="32">
        <f ca="1">HLOOKUP(AD$11,历史数据!$I$3:$XFD$1048576,$R75,FALSE)</f>
        <v>0</v>
      </c>
      <c r="AE75" s="32">
        <f ca="1">HLOOKUP(AE$11,历史数据!$I$3:$XFD$1048576,$R75,FALSE)</f>
        <v>0</v>
      </c>
      <c r="AF75" s="32">
        <f ca="1">HLOOKUP(AF$11,历史数据!$I$3:$XFD$1048576,$R75,FALSE)</f>
        <v>0</v>
      </c>
    </row>
    <row r="76" spans="2:37">
      <c r="T76" s="207"/>
    </row>
    <row r="78" spans="2:37">
      <c r="B78" s="26" t="str">
        <f>B1&amp;"付费情况"</f>
        <v>赤瞳之刃付费情况</v>
      </c>
    </row>
    <row r="79" spans="2:37">
      <c r="S79" s="26" t="s">
        <v>242</v>
      </c>
    </row>
    <row r="80" spans="2:37">
      <c r="P80" s="26" t="s">
        <v>240</v>
      </c>
      <c r="Q80" s="26" t="s">
        <v>196</v>
      </c>
      <c r="R80" s="26" t="s">
        <v>197</v>
      </c>
      <c r="T80" s="61" t="str">
        <f>T12</f>
        <v>201507</v>
      </c>
      <c r="U80" s="61" t="str">
        <f t="shared" ref="U80:AF80" si="18">U12</f>
        <v>201506</v>
      </c>
      <c r="V80" s="61" t="str">
        <f t="shared" si="18"/>
        <v>201505</v>
      </c>
      <c r="W80" s="61" t="str">
        <f t="shared" si="18"/>
        <v>201504</v>
      </c>
      <c r="X80" s="61" t="str">
        <f t="shared" si="18"/>
        <v>201503</v>
      </c>
      <c r="Y80" s="61" t="str">
        <f t="shared" si="18"/>
        <v>201502</v>
      </c>
      <c r="Z80" s="61" t="str">
        <f t="shared" si="18"/>
        <v>201501</v>
      </c>
      <c r="AA80" s="61" t="str">
        <f t="shared" si="18"/>
        <v>201412</v>
      </c>
      <c r="AB80" s="61" t="str">
        <f t="shared" si="18"/>
        <v>201411</v>
      </c>
      <c r="AC80" s="61" t="str">
        <f t="shared" si="18"/>
        <v>201410</v>
      </c>
      <c r="AD80" s="61" t="str">
        <f t="shared" si="18"/>
        <v>201409</v>
      </c>
      <c r="AE80" s="61" t="str">
        <f t="shared" si="18"/>
        <v>201408</v>
      </c>
      <c r="AF80" s="61" t="str">
        <f t="shared" si="18"/>
        <v>201407</v>
      </c>
    </row>
    <row r="81" spans="16:32">
      <c r="P81" s="26">
        <f>历史数据!F26</f>
        <v>26</v>
      </c>
      <c r="Q81" s="26">
        <f>P81+$B$7</f>
        <v>496</v>
      </c>
      <c r="R81" s="26">
        <f>Q81-历史数据!$B$2</f>
        <v>494</v>
      </c>
      <c r="S81" s="294" t="s">
        <v>40</v>
      </c>
      <c r="T81" s="26">
        <f ca="1">HLOOKUP(T$11,历史数据!$I$3:$XFD$1048576,$R81,FALSE)</f>
        <v>1375</v>
      </c>
      <c r="U81" s="26">
        <f ca="1">HLOOKUP(U$11,历史数据!$I$3:$XFD$1048576,$R81,FALSE)</f>
        <v>1341</v>
      </c>
      <c r="V81" s="26">
        <f ca="1">HLOOKUP(V$11,历史数据!$I$3:$XFD$1048576,$R81,FALSE)</f>
        <v>1363</v>
      </c>
      <c r="W81" s="26">
        <f ca="1">HLOOKUP(W$11,历史数据!$I$3:$XFD$1048576,$R81,FALSE)</f>
        <v>2044</v>
      </c>
      <c r="X81" s="26">
        <f ca="1">HLOOKUP(X$11,历史数据!$I$3:$XFD$1048576,$R81,FALSE)</f>
        <v>0</v>
      </c>
      <c r="Y81" s="26">
        <f ca="1">HLOOKUP(Y$11,历史数据!$I$3:$XFD$1048576,$R81,FALSE)</f>
        <v>0</v>
      </c>
      <c r="Z81" s="26">
        <f ca="1">HLOOKUP(Z$11,历史数据!$I$3:$XFD$1048576,$R81,FALSE)</f>
        <v>0</v>
      </c>
      <c r="AA81" s="26">
        <f ca="1">HLOOKUP(AA$11,历史数据!$I$3:$XFD$1048576,$R81,FALSE)</f>
        <v>0</v>
      </c>
      <c r="AB81" s="26">
        <f ca="1">HLOOKUP(AB$11,历史数据!$I$3:$XFD$1048576,$R81,FALSE)</f>
        <v>0</v>
      </c>
      <c r="AC81" s="26">
        <f ca="1">HLOOKUP(AC$11,历史数据!$I$3:$XFD$1048576,$R81,FALSE)</f>
        <v>0</v>
      </c>
      <c r="AD81" s="26">
        <f ca="1">HLOOKUP(AD$11,历史数据!$I$3:$XFD$1048576,$R81,FALSE)</f>
        <v>0</v>
      </c>
      <c r="AE81" s="26">
        <f ca="1">HLOOKUP(AE$11,历史数据!$I$3:$XFD$1048576,$R81,FALSE)</f>
        <v>0</v>
      </c>
      <c r="AF81" s="26">
        <f ca="1">HLOOKUP(AF$11,历史数据!$I$3:$XFD$1048576,$R81,FALSE)</f>
        <v>0</v>
      </c>
    </row>
    <row r="82" spans="16:32">
      <c r="P82" s="26">
        <f>历史数据!F27</f>
        <v>27</v>
      </c>
      <c r="Q82" s="26">
        <f>P82+$B$7</f>
        <v>497</v>
      </c>
      <c r="R82" s="26">
        <f>Q82-历史数据!$B$2</f>
        <v>495</v>
      </c>
      <c r="S82" s="29" t="s">
        <v>41</v>
      </c>
      <c r="T82" s="26">
        <f ca="1">HLOOKUP(T$11,历史数据!$I$3:$XFD$1048576,$R82,FALSE)</f>
        <v>828</v>
      </c>
      <c r="U82" s="26">
        <f ca="1">HLOOKUP(U$11,历史数据!$I$3:$XFD$1048576,$R82,FALSE)</f>
        <v>1041</v>
      </c>
      <c r="V82" s="26">
        <f ca="1">HLOOKUP(V$11,历史数据!$I$3:$XFD$1048576,$R82,FALSE)</f>
        <v>826</v>
      </c>
      <c r="W82" s="26">
        <f ca="1">HLOOKUP(W$11,历史数据!$I$3:$XFD$1048576,$R82,FALSE)</f>
        <v>325</v>
      </c>
      <c r="X82" s="26">
        <f ca="1">HLOOKUP(X$11,历史数据!$I$3:$XFD$1048576,$R82,FALSE)</f>
        <v>0</v>
      </c>
      <c r="Y82" s="26">
        <f ca="1">HLOOKUP(Y$11,历史数据!$I$3:$XFD$1048576,$R82,FALSE)</f>
        <v>0</v>
      </c>
      <c r="Z82" s="26">
        <f ca="1">HLOOKUP(Z$11,历史数据!$I$3:$XFD$1048576,$R82,FALSE)</f>
        <v>0</v>
      </c>
      <c r="AA82" s="26">
        <f ca="1">HLOOKUP(AA$11,历史数据!$I$3:$XFD$1048576,$R82,FALSE)</f>
        <v>0</v>
      </c>
      <c r="AB82" s="26">
        <f ca="1">HLOOKUP(AB$11,历史数据!$I$3:$XFD$1048576,$R82,FALSE)</f>
        <v>0</v>
      </c>
      <c r="AC82" s="26">
        <f ca="1">HLOOKUP(AC$11,历史数据!$I$3:$XFD$1048576,$R82,FALSE)</f>
        <v>0</v>
      </c>
      <c r="AD82" s="26">
        <f ca="1">HLOOKUP(AD$11,历史数据!$I$3:$XFD$1048576,$R82,FALSE)</f>
        <v>0</v>
      </c>
      <c r="AE82" s="26">
        <f ca="1">HLOOKUP(AE$11,历史数据!$I$3:$XFD$1048576,$R82,FALSE)</f>
        <v>0</v>
      </c>
      <c r="AF82" s="26">
        <f ca="1">HLOOKUP(AF$11,历史数据!$I$3:$XFD$1048576,$R82,FALSE)</f>
        <v>0</v>
      </c>
    </row>
    <row r="83" spans="16:32">
      <c r="P83" s="26">
        <f>历史数据!F28</f>
        <v>28</v>
      </c>
      <c r="Q83" s="26">
        <f>P83+$B$7</f>
        <v>498</v>
      </c>
      <c r="R83" s="26">
        <f>Q83-历史数据!$B$2</f>
        <v>496</v>
      </c>
      <c r="S83" s="29" t="s">
        <v>42</v>
      </c>
      <c r="T83" s="26">
        <f ca="1">HLOOKUP(T$11,历史数据!$I$3:$XFD$1048576,$R83,FALSE)</f>
        <v>88</v>
      </c>
      <c r="U83" s="26">
        <f ca="1">HLOOKUP(U$11,历史数据!$I$3:$XFD$1048576,$R83,FALSE)</f>
        <v>50</v>
      </c>
      <c r="V83" s="26">
        <f ca="1">HLOOKUP(V$11,历史数据!$I$3:$XFD$1048576,$R83,FALSE)</f>
        <v>17</v>
      </c>
      <c r="W83" s="26">
        <f ca="1">HLOOKUP(W$11,历史数据!$I$3:$XFD$1048576,$R83,FALSE)</f>
        <v>40</v>
      </c>
      <c r="X83" s="26">
        <f ca="1">HLOOKUP(X$11,历史数据!$I$3:$XFD$1048576,$R83,FALSE)</f>
        <v>0</v>
      </c>
      <c r="Y83" s="26">
        <f ca="1">HLOOKUP(Y$11,历史数据!$I$3:$XFD$1048576,$R83,FALSE)</f>
        <v>0</v>
      </c>
      <c r="Z83" s="26">
        <f ca="1">HLOOKUP(Z$11,历史数据!$I$3:$XFD$1048576,$R83,FALSE)</f>
        <v>0</v>
      </c>
      <c r="AA83" s="26">
        <f ca="1">HLOOKUP(AA$11,历史数据!$I$3:$XFD$1048576,$R83,FALSE)</f>
        <v>0</v>
      </c>
      <c r="AB83" s="26">
        <f ca="1">HLOOKUP(AB$11,历史数据!$I$3:$XFD$1048576,$R83,FALSE)</f>
        <v>0</v>
      </c>
      <c r="AC83" s="26">
        <f ca="1">HLOOKUP(AC$11,历史数据!$I$3:$XFD$1048576,$R83,FALSE)</f>
        <v>0</v>
      </c>
      <c r="AD83" s="26">
        <f ca="1">HLOOKUP(AD$11,历史数据!$I$3:$XFD$1048576,$R83,FALSE)</f>
        <v>0</v>
      </c>
      <c r="AE83" s="26">
        <f ca="1">HLOOKUP(AE$11,历史数据!$I$3:$XFD$1048576,$R83,FALSE)</f>
        <v>0</v>
      </c>
      <c r="AF83" s="26">
        <f ca="1">HLOOKUP(AF$11,历史数据!$I$3:$XFD$1048576,$R83,FALSE)</f>
        <v>0</v>
      </c>
    </row>
    <row r="84" spans="16:32" ht="17.25">
      <c r="S84" s="67" t="s">
        <v>243</v>
      </c>
      <c r="T84" s="26">
        <f ca="1">SUM(T81:T83)</f>
        <v>2291</v>
      </c>
      <c r="U84" s="26">
        <f t="shared" ref="U84:AF84" ca="1" si="19">SUM(U81:U83)</f>
        <v>2432</v>
      </c>
      <c r="V84" s="26">
        <f t="shared" ca="1" si="19"/>
        <v>2206</v>
      </c>
      <c r="W84" s="26">
        <f t="shared" ca="1" si="19"/>
        <v>2409</v>
      </c>
      <c r="X84" s="26">
        <f t="shared" ca="1" si="19"/>
        <v>0</v>
      </c>
      <c r="Y84" s="26">
        <f t="shared" ca="1" si="19"/>
        <v>0</v>
      </c>
      <c r="Z84" s="26">
        <f t="shared" ca="1" si="19"/>
        <v>0</v>
      </c>
      <c r="AA84" s="26">
        <f t="shared" ca="1" si="19"/>
        <v>0</v>
      </c>
      <c r="AB84" s="26">
        <f t="shared" ca="1" si="19"/>
        <v>0</v>
      </c>
      <c r="AC84" s="26">
        <f t="shared" ca="1" si="19"/>
        <v>0</v>
      </c>
      <c r="AD84" s="26">
        <f t="shared" ca="1" si="19"/>
        <v>0</v>
      </c>
      <c r="AE84" s="26">
        <f t="shared" ca="1" si="19"/>
        <v>0</v>
      </c>
      <c r="AF84" s="26">
        <f t="shared" ca="1" si="19"/>
        <v>0</v>
      </c>
    </row>
    <row r="87" spans="16:32">
      <c r="T87" s="61" t="str">
        <f>T12</f>
        <v>201507</v>
      </c>
      <c r="U87" s="61" t="str">
        <f t="shared" ref="U87:AF87" si="20">U12</f>
        <v>201506</v>
      </c>
      <c r="V87" s="61" t="str">
        <f t="shared" si="20"/>
        <v>201505</v>
      </c>
      <c r="W87" s="61" t="str">
        <f t="shared" si="20"/>
        <v>201504</v>
      </c>
      <c r="X87" s="61" t="str">
        <f t="shared" si="20"/>
        <v>201503</v>
      </c>
      <c r="Y87" s="61" t="str">
        <f t="shared" si="20"/>
        <v>201502</v>
      </c>
      <c r="Z87" s="61" t="str">
        <f t="shared" si="20"/>
        <v>201501</v>
      </c>
      <c r="AA87" s="61" t="str">
        <f t="shared" si="20"/>
        <v>201412</v>
      </c>
      <c r="AB87" s="61" t="str">
        <f t="shared" si="20"/>
        <v>201411</v>
      </c>
      <c r="AC87" s="61" t="str">
        <f t="shared" si="20"/>
        <v>201410</v>
      </c>
      <c r="AD87" s="61" t="str">
        <f t="shared" si="20"/>
        <v>201409</v>
      </c>
      <c r="AE87" s="61" t="str">
        <f t="shared" si="20"/>
        <v>201408</v>
      </c>
      <c r="AF87" s="61" t="str">
        <f t="shared" si="20"/>
        <v>201407</v>
      </c>
    </row>
    <row r="88" spans="16:32">
      <c r="S88" s="294" t="s">
        <v>244</v>
      </c>
      <c r="T88" s="32">
        <f ca="1">T81/T$84</f>
        <v>0.60017459624618075</v>
      </c>
      <c r="U88" s="32">
        <f t="shared" ref="U88:AF88" ca="1" si="21">U81/U$84</f>
        <v>0.55139802631578949</v>
      </c>
      <c r="V88" s="32">
        <f t="shared" ca="1" si="21"/>
        <v>0.61786038077969174</v>
      </c>
      <c r="W88" s="32">
        <f t="shared" ca="1" si="21"/>
        <v>0.84848484848484851</v>
      </c>
      <c r="X88" s="32" t="e">
        <f t="shared" ca="1" si="21"/>
        <v>#DIV/0!</v>
      </c>
      <c r="Y88" s="32" t="e">
        <f t="shared" ca="1" si="21"/>
        <v>#DIV/0!</v>
      </c>
      <c r="Z88" s="32" t="e">
        <f t="shared" ca="1" si="21"/>
        <v>#DIV/0!</v>
      </c>
      <c r="AA88" s="32" t="e">
        <f t="shared" ca="1" si="21"/>
        <v>#DIV/0!</v>
      </c>
      <c r="AB88" s="32" t="e">
        <f t="shared" ca="1" si="21"/>
        <v>#DIV/0!</v>
      </c>
      <c r="AC88" s="32" t="e">
        <f t="shared" ca="1" si="21"/>
        <v>#DIV/0!</v>
      </c>
      <c r="AD88" s="32" t="e">
        <f t="shared" ca="1" si="21"/>
        <v>#DIV/0!</v>
      </c>
      <c r="AE88" s="32" t="e">
        <f t="shared" ca="1" si="21"/>
        <v>#DIV/0!</v>
      </c>
      <c r="AF88" s="32" t="e">
        <f t="shared" ca="1" si="21"/>
        <v>#DIV/0!</v>
      </c>
    </row>
    <row r="89" spans="16:32">
      <c r="S89" s="29" t="s">
        <v>245</v>
      </c>
      <c r="T89" s="32">
        <f t="shared" ref="T89:AF90" ca="1" si="22">T82/T$84</f>
        <v>0.36141422959406372</v>
      </c>
      <c r="U89" s="32">
        <f t="shared" ca="1" si="22"/>
        <v>0.42804276315789475</v>
      </c>
      <c r="V89" s="32">
        <f t="shared" ca="1" si="22"/>
        <v>0.3744333635539438</v>
      </c>
      <c r="W89" s="32">
        <f t="shared" ca="1" si="22"/>
        <v>0.13491075134910752</v>
      </c>
      <c r="X89" s="32" t="e">
        <f t="shared" ca="1" si="22"/>
        <v>#DIV/0!</v>
      </c>
      <c r="Y89" s="32" t="e">
        <f t="shared" ca="1" si="22"/>
        <v>#DIV/0!</v>
      </c>
      <c r="Z89" s="32" t="e">
        <f t="shared" ca="1" si="22"/>
        <v>#DIV/0!</v>
      </c>
      <c r="AA89" s="32" t="e">
        <f t="shared" ca="1" si="22"/>
        <v>#DIV/0!</v>
      </c>
      <c r="AB89" s="32" t="e">
        <f t="shared" ca="1" si="22"/>
        <v>#DIV/0!</v>
      </c>
      <c r="AC89" s="32" t="e">
        <f t="shared" ca="1" si="22"/>
        <v>#DIV/0!</v>
      </c>
      <c r="AD89" s="32" t="e">
        <f t="shared" ca="1" si="22"/>
        <v>#DIV/0!</v>
      </c>
      <c r="AE89" s="32" t="e">
        <f t="shared" ca="1" si="22"/>
        <v>#DIV/0!</v>
      </c>
      <c r="AF89" s="32" t="e">
        <f t="shared" ca="1" si="22"/>
        <v>#DIV/0!</v>
      </c>
    </row>
    <row r="90" spans="16:32">
      <c r="S90" s="29" t="s">
        <v>246</v>
      </c>
      <c r="T90" s="32">
        <f t="shared" ca="1" si="22"/>
        <v>3.8411174159755562E-2</v>
      </c>
      <c r="U90" s="32">
        <f t="shared" ca="1" si="22"/>
        <v>2.0559210526315791E-2</v>
      </c>
      <c r="V90" s="32">
        <f t="shared" ca="1" si="22"/>
        <v>7.7062556663644605E-3</v>
      </c>
      <c r="W90" s="32">
        <f t="shared" ca="1" si="22"/>
        <v>1.6604400166044003E-2</v>
      </c>
      <c r="X90" s="32" t="e">
        <f t="shared" ca="1" si="22"/>
        <v>#DIV/0!</v>
      </c>
      <c r="Y90" s="32" t="e">
        <f t="shared" ca="1" si="22"/>
        <v>#DIV/0!</v>
      </c>
      <c r="Z90" s="32" t="e">
        <f t="shared" ca="1" si="22"/>
        <v>#DIV/0!</v>
      </c>
      <c r="AA90" s="32" t="e">
        <f t="shared" ca="1" si="22"/>
        <v>#DIV/0!</v>
      </c>
      <c r="AB90" s="32" t="e">
        <f t="shared" ca="1" si="22"/>
        <v>#DIV/0!</v>
      </c>
      <c r="AC90" s="32" t="e">
        <f t="shared" ca="1" si="22"/>
        <v>#DIV/0!</v>
      </c>
      <c r="AD90" s="32" t="e">
        <f t="shared" ca="1" si="22"/>
        <v>#DIV/0!</v>
      </c>
      <c r="AE90" s="32" t="e">
        <f t="shared" ca="1" si="22"/>
        <v>#DIV/0!</v>
      </c>
      <c r="AF90" s="32" t="e">
        <f t="shared" ca="1" si="22"/>
        <v>#DIV/0!</v>
      </c>
    </row>
    <row r="95" spans="16:32" ht="17.25">
      <c r="S95" s="69" t="s">
        <v>247</v>
      </c>
    </row>
    <row r="96" spans="16:32" ht="17.25">
      <c r="P96" s="26" t="s">
        <v>240</v>
      </c>
      <c r="Q96" s="26" t="s">
        <v>196</v>
      </c>
      <c r="R96" s="26" t="s">
        <v>197</v>
      </c>
      <c r="S96" s="66" t="s">
        <v>252</v>
      </c>
      <c r="T96" s="61" t="str">
        <f>T12</f>
        <v>201507</v>
      </c>
      <c r="U96" s="61" t="str">
        <f t="shared" ref="U96:AF96" si="23">U12</f>
        <v>201506</v>
      </c>
      <c r="V96" s="61" t="str">
        <f t="shared" si="23"/>
        <v>201505</v>
      </c>
      <c r="W96" s="61" t="str">
        <f t="shared" si="23"/>
        <v>201504</v>
      </c>
      <c r="X96" s="61" t="str">
        <f t="shared" si="23"/>
        <v>201503</v>
      </c>
      <c r="Y96" s="61" t="str">
        <f t="shared" si="23"/>
        <v>201502</v>
      </c>
      <c r="Z96" s="61" t="str">
        <f t="shared" si="23"/>
        <v>201501</v>
      </c>
      <c r="AA96" s="61" t="str">
        <f t="shared" si="23"/>
        <v>201412</v>
      </c>
      <c r="AB96" s="61" t="str">
        <f t="shared" si="23"/>
        <v>201411</v>
      </c>
      <c r="AC96" s="61" t="str">
        <f t="shared" si="23"/>
        <v>201410</v>
      </c>
      <c r="AD96" s="61" t="str">
        <f t="shared" si="23"/>
        <v>201409</v>
      </c>
      <c r="AE96" s="61" t="str">
        <f t="shared" si="23"/>
        <v>201408</v>
      </c>
      <c r="AF96" s="61" t="str">
        <f t="shared" si="23"/>
        <v>201407</v>
      </c>
    </row>
    <row r="97" spans="2:32">
      <c r="P97" s="26">
        <f>历史数据!F38</f>
        <v>38</v>
      </c>
      <c r="Q97" s="26">
        <f>P97+$B$7</f>
        <v>508</v>
      </c>
      <c r="R97" s="26">
        <f>Q97-历史数据!$B$2</f>
        <v>506</v>
      </c>
      <c r="S97" s="294" t="s">
        <v>248</v>
      </c>
      <c r="T97" s="26">
        <f ca="1">HLOOKUP(T$11,历史数据!$I$3:$XFD$1048576,$R97,FALSE)</f>
        <v>67774</v>
      </c>
      <c r="U97" s="26">
        <f ca="1">HLOOKUP(U$11,历史数据!$I$3:$XFD$1048576,$R97,FALSE)</f>
        <v>60675</v>
      </c>
      <c r="V97" s="26">
        <f ca="1">HLOOKUP(V$11,历史数据!$I$3:$XFD$1048576,$R97,FALSE)</f>
        <v>78625</v>
      </c>
      <c r="W97" s="26">
        <f ca="1">HLOOKUP(W$11,历史数据!$I$3:$XFD$1048576,$R97,FALSE)</f>
        <v>86799</v>
      </c>
      <c r="X97" s="26">
        <f ca="1">HLOOKUP(X$11,历史数据!$I$3:$XFD$1048576,$R97,FALSE)</f>
        <v>0</v>
      </c>
      <c r="Y97" s="26">
        <f ca="1">HLOOKUP(Y$11,历史数据!$I$3:$XFD$1048576,$R97,FALSE)</f>
        <v>0</v>
      </c>
      <c r="Z97" s="26">
        <f ca="1">HLOOKUP(Z$11,历史数据!$I$3:$XFD$1048576,$R97,FALSE)</f>
        <v>0</v>
      </c>
      <c r="AA97" s="26">
        <f ca="1">HLOOKUP(AA$11,历史数据!$I$3:$XFD$1048576,$R97,FALSE)</f>
        <v>0</v>
      </c>
      <c r="AB97" s="26">
        <f ca="1">HLOOKUP(AB$11,历史数据!$I$3:$XFD$1048576,$R97,FALSE)</f>
        <v>0</v>
      </c>
      <c r="AC97" s="26">
        <f ca="1">HLOOKUP(AC$11,历史数据!$I$3:$XFD$1048576,$R97,FALSE)</f>
        <v>0</v>
      </c>
      <c r="AD97" s="26">
        <f ca="1">HLOOKUP(AD$11,历史数据!$I$3:$XFD$1048576,$R97,FALSE)</f>
        <v>0</v>
      </c>
      <c r="AE97" s="26">
        <f ca="1">HLOOKUP(AE$11,历史数据!$I$3:$XFD$1048576,$R97,FALSE)</f>
        <v>0</v>
      </c>
      <c r="AF97" s="26">
        <f ca="1">HLOOKUP(AF$11,历史数据!$I$3:$XFD$1048576,$R97,FALSE)</f>
        <v>0</v>
      </c>
    </row>
    <row r="98" spans="2:32">
      <c r="P98" s="26">
        <f>历史数据!F39</f>
        <v>39</v>
      </c>
      <c r="Q98" s="26">
        <f>P98+$B$7</f>
        <v>509</v>
      </c>
      <c r="R98" s="26">
        <f>Q98-历史数据!$B$2</f>
        <v>507</v>
      </c>
      <c r="S98" s="29" t="s">
        <v>249</v>
      </c>
      <c r="T98" s="26">
        <f ca="1">HLOOKUP(T$11,历史数据!$I$3:$XFD$1048576,$R98,FALSE)</f>
        <v>23091</v>
      </c>
      <c r="U98" s="26">
        <f ca="1">HLOOKUP(U$11,历史数据!$I$3:$XFD$1048576,$R98,FALSE)</f>
        <v>26085</v>
      </c>
      <c r="V98" s="26">
        <f ca="1">HLOOKUP(V$11,历史数据!$I$3:$XFD$1048576,$R98,FALSE)</f>
        <v>29824</v>
      </c>
      <c r="W98" s="26">
        <f ca="1">HLOOKUP(W$11,历史数据!$I$3:$XFD$1048576,$R98,FALSE)</f>
        <v>35171</v>
      </c>
      <c r="X98" s="26">
        <f ca="1">HLOOKUP(X$11,历史数据!$I$3:$XFD$1048576,$R98,FALSE)</f>
        <v>0</v>
      </c>
      <c r="Y98" s="26">
        <f ca="1">HLOOKUP(Y$11,历史数据!$I$3:$XFD$1048576,$R98,FALSE)</f>
        <v>0</v>
      </c>
      <c r="Z98" s="26">
        <f ca="1">HLOOKUP(Z$11,历史数据!$I$3:$XFD$1048576,$R98,FALSE)</f>
        <v>0</v>
      </c>
      <c r="AA98" s="26">
        <f ca="1">HLOOKUP(AA$11,历史数据!$I$3:$XFD$1048576,$R98,FALSE)</f>
        <v>0</v>
      </c>
      <c r="AB98" s="26">
        <f ca="1">HLOOKUP(AB$11,历史数据!$I$3:$XFD$1048576,$R98,FALSE)</f>
        <v>0</v>
      </c>
      <c r="AC98" s="26">
        <f ca="1">HLOOKUP(AC$11,历史数据!$I$3:$XFD$1048576,$R98,FALSE)</f>
        <v>0</v>
      </c>
      <c r="AD98" s="26">
        <f ca="1">HLOOKUP(AD$11,历史数据!$I$3:$XFD$1048576,$R98,FALSE)</f>
        <v>0</v>
      </c>
      <c r="AE98" s="26">
        <f ca="1">HLOOKUP(AE$11,历史数据!$I$3:$XFD$1048576,$R98,FALSE)</f>
        <v>0</v>
      </c>
      <c r="AF98" s="26">
        <f ca="1">HLOOKUP(AF$11,历史数据!$I$3:$XFD$1048576,$R98,FALSE)</f>
        <v>0</v>
      </c>
    </row>
    <row r="99" spans="2:32">
      <c r="P99" s="26">
        <f>历史数据!F40</f>
        <v>40</v>
      </c>
      <c r="Q99" s="26">
        <f>P99+$B$7</f>
        <v>510</v>
      </c>
      <c r="R99" s="26">
        <f>Q99-历史数据!$B$2</f>
        <v>508</v>
      </c>
      <c r="S99" s="29" t="s">
        <v>250</v>
      </c>
      <c r="T99" s="26">
        <f ca="1">HLOOKUP(T$11,历史数据!$I$3:$XFD$1048576,$R99,FALSE)</f>
        <v>44146</v>
      </c>
      <c r="U99" s="26">
        <f ca="1">HLOOKUP(U$11,历史数据!$I$3:$XFD$1048576,$R99,FALSE)</f>
        <v>60372</v>
      </c>
      <c r="V99" s="26">
        <f ca="1">HLOOKUP(V$11,历史数据!$I$3:$XFD$1048576,$R99,FALSE)</f>
        <v>77856</v>
      </c>
      <c r="W99" s="26">
        <f ca="1">HLOOKUP(W$11,历史数据!$I$3:$XFD$1048576,$R99,FALSE)</f>
        <v>0</v>
      </c>
      <c r="X99" s="26">
        <f ca="1">HLOOKUP(X$11,历史数据!$I$3:$XFD$1048576,$R99,FALSE)</f>
        <v>0</v>
      </c>
      <c r="Y99" s="26">
        <f ca="1">HLOOKUP(Y$11,历史数据!$I$3:$XFD$1048576,$R99,FALSE)</f>
        <v>0</v>
      </c>
      <c r="Z99" s="26">
        <f ca="1">HLOOKUP(Z$11,历史数据!$I$3:$XFD$1048576,$R99,FALSE)</f>
        <v>0</v>
      </c>
      <c r="AA99" s="26">
        <f ca="1">HLOOKUP(AA$11,历史数据!$I$3:$XFD$1048576,$R99,FALSE)</f>
        <v>0</v>
      </c>
      <c r="AB99" s="26">
        <f ca="1">HLOOKUP(AB$11,历史数据!$I$3:$XFD$1048576,$R99,FALSE)</f>
        <v>0</v>
      </c>
      <c r="AC99" s="26">
        <f ca="1">HLOOKUP(AC$11,历史数据!$I$3:$XFD$1048576,$R99,FALSE)</f>
        <v>0</v>
      </c>
      <c r="AD99" s="26">
        <f ca="1">HLOOKUP(AD$11,历史数据!$I$3:$XFD$1048576,$R99,FALSE)</f>
        <v>0</v>
      </c>
      <c r="AE99" s="26">
        <f ca="1">HLOOKUP(AE$11,历史数据!$I$3:$XFD$1048576,$R99,FALSE)</f>
        <v>0</v>
      </c>
      <c r="AF99" s="26">
        <f ca="1">HLOOKUP(AF$11,历史数据!$I$3:$XFD$1048576,$R99,FALSE)</f>
        <v>0</v>
      </c>
    </row>
    <row r="100" spans="2:32">
      <c r="P100" s="26">
        <f>历史数据!F41</f>
        <v>41</v>
      </c>
      <c r="Q100" s="26">
        <f>P100+$B$7</f>
        <v>511</v>
      </c>
      <c r="R100" s="26">
        <f>Q100-历史数据!$B$2</f>
        <v>509</v>
      </c>
      <c r="S100" s="29" t="s">
        <v>251</v>
      </c>
      <c r="T100" s="26">
        <f ca="1">HLOOKUP(T$11,历史数据!$I$3:$XFD$1048576,$R100,FALSE)</f>
        <v>2781</v>
      </c>
      <c r="U100" s="26">
        <f ca="1">HLOOKUP(U$11,历史数据!$I$3:$XFD$1048576,$R100,FALSE)</f>
        <v>2999</v>
      </c>
      <c r="V100" s="26">
        <f ca="1">HLOOKUP(V$11,历史数据!$I$3:$XFD$1048576,$R100,FALSE)</f>
        <v>2240</v>
      </c>
      <c r="W100" s="26">
        <f ca="1">HLOOKUP(W$11,历史数据!$I$3:$XFD$1048576,$R100,FALSE)</f>
        <v>4185</v>
      </c>
      <c r="X100" s="26">
        <f ca="1">HLOOKUP(X$11,历史数据!$I$3:$XFD$1048576,$R100,FALSE)</f>
        <v>0</v>
      </c>
      <c r="Y100" s="26">
        <f ca="1">HLOOKUP(Y$11,历史数据!$I$3:$XFD$1048576,$R100,FALSE)</f>
        <v>0</v>
      </c>
      <c r="Z100" s="26">
        <f ca="1">HLOOKUP(Z$11,历史数据!$I$3:$XFD$1048576,$R100,FALSE)</f>
        <v>0</v>
      </c>
      <c r="AA100" s="26">
        <f ca="1">HLOOKUP(AA$11,历史数据!$I$3:$XFD$1048576,$R100,FALSE)</f>
        <v>0</v>
      </c>
      <c r="AB100" s="26">
        <f ca="1">HLOOKUP(AB$11,历史数据!$I$3:$XFD$1048576,$R100,FALSE)</f>
        <v>0</v>
      </c>
      <c r="AC100" s="26">
        <f ca="1">HLOOKUP(AC$11,历史数据!$I$3:$XFD$1048576,$R100,FALSE)</f>
        <v>0</v>
      </c>
      <c r="AD100" s="26">
        <f ca="1">HLOOKUP(AD$11,历史数据!$I$3:$XFD$1048576,$R100,FALSE)</f>
        <v>0</v>
      </c>
      <c r="AE100" s="26">
        <f ca="1">HLOOKUP(AE$11,历史数据!$I$3:$XFD$1048576,$R100,FALSE)</f>
        <v>0</v>
      </c>
      <c r="AF100" s="26">
        <f ca="1">HLOOKUP(AF$11,历史数据!$I$3:$XFD$1048576,$R100,FALSE)</f>
        <v>0</v>
      </c>
    </row>
    <row r="101" spans="2:32" ht="17.25">
      <c r="B101" s="26" t="str">
        <f>B1&amp;"付费总额趋势"</f>
        <v>赤瞳之刃付费总额趋势</v>
      </c>
      <c r="S101" s="67" t="s">
        <v>254</v>
      </c>
      <c r="T101" s="26">
        <f ca="1">SUM(T97:T100)</f>
        <v>137792</v>
      </c>
      <c r="U101" s="26">
        <f t="shared" ref="U101:AF101" ca="1" si="24">SUM(U97:U100)</f>
        <v>150131</v>
      </c>
      <c r="V101" s="26">
        <f t="shared" ca="1" si="24"/>
        <v>188545</v>
      </c>
      <c r="W101" s="26">
        <f t="shared" ca="1" si="24"/>
        <v>126155</v>
      </c>
      <c r="X101" s="26">
        <f t="shared" ca="1" si="24"/>
        <v>0</v>
      </c>
      <c r="Y101" s="26">
        <f t="shared" ca="1" si="24"/>
        <v>0</v>
      </c>
      <c r="Z101" s="26">
        <f t="shared" ca="1" si="24"/>
        <v>0</v>
      </c>
      <c r="AA101" s="26">
        <f t="shared" ca="1" si="24"/>
        <v>0</v>
      </c>
      <c r="AB101" s="26">
        <f t="shared" ca="1" si="24"/>
        <v>0</v>
      </c>
      <c r="AC101" s="26">
        <f t="shared" ca="1" si="24"/>
        <v>0</v>
      </c>
      <c r="AD101" s="26">
        <f t="shared" ca="1" si="24"/>
        <v>0</v>
      </c>
      <c r="AE101" s="26">
        <f t="shared" ca="1" si="24"/>
        <v>0</v>
      </c>
      <c r="AF101" s="26">
        <f t="shared" ca="1" si="24"/>
        <v>0</v>
      </c>
    </row>
    <row r="103" spans="2:32" ht="17.25">
      <c r="S103" s="69" t="s">
        <v>253</v>
      </c>
      <c r="T103" s="61" t="str">
        <f>T12</f>
        <v>201507</v>
      </c>
      <c r="U103" s="61" t="str">
        <f t="shared" ref="U103:AF103" si="25">U12</f>
        <v>201506</v>
      </c>
      <c r="V103" s="61" t="str">
        <f t="shared" si="25"/>
        <v>201505</v>
      </c>
      <c r="W103" s="61" t="str">
        <f t="shared" si="25"/>
        <v>201504</v>
      </c>
      <c r="X103" s="61" t="str">
        <f t="shared" si="25"/>
        <v>201503</v>
      </c>
      <c r="Y103" s="61" t="str">
        <f t="shared" si="25"/>
        <v>201502</v>
      </c>
      <c r="Z103" s="61" t="str">
        <f t="shared" si="25"/>
        <v>201501</v>
      </c>
      <c r="AA103" s="61" t="str">
        <f t="shared" si="25"/>
        <v>201412</v>
      </c>
      <c r="AB103" s="61" t="str">
        <f t="shared" si="25"/>
        <v>201411</v>
      </c>
      <c r="AC103" s="61" t="str">
        <f t="shared" si="25"/>
        <v>201410</v>
      </c>
      <c r="AD103" s="61" t="str">
        <f t="shared" si="25"/>
        <v>201409</v>
      </c>
      <c r="AE103" s="61" t="str">
        <f t="shared" si="25"/>
        <v>201408</v>
      </c>
      <c r="AF103" s="61" t="str">
        <f t="shared" si="25"/>
        <v>201407</v>
      </c>
    </row>
    <row r="104" spans="2:32">
      <c r="S104" s="294" t="s">
        <v>248</v>
      </c>
      <c r="T104" s="32">
        <f ca="1">T97/T$101</f>
        <v>0.49185729215048768</v>
      </c>
      <c r="U104" s="32">
        <f t="shared" ref="U104:AF104" ca="1" si="26">U97/U$101</f>
        <v>0.40414704491410836</v>
      </c>
      <c r="V104" s="32">
        <f t="shared" ca="1" si="26"/>
        <v>0.41700920204725661</v>
      </c>
      <c r="W104" s="32">
        <f t="shared" ca="1" si="26"/>
        <v>0.68803456065950619</v>
      </c>
      <c r="X104" s="32" t="e">
        <f t="shared" ca="1" si="26"/>
        <v>#DIV/0!</v>
      </c>
      <c r="Y104" s="32" t="e">
        <f t="shared" ca="1" si="26"/>
        <v>#DIV/0!</v>
      </c>
      <c r="Z104" s="32" t="e">
        <f t="shared" ca="1" si="26"/>
        <v>#DIV/0!</v>
      </c>
      <c r="AA104" s="32" t="e">
        <f t="shared" ca="1" si="26"/>
        <v>#DIV/0!</v>
      </c>
      <c r="AB104" s="32" t="e">
        <f t="shared" ca="1" si="26"/>
        <v>#DIV/0!</v>
      </c>
      <c r="AC104" s="32" t="e">
        <f t="shared" ca="1" si="26"/>
        <v>#DIV/0!</v>
      </c>
      <c r="AD104" s="32" t="e">
        <f t="shared" ca="1" si="26"/>
        <v>#DIV/0!</v>
      </c>
      <c r="AE104" s="32" t="e">
        <f t="shared" ca="1" si="26"/>
        <v>#DIV/0!</v>
      </c>
      <c r="AF104" s="32" t="e">
        <f t="shared" ca="1" si="26"/>
        <v>#DIV/0!</v>
      </c>
    </row>
    <row r="105" spans="2:32">
      <c r="S105" s="29" t="s">
        <v>249</v>
      </c>
      <c r="T105" s="32">
        <f t="shared" ref="T105:AF107" ca="1" si="27">T98/T$101</f>
        <v>0.16757866929865303</v>
      </c>
      <c r="U105" s="32">
        <f t="shared" ca="1" si="27"/>
        <v>0.17374825985306167</v>
      </c>
      <c r="V105" s="32">
        <f t="shared" ca="1" si="27"/>
        <v>0.15817974488848816</v>
      </c>
      <c r="W105" s="32">
        <f t="shared" ca="1" si="27"/>
        <v>0.27879196226863778</v>
      </c>
      <c r="X105" s="32" t="e">
        <f t="shared" ca="1" si="27"/>
        <v>#DIV/0!</v>
      </c>
      <c r="Y105" s="32" t="e">
        <f t="shared" ca="1" si="27"/>
        <v>#DIV/0!</v>
      </c>
      <c r="Z105" s="32" t="e">
        <f t="shared" ca="1" si="27"/>
        <v>#DIV/0!</v>
      </c>
      <c r="AA105" s="32" t="e">
        <f t="shared" ca="1" si="27"/>
        <v>#DIV/0!</v>
      </c>
      <c r="AB105" s="32" t="e">
        <f t="shared" ca="1" si="27"/>
        <v>#DIV/0!</v>
      </c>
      <c r="AC105" s="32" t="e">
        <f t="shared" ca="1" si="27"/>
        <v>#DIV/0!</v>
      </c>
      <c r="AD105" s="32" t="e">
        <f t="shared" ca="1" si="27"/>
        <v>#DIV/0!</v>
      </c>
      <c r="AE105" s="32" t="e">
        <f t="shared" ca="1" si="27"/>
        <v>#DIV/0!</v>
      </c>
      <c r="AF105" s="32" t="e">
        <f t="shared" ca="1" si="27"/>
        <v>#DIV/0!</v>
      </c>
    </row>
    <row r="106" spans="2:32">
      <c r="S106" s="29" t="s">
        <v>250</v>
      </c>
      <c r="T106" s="32">
        <f t="shared" ca="1" si="27"/>
        <v>0.32038144449605205</v>
      </c>
      <c r="U106" s="32">
        <f t="shared" ca="1" si="27"/>
        <v>0.40212880750810959</v>
      </c>
      <c r="V106" s="32">
        <f t="shared" ca="1" si="27"/>
        <v>0.41293060012198679</v>
      </c>
      <c r="W106" s="32">
        <f t="shared" ca="1" si="27"/>
        <v>0</v>
      </c>
      <c r="X106" s="32" t="e">
        <f t="shared" ca="1" si="27"/>
        <v>#DIV/0!</v>
      </c>
      <c r="Y106" s="32" t="e">
        <f t="shared" ca="1" si="27"/>
        <v>#DIV/0!</v>
      </c>
      <c r="Z106" s="32" t="e">
        <f t="shared" ca="1" si="27"/>
        <v>#DIV/0!</v>
      </c>
      <c r="AA106" s="32" t="e">
        <f t="shared" ca="1" si="27"/>
        <v>#DIV/0!</v>
      </c>
      <c r="AB106" s="32" t="e">
        <f t="shared" ca="1" si="27"/>
        <v>#DIV/0!</v>
      </c>
      <c r="AC106" s="32" t="e">
        <f t="shared" ca="1" si="27"/>
        <v>#DIV/0!</v>
      </c>
      <c r="AD106" s="32" t="e">
        <f t="shared" ca="1" si="27"/>
        <v>#DIV/0!</v>
      </c>
      <c r="AE106" s="32" t="e">
        <f t="shared" ca="1" si="27"/>
        <v>#DIV/0!</v>
      </c>
      <c r="AF106" s="32" t="e">
        <f t="shared" ca="1" si="27"/>
        <v>#DIV/0!</v>
      </c>
    </row>
    <row r="107" spans="2:32">
      <c r="S107" s="29" t="s">
        <v>251</v>
      </c>
      <c r="T107" s="32">
        <f t="shared" ca="1" si="27"/>
        <v>2.0182594054807247E-2</v>
      </c>
      <c r="U107" s="32">
        <f t="shared" ca="1" si="27"/>
        <v>1.997588772472041E-2</v>
      </c>
      <c r="V107" s="32">
        <f t="shared" ca="1" si="27"/>
        <v>1.1880452942268424E-2</v>
      </c>
      <c r="W107" s="32">
        <f t="shared" ca="1" si="27"/>
        <v>3.3173477071856049E-2</v>
      </c>
      <c r="X107" s="32" t="e">
        <f t="shared" ca="1" si="27"/>
        <v>#DIV/0!</v>
      </c>
      <c r="Y107" s="32" t="e">
        <f t="shared" ca="1" si="27"/>
        <v>#DIV/0!</v>
      </c>
      <c r="Z107" s="32" t="e">
        <f t="shared" ca="1" si="27"/>
        <v>#DIV/0!</v>
      </c>
      <c r="AA107" s="32" t="e">
        <f t="shared" ca="1" si="27"/>
        <v>#DIV/0!</v>
      </c>
      <c r="AB107" s="32" t="e">
        <f t="shared" ca="1" si="27"/>
        <v>#DIV/0!</v>
      </c>
      <c r="AC107" s="32" t="e">
        <f t="shared" ca="1" si="27"/>
        <v>#DIV/0!</v>
      </c>
      <c r="AD107" s="32" t="e">
        <f t="shared" ca="1" si="27"/>
        <v>#DIV/0!</v>
      </c>
      <c r="AE107" s="32" t="e">
        <f t="shared" ca="1" si="27"/>
        <v>#DIV/0!</v>
      </c>
      <c r="AF107" s="32" t="e">
        <f t="shared" ca="1" si="27"/>
        <v>#DIV/0!</v>
      </c>
    </row>
    <row r="110" spans="2:32" ht="17.25">
      <c r="P110" s="26" t="s">
        <v>240</v>
      </c>
      <c r="Q110" s="26" t="s">
        <v>196</v>
      </c>
      <c r="R110" s="26" t="s">
        <v>197</v>
      </c>
      <c r="S110" s="66" t="s">
        <v>255</v>
      </c>
      <c r="T110" s="61" t="str">
        <f>T12</f>
        <v>201507</v>
      </c>
      <c r="U110" s="61" t="str">
        <f t="shared" ref="U110:AF110" si="28">U12</f>
        <v>201506</v>
      </c>
      <c r="V110" s="61" t="str">
        <f t="shared" si="28"/>
        <v>201505</v>
      </c>
      <c r="W110" s="61" t="str">
        <f t="shared" si="28"/>
        <v>201504</v>
      </c>
      <c r="X110" s="61" t="str">
        <f t="shared" si="28"/>
        <v>201503</v>
      </c>
      <c r="Y110" s="61" t="str">
        <f t="shared" si="28"/>
        <v>201502</v>
      </c>
      <c r="Z110" s="61" t="str">
        <f t="shared" si="28"/>
        <v>201501</v>
      </c>
      <c r="AA110" s="61" t="str">
        <f t="shared" si="28"/>
        <v>201412</v>
      </c>
      <c r="AB110" s="61" t="str">
        <f t="shared" si="28"/>
        <v>201411</v>
      </c>
      <c r="AC110" s="61" t="str">
        <f t="shared" si="28"/>
        <v>201410</v>
      </c>
      <c r="AD110" s="61" t="str">
        <f t="shared" si="28"/>
        <v>201409</v>
      </c>
      <c r="AE110" s="61" t="str">
        <f t="shared" si="28"/>
        <v>201408</v>
      </c>
      <c r="AF110" s="61" t="str">
        <f t="shared" si="28"/>
        <v>201407</v>
      </c>
    </row>
    <row r="111" spans="2:32">
      <c r="P111" s="26">
        <f>历史数据!F42</f>
        <v>42</v>
      </c>
      <c r="Q111" s="26">
        <f>P111+$B$7</f>
        <v>512</v>
      </c>
      <c r="R111" s="26">
        <f>Q111-历史数据!$B$2</f>
        <v>510</v>
      </c>
      <c r="S111" s="294" t="s">
        <v>58</v>
      </c>
      <c r="T111" s="26">
        <f ca="1">HLOOKUP(T$11,历史数据!$I$3:$XFD$1048576,$R111,FALSE)</f>
        <v>67774</v>
      </c>
      <c r="U111" s="26">
        <f ca="1">HLOOKUP(U$11,历史数据!$I$3:$XFD$1048576,$R111,FALSE)</f>
        <v>60675</v>
      </c>
      <c r="V111" s="26">
        <f ca="1">HLOOKUP(V$11,历史数据!$I$3:$XFD$1048576,$R111,FALSE)</f>
        <v>78625</v>
      </c>
      <c r="W111" s="26">
        <f ca="1">HLOOKUP(W$11,历史数据!$I$3:$XFD$1048576,$R111,FALSE)</f>
        <v>86799</v>
      </c>
      <c r="X111" s="26">
        <f ca="1">HLOOKUP(X$11,历史数据!$I$3:$XFD$1048576,$R111,FALSE)</f>
        <v>0</v>
      </c>
      <c r="Y111" s="26">
        <f ca="1">HLOOKUP(Y$11,历史数据!$I$3:$XFD$1048576,$R111,FALSE)</f>
        <v>0</v>
      </c>
      <c r="Z111" s="26">
        <f ca="1">HLOOKUP(Z$11,历史数据!$I$3:$XFD$1048576,$R111,FALSE)</f>
        <v>0</v>
      </c>
      <c r="AA111" s="26">
        <f ca="1">HLOOKUP(AA$11,历史数据!$I$3:$XFD$1048576,$R111,FALSE)</f>
        <v>0</v>
      </c>
      <c r="AB111" s="26">
        <f ca="1">HLOOKUP(AB$11,历史数据!$I$3:$XFD$1048576,$R111,FALSE)</f>
        <v>0</v>
      </c>
      <c r="AC111" s="26">
        <f ca="1">HLOOKUP(AC$11,历史数据!$I$3:$XFD$1048576,$R111,FALSE)</f>
        <v>0</v>
      </c>
      <c r="AD111" s="26">
        <f ca="1">HLOOKUP(AD$11,历史数据!$I$3:$XFD$1048576,$R111,FALSE)</f>
        <v>0</v>
      </c>
      <c r="AE111" s="26">
        <f ca="1">HLOOKUP(AE$11,历史数据!$I$3:$XFD$1048576,$R111,FALSE)</f>
        <v>0</v>
      </c>
      <c r="AF111" s="26">
        <f ca="1">HLOOKUP(AF$11,历史数据!$I$3:$XFD$1048576,$R111,FALSE)</f>
        <v>0</v>
      </c>
    </row>
    <row r="112" spans="2:32">
      <c r="P112" s="26">
        <f>历史数据!F43</f>
        <v>43</v>
      </c>
      <c r="Q112" s="26">
        <f>P112+$B$7</f>
        <v>513</v>
      </c>
      <c r="R112" s="26">
        <f>Q112-历史数据!$B$2</f>
        <v>511</v>
      </c>
      <c r="S112" s="29" t="s">
        <v>59</v>
      </c>
      <c r="T112" s="26">
        <f ca="1">HLOOKUP(T$11,历史数据!$I$3:$XFD$1048576,$R112,FALSE)</f>
        <v>62779</v>
      </c>
      <c r="U112" s="26">
        <f ca="1">HLOOKUP(U$11,历史数据!$I$3:$XFD$1048576,$R112,FALSE)</f>
        <v>85730</v>
      </c>
      <c r="V112" s="26">
        <f ca="1">HLOOKUP(V$11,历史数据!$I$3:$XFD$1048576,$R112,FALSE)</f>
        <v>106410</v>
      </c>
      <c r="W112" s="26">
        <f ca="1">HLOOKUP(W$11,历史数据!$I$3:$XFD$1048576,$R112,FALSE)</f>
        <v>27993</v>
      </c>
      <c r="X112" s="26">
        <f ca="1">HLOOKUP(X$11,历史数据!$I$3:$XFD$1048576,$R112,FALSE)</f>
        <v>0</v>
      </c>
      <c r="Y112" s="26">
        <f ca="1">HLOOKUP(Y$11,历史数据!$I$3:$XFD$1048576,$R112,FALSE)</f>
        <v>0</v>
      </c>
      <c r="Z112" s="26">
        <f ca="1">HLOOKUP(Z$11,历史数据!$I$3:$XFD$1048576,$R112,FALSE)</f>
        <v>0</v>
      </c>
      <c r="AA112" s="26">
        <f ca="1">HLOOKUP(AA$11,历史数据!$I$3:$XFD$1048576,$R112,FALSE)</f>
        <v>0</v>
      </c>
      <c r="AB112" s="26">
        <f ca="1">HLOOKUP(AB$11,历史数据!$I$3:$XFD$1048576,$R112,FALSE)</f>
        <v>0</v>
      </c>
      <c r="AC112" s="26">
        <f ca="1">HLOOKUP(AC$11,历史数据!$I$3:$XFD$1048576,$R112,FALSE)</f>
        <v>0</v>
      </c>
      <c r="AD112" s="26">
        <f ca="1">HLOOKUP(AD$11,历史数据!$I$3:$XFD$1048576,$R112,FALSE)</f>
        <v>0</v>
      </c>
      <c r="AE112" s="26">
        <f ca="1">HLOOKUP(AE$11,历史数据!$I$3:$XFD$1048576,$R112,FALSE)</f>
        <v>0</v>
      </c>
      <c r="AF112" s="26">
        <f ca="1">HLOOKUP(AF$11,历史数据!$I$3:$XFD$1048576,$R112,FALSE)</f>
        <v>0</v>
      </c>
    </row>
    <row r="113" spans="2:32">
      <c r="P113" s="26">
        <f>历史数据!F44</f>
        <v>44</v>
      </c>
      <c r="Q113" s="26">
        <f>P113+$B$7</f>
        <v>514</v>
      </c>
      <c r="R113" s="26">
        <f>Q113-历史数据!$B$2</f>
        <v>512</v>
      </c>
      <c r="S113" s="29" t="s">
        <v>60</v>
      </c>
      <c r="T113" s="26">
        <f ca="1">HLOOKUP(T$11,历史数据!$I$3:$XFD$1048576,$R113,FALSE)</f>
        <v>6390</v>
      </c>
      <c r="U113" s="26">
        <f ca="1">HLOOKUP(U$11,历史数据!$I$3:$XFD$1048576,$R113,FALSE)</f>
        <v>2307</v>
      </c>
      <c r="V113" s="26">
        <f ca="1">HLOOKUP(V$11,历史数据!$I$3:$XFD$1048576,$R113,FALSE)</f>
        <v>1039</v>
      </c>
      <c r="W113" s="26">
        <f ca="1">HLOOKUP(W$11,历史数据!$I$3:$XFD$1048576,$R113,FALSE)</f>
        <v>7178</v>
      </c>
      <c r="X113" s="26">
        <f ca="1">HLOOKUP(X$11,历史数据!$I$3:$XFD$1048576,$R113,FALSE)</f>
        <v>0</v>
      </c>
      <c r="Y113" s="26">
        <f ca="1">HLOOKUP(Y$11,历史数据!$I$3:$XFD$1048576,$R113,FALSE)</f>
        <v>0</v>
      </c>
      <c r="Z113" s="26">
        <f ca="1">HLOOKUP(Z$11,历史数据!$I$3:$XFD$1048576,$R113,FALSE)</f>
        <v>0</v>
      </c>
      <c r="AA113" s="26">
        <f ca="1">HLOOKUP(AA$11,历史数据!$I$3:$XFD$1048576,$R113,FALSE)</f>
        <v>0</v>
      </c>
      <c r="AB113" s="26">
        <f ca="1">HLOOKUP(AB$11,历史数据!$I$3:$XFD$1048576,$R113,FALSE)</f>
        <v>0</v>
      </c>
      <c r="AC113" s="26">
        <f ca="1">HLOOKUP(AC$11,历史数据!$I$3:$XFD$1048576,$R113,FALSE)</f>
        <v>0</v>
      </c>
      <c r="AD113" s="26">
        <f ca="1">HLOOKUP(AD$11,历史数据!$I$3:$XFD$1048576,$R113,FALSE)</f>
        <v>0</v>
      </c>
      <c r="AE113" s="26">
        <f ca="1">HLOOKUP(AE$11,历史数据!$I$3:$XFD$1048576,$R113,FALSE)</f>
        <v>0</v>
      </c>
      <c r="AF113" s="26">
        <f ca="1">HLOOKUP(AF$11,历史数据!$I$3:$XFD$1048576,$R113,FALSE)</f>
        <v>0</v>
      </c>
    </row>
    <row r="114" spans="2:32" ht="17.25">
      <c r="S114" s="67" t="s">
        <v>254</v>
      </c>
      <c r="T114" s="26">
        <f ca="1">SUM(T111:T113)</f>
        <v>136943</v>
      </c>
      <c r="U114" s="26">
        <f t="shared" ref="U114:AF114" ca="1" si="29">SUM(U111:U113)</f>
        <v>148712</v>
      </c>
      <c r="V114" s="26">
        <f t="shared" ca="1" si="29"/>
        <v>186074</v>
      </c>
      <c r="W114" s="26">
        <f t="shared" ca="1" si="29"/>
        <v>121970</v>
      </c>
      <c r="X114" s="26">
        <f t="shared" ca="1" si="29"/>
        <v>0</v>
      </c>
      <c r="Y114" s="26">
        <f t="shared" ca="1" si="29"/>
        <v>0</v>
      </c>
      <c r="Z114" s="26">
        <f t="shared" ca="1" si="29"/>
        <v>0</v>
      </c>
      <c r="AA114" s="26">
        <f t="shared" ca="1" si="29"/>
        <v>0</v>
      </c>
      <c r="AB114" s="26">
        <f t="shared" ca="1" si="29"/>
        <v>0</v>
      </c>
      <c r="AC114" s="26">
        <f t="shared" ca="1" si="29"/>
        <v>0</v>
      </c>
      <c r="AD114" s="26">
        <f t="shared" ca="1" si="29"/>
        <v>0</v>
      </c>
      <c r="AE114" s="26">
        <f t="shared" ca="1" si="29"/>
        <v>0</v>
      </c>
      <c r="AF114" s="26">
        <f t="shared" ca="1" si="29"/>
        <v>0</v>
      </c>
    </row>
    <row r="117" spans="2:32" ht="17.25">
      <c r="S117" s="69" t="s">
        <v>256</v>
      </c>
      <c r="T117" s="61" t="str">
        <f>T12</f>
        <v>201507</v>
      </c>
      <c r="U117" s="61" t="str">
        <f t="shared" ref="U117:AF117" si="30">U12</f>
        <v>201506</v>
      </c>
      <c r="V117" s="61" t="str">
        <f t="shared" si="30"/>
        <v>201505</v>
      </c>
      <c r="W117" s="61" t="str">
        <f t="shared" si="30"/>
        <v>201504</v>
      </c>
      <c r="X117" s="61" t="str">
        <f t="shared" si="30"/>
        <v>201503</v>
      </c>
      <c r="Y117" s="61" t="str">
        <f t="shared" si="30"/>
        <v>201502</v>
      </c>
      <c r="Z117" s="61" t="str">
        <f t="shared" si="30"/>
        <v>201501</v>
      </c>
      <c r="AA117" s="61" t="str">
        <f t="shared" si="30"/>
        <v>201412</v>
      </c>
      <c r="AB117" s="61" t="str">
        <f t="shared" si="30"/>
        <v>201411</v>
      </c>
      <c r="AC117" s="61" t="str">
        <f t="shared" si="30"/>
        <v>201410</v>
      </c>
      <c r="AD117" s="61" t="str">
        <f t="shared" si="30"/>
        <v>201409</v>
      </c>
      <c r="AE117" s="61" t="str">
        <f t="shared" si="30"/>
        <v>201408</v>
      </c>
      <c r="AF117" s="61" t="str">
        <f t="shared" si="30"/>
        <v>201407</v>
      </c>
    </row>
    <row r="118" spans="2:32">
      <c r="S118" s="294" t="s">
        <v>187</v>
      </c>
      <c r="T118" s="32">
        <f ca="1">T111/T$114</f>
        <v>0.4949066399889005</v>
      </c>
      <c r="U118" s="32">
        <f t="shared" ref="U118:AF118" ca="1" si="31">U111/U$114</f>
        <v>0.4080033891010813</v>
      </c>
      <c r="V118" s="32">
        <f t="shared" ca="1" si="31"/>
        <v>0.42254694368906992</v>
      </c>
      <c r="W118" s="32">
        <f t="shared" ca="1" si="31"/>
        <v>0.71164220710010662</v>
      </c>
      <c r="X118" s="32" t="e">
        <f t="shared" ca="1" si="31"/>
        <v>#DIV/0!</v>
      </c>
      <c r="Y118" s="32" t="e">
        <f t="shared" ca="1" si="31"/>
        <v>#DIV/0!</v>
      </c>
      <c r="Z118" s="32" t="e">
        <f t="shared" ca="1" si="31"/>
        <v>#DIV/0!</v>
      </c>
      <c r="AA118" s="32" t="e">
        <f t="shared" ca="1" si="31"/>
        <v>#DIV/0!</v>
      </c>
      <c r="AB118" s="32" t="e">
        <f t="shared" ca="1" si="31"/>
        <v>#DIV/0!</v>
      </c>
      <c r="AC118" s="32" t="e">
        <f t="shared" ca="1" si="31"/>
        <v>#DIV/0!</v>
      </c>
      <c r="AD118" s="32" t="e">
        <f t="shared" ca="1" si="31"/>
        <v>#DIV/0!</v>
      </c>
      <c r="AE118" s="32" t="e">
        <f t="shared" ca="1" si="31"/>
        <v>#DIV/0!</v>
      </c>
      <c r="AF118" s="32" t="e">
        <f t="shared" ca="1" si="31"/>
        <v>#DIV/0!</v>
      </c>
    </row>
    <row r="119" spans="2:32">
      <c r="S119" s="29" t="s">
        <v>188</v>
      </c>
      <c r="T119" s="32">
        <f t="shared" ref="T119:AF120" ca="1" si="32">T112/T$114</f>
        <v>0.45843161023199436</v>
      </c>
      <c r="U119" s="32">
        <f t="shared" ca="1" si="32"/>
        <v>0.57648340416375277</v>
      </c>
      <c r="V119" s="32">
        <f t="shared" ca="1" si="32"/>
        <v>0.57186925631737906</v>
      </c>
      <c r="W119" s="32">
        <f t="shared" ca="1" si="32"/>
        <v>0.22950725588259407</v>
      </c>
      <c r="X119" s="32" t="e">
        <f t="shared" ca="1" si="32"/>
        <v>#DIV/0!</v>
      </c>
      <c r="Y119" s="32" t="e">
        <f t="shared" ca="1" si="32"/>
        <v>#DIV/0!</v>
      </c>
      <c r="Z119" s="32" t="e">
        <f t="shared" ca="1" si="32"/>
        <v>#DIV/0!</v>
      </c>
      <c r="AA119" s="32" t="e">
        <f t="shared" ca="1" si="32"/>
        <v>#DIV/0!</v>
      </c>
      <c r="AB119" s="32" t="e">
        <f t="shared" ca="1" si="32"/>
        <v>#DIV/0!</v>
      </c>
      <c r="AC119" s="32" t="e">
        <f t="shared" ca="1" si="32"/>
        <v>#DIV/0!</v>
      </c>
      <c r="AD119" s="32" t="e">
        <f t="shared" ca="1" si="32"/>
        <v>#DIV/0!</v>
      </c>
      <c r="AE119" s="32" t="e">
        <f t="shared" ca="1" si="32"/>
        <v>#DIV/0!</v>
      </c>
      <c r="AF119" s="32" t="e">
        <f t="shared" ca="1" si="32"/>
        <v>#DIV/0!</v>
      </c>
    </row>
    <row r="120" spans="2:32">
      <c r="S120" s="29" t="s">
        <v>189</v>
      </c>
      <c r="T120" s="32">
        <f t="shared" ca="1" si="32"/>
        <v>4.6661749779105179E-2</v>
      </c>
      <c r="U120" s="32">
        <f t="shared" ca="1" si="32"/>
        <v>1.5513206735165957E-2</v>
      </c>
      <c r="V120" s="32">
        <f t="shared" ca="1" si="32"/>
        <v>5.5837999935509528E-3</v>
      </c>
      <c r="W120" s="32">
        <f t="shared" ca="1" si="32"/>
        <v>5.8850537017299337E-2</v>
      </c>
      <c r="X120" s="32" t="e">
        <f t="shared" ca="1" si="32"/>
        <v>#DIV/0!</v>
      </c>
      <c r="Y120" s="32" t="e">
        <f t="shared" ca="1" si="32"/>
        <v>#DIV/0!</v>
      </c>
      <c r="Z120" s="32" t="e">
        <f t="shared" ca="1" si="32"/>
        <v>#DIV/0!</v>
      </c>
      <c r="AA120" s="32" t="e">
        <f t="shared" ca="1" si="32"/>
        <v>#DIV/0!</v>
      </c>
      <c r="AB120" s="32" t="e">
        <f t="shared" ca="1" si="32"/>
        <v>#DIV/0!</v>
      </c>
      <c r="AC120" s="32" t="e">
        <f t="shared" ca="1" si="32"/>
        <v>#DIV/0!</v>
      </c>
      <c r="AD120" s="32" t="e">
        <f t="shared" ca="1" si="32"/>
        <v>#DIV/0!</v>
      </c>
      <c r="AE120" s="32" t="e">
        <f t="shared" ca="1" si="32"/>
        <v>#DIV/0!</v>
      </c>
      <c r="AF120" s="32" t="e">
        <f t="shared" ca="1" si="32"/>
        <v>#DIV/0!</v>
      </c>
    </row>
    <row r="125" spans="2:32" ht="17.25">
      <c r="B125" s="26" t="str">
        <f>B1&amp;"各类付费用户占比（付费行为角度）"</f>
        <v>赤瞳之刃各类付费用户占比（付费行为角度）</v>
      </c>
      <c r="S125" s="69" t="s">
        <v>260</v>
      </c>
    </row>
    <row r="126" spans="2:32">
      <c r="P126" s="26" t="s">
        <v>240</v>
      </c>
      <c r="Q126" s="26" t="s">
        <v>196</v>
      </c>
      <c r="R126" s="26" t="s">
        <v>197</v>
      </c>
      <c r="S126" s="70" t="s">
        <v>262</v>
      </c>
      <c r="T126" s="61" t="str">
        <f>T12</f>
        <v>201507</v>
      </c>
      <c r="U126" s="61" t="str">
        <f t="shared" ref="U126:AF126" si="33">U12</f>
        <v>201506</v>
      </c>
      <c r="V126" s="61" t="str">
        <f t="shared" si="33"/>
        <v>201505</v>
      </c>
      <c r="W126" s="61" t="str">
        <f t="shared" si="33"/>
        <v>201504</v>
      </c>
      <c r="X126" s="61" t="str">
        <f t="shared" si="33"/>
        <v>201503</v>
      </c>
      <c r="Y126" s="61" t="str">
        <f t="shared" si="33"/>
        <v>201502</v>
      </c>
      <c r="Z126" s="61" t="str">
        <f t="shared" si="33"/>
        <v>201501</v>
      </c>
      <c r="AA126" s="61" t="str">
        <f t="shared" si="33"/>
        <v>201412</v>
      </c>
      <c r="AB126" s="61" t="str">
        <f t="shared" si="33"/>
        <v>201411</v>
      </c>
      <c r="AC126" s="61" t="str">
        <f t="shared" si="33"/>
        <v>201410</v>
      </c>
      <c r="AD126" s="61" t="str">
        <f t="shared" si="33"/>
        <v>201409</v>
      </c>
      <c r="AE126" s="61" t="str">
        <f t="shared" si="33"/>
        <v>201408</v>
      </c>
      <c r="AF126" s="61" t="str">
        <f t="shared" si="33"/>
        <v>201407</v>
      </c>
    </row>
    <row r="127" spans="2:32">
      <c r="P127" s="26">
        <f>历史数据!F8</f>
        <v>8</v>
      </c>
      <c r="Q127" s="26">
        <f>P127+$B$7</f>
        <v>478</v>
      </c>
      <c r="R127" s="26">
        <f>Q127-历史数据!$B$2</f>
        <v>476</v>
      </c>
      <c r="S127" s="294" t="s">
        <v>261</v>
      </c>
      <c r="T127" s="26">
        <f ca="1">HLOOKUP(T$11,历史数据!$I$3:$XFD$1048576,$R127,FALSE)</f>
        <v>59.77</v>
      </c>
      <c r="U127" s="26">
        <f ca="1">HLOOKUP(U$11,历史数据!$I$3:$XFD$1048576,$R127,FALSE)</f>
        <v>61.15</v>
      </c>
      <c r="V127" s="26">
        <f ca="1">HLOOKUP(V$11,历史数据!$I$3:$XFD$1048576,$R127,FALSE)</f>
        <v>84.32</v>
      </c>
      <c r="W127" s="26">
        <f ca="1">HLOOKUP(W$11,历史数据!$I$3:$XFD$1048576,$R127,FALSE)</f>
        <v>50.63</v>
      </c>
      <c r="X127" s="26">
        <f ca="1">HLOOKUP(X$11,历史数据!$I$3:$XFD$1048576,$R127,FALSE)</f>
        <v>0</v>
      </c>
      <c r="Y127" s="26">
        <f ca="1">HLOOKUP(Y$11,历史数据!$I$3:$XFD$1048576,$R127,FALSE)</f>
        <v>0</v>
      </c>
      <c r="Z127" s="26">
        <f ca="1">HLOOKUP(Z$11,历史数据!$I$3:$XFD$1048576,$R127,FALSE)</f>
        <v>0</v>
      </c>
      <c r="AA127" s="26">
        <f ca="1">HLOOKUP(AA$11,历史数据!$I$3:$XFD$1048576,$R127,FALSE)</f>
        <v>0</v>
      </c>
      <c r="AB127" s="26">
        <f ca="1">HLOOKUP(AB$11,历史数据!$I$3:$XFD$1048576,$R127,FALSE)</f>
        <v>0</v>
      </c>
      <c r="AC127" s="26">
        <f ca="1">HLOOKUP(AC$11,历史数据!$I$3:$XFD$1048576,$R127,FALSE)</f>
        <v>0</v>
      </c>
      <c r="AD127" s="26">
        <f ca="1">HLOOKUP(AD$11,历史数据!$I$3:$XFD$1048576,$R127,FALSE)</f>
        <v>0</v>
      </c>
      <c r="AE127" s="26">
        <f ca="1">HLOOKUP(AE$11,历史数据!$I$3:$XFD$1048576,$R127,FALSE)</f>
        <v>0</v>
      </c>
      <c r="AF127" s="26">
        <f ca="1">HLOOKUP(AF$11,历史数据!$I$3:$XFD$1048576,$R127,FALSE)</f>
        <v>0</v>
      </c>
    </row>
    <row r="128" spans="2:32">
      <c r="P128" s="26">
        <f>历史数据!F20</f>
        <v>20</v>
      </c>
      <c r="Q128" s="26">
        <f>P128+$B$7</f>
        <v>490</v>
      </c>
      <c r="R128" s="26">
        <f>Q128-历史数据!$B$2</f>
        <v>488</v>
      </c>
      <c r="S128" s="29" t="s">
        <v>33</v>
      </c>
      <c r="T128" s="26">
        <f ca="1">HLOOKUP(T$11,历史数据!$I$3:$XFD$1048576,$R128,FALSE)</f>
        <v>59.77</v>
      </c>
      <c r="U128" s="26">
        <f ca="1">HLOOKUP(U$11,历史数据!$I$3:$XFD$1048576,$R128,FALSE)</f>
        <v>61.15</v>
      </c>
      <c r="V128" s="26">
        <f ca="1">HLOOKUP(V$11,历史数据!$I$3:$XFD$1048576,$R128,FALSE)</f>
        <v>84.32</v>
      </c>
      <c r="W128" s="26">
        <f ca="1">HLOOKUP(W$11,历史数据!$I$3:$XFD$1048576,$R128,FALSE)</f>
        <v>50.63</v>
      </c>
      <c r="X128" s="26">
        <f ca="1">HLOOKUP(X$11,历史数据!$I$3:$XFD$1048576,$R128,FALSE)</f>
        <v>0</v>
      </c>
      <c r="Y128" s="26">
        <f ca="1">HLOOKUP(Y$11,历史数据!$I$3:$XFD$1048576,$R128,FALSE)</f>
        <v>0</v>
      </c>
      <c r="Z128" s="26">
        <f ca="1">HLOOKUP(Z$11,历史数据!$I$3:$XFD$1048576,$R128,FALSE)</f>
        <v>0</v>
      </c>
      <c r="AA128" s="26">
        <f ca="1">HLOOKUP(AA$11,历史数据!$I$3:$XFD$1048576,$R128,FALSE)</f>
        <v>0</v>
      </c>
      <c r="AB128" s="26">
        <f ca="1">HLOOKUP(AB$11,历史数据!$I$3:$XFD$1048576,$R128,FALSE)</f>
        <v>0</v>
      </c>
      <c r="AC128" s="26">
        <f ca="1">HLOOKUP(AC$11,历史数据!$I$3:$XFD$1048576,$R128,FALSE)</f>
        <v>0</v>
      </c>
      <c r="AD128" s="26">
        <f ca="1">HLOOKUP(AD$11,历史数据!$I$3:$XFD$1048576,$R128,FALSE)</f>
        <v>0</v>
      </c>
      <c r="AE128" s="26">
        <f ca="1">HLOOKUP(AE$11,历史数据!$I$3:$XFD$1048576,$R128,FALSE)</f>
        <v>0</v>
      </c>
      <c r="AF128" s="26">
        <f ca="1">HLOOKUP(AF$11,历史数据!$I$3:$XFD$1048576,$R128,FALSE)</f>
        <v>0</v>
      </c>
    </row>
    <row r="129" spans="16:34">
      <c r="P129" s="26">
        <f>历史数据!F14</f>
        <v>14</v>
      </c>
      <c r="Q129" s="26">
        <f>P129+$B$7</f>
        <v>484</v>
      </c>
      <c r="R129" s="26">
        <f>Q129-历史数据!$B$2</f>
        <v>482</v>
      </c>
      <c r="S129" s="29" t="s">
        <v>26</v>
      </c>
      <c r="T129" s="26" t="e">
        <f ca="1">HLOOKUP(T$11,历史数据!$I$3:$XFD$1048576,$R129,FALSE)</f>
        <v>#REF!</v>
      </c>
      <c r="U129" s="26" t="e">
        <f ca="1">HLOOKUP(U$11,历史数据!$I$3:$XFD$1048576,$R129,FALSE)</f>
        <v>#REF!</v>
      </c>
      <c r="V129" s="26" t="e">
        <f ca="1">HLOOKUP(V$11,历史数据!$I$3:$XFD$1048576,$R129,FALSE)</f>
        <v>#REF!</v>
      </c>
      <c r="W129" s="26" t="e">
        <f ca="1">HLOOKUP(W$11,历史数据!$I$3:$XFD$1048576,$R129,FALSE)</f>
        <v>#REF!</v>
      </c>
      <c r="X129" s="26" t="e">
        <f ca="1">HLOOKUP(X$11,历史数据!$I$3:$XFD$1048576,$R129,FALSE)</f>
        <v>#REF!</v>
      </c>
      <c r="Y129" s="26" t="e">
        <f ca="1">HLOOKUP(Y$11,历史数据!$I$3:$XFD$1048576,$R129,FALSE)</f>
        <v>#REF!</v>
      </c>
      <c r="Z129" s="26" t="e">
        <f ca="1">HLOOKUP(Z$11,历史数据!$I$3:$XFD$1048576,$R129,FALSE)</f>
        <v>#REF!</v>
      </c>
      <c r="AA129" s="26" t="e">
        <f ca="1">HLOOKUP(AA$11,历史数据!$I$3:$XFD$1048576,$R129,FALSE)</f>
        <v>#REF!</v>
      </c>
      <c r="AB129" s="26" t="e">
        <f ca="1">HLOOKUP(AB$11,历史数据!$I$3:$XFD$1048576,$R129,FALSE)</f>
        <v>#REF!</v>
      </c>
      <c r="AC129" s="26" t="e">
        <f ca="1">HLOOKUP(AC$11,历史数据!$I$3:$XFD$1048576,$R129,FALSE)</f>
        <v>#REF!</v>
      </c>
      <c r="AD129" s="26" t="e">
        <f ca="1">HLOOKUP(AD$11,历史数据!$I$3:$XFD$1048576,$R129,FALSE)</f>
        <v>#REF!</v>
      </c>
      <c r="AE129" s="26" t="e">
        <f ca="1">HLOOKUP(AE$11,历史数据!$I$3:$XFD$1048576,$R129,FALSE)</f>
        <v>#REF!</v>
      </c>
      <c r="AF129" s="26" t="e">
        <f ca="1">HLOOKUP(AF$11,历史数据!$I$3:$XFD$1048576,$R129,FALSE)</f>
        <v>#REF!</v>
      </c>
    </row>
    <row r="130" spans="16:34">
      <c r="P130" s="26">
        <f>历史数据!F45</f>
        <v>45</v>
      </c>
      <c r="Q130" s="26">
        <f>P130+$B$7</f>
        <v>515</v>
      </c>
      <c r="R130" s="26">
        <f>Q130-历史数据!$B$2</f>
        <v>513</v>
      </c>
      <c r="S130" s="294" t="s">
        <v>62</v>
      </c>
      <c r="T130" s="26">
        <f ca="1">HLOOKUP(T$11,历史数据!$I$3:$XFD$1048576,$R130,FALSE)</f>
        <v>49.29</v>
      </c>
      <c r="U130" s="26">
        <f ca="1">HLOOKUP(U$11,历史数据!$I$3:$XFD$1048576,$R130,FALSE)</f>
        <v>45.25</v>
      </c>
      <c r="V130" s="26">
        <f ca="1">HLOOKUP(V$11,历史数据!$I$3:$XFD$1048576,$R130,FALSE)</f>
        <v>57.69</v>
      </c>
      <c r="W130" s="26">
        <f ca="1">HLOOKUP(W$11,历史数据!$I$3:$XFD$1048576,$R130,FALSE)</f>
        <v>42.47</v>
      </c>
      <c r="X130" s="26">
        <f ca="1">HLOOKUP(X$11,历史数据!$I$3:$XFD$1048576,$R130,FALSE)</f>
        <v>0</v>
      </c>
      <c r="Y130" s="26">
        <f ca="1">HLOOKUP(Y$11,历史数据!$I$3:$XFD$1048576,$R130,FALSE)</f>
        <v>0</v>
      </c>
      <c r="Z130" s="26">
        <f ca="1">HLOOKUP(Z$11,历史数据!$I$3:$XFD$1048576,$R130,FALSE)</f>
        <v>0</v>
      </c>
      <c r="AA130" s="26">
        <f ca="1">HLOOKUP(AA$11,历史数据!$I$3:$XFD$1048576,$R130,FALSE)</f>
        <v>0</v>
      </c>
      <c r="AB130" s="26">
        <f ca="1">HLOOKUP(AB$11,历史数据!$I$3:$XFD$1048576,$R130,FALSE)</f>
        <v>0</v>
      </c>
      <c r="AC130" s="26">
        <f ca="1">HLOOKUP(AC$11,历史数据!$I$3:$XFD$1048576,$R130,FALSE)</f>
        <v>0</v>
      </c>
      <c r="AD130" s="26">
        <f ca="1">HLOOKUP(AD$11,历史数据!$I$3:$XFD$1048576,$R130,FALSE)</f>
        <v>0</v>
      </c>
      <c r="AE130" s="26">
        <f ca="1">HLOOKUP(AE$11,历史数据!$I$3:$XFD$1048576,$R130,FALSE)</f>
        <v>0</v>
      </c>
      <c r="AF130" s="26">
        <f ca="1">HLOOKUP(AF$11,历史数据!$I$3:$XFD$1048576,$R130,FALSE)</f>
        <v>0</v>
      </c>
    </row>
    <row r="131" spans="16:34">
      <c r="P131" s="26">
        <f>历史数据!F46</f>
        <v>46</v>
      </c>
      <c r="Q131" s="26">
        <f t="shared" ref="Q131:Q136" si="34">P131+$B$7</f>
        <v>516</v>
      </c>
      <c r="R131" s="26">
        <f>Q131-历史数据!$B$2</f>
        <v>514</v>
      </c>
      <c r="S131" s="29" t="s">
        <v>63</v>
      </c>
      <c r="T131" s="26">
        <f ca="1">HLOOKUP(T$11,历史数据!$I$3:$XFD$1048576,$R131,FALSE)</f>
        <v>50.64</v>
      </c>
      <c r="U131" s="26">
        <f ca="1">HLOOKUP(U$11,历史数据!$I$3:$XFD$1048576,$R131,FALSE)</f>
        <v>42.48</v>
      </c>
      <c r="V131" s="26">
        <f ca="1">HLOOKUP(V$11,历史数据!$I$3:$XFD$1048576,$R131,FALSE)</f>
        <v>57.58</v>
      </c>
      <c r="W131" s="26">
        <f ca="1">HLOOKUP(W$11,历史数据!$I$3:$XFD$1048576,$R131,FALSE)</f>
        <v>96.36</v>
      </c>
      <c r="X131" s="26">
        <f ca="1">HLOOKUP(X$11,历史数据!$I$3:$XFD$1048576,$R131,FALSE)</f>
        <v>0</v>
      </c>
      <c r="Y131" s="26">
        <f ca="1">HLOOKUP(Y$11,历史数据!$I$3:$XFD$1048576,$R131,FALSE)</f>
        <v>0</v>
      </c>
      <c r="Z131" s="26">
        <f ca="1">HLOOKUP(Z$11,历史数据!$I$3:$XFD$1048576,$R131,FALSE)</f>
        <v>0</v>
      </c>
      <c r="AA131" s="26">
        <f ca="1">HLOOKUP(AA$11,历史数据!$I$3:$XFD$1048576,$R131,FALSE)</f>
        <v>0</v>
      </c>
      <c r="AB131" s="26">
        <f ca="1">HLOOKUP(AB$11,历史数据!$I$3:$XFD$1048576,$R131,FALSE)</f>
        <v>0</v>
      </c>
      <c r="AC131" s="26">
        <f ca="1">HLOOKUP(AC$11,历史数据!$I$3:$XFD$1048576,$R131,FALSE)</f>
        <v>0</v>
      </c>
      <c r="AD131" s="26">
        <f ca="1">HLOOKUP(AD$11,历史数据!$I$3:$XFD$1048576,$R131,FALSE)</f>
        <v>0</v>
      </c>
      <c r="AE131" s="26">
        <f ca="1">HLOOKUP(AE$11,历史数据!$I$3:$XFD$1048576,$R131,FALSE)</f>
        <v>0</v>
      </c>
      <c r="AF131" s="26">
        <f ca="1">HLOOKUP(AF$11,历史数据!$I$3:$XFD$1048576,$R131,FALSE)</f>
        <v>0</v>
      </c>
    </row>
    <row r="132" spans="16:34">
      <c r="P132" s="26">
        <f>历史数据!F47</f>
        <v>47</v>
      </c>
      <c r="Q132" s="26">
        <f t="shared" si="34"/>
        <v>517</v>
      </c>
      <c r="R132" s="26">
        <f>Q132-历史数据!$B$2</f>
        <v>515</v>
      </c>
      <c r="S132" s="29" t="s">
        <v>64</v>
      </c>
      <c r="T132" s="26">
        <f ca="1">HLOOKUP(T$11,历史数据!$I$3:$XFD$1048576,$R132,FALSE)</f>
        <v>105.87</v>
      </c>
      <c r="U132" s="26">
        <f ca="1">HLOOKUP(U$11,历史数据!$I$3:$XFD$1048576,$R132,FALSE)</f>
        <v>141.38999999999999</v>
      </c>
      <c r="V132" s="26">
        <f ca="1">HLOOKUP(V$11,历史数据!$I$3:$XFD$1048576,$R132,FALSE)</f>
        <v>234.51</v>
      </c>
      <c r="W132" s="26">
        <f ca="1">HLOOKUP(W$11,历史数据!$I$3:$XFD$1048576,$R132,FALSE)</f>
        <v>0</v>
      </c>
      <c r="X132" s="26">
        <f ca="1">HLOOKUP(X$11,历史数据!$I$3:$XFD$1048576,$R132,FALSE)</f>
        <v>0</v>
      </c>
      <c r="Y132" s="26">
        <f ca="1">HLOOKUP(Y$11,历史数据!$I$3:$XFD$1048576,$R132,FALSE)</f>
        <v>0</v>
      </c>
      <c r="Z132" s="26">
        <f ca="1">HLOOKUP(Z$11,历史数据!$I$3:$XFD$1048576,$R132,FALSE)</f>
        <v>0</v>
      </c>
      <c r="AA132" s="26">
        <f ca="1">HLOOKUP(AA$11,历史数据!$I$3:$XFD$1048576,$R132,FALSE)</f>
        <v>0</v>
      </c>
      <c r="AB132" s="26">
        <f ca="1">HLOOKUP(AB$11,历史数据!$I$3:$XFD$1048576,$R132,FALSE)</f>
        <v>0</v>
      </c>
      <c r="AC132" s="26">
        <f ca="1">HLOOKUP(AC$11,历史数据!$I$3:$XFD$1048576,$R132,FALSE)</f>
        <v>0</v>
      </c>
      <c r="AD132" s="26">
        <f ca="1">HLOOKUP(AD$11,历史数据!$I$3:$XFD$1048576,$R132,FALSE)</f>
        <v>0</v>
      </c>
      <c r="AE132" s="26">
        <f ca="1">HLOOKUP(AE$11,历史数据!$I$3:$XFD$1048576,$R132,FALSE)</f>
        <v>0</v>
      </c>
      <c r="AF132" s="26">
        <f ca="1">HLOOKUP(AF$11,历史数据!$I$3:$XFD$1048576,$R132,FALSE)</f>
        <v>0</v>
      </c>
    </row>
    <row r="133" spans="16:34">
      <c r="P133" s="26">
        <f>历史数据!F48</f>
        <v>48</v>
      </c>
      <c r="Q133" s="26">
        <f t="shared" si="34"/>
        <v>518</v>
      </c>
      <c r="R133" s="26">
        <f>Q133-历史数据!$B$2</f>
        <v>516</v>
      </c>
      <c r="S133" s="29" t="s">
        <v>65</v>
      </c>
      <c r="T133" s="26">
        <f ca="1">HLOOKUP(T$11,历史数据!$I$3:$XFD$1048576,$R133,FALSE)</f>
        <v>33.51</v>
      </c>
      <c r="U133" s="26">
        <f ca="1">HLOOKUP(U$11,历史数据!$I$3:$XFD$1048576,$R133,FALSE)</f>
        <v>26.31</v>
      </c>
      <c r="V133" s="26">
        <f ca="1">HLOOKUP(V$11,历史数据!$I$3:$XFD$1048576,$R133,FALSE)</f>
        <v>38.619999999999997</v>
      </c>
      <c r="W133" s="26">
        <f ca="1">HLOOKUP(W$11,历史数据!$I$3:$XFD$1048576,$R133,FALSE)</f>
        <v>38.049999999999997</v>
      </c>
      <c r="X133" s="26">
        <f ca="1">HLOOKUP(X$11,历史数据!$I$3:$XFD$1048576,$R133,FALSE)</f>
        <v>0</v>
      </c>
      <c r="Y133" s="26">
        <f ca="1">HLOOKUP(Y$11,历史数据!$I$3:$XFD$1048576,$R133,FALSE)</f>
        <v>0</v>
      </c>
      <c r="Z133" s="26">
        <f ca="1">HLOOKUP(Z$11,历史数据!$I$3:$XFD$1048576,$R133,FALSE)</f>
        <v>0</v>
      </c>
      <c r="AA133" s="26">
        <f ca="1">HLOOKUP(AA$11,历史数据!$I$3:$XFD$1048576,$R133,FALSE)</f>
        <v>0</v>
      </c>
      <c r="AB133" s="26">
        <f ca="1">HLOOKUP(AB$11,历史数据!$I$3:$XFD$1048576,$R133,FALSE)</f>
        <v>0</v>
      </c>
      <c r="AC133" s="26">
        <f ca="1">HLOOKUP(AC$11,历史数据!$I$3:$XFD$1048576,$R133,FALSE)</f>
        <v>0</v>
      </c>
      <c r="AD133" s="26">
        <f ca="1">HLOOKUP(AD$11,历史数据!$I$3:$XFD$1048576,$R133,FALSE)</f>
        <v>0</v>
      </c>
      <c r="AE133" s="26">
        <f ca="1">HLOOKUP(AE$11,历史数据!$I$3:$XFD$1048576,$R133,FALSE)</f>
        <v>0</v>
      </c>
      <c r="AF133" s="26">
        <f ca="1">HLOOKUP(AF$11,历史数据!$I$3:$XFD$1048576,$R133,FALSE)</f>
        <v>0</v>
      </c>
    </row>
    <row r="134" spans="16:34">
      <c r="P134" s="26">
        <f>历史数据!F49</f>
        <v>49</v>
      </c>
      <c r="Q134" s="26">
        <f t="shared" si="34"/>
        <v>519</v>
      </c>
      <c r="R134" s="26">
        <f>Q134-历史数据!$B$2</f>
        <v>517</v>
      </c>
      <c r="S134" s="294" t="s">
        <v>66</v>
      </c>
      <c r="T134" s="26">
        <f ca="1">HLOOKUP(T$11,历史数据!$I$3:$XFD$1048576,$R134,FALSE)</f>
        <v>49.29</v>
      </c>
      <c r="U134" s="26">
        <f ca="1">HLOOKUP(U$11,历史数据!$I$3:$XFD$1048576,$R134,FALSE)</f>
        <v>45.25</v>
      </c>
      <c r="V134" s="26">
        <f ca="1">HLOOKUP(V$11,历史数据!$I$3:$XFD$1048576,$R134,FALSE)</f>
        <v>57.69</v>
      </c>
      <c r="W134" s="26">
        <f ca="1">HLOOKUP(W$11,历史数据!$I$3:$XFD$1048576,$R134,FALSE)</f>
        <v>42.47</v>
      </c>
      <c r="X134" s="26">
        <f ca="1">HLOOKUP(X$11,历史数据!$I$3:$XFD$1048576,$R134,FALSE)</f>
        <v>0</v>
      </c>
      <c r="Y134" s="26">
        <f ca="1">HLOOKUP(Y$11,历史数据!$I$3:$XFD$1048576,$R134,FALSE)</f>
        <v>0</v>
      </c>
      <c r="Z134" s="26">
        <f ca="1">HLOOKUP(Z$11,历史数据!$I$3:$XFD$1048576,$R134,FALSE)</f>
        <v>0</v>
      </c>
      <c r="AA134" s="26">
        <f ca="1">HLOOKUP(AA$11,历史数据!$I$3:$XFD$1048576,$R134,FALSE)</f>
        <v>0</v>
      </c>
      <c r="AB134" s="26">
        <f ca="1">HLOOKUP(AB$11,历史数据!$I$3:$XFD$1048576,$R134,FALSE)</f>
        <v>0</v>
      </c>
      <c r="AC134" s="26">
        <f ca="1">HLOOKUP(AC$11,历史数据!$I$3:$XFD$1048576,$R134,FALSE)</f>
        <v>0</v>
      </c>
      <c r="AD134" s="26">
        <f ca="1">HLOOKUP(AD$11,历史数据!$I$3:$XFD$1048576,$R134,FALSE)</f>
        <v>0</v>
      </c>
      <c r="AE134" s="26">
        <f ca="1">HLOOKUP(AE$11,历史数据!$I$3:$XFD$1048576,$R134,FALSE)</f>
        <v>0</v>
      </c>
      <c r="AF134" s="26">
        <f ca="1">HLOOKUP(AF$11,历史数据!$I$3:$XFD$1048576,$R134,FALSE)</f>
        <v>0</v>
      </c>
    </row>
    <row r="135" spans="16:34">
      <c r="P135" s="26">
        <f>历史数据!F50</f>
        <v>50</v>
      </c>
      <c r="Q135" s="26">
        <f t="shared" si="34"/>
        <v>520</v>
      </c>
      <c r="R135" s="26">
        <f>Q135-历史数据!$B$2</f>
        <v>518</v>
      </c>
      <c r="S135" s="29" t="s">
        <v>67</v>
      </c>
      <c r="T135" s="26">
        <f ca="1">HLOOKUP(T$11,历史数据!$I$3:$XFD$1048576,$R135,FALSE)</f>
        <v>75.819999999999993</v>
      </c>
      <c r="U135" s="26">
        <f ca="1">HLOOKUP(U$11,历史数据!$I$3:$XFD$1048576,$R135,FALSE)</f>
        <v>82.35</v>
      </c>
      <c r="V135" s="26">
        <f ca="1">HLOOKUP(V$11,历史数据!$I$3:$XFD$1048576,$R135,FALSE)</f>
        <v>128.83000000000001</v>
      </c>
      <c r="W135" s="26">
        <f ca="1">HLOOKUP(W$11,历史数据!$I$3:$XFD$1048576,$R135,FALSE)</f>
        <v>86.13</v>
      </c>
      <c r="X135" s="26">
        <f ca="1">HLOOKUP(X$11,历史数据!$I$3:$XFD$1048576,$R135,FALSE)</f>
        <v>0</v>
      </c>
      <c r="Y135" s="26">
        <f ca="1">HLOOKUP(Y$11,历史数据!$I$3:$XFD$1048576,$R135,FALSE)</f>
        <v>0</v>
      </c>
      <c r="Z135" s="26">
        <f ca="1">HLOOKUP(Z$11,历史数据!$I$3:$XFD$1048576,$R135,FALSE)</f>
        <v>0</v>
      </c>
      <c r="AA135" s="26">
        <f ca="1">HLOOKUP(AA$11,历史数据!$I$3:$XFD$1048576,$R135,FALSE)</f>
        <v>0</v>
      </c>
      <c r="AB135" s="26">
        <f ca="1">HLOOKUP(AB$11,历史数据!$I$3:$XFD$1048576,$R135,FALSE)</f>
        <v>0</v>
      </c>
      <c r="AC135" s="26">
        <f ca="1">HLOOKUP(AC$11,历史数据!$I$3:$XFD$1048576,$R135,FALSE)</f>
        <v>0</v>
      </c>
      <c r="AD135" s="26">
        <f ca="1">HLOOKUP(AD$11,历史数据!$I$3:$XFD$1048576,$R135,FALSE)</f>
        <v>0</v>
      </c>
      <c r="AE135" s="26">
        <f ca="1">HLOOKUP(AE$11,历史数据!$I$3:$XFD$1048576,$R135,FALSE)</f>
        <v>0</v>
      </c>
      <c r="AF135" s="26">
        <f ca="1">HLOOKUP(AF$11,历史数据!$I$3:$XFD$1048576,$R135,FALSE)</f>
        <v>0</v>
      </c>
    </row>
    <row r="136" spans="16:34">
      <c r="P136" s="26">
        <f>历史数据!F51</f>
        <v>51</v>
      </c>
      <c r="Q136" s="26">
        <f t="shared" si="34"/>
        <v>521</v>
      </c>
      <c r="R136" s="26">
        <f>Q136-历史数据!$B$2</f>
        <v>519</v>
      </c>
      <c r="S136" s="29" t="s">
        <v>68</v>
      </c>
      <c r="T136" s="26">
        <f ca="1">HLOOKUP(T$11,历史数据!$I$3:$XFD$1048576,$R136,FALSE)</f>
        <v>72.61</v>
      </c>
      <c r="U136" s="26">
        <f ca="1">HLOOKUP(U$11,历史数据!$I$3:$XFD$1048576,$R136,FALSE)</f>
        <v>46.14</v>
      </c>
      <c r="V136" s="26">
        <f ca="1">HLOOKUP(V$11,历史数据!$I$3:$XFD$1048576,$R136,FALSE)</f>
        <v>61.12</v>
      </c>
      <c r="W136" s="26">
        <f ca="1">HLOOKUP(W$11,历史数据!$I$3:$XFD$1048576,$R136,FALSE)</f>
        <v>179.45</v>
      </c>
      <c r="X136" s="26">
        <f ca="1">HLOOKUP(X$11,历史数据!$I$3:$XFD$1048576,$R136,FALSE)</f>
        <v>0</v>
      </c>
      <c r="Y136" s="26">
        <f ca="1">HLOOKUP(Y$11,历史数据!$I$3:$XFD$1048576,$R136,FALSE)</f>
        <v>0</v>
      </c>
      <c r="Z136" s="26">
        <f ca="1">HLOOKUP(Z$11,历史数据!$I$3:$XFD$1048576,$R136,FALSE)</f>
        <v>0</v>
      </c>
      <c r="AA136" s="26">
        <f ca="1">HLOOKUP(AA$11,历史数据!$I$3:$XFD$1048576,$R136,FALSE)</f>
        <v>0</v>
      </c>
      <c r="AB136" s="26">
        <f ca="1">HLOOKUP(AB$11,历史数据!$I$3:$XFD$1048576,$R136,FALSE)</f>
        <v>0</v>
      </c>
      <c r="AC136" s="26">
        <f ca="1">HLOOKUP(AC$11,历史数据!$I$3:$XFD$1048576,$R136,FALSE)</f>
        <v>0</v>
      </c>
      <c r="AD136" s="26">
        <f ca="1">HLOOKUP(AD$11,历史数据!$I$3:$XFD$1048576,$R136,FALSE)</f>
        <v>0</v>
      </c>
      <c r="AE136" s="26">
        <f ca="1">HLOOKUP(AE$11,历史数据!$I$3:$XFD$1048576,$R136,FALSE)</f>
        <v>0</v>
      </c>
      <c r="AF136" s="26">
        <f ca="1">HLOOKUP(AF$11,历史数据!$I$3:$XFD$1048576,$R136,FALSE)</f>
        <v>0</v>
      </c>
    </row>
    <row r="141" spans="16:34" ht="17.25">
      <c r="S141" s="69" t="s">
        <v>263</v>
      </c>
    </row>
    <row r="142" spans="16:34">
      <c r="T142" s="61" t="str">
        <f>T12</f>
        <v>201507</v>
      </c>
      <c r="U142" s="61" t="str">
        <f t="shared" ref="U142:AF142" si="35">U12</f>
        <v>201506</v>
      </c>
      <c r="V142" s="61" t="str">
        <f t="shared" si="35"/>
        <v>201505</v>
      </c>
      <c r="W142" s="61" t="str">
        <f t="shared" si="35"/>
        <v>201504</v>
      </c>
      <c r="X142" s="61" t="str">
        <f t="shared" si="35"/>
        <v>201503</v>
      </c>
      <c r="Y142" s="61" t="str">
        <f t="shared" si="35"/>
        <v>201502</v>
      </c>
      <c r="Z142" s="61" t="str">
        <f t="shared" si="35"/>
        <v>201501</v>
      </c>
      <c r="AA142" s="61" t="str">
        <f t="shared" si="35"/>
        <v>201412</v>
      </c>
      <c r="AB142" s="61" t="str">
        <f t="shared" si="35"/>
        <v>201411</v>
      </c>
      <c r="AC142" s="61" t="str">
        <f t="shared" si="35"/>
        <v>201410</v>
      </c>
      <c r="AD142" s="61" t="str">
        <f t="shared" si="35"/>
        <v>201409</v>
      </c>
      <c r="AE142" s="61" t="str">
        <f t="shared" si="35"/>
        <v>201408</v>
      </c>
      <c r="AF142" s="61" t="str">
        <f t="shared" si="35"/>
        <v>201407</v>
      </c>
      <c r="AG142" s="26" t="s">
        <v>555</v>
      </c>
      <c r="AH142" s="26" t="s">
        <v>556</v>
      </c>
    </row>
    <row r="143" spans="16:34">
      <c r="P143" s="26">
        <f>历史数据!F29</f>
        <v>29</v>
      </c>
      <c r="Q143" s="26">
        <f>P143+$B$7</f>
        <v>499</v>
      </c>
      <c r="R143" s="26">
        <f>Q143-历史数据!$B$2</f>
        <v>497</v>
      </c>
      <c r="S143" s="294" t="s">
        <v>43</v>
      </c>
      <c r="T143" s="30">
        <f ca="1">HLOOKUP(T$11,历史数据!$I$3:$XFD$1048576,$R143,FALSE)</f>
        <v>3.0000000000000001E-3</v>
      </c>
      <c r="U143" s="30">
        <f ca="1">HLOOKUP(U$11,历史数据!$I$3:$XFD$1048576,$R143,FALSE)</f>
        <v>3.7000000000000002E-3</v>
      </c>
      <c r="V143" s="30">
        <f ca="1">HLOOKUP(V$11,历史数据!$I$3:$XFD$1048576,$R143,FALSE)</f>
        <v>3.7000000000000002E-3</v>
      </c>
      <c r="W143" s="30">
        <f ca="1">HLOOKUP(W$11,历史数据!$I$3:$XFD$1048576,$R143,FALSE)</f>
        <v>1.0999999999999999E-2</v>
      </c>
      <c r="X143" s="30">
        <f ca="1">HLOOKUP(X$11,历史数据!$I$3:$XFD$1048576,$R143,FALSE)</f>
        <v>0</v>
      </c>
      <c r="Y143" s="30">
        <f ca="1">HLOOKUP(Y$11,历史数据!$I$3:$XFD$1048576,$R143,FALSE)</f>
        <v>0</v>
      </c>
      <c r="Z143" s="30">
        <f ca="1">HLOOKUP(Z$11,历史数据!$I$3:$XFD$1048576,$R143,FALSE)</f>
        <v>0</v>
      </c>
      <c r="AA143" s="30">
        <f ca="1">HLOOKUP(AA$11,历史数据!$I$3:$XFD$1048576,$R143,FALSE)</f>
        <v>0</v>
      </c>
      <c r="AB143" s="30">
        <f ca="1">HLOOKUP(AB$11,历史数据!$I$3:$XFD$1048576,$R143,FALSE)</f>
        <v>0</v>
      </c>
      <c r="AC143" s="30">
        <f ca="1">HLOOKUP(AC$11,历史数据!$I$3:$XFD$1048576,$R143,FALSE)</f>
        <v>0</v>
      </c>
      <c r="AD143" s="30">
        <f ca="1">HLOOKUP(AD$11,历史数据!$I$3:$XFD$1048576,$R143,FALSE)</f>
        <v>0</v>
      </c>
      <c r="AE143" s="30">
        <f ca="1">HLOOKUP(AE$11,历史数据!$I$3:$XFD$1048576,$R143,FALSE)</f>
        <v>0</v>
      </c>
      <c r="AF143" s="30">
        <f ca="1">HLOOKUP(AF$11,历史数据!$I$3:$XFD$1048576,$R143,FALSE)</f>
        <v>0</v>
      </c>
      <c r="AG143" s="32" t="e">
        <f ca="1">T143/AF143-1</f>
        <v>#DIV/0!</v>
      </c>
      <c r="AH143" s="32">
        <f ca="1">T143/U143-1</f>
        <v>-0.18918918918918926</v>
      </c>
    </row>
    <row r="144" spans="16:34">
      <c r="P144" s="26">
        <f>历史数据!F31</f>
        <v>31</v>
      </c>
      <c r="Q144" s="26">
        <f>P144+$B$7</f>
        <v>501</v>
      </c>
      <c r="R144" s="26">
        <f>Q144-历史数据!$B$2</f>
        <v>499</v>
      </c>
      <c r="S144" s="29" t="s">
        <v>45</v>
      </c>
      <c r="T144" s="30">
        <f ca="1">HLOOKUP(T$11,历史数据!$I$3:$XFD$1048576,$R144,FALSE)</f>
        <v>2.0999999999999999E-3</v>
      </c>
      <c r="U144" s="30">
        <f ca="1">HLOOKUP(U$11,历史数据!$I$3:$XFD$1048576,$R144,FALSE)</f>
        <v>2.3E-3</v>
      </c>
      <c r="V144" s="30">
        <f ca="1">HLOOKUP(V$11,历史数据!$I$3:$XFD$1048576,$R144,FALSE)</f>
        <v>2.5000000000000001E-3</v>
      </c>
      <c r="W144" s="30">
        <f ca="1">HLOOKUP(W$11,历史数据!$I$3:$XFD$1048576,$R144,FALSE)</f>
        <v>9.4999999999999998E-3</v>
      </c>
      <c r="X144" s="30">
        <f ca="1">HLOOKUP(X$11,历史数据!$I$3:$XFD$1048576,$R144,FALSE)</f>
        <v>0</v>
      </c>
      <c r="Y144" s="30">
        <f ca="1">HLOOKUP(Y$11,历史数据!$I$3:$XFD$1048576,$R144,FALSE)</f>
        <v>0</v>
      </c>
      <c r="Z144" s="30">
        <f ca="1">HLOOKUP(Z$11,历史数据!$I$3:$XFD$1048576,$R144,FALSE)</f>
        <v>0</v>
      </c>
      <c r="AA144" s="30">
        <f ca="1">HLOOKUP(AA$11,历史数据!$I$3:$XFD$1048576,$R144,FALSE)</f>
        <v>0</v>
      </c>
      <c r="AB144" s="30">
        <f ca="1">HLOOKUP(AB$11,历史数据!$I$3:$XFD$1048576,$R144,FALSE)</f>
        <v>0</v>
      </c>
      <c r="AC144" s="30">
        <f ca="1">HLOOKUP(AC$11,历史数据!$I$3:$XFD$1048576,$R144,FALSE)</f>
        <v>0</v>
      </c>
      <c r="AD144" s="30">
        <f ca="1">HLOOKUP(AD$11,历史数据!$I$3:$XFD$1048576,$R144,FALSE)</f>
        <v>0</v>
      </c>
      <c r="AE144" s="30">
        <f ca="1">HLOOKUP(AE$11,历史数据!$I$3:$XFD$1048576,$R144,FALSE)</f>
        <v>0</v>
      </c>
      <c r="AF144" s="30">
        <f ca="1">HLOOKUP(AF$11,历史数据!$I$3:$XFD$1048576,$R144,FALSE)</f>
        <v>0</v>
      </c>
      <c r="AG144" s="32" t="e">
        <f ca="1">T144/AF144-1</f>
        <v>#DIV/0!</v>
      </c>
      <c r="AH144" s="32">
        <f ca="1">T144/U144-1</f>
        <v>-8.6956521739130488E-2</v>
      </c>
    </row>
    <row r="145" spans="2:34">
      <c r="P145" s="26">
        <f>历史数据!F32</f>
        <v>32</v>
      </c>
      <c r="Q145" s="26">
        <f>P145+$B$7</f>
        <v>502</v>
      </c>
      <c r="R145" s="26">
        <f>Q145-历史数据!$B$2</f>
        <v>500</v>
      </c>
      <c r="S145" s="29" t="s">
        <v>46</v>
      </c>
      <c r="T145" s="30">
        <f ca="1">HLOOKUP(T$11,历史数据!$I$3:$XFD$1048576,$R145,FALSE)</f>
        <v>9.9000000000000008E-3</v>
      </c>
      <c r="U145" s="30">
        <f ca="1">HLOOKUP(U$11,历史数据!$I$3:$XFD$1048576,$R145,FALSE)</f>
        <v>1.2500000000000001E-2</v>
      </c>
      <c r="V145" s="30">
        <f ca="1">HLOOKUP(V$11,历史数据!$I$3:$XFD$1048576,$R145,FALSE)</f>
        <v>2.1499999999999998E-2</v>
      </c>
      <c r="W145" s="30">
        <f ca="1">HLOOKUP(W$11,历史数据!$I$3:$XFD$1048576,$R145,FALSE)</f>
        <v>9.5000000000000001E-2</v>
      </c>
      <c r="X145" s="30">
        <f ca="1">HLOOKUP(X$11,历史数据!$I$3:$XFD$1048576,$R145,FALSE)</f>
        <v>0</v>
      </c>
      <c r="Y145" s="30">
        <f ca="1">HLOOKUP(Y$11,历史数据!$I$3:$XFD$1048576,$R145,FALSE)</f>
        <v>0</v>
      </c>
      <c r="Z145" s="30">
        <f ca="1">HLOOKUP(Z$11,历史数据!$I$3:$XFD$1048576,$R145,FALSE)</f>
        <v>0</v>
      </c>
      <c r="AA145" s="30">
        <f ca="1">HLOOKUP(AA$11,历史数据!$I$3:$XFD$1048576,$R145,FALSE)</f>
        <v>0</v>
      </c>
      <c r="AB145" s="30">
        <f ca="1">HLOOKUP(AB$11,历史数据!$I$3:$XFD$1048576,$R145,FALSE)</f>
        <v>0</v>
      </c>
      <c r="AC145" s="30">
        <f ca="1">HLOOKUP(AC$11,历史数据!$I$3:$XFD$1048576,$R145,FALSE)</f>
        <v>0</v>
      </c>
      <c r="AD145" s="30">
        <f ca="1">HLOOKUP(AD$11,历史数据!$I$3:$XFD$1048576,$R145,FALSE)</f>
        <v>0</v>
      </c>
      <c r="AE145" s="30">
        <f ca="1">HLOOKUP(AE$11,历史数据!$I$3:$XFD$1048576,$R145,FALSE)</f>
        <v>0</v>
      </c>
      <c r="AF145" s="30">
        <f ca="1">HLOOKUP(AF$11,历史数据!$I$3:$XFD$1048576,$R145,FALSE)</f>
        <v>0</v>
      </c>
      <c r="AG145" s="32" t="e">
        <f ca="1">T145/AF145-1</f>
        <v>#DIV/0!</v>
      </c>
      <c r="AH145" s="32">
        <f ca="1">T145/U145-1</f>
        <v>-0.20799999999999996</v>
      </c>
    </row>
    <row r="146" spans="2:34">
      <c r="P146" s="26">
        <f>历史数据!F33</f>
        <v>33</v>
      </c>
      <c r="Q146" s="26">
        <f>P146+$B$7</f>
        <v>503</v>
      </c>
      <c r="R146" s="26">
        <f>Q146-历史数据!$B$2</f>
        <v>501</v>
      </c>
      <c r="S146" s="29" t="s">
        <v>47</v>
      </c>
      <c r="T146" s="30">
        <f ca="1">HLOOKUP(T$11,历史数据!$I$3:$XFD$1048576,$R146,FALSE)</f>
        <v>3.5999999999999999E-3</v>
      </c>
      <c r="U146" s="30">
        <f ca="1">HLOOKUP(U$11,历史数据!$I$3:$XFD$1048576,$R146,FALSE)</f>
        <v>7.1000000000000004E-3</v>
      </c>
      <c r="V146" s="30">
        <f ca="1">HLOOKUP(V$11,历史数据!$I$3:$XFD$1048576,$R146,FALSE)</f>
        <v>2.0299999999999999E-2</v>
      </c>
      <c r="W146" s="30">
        <f ca="1">HLOOKUP(W$11,历史数据!$I$3:$XFD$1048576,$R146,FALSE)</f>
        <v>4.6800000000000001E-2</v>
      </c>
      <c r="X146" s="30">
        <f ca="1">HLOOKUP(X$11,历史数据!$I$3:$XFD$1048576,$R146,FALSE)</f>
        <v>0</v>
      </c>
      <c r="Y146" s="30">
        <f ca="1">HLOOKUP(Y$11,历史数据!$I$3:$XFD$1048576,$R146,FALSE)</f>
        <v>0</v>
      </c>
      <c r="Z146" s="30">
        <f ca="1">HLOOKUP(Z$11,历史数据!$I$3:$XFD$1048576,$R146,FALSE)</f>
        <v>0</v>
      </c>
      <c r="AA146" s="30">
        <f ca="1">HLOOKUP(AA$11,历史数据!$I$3:$XFD$1048576,$R146,FALSE)</f>
        <v>0</v>
      </c>
      <c r="AB146" s="30">
        <f ca="1">HLOOKUP(AB$11,历史数据!$I$3:$XFD$1048576,$R146,FALSE)</f>
        <v>0</v>
      </c>
      <c r="AC146" s="30">
        <f ca="1">HLOOKUP(AC$11,历史数据!$I$3:$XFD$1048576,$R146,FALSE)</f>
        <v>0</v>
      </c>
      <c r="AD146" s="30">
        <f ca="1">HLOOKUP(AD$11,历史数据!$I$3:$XFD$1048576,$R146,FALSE)</f>
        <v>0</v>
      </c>
      <c r="AE146" s="30">
        <f ca="1">HLOOKUP(AE$11,历史数据!$I$3:$XFD$1048576,$R146,FALSE)</f>
        <v>0</v>
      </c>
      <c r="AF146" s="30">
        <f ca="1">HLOOKUP(AF$11,历史数据!$I$3:$XFD$1048576,$R146,FALSE)</f>
        <v>0</v>
      </c>
      <c r="AG146" s="32" t="e">
        <f ca="1">T146/AF146-1</f>
        <v>#DIV/0!</v>
      </c>
      <c r="AH146" s="32">
        <f ca="1">T146/U146-1</f>
        <v>-0.49295774647887325</v>
      </c>
    </row>
    <row r="148" spans="2:34">
      <c r="B148" s="26" t="str">
        <f>B1&amp;"各类付费用户占比（活跃类型角度）"</f>
        <v>赤瞳之刃各类付费用户占比（活跃类型角度）</v>
      </c>
    </row>
    <row r="151" spans="2:34">
      <c r="S151" s="25" t="s">
        <v>266</v>
      </c>
    </row>
    <row r="152" spans="2:34">
      <c r="S152" s="26" t="s">
        <v>373</v>
      </c>
      <c r="T152" s="26">
        <v>-2</v>
      </c>
      <c r="U152" s="26">
        <v>-1</v>
      </c>
      <c r="V152" s="26">
        <v>0</v>
      </c>
    </row>
    <row r="153" spans="2:34">
      <c r="R153" s="26" t="s">
        <v>372</v>
      </c>
      <c r="S153" s="26" t="s">
        <v>370</v>
      </c>
      <c r="T153" s="61" t="str">
        <f>TEXT(DATE(YEAR($B$2),MONTH($B$2)+T152,DAY($B$2)),"yyyymm")</f>
        <v>201505</v>
      </c>
      <c r="U153" s="61" t="str">
        <f>TEXT(DATE(YEAR($B$2),MONTH($B$2)+U152,DAY($B$2)),"yyyymm")</f>
        <v>201506</v>
      </c>
      <c r="V153" s="61" t="str">
        <f>TEXT(DATE(YEAR($B$2),MONTH($B$2)+V152,DAY($B$2)),"yyyymm")</f>
        <v>201507</v>
      </c>
    </row>
    <row r="154" spans="2:34">
      <c r="R154" s="32">
        <f ca="1">AVERAGEIF('KPI-2015'!F135:Q135,"&gt;0",'KPI-2015'!F135:Q135)</f>
        <v>0.84171873800359009</v>
      </c>
      <c r="S154" s="26" t="s">
        <v>371</v>
      </c>
      <c r="T154" s="181" t="str">
        <f>T11</f>
        <v>201507</v>
      </c>
    </row>
    <row r="155" spans="2:34" ht="21">
      <c r="R155" s="26" t="s">
        <v>447</v>
      </c>
      <c r="S155" s="183" t="str">
        <f>"月度-"&amp;B3</f>
        <v>月度-201507</v>
      </c>
      <c r="T155" s="184" t="s">
        <v>359</v>
      </c>
      <c r="U155" s="184" t="s">
        <v>360</v>
      </c>
      <c r="V155" s="184" t="s">
        <v>361</v>
      </c>
      <c r="W155" s="184" t="s">
        <v>362</v>
      </c>
    </row>
    <row r="156" spans="2:34" ht="18">
      <c r="R156" s="26">
        <v>120</v>
      </c>
      <c r="S156" s="175" t="s">
        <v>363</v>
      </c>
      <c r="T156" s="176">
        <f ca="1">HLOOKUP($T$154,'KPI-2015'!$F$18:$Q$1048576,'KPI-2015'!$B$34+R156,FALSE)</f>
        <v>136943</v>
      </c>
      <c r="U156" s="176">
        <f>HLOOKUP($T$154,'KPI-2015'!$F$18:$Q$1048576,'KPI-2015'!$B$33+R156,FALSE)</f>
        <v>3445873.8</v>
      </c>
      <c r="V156" s="177">
        <f ca="1">T156/U156</f>
        <v>3.974115360812111E-2</v>
      </c>
      <c r="W156" s="178">
        <f ca="1">T156-U156</f>
        <v>-3308930.8</v>
      </c>
    </row>
    <row r="157" spans="2:34" ht="18">
      <c r="S157" s="175" t="s">
        <v>364</v>
      </c>
      <c r="T157" s="176">
        <f>HLOOKUP($T$154,'KPI-2015'!$F$18:$Q$1048576,'KPI-2015'!$B$38,FALSE)</f>
        <v>9247933.459999999</v>
      </c>
      <c r="U157" s="176">
        <f>HLOOKUP($T$154,'KPI-2015'!$F$18:$Q$1048576,'KPI-2015'!$B$37+R156,FALSE)</f>
        <v>2756699.04</v>
      </c>
      <c r="V157" s="177">
        <f>T157/U157</f>
        <v>3.3547127654529887</v>
      </c>
      <c r="W157" s="178">
        <f>T157-U157</f>
        <v>6491234.419999999</v>
      </c>
    </row>
    <row r="158" spans="2:34" ht="18">
      <c r="S158" s="191" t="s">
        <v>374</v>
      </c>
      <c r="T158" s="192">
        <f ca="1">T156*R154</f>
        <v>115267.48913842563</v>
      </c>
      <c r="U158" s="193"/>
      <c r="V158" s="195">
        <f ca="1">T158/U157</f>
        <v>4.1813592077293148E-2</v>
      </c>
      <c r="W158" s="180"/>
    </row>
    <row r="160" spans="2:34" ht="21">
      <c r="S160" s="183" t="s">
        <v>365</v>
      </c>
      <c r="T160" s="184" t="s">
        <v>366</v>
      </c>
      <c r="U160" s="184" t="s">
        <v>367</v>
      </c>
      <c r="V160" s="184" t="s">
        <v>361</v>
      </c>
      <c r="W160" s="184" t="s">
        <v>362</v>
      </c>
    </row>
    <row r="161" spans="18:23" ht="18">
      <c r="S161" s="175" t="s">
        <v>363</v>
      </c>
      <c r="T161" s="176">
        <f ca="1">HLOOKUP($T$153,'KPI-2015'!$F$18:$Q$1048576,'KPI-2015'!$B$34+R156,FALSE)+HLOOKUP($U$153,'KPI-2015'!$F$18:$Q$1048576,'KPI-2015'!$B$34+R156,FALSE)+HLOOKUP($V$153,'KPI-2015'!$F$18:$Q$1048576,'KPI-2015'!$B$34+R156,FALSE)</f>
        <v>471739</v>
      </c>
      <c r="U161" s="176">
        <f>HLOOKUP($T$153,'KPI-2015'!$F$18:$Q$1048576,'KPI-2015'!$B$33+R156,FALSE)+HLOOKUP($U$153,'KPI-2015'!$F$18:$Q$1048576,'KPI-2015'!$B$33+R156,FALSE)+HLOOKUP($V$153,'KPI-2015'!$F$18:$Q$1048576,'KPI-2015'!$B$33+R156,FALSE)</f>
        <v>4451297.7130434783</v>
      </c>
      <c r="V161" s="179">
        <f ca="1">T161/U161</f>
        <v>0.10597785868549751</v>
      </c>
      <c r="W161" s="176">
        <f ca="1">T161-U161</f>
        <v>-3979558.7130434783</v>
      </c>
    </row>
    <row r="162" spans="18:23" ht="18">
      <c r="S162" s="175" t="s">
        <v>364</v>
      </c>
      <c r="T162" s="176" t="e">
        <f>HLOOKUP($T$153,'KPI-2015'!$F$18:$Q$1048576,'KPI-2015'!$B$38+R156,FALSE)+HLOOKUP($U$153,'KPI-2015'!$F$18:$Q$1048576,'KPI-2015'!$B$38+R156,FALSE)+HLOOKUP($V$153,'KPI-2015'!$F$18:$Q$1048576,'KPI-2015'!$B$38+R156,FALSE)</f>
        <v>#REF!</v>
      </c>
      <c r="U162" s="176">
        <f>HLOOKUP($T$153,'KPI-2015'!$F$18:$Q$1048576,'KPI-2015'!$B$37+R156,FALSE)+HLOOKUP($U$153,'KPI-2015'!$F$18:$Q$1048576,'KPI-2015'!$B$37+R156,FALSE)+HLOOKUP($V$153,'KPI-2015'!$F$18:$Q$1048576,'KPI-2015'!$B$37+R156,FALSE)</f>
        <v>4581860.3443478262</v>
      </c>
      <c r="V162" s="179" t="e">
        <f>T162/U162</f>
        <v>#REF!</v>
      </c>
      <c r="W162" s="176"/>
    </row>
    <row r="163" spans="18:23">
      <c r="S163" s="194" t="s">
        <v>431</v>
      </c>
      <c r="T163" s="192" t="e">
        <f>IF(T157=0,T162+T158,T162)</f>
        <v>#REF!</v>
      </c>
      <c r="U163" s="193"/>
      <c r="V163" s="195" t="e">
        <f>T163/U162</f>
        <v>#REF!</v>
      </c>
      <c r="W163" s="219" t="e">
        <f>T163-U162</f>
        <v>#REF!</v>
      </c>
    </row>
    <row r="166" spans="18:23" ht="21">
      <c r="R166" s="722" t="s">
        <v>581</v>
      </c>
      <c r="S166" s="722"/>
      <c r="T166" s="282" t="str">
        <f>T153</f>
        <v>201505</v>
      </c>
      <c r="U166" s="282" t="str">
        <f>U153</f>
        <v>201506</v>
      </c>
      <c r="V166" s="282" t="str">
        <f>V153</f>
        <v>201507</v>
      </c>
      <c r="W166" s="295" t="s">
        <v>580</v>
      </c>
    </row>
    <row r="167" spans="18:23">
      <c r="R167" s="723" t="s">
        <v>596</v>
      </c>
      <c r="S167" s="281" t="s">
        <v>533</v>
      </c>
      <c r="T167" s="283">
        <f>HLOOKUP(T$166,'KPI-2015'!$F$18:$Q$1048576,'KPI-2015'!$B$33+$R$156,FALSE)</f>
        <v>1106173.9130434783</v>
      </c>
      <c r="U167" s="283">
        <f>HLOOKUP(U$166,'KPI-2015'!$F$18:$Q$1048576,'KPI-2015'!$B$33+$R$156,FALSE)</f>
        <v>-100750</v>
      </c>
      <c r="V167" s="283">
        <f>HLOOKUP(V$166,'KPI-2015'!$F$18:$Q$1048576,'KPI-2015'!$B$33+$R$156,FALSE)</f>
        <v>3445873.8</v>
      </c>
      <c r="W167" s="284">
        <f>SUM(T167:V167)</f>
        <v>4451297.7130434783</v>
      </c>
    </row>
    <row r="168" spans="18:23">
      <c r="R168" s="723"/>
      <c r="S168" s="281" t="s">
        <v>275</v>
      </c>
      <c r="T168" s="283">
        <f ca="1">HLOOKUP(T$166,'KPI-2015'!$F$18:$Q$1048576,'KPI-2015'!$B$34+$R$156,FALSE)</f>
        <v>186084</v>
      </c>
      <c r="U168" s="283">
        <f ca="1">HLOOKUP(U$166,'KPI-2015'!$F$18:$Q$1048576,'KPI-2015'!$B$34+$R$156,FALSE)</f>
        <v>148712</v>
      </c>
      <c r="V168" s="283">
        <f ca="1">HLOOKUP(V$166,'KPI-2015'!$F$18:$Q$1048576,'KPI-2015'!$B$34+$R$156,FALSE)</f>
        <v>136943</v>
      </c>
      <c r="W168" s="284">
        <f ca="1">SUM(T168:V168)</f>
        <v>471739</v>
      </c>
    </row>
    <row r="169" spans="18:23">
      <c r="R169" s="723"/>
      <c r="S169" s="281" t="s">
        <v>595</v>
      </c>
      <c r="T169" s="285">
        <f ca="1">T168-T167</f>
        <v>-920089.91304347827</v>
      </c>
      <c r="U169" s="285">
        <f ca="1">U168-U167</f>
        <v>249462</v>
      </c>
      <c r="V169" s="285">
        <f ca="1">V168-V167</f>
        <v>-3308930.8</v>
      </c>
      <c r="W169" s="285">
        <f ca="1">W168-W167</f>
        <v>-3979558.7130434783</v>
      </c>
    </row>
    <row r="170" spans="18:23">
      <c r="R170" s="724" t="s">
        <v>364</v>
      </c>
      <c r="S170" s="280" t="s">
        <v>533</v>
      </c>
      <c r="T170" s="286">
        <f>HLOOKUP(T$166,'KPI-2015'!$F$18:$Q$1048576,'KPI-2015'!$B$37+$R$156,FALSE)</f>
        <v>884939.13043478271</v>
      </c>
      <c r="U170" s="286">
        <f>HLOOKUP(U$166,'KPI-2015'!$F$18:$Q$1048576,'KPI-2015'!$B$37+$R$156,FALSE)</f>
        <v>940222.17391304346</v>
      </c>
      <c r="V170" s="286">
        <f>HLOOKUP(V$166,'KPI-2015'!$F$18:$Q$1048576,'KPI-2015'!$B$37+$R$156,FALSE)</f>
        <v>2756699.04</v>
      </c>
      <c r="W170" s="287">
        <f>SUM(T170:V170)</f>
        <v>4581860.3443478262</v>
      </c>
    </row>
    <row r="171" spans="18:23">
      <c r="R171" s="724"/>
      <c r="S171" s="280" t="s">
        <v>275</v>
      </c>
      <c r="T171" s="286">
        <f>HLOOKUP(T$166,'KPI-2015'!$F$18:$Q$1048576,'KPI-2015'!$B$38+$R$156,FALSE)</f>
        <v>130772.7</v>
      </c>
      <c r="U171" s="286">
        <f>HLOOKUP(U$166,'KPI-2015'!$F$18:$Q$1048576,'KPI-2015'!$B$38+$R$156,FALSE)</f>
        <v>41225</v>
      </c>
      <c r="V171" s="286" t="e">
        <f>HLOOKUP(V$166,'KPI-2015'!$F$18:$Q$1048576,'KPI-2015'!$B$38+$R$156,FALSE)</f>
        <v>#REF!</v>
      </c>
      <c r="W171" s="287" t="e">
        <f>SUM(T171:V171)</f>
        <v>#REF!</v>
      </c>
    </row>
    <row r="172" spans="18:23">
      <c r="R172" s="724"/>
      <c r="S172" s="280" t="s">
        <v>597</v>
      </c>
      <c r="T172" s="288">
        <f>T171-T170</f>
        <v>-754166.43043478276</v>
      </c>
      <c r="U172" s="288">
        <f>U171-U170</f>
        <v>-898997.17391304346</v>
      </c>
      <c r="V172" s="288" t="e">
        <f>V171-V170</f>
        <v>#REF!</v>
      </c>
      <c r="W172" s="288" t="e">
        <f>W171-W170</f>
        <v>#REF!</v>
      </c>
    </row>
    <row r="173" spans="18:23">
      <c r="R173" s="724"/>
      <c r="S173" s="345" t="s">
        <v>617</v>
      </c>
      <c r="T173" s="343">
        <f>IF(T171,T171,T168*T177)</f>
        <v>130772.7</v>
      </c>
      <c r="U173" s="343">
        <f>IF(U171,U171,U168*U177)</f>
        <v>41225</v>
      </c>
      <c r="V173" s="343" t="e">
        <f>IF(V171,V171,V168*V177)</f>
        <v>#REF!</v>
      </c>
      <c r="W173" s="289" t="e">
        <f>SUM(T173:V173)</f>
        <v>#REF!</v>
      </c>
    </row>
    <row r="174" spans="18:23">
      <c r="R174" s="723" t="s">
        <v>620</v>
      </c>
      <c r="S174" s="281" t="s">
        <v>599</v>
      </c>
      <c r="T174" s="291">
        <f>T171/T170</f>
        <v>0.14777592661740427</v>
      </c>
      <c r="U174" s="291">
        <f>U171/U170</f>
        <v>4.3846019742789746E-2</v>
      </c>
      <c r="V174" s="291" t="e">
        <f>V171/V170</f>
        <v>#REF!</v>
      </c>
      <c r="W174" s="291" t="e">
        <f>W171/W170</f>
        <v>#REF!</v>
      </c>
    </row>
    <row r="175" spans="18:23">
      <c r="R175" s="723"/>
      <c r="S175" s="281" t="s">
        <v>621</v>
      </c>
      <c r="T175" s="292">
        <f>T173/T170</f>
        <v>0.14777592661740427</v>
      </c>
      <c r="U175" s="292">
        <f>U173/U170</f>
        <v>4.3846019742789746E-2</v>
      </c>
      <c r="V175" s="292" t="e">
        <f>V173/V170</f>
        <v>#REF!</v>
      </c>
      <c r="W175" s="292" t="e">
        <f>W173/W170</f>
        <v>#REF!</v>
      </c>
    </row>
    <row r="176" spans="18:23">
      <c r="R176" s="349" t="s">
        <v>352</v>
      </c>
      <c r="S176" s="263" t="s">
        <v>598</v>
      </c>
      <c r="T176" s="290">
        <f ca="1">T171/T168</f>
        <v>0.70276165602631069</v>
      </c>
      <c r="U176" s="290">
        <f ca="1">U171/U168</f>
        <v>0.2772136747538867</v>
      </c>
      <c r="V176" s="290" t="e">
        <f ca="1">V171/V168</f>
        <v>#REF!</v>
      </c>
      <c r="W176" s="290" t="e">
        <f ca="1">W171/W168</f>
        <v>#REF!</v>
      </c>
    </row>
    <row r="177" spans="2:23" ht="17.25">
      <c r="S177" s="350" t="s">
        <v>619</v>
      </c>
      <c r="T177" s="290">
        <v>0.46006804952037389</v>
      </c>
      <c r="U177" s="290">
        <v>0.70276165602631069</v>
      </c>
      <c r="V177" s="351">
        <v>0.72</v>
      </c>
      <c r="W177" s="180"/>
    </row>
    <row r="178" spans="2:23" ht="17.25">
      <c r="S178" s="344" t="s">
        <v>618</v>
      </c>
    </row>
    <row r="184" spans="2:23">
      <c r="S184" s="25" t="s">
        <v>375</v>
      </c>
    </row>
    <row r="185" spans="2:23">
      <c r="S185" s="26" t="s">
        <v>376</v>
      </c>
    </row>
    <row r="188" spans="2:23">
      <c r="B188" s="26" t="str">
        <f>B1&amp;"付费用户贡献占比（付费行为角度）"</f>
        <v>赤瞳之刃付费用户贡献占比（付费行为角度）</v>
      </c>
    </row>
    <row r="193" spans="16:35">
      <c r="P193" s="26" t="s">
        <v>240</v>
      </c>
      <c r="Q193" s="26" t="s">
        <v>196</v>
      </c>
      <c r="R193" s="26" t="s">
        <v>197</v>
      </c>
      <c r="S193" s="26" t="s">
        <v>377</v>
      </c>
      <c r="T193" s="61" t="str">
        <f>T12</f>
        <v>201507</v>
      </c>
      <c r="U193" s="61" t="str">
        <f t="shared" ref="U193:AF193" si="36">U12</f>
        <v>201506</v>
      </c>
      <c r="V193" s="61" t="str">
        <f t="shared" si="36"/>
        <v>201505</v>
      </c>
      <c r="W193" s="61" t="str">
        <f t="shared" si="36"/>
        <v>201504</v>
      </c>
      <c r="X193" s="61" t="str">
        <f t="shared" si="36"/>
        <v>201503</v>
      </c>
      <c r="Y193" s="61" t="str">
        <f t="shared" si="36"/>
        <v>201502</v>
      </c>
      <c r="Z193" s="61" t="str">
        <f t="shared" si="36"/>
        <v>201501</v>
      </c>
      <c r="AA193" s="61" t="str">
        <f t="shared" si="36"/>
        <v>201412</v>
      </c>
      <c r="AB193" s="61" t="str">
        <f t="shared" si="36"/>
        <v>201411</v>
      </c>
      <c r="AC193" s="61" t="str">
        <f t="shared" si="36"/>
        <v>201410</v>
      </c>
      <c r="AD193" s="61" t="str">
        <f t="shared" si="36"/>
        <v>201409</v>
      </c>
      <c r="AE193" s="61" t="str">
        <f t="shared" si="36"/>
        <v>201408</v>
      </c>
      <c r="AF193" s="61" t="str">
        <f t="shared" si="36"/>
        <v>201407</v>
      </c>
      <c r="AG193" s="26" t="s">
        <v>190</v>
      </c>
      <c r="AH193" s="26" t="s">
        <v>191</v>
      </c>
      <c r="AI193" s="26" t="s">
        <v>218</v>
      </c>
    </row>
    <row r="194" spans="16:35">
      <c r="P194" s="26">
        <f>历史数据!F73</f>
        <v>73</v>
      </c>
      <c r="Q194" s="26">
        <f>P194+$B$7</f>
        <v>543</v>
      </c>
      <c r="R194" s="26">
        <f>Q194-历史数据!$B$2</f>
        <v>541</v>
      </c>
      <c r="S194" s="294" t="s">
        <v>89</v>
      </c>
      <c r="T194" s="32">
        <f ca="1">HLOOKUP(T$11,历史数据!$I$3:$XFD$1048576,$R194,FALSE)</f>
        <v>0.87329999999999997</v>
      </c>
      <c r="U194" s="32">
        <f ca="1">HLOOKUP(U$11,历史数据!$I$3:$XFD$1048576,$R194,FALSE)</f>
        <v>0.85880000000000001</v>
      </c>
      <c r="V194" s="32">
        <f ca="1">HLOOKUP(V$11,历史数据!$I$3:$XFD$1048576,$R194,FALSE)</f>
        <v>0.82430000000000003</v>
      </c>
      <c r="W194" s="32">
        <f ca="1">HLOOKUP(W$11,历史数据!$I$3:$XFD$1048576,$R194,FALSE)</f>
        <v>0.60560000000000003</v>
      </c>
      <c r="X194" s="32">
        <f ca="1">HLOOKUP(X$11,历史数据!$I$3:$XFD$1048576,$R194,FALSE)</f>
        <v>0.81610000000000005</v>
      </c>
      <c r="Y194" s="32">
        <f ca="1">HLOOKUP(Y$11,历史数据!$I$3:$XFD$1048576,$R194,FALSE)</f>
        <v>0.68720000000000003</v>
      </c>
      <c r="Z194" s="32">
        <f ca="1">HLOOKUP(Z$11,历史数据!$I$3:$XFD$1048576,$R194,FALSE)</f>
        <v>0</v>
      </c>
      <c r="AA194" s="32">
        <f ca="1">HLOOKUP(AA$11,历史数据!$I$3:$XFD$1048576,$R194,FALSE)</f>
        <v>0</v>
      </c>
      <c r="AB194" s="32">
        <f ca="1">HLOOKUP(AB$11,历史数据!$I$3:$XFD$1048576,$R194,FALSE)</f>
        <v>0</v>
      </c>
      <c r="AC194" s="32">
        <f ca="1">HLOOKUP(AC$11,历史数据!$I$3:$XFD$1048576,$R194,FALSE)</f>
        <v>0</v>
      </c>
      <c r="AD194" s="32">
        <f ca="1">HLOOKUP(AD$11,历史数据!$I$3:$XFD$1048576,$R194,FALSE)</f>
        <v>0</v>
      </c>
      <c r="AE194" s="32">
        <f ca="1">HLOOKUP(AE$11,历史数据!$I$3:$XFD$1048576,$R194,FALSE)</f>
        <v>0</v>
      </c>
      <c r="AF194" s="32">
        <f ca="1">HLOOKUP(AF$11,历史数据!$I$3:$XFD$1048576,$R194,FALSE)</f>
        <v>0</v>
      </c>
      <c r="AG194" s="30" t="e">
        <f ca="1">T194/AF194-1</f>
        <v>#DIV/0!</v>
      </c>
      <c r="AH194" s="32">
        <f ca="1">T194/U194-1</f>
        <v>1.6884024219841587E-2</v>
      </c>
      <c r="AI194" s="197">
        <f ca="1">AVERAGE(T194:AF194)</f>
        <v>0.35886923076923077</v>
      </c>
    </row>
    <row r="195" spans="16:35">
      <c r="P195" s="26">
        <f>历史数据!F74</f>
        <v>74</v>
      </c>
      <c r="Q195" s="26">
        <f>P195+$B$7</f>
        <v>544</v>
      </c>
      <c r="R195" s="26">
        <f>Q195-历史数据!$B$2</f>
        <v>542</v>
      </c>
      <c r="S195" s="29" t="s">
        <v>90</v>
      </c>
      <c r="T195" s="32">
        <f ca="1">HLOOKUP(T$11,历史数据!$I$3:$XFD$1048576,$R195,FALSE)</f>
        <v>0.88959999999999995</v>
      </c>
      <c r="U195" s="32">
        <f ca="1">HLOOKUP(U$11,历史数据!$I$3:$XFD$1048576,$R195,FALSE)</f>
        <v>0.86699999999999999</v>
      </c>
      <c r="V195" s="32">
        <f ca="1">HLOOKUP(V$11,历史数据!$I$3:$XFD$1048576,$R195,FALSE)</f>
        <v>0.82920000000000005</v>
      </c>
      <c r="W195" s="32">
        <f ca="1">HLOOKUP(W$11,历史数据!$I$3:$XFD$1048576,$R195,FALSE)</f>
        <v>0.62939999999999996</v>
      </c>
      <c r="X195" s="32">
        <f ca="1">HLOOKUP(X$11,历史数据!$I$3:$XFD$1048576,$R195,FALSE)</f>
        <v>0.83179999999999998</v>
      </c>
      <c r="Y195" s="32">
        <f ca="1">HLOOKUP(Y$11,历史数据!$I$3:$XFD$1048576,$R195,FALSE)</f>
        <v>0.68930000000000002</v>
      </c>
      <c r="Z195" s="32">
        <f ca="1">HLOOKUP(Z$11,历史数据!$I$3:$XFD$1048576,$R195,FALSE)</f>
        <v>0</v>
      </c>
      <c r="AA195" s="32">
        <f ca="1">HLOOKUP(AA$11,历史数据!$I$3:$XFD$1048576,$R195,FALSE)</f>
        <v>0</v>
      </c>
      <c r="AB195" s="32">
        <f ca="1">HLOOKUP(AB$11,历史数据!$I$3:$XFD$1048576,$R195,FALSE)</f>
        <v>0</v>
      </c>
      <c r="AC195" s="32">
        <f ca="1">HLOOKUP(AC$11,历史数据!$I$3:$XFD$1048576,$R195,FALSE)</f>
        <v>0</v>
      </c>
      <c r="AD195" s="32">
        <f ca="1">HLOOKUP(AD$11,历史数据!$I$3:$XFD$1048576,$R195,FALSE)</f>
        <v>0</v>
      </c>
      <c r="AE195" s="32">
        <f ca="1">HLOOKUP(AE$11,历史数据!$I$3:$XFD$1048576,$R195,FALSE)</f>
        <v>0</v>
      </c>
      <c r="AF195" s="32">
        <f ca="1">HLOOKUP(AF$11,历史数据!$I$3:$XFD$1048576,$R195,FALSE)</f>
        <v>0</v>
      </c>
      <c r="AG195" s="30" t="e">
        <f ca="1">T195/AF195-1</f>
        <v>#DIV/0!</v>
      </c>
      <c r="AH195" s="32">
        <f ca="1">T195/U195-1</f>
        <v>2.6066897347174045E-2</v>
      </c>
      <c r="AI195" s="197">
        <f ca="1">AVERAGE(T195:AF195)</f>
        <v>0.36433076923076924</v>
      </c>
    </row>
    <row r="196" spans="16:35">
      <c r="P196" s="26">
        <f>历史数据!F75</f>
        <v>75</v>
      </c>
      <c r="Q196" s="26">
        <f>P196+$B$7</f>
        <v>545</v>
      </c>
      <c r="R196" s="26">
        <f>Q196-历史数据!$B$2</f>
        <v>543</v>
      </c>
      <c r="S196" s="29" t="s">
        <v>91</v>
      </c>
      <c r="T196" s="32">
        <f ca="1">HLOOKUP(T$11,历史数据!$I$3:$XFD$1048576,$R196,FALSE)</f>
        <v>0.76539999999999997</v>
      </c>
      <c r="U196" s="32">
        <f ca="1">HLOOKUP(U$11,历史数据!$I$3:$XFD$1048576,$R196,FALSE)</f>
        <v>0.74219999999999997</v>
      </c>
      <c r="V196" s="32">
        <f ca="1">HLOOKUP(V$11,历史数据!$I$3:$XFD$1048576,$R196,FALSE)</f>
        <v>0.55220000000000002</v>
      </c>
      <c r="W196" s="32">
        <f ca="1">HLOOKUP(W$11,历史数据!$I$3:$XFD$1048576,$R196,FALSE)</f>
        <v>0.44890000000000002</v>
      </c>
      <c r="X196" s="32">
        <f ca="1">HLOOKUP(X$11,历史数据!$I$3:$XFD$1048576,$R196,FALSE)</f>
        <v>0.51800000000000002</v>
      </c>
      <c r="Y196" s="32">
        <f ca="1">HLOOKUP(Y$11,历史数据!$I$3:$XFD$1048576,$R196,FALSE)</f>
        <v>0</v>
      </c>
      <c r="Z196" s="32">
        <f ca="1">HLOOKUP(Z$11,历史数据!$I$3:$XFD$1048576,$R196,FALSE)</f>
        <v>0</v>
      </c>
      <c r="AA196" s="32">
        <f ca="1">HLOOKUP(AA$11,历史数据!$I$3:$XFD$1048576,$R196,FALSE)</f>
        <v>0</v>
      </c>
      <c r="AB196" s="32">
        <f ca="1">HLOOKUP(AB$11,历史数据!$I$3:$XFD$1048576,$R196,FALSE)</f>
        <v>0</v>
      </c>
      <c r="AC196" s="32">
        <f ca="1">HLOOKUP(AC$11,历史数据!$I$3:$XFD$1048576,$R196,FALSE)</f>
        <v>0</v>
      </c>
      <c r="AD196" s="32">
        <f ca="1">HLOOKUP(AD$11,历史数据!$I$3:$XFD$1048576,$R196,FALSE)</f>
        <v>0</v>
      </c>
      <c r="AE196" s="32">
        <f ca="1">HLOOKUP(AE$11,历史数据!$I$3:$XFD$1048576,$R196,FALSE)</f>
        <v>0</v>
      </c>
      <c r="AF196" s="32">
        <f ca="1">HLOOKUP(AF$11,历史数据!$I$3:$XFD$1048576,$R196,FALSE)</f>
        <v>0</v>
      </c>
      <c r="AG196" s="30" t="e">
        <f ca="1">T196/AF196-1</f>
        <v>#DIV/0!</v>
      </c>
      <c r="AH196" s="32">
        <f ca="1">T196/U196-1</f>
        <v>3.1258420910805773E-2</v>
      </c>
      <c r="AI196" s="197">
        <f ca="1">AVERAGE(T196:AF196)</f>
        <v>0.23282307692307691</v>
      </c>
    </row>
    <row r="197" spans="16:35">
      <c r="P197" s="26">
        <f>历史数据!F76</f>
        <v>76</v>
      </c>
      <c r="Q197" s="26">
        <f>P197+$B$7</f>
        <v>546</v>
      </c>
      <c r="R197" s="26">
        <f>Q197-历史数据!$B$2</f>
        <v>544</v>
      </c>
      <c r="S197" s="29" t="s">
        <v>92</v>
      </c>
      <c r="T197" s="32">
        <f ca="1">HLOOKUP(T$11,历史数据!$I$3:$XFD$1048576,$R197,FALSE)</f>
        <v>0.82989999999999997</v>
      </c>
      <c r="U197" s="32">
        <f ca="1">HLOOKUP(U$11,历史数据!$I$3:$XFD$1048576,$R197,FALSE)</f>
        <v>0.81259999999999999</v>
      </c>
      <c r="V197" s="32">
        <f ca="1">HLOOKUP(V$11,历史数据!$I$3:$XFD$1048576,$R197,FALSE)</f>
        <v>0.68379999999999996</v>
      </c>
      <c r="W197" s="32">
        <f ca="1">HLOOKUP(W$11,历史数据!$I$3:$XFD$1048576,$R197,FALSE)</f>
        <v>0.5333</v>
      </c>
      <c r="X197" s="32">
        <f ca="1">HLOOKUP(X$11,历史数据!$I$3:$XFD$1048576,$R197,FALSE)</f>
        <v>0</v>
      </c>
      <c r="Y197" s="32">
        <f ca="1">HLOOKUP(Y$11,历史数据!$I$3:$XFD$1048576,$R197,FALSE)</f>
        <v>0</v>
      </c>
      <c r="Z197" s="32">
        <f ca="1">HLOOKUP(Z$11,历史数据!$I$3:$XFD$1048576,$R197,FALSE)</f>
        <v>0</v>
      </c>
      <c r="AA197" s="32">
        <f ca="1">HLOOKUP(AA$11,历史数据!$I$3:$XFD$1048576,$R197,FALSE)</f>
        <v>0</v>
      </c>
      <c r="AB197" s="32">
        <f ca="1">HLOOKUP(AB$11,历史数据!$I$3:$XFD$1048576,$R197,FALSE)</f>
        <v>0</v>
      </c>
      <c r="AC197" s="32">
        <f ca="1">HLOOKUP(AC$11,历史数据!$I$3:$XFD$1048576,$R197,FALSE)</f>
        <v>0</v>
      </c>
      <c r="AD197" s="32">
        <f ca="1">HLOOKUP(AD$11,历史数据!$I$3:$XFD$1048576,$R197,FALSE)</f>
        <v>0</v>
      </c>
      <c r="AE197" s="32">
        <f ca="1">HLOOKUP(AE$11,历史数据!$I$3:$XFD$1048576,$R197,FALSE)</f>
        <v>0</v>
      </c>
      <c r="AF197" s="32">
        <f ca="1">HLOOKUP(AF$11,历史数据!$I$3:$XFD$1048576,$R197,FALSE)</f>
        <v>0</v>
      </c>
      <c r="AG197" s="30" t="e">
        <f ca="1">T197/AF197-1</f>
        <v>#DIV/0!</v>
      </c>
      <c r="AH197" s="32">
        <f ca="1">T197/U197-1</f>
        <v>2.1289687423086345E-2</v>
      </c>
      <c r="AI197" s="197">
        <f ca="1">AVERAGE(T197:AF197)</f>
        <v>0.21996923076923075</v>
      </c>
    </row>
    <row r="198" spans="16:35">
      <c r="AG198" s="32"/>
      <c r="AH198" s="32"/>
    </row>
    <row r="202" spans="16:35">
      <c r="P202" s="26" t="s">
        <v>240</v>
      </c>
      <c r="Q202" s="26" t="s">
        <v>196</v>
      </c>
      <c r="R202" s="26" t="s">
        <v>197</v>
      </c>
      <c r="S202" s="26" t="s">
        <v>378</v>
      </c>
      <c r="T202" s="61" t="str">
        <f>T12</f>
        <v>201507</v>
      </c>
      <c r="U202" s="61" t="str">
        <f t="shared" ref="U202:AF202" si="37">U12</f>
        <v>201506</v>
      </c>
      <c r="V202" s="61" t="str">
        <f t="shared" si="37"/>
        <v>201505</v>
      </c>
      <c r="W202" s="61" t="str">
        <f t="shared" si="37"/>
        <v>201504</v>
      </c>
      <c r="X202" s="61" t="str">
        <f t="shared" si="37"/>
        <v>201503</v>
      </c>
      <c r="Y202" s="61" t="str">
        <f t="shared" si="37"/>
        <v>201502</v>
      </c>
      <c r="Z202" s="61" t="str">
        <f t="shared" si="37"/>
        <v>201501</v>
      </c>
      <c r="AA202" s="61" t="str">
        <f t="shared" si="37"/>
        <v>201412</v>
      </c>
      <c r="AB202" s="61" t="str">
        <f t="shared" si="37"/>
        <v>201411</v>
      </c>
      <c r="AC202" s="61" t="str">
        <f t="shared" si="37"/>
        <v>201410</v>
      </c>
      <c r="AD202" s="61" t="str">
        <f t="shared" si="37"/>
        <v>201409</v>
      </c>
      <c r="AE202" s="61" t="str">
        <f t="shared" si="37"/>
        <v>201408</v>
      </c>
      <c r="AF202" s="61" t="str">
        <f t="shared" si="37"/>
        <v>201407</v>
      </c>
      <c r="AG202" s="26" t="s">
        <v>190</v>
      </c>
      <c r="AH202" s="26" t="s">
        <v>191</v>
      </c>
      <c r="AI202" s="26" t="s">
        <v>218</v>
      </c>
    </row>
    <row r="203" spans="16:35">
      <c r="P203" s="26">
        <f>历史数据!F81</f>
        <v>81</v>
      </c>
      <c r="Q203" s="26">
        <f>P203+$B$7</f>
        <v>551</v>
      </c>
      <c r="R203" s="26">
        <f>Q203-历史数据!$B$2</f>
        <v>549</v>
      </c>
      <c r="S203" s="294" t="s">
        <v>99</v>
      </c>
      <c r="T203" s="293">
        <f ca="1">HLOOKUP(T$11,历史数据!$I$3:$XFD$1048576,$R203,FALSE)</f>
        <v>1851.09</v>
      </c>
      <c r="U203" s="293">
        <f ca="1">HLOOKUP(U$11,历史数据!$I$3:$XFD$1048576,$R203,FALSE)</f>
        <v>1814.39</v>
      </c>
      <c r="V203" s="293">
        <f ca="1">HLOOKUP(V$11,历史数据!$I$3:$XFD$1048576,$R203,FALSE)</f>
        <v>1966.02</v>
      </c>
      <c r="W203" s="293">
        <f ca="1">HLOOKUP(W$11,历史数据!$I$3:$XFD$1048576,$R203,FALSE)</f>
        <v>2030.41</v>
      </c>
      <c r="X203" s="293">
        <f ca="1">HLOOKUP(X$11,历史数据!$I$3:$XFD$1048576,$R203,FALSE)</f>
        <v>3547.42</v>
      </c>
      <c r="Y203" s="293">
        <f ca="1">HLOOKUP(Y$11,历史数据!$I$3:$XFD$1048576,$R203,FALSE)</f>
        <v>0</v>
      </c>
      <c r="Z203" s="293">
        <f ca="1">HLOOKUP(Z$11,历史数据!$I$3:$XFD$1048576,$R203,FALSE)</f>
        <v>0</v>
      </c>
      <c r="AA203" s="293">
        <f ca="1">HLOOKUP(AA$11,历史数据!$I$3:$XFD$1048576,$R203,FALSE)</f>
        <v>0</v>
      </c>
      <c r="AB203" s="293">
        <f ca="1">HLOOKUP(AB$11,历史数据!$I$3:$XFD$1048576,$R203,FALSE)</f>
        <v>0</v>
      </c>
      <c r="AC203" s="293">
        <f ca="1">HLOOKUP(AC$11,历史数据!$I$3:$XFD$1048576,$R203,FALSE)</f>
        <v>0</v>
      </c>
      <c r="AD203" s="293">
        <f ca="1">HLOOKUP(AD$11,历史数据!$I$3:$XFD$1048576,$R203,FALSE)</f>
        <v>0</v>
      </c>
      <c r="AE203" s="293">
        <f ca="1">HLOOKUP(AE$11,历史数据!$I$3:$XFD$1048576,$R203,FALSE)</f>
        <v>0</v>
      </c>
      <c r="AF203" s="293">
        <f ca="1">HLOOKUP(AF$11,历史数据!$I$3:$XFD$1048576,$R203,FALSE)</f>
        <v>0</v>
      </c>
      <c r="AG203" s="30" t="e">
        <f ca="1">T203/AF203-1</f>
        <v>#DIV/0!</v>
      </c>
      <c r="AH203" s="32">
        <f ca="1">T203/U203-1</f>
        <v>2.0227183791797776E-2</v>
      </c>
      <c r="AI203" s="68">
        <f ca="1">AVERAGE(T203:AF203)</f>
        <v>862.25615384615389</v>
      </c>
    </row>
    <row r="204" spans="16:35">
      <c r="P204" s="26">
        <f>历史数据!F82</f>
        <v>82</v>
      </c>
      <c r="Q204" s="26">
        <f>P204+$B$7</f>
        <v>552</v>
      </c>
      <c r="R204" s="26">
        <f>Q204-历史数据!$B$2</f>
        <v>550</v>
      </c>
      <c r="S204" s="29" t="s">
        <v>100</v>
      </c>
      <c r="T204" s="293">
        <f ca="1">HLOOKUP(T$11,历史数据!$I$3:$XFD$1048576,$R204,FALSE)</f>
        <v>5086.3900000000003</v>
      </c>
      <c r="U204" s="293">
        <f ca="1">HLOOKUP(U$11,历史数据!$I$3:$XFD$1048576,$R204,FALSE)</f>
        <v>4537.76</v>
      </c>
      <c r="V204" s="293">
        <f ca="1">HLOOKUP(V$11,历史数据!$I$3:$XFD$1048576,$R204,FALSE)</f>
        <v>4650.7299999999996</v>
      </c>
      <c r="W204" s="293">
        <f ca="1">HLOOKUP(W$11,历史数据!$I$3:$XFD$1048576,$R204,FALSE)</f>
        <v>4759.12</v>
      </c>
      <c r="X204" s="293">
        <f ca="1">HLOOKUP(X$11,历史数据!$I$3:$XFD$1048576,$R204,FALSE)</f>
        <v>0</v>
      </c>
      <c r="Y204" s="293">
        <f ca="1">HLOOKUP(Y$11,历史数据!$I$3:$XFD$1048576,$R204,FALSE)</f>
        <v>0</v>
      </c>
      <c r="Z204" s="293">
        <f ca="1">HLOOKUP(Z$11,历史数据!$I$3:$XFD$1048576,$R204,FALSE)</f>
        <v>0</v>
      </c>
      <c r="AA204" s="293">
        <f ca="1">HLOOKUP(AA$11,历史数据!$I$3:$XFD$1048576,$R204,FALSE)</f>
        <v>0</v>
      </c>
      <c r="AB204" s="293">
        <f ca="1">HLOOKUP(AB$11,历史数据!$I$3:$XFD$1048576,$R204,FALSE)</f>
        <v>0</v>
      </c>
      <c r="AC204" s="293">
        <f ca="1">HLOOKUP(AC$11,历史数据!$I$3:$XFD$1048576,$R204,FALSE)</f>
        <v>0</v>
      </c>
      <c r="AD204" s="293">
        <f ca="1">HLOOKUP(AD$11,历史数据!$I$3:$XFD$1048576,$R204,FALSE)</f>
        <v>0</v>
      </c>
      <c r="AE204" s="293">
        <f ca="1">HLOOKUP(AE$11,历史数据!$I$3:$XFD$1048576,$R204,FALSE)</f>
        <v>0</v>
      </c>
      <c r="AF204" s="293">
        <f ca="1">HLOOKUP(AF$11,历史数据!$I$3:$XFD$1048576,$R204,FALSE)</f>
        <v>0</v>
      </c>
      <c r="AG204" s="30" t="e">
        <f ca="1">T204/AF204-1</f>
        <v>#DIV/0!</v>
      </c>
      <c r="AH204" s="32">
        <f ca="1">T204/U204-1</f>
        <v>0.12090326504707161</v>
      </c>
      <c r="AI204" s="68">
        <f ca="1">AVERAGE(T204:AF204)</f>
        <v>1464.1538461538462</v>
      </c>
    </row>
    <row r="205" spans="16:35">
      <c r="P205" s="26">
        <f>历史数据!F83</f>
        <v>83</v>
      </c>
      <c r="Q205" s="26">
        <f>P205+$B$7</f>
        <v>553</v>
      </c>
      <c r="R205" s="26">
        <f>Q205-历史数据!$B$2</f>
        <v>551</v>
      </c>
      <c r="S205" s="29" t="s">
        <v>101</v>
      </c>
      <c r="T205" s="293">
        <f ca="1">HLOOKUP(T$11,历史数据!$I$3:$XFD$1048576,$R205,FALSE)</f>
        <v>1860.82</v>
      </c>
      <c r="U205" s="293">
        <f ca="1">HLOOKUP(U$11,历史数据!$I$3:$XFD$1048576,$R205,FALSE)</f>
        <v>1801.15</v>
      </c>
      <c r="V205" s="293">
        <f ca="1">HLOOKUP(V$11,历史数据!$I$3:$XFD$1048576,$R205,FALSE)</f>
        <v>1952.54</v>
      </c>
      <c r="W205" s="293">
        <f ca="1">HLOOKUP(W$11,历史数据!$I$3:$XFD$1048576,$R205,FALSE)</f>
        <v>2030.4</v>
      </c>
      <c r="X205" s="293">
        <f ca="1">HLOOKUP(X$11,历史数据!$I$3:$XFD$1048576,$R205,FALSE)</f>
        <v>3547.42</v>
      </c>
      <c r="Y205" s="293">
        <f ca="1">HLOOKUP(Y$11,历史数据!$I$3:$XFD$1048576,$R205,FALSE)</f>
        <v>0</v>
      </c>
      <c r="Z205" s="293">
        <f ca="1">HLOOKUP(Z$11,历史数据!$I$3:$XFD$1048576,$R205,FALSE)</f>
        <v>4830.9399999999996</v>
      </c>
      <c r="AA205" s="293">
        <f ca="1">HLOOKUP(AA$11,历史数据!$I$3:$XFD$1048576,$R205,FALSE)</f>
        <v>0</v>
      </c>
      <c r="AB205" s="293">
        <f ca="1">HLOOKUP(AB$11,历史数据!$I$3:$XFD$1048576,$R205,FALSE)</f>
        <v>0</v>
      </c>
      <c r="AC205" s="293">
        <f ca="1">HLOOKUP(AC$11,历史数据!$I$3:$XFD$1048576,$R205,FALSE)</f>
        <v>0</v>
      </c>
      <c r="AD205" s="293">
        <f ca="1">HLOOKUP(AD$11,历史数据!$I$3:$XFD$1048576,$R205,FALSE)</f>
        <v>0</v>
      </c>
      <c r="AE205" s="293">
        <f ca="1">HLOOKUP(AE$11,历史数据!$I$3:$XFD$1048576,$R205,FALSE)</f>
        <v>0</v>
      </c>
      <c r="AF205" s="293">
        <f ca="1">HLOOKUP(AF$11,历史数据!$I$3:$XFD$1048576,$R205,FALSE)</f>
        <v>0</v>
      </c>
      <c r="AG205" s="30" t="e">
        <f ca="1">T205/AF205-1</f>
        <v>#DIV/0!</v>
      </c>
      <c r="AH205" s="32">
        <f ca="1">T205/U205-1</f>
        <v>3.312883435582803E-2</v>
      </c>
      <c r="AI205" s="68">
        <f ca="1">AVERAGE(T205:AF205)</f>
        <v>1232.5592307692309</v>
      </c>
    </row>
    <row r="206" spans="16:35">
      <c r="P206" s="26">
        <f>历史数据!F84</f>
        <v>84</v>
      </c>
      <c r="Q206" s="26">
        <f>P206+$B$7</f>
        <v>554</v>
      </c>
      <c r="R206" s="26">
        <f>Q206-历史数据!$B$2</f>
        <v>552</v>
      </c>
      <c r="S206" s="29" t="s">
        <v>102</v>
      </c>
      <c r="T206" s="293">
        <f ca="1">HLOOKUP(T$11,历史数据!$I$3:$XFD$1048576,$R206,FALSE)</f>
        <v>1872.75</v>
      </c>
      <c r="U206" s="293">
        <f ca="1">HLOOKUP(U$11,历史数据!$I$3:$XFD$1048576,$R206,FALSE)</f>
        <v>1882</v>
      </c>
      <c r="V206" s="293">
        <f ca="1">HLOOKUP(V$11,历史数据!$I$3:$XFD$1048576,$R206,FALSE)</f>
        <v>2090.84</v>
      </c>
      <c r="W206" s="293">
        <f ca="1">HLOOKUP(W$11,历史数据!$I$3:$XFD$1048576,$R206,FALSE)</f>
        <v>0</v>
      </c>
      <c r="X206" s="293">
        <f ca="1">HLOOKUP(X$11,历史数据!$I$3:$XFD$1048576,$R206,FALSE)</f>
        <v>0</v>
      </c>
      <c r="Y206" s="293">
        <f ca="1">HLOOKUP(Y$11,历史数据!$I$3:$XFD$1048576,$R206,FALSE)</f>
        <v>0</v>
      </c>
      <c r="Z206" s="293">
        <f ca="1">HLOOKUP(Z$11,历史数据!$I$3:$XFD$1048576,$R206,FALSE)</f>
        <v>0</v>
      </c>
      <c r="AA206" s="293">
        <f ca="1">HLOOKUP(AA$11,历史数据!$I$3:$XFD$1048576,$R206,FALSE)</f>
        <v>0</v>
      </c>
      <c r="AB206" s="293">
        <f ca="1">HLOOKUP(AB$11,历史数据!$I$3:$XFD$1048576,$R206,FALSE)</f>
        <v>0</v>
      </c>
      <c r="AC206" s="293">
        <f ca="1">HLOOKUP(AC$11,历史数据!$I$3:$XFD$1048576,$R206,FALSE)</f>
        <v>0</v>
      </c>
      <c r="AD206" s="293">
        <f ca="1">HLOOKUP(AD$11,历史数据!$I$3:$XFD$1048576,$R206,FALSE)</f>
        <v>0</v>
      </c>
      <c r="AE206" s="293">
        <f ca="1">HLOOKUP(AE$11,历史数据!$I$3:$XFD$1048576,$R206,FALSE)</f>
        <v>0</v>
      </c>
      <c r="AF206" s="293">
        <f ca="1">HLOOKUP(AF$11,历史数据!$I$3:$XFD$1048576,$R206,FALSE)</f>
        <v>0</v>
      </c>
      <c r="AG206" s="30" t="e">
        <f ca="1">T206/AF206-1</f>
        <v>#DIV/0!</v>
      </c>
      <c r="AH206" s="32">
        <f ca="1">T206/U206-1</f>
        <v>-4.9149840595111849E-3</v>
      </c>
      <c r="AI206" s="68">
        <f ca="1">AVERAGE(T206:AF206)</f>
        <v>449.66076923076923</v>
      </c>
    </row>
    <row r="207" spans="16:35">
      <c r="P207" s="26">
        <f>历史数据!F85</f>
        <v>85</v>
      </c>
      <c r="Q207" s="26">
        <f>P207+$B$7</f>
        <v>555</v>
      </c>
      <c r="R207" s="26">
        <f>Q207-历史数据!$B$2</f>
        <v>553</v>
      </c>
      <c r="S207" s="29" t="s">
        <v>103</v>
      </c>
      <c r="T207" s="293">
        <f ca="1">HLOOKUP(T$11,历史数据!$I$3:$XFD$1048576,$R207,FALSE)</f>
        <v>1300.93</v>
      </c>
      <c r="U207" s="293">
        <f ca="1">HLOOKUP(U$11,历史数据!$I$3:$XFD$1048576,$R207,FALSE)</f>
        <v>1484</v>
      </c>
      <c r="V207" s="293">
        <f ca="1">HLOOKUP(V$11,历史数据!$I$3:$XFD$1048576,$R207,FALSE)</f>
        <v>2368.7199999999998</v>
      </c>
      <c r="W207" s="293">
        <f ca="1">HLOOKUP(W$11,历史数据!$I$3:$XFD$1048576,$R207,FALSE)</f>
        <v>2162.06</v>
      </c>
      <c r="X207" s="293">
        <f ca="1">HLOOKUP(X$11,历史数据!$I$3:$XFD$1048576,$R207,FALSE)</f>
        <v>0</v>
      </c>
      <c r="Y207" s="293">
        <f ca="1">HLOOKUP(Y$11,历史数据!$I$3:$XFD$1048576,$R207,FALSE)</f>
        <v>0</v>
      </c>
      <c r="Z207" s="293">
        <f ca="1">HLOOKUP(Z$11,历史数据!$I$3:$XFD$1048576,$R207,FALSE)</f>
        <v>0</v>
      </c>
      <c r="AA207" s="293">
        <f ca="1">HLOOKUP(AA$11,历史数据!$I$3:$XFD$1048576,$R207,FALSE)</f>
        <v>0</v>
      </c>
      <c r="AB207" s="293">
        <f ca="1">HLOOKUP(AB$11,历史数据!$I$3:$XFD$1048576,$R207,FALSE)</f>
        <v>0</v>
      </c>
      <c r="AC207" s="293">
        <f ca="1">HLOOKUP(AC$11,历史数据!$I$3:$XFD$1048576,$R207,FALSE)</f>
        <v>0</v>
      </c>
      <c r="AD207" s="293">
        <f ca="1">HLOOKUP(AD$11,历史数据!$I$3:$XFD$1048576,$R207,FALSE)</f>
        <v>0</v>
      </c>
      <c r="AE207" s="293">
        <f ca="1">HLOOKUP(AE$11,历史数据!$I$3:$XFD$1048576,$R207,FALSE)</f>
        <v>0</v>
      </c>
      <c r="AF207" s="293">
        <f ca="1">HLOOKUP(AF$11,历史数据!$I$3:$XFD$1048576,$R207,FALSE)</f>
        <v>0</v>
      </c>
      <c r="AG207" s="30" t="e">
        <f ca="1">T207/AF207-1</f>
        <v>#DIV/0!</v>
      </c>
      <c r="AH207" s="32">
        <f ca="1">T207/U207-1</f>
        <v>-0.12336253369272232</v>
      </c>
      <c r="AI207" s="68">
        <f ca="1">AVERAGE(T207:AF207)</f>
        <v>562.74692307692305</v>
      </c>
    </row>
    <row r="212" spans="2:35">
      <c r="B212" s="26" t="str">
        <f>B1&amp;"付费用户贡献占比（活跃类型角度）"</f>
        <v>赤瞳之刃付费用户贡献占比（活跃类型角度）</v>
      </c>
      <c r="P212" s="26" t="s">
        <v>240</v>
      </c>
      <c r="Q212" s="26" t="s">
        <v>196</v>
      </c>
      <c r="R212" s="26" t="s">
        <v>197</v>
      </c>
      <c r="S212" s="26" t="s">
        <v>379</v>
      </c>
      <c r="T212" s="61" t="str">
        <f>T12</f>
        <v>201507</v>
      </c>
      <c r="U212" s="61" t="str">
        <f t="shared" ref="U212:AF212" si="38">U12</f>
        <v>201506</v>
      </c>
      <c r="V212" s="61" t="str">
        <f t="shared" si="38"/>
        <v>201505</v>
      </c>
      <c r="W212" s="61" t="str">
        <f t="shared" si="38"/>
        <v>201504</v>
      </c>
      <c r="X212" s="61" t="str">
        <f t="shared" si="38"/>
        <v>201503</v>
      </c>
      <c r="Y212" s="61" t="str">
        <f t="shared" si="38"/>
        <v>201502</v>
      </c>
      <c r="Z212" s="61" t="str">
        <f t="shared" si="38"/>
        <v>201501</v>
      </c>
      <c r="AA212" s="61" t="str">
        <f t="shared" si="38"/>
        <v>201412</v>
      </c>
      <c r="AB212" s="61" t="str">
        <f t="shared" si="38"/>
        <v>201411</v>
      </c>
      <c r="AC212" s="61" t="str">
        <f t="shared" si="38"/>
        <v>201410</v>
      </c>
      <c r="AD212" s="61" t="str">
        <f t="shared" si="38"/>
        <v>201409</v>
      </c>
      <c r="AE212" s="61" t="str">
        <f t="shared" si="38"/>
        <v>201408</v>
      </c>
      <c r="AF212" s="61" t="str">
        <f t="shared" si="38"/>
        <v>201407</v>
      </c>
      <c r="AG212" s="26" t="s">
        <v>190</v>
      </c>
      <c r="AH212" s="26" t="s">
        <v>191</v>
      </c>
      <c r="AI212" s="26" t="s">
        <v>218</v>
      </c>
    </row>
    <row r="213" spans="2:35">
      <c r="P213" s="26">
        <f>历史数据!F86</f>
        <v>86</v>
      </c>
      <c r="Q213" s="26">
        <f>P213+$B$7</f>
        <v>556</v>
      </c>
      <c r="R213" s="26">
        <f>Q213-历史数据!$B$2</f>
        <v>554</v>
      </c>
      <c r="S213" s="50" t="s">
        <v>105</v>
      </c>
      <c r="T213" s="196">
        <f ca="1">HLOOKUP(T$11,历史数据!$I$3:$XFD$1048576,$R213,FALSE)</f>
        <v>1.68</v>
      </c>
      <c r="U213" s="196">
        <f ca="1">HLOOKUP(U$11,历史数据!$I$3:$XFD$1048576,$R213,FALSE)</f>
        <v>1.67</v>
      </c>
      <c r="V213" s="196">
        <f ca="1">HLOOKUP(V$11,历史数据!$I$3:$XFD$1048576,$R213,FALSE)</f>
        <v>1.65</v>
      </c>
      <c r="W213" s="196">
        <f ca="1">HLOOKUP(W$11,历史数据!$I$3:$XFD$1048576,$R213,FALSE)</f>
        <v>1.7</v>
      </c>
      <c r="X213" s="196">
        <f ca="1">HLOOKUP(X$11,历史数据!$I$3:$XFD$1048576,$R213,FALSE)</f>
        <v>2.09</v>
      </c>
      <c r="Y213" s="196">
        <f ca="1">HLOOKUP(Y$11,历史数据!$I$3:$XFD$1048576,$R213,FALSE)</f>
        <v>0</v>
      </c>
      <c r="Z213" s="196">
        <f ca="1">HLOOKUP(Z$11,历史数据!$I$3:$XFD$1048576,$R213,FALSE)</f>
        <v>0</v>
      </c>
      <c r="AA213" s="196">
        <f ca="1">HLOOKUP(AA$11,历史数据!$I$3:$XFD$1048576,$R213,FALSE)</f>
        <v>0</v>
      </c>
      <c r="AB213" s="196">
        <f ca="1">HLOOKUP(AB$11,历史数据!$I$3:$XFD$1048576,$R213,FALSE)</f>
        <v>0</v>
      </c>
      <c r="AC213" s="196">
        <f ca="1">HLOOKUP(AC$11,历史数据!$I$3:$XFD$1048576,$R213,FALSE)</f>
        <v>0</v>
      </c>
      <c r="AD213" s="196">
        <f ca="1">HLOOKUP(AD$11,历史数据!$I$3:$XFD$1048576,$R213,FALSE)</f>
        <v>0</v>
      </c>
      <c r="AE213" s="196">
        <f ca="1">HLOOKUP(AE$11,历史数据!$I$3:$XFD$1048576,$R213,FALSE)</f>
        <v>0</v>
      </c>
      <c r="AF213" s="196">
        <f ca="1">HLOOKUP(AF$11,历史数据!$I$3:$XFD$1048576,$R213,FALSE)</f>
        <v>0</v>
      </c>
      <c r="AG213" s="30" t="e">
        <f ca="1">T213/AF213-1</f>
        <v>#DIV/0!</v>
      </c>
      <c r="AH213" s="32">
        <f ca="1">T213/U213-1</f>
        <v>5.9880239520957446E-3</v>
      </c>
      <c r="AI213" s="198">
        <f ca="1">AVERAGE(T213:AF213)</f>
        <v>0.67615384615384611</v>
      </c>
    </row>
    <row r="214" spans="2:35">
      <c r="P214" s="26">
        <f>历史数据!F87</f>
        <v>87</v>
      </c>
      <c r="Q214" s="26">
        <f>P214+$B$7</f>
        <v>557</v>
      </c>
      <c r="R214" s="26">
        <f>Q214-历史数据!$B$2</f>
        <v>555</v>
      </c>
      <c r="S214" s="52" t="s">
        <v>106</v>
      </c>
      <c r="T214" s="196">
        <f ca="1">HLOOKUP(T$11,历史数据!$I$3:$XFD$1048576,$R214,FALSE)</f>
        <v>11.9</v>
      </c>
      <c r="U214" s="196">
        <f ca="1">HLOOKUP(U$11,历史数据!$I$3:$XFD$1048576,$R214,FALSE)</f>
        <v>11.81</v>
      </c>
      <c r="V214" s="196">
        <f ca="1">HLOOKUP(V$11,历史数据!$I$3:$XFD$1048576,$R214,FALSE)</f>
        <v>10.77</v>
      </c>
      <c r="W214" s="196">
        <f ca="1">HLOOKUP(W$11,历史数据!$I$3:$XFD$1048576,$R214,FALSE)</f>
        <v>8.83</v>
      </c>
      <c r="X214" s="196">
        <f ca="1">HLOOKUP(X$11,历史数据!$I$3:$XFD$1048576,$R214,FALSE)</f>
        <v>0</v>
      </c>
      <c r="Y214" s="196">
        <f ca="1">HLOOKUP(Y$11,历史数据!$I$3:$XFD$1048576,$R214,FALSE)</f>
        <v>0</v>
      </c>
      <c r="Z214" s="196">
        <f ca="1">HLOOKUP(Z$11,历史数据!$I$3:$XFD$1048576,$R214,FALSE)</f>
        <v>0</v>
      </c>
      <c r="AA214" s="196">
        <f ca="1">HLOOKUP(AA$11,历史数据!$I$3:$XFD$1048576,$R214,FALSE)</f>
        <v>0</v>
      </c>
      <c r="AB214" s="196">
        <f ca="1">HLOOKUP(AB$11,历史数据!$I$3:$XFD$1048576,$R214,FALSE)</f>
        <v>0</v>
      </c>
      <c r="AC214" s="196">
        <f ca="1">HLOOKUP(AC$11,历史数据!$I$3:$XFD$1048576,$R214,FALSE)</f>
        <v>0</v>
      </c>
      <c r="AD214" s="196">
        <f ca="1">HLOOKUP(AD$11,历史数据!$I$3:$XFD$1048576,$R214,FALSE)</f>
        <v>0</v>
      </c>
      <c r="AE214" s="196">
        <f ca="1">HLOOKUP(AE$11,历史数据!$I$3:$XFD$1048576,$R214,FALSE)</f>
        <v>0</v>
      </c>
      <c r="AF214" s="196">
        <f ca="1">HLOOKUP(AF$11,历史数据!$I$3:$XFD$1048576,$R214,FALSE)</f>
        <v>0</v>
      </c>
      <c r="AG214" s="30" t="e">
        <f ca="1">T214/AF214-1</f>
        <v>#DIV/0!</v>
      </c>
      <c r="AH214" s="32">
        <f ca="1">T214/U214-1</f>
        <v>7.6206604572395253E-3</v>
      </c>
      <c r="AI214" s="198">
        <f ca="1">AVERAGE(T214:AF214)</f>
        <v>3.3315384615384618</v>
      </c>
    </row>
    <row r="215" spans="2:35">
      <c r="P215" s="26">
        <f>历史数据!F88</f>
        <v>88</v>
      </c>
      <c r="Q215" s="26">
        <f>P215+$B$7</f>
        <v>558</v>
      </c>
      <c r="R215" s="26">
        <f>Q215-历史数据!$B$2</f>
        <v>556</v>
      </c>
      <c r="S215" s="52" t="s">
        <v>107</v>
      </c>
      <c r="T215" s="196">
        <f ca="1">HLOOKUP(T$11,历史数据!$I$3:$XFD$1048576,$R215,FALSE)</f>
        <v>1.53</v>
      </c>
      <c r="U215" s="196">
        <f ca="1">HLOOKUP(U$11,历史数据!$I$3:$XFD$1048576,$R215,FALSE)</f>
        <v>1.51</v>
      </c>
      <c r="V215" s="196">
        <f ca="1">HLOOKUP(V$11,历史数据!$I$3:$XFD$1048576,$R215,FALSE)</f>
        <v>1.56</v>
      </c>
      <c r="W215" s="196">
        <f ca="1">HLOOKUP(W$11,历史数据!$I$3:$XFD$1048576,$R215,FALSE)</f>
        <v>1.7</v>
      </c>
      <c r="X215" s="196">
        <f ca="1">HLOOKUP(X$11,历史数据!$I$3:$XFD$1048576,$R215,FALSE)</f>
        <v>2.09</v>
      </c>
      <c r="Y215" s="196">
        <f ca="1">HLOOKUP(Y$11,历史数据!$I$3:$XFD$1048576,$R215,FALSE)</f>
        <v>0</v>
      </c>
      <c r="Z215" s="196">
        <f ca="1">HLOOKUP(Z$11,历史数据!$I$3:$XFD$1048576,$R215,FALSE)</f>
        <v>0</v>
      </c>
      <c r="AA215" s="196">
        <f ca="1">HLOOKUP(AA$11,历史数据!$I$3:$XFD$1048576,$R215,FALSE)</f>
        <v>0</v>
      </c>
      <c r="AB215" s="196">
        <f ca="1">HLOOKUP(AB$11,历史数据!$I$3:$XFD$1048576,$R215,FALSE)</f>
        <v>0</v>
      </c>
      <c r="AC215" s="196">
        <f ca="1">HLOOKUP(AC$11,历史数据!$I$3:$XFD$1048576,$R215,FALSE)</f>
        <v>0</v>
      </c>
      <c r="AD215" s="196">
        <f ca="1">HLOOKUP(AD$11,历史数据!$I$3:$XFD$1048576,$R215,FALSE)</f>
        <v>0</v>
      </c>
      <c r="AE215" s="196">
        <f ca="1">HLOOKUP(AE$11,历史数据!$I$3:$XFD$1048576,$R215,FALSE)</f>
        <v>0</v>
      </c>
      <c r="AF215" s="196">
        <f ca="1">HLOOKUP(AF$11,历史数据!$I$3:$XFD$1048576,$R215,FALSE)</f>
        <v>0</v>
      </c>
      <c r="AG215" s="30" t="e">
        <f ca="1">T215/AF215-1</f>
        <v>#DIV/0!</v>
      </c>
      <c r="AH215" s="32">
        <f ca="1">T215/U215-1</f>
        <v>1.3245033112582849E-2</v>
      </c>
      <c r="AI215" s="198">
        <f ca="1">AVERAGE(T215:AF215)</f>
        <v>0.64538461538461545</v>
      </c>
    </row>
    <row r="216" spans="2:35">
      <c r="P216" s="26">
        <f>历史数据!F89</f>
        <v>89</v>
      </c>
      <c r="Q216" s="26">
        <f>P216+$B$7</f>
        <v>559</v>
      </c>
      <c r="R216" s="26">
        <f>Q216-历史数据!$B$2</f>
        <v>557</v>
      </c>
      <c r="S216" s="52" t="s">
        <v>108</v>
      </c>
      <c r="T216" s="196">
        <f ca="1">HLOOKUP(T$11,历史数据!$I$3:$XFD$1048576,$R216,FALSE)</f>
        <v>3.01</v>
      </c>
      <c r="U216" s="196">
        <f ca="1">HLOOKUP(U$11,历史数据!$I$3:$XFD$1048576,$R216,FALSE)</f>
        <v>2.94</v>
      </c>
      <c r="V216" s="196">
        <f ca="1">HLOOKUP(V$11,历史数据!$I$3:$XFD$1048576,$R216,FALSE)</f>
        <v>3.58</v>
      </c>
      <c r="W216" s="196">
        <f ca="1">HLOOKUP(W$11,历史数据!$I$3:$XFD$1048576,$R216,FALSE)</f>
        <v>0</v>
      </c>
      <c r="X216" s="196">
        <f ca="1">HLOOKUP(X$11,历史数据!$I$3:$XFD$1048576,$R216,FALSE)</f>
        <v>0</v>
      </c>
      <c r="Y216" s="196">
        <f ca="1">HLOOKUP(Y$11,历史数据!$I$3:$XFD$1048576,$R216,FALSE)</f>
        <v>0</v>
      </c>
      <c r="Z216" s="196">
        <f ca="1">HLOOKUP(Z$11,历史数据!$I$3:$XFD$1048576,$R216,FALSE)</f>
        <v>0</v>
      </c>
      <c r="AA216" s="196">
        <f ca="1">HLOOKUP(AA$11,历史数据!$I$3:$XFD$1048576,$R216,FALSE)</f>
        <v>0</v>
      </c>
      <c r="AB216" s="196">
        <f ca="1">HLOOKUP(AB$11,历史数据!$I$3:$XFD$1048576,$R216,FALSE)</f>
        <v>0</v>
      </c>
      <c r="AC216" s="196">
        <f ca="1">HLOOKUP(AC$11,历史数据!$I$3:$XFD$1048576,$R216,FALSE)</f>
        <v>0</v>
      </c>
      <c r="AD216" s="196">
        <f ca="1">HLOOKUP(AD$11,历史数据!$I$3:$XFD$1048576,$R216,FALSE)</f>
        <v>0</v>
      </c>
      <c r="AE216" s="196">
        <f ca="1">HLOOKUP(AE$11,历史数据!$I$3:$XFD$1048576,$R216,FALSE)</f>
        <v>0</v>
      </c>
      <c r="AF216" s="196">
        <f ca="1">HLOOKUP(AF$11,历史数据!$I$3:$XFD$1048576,$R216,FALSE)</f>
        <v>0</v>
      </c>
      <c r="AG216" s="30" t="e">
        <f ca="1">T216/AF216-1</f>
        <v>#DIV/0!</v>
      </c>
      <c r="AH216" s="32">
        <f ca="1">T216/U216-1</f>
        <v>2.3809523809523725E-2</v>
      </c>
      <c r="AI216" s="198">
        <f ca="1">AVERAGE(T216:AF216)</f>
        <v>0.73307692307692307</v>
      </c>
    </row>
    <row r="217" spans="2:35">
      <c r="P217" s="26">
        <f>历史数据!F90</f>
        <v>90</v>
      </c>
      <c r="Q217" s="26">
        <f>P217+$B$7</f>
        <v>560</v>
      </c>
      <c r="R217" s="26">
        <f>Q217-历史数据!$B$2</f>
        <v>558</v>
      </c>
      <c r="S217" s="54" t="s">
        <v>109</v>
      </c>
      <c r="T217" s="196">
        <f ca="1">HLOOKUP(T$11,历史数据!$I$3:$XFD$1048576,$R217,FALSE)</f>
        <v>1.52</v>
      </c>
      <c r="U217" s="196">
        <f ca="1">HLOOKUP(U$11,历史数据!$I$3:$XFD$1048576,$R217,FALSE)</f>
        <v>1.63</v>
      </c>
      <c r="V217" s="196">
        <f ca="1">HLOOKUP(V$11,历史数据!$I$3:$XFD$1048576,$R217,FALSE)</f>
        <v>1.73</v>
      </c>
      <c r="W217" s="196">
        <f ca="1">HLOOKUP(W$11,历史数据!$I$3:$XFD$1048576,$R217,FALSE)</f>
        <v>1.57</v>
      </c>
      <c r="X217" s="196">
        <f ca="1">HLOOKUP(X$11,历史数据!$I$3:$XFD$1048576,$R217,FALSE)</f>
        <v>0</v>
      </c>
      <c r="Y217" s="196">
        <f ca="1">HLOOKUP(Y$11,历史数据!$I$3:$XFD$1048576,$R217,FALSE)</f>
        <v>0</v>
      </c>
      <c r="Z217" s="196">
        <f ca="1">HLOOKUP(Z$11,历史数据!$I$3:$XFD$1048576,$R217,FALSE)</f>
        <v>0</v>
      </c>
      <c r="AA217" s="196">
        <f ca="1">HLOOKUP(AA$11,历史数据!$I$3:$XFD$1048576,$R217,FALSE)</f>
        <v>0</v>
      </c>
      <c r="AB217" s="196">
        <f ca="1">HLOOKUP(AB$11,历史数据!$I$3:$XFD$1048576,$R217,FALSE)</f>
        <v>0</v>
      </c>
      <c r="AC217" s="196">
        <f ca="1">HLOOKUP(AC$11,历史数据!$I$3:$XFD$1048576,$R217,FALSE)</f>
        <v>0</v>
      </c>
      <c r="AD217" s="196">
        <f ca="1">HLOOKUP(AD$11,历史数据!$I$3:$XFD$1048576,$R217,FALSE)</f>
        <v>0</v>
      </c>
      <c r="AE217" s="196">
        <f ca="1">HLOOKUP(AE$11,历史数据!$I$3:$XFD$1048576,$R217,FALSE)</f>
        <v>0</v>
      </c>
      <c r="AF217" s="196">
        <f ca="1">HLOOKUP(AF$11,历史数据!$I$3:$XFD$1048576,$R217,FALSE)</f>
        <v>0</v>
      </c>
      <c r="AG217" s="30" t="e">
        <f ca="1">T217/AF217-1</f>
        <v>#DIV/0!</v>
      </c>
      <c r="AH217" s="32">
        <f ca="1">T217/U217-1</f>
        <v>-6.748466257668706E-2</v>
      </c>
      <c r="AI217" s="198">
        <f ca="1">AVERAGE(T217:AF217)</f>
        <v>0.49615384615384617</v>
      </c>
    </row>
    <row r="223" spans="2:35">
      <c r="S223" s="25" t="s">
        <v>385</v>
      </c>
    </row>
    <row r="230" spans="2:32">
      <c r="S230" s="26" t="s">
        <v>432</v>
      </c>
      <c r="T230" s="26" t="s">
        <v>433</v>
      </c>
      <c r="U230" s="26" t="s">
        <v>434</v>
      </c>
      <c r="V230" s="26" t="s">
        <v>435</v>
      </c>
      <c r="W230" s="26" t="s">
        <v>436</v>
      </c>
      <c r="X230" s="26" t="s">
        <v>437</v>
      </c>
      <c r="Y230" s="26" t="s">
        <v>438</v>
      </c>
      <c r="Z230" s="26" t="s">
        <v>439</v>
      </c>
      <c r="AA230" s="26" t="s">
        <v>440</v>
      </c>
      <c r="AB230" s="26" t="s">
        <v>441</v>
      </c>
      <c r="AC230" s="26" t="s">
        <v>442</v>
      </c>
      <c r="AD230" s="26" t="s">
        <v>443</v>
      </c>
      <c r="AE230" s="26" t="s">
        <v>444</v>
      </c>
      <c r="AF230" s="26" t="s">
        <v>445</v>
      </c>
    </row>
    <row r="231" spans="2:32">
      <c r="S231" s="26" t="s">
        <v>49</v>
      </c>
      <c r="T231" s="208">
        <v>0.11940000000000001</v>
      </c>
      <c r="U231" s="208">
        <v>0.1033</v>
      </c>
      <c r="V231" s="208">
        <v>8.43E-2</v>
      </c>
      <c r="W231" s="208">
        <v>0.1076</v>
      </c>
      <c r="X231" s="208">
        <v>0.1124</v>
      </c>
      <c r="Y231" s="208">
        <v>0.1026</v>
      </c>
      <c r="Z231" s="208">
        <v>0.1157</v>
      </c>
      <c r="AA231" s="208">
        <v>0.17649999999999999</v>
      </c>
      <c r="AB231" s="208">
        <v>0.1855</v>
      </c>
      <c r="AC231" s="208">
        <v>9.4399999999999998E-2</v>
      </c>
      <c r="AD231" s="208">
        <v>7.5700000000000003E-2</v>
      </c>
      <c r="AE231" s="208">
        <v>8.7800000000000003E-2</v>
      </c>
      <c r="AF231" s="208">
        <v>7.5499999999999998E-2</v>
      </c>
    </row>
    <row r="232" spans="2:32">
      <c r="S232" s="26" t="s">
        <v>50</v>
      </c>
      <c r="T232" s="208">
        <v>0.15390000000000001</v>
      </c>
      <c r="U232" s="208">
        <v>0.1517</v>
      </c>
      <c r="V232" s="208">
        <v>0.17860000000000001</v>
      </c>
      <c r="W232" s="208">
        <v>0.14829999999999999</v>
      </c>
      <c r="X232" s="208">
        <v>0.14560000000000001</v>
      </c>
      <c r="Y232" s="208">
        <v>0.16320000000000001</v>
      </c>
      <c r="Z232" s="208">
        <v>0.16389999999999999</v>
      </c>
      <c r="AA232" s="208">
        <v>0.1855</v>
      </c>
      <c r="AB232" s="208">
        <v>0.1434</v>
      </c>
      <c r="AC232" s="208">
        <v>0.14169999999999999</v>
      </c>
      <c r="AD232" s="208">
        <v>0.17499999999999999</v>
      </c>
      <c r="AE232" s="208">
        <v>0.17580000000000001</v>
      </c>
      <c r="AF232" s="208">
        <v>0.18540000000000001</v>
      </c>
    </row>
    <row r="233" spans="2:32">
      <c r="S233" s="26" t="s">
        <v>51</v>
      </c>
      <c r="T233" s="208">
        <v>0.39340000000000003</v>
      </c>
      <c r="U233" s="208">
        <v>0.45079999999999998</v>
      </c>
      <c r="V233" s="208">
        <v>0.46800000000000003</v>
      </c>
      <c r="W233" s="208">
        <v>0.48849999999999999</v>
      </c>
      <c r="X233" s="208">
        <v>0.48020000000000002</v>
      </c>
      <c r="Y233" s="208">
        <v>0.4541</v>
      </c>
      <c r="Z233" s="208">
        <v>0.44009999999999999</v>
      </c>
      <c r="AA233" s="208">
        <v>0.32729999999999998</v>
      </c>
      <c r="AB233" s="208">
        <v>0.37430000000000002</v>
      </c>
      <c r="AC233" s="208">
        <v>0.4879</v>
      </c>
      <c r="AD233" s="208">
        <v>0.48330000000000001</v>
      </c>
      <c r="AE233" s="208">
        <v>0.4753</v>
      </c>
      <c r="AF233" s="208">
        <v>0.4667</v>
      </c>
    </row>
    <row r="234" spans="2:32">
      <c r="S234" s="26" t="s">
        <v>52</v>
      </c>
      <c r="T234" s="208">
        <v>0.3332</v>
      </c>
      <c r="U234" s="208">
        <v>0.29420000000000002</v>
      </c>
      <c r="V234" s="208">
        <v>0.26910000000000001</v>
      </c>
      <c r="W234" s="208">
        <v>0.25580000000000003</v>
      </c>
      <c r="X234" s="208">
        <v>0.26240000000000002</v>
      </c>
      <c r="Y234" s="208">
        <v>0.28010000000000002</v>
      </c>
      <c r="Z234" s="208">
        <v>0.28029999999999999</v>
      </c>
      <c r="AA234" s="208">
        <v>0.31080000000000002</v>
      </c>
      <c r="AB234" s="208">
        <v>0.29680000000000001</v>
      </c>
      <c r="AC234" s="208">
        <v>0.27589999999999998</v>
      </c>
      <c r="AD234" s="208">
        <v>0.26600000000000001</v>
      </c>
      <c r="AE234" s="208">
        <v>0.2611</v>
      </c>
      <c r="AF234" s="208">
        <v>0.27239999999999998</v>
      </c>
    </row>
    <row r="236" spans="2:32">
      <c r="B236" s="26" t="str">
        <f>B1&amp;"ARPPU值（按条和包月）"</f>
        <v>赤瞳之刃ARPPU值（按条和包月）</v>
      </c>
    </row>
    <row r="260" spans="2:11">
      <c r="B260" s="26" t="str">
        <f>B1&amp;"ARPPU值（付费行为角度）"</f>
        <v>赤瞳之刃ARPPU值（付费行为角度）</v>
      </c>
    </row>
    <row r="272" spans="2:11">
      <c r="K272" s="26">
        <v>0</v>
      </c>
    </row>
    <row r="284" spans="2:2">
      <c r="B284" s="26" t="str">
        <f>B1&amp;"ARPPU值（活跃类型角度）"</f>
        <v>赤瞳之刃ARPPU值（活跃类型角度）</v>
      </c>
    </row>
    <row r="309" spans="2:2">
      <c r="B309" s="26" t="str">
        <f>B1&amp;"各类用户付费率"</f>
        <v>赤瞳之刃各类用户付费率</v>
      </c>
    </row>
    <row r="336" spans="2:2">
      <c r="B336" s="26" t="str">
        <f>B1&amp;"有效活跃用户占比"</f>
        <v>赤瞳之刃有效活跃用户占比</v>
      </c>
    </row>
    <row r="361" spans="2:2">
      <c r="B361" s="26" t="str">
        <f>B1&amp;"各类用户流失率"</f>
        <v>赤瞳之刃各类用户流失率</v>
      </c>
    </row>
    <row r="386" spans="2:2">
      <c r="B386" s="26" t="str">
        <f>B1&amp;"各类用户在线时长"</f>
        <v>赤瞳之刃各类用户在线时长</v>
      </c>
    </row>
    <row r="410" spans="2:2">
      <c r="B410" s="26" t="str">
        <f>B1&amp;"各类用户登录天数"</f>
        <v>赤瞳之刃各类用户登录天数</v>
      </c>
    </row>
  </sheetData>
  <mergeCells count="4">
    <mergeCell ref="R166:S166"/>
    <mergeCell ref="R167:R169"/>
    <mergeCell ref="R170:R173"/>
    <mergeCell ref="R174:R175"/>
  </mergeCells>
  <phoneticPr fontId="17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21"/>
  <sheetViews>
    <sheetView zoomScaleNormal="100" workbookViewId="0">
      <selection activeCell="P26" sqref="P26"/>
    </sheetView>
  </sheetViews>
  <sheetFormatPr defaultRowHeight="16.5"/>
  <cols>
    <col min="1" max="1" width="10.375" style="26" bestFit="1" customWidth="1"/>
    <col min="2" max="2" width="12.5" style="26" bestFit="1" customWidth="1"/>
    <col min="3" max="3" width="14.125" style="26" customWidth="1"/>
    <col min="4" max="4" width="14.125" style="26" bestFit="1" customWidth="1"/>
    <col min="5" max="17" width="9" style="26"/>
    <col min="18" max="18" width="11.375" style="26" bestFit="1" customWidth="1"/>
    <col min="19" max="19" width="20.5" style="26" bestFit="1" customWidth="1"/>
    <col min="20" max="20" width="13" style="26" bestFit="1" customWidth="1"/>
    <col min="21" max="21" width="14.875" style="26" bestFit="1" customWidth="1"/>
    <col min="22" max="24" width="13" style="26" bestFit="1" customWidth="1"/>
    <col min="25" max="25" width="19.25" style="26" bestFit="1" customWidth="1"/>
    <col min="26" max="31" width="13" style="26" bestFit="1" customWidth="1"/>
    <col min="32" max="32" width="14.875" style="26" bestFit="1" customWidth="1"/>
    <col min="33" max="34" width="14.875" style="26" customWidth="1"/>
    <col min="35" max="36" width="11.25" style="26" bestFit="1" customWidth="1"/>
    <col min="37" max="16384" width="9" style="26"/>
  </cols>
  <sheetData>
    <row r="1" spans="1:36">
      <c r="A1" s="26" t="s">
        <v>179</v>
      </c>
      <c r="B1" s="26" t="s">
        <v>508</v>
      </c>
      <c r="D1" s="415" t="s">
        <v>341</v>
      </c>
    </row>
    <row r="2" spans="1:36">
      <c r="A2" s="26" t="s">
        <v>181</v>
      </c>
      <c r="B2" s="62">
        <v>42430</v>
      </c>
      <c r="D2" s="415" t="s">
        <v>496</v>
      </c>
      <c r="S2" s="26" t="s">
        <v>639</v>
      </c>
    </row>
    <row r="3" spans="1:36">
      <c r="A3" s="26" t="s">
        <v>182</v>
      </c>
      <c r="B3" s="26" t="str">
        <f>TEXT(DATE(YEAR($B$2),MONTH($B$2),DAY(B2)),"yyyymm")</f>
        <v>201603</v>
      </c>
      <c r="D3" s="415" t="s">
        <v>509</v>
      </c>
      <c r="S3" s="26" t="s">
        <v>640</v>
      </c>
    </row>
    <row r="4" spans="1:36">
      <c r="A4" s="26" t="s">
        <v>183</v>
      </c>
      <c r="B4" s="26" t="str">
        <f>TEXT(DATE(YEAR($B$2),MONTH($B$2)-12,DAY(B2)),"yyyymm")</f>
        <v>201503</v>
      </c>
      <c r="S4" s="26" t="s">
        <v>641</v>
      </c>
    </row>
    <row r="5" spans="1:36">
      <c r="A5" s="26" t="s">
        <v>184</v>
      </c>
      <c r="B5" s="26" t="str">
        <f>TEXT(DATE(YEAR($B$2),MONTH($B$2)-1,DAY(B3)),"yyyymm")</f>
        <v>201602</v>
      </c>
    </row>
    <row r="9" spans="1:36" ht="21">
      <c r="S9" s="14" t="s">
        <v>527</v>
      </c>
      <c r="T9" s="25"/>
      <c r="U9" s="25"/>
    </row>
    <row r="10" spans="1:36">
      <c r="S10" s="25"/>
      <c r="T10" s="26">
        <v>0</v>
      </c>
      <c r="U10" s="26">
        <v>1</v>
      </c>
      <c r="V10" s="26">
        <v>2</v>
      </c>
      <c r="W10" s="26">
        <v>3</v>
      </c>
      <c r="X10" s="26">
        <v>4</v>
      </c>
      <c r="Y10" s="26">
        <v>5</v>
      </c>
      <c r="Z10" s="26">
        <v>6</v>
      </c>
      <c r="AA10" s="26">
        <v>7</v>
      </c>
      <c r="AB10" s="26">
        <v>8</v>
      </c>
      <c r="AC10" s="26">
        <v>9</v>
      </c>
      <c r="AD10" s="26">
        <v>10</v>
      </c>
      <c r="AE10" s="26">
        <v>11</v>
      </c>
      <c r="AF10" s="26">
        <v>12</v>
      </c>
    </row>
    <row r="11" spans="1:36">
      <c r="S11" s="25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</row>
    <row r="12" spans="1:36">
      <c r="S12" s="25"/>
      <c r="T12" s="181" t="str">
        <f>TEXT(DATE(YEAR($B$2),MONTH($B$2)-T10,DAY($B$2)),"yyyymm")</f>
        <v>201603</v>
      </c>
      <c r="U12" s="181" t="str">
        <f t="shared" ref="U12:AF12" si="0">TEXT(DATE(YEAR($B$2),MONTH($B$2)-U10,DAY($B$2)),"yyyymm")</f>
        <v>201602</v>
      </c>
      <c r="V12" s="181" t="str">
        <f t="shared" si="0"/>
        <v>201601</v>
      </c>
      <c r="W12" s="181" t="str">
        <f t="shared" si="0"/>
        <v>201512</v>
      </c>
      <c r="X12" s="181" t="str">
        <f t="shared" si="0"/>
        <v>201511</v>
      </c>
      <c r="Y12" s="181" t="str">
        <f t="shared" si="0"/>
        <v>201510</v>
      </c>
      <c r="Z12" s="181" t="str">
        <f t="shared" si="0"/>
        <v>201509</v>
      </c>
      <c r="AA12" s="181" t="str">
        <f t="shared" si="0"/>
        <v>201508</v>
      </c>
      <c r="AB12" s="181" t="str">
        <f t="shared" si="0"/>
        <v>201507</v>
      </c>
      <c r="AC12" s="181" t="str">
        <f t="shared" si="0"/>
        <v>201506</v>
      </c>
      <c r="AD12" s="181" t="str">
        <f t="shared" si="0"/>
        <v>201505</v>
      </c>
      <c r="AE12" s="181" t="str">
        <f t="shared" si="0"/>
        <v>201504</v>
      </c>
      <c r="AF12" s="181" t="str">
        <f t="shared" si="0"/>
        <v>201503</v>
      </c>
      <c r="AG12" s="181"/>
      <c r="AH12" s="181"/>
      <c r="AI12" s="25" t="s">
        <v>525</v>
      </c>
      <c r="AJ12" s="25" t="s">
        <v>526</v>
      </c>
    </row>
    <row r="13" spans="1:36">
      <c r="S13" s="26" t="s">
        <v>185</v>
      </c>
      <c r="T13" s="26">
        <f>HLOOKUP(T$12,合作产品!$C$17:$XFD$31,3,FALSE)</f>
        <v>105311</v>
      </c>
      <c r="U13" s="26">
        <f>HLOOKUP(U$12,合作产品!$C$17:$XFD$31,3,FALSE)</f>
        <v>170721</v>
      </c>
      <c r="V13" s="26">
        <f>HLOOKUP(V$12,合作产品!$C$17:$XFD$31,3,FALSE)</f>
        <v>174921</v>
      </c>
      <c r="W13" s="26">
        <f>HLOOKUP(W$12,合作产品!$C$17:$XFD$31,3,FALSE)</f>
        <v>112915</v>
      </c>
      <c r="X13" s="26">
        <f>HLOOKUP(X$12,合作产品!$C$17:$XFD$31,3,FALSE)</f>
        <v>132208</v>
      </c>
      <c r="Y13" s="26">
        <f>HLOOKUP(Y$12,合作产品!$C$17:$XFD$31,3,FALSE)</f>
        <v>195814</v>
      </c>
      <c r="Z13" s="26">
        <f>HLOOKUP(Z$12,合作产品!$C$17:$XFD$31,3,FALSE)</f>
        <v>166354</v>
      </c>
      <c r="AA13" s="26">
        <f>HLOOKUP(AA$12,合作产品!$C$17:$XFD$31,3,FALSE)</f>
        <v>303260</v>
      </c>
      <c r="AB13" s="26">
        <f>HLOOKUP(AB$12,合作产品!$C$17:$XFD$31,3,FALSE)</f>
        <v>312663</v>
      </c>
      <c r="AC13" s="26">
        <f>HLOOKUP(AC$12,合作产品!$C$17:$XFD$31,3,FALSE)</f>
        <v>166401</v>
      </c>
      <c r="AD13" s="26">
        <f>HLOOKUP(AD$12,合作产品!$C$17:$XFD$31,3,FALSE)</f>
        <v>156883</v>
      </c>
      <c r="AE13" s="26">
        <f>HLOOKUP(AE$12,合作产品!$C$17:$XFD$31,3,FALSE)</f>
        <v>151207</v>
      </c>
      <c r="AF13" s="26">
        <f>HLOOKUP(AF$12,合作产品!$C$17:$XFD$31,3,FALSE)</f>
        <v>164383</v>
      </c>
      <c r="AI13" s="32">
        <f t="shared" ref="AI13:AI20" si="1">T13/AF13-1</f>
        <v>-0.35935589446597271</v>
      </c>
      <c r="AJ13" s="32">
        <f t="shared" ref="AJ13:AJ20" si="2">T13/U13-1</f>
        <v>-0.38313974262100148</v>
      </c>
    </row>
    <row r="14" spans="1:36">
      <c r="S14" s="26" t="s">
        <v>558</v>
      </c>
      <c r="T14" s="26">
        <f>HLOOKUP(T$12,合作产品!$C$17:$XFD$31,13,FALSE)</f>
        <v>41797</v>
      </c>
      <c r="U14" s="26">
        <f>HLOOKUP(U$12,合作产品!$C$17:$XFD$31,13,FALSE)</f>
        <v>77667</v>
      </c>
      <c r="V14" s="26">
        <f>HLOOKUP(V$12,合作产品!$C$17:$XFD$31,13,FALSE)</f>
        <v>83947</v>
      </c>
      <c r="W14" s="26">
        <f>HLOOKUP(W$12,合作产品!$C$17:$XFD$31,13,FALSE)</f>
        <v>44699</v>
      </c>
      <c r="X14" s="26">
        <f>HLOOKUP(X$12,合作产品!$C$17:$XFD$31,13,FALSE)</f>
        <v>53143</v>
      </c>
      <c r="Y14" s="26">
        <f>HLOOKUP(Y$12,合作产品!$C$17:$XFD$31,13,FALSE)</f>
        <v>96849</v>
      </c>
      <c r="Z14" s="26">
        <f>HLOOKUP(Z$12,合作产品!$C$17:$XFD$31,13,FALSE)</f>
        <v>73167</v>
      </c>
      <c r="AA14" s="26">
        <f>HLOOKUP(AA$12,合作产品!$C$17:$XFD$31,13,FALSE)</f>
        <v>171755</v>
      </c>
      <c r="AB14" s="26">
        <f>HLOOKUP(AB$12,合作产品!$C$17:$XFD$31,13,FALSE)</f>
        <v>185802</v>
      </c>
      <c r="AC14" s="26">
        <f>HLOOKUP(AC$12,合作产品!$C$17:$XFD$31,13,FALSE)</f>
        <v>69630</v>
      </c>
      <c r="AD14" s="26">
        <f>HLOOKUP(AD$12,合作产品!$C$17:$XFD$31,13,FALSE)</f>
        <v>69752</v>
      </c>
      <c r="AE14" s="26">
        <f>HLOOKUP(AE$12,合作产品!$C$17:$XFD$31,13,FALSE)</f>
        <v>71799</v>
      </c>
      <c r="AF14" s="26">
        <f>HLOOKUP(AF$12,合作产品!$C$17:$XFD$31,13,FALSE)</f>
        <v>76481</v>
      </c>
      <c r="AI14" s="32">
        <f t="shared" si="1"/>
        <v>-0.45349825446843006</v>
      </c>
      <c r="AJ14" s="32">
        <f t="shared" si="2"/>
        <v>-0.46184351140123858</v>
      </c>
    </row>
    <row r="15" spans="1:36">
      <c r="S15" s="26" t="s">
        <v>511</v>
      </c>
      <c r="T15" s="26">
        <f>HLOOKUP(T$12,合作产品!$C$17:$XFD$31,4,FALSE)</f>
        <v>723402</v>
      </c>
      <c r="U15" s="26">
        <f>HLOOKUP(U$12,合作产品!$C$17:$XFD$31,4,FALSE)</f>
        <v>1192778</v>
      </c>
      <c r="V15" s="26">
        <f>HLOOKUP(V$12,合作产品!$C$17:$XFD$31,4,FALSE)</f>
        <v>677151</v>
      </c>
      <c r="W15" s="26">
        <f>HLOOKUP(W$12,合作产品!$C$17:$XFD$31,4,FALSE)</f>
        <v>550417</v>
      </c>
      <c r="X15" s="26">
        <f>HLOOKUP(X$12,合作产品!$C$17:$XFD$31,4,FALSE)</f>
        <v>563253</v>
      </c>
      <c r="Y15" s="26">
        <f>HLOOKUP(Y$12,合作产品!$C$17:$XFD$31,4,FALSE)</f>
        <v>713800</v>
      </c>
      <c r="Z15" s="26">
        <f>HLOOKUP(Z$12,合作产品!$C$17:$XFD$31,4,FALSE)</f>
        <v>717525</v>
      </c>
      <c r="AA15" s="26">
        <f>HLOOKUP(AA$12,合作产品!$C$17:$XFD$31,4,FALSE)</f>
        <v>1135259</v>
      </c>
      <c r="AB15" s="26">
        <f>HLOOKUP(AB$12,合作产品!$C$17:$XFD$31,4,FALSE)</f>
        <v>1098525</v>
      </c>
      <c r="AC15" s="26">
        <f>HLOOKUP(AC$12,合作产品!$C$17:$XFD$31,4,FALSE)</f>
        <v>653651</v>
      </c>
      <c r="AD15" s="26">
        <f>HLOOKUP(AD$12,合作产品!$C$17:$XFD$31,4,FALSE)</f>
        <v>708764</v>
      </c>
      <c r="AE15" s="26">
        <f>HLOOKUP(AE$12,合作产品!$C$17:$XFD$31,4,FALSE)</f>
        <v>720030</v>
      </c>
      <c r="AF15" s="26">
        <f>HLOOKUP(AF$12,合作产品!$C$17:$XFD$31,4,FALSE)</f>
        <v>867237</v>
      </c>
      <c r="AI15" s="32">
        <f t="shared" si="1"/>
        <v>-0.16585431664008798</v>
      </c>
      <c r="AJ15" s="32">
        <f t="shared" si="2"/>
        <v>-0.39351497093340082</v>
      </c>
    </row>
    <row r="16" spans="1:36">
      <c r="S16" s="26" t="s">
        <v>703</v>
      </c>
      <c r="T16" s="68">
        <f>HLOOKUP(T$12,合作产品!$C$17:$XFD$31,6,FALSE)</f>
        <v>721957.13</v>
      </c>
      <c r="U16" s="68">
        <f>HLOOKUP(U$12,合作产品!$C$17:$XFD$31,6,FALSE)</f>
        <v>1185690.03</v>
      </c>
      <c r="V16" s="68">
        <f>HLOOKUP(V$12,合作产品!$C$17:$XFD$31,6,FALSE)</f>
        <v>681089.73</v>
      </c>
      <c r="W16" s="68">
        <f>HLOOKUP(W$12,合作产品!$C$17:$XFD$31,6,FALSE)</f>
        <v>553448.86</v>
      </c>
      <c r="X16" s="68">
        <f>HLOOKUP(X$12,合作产品!$C$17:$XFD$31,6,FALSE)</f>
        <v>554601.16</v>
      </c>
      <c r="Y16" s="68">
        <f>HLOOKUP(Y$12,合作产品!$C$17:$XFD$31,6,FALSE)</f>
        <v>711978.09</v>
      </c>
      <c r="Z16" s="68">
        <f>HLOOKUP(Z$12,合作产品!$C$17:$XFD$31,6,FALSE)</f>
        <v>704590.16</v>
      </c>
      <c r="AA16" s="68">
        <f>HLOOKUP(AA$12,合作产品!$C$17:$XFD$31,6,FALSE)</f>
        <v>1130797</v>
      </c>
      <c r="AB16" s="68">
        <f>HLOOKUP(AB$12,合作产品!$C$17:$XFD$31,6,FALSE)</f>
        <v>1092711.6000000001</v>
      </c>
      <c r="AC16" s="68">
        <f>HLOOKUP(AC$12,合作产品!$C$17:$XFD$31,6,FALSE)</f>
        <v>658794.44999999995</v>
      </c>
      <c r="AD16" s="68">
        <f>HLOOKUP(AD$12,合作产品!$C$17:$XFD$31,6,FALSE)</f>
        <v>703299.33</v>
      </c>
      <c r="AE16" s="68">
        <f>HLOOKUP(AE$12,合作产品!$C$17:$XFD$31,6,FALSE)</f>
        <v>711400.91</v>
      </c>
      <c r="AF16" s="68">
        <f>HLOOKUP(AF$12,合作产品!$C$17:$XFD$31,6,FALSE)</f>
        <v>854216.39</v>
      </c>
      <c r="AG16" s="68"/>
      <c r="AH16" s="68"/>
      <c r="AI16" s="32">
        <f t="shared" si="1"/>
        <v>-0.15483109613478618</v>
      </c>
      <c r="AJ16" s="32">
        <f t="shared" si="2"/>
        <v>-0.39110803689561258</v>
      </c>
    </row>
    <row r="17" spans="19:36">
      <c r="S17" s="26" t="s">
        <v>517</v>
      </c>
      <c r="T17" s="198">
        <f>HLOOKUP(T$12,合作产品!$C$17:$XFD$31,9,FALSE)</f>
        <v>127.38193343898574</v>
      </c>
      <c r="U17" s="198">
        <f>HLOOKUP(U$12,合作产品!$C$17:$XFD$31,9,FALSE)</f>
        <v>133.59968637992833</v>
      </c>
      <c r="V17" s="198">
        <f>HLOOKUP(V$12,合作产品!$C$17:$XFD$31,9,FALSE)</f>
        <v>106.63795275590552</v>
      </c>
      <c r="W17" s="198">
        <f>HLOOKUP(W$12,合作产品!$C$17:$XFD$31,9,FALSE)</f>
        <v>102.19402153731897</v>
      </c>
      <c r="X17" s="198">
        <f>HLOOKUP(X$12,合作产品!$C$17:$XFD$31,9,FALSE)</f>
        <v>108.73610038610039</v>
      </c>
      <c r="Y17" s="198">
        <f>HLOOKUP(Y$12,合作产品!$C$17:$XFD$31,9,FALSE)</f>
        <v>104.66275659824046</v>
      </c>
      <c r="Z17" s="198">
        <f>HLOOKUP(Z$12,合作产品!$C$17:$XFD$31,9,FALSE)</f>
        <v>111.02042395172521</v>
      </c>
      <c r="AA17" s="198">
        <f>HLOOKUP(AA$12,合作产品!$C$17:$XFD$31,9,FALSE)</f>
        <v>118.90018852115627</v>
      </c>
      <c r="AB17" s="198">
        <f>HLOOKUP(AB$12,合作产品!$C$17:$XFD$31,9,FALSE)</f>
        <v>100.82836163377696</v>
      </c>
      <c r="AC17" s="198">
        <f>HLOOKUP(AC$12,合作产品!$C$17:$XFD$31,9,FALSE)</f>
        <v>99.233490207985426</v>
      </c>
      <c r="AD17" s="198">
        <f>HLOOKUP(AD$12,合作产品!$C$17:$XFD$31,9,FALSE)</f>
        <v>104.76925351071692</v>
      </c>
      <c r="AE17" s="198">
        <f>HLOOKUP(AE$12,合作产品!$C$17:$XFD$31,9,FALSE)</f>
        <v>86.014813045036433</v>
      </c>
      <c r="AF17" s="198">
        <f>HLOOKUP(AF$12,合作产品!$C$17:$XFD$31,9,FALSE)</f>
        <v>95.143938562808557</v>
      </c>
      <c r="AG17" s="198"/>
      <c r="AH17" s="198"/>
      <c r="AI17" s="32">
        <f t="shared" si="1"/>
        <v>0.33883393270392648</v>
      </c>
      <c r="AJ17" s="32">
        <f t="shared" si="2"/>
        <v>-4.6540176174221348E-2</v>
      </c>
    </row>
    <row r="18" spans="19:36">
      <c r="S18" s="26" t="s">
        <v>518</v>
      </c>
      <c r="T18" s="30">
        <f>HLOOKUP(T$12,合作产品!$C$17:$XFD$31,10,FALSE)</f>
        <v>5.3925990637255367E-2</v>
      </c>
      <c r="U18" s="30">
        <f>HLOOKUP(U$12,合作产品!$C$17:$XFD$31,10,FALSE)</f>
        <v>5.2295851125520584E-2</v>
      </c>
      <c r="V18" s="30">
        <f>HLOOKUP(V$12,合作产品!$C$17:$XFD$31,10,FALSE)</f>
        <v>3.6302102091801444E-2</v>
      </c>
      <c r="W18" s="30">
        <f>HLOOKUP(W$12,合作产品!$C$17:$XFD$31,10,FALSE)</f>
        <v>4.7699597042022764E-2</v>
      </c>
      <c r="X18" s="30">
        <f>HLOOKUP(X$12,合作产品!$C$17:$XFD$31,10,FALSE)</f>
        <v>3.9180684981241679E-2</v>
      </c>
      <c r="Y18" s="30">
        <f>HLOOKUP(Y$12,合作产品!$C$17:$XFD$31,10,FALSE)</f>
        <v>3.4828970349413221E-2</v>
      </c>
      <c r="Z18" s="30">
        <f>HLOOKUP(Z$12,合作产品!$C$17:$XFD$31,10,FALSE)</f>
        <v>3.8850884258869636E-2</v>
      </c>
      <c r="AA18" s="30">
        <f>HLOOKUP(AA$12,合作产品!$C$17:$XFD$31,10,FALSE)</f>
        <v>3.1484534722680209E-2</v>
      </c>
      <c r="AB18" s="30">
        <f>HLOOKUP(AB$12,合作产品!$C$17:$XFD$31,10,FALSE)</f>
        <v>3.4845824417983583E-2</v>
      </c>
      <c r="AC18" s="30">
        <f>HLOOKUP(AC$12,合作产品!$C$17:$XFD$31,10,FALSE)</f>
        <v>3.9585098647243709E-2</v>
      </c>
      <c r="AD18" s="30">
        <f>HLOOKUP(AD$12,合作产品!$C$17:$XFD$31,10,FALSE)</f>
        <v>4.3121306961238628E-2</v>
      </c>
      <c r="AE18" s="30">
        <f>HLOOKUP(AE$12,合作产品!$C$17:$XFD$31,10,FALSE)</f>
        <v>5.5361193595534597E-2</v>
      </c>
      <c r="AF18" s="30">
        <f>HLOOKUP(AF$12,合作产品!$C$17:$XFD$31,10,FALSE)</f>
        <v>5.5449772786723688E-2</v>
      </c>
      <c r="AG18" s="30"/>
      <c r="AH18" s="30"/>
      <c r="AI18" s="32">
        <f t="shared" si="1"/>
        <v>-2.7480403848167967E-2</v>
      </c>
      <c r="AJ18" s="32">
        <f t="shared" si="2"/>
        <v>3.1171488304533312E-2</v>
      </c>
    </row>
    <row r="19" spans="19:36">
      <c r="S19" s="26" t="s">
        <v>559</v>
      </c>
      <c r="T19" s="32">
        <f t="shared" ref="T19:AF19" si="3">T14/T13</f>
        <v>0.39689111298914642</v>
      </c>
      <c r="U19" s="32">
        <f t="shared" si="3"/>
        <v>0.45493524522466483</v>
      </c>
      <c r="V19" s="32">
        <f t="shared" si="3"/>
        <v>0.47991378965361509</v>
      </c>
      <c r="W19" s="32">
        <f t="shared" si="3"/>
        <v>0.39586414559624494</v>
      </c>
      <c r="X19" s="32">
        <f t="shared" si="3"/>
        <v>0.40196508532010167</v>
      </c>
      <c r="Y19" s="32">
        <f t="shared" si="3"/>
        <v>0.49459691339740774</v>
      </c>
      <c r="Z19" s="32">
        <f t="shared" si="3"/>
        <v>0.43982711566899502</v>
      </c>
      <c r="AA19" s="32">
        <f t="shared" si="3"/>
        <v>0.56636219745432959</v>
      </c>
      <c r="AB19" s="32">
        <f t="shared" si="3"/>
        <v>0.59425643584306431</v>
      </c>
      <c r="AC19" s="32">
        <f t="shared" si="3"/>
        <v>0.41844700452521322</v>
      </c>
      <c r="AD19" s="32">
        <f t="shared" si="3"/>
        <v>0.4446115895285021</v>
      </c>
      <c r="AE19" s="32">
        <f t="shared" si="3"/>
        <v>0.47483912781815657</v>
      </c>
      <c r="AF19" s="32">
        <f t="shared" si="3"/>
        <v>0.4652610063084382</v>
      </c>
      <c r="AG19" s="32"/>
      <c r="AH19" s="32"/>
      <c r="AI19" s="32">
        <f t="shared" si="1"/>
        <v>-0.14694954529236204</v>
      </c>
      <c r="AJ19" s="32">
        <f t="shared" si="2"/>
        <v>-0.12758767944403593</v>
      </c>
    </row>
    <row r="20" spans="19:36">
      <c r="S20" s="26" t="s">
        <v>573</v>
      </c>
      <c r="T20" s="26">
        <f>HLOOKUP(T$12,合作产品!$C$17:$XFD$31,7,FALSE)</f>
        <v>6296</v>
      </c>
      <c r="U20" s="26">
        <f>HLOOKUP(U$12,合作产品!$C$17:$XFD$31,7,FALSE)</f>
        <v>9751</v>
      </c>
      <c r="V20" s="26">
        <f>HLOOKUP(V$12,合作产品!$C$17:$XFD$31,7,FALSE)</f>
        <v>7260</v>
      </c>
      <c r="W20" s="26">
        <f>HLOOKUP(W$12,合作产品!$C$17:$XFD$31,7,FALSE)</f>
        <v>6018</v>
      </c>
      <c r="X20" s="26">
        <f>HLOOKUP(X$12,合作产品!$C$17:$XFD$31,7,FALSE)</f>
        <v>5860</v>
      </c>
      <c r="Y20" s="26">
        <f>HLOOKUP(Y$12,合作产品!$C$17:$XFD$31,7,FALSE)</f>
        <v>6912</v>
      </c>
      <c r="Z20" s="26">
        <f>HLOOKUP(Z$12,合作产品!$C$17:$XFD$31,7,FALSE)</f>
        <v>7066</v>
      </c>
      <c r="AA20" s="26">
        <f>HLOOKUP(AA$12,合作产品!$C$17:$XFD$31,7,FALSE)</f>
        <v>10751</v>
      </c>
      <c r="AB20" s="26">
        <f>HLOOKUP(AB$12,合作产品!$C$17:$XFD$31,7,FALSE)</f>
        <v>12394</v>
      </c>
      <c r="AC20" s="26">
        <f>HLOOKUP(AC$12,合作产品!$C$17:$XFD$31,7,FALSE)</f>
        <v>7503</v>
      </c>
      <c r="AD20" s="26">
        <f>HLOOKUP(AD$12,合作产品!$C$17:$XFD$31,7,FALSE)</f>
        <v>7664</v>
      </c>
      <c r="AE20" s="26">
        <f>HLOOKUP(AE$12,合作产品!$C$17:$XFD$31,7,FALSE)</f>
        <v>8959</v>
      </c>
      <c r="AF20" s="26">
        <f>HLOOKUP(AF$12,合作产品!$C$17:$XFD$31,7,FALSE)</f>
        <v>9829</v>
      </c>
      <c r="AI20" s="32">
        <f t="shared" si="1"/>
        <v>-0.35944653576152208</v>
      </c>
      <c r="AJ20" s="32">
        <f t="shared" si="2"/>
        <v>-0.35432263357604343</v>
      </c>
    </row>
    <row r="23" spans="19:36"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</row>
    <row r="24" spans="19:36"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</row>
    <row r="25" spans="19:36"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</row>
    <row r="26" spans="19:36"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</row>
    <row r="27" spans="19:36" ht="21">
      <c r="S27" s="245" t="s">
        <v>528</v>
      </c>
    </row>
    <row r="28" spans="19:36" ht="21">
      <c r="S28" s="245" t="s">
        <v>569</v>
      </c>
    </row>
    <row r="29" spans="19:36">
      <c r="S29" s="222" t="s">
        <v>629</v>
      </c>
      <c r="T29" s="222">
        <v>0.8</v>
      </c>
      <c r="U29" s="222">
        <v>0.8</v>
      </c>
      <c r="V29" s="222">
        <v>0.8</v>
      </c>
      <c r="W29" s="222">
        <v>0.8</v>
      </c>
      <c r="X29" s="222">
        <v>0.8</v>
      </c>
      <c r="Y29" s="222">
        <v>0.84</v>
      </c>
      <c r="Z29" s="222">
        <v>0.83399999999999996</v>
      </c>
      <c r="AA29" s="222">
        <v>0.83</v>
      </c>
      <c r="AB29" s="222">
        <v>0.83</v>
      </c>
      <c r="AC29" s="222">
        <v>0.82399999999999995</v>
      </c>
      <c r="AD29" s="222">
        <v>0.82399999999999995</v>
      </c>
      <c r="AE29" s="222">
        <v>0.83</v>
      </c>
      <c r="AI29" s="223"/>
    </row>
    <row r="30" spans="19:36">
      <c r="S30" s="353"/>
      <c r="T30" s="354">
        <v>42005</v>
      </c>
      <c r="U30" s="354">
        <v>42036</v>
      </c>
      <c r="V30" s="354">
        <v>42064</v>
      </c>
      <c r="W30" s="354">
        <v>42095</v>
      </c>
      <c r="X30" s="354">
        <v>42125</v>
      </c>
      <c r="Y30" s="354">
        <v>42156</v>
      </c>
      <c r="Z30" s="354">
        <v>42186</v>
      </c>
      <c r="AA30" s="354">
        <v>42217</v>
      </c>
      <c r="AB30" s="354">
        <v>42248</v>
      </c>
      <c r="AC30" s="354">
        <v>42278</v>
      </c>
      <c r="AD30" s="354">
        <v>42309</v>
      </c>
      <c r="AE30" s="354">
        <v>42339</v>
      </c>
      <c r="AF30" s="228">
        <v>42370</v>
      </c>
      <c r="AG30" s="228">
        <v>42402</v>
      </c>
      <c r="AH30" s="228">
        <v>42432</v>
      </c>
      <c r="AI30" s="61"/>
      <c r="AJ30" s="61"/>
    </row>
    <row r="31" spans="19:36">
      <c r="S31" s="221" t="s">
        <v>529</v>
      </c>
      <c r="T31" s="355">
        <f>合作产品!O20</f>
        <v>674469</v>
      </c>
      <c r="U31" s="355">
        <f>合作产品!P20</f>
        <v>1048408</v>
      </c>
      <c r="V31" s="355">
        <f>合作产品!Q20</f>
        <v>867237</v>
      </c>
      <c r="W31" s="355">
        <f>合作产品!R20</f>
        <v>720030</v>
      </c>
      <c r="X31" s="355">
        <f>合作产品!S20</f>
        <v>708764</v>
      </c>
      <c r="Y31" s="355">
        <f>合作产品!T20</f>
        <v>653651</v>
      </c>
      <c r="Z31" s="355">
        <f>合作产品!U20</f>
        <v>1098525</v>
      </c>
      <c r="AA31" s="355">
        <f>合作产品!V20</f>
        <v>1135259</v>
      </c>
      <c r="AB31" s="355">
        <f>合作产品!W20</f>
        <v>717525</v>
      </c>
      <c r="AC31" s="355">
        <f>合作产品!X20</f>
        <v>713800</v>
      </c>
      <c r="AD31" s="355">
        <f>合作产品!Y20</f>
        <v>563253</v>
      </c>
      <c r="AE31" s="355">
        <f>合作产品!Z20</f>
        <v>550417</v>
      </c>
      <c r="AF31" s="355">
        <f>合作产品!AA20</f>
        <v>677151</v>
      </c>
      <c r="AG31" s="355">
        <f>合作产品!AB20</f>
        <v>1192778</v>
      </c>
      <c r="AH31" s="355">
        <f>合作产品!AC20</f>
        <v>723402</v>
      </c>
    </row>
    <row r="32" spans="19:36">
      <c r="S32" s="221" t="s">
        <v>530</v>
      </c>
      <c r="T32" s="355">
        <f>'KPI-2015'!F10</f>
        <v>555971.38</v>
      </c>
      <c r="U32" s="355">
        <f>'KPI-2015'!G10</f>
        <v>845631.82000000007</v>
      </c>
      <c r="V32" s="355">
        <f>'KPI-2015'!H10</f>
        <v>684423.05</v>
      </c>
      <c r="W32" s="355">
        <f>'KPI-2015'!I10</f>
        <v>609506.14</v>
      </c>
      <c r="X32" s="355">
        <f>'KPI-2015'!J10</f>
        <v>595495.74</v>
      </c>
      <c r="Y32" s="355">
        <f>'KPI-2015'!K10</f>
        <v>544988.27</v>
      </c>
      <c r="Z32" s="355">
        <f>'KPI-2015'!L10</f>
        <v>912759.6</v>
      </c>
      <c r="AA32" s="355">
        <f>'KPI-2015'!M10</f>
        <v>961369.73</v>
      </c>
      <c r="AB32" s="355">
        <f>'KPI-2015'!N10</f>
        <v>570601.91</v>
      </c>
      <c r="AC32" s="355">
        <f>'KPI-2015'!O10</f>
        <v>588363.47</v>
      </c>
      <c r="AD32" s="355">
        <f>'KPI-2015'!P10</f>
        <v>474146.74</v>
      </c>
      <c r="AE32" s="355">
        <f>'KPI-2015'!Q10</f>
        <v>0</v>
      </c>
      <c r="AF32" s="355">
        <f>'KPI-2015'!R10</f>
        <v>0</v>
      </c>
      <c r="AG32" s="355">
        <f>'KPI-2015'!S10</f>
        <v>0</v>
      </c>
      <c r="AH32" s="355">
        <f>'KPI-2015'!T10</f>
        <v>0</v>
      </c>
      <c r="AI32" s="68"/>
    </row>
    <row r="33" spans="1:35">
      <c r="S33" s="221" t="s">
        <v>626</v>
      </c>
      <c r="T33" s="342">
        <f t="shared" ref="T33:AE33" si="4">T32/T31</f>
        <v>0.82430976071546658</v>
      </c>
      <c r="U33" s="342">
        <f t="shared" si="4"/>
        <v>0.80658657698148051</v>
      </c>
      <c r="V33" s="342">
        <f t="shared" si="4"/>
        <v>0.78919954983470497</v>
      </c>
      <c r="W33" s="342">
        <f t="shared" si="4"/>
        <v>0.84650103467911064</v>
      </c>
      <c r="X33" s="342">
        <f t="shared" si="4"/>
        <v>0.84018903330304584</v>
      </c>
      <c r="Y33" s="342">
        <f t="shared" si="4"/>
        <v>0.8337603246992662</v>
      </c>
      <c r="Z33" s="342">
        <f t="shared" si="4"/>
        <v>0.83089561002253021</v>
      </c>
      <c r="AA33" s="342">
        <f t="shared" si="4"/>
        <v>0.84682854749444836</v>
      </c>
      <c r="AB33" s="342">
        <f t="shared" si="4"/>
        <v>0.79523627748162085</v>
      </c>
      <c r="AC33" s="342">
        <f t="shared" si="4"/>
        <v>0.82426936116559257</v>
      </c>
      <c r="AD33" s="342">
        <f t="shared" si="4"/>
        <v>0.84180064731124382</v>
      </c>
      <c r="AE33" s="342">
        <f t="shared" si="4"/>
        <v>0</v>
      </c>
      <c r="AF33" s="342">
        <f t="shared" ref="AF33:AH33" si="5">AF32/AF31</f>
        <v>0</v>
      </c>
      <c r="AG33" s="342">
        <f t="shared" si="5"/>
        <v>0</v>
      </c>
      <c r="AH33" s="342">
        <f t="shared" si="5"/>
        <v>0</v>
      </c>
      <c r="AI33" s="68"/>
    </row>
    <row r="34" spans="1:35" s="352" customForma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369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  <c r="AD34" s="370"/>
      <c r="AE34" s="370"/>
      <c r="AF34" s="370"/>
      <c r="AG34" s="370"/>
      <c r="AH34" s="370"/>
      <c r="AI34" s="372"/>
    </row>
    <row r="35" spans="1:35">
      <c r="S35" s="221" t="s">
        <v>533</v>
      </c>
      <c r="T35" s="355">
        <f>'KPI-2015'!F188</f>
        <v>567683</v>
      </c>
      <c r="U35" s="355">
        <f>'KPI-2015'!G188</f>
        <v>942862</v>
      </c>
      <c r="V35" s="355">
        <f>'KPI-2015'!H188</f>
        <v>684672</v>
      </c>
      <c r="W35" s="355">
        <f>'KPI-2015'!I188</f>
        <v>579957</v>
      </c>
      <c r="X35" s="355">
        <f>'KPI-2015'!J188</f>
        <v>596067</v>
      </c>
      <c r="Y35" s="355">
        <f>'KPI-2015'!K188</f>
        <v>598813</v>
      </c>
      <c r="Z35" s="355">
        <f>'KPI-2015'!L188</f>
        <v>741743</v>
      </c>
      <c r="AA35" s="355">
        <f>'KPI-2015'!M188</f>
        <v>751525</v>
      </c>
      <c r="AB35" s="355">
        <f>'KPI-2015'!N188</f>
        <v>416792</v>
      </c>
      <c r="AC35" s="355">
        <f>'KPI-2015'!O188</f>
        <v>398968</v>
      </c>
      <c r="AD35" s="355">
        <f>'KPI-2015'!P188</f>
        <v>353290</v>
      </c>
      <c r="AE35" s="355">
        <f>'KPI-2015'!Q188</f>
        <v>332509</v>
      </c>
      <c r="AF35" s="355">
        <f>'KPI-2015'!R188</f>
        <v>6964881</v>
      </c>
      <c r="AG35" s="355">
        <f>'KPI-2015'!S188</f>
        <v>0</v>
      </c>
      <c r="AH35" s="355">
        <f>'KPI-2015'!T188</f>
        <v>0</v>
      </c>
    </row>
    <row r="36" spans="1:35">
      <c r="S36" s="221" t="s">
        <v>532</v>
      </c>
      <c r="T36" s="342">
        <f t="shared" ref="T36:AE36" si="6">T32/T35</f>
        <v>0.97936943681596944</v>
      </c>
      <c r="U36" s="342">
        <f t="shared" si="6"/>
        <v>0.89687761305472069</v>
      </c>
      <c r="V36" s="356">
        <f t="shared" si="6"/>
        <v>0.99963639523742764</v>
      </c>
      <c r="W36" s="342">
        <f t="shared" si="6"/>
        <v>1.0509505704733282</v>
      </c>
      <c r="X36" s="342">
        <f t="shared" si="6"/>
        <v>0.9990416178047099</v>
      </c>
      <c r="Y36" s="342">
        <f t="shared" si="6"/>
        <v>0.91011429277587497</v>
      </c>
      <c r="Z36" s="342">
        <f t="shared" si="6"/>
        <v>1.23056045018288</v>
      </c>
      <c r="AA36" s="342">
        <f t="shared" si="6"/>
        <v>1.2792252153953627</v>
      </c>
      <c r="AB36" s="342">
        <f t="shared" si="6"/>
        <v>1.3690327789400949</v>
      </c>
      <c r="AC36" s="342">
        <f t="shared" si="6"/>
        <v>1.474713435664013</v>
      </c>
      <c r="AD36" s="342">
        <f t="shared" si="6"/>
        <v>1.3420893317104927</v>
      </c>
      <c r="AE36" s="342">
        <f t="shared" si="6"/>
        <v>0</v>
      </c>
      <c r="AF36" s="342">
        <f t="shared" ref="AF36:AH36" si="7">AF32/AF35</f>
        <v>0</v>
      </c>
      <c r="AG36" s="342" t="e">
        <f t="shared" si="7"/>
        <v>#DIV/0!</v>
      </c>
      <c r="AH36" s="342" t="e">
        <f t="shared" si="7"/>
        <v>#DIV/0!</v>
      </c>
    </row>
    <row r="37" spans="1:35">
      <c r="S37" s="374"/>
      <c r="T37" s="370"/>
      <c r="U37" s="370"/>
      <c r="V37" s="373"/>
      <c r="W37" s="370"/>
      <c r="X37" s="370"/>
      <c r="Y37" s="370"/>
      <c r="Z37" s="370"/>
      <c r="AA37" s="370"/>
      <c r="AB37" s="370"/>
      <c r="AC37" s="370"/>
      <c r="AD37" s="370"/>
      <c r="AE37" s="370"/>
      <c r="AF37" s="370"/>
      <c r="AG37" s="370"/>
      <c r="AH37" s="370"/>
    </row>
    <row r="38" spans="1:35">
      <c r="S38" s="221" t="s">
        <v>627</v>
      </c>
      <c r="T38" s="355">
        <f>IF(T32,T32,T31*T29)</f>
        <v>555971.38</v>
      </c>
      <c r="U38" s="355">
        <f t="shared" ref="U38:AE38" si="8">IF(U32,U32,U31*U29)</f>
        <v>845631.82000000007</v>
      </c>
      <c r="V38" s="355">
        <f t="shared" si="8"/>
        <v>684423.05</v>
      </c>
      <c r="W38" s="355">
        <f t="shared" si="8"/>
        <v>609506.14</v>
      </c>
      <c r="X38" s="355">
        <f t="shared" si="8"/>
        <v>595495.74</v>
      </c>
      <c r="Y38" s="355">
        <f t="shared" si="8"/>
        <v>544988.27</v>
      </c>
      <c r="Z38" s="355">
        <f t="shared" si="8"/>
        <v>912759.6</v>
      </c>
      <c r="AA38" s="355">
        <f t="shared" si="8"/>
        <v>961369.73</v>
      </c>
      <c r="AB38" s="355">
        <f t="shared" si="8"/>
        <v>570601.91</v>
      </c>
      <c r="AC38" s="355">
        <f t="shared" si="8"/>
        <v>588363.47</v>
      </c>
      <c r="AD38" s="355">
        <f t="shared" si="8"/>
        <v>474146.74</v>
      </c>
      <c r="AE38" s="355">
        <f t="shared" si="8"/>
        <v>456846.11</v>
      </c>
      <c r="AF38" s="355">
        <f t="shared" ref="AF38:AH38" si="9">IF(AF32,AF32,AF31*AF29)</f>
        <v>0</v>
      </c>
      <c r="AG38" s="355">
        <f t="shared" si="9"/>
        <v>0</v>
      </c>
      <c r="AH38" s="355">
        <f t="shared" si="9"/>
        <v>0</v>
      </c>
      <c r="AI38" s="68"/>
    </row>
    <row r="39" spans="1:35">
      <c r="S39" s="221" t="s">
        <v>628</v>
      </c>
      <c r="T39" s="342">
        <f>T38/T35</f>
        <v>0.97936943681596944</v>
      </c>
      <c r="U39" s="342">
        <f t="shared" ref="U39:AE39" si="10">U38/U35</f>
        <v>0.89687761305472069</v>
      </c>
      <c r="V39" s="342">
        <f t="shared" si="10"/>
        <v>0.99963639523742764</v>
      </c>
      <c r="W39" s="342">
        <f t="shared" si="10"/>
        <v>1.0509505704733282</v>
      </c>
      <c r="X39" s="342">
        <f t="shared" si="10"/>
        <v>0.9990416178047099</v>
      </c>
      <c r="Y39" s="342">
        <f t="shared" si="10"/>
        <v>0.91011429277587497</v>
      </c>
      <c r="Z39" s="342">
        <f t="shared" si="10"/>
        <v>1.23056045018288</v>
      </c>
      <c r="AA39" s="342">
        <f t="shared" si="10"/>
        <v>1.2792252153953627</v>
      </c>
      <c r="AB39" s="342">
        <f t="shared" si="10"/>
        <v>1.3690327789400949</v>
      </c>
      <c r="AC39" s="342">
        <f t="shared" si="10"/>
        <v>1.474713435664013</v>
      </c>
      <c r="AD39" s="342">
        <f t="shared" si="10"/>
        <v>1.3420893317104927</v>
      </c>
      <c r="AE39" s="342">
        <f t="shared" si="10"/>
        <v>1.3739360739107813</v>
      </c>
      <c r="AF39" s="342">
        <f t="shared" ref="AF39:AH39" si="11">AF38/AF35</f>
        <v>0</v>
      </c>
      <c r="AG39" s="342" t="e">
        <f t="shared" si="11"/>
        <v>#DIV/0!</v>
      </c>
      <c r="AH39" s="342" t="e">
        <f t="shared" si="11"/>
        <v>#DIV/0!</v>
      </c>
    </row>
    <row r="41" spans="1:35" ht="17.25" thickBot="1"/>
    <row r="42" spans="1:35">
      <c r="S42" s="357" t="s">
        <v>634</v>
      </c>
      <c r="T42" s="358">
        <f>T30</f>
        <v>42005</v>
      </c>
      <c r="U42" s="358">
        <f>U30</f>
        <v>42036</v>
      </c>
      <c r="V42" s="358">
        <f>V30</f>
        <v>42064</v>
      </c>
      <c r="W42" s="359" t="s">
        <v>535</v>
      </c>
      <c r="Y42" s="357" t="s">
        <v>636</v>
      </c>
      <c r="Z42" s="358">
        <f>Z30</f>
        <v>42186</v>
      </c>
      <c r="AA42" s="358">
        <f>AA30</f>
        <v>42217</v>
      </c>
      <c r="AB42" s="358">
        <f>AB30</f>
        <v>42248</v>
      </c>
      <c r="AC42" s="359" t="s">
        <v>631</v>
      </c>
    </row>
    <row r="43" spans="1:35">
      <c r="S43" s="360" t="s">
        <v>530</v>
      </c>
      <c r="T43" s="361">
        <f>T32</f>
        <v>555971.38</v>
      </c>
      <c r="U43" s="361">
        <f>U32</f>
        <v>845631.82000000007</v>
      </c>
      <c r="V43" s="361">
        <f>V32</f>
        <v>684423.05</v>
      </c>
      <c r="W43" s="362">
        <f>SUM(T43:V43)</f>
        <v>2086026.2500000002</v>
      </c>
      <c r="Y43" s="360" t="s">
        <v>585</v>
      </c>
      <c r="Z43" s="267">
        <f>Z32</f>
        <v>912759.6</v>
      </c>
      <c r="AA43" s="267">
        <f>AA32</f>
        <v>961369.73</v>
      </c>
      <c r="AB43" s="267">
        <f>AB32</f>
        <v>570601.91</v>
      </c>
      <c r="AC43" s="378">
        <f>SUM(Z43:AB43)</f>
        <v>2444731.2400000002</v>
      </c>
    </row>
    <row r="44" spans="1:35">
      <c r="S44" s="360" t="s">
        <v>553</v>
      </c>
      <c r="T44" s="361">
        <f>T38</f>
        <v>555971.38</v>
      </c>
      <c r="U44" s="361">
        <f>U38</f>
        <v>845631.82000000007</v>
      </c>
      <c r="V44" s="361">
        <f>V38</f>
        <v>684423.05</v>
      </c>
      <c r="W44" s="363">
        <f>SUM(T44:V44)</f>
        <v>2086026.2500000002</v>
      </c>
      <c r="Y44" s="360" t="s">
        <v>586</v>
      </c>
      <c r="Z44" s="267">
        <f>Z38</f>
        <v>912759.6</v>
      </c>
      <c r="AA44" s="267">
        <f>AA38</f>
        <v>961369.73</v>
      </c>
      <c r="AB44" s="267">
        <f>AB38</f>
        <v>570601.91</v>
      </c>
      <c r="AC44" s="363">
        <f>SUM(Z44:AB44)</f>
        <v>2444731.2400000002</v>
      </c>
    </row>
    <row r="45" spans="1:35">
      <c r="S45" s="360" t="s">
        <v>533</v>
      </c>
      <c r="T45" s="361">
        <f>T35</f>
        <v>567683</v>
      </c>
      <c r="U45" s="361">
        <f>U35</f>
        <v>942862</v>
      </c>
      <c r="V45" s="361">
        <f>V35</f>
        <v>684672</v>
      </c>
      <c r="W45" s="362">
        <f>SUM(T45:V45)</f>
        <v>2195217</v>
      </c>
      <c r="Y45" s="360" t="s">
        <v>533</v>
      </c>
      <c r="Z45" s="267">
        <f>Z35</f>
        <v>741743</v>
      </c>
      <c r="AA45" s="267">
        <f>AA35</f>
        <v>751525</v>
      </c>
      <c r="AB45" s="267">
        <f>AB35</f>
        <v>416792</v>
      </c>
      <c r="AC45" s="378">
        <f>SUM(Z45:AB45)</f>
        <v>1910060</v>
      </c>
    </row>
    <row r="46" spans="1:35">
      <c r="S46" s="360" t="s">
        <v>552</v>
      </c>
      <c r="T46" s="269">
        <f>T43/T45</f>
        <v>0.97936943681596944</v>
      </c>
      <c r="U46" s="269">
        <f>U43/U45</f>
        <v>0.89687761305472069</v>
      </c>
      <c r="V46" s="269">
        <f>V43/V45</f>
        <v>0.99963639523742764</v>
      </c>
      <c r="W46" s="376">
        <f>W43/W45</f>
        <v>0.95025970097717005</v>
      </c>
      <c r="Y46" s="360" t="s">
        <v>552</v>
      </c>
      <c r="Z46" s="268">
        <f>Z43/Z45</f>
        <v>1.23056045018288</v>
      </c>
      <c r="AA46" s="268">
        <f>AA43/AA45</f>
        <v>1.2792252153953627</v>
      </c>
      <c r="AB46" s="268">
        <f>AB43/AB45</f>
        <v>1.3690327789400949</v>
      </c>
      <c r="AC46" s="364">
        <f>AC43/AC45</f>
        <v>1.2799237929698544</v>
      </c>
    </row>
    <row r="47" spans="1:35" ht="17.25" thickBot="1">
      <c r="S47" s="365" t="s">
        <v>534</v>
      </c>
      <c r="T47" s="375">
        <f>T44/T45</f>
        <v>0.97936943681596944</v>
      </c>
      <c r="U47" s="375">
        <f>U44/U45</f>
        <v>0.89687761305472069</v>
      </c>
      <c r="V47" s="375">
        <f>V44/V45</f>
        <v>0.99963639523742764</v>
      </c>
      <c r="W47" s="377">
        <f>W44/W45</f>
        <v>0.95025970097717005</v>
      </c>
      <c r="Y47" s="365" t="s">
        <v>538</v>
      </c>
      <c r="Z47" s="375">
        <f>Z44/Z45</f>
        <v>1.23056045018288</v>
      </c>
      <c r="AA47" s="375">
        <f>AA44/AA45</f>
        <v>1.2792252153953627</v>
      </c>
      <c r="AB47" s="375">
        <f>AB44/AB45</f>
        <v>1.3690327789400949</v>
      </c>
      <c r="AC47" s="366">
        <f>AC44/AC45</f>
        <v>1.2799237929698544</v>
      </c>
    </row>
    <row r="49" spans="19:29" ht="17.25" thickBot="1"/>
    <row r="50" spans="19:29">
      <c r="S50" s="357" t="s">
        <v>635</v>
      </c>
      <c r="T50" s="358">
        <f>W30</f>
        <v>42095</v>
      </c>
      <c r="U50" s="358">
        <f>X30</f>
        <v>42125</v>
      </c>
      <c r="V50" s="358">
        <f>Y30</f>
        <v>42156</v>
      </c>
      <c r="W50" s="359" t="s">
        <v>536</v>
      </c>
      <c r="Y50" s="357" t="s">
        <v>637</v>
      </c>
      <c r="Z50" s="358">
        <f>AC30</f>
        <v>42278</v>
      </c>
      <c r="AA50" s="358">
        <f>AD30</f>
        <v>42309</v>
      </c>
      <c r="AB50" s="358">
        <f>AE30</f>
        <v>42339</v>
      </c>
      <c r="AC50" s="359" t="s">
        <v>633</v>
      </c>
    </row>
    <row r="51" spans="19:29">
      <c r="S51" s="360" t="s">
        <v>585</v>
      </c>
      <c r="T51" s="267">
        <f>W32</f>
        <v>609506.14</v>
      </c>
      <c r="U51" s="267">
        <f>X32</f>
        <v>595495.74</v>
      </c>
      <c r="V51" s="267">
        <f>Y32</f>
        <v>544988.27</v>
      </c>
      <c r="W51" s="378">
        <f>SUM(T51:V51)</f>
        <v>1749990.15</v>
      </c>
      <c r="Y51" s="360" t="s">
        <v>585</v>
      </c>
      <c r="Z51" s="267">
        <f>AC32</f>
        <v>588363.47</v>
      </c>
      <c r="AA51" s="267">
        <f>AD32</f>
        <v>474146.74</v>
      </c>
      <c r="AB51" s="267">
        <f>AE32</f>
        <v>0</v>
      </c>
      <c r="AC51" s="378">
        <f>SUM(Z51:AB51)</f>
        <v>1062510.21</v>
      </c>
    </row>
    <row r="52" spans="19:29">
      <c r="S52" s="360" t="s">
        <v>586</v>
      </c>
      <c r="T52" s="267">
        <f>W38</f>
        <v>609506.14</v>
      </c>
      <c r="U52" s="267">
        <f>X38</f>
        <v>595495.74</v>
      </c>
      <c r="V52" s="267">
        <f>Y38</f>
        <v>544988.27</v>
      </c>
      <c r="W52" s="363">
        <f>SUM(T52:V52)</f>
        <v>1749990.15</v>
      </c>
      <c r="Y52" s="360" t="s">
        <v>586</v>
      </c>
      <c r="Z52" s="267">
        <f>AC38</f>
        <v>588363.47</v>
      </c>
      <c r="AA52" s="267">
        <f>AD38</f>
        <v>474146.74</v>
      </c>
      <c r="AB52" s="267">
        <f>AE38</f>
        <v>456846.11</v>
      </c>
      <c r="AC52" s="363">
        <f>SUM(Z52:AB52)</f>
        <v>1519356.3199999998</v>
      </c>
    </row>
    <row r="53" spans="19:29">
      <c r="S53" s="360" t="s">
        <v>533</v>
      </c>
      <c r="T53" s="267">
        <f>W35</f>
        <v>579957</v>
      </c>
      <c r="U53" s="267">
        <f>X35</f>
        <v>596067</v>
      </c>
      <c r="V53" s="267">
        <f>Y35</f>
        <v>598813</v>
      </c>
      <c r="W53" s="378">
        <f>SUM(T53:V53)</f>
        <v>1774837</v>
      </c>
      <c r="Y53" s="360" t="s">
        <v>533</v>
      </c>
      <c r="Z53" s="267">
        <f>AC35</f>
        <v>398968</v>
      </c>
      <c r="AA53" s="267">
        <f>AD35</f>
        <v>353290</v>
      </c>
      <c r="AB53" s="267">
        <f>AE35</f>
        <v>332509</v>
      </c>
      <c r="AC53" s="378">
        <f>SUM(Z53:AB53)</f>
        <v>1084767</v>
      </c>
    </row>
    <row r="54" spans="19:29">
      <c r="S54" s="360" t="s">
        <v>552</v>
      </c>
      <c r="T54" s="268">
        <f>T51/T53</f>
        <v>1.0509505704733282</v>
      </c>
      <c r="U54" s="268">
        <f>U51/U53</f>
        <v>0.9990416178047099</v>
      </c>
      <c r="V54" s="268">
        <f>V51/V53</f>
        <v>0.91011429277587497</v>
      </c>
      <c r="W54" s="364">
        <f>W51/W53</f>
        <v>0.98600048905899518</v>
      </c>
      <c r="Y54" s="360" t="s">
        <v>552</v>
      </c>
      <c r="Z54" s="268">
        <f>Z51/Z53</f>
        <v>1.474713435664013</v>
      </c>
      <c r="AA54" s="268">
        <f>AA51/AA53</f>
        <v>1.3420893317104927</v>
      </c>
      <c r="AB54" s="268">
        <f>AB51/AB53</f>
        <v>0</v>
      </c>
      <c r="AC54" s="364">
        <f>AC51/AC53</f>
        <v>0.97948242341442904</v>
      </c>
    </row>
    <row r="55" spans="19:29" ht="17.25" thickBot="1">
      <c r="S55" s="365" t="s">
        <v>538</v>
      </c>
      <c r="T55" s="375">
        <f>T52/T53</f>
        <v>1.0509505704733282</v>
      </c>
      <c r="U55" s="375">
        <f>U52/U53</f>
        <v>0.9990416178047099</v>
      </c>
      <c r="V55" s="375">
        <f>V52/V53</f>
        <v>0.91011429277587497</v>
      </c>
      <c r="W55" s="366">
        <f>W52/W53</f>
        <v>0.98600048905899518</v>
      </c>
      <c r="Y55" s="365" t="s">
        <v>538</v>
      </c>
      <c r="Z55" s="375">
        <f>Z52/Z53</f>
        <v>1.474713435664013</v>
      </c>
      <c r="AA55" s="375">
        <f>AA52/AA53</f>
        <v>1.3420893317104927</v>
      </c>
      <c r="AB55" s="375">
        <f>AB52/AB53</f>
        <v>1.3739360739107813</v>
      </c>
      <c r="AC55" s="366">
        <f>AC52/AC53</f>
        <v>1.4006291858067215</v>
      </c>
    </row>
    <row r="56" spans="19:29">
      <c r="S56" s="380"/>
      <c r="T56" s="381"/>
      <c r="U56" s="381"/>
      <c r="V56" s="381"/>
      <c r="W56" s="382"/>
      <c r="Y56" s="380"/>
      <c r="Z56" s="381"/>
      <c r="AA56" s="381"/>
      <c r="AB56" s="381"/>
      <c r="AC56" s="382"/>
    </row>
    <row r="57" spans="19:29">
      <c r="S57" s="380"/>
      <c r="T57" s="381"/>
      <c r="U57" s="381"/>
      <c r="V57" s="381"/>
      <c r="W57" s="382"/>
      <c r="Y57" s="380"/>
      <c r="Z57" s="381"/>
      <c r="AA57" s="381"/>
      <c r="AB57" s="381"/>
      <c r="AC57" s="382"/>
    </row>
    <row r="58" spans="19:29">
      <c r="S58" s="380"/>
      <c r="T58" s="381"/>
      <c r="U58" s="381"/>
      <c r="V58" s="381"/>
      <c r="W58" s="382"/>
      <c r="Y58" s="380"/>
      <c r="Z58" s="381"/>
      <c r="AA58" s="381"/>
      <c r="AB58" s="381"/>
      <c r="AC58" s="382"/>
    </row>
    <row r="59" spans="19:29">
      <c r="S59" s="380"/>
      <c r="T59" s="381"/>
      <c r="U59" s="381"/>
      <c r="V59" s="381"/>
      <c r="W59" s="382"/>
      <c r="Y59" s="380"/>
      <c r="Z59" s="381"/>
      <c r="AA59" s="381"/>
      <c r="AB59" s="381"/>
      <c r="AC59" s="382"/>
    </row>
    <row r="60" spans="19:29">
      <c r="S60" s="380"/>
      <c r="T60" s="381"/>
      <c r="U60" s="381"/>
      <c r="V60" s="381"/>
      <c r="W60" s="382"/>
      <c r="Y60" s="380"/>
      <c r="Z60" s="381"/>
      <c r="AA60" s="381"/>
      <c r="AB60" s="381"/>
      <c r="AC60" s="382"/>
    </row>
    <row r="61" spans="19:29">
      <c r="S61" s="380"/>
      <c r="T61" s="381"/>
      <c r="U61" s="381"/>
      <c r="V61" s="381"/>
      <c r="W61" s="382"/>
      <c r="Y61" s="380"/>
      <c r="Z61" s="381"/>
      <c r="AA61" s="381"/>
      <c r="AB61" s="381"/>
      <c r="AC61" s="382"/>
    </row>
    <row r="62" spans="19:29">
      <c r="S62" s="380"/>
      <c r="T62" s="381"/>
      <c r="U62" s="381"/>
      <c r="V62" s="381"/>
      <c r="W62" s="382"/>
      <c r="Y62" s="380"/>
      <c r="Z62" s="381"/>
      <c r="AA62" s="381"/>
      <c r="AB62" s="381"/>
      <c r="AC62" s="382"/>
    </row>
    <row r="63" spans="19:29">
      <c r="S63" s="380"/>
      <c r="T63" s="381"/>
      <c r="U63" s="381"/>
      <c r="V63" s="381"/>
      <c r="W63" s="382"/>
      <c r="Y63" s="380"/>
      <c r="Z63" s="381"/>
      <c r="AA63" s="381"/>
      <c r="AB63" s="381"/>
      <c r="AC63" s="382"/>
    </row>
    <row r="64" spans="19:29">
      <c r="S64" s="380"/>
      <c r="T64" s="381"/>
      <c r="U64" s="381"/>
      <c r="V64" s="381"/>
      <c r="W64" s="382"/>
      <c r="Y64" s="380"/>
      <c r="Z64" s="381"/>
      <c r="AA64" s="381"/>
      <c r="AB64" s="381"/>
      <c r="AC64" s="382"/>
    </row>
    <row r="65" spans="19:29">
      <c r="S65" s="380"/>
      <c r="T65" s="381"/>
      <c r="U65" s="381"/>
      <c r="V65" s="381"/>
      <c r="W65" s="382"/>
      <c r="Y65" s="380"/>
      <c r="Z65" s="381"/>
      <c r="AA65" s="381"/>
      <c r="AB65" s="381"/>
      <c r="AC65" s="382"/>
    </row>
    <row r="66" spans="19:29">
      <c r="S66" s="380"/>
      <c r="T66" s="381"/>
      <c r="U66" s="381"/>
      <c r="V66" s="381"/>
      <c r="W66" s="382"/>
      <c r="Y66" s="380"/>
      <c r="Z66" s="381"/>
      <c r="AA66" s="381"/>
      <c r="AB66" s="381"/>
      <c r="AC66" s="382"/>
    </row>
    <row r="67" spans="19:29">
      <c r="S67" s="380"/>
      <c r="T67" s="381"/>
      <c r="U67" s="381"/>
      <c r="V67" s="381"/>
      <c r="W67" s="382"/>
      <c r="Y67" s="380"/>
      <c r="Z67" s="381"/>
      <c r="AA67" s="381"/>
      <c r="AB67" s="381"/>
      <c r="AC67" s="382"/>
    </row>
    <row r="68" spans="19:29">
      <c r="S68" s="380"/>
      <c r="T68" s="381"/>
      <c r="U68" s="381"/>
      <c r="V68" s="381"/>
      <c r="W68" s="382"/>
      <c r="Y68" s="380"/>
      <c r="Z68" s="381"/>
      <c r="AA68" s="381"/>
      <c r="AB68" s="381"/>
      <c r="AC68" s="382"/>
    </row>
    <row r="69" spans="19:29">
      <c r="S69" s="380"/>
      <c r="T69" s="381"/>
      <c r="U69" s="381"/>
      <c r="V69" s="381"/>
      <c r="W69" s="382"/>
      <c r="Y69" s="380"/>
      <c r="Z69" s="381"/>
      <c r="AA69" s="381"/>
      <c r="AB69" s="381"/>
      <c r="AC69" s="382"/>
    </row>
    <row r="70" spans="19:29">
      <c r="S70" s="380"/>
      <c r="T70" s="381"/>
      <c r="U70" s="381"/>
      <c r="V70" s="381"/>
      <c r="W70" s="382"/>
      <c r="Y70" s="380"/>
      <c r="Z70" s="381"/>
      <c r="AA70" s="381"/>
      <c r="AB70" s="381"/>
      <c r="AC70" s="382"/>
    </row>
    <row r="71" spans="19:29">
      <c r="S71" s="380"/>
      <c r="T71" s="381"/>
      <c r="U71" s="381"/>
      <c r="V71" s="381"/>
      <c r="W71" s="382"/>
      <c r="Y71" s="380"/>
      <c r="Z71" s="381"/>
      <c r="AA71" s="381"/>
      <c r="AB71" s="381"/>
      <c r="AC71" s="382"/>
    </row>
    <row r="72" spans="19:29">
      <c r="S72" s="380"/>
      <c r="T72" s="381"/>
      <c r="U72" s="381"/>
      <c r="V72" s="381"/>
      <c r="W72" s="382"/>
      <c r="Y72" s="380"/>
      <c r="Z72" s="381"/>
      <c r="AA72" s="381"/>
      <c r="AB72" s="381"/>
      <c r="AC72" s="382"/>
    </row>
    <row r="73" spans="19:29">
      <c r="S73" s="380"/>
      <c r="T73" s="381"/>
      <c r="U73" s="381"/>
      <c r="V73" s="381"/>
      <c r="W73" s="382"/>
      <c r="Y73" s="380"/>
      <c r="Z73" s="381"/>
      <c r="AA73" s="381"/>
      <c r="AB73" s="381"/>
      <c r="AC73" s="382"/>
    </row>
    <row r="74" spans="19:29">
      <c r="S74" s="380"/>
      <c r="T74" s="381"/>
      <c r="U74" s="381"/>
      <c r="V74" s="381"/>
      <c r="W74" s="382"/>
      <c r="Y74" s="380"/>
      <c r="Z74" s="381"/>
      <c r="AA74" s="381"/>
      <c r="AB74" s="381"/>
      <c r="AC74" s="382"/>
    </row>
    <row r="75" spans="19:29">
      <c r="S75" s="380"/>
      <c r="T75" s="381"/>
      <c r="U75" s="381"/>
      <c r="V75" s="381"/>
      <c r="W75" s="382"/>
      <c r="Y75" s="380"/>
      <c r="Z75" s="381"/>
      <c r="AA75" s="381"/>
      <c r="AB75" s="381"/>
      <c r="AC75" s="382"/>
    </row>
    <row r="76" spans="19:29">
      <c r="S76" s="380"/>
      <c r="T76" s="381"/>
      <c r="U76" s="381"/>
      <c r="V76" s="381"/>
      <c r="W76" s="382"/>
      <c r="Y76" s="380"/>
      <c r="Z76" s="381"/>
      <c r="AA76" s="381"/>
      <c r="AB76" s="381"/>
      <c r="AC76" s="382"/>
    </row>
    <row r="104" spans="19:31" ht="22.5">
      <c r="S104" s="454" t="s">
        <v>570</v>
      </c>
      <c r="X104" s="26" t="s">
        <v>731</v>
      </c>
    </row>
    <row r="106" spans="19:31">
      <c r="S106" s="379" t="s">
        <v>643</v>
      </c>
      <c r="T106" s="222"/>
    </row>
    <row r="107" spans="19:31">
      <c r="S107" s="26" t="s">
        <v>638</v>
      </c>
      <c r="T107" s="32">
        <v>0.52762960806890824</v>
      </c>
      <c r="U107" s="32">
        <v>0.52762960806890824</v>
      </c>
      <c r="V107" s="32">
        <v>0.52762960806890824</v>
      </c>
      <c r="W107" s="32">
        <v>0.52762960806890824</v>
      </c>
      <c r="X107" s="32">
        <v>0.52762960806890824</v>
      </c>
      <c r="Y107" s="222">
        <v>0.54</v>
      </c>
      <c r="Z107" s="222">
        <v>0.54</v>
      </c>
      <c r="AA107" s="222">
        <v>0.55000000000000004</v>
      </c>
      <c r="AB107" s="222">
        <v>0.55000000000000004</v>
      </c>
      <c r="AC107" s="222">
        <v>0.56999999999999995</v>
      </c>
      <c r="AD107" s="222">
        <v>0.56999999999999995</v>
      </c>
      <c r="AE107" s="222">
        <v>0.56999999999999995</v>
      </c>
    </row>
    <row r="108" spans="19:31">
      <c r="S108" s="224" t="s">
        <v>540</v>
      </c>
      <c r="T108" s="238">
        <f t="shared" ref="T108:AE108" si="12">T30</f>
        <v>42005</v>
      </c>
      <c r="U108" s="238">
        <f t="shared" si="12"/>
        <v>42036</v>
      </c>
      <c r="V108" s="238">
        <f t="shared" si="12"/>
        <v>42064</v>
      </c>
      <c r="W108" s="238">
        <f t="shared" si="12"/>
        <v>42095</v>
      </c>
      <c r="X108" s="238">
        <f t="shared" si="12"/>
        <v>42125</v>
      </c>
      <c r="Y108" s="238">
        <f t="shared" si="12"/>
        <v>42156</v>
      </c>
      <c r="Z108" s="238">
        <f t="shared" si="12"/>
        <v>42186</v>
      </c>
      <c r="AA108" s="238">
        <f t="shared" si="12"/>
        <v>42217</v>
      </c>
      <c r="AB108" s="238">
        <f t="shared" si="12"/>
        <v>42248</v>
      </c>
      <c r="AC108" s="238">
        <f t="shared" si="12"/>
        <v>42278</v>
      </c>
      <c r="AD108" s="238">
        <f t="shared" si="12"/>
        <v>42309</v>
      </c>
      <c r="AE108" s="238">
        <f t="shared" si="12"/>
        <v>42339</v>
      </c>
    </row>
    <row r="109" spans="19:31">
      <c r="S109" s="180" t="s">
        <v>529</v>
      </c>
      <c r="T109" s="180">
        <f>合作产品!O53</f>
        <v>558043</v>
      </c>
      <c r="U109" s="225">
        <f>合作产品!P53</f>
        <v>984363.3</v>
      </c>
      <c r="V109" s="225">
        <f>合作产品!Q53</f>
        <v>701505.4</v>
      </c>
      <c r="W109" s="180">
        <f>合作产品!R53</f>
        <v>454194</v>
      </c>
      <c r="X109" s="180">
        <f>合作产品!S53</f>
        <v>440061</v>
      </c>
      <c r="Y109" s="180">
        <f>合作产品!T53</f>
        <v>448086</v>
      </c>
      <c r="Z109" s="180">
        <f>合作产品!U53</f>
        <v>783453</v>
      </c>
      <c r="AA109" s="180">
        <f>合作产品!V53</f>
        <v>729729</v>
      </c>
      <c r="AB109" s="180">
        <f>合作产品!W53</f>
        <v>308846</v>
      </c>
      <c r="AC109" s="180">
        <f>合作产品!X53</f>
        <v>246928.85</v>
      </c>
      <c r="AD109" s="180">
        <f>合作产品!Y53</f>
        <v>167005</v>
      </c>
      <c r="AE109" s="180">
        <f>合作产品!Z53</f>
        <v>192915</v>
      </c>
    </row>
    <row r="110" spans="19:31">
      <c r="S110" s="180" t="s">
        <v>530</v>
      </c>
      <c r="T110" s="225">
        <f>'KPI-2015'!F$186</f>
        <v>289939.38399999996</v>
      </c>
      <c r="U110" s="225">
        <f>'KPI-2015'!G$186</f>
        <v>516148.36559999984</v>
      </c>
      <c r="V110" s="225">
        <f>'KPI-2015'!H$186</f>
        <v>377735.73000000004</v>
      </c>
      <c r="W110" s="225">
        <f>'KPI-2015'!I$186</f>
        <v>234387.76999999996</v>
      </c>
      <c r="X110" s="225">
        <f>'KPI-2015'!J$186</f>
        <v>237509.48</v>
      </c>
      <c r="Y110" s="225">
        <f>'KPI-2015'!K$186</f>
        <v>245568.03750000003</v>
      </c>
      <c r="Z110" s="225">
        <f>'KPI-2015'!L$186</f>
        <v>535516.7300000001</v>
      </c>
      <c r="AA110" s="225">
        <f>'KPI-2015'!M$186</f>
        <v>488115.24999999994</v>
      </c>
      <c r="AB110" s="225">
        <f>'KPI-2015'!N$186</f>
        <v>178752.88999999996</v>
      </c>
      <c r="AC110" s="225">
        <f>'KPI-2015'!O$186</f>
        <v>142547.97360000003</v>
      </c>
      <c r="AD110" s="225">
        <f>'KPI-2015'!P$186</f>
        <v>95857.317500000034</v>
      </c>
      <c r="AE110" s="225">
        <f>'KPI-2015'!Q$186</f>
        <v>0</v>
      </c>
    </row>
    <row r="111" spans="19:31">
      <c r="S111" s="180" t="s">
        <v>531</v>
      </c>
      <c r="T111" s="230">
        <f t="shared" ref="T111:AE111" si="13">T110/T109</f>
        <v>0.51956459269267774</v>
      </c>
      <c r="U111" s="230">
        <f t="shared" si="13"/>
        <v>0.52434742904372789</v>
      </c>
      <c r="V111" s="230">
        <f t="shared" si="13"/>
        <v>0.53846446513455215</v>
      </c>
      <c r="W111" s="230">
        <f t="shared" si="13"/>
        <v>0.51605210548796321</v>
      </c>
      <c r="X111" s="230">
        <f t="shared" si="13"/>
        <v>0.53971944798562022</v>
      </c>
      <c r="Y111" s="230">
        <f t="shared" si="13"/>
        <v>0.54803773717545301</v>
      </c>
      <c r="Z111" s="230">
        <f t="shared" si="13"/>
        <v>0.68353395800386252</v>
      </c>
      <c r="AA111" s="230">
        <f t="shared" si="13"/>
        <v>0.66889934482527069</v>
      </c>
      <c r="AB111" s="230">
        <f t="shared" si="13"/>
        <v>0.57877676900461705</v>
      </c>
      <c r="AC111" s="230">
        <f t="shared" si="13"/>
        <v>0.57728359241943594</v>
      </c>
      <c r="AD111" s="230">
        <f t="shared" si="13"/>
        <v>0.57397872818179119</v>
      </c>
      <c r="AE111" s="230">
        <f t="shared" si="13"/>
        <v>0</v>
      </c>
    </row>
    <row r="112" spans="19:31">
      <c r="S112" s="352"/>
      <c r="T112" s="371"/>
      <c r="U112" s="371"/>
      <c r="V112" s="371"/>
      <c r="W112" s="371"/>
      <c r="X112" s="371"/>
      <c r="Y112" s="371"/>
      <c r="Z112" s="371"/>
      <c r="AA112" s="371"/>
      <c r="AB112" s="371"/>
      <c r="AC112" s="371"/>
      <c r="AD112" s="371"/>
      <c r="AE112" s="371"/>
    </row>
    <row r="113" spans="19:31">
      <c r="S113" s="180" t="s">
        <v>533</v>
      </c>
      <c r="T113" s="225">
        <f>'KPI-2015'!F$185</f>
        <v>400000</v>
      </c>
      <c r="U113" s="225">
        <f>'KPI-2015'!G$185</f>
        <v>450000</v>
      </c>
      <c r="V113" s="225">
        <f>'KPI-2015'!H$185</f>
        <v>245000</v>
      </c>
      <c r="W113" s="225">
        <f>'KPI-2015'!I$185</f>
        <v>215000</v>
      </c>
      <c r="X113" s="225">
        <f>'KPI-2015'!J$185</f>
        <v>200000</v>
      </c>
      <c r="Y113" s="225">
        <f>'KPI-2015'!K$185</f>
        <v>238000</v>
      </c>
      <c r="Z113" s="225">
        <f>'KPI-2015'!L$185</f>
        <v>385000</v>
      </c>
      <c r="AA113" s="225">
        <f>'KPI-2015'!M$185</f>
        <v>380000</v>
      </c>
      <c r="AB113" s="225">
        <f>'KPI-2015'!N$185</f>
        <v>205000</v>
      </c>
      <c r="AC113" s="225">
        <f>'KPI-2015'!O$185</f>
        <v>210000</v>
      </c>
      <c r="AD113" s="225">
        <f>'KPI-2015'!P$185</f>
        <v>200000</v>
      </c>
      <c r="AE113" s="225">
        <f>'KPI-2015'!Q$185</f>
        <v>210000</v>
      </c>
    </row>
    <row r="114" spans="19:31">
      <c r="S114" s="180" t="s">
        <v>532</v>
      </c>
      <c r="T114" s="230">
        <f t="shared" ref="T114:AE114" si="14">T110/T113</f>
        <v>0.72484845999999992</v>
      </c>
      <c r="U114" s="230">
        <f t="shared" si="14"/>
        <v>1.1469963679999997</v>
      </c>
      <c r="V114" s="230">
        <f t="shared" si="14"/>
        <v>1.5417784897959186</v>
      </c>
      <c r="W114" s="230">
        <f t="shared" si="14"/>
        <v>1.0901756744186044</v>
      </c>
      <c r="X114" s="230">
        <f t="shared" si="14"/>
        <v>1.1875474000000001</v>
      </c>
      <c r="Y114" s="230">
        <f t="shared" si="14"/>
        <v>1.0317984768907564</v>
      </c>
      <c r="Z114" s="230">
        <f t="shared" si="14"/>
        <v>1.3909525454545457</v>
      </c>
      <c r="AA114" s="230">
        <f t="shared" si="14"/>
        <v>1.2845138157894735</v>
      </c>
      <c r="AB114" s="230">
        <f t="shared" si="14"/>
        <v>0.87196531707317049</v>
      </c>
      <c r="AC114" s="230">
        <f t="shared" si="14"/>
        <v>0.67879987428571442</v>
      </c>
      <c r="AD114" s="230">
        <f t="shared" si="14"/>
        <v>0.47928658750000019</v>
      </c>
      <c r="AE114" s="230">
        <f t="shared" si="14"/>
        <v>0</v>
      </c>
    </row>
    <row r="115" spans="19:31">
      <c r="S115" s="352"/>
      <c r="T115" s="371"/>
      <c r="U115" s="371"/>
      <c r="V115" s="371"/>
      <c r="W115" s="371"/>
      <c r="X115" s="371"/>
      <c r="Y115" s="371"/>
      <c r="Z115" s="371"/>
      <c r="AA115" s="371"/>
      <c r="AB115" s="371"/>
      <c r="AC115" s="371"/>
      <c r="AD115" s="371"/>
      <c r="AE115" s="371"/>
    </row>
    <row r="116" spans="19:31">
      <c r="S116" s="180" t="s">
        <v>553</v>
      </c>
      <c r="T116" s="225">
        <f>IF(T110,T110,T109*T107)</f>
        <v>289939.38399999996</v>
      </c>
      <c r="U116" s="225">
        <f t="shared" ref="U116:AD116" si="15">IF(U110,U110,U109*U107)</f>
        <v>516148.36559999984</v>
      </c>
      <c r="V116" s="225">
        <f t="shared" si="15"/>
        <v>377735.73000000004</v>
      </c>
      <c r="W116" s="225">
        <f t="shared" si="15"/>
        <v>234387.76999999996</v>
      </c>
      <c r="X116" s="225">
        <f t="shared" si="15"/>
        <v>237509.48</v>
      </c>
      <c r="Y116" s="225">
        <f t="shared" si="15"/>
        <v>245568.03750000003</v>
      </c>
      <c r="Z116" s="225">
        <f t="shared" si="15"/>
        <v>535516.7300000001</v>
      </c>
      <c r="AA116" s="225">
        <f t="shared" si="15"/>
        <v>488115.24999999994</v>
      </c>
      <c r="AB116" s="225">
        <f t="shared" si="15"/>
        <v>178752.88999999996</v>
      </c>
      <c r="AC116" s="225">
        <f t="shared" si="15"/>
        <v>142547.97360000003</v>
      </c>
      <c r="AD116" s="225">
        <f t="shared" si="15"/>
        <v>95857.317500000034</v>
      </c>
      <c r="AE116" s="225">
        <f>IF(AE110,AE110,AE109*AE107)</f>
        <v>109961.54999999999</v>
      </c>
    </row>
    <row r="117" spans="19:31">
      <c r="S117" s="180" t="s">
        <v>534</v>
      </c>
      <c r="T117" s="230">
        <f t="shared" ref="T117:AE117" si="16">T116/T113</f>
        <v>0.72484845999999992</v>
      </c>
      <c r="U117" s="230">
        <f t="shared" si="16"/>
        <v>1.1469963679999997</v>
      </c>
      <c r="V117" s="230">
        <f t="shared" si="16"/>
        <v>1.5417784897959186</v>
      </c>
      <c r="W117" s="230">
        <f t="shared" si="16"/>
        <v>1.0901756744186044</v>
      </c>
      <c r="X117" s="230">
        <f t="shared" si="16"/>
        <v>1.1875474000000001</v>
      </c>
      <c r="Y117" s="230">
        <f t="shared" si="16"/>
        <v>1.0317984768907564</v>
      </c>
      <c r="Z117" s="230">
        <f t="shared" si="16"/>
        <v>1.3909525454545457</v>
      </c>
      <c r="AA117" s="230">
        <f t="shared" si="16"/>
        <v>1.2845138157894735</v>
      </c>
      <c r="AB117" s="230">
        <f t="shared" si="16"/>
        <v>0.87196531707317049</v>
      </c>
      <c r="AC117" s="230">
        <f t="shared" si="16"/>
        <v>0.67879987428571442</v>
      </c>
      <c r="AD117" s="230">
        <f t="shared" si="16"/>
        <v>0.47928658750000019</v>
      </c>
      <c r="AE117" s="230">
        <f t="shared" si="16"/>
        <v>0.52362642857142849</v>
      </c>
    </row>
    <row r="121" spans="19:31">
      <c r="S121" s="367" t="s">
        <v>537</v>
      </c>
      <c r="T121" s="368">
        <f>T108</f>
        <v>42005</v>
      </c>
      <c r="U121" s="368">
        <f>U108</f>
        <v>42036</v>
      </c>
      <c r="V121" s="368">
        <f>V108</f>
        <v>42064</v>
      </c>
      <c r="W121" s="457" t="s">
        <v>535</v>
      </c>
      <c r="Y121" s="367" t="s">
        <v>630</v>
      </c>
      <c r="Z121" s="368">
        <f>Z108</f>
        <v>42186</v>
      </c>
      <c r="AA121" s="368">
        <f>AA108</f>
        <v>42217</v>
      </c>
      <c r="AB121" s="368">
        <f>AB108</f>
        <v>42248</v>
      </c>
      <c r="AC121" s="457" t="s">
        <v>631</v>
      </c>
    </row>
    <row r="122" spans="19:31">
      <c r="S122" s="367" t="s">
        <v>530</v>
      </c>
      <c r="T122" s="455">
        <f>T110</f>
        <v>289939.38399999996</v>
      </c>
      <c r="U122" s="455">
        <f>U110</f>
        <v>516148.36559999984</v>
      </c>
      <c r="V122" s="455">
        <f>V110</f>
        <v>377735.73000000004</v>
      </c>
      <c r="W122" s="458">
        <f>SUM(T122:V122)</f>
        <v>1183823.4795999997</v>
      </c>
      <c r="Y122" s="367" t="s">
        <v>530</v>
      </c>
      <c r="Z122" s="267">
        <f>Z110</f>
        <v>535516.7300000001</v>
      </c>
      <c r="AA122" s="267">
        <f>AA110</f>
        <v>488115.24999999994</v>
      </c>
      <c r="AB122" s="267">
        <f>AB110</f>
        <v>178752.88999999996</v>
      </c>
      <c r="AC122" s="461">
        <f>SUM(Z122:AB122)</f>
        <v>1202384.8699999999</v>
      </c>
    </row>
    <row r="123" spans="19:31">
      <c r="S123" s="367" t="s">
        <v>553</v>
      </c>
      <c r="T123" s="456">
        <f>T116</f>
        <v>289939.38399999996</v>
      </c>
      <c r="U123" s="456">
        <f>U116</f>
        <v>516148.36559999984</v>
      </c>
      <c r="V123" s="456">
        <f>V116</f>
        <v>377735.73000000004</v>
      </c>
      <c r="W123" s="459">
        <f>SUM(T123:V123)</f>
        <v>1183823.4795999997</v>
      </c>
      <c r="Y123" s="367" t="s">
        <v>553</v>
      </c>
      <c r="Z123" s="270">
        <f>Z116</f>
        <v>535516.7300000001</v>
      </c>
      <c r="AA123" s="270">
        <f>AA116</f>
        <v>488115.24999999994</v>
      </c>
      <c r="AB123" s="270">
        <f>AB116</f>
        <v>178752.88999999996</v>
      </c>
      <c r="AC123" s="462">
        <f>SUM(Z123:AB123)</f>
        <v>1202384.8699999999</v>
      </c>
    </row>
    <row r="124" spans="19:31">
      <c r="S124" s="367" t="s">
        <v>533</v>
      </c>
      <c r="T124" s="455">
        <f>T113</f>
        <v>400000</v>
      </c>
      <c r="U124" s="455">
        <f>U113</f>
        <v>450000</v>
      </c>
      <c r="V124" s="455">
        <f>V113</f>
        <v>245000</v>
      </c>
      <c r="W124" s="458">
        <f>SUM(T124:V124)</f>
        <v>1095000</v>
      </c>
      <c r="Y124" s="367" t="s">
        <v>533</v>
      </c>
      <c r="Z124" s="267">
        <f>Z113</f>
        <v>385000</v>
      </c>
      <c r="AA124" s="267">
        <f>AA113</f>
        <v>380000</v>
      </c>
      <c r="AB124" s="267">
        <f>AB113</f>
        <v>205000</v>
      </c>
      <c r="AC124" s="461">
        <f>SUM(Z124:AB124)</f>
        <v>970000</v>
      </c>
    </row>
    <row r="125" spans="19:31">
      <c r="S125" s="367" t="s">
        <v>552</v>
      </c>
      <c r="T125" s="342">
        <f>T122/T124</f>
        <v>0.72484845999999992</v>
      </c>
      <c r="U125" s="342">
        <f>U122/U124</f>
        <v>1.1469963679999997</v>
      </c>
      <c r="V125" s="342">
        <f>V122/V124</f>
        <v>1.5417784897959186</v>
      </c>
      <c r="W125" s="460">
        <f>W122/W124</f>
        <v>1.0811173329680364</v>
      </c>
      <c r="Y125" s="367" t="s">
        <v>552</v>
      </c>
      <c r="Z125" s="268">
        <f>Z122/Z124</f>
        <v>1.3909525454545457</v>
      </c>
      <c r="AA125" s="268">
        <f>AA122/AA124</f>
        <v>1.2845138157894735</v>
      </c>
      <c r="AB125" s="268">
        <f>AB122/AB124</f>
        <v>0.87196531707317049</v>
      </c>
      <c r="AC125" s="463">
        <f>AC122/AC124</f>
        <v>1.2395720309278349</v>
      </c>
    </row>
    <row r="126" spans="19:31">
      <c r="S126" s="367" t="s">
        <v>534</v>
      </c>
      <c r="T126" s="342">
        <f>T123/T124</f>
        <v>0.72484845999999992</v>
      </c>
      <c r="U126" s="342">
        <f>U123/U124</f>
        <v>1.1469963679999997</v>
      </c>
      <c r="V126" s="342">
        <f>V123/V124</f>
        <v>1.5417784897959186</v>
      </c>
      <c r="W126" s="460">
        <f>W123/W124</f>
        <v>1.0811173329680364</v>
      </c>
      <c r="Y126" s="367" t="s">
        <v>534</v>
      </c>
      <c r="Z126" s="268">
        <f>Z123/Z124</f>
        <v>1.3909525454545457</v>
      </c>
      <c r="AA126" s="268">
        <f>AA123/AA124</f>
        <v>1.2845138157894735</v>
      </c>
      <c r="AB126" s="268">
        <f>AB123/AB124</f>
        <v>0.87196531707317049</v>
      </c>
      <c r="AC126" s="463">
        <f>AC123/AC124</f>
        <v>1.2395720309278349</v>
      </c>
    </row>
    <row r="129" spans="19:35">
      <c r="S129" s="367" t="s">
        <v>539</v>
      </c>
      <c r="T129" s="368">
        <f>W108</f>
        <v>42095</v>
      </c>
      <c r="U129" s="368">
        <f>X108</f>
        <v>42125</v>
      </c>
      <c r="V129" s="368">
        <f>Y108</f>
        <v>42156</v>
      </c>
      <c r="W129" s="457" t="s">
        <v>536</v>
      </c>
      <c r="Y129" s="367" t="s">
        <v>632</v>
      </c>
      <c r="Z129" s="368">
        <f>AC108</f>
        <v>42278</v>
      </c>
      <c r="AA129" s="368">
        <f>AD108</f>
        <v>42309</v>
      </c>
      <c r="AB129" s="368">
        <f>AE108</f>
        <v>42339</v>
      </c>
      <c r="AC129" s="457" t="s">
        <v>633</v>
      </c>
    </row>
    <row r="130" spans="19:35">
      <c r="S130" s="367" t="s">
        <v>530</v>
      </c>
      <c r="T130" s="267">
        <f>W110</f>
        <v>234387.76999999996</v>
      </c>
      <c r="U130" s="267">
        <f>X110</f>
        <v>237509.48</v>
      </c>
      <c r="V130" s="267">
        <f>Y110</f>
        <v>245568.03750000003</v>
      </c>
      <c r="W130" s="461">
        <f>SUM(T130:V130)</f>
        <v>717465.28750000009</v>
      </c>
      <c r="Y130" s="367" t="s">
        <v>530</v>
      </c>
      <c r="Z130" s="267">
        <f>AC110</f>
        <v>142547.97360000003</v>
      </c>
      <c r="AA130" s="267">
        <f>AD110</f>
        <v>95857.317500000034</v>
      </c>
      <c r="AB130" s="267">
        <f>AE110</f>
        <v>0</v>
      </c>
      <c r="AC130" s="461">
        <f>SUM(Z130:AB130)</f>
        <v>238405.29110000006</v>
      </c>
    </row>
    <row r="131" spans="19:35">
      <c r="S131" s="367" t="s">
        <v>553</v>
      </c>
      <c r="T131" s="270">
        <f>W116</f>
        <v>234387.76999999996</v>
      </c>
      <c r="U131" s="270">
        <f>X116</f>
        <v>237509.48</v>
      </c>
      <c r="V131" s="270">
        <f>Y116</f>
        <v>245568.03750000003</v>
      </c>
      <c r="W131" s="462">
        <f>SUM(T131:V131)</f>
        <v>717465.28750000009</v>
      </c>
      <c r="Y131" s="367" t="s">
        <v>553</v>
      </c>
      <c r="Z131" s="270">
        <f>AC116</f>
        <v>142547.97360000003</v>
      </c>
      <c r="AA131" s="270">
        <f>AD116</f>
        <v>95857.317500000034</v>
      </c>
      <c r="AB131" s="270">
        <f>AE116</f>
        <v>109961.54999999999</v>
      </c>
      <c r="AC131" s="462">
        <f>SUM(Z131:AB131)</f>
        <v>348366.84110000008</v>
      </c>
    </row>
    <row r="132" spans="19:35">
      <c r="S132" s="367" t="s">
        <v>533</v>
      </c>
      <c r="T132" s="267">
        <f>W113</f>
        <v>215000</v>
      </c>
      <c r="U132" s="267">
        <f>X113</f>
        <v>200000</v>
      </c>
      <c r="V132" s="267">
        <f>Y113</f>
        <v>238000</v>
      </c>
      <c r="W132" s="461">
        <f>SUM(T132:V132)</f>
        <v>653000</v>
      </c>
      <c r="Y132" s="367" t="s">
        <v>533</v>
      </c>
      <c r="Z132" s="267">
        <f>AC113</f>
        <v>210000</v>
      </c>
      <c r="AA132" s="267">
        <f>AD113</f>
        <v>200000</v>
      </c>
      <c r="AB132" s="267">
        <f>AE113</f>
        <v>210000</v>
      </c>
      <c r="AC132" s="461">
        <f>SUM(Z132:AB132)</f>
        <v>620000</v>
      </c>
    </row>
    <row r="133" spans="19:35">
      <c r="S133" s="367" t="s">
        <v>552</v>
      </c>
      <c r="T133" s="268">
        <f>T130/T132</f>
        <v>1.0901756744186044</v>
      </c>
      <c r="U133" s="268">
        <f>U130/U132</f>
        <v>1.1875474000000001</v>
      </c>
      <c r="V133" s="268">
        <f>V130/V132</f>
        <v>1.0317984768907564</v>
      </c>
      <c r="W133" s="463">
        <f>W130/W132</f>
        <v>1.0987217266462481</v>
      </c>
      <c r="Y133" s="367" t="s">
        <v>552</v>
      </c>
      <c r="Z133" s="268">
        <f>Z130/Z132</f>
        <v>0.67879987428571442</v>
      </c>
      <c r="AA133" s="268">
        <f>AA130/AA132</f>
        <v>0.47928658750000019</v>
      </c>
      <c r="AB133" s="268">
        <f>AB130/AB132</f>
        <v>0</v>
      </c>
      <c r="AC133" s="463">
        <f>AC130/AC132</f>
        <v>0.38452466306451621</v>
      </c>
    </row>
    <row r="134" spans="19:35">
      <c r="S134" s="367" t="s">
        <v>534</v>
      </c>
      <c r="T134" s="268">
        <f>T131/T132</f>
        <v>1.0901756744186044</v>
      </c>
      <c r="U134" s="268">
        <f>U131/U132</f>
        <v>1.1875474000000001</v>
      </c>
      <c r="V134" s="268">
        <f>V131/V132</f>
        <v>1.0317984768907564</v>
      </c>
      <c r="W134" s="463">
        <f>W131/W132</f>
        <v>1.0987217266462481</v>
      </c>
      <c r="Y134" s="367" t="s">
        <v>534</v>
      </c>
      <c r="Z134" s="268">
        <f>Z131/Z132</f>
        <v>0.67879987428571442</v>
      </c>
      <c r="AA134" s="268">
        <f>AA131/AA132</f>
        <v>0.47928658750000019</v>
      </c>
      <c r="AB134" s="268">
        <f>AB131/AB132</f>
        <v>0.52362642857142849</v>
      </c>
      <c r="AC134" s="463">
        <f>AC131/AC132</f>
        <v>0.56188200177419367</v>
      </c>
    </row>
    <row r="138" spans="19:35">
      <c r="S138" s="25" t="s">
        <v>587</v>
      </c>
      <c r="T138" s="61">
        <v>42005</v>
      </c>
      <c r="U138" s="61">
        <v>42036</v>
      </c>
      <c r="V138" s="61">
        <v>42064</v>
      </c>
      <c r="W138" s="61">
        <v>42095</v>
      </c>
      <c r="X138" s="61">
        <v>42125</v>
      </c>
      <c r="Y138" s="61">
        <v>42156</v>
      </c>
      <c r="Z138" s="61">
        <v>42186</v>
      </c>
      <c r="AA138" s="61">
        <v>42217</v>
      </c>
      <c r="AB138" s="61">
        <v>42248</v>
      </c>
      <c r="AC138" s="61">
        <v>42278</v>
      </c>
      <c r="AD138" s="61">
        <v>42309</v>
      </c>
      <c r="AE138" s="61">
        <v>42339</v>
      </c>
      <c r="AF138" s="61">
        <v>42370</v>
      </c>
      <c r="AG138" s="61">
        <v>42402</v>
      </c>
      <c r="AH138" s="61">
        <v>42432</v>
      </c>
    </row>
    <row r="139" spans="19:35">
      <c r="S139" s="352" t="s">
        <v>485</v>
      </c>
      <c r="T139" s="26">
        <f>IF(合作产品!O42,合作产品!O42,#N/A)</f>
        <v>199743</v>
      </c>
      <c r="U139" s="26">
        <f>IF(合作产品!P42,合作产品!P42,#N/A)</f>
        <v>360656</v>
      </c>
      <c r="V139" s="26">
        <f>IF(合作产品!Q42,合作产品!Q42,#N/A)</f>
        <v>257798</v>
      </c>
      <c r="W139" s="26">
        <f>IF(合作产品!R42,合作产品!R42,#N/A)</f>
        <v>162727</v>
      </c>
      <c r="X139" s="26">
        <f>IF(合作产品!S42,合作产品!S42,#N/A)</f>
        <v>123950</v>
      </c>
      <c r="Y139" s="26">
        <f>IF(合作产品!T42,合作产品!T42,#N/A)</f>
        <v>204846</v>
      </c>
      <c r="Z139" s="26">
        <f>IF(合作产品!U42,合作产品!U42,#N/A)</f>
        <v>391540</v>
      </c>
      <c r="AA139" s="26">
        <f>IF(合作产品!V42,合作产品!V42,#N/A)</f>
        <v>362389</v>
      </c>
      <c r="AB139" s="26">
        <f>IF(合作产品!W42,合作产品!W42,#N/A)</f>
        <v>132427</v>
      </c>
      <c r="AC139" s="26">
        <f>IF(合作产品!X42,合作产品!X42,#N/A)</f>
        <v>79952</v>
      </c>
      <c r="AD139" s="26">
        <f>IF(合作产品!Y42,合作产品!Y42,#N/A)</f>
        <v>66107</v>
      </c>
      <c r="AE139" s="26">
        <f>IF(合作产品!Z42,合作产品!Z42,#N/A)</f>
        <v>79848</v>
      </c>
      <c r="AF139" s="26">
        <f>IF(合作产品!AA42,合作产品!AA42,#N/A)</f>
        <v>89119</v>
      </c>
      <c r="AG139" s="26">
        <f>IF(合作产品!AB42,合作产品!AB42,#N/A)</f>
        <v>191538</v>
      </c>
      <c r="AH139" s="26">
        <f>IF(合作产品!AC42,合作产品!AC42,#N/A)</f>
        <v>86930</v>
      </c>
      <c r="AI139" s="32">
        <f>Y139/X139-1</f>
        <v>0.652650262202501</v>
      </c>
    </row>
    <row r="140" spans="19:35">
      <c r="S140" s="352" t="s">
        <v>486</v>
      </c>
      <c r="T140" s="26">
        <f>IF(合作产品!O43,合作产品!O43,#N/A)</f>
        <v>113285</v>
      </c>
      <c r="U140" s="26">
        <f>IF(合作产品!P43,合作产品!P43,#N/A)</f>
        <v>183046</v>
      </c>
      <c r="V140" s="26">
        <f>IF(合作产品!Q43,合作产品!Q43,#N/A)</f>
        <v>133367.4</v>
      </c>
      <c r="W140" s="26">
        <f>IF(合作产品!R43,合作产品!R43,#N/A)</f>
        <v>71555</v>
      </c>
      <c r="X140" s="26">
        <f>IF(合作产品!S43,合作产品!S43,#N/A)</f>
        <v>104131</v>
      </c>
      <c r="Y140" s="26">
        <f>IF(合作产品!T43,合作产品!T43,#N/A)</f>
        <v>83460</v>
      </c>
      <c r="Z140" s="26">
        <f>IF(合作产品!U43,合作产品!U43,#N/A)</f>
        <v>134692</v>
      </c>
      <c r="AA140" s="26">
        <f>IF(合作产品!V43,合作产品!V43,#N/A)</f>
        <v>146054</v>
      </c>
      <c r="AB140" s="26">
        <f>IF(合作产品!W43,合作产品!W43,#N/A)</f>
        <v>70334</v>
      </c>
      <c r="AC140" s="26">
        <f>IF(合作产品!X43,合作产品!X43,#N/A)</f>
        <v>82261</v>
      </c>
      <c r="AD140" s="26">
        <f>IF(合作产品!Y43,合作产品!Y43,#N/A)</f>
        <v>32850</v>
      </c>
      <c r="AE140" s="26">
        <f>IF(合作产品!Z43,合作产品!Z43,#N/A)</f>
        <v>38335</v>
      </c>
      <c r="AF140" s="26">
        <f>IF(合作产品!AA43,合作产品!AA43,#N/A)</f>
        <v>61971</v>
      </c>
      <c r="AG140" s="26">
        <f>IF(合作产品!AB43,合作产品!AB43,#N/A)</f>
        <v>101653</v>
      </c>
      <c r="AH140" s="26">
        <f>IF(合作产品!AC43,合作产品!AC43,#N/A)</f>
        <v>58194</v>
      </c>
      <c r="AI140" s="32">
        <f t="shared" ref="AI140:AI149" si="17">Y140/X140-1</f>
        <v>-0.19850956967665734</v>
      </c>
    </row>
    <row r="141" spans="19:35">
      <c r="S141" s="352" t="s">
        <v>487</v>
      </c>
      <c r="T141" s="26">
        <f>IF(合作产品!O44,合作产品!O44,#N/A)</f>
        <v>4533</v>
      </c>
      <c r="U141" s="26">
        <f>IF(合作产品!P44,合作产品!P44,#N/A)</f>
        <v>22172</v>
      </c>
      <c r="V141" s="26">
        <f>IF(合作产品!Q44,合作产品!Q44,#N/A)</f>
        <v>7009</v>
      </c>
      <c r="W141" s="26">
        <f>IF(合作产品!R44,合作产品!R44,#N/A)</f>
        <v>2494</v>
      </c>
      <c r="X141" s="26" t="e">
        <f>IF(合作产品!S44,合作产品!S44,#N/A)</f>
        <v>#N/A</v>
      </c>
      <c r="Y141" s="26" t="e">
        <f>IF(合作产品!T44,合作产品!T44,#N/A)</f>
        <v>#N/A</v>
      </c>
      <c r="Z141" s="26" t="e">
        <f>IF(合作产品!U44,合作产品!U44,#N/A)</f>
        <v>#N/A</v>
      </c>
      <c r="AA141" s="26" t="e">
        <f>IF(合作产品!V44,合作产品!V44,#N/A)</f>
        <v>#N/A</v>
      </c>
      <c r="AB141" s="26" t="e">
        <f>IF(合作产品!W44,合作产品!W44,#N/A)</f>
        <v>#N/A</v>
      </c>
      <c r="AC141" s="26" t="e">
        <f>IF(合作产品!X44,合作产品!X44,#N/A)</f>
        <v>#N/A</v>
      </c>
      <c r="AD141" s="26" t="e">
        <f>IF(合作产品!Y44,合作产品!Y44,#N/A)</f>
        <v>#N/A</v>
      </c>
      <c r="AE141" s="26" t="e">
        <f>IF(合作产品!Z44,合作产品!Z44,#N/A)</f>
        <v>#N/A</v>
      </c>
      <c r="AF141" s="26" t="e">
        <f>IF(合作产品!AA44,合作产品!AA44,#N/A)</f>
        <v>#N/A</v>
      </c>
      <c r="AG141" s="26" t="e">
        <f>IF(合作产品!AB44,合作产品!AB44,#N/A)</f>
        <v>#N/A</v>
      </c>
      <c r="AH141" s="26" t="e">
        <f>IF(合作产品!AC44,合作产品!AC44,#N/A)</f>
        <v>#N/A</v>
      </c>
      <c r="AI141" s="32" t="e">
        <f t="shared" si="17"/>
        <v>#N/A</v>
      </c>
    </row>
    <row r="142" spans="19:35">
      <c r="S142" s="352" t="s">
        <v>488</v>
      </c>
      <c r="T142" s="26">
        <f>IF(合作产品!O45,合作产品!O45,#N/A)</f>
        <v>44336</v>
      </c>
      <c r="U142" s="26">
        <f>IF(合作产品!P45,合作产品!P45,#N/A)</f>
        <v>64124</v>
      </c>
      <c r="V142" s="26">
        <f>IF(合作产品!Q45,合作产品!Q45,#N/A)</f>
        <v>77701</v>
      </c>
      <c r="W142" s="26">
        <f>IF(合作产品!R45,合作产品!R45,#N/A)</f>
        <v>61276</v>
      </c>
      <c r="X142" s="26">
        <f>IF(合作产品!S45,合作产品!S45,#N/A)</f>
        <v>48555</v>
      </c>
      <c r="Y142" s="26">
        <f>IF(合作产品!T45,合作产品!T45,#N/A)</f>
        <v>35338</v>
      </c>
      <c r="Z142" s="26">
        <f>IF(合作产品!U45,合作产品!U45,#N/A)</f>
        <v>41115</v>
      </c>
      <c r="AA142" s="26">
        <f>IF(合作产品!V45,合作产品!V45,#N/A)</f>
        <v>35683</v>
      </c>
      <c r="AB142" s="26">
        <f>IF(合作产品!W45,合作产品!W45,#N/A)</f>
        <v>30597</v>
      </c>
      <c r="AC142" s="26">
        <f>IF(合作产品!X45,合作产品!X45,#N/A)</f>
        <v>24731</v>
      </c>
      <c r="AD142" s="26">
        <f>IF(合作产品!Y45,合作产品!Y45,#N/A)</f>
        <v>25137</v>
      </c>
      <c r="AE142" s="26">
        <f>IF(合作产品!Z45,合作产品!Z45,#N/A)</f>
        <v>21064</v>
      </c>
      <c r="AF142" s="26">
        <f>IF(合作产品!AA45,合作产品!AA45,#N/A)</f>
        <v>23902</v>
      </c>
      <c r="AG142" s="26">
        <f>IF(合作产品!AB45,合作产品!AB45,#N/A)</f>
        <v>36530</v>
      </c>
      <c r="AH142" s="26">
        <f>IF(合作产品!AC45,合作产品!AC45,#N/A)</f>
        <v>21510</v>
      </c>
      <c r="AI142" s="32">
        <f t="shared" si="17"/>
        <v>-0.27220677582123365</v>
      </c>
    </row>
    <row r="143" spans="19:35">
      <c r="S143" s="352" t="s">
        <v>489</v>
      </c>
      <c r="T143" s="26">
        <f>IF(合作产品!O46,合作产品!O46,#N/A)</f>
        <v>12358</v>
      </c>
      <c r="U143" s="26">
        <f>IF(合作产品!P46,合作产品!P46,#N/A)</f>
        <v>26115</v>
      </c>
      <c r="V143" s="26">
        <f>IF(合作产品!Q46,合作产品!Q46,#N/A)</f>
        <v>14374</v>
      </c>
      <c r="W143" s="26">
        <f>IF(合作产品!R46,合作产品!R46,#N/A)</f>
        <v>11160</v>
      </c>
      <c r="X143" s="26">
        <f>IF(合作产品!S46,合作产品!S46,#N/A)</f>
        <v>8992</v>
      </c>
      <c r="Y143" s="26">
        <f>IF(合作产品!T46,合作产品!T46,#N/A)</f>
        <v>7595</v>
      </c>
      <c r="Z143" s="26">
        <f>IF(合作产品!U46,合作产品!U46,#N/A)</f>
        <v>10421</v>
      </c>
      <c r="AA143" s="26">
        <f>IF(合作产品!V46,合作产品!V46,#N/A)</f>
        <v>9588</v>
      </c>
      <c r="AB143" s="26">
        <f>IF(合作产品!W46,合作产品!W46,#N/A)</f>
        <v>4805</v>
      </c>
      <c r="AC143" s="26">
        <f>IF(合作产品!X46,合作产品!X46,#N/A)</f>
        <v>2168</v>
      </c>
      <c r="AD143" s="26">
        <f>IF(合作产品!Y46,合作产品!Y46,#N/A)</f>
        <v>6593</v>
      </c>
      <c r="AE143" s="26">
        <f>IF(合作产品!Z46,合作产品!Z46,#N/A)</f>
        <v>2896</v>
      </c>
      <c r="AF143" s="26">
        <f>IF(合作产品!AA46,合作产品!AA46,#N/A)</f>
        <v>2484</v>
      </c>
      <c r="AG143" s="26">
        <f>IF(合作产品!AB46,合作产品!AB46,#N/A)</f>
        <v>3552</v>
      </c>
      <c r="AH143" s="26" t="e">
        <f>IF(合作产品!AC46,合作产品!AC46,#N/A)</f>
        <v>#N/A</v>
      </c>
      <c r="AI143" s="32">
        <f t="shared" si="17"/>
        <v>-0.15536032028469748</v>
      </c>
    </row>
    <row r="144" spans="19:35">
      <c r="S144" s="352" t="s">
        <v>490</v>
      </c>
      <c r="T144" s="26">
        <f>IF(合作产品!O47,合作产品!O47,#N/A)</f>
        <v>8483</v>
      </c>
      <c r="U144" s="26">
        <f>IF(合作产品!P47,合作产品!P47,#N/A)</f>
        <v>22546</v>
      </c>
      <c r="V144" s="26">
        <f>IF(合作产品!Q47,合作产品!Q47,#N/A)</f>
        <v>12754</v>
      </c>
      <c r="W144" s="26">
        <f>IF(合作产品!R47,合作产品!R47,#N/A)</f>
        <v>12576</v>
      </c>
      <c r="X144" s="26">
        <f>IF(合作产品!S47,合作产品!S47,#N/A)</f>
        <v>11211</v>
      </c>
      <c r="Y144" s="26">
        <f>IF(合作产品!T47,合作产品!T47,#N/A)</f>
        <v>10244</v>
      </c>
      <c r="Z144" s="26">
        <f>IF(合作产品!U47,合作产品!U47,#N/A)</f>
        <v>23162</v>
      </c>
      <c r="AA144" s="26">
        <f>IF(合作产品!V47,合作产品!V47,#N/A)</f>
        <v>20001</v>
      </c>
      <c r="AB144" s="26">
        <f>IF(合作产品!W47,合作产品!W47,#N/A)</f>
        <v>251</v>
      </c>
      <c r="AC144" s="26">
        <f>IF(合作产品!X47,合作产品!X47,#N/A)</f>
        <v>301.85000000000002</v>
      </c>
      <c r="AD144" s="26" t="e">
        <f>IF(合作产品!Y47,合作产品!Y47,#N/A)</f>
        <v>#N/A</v>
      </c>
      <c r="AE144" s="26" t="e">
        <f>IF(合作产品!Z47,合作产品!Z47,#N/A)</f>
        <v>#N/A</v>
      </c>
      <c r="AF144" s="26" t="e">
        <f>IF(合作产品!AA47,合作产品!AA47,#N/A)</f>
        <v>#N/A</v>
      </c>
      <c r="AG144" s="26" t="e">
        <f>IF(合作产品!AB47,合作产品!AB47,#N/A)</f>
        <v>#N/A</v>
      </c>
      <c r="AH144" s="26" t="e">
        <f>IF(合作产品!AC47,合作产品!AC47,#N/A)</f>
        <v>#N/A</v>
      </c>
      <c r="AI144" s="32">
        <f t="shared" si="17"/>
        <v>-8.6254571403086233E-2</v>
      </c>
    </row>
    <row r="145" spans="3:35">
      <c r="S145" s="352" t="s">
        <v>491</v>
      </c>
      <c r="T145" s="26">
        <f>IF(合作产品!O48,合作产品!O48,#N/A)</f>
        <v>8676</v>
      </c>
      <c r="U145" s="26">
        <f>IF(合作产品!P48,合作产品!P48,#N/A)</f>
        <v>25814</v>
      </c>
      <c r="V145" s="26">
        <f>IF(合作产品!Q48,合作产品!Q48,#N/A)</f>
        <v>15771</v>
      </c>
      <c r="W145" s="26">
        <f>IF(合作产品!R48,合作产品!R48,#N/A)</f>
        <v>7214</v>
      </c>
      <c r="X145" s="26">
        <f>IF(合作产品!S48,合作产品!S48,#N/A)</f>
        <v>11500</v>
      </c>
      <c r="Y145" s="26">
        <f>IF(合作产品!T48,合作产品!T48,#N/A)</f>
        <v>9221</v>
      </c>
      <c r="Z145" s="26">
        <f>IF(合作产品!U48,合作产品!U48,#N/A)</f>
        <v>13613</v>
      </c>
      <c r="AA145" s="26">
        <f>IF(合作产品!V48,合作产品!V48,#N/A)</f>
        <v>9846</v>
      </c>
      <c r="AB145" s="26">
        <f>IF(合作产品!W48,合作产品!W48,#N/A)</f>
        <v>4693</v>
      </c>
      <c r="AC145" s="26">
        <f>IF(合作产品!X48,合作产品!X48,#N/A)</f>
        <v>1305</v>
      </c>
      <c r="AD145" s="26" t="e">
        <f>IF(合作产品!Y48,合作产品!Y48,#N/A)</f>
        <v>#N/A</v>
      </c>
      <c r="AE145" s="26" t="e">
        <f>IF(合作产品!Z48,合作产品!Z48,#N/A)</f>
        <v>#N/A</v>
      </c>
      <c r="AF145" s="26" t="e">
        <f>IF(合作产品!AA48,合作产品!AA48,#N/A)</f>
        <v>#N/A</v>
      </c>
      <c r="AG145" s="26" t="e">
        <f>IF(合作产品!AB48,合作产品!AB48,#N/A)</f>
        <v>#N/A</v>
      </c>
      <c r="AH145" s="26" t="e">
        <f>IF(合作产品!AC48,合作产品!AC48,#N/A)</f>
        <v>#N/A</v>
      </c>
      <c r="AI145" s="32">
        <f t="shared" si="17"/>
        <v>-0.19817391304347831</v>
      </c>
    </row>
    <row r="146" spans="3:35">
      <c r="S146" s="352" t="s">
        <v>492</v>
      </c>
      <c r="T146" s="26">
        <f>IF(合作产品!O49,合作产品!O49,#N/A)</f>
        <v>2458</v>
      </c>
      <c r="U146" s="26">
        <f>IF(合作产品!P49,合作产品!P49,#N/A)</f>
        <v>3065</v>
      </c>
      <c r="V146" s="26">
        <f>IF(合作产品!Q49,合作产品!Q49,#N/A)</f>
        <v>1908</v>
      </c>
      <c r="W146" s="26" t="e">
        <f>IF(合作产品!R49,合作产品!R49,#N/A)</f>
        <v>#N/A</v>
      </c>
      <c r="X146" s="26" t="e">
        <f>IF(合作产品!S49,合作产品!S49,#N/A)</f>
        <v>#N/A</v>
      </c>
      <c r="Y146" s="26" t="e">
        <f>IF(合作产品!T49,合作产品!T49,#N/A)</f>
        <v>#N/A</v>
      </c>
      <c r="Z146" s="26" t="e">
        <f>IF(合作产品!U49,合作产品!U49,#N/A)</f>
        <v>#N/A</v>
      </c>
      <c r="AA146" s="26" t="e">
        <f>IF(合作产品!V49,合作产品!V49,#N/A)</f>
        <v>#N/A</v>
      </c>
      <c r="AB146" s="26" t="e">
        <f>IF(合作产品!W49,合作产品!W49,#N/A)</f>
        <v>#N/A</v>
      </c>
      <c r="AC146" s="26" t="e">
        <f>IF(合作产品!X49,合作产品!X49,#N/A)</f>
        <v>#N/A</v>
      </c>
      <c r="AD146" s="26" t="e">
        <f>IF(合作产品!Y49,合作产品!Y49,#N/A)</f>
        <v>#N/A</v>
      </c>
      <c r="AE146" s="26" t="e">
        <f>IF(合作产品!Z49,合作产品!Z49,#N/A)</f>
        <v>#N/A</v>
      </c>
      <c r="AF146" s="26" t="e">
        <f>IF(合作产品!AA49,合作产品!AA49,#N/A)</f>
        <v>#N/A</v>
      </c>
      <c r="AG146" s="26" t="e">
        <f>IF(合作产品!AB49,合作产品!AB49,#N/A)</f>
        <v>#N/A</v>
      </c>
      <c r="AH146" s="26" t="e">
        <f>IF(合作产品!AC49,合作产品!AC49,#N/A)</f>
        <v>#N/A</v>
      </c>
      <c r="AI146" s="32" t="e">
        <f t="shared" si="17"/>
        <v>#N/A</v>
      </c>
    </row>
    <row r="147" spans="3:35">
      <c r="S147" s="352" t="s">
        <v>493</v>
      </c>
      <c r="T147" s="26">
        <f>IF(合作产品!O50,合作产品!O50,#N/A)</f>
        <v>142156</v>
      </c>
      <c r="U147" s="26">
        <f>IF(合作产品!P50,合作产品!P50,#N/A)</f>
        <v>244808</v>
      </c>
      <c r="V147" s="26">
        <f>IF(合作产品!Q50,合作产品!Q50,#N/A)</f>
        <v>158073</v>
      </c>
      <c r="W147" s="26">
        <f>IF(合作产品!R50,合作产品!R50,#N/A)</f>
        <v>107969</v>
      </c>
      <c r="X147" s="26">
        <f>IF(合作产品!S50,合作产品!S50,#N/A)</f>
        <v>131722</v>
      </c>
      <c r="Y147" s="26">
        <f>IF(合作产品!T50,合作产品!T50,#N/A)</f>
        <v>97382</v>
      </c>
      <c r="Z147" s="26">
        <f>IF(合作产品!U50,合作产品!U50,#N/A)</f>
        <v>168910</v>
      </c>
      <c r="AA147" s="26">
        <f>IF(合作产品!V50,合作产品!V50,#N/A)</f>
        <v>145093</v>
      </c>
      <c r="AB147" s="26">
        <f>IF(合作产品!W50,合作产品!W50,#N/A)</f>
        <v>55944</v>
      </c>
      <c r="AC147" s="26">
        <f>IF(合作产品!X50,合作产品!X50,#N/A)</f>
        <v>44985</v>
      </c>
      <c r="AD147" s="26">
        <f>IF(合作产品!Y50,合作产品!Y50,#N/A)</f>
        <v>29133</v>
      </c>
      <c r="AE147" s="26">
        <f>IF(合作产品!Z50,合作产品!Z50,#N/A)</f>
        <v>38627</v>
      </c>
      <c r="AF147" s="26">
        <f>IF(合作产品!AA50,合作产品!AA50,#N/A)</f>
        <v>32795</v>
      </c>
      <c r="AG147" s="26">
        <f>IF(合作产品!AB50,合作产品!AB50,#N/A)</f>
        <v>89659</v>
      </c>
      <c r="AH147" s="26">
        <f>IF(合作产品!AC50,合作产品!AC50,#N/A)</f>
        <v>32538</v>
      </c>
      <c r="AI147" s="32">
        <f t="shared" si="17"/>
        <v>-0.26070056634427052</v>
      </c>
    </row>
    <row r="148" spans="3:35">
      <c r="S148" s="352" t="s">
        <v>494</v>
      </c>
      <c r="T148" s="26">
        <f>IF(合作产品!O51,合作产品!O51,#N/A)</f>
        <v>22015</v>
      </c>
      <c r="U148" s="26">
        <f>IF(合作产品!P51,合作产品!P51,#N/A)</f>
        <v>32017.3</v>
      </c>
      <c r="V148" s="26">
        <f>IF(合作产品!Q51,合作产品!Q51,#N/A)</f>
        <v>22750</v>
      </c>
      <c r="W148" s="26">
        <f>IF(合作产品!R51,合作产品!R51,#N/A)</f>
        <v>17223</v>
      </c>
      <c r="X148" s="26" t="e">
        <f>IF(合作产品!S51,合作产品!S51,#N/A)</f>
        <v>#N/A</v>
      </c>
      <c r="Y148" s="26" t="e">
        <f>IF(合作产品!T51,合作产品!T51,#N/A)</f>
        <v>#N/A</v>
      </c>
      <c r="Z148" s="26" t="e">
        <f>IF(合作产品!U51,合作产品!U51,#N/A)</f>
        <v>#N/A</v>
      </c>
      <c r="AA148" s="26" t="e">
        <f>IF(合作产品!V51,合作产品!V51,#N/A)</f>
        <v>#N/A</v>
      </c>
      <c r="AB148" s="26" t="e">
        <f>IF(合作产品!W51,合作产品!W51,#N/A)</f>
        <v>#N/A</v>
      </c>
      <c r="AC148" s="26" t="e">
        <f>IF(合作产品!X51,合作产品!X51,#N/A)</f>
        <v>#N/A</v>
      </c>
      <c r="AD148" s="26" t="e">
        <f>IF(合作产品!Y51,合作产品!Y51,#N/A)</f>
        <v>#N/A</v>
      </c>
      <c r="AE148" s="26" t="e">
        <f>IF(合作产品!Z51,合作产品!Z51,#N/A)</f>
        <v>#N/A</v>
      </c>
      <c r="AF148" s="26" t="e">
        <f>IF(合作产品!AA51,合作产品!AA51,#N/A)</f>
        <v>#N/A</v>
      </c>
      <c r="AG148" s="26" t="e">
        <f>IF(合作产品!AB51,合作产品!AB51,#N/A)</f>
        <v>#N/A</v>
      </c>
      <c r="AH148" s="26" t="e">
        <f>IF(合作产品!AC51,合作产品!AC51,#N/A)</f>
        <v>#N/A</v>
      </c>
      <c r="AI148" s="32" t="e">
        <f t="shared" si="17"/>
        <v>#N/A</v>
      </c>
    </row>
    <row r="149" spans="3:35">
      <c r="R149" s="26" t="s">
        <v>730</v>
      </c>
      <c r="S149" s="26" t="s">
        <v>720</v>
      </c>
      <c r="T149" s="26" t="e">
        <f>IF(合作产品!O52,合作产品!O52,#N/A)</f>
        <v>#N/A</v>
      </c>
      <c r="U149" s="26" t="e">
        <f>IF(合作产品!P52,合作产品!P52,#N/A)</f>
        <v>#N/A</v>
      </c>
      <c r="V149" s="26" t="e">
        <f>IF(合作产品!Q52,合作产品!Q52,#N/A)</f>
        <v>#N/A</v>
      </c>
      <c r="W149" s="26" t="e">
        <f>IF(合作产品!R52,合作产品!R52,#N/A)</f>
        <v>#N/A</v>
      </c>
      <c r="X149" s="26" t="e">
        <f>IF(合作产品!S52,合作产品!S52,#N/A)</f>
        <v>#N/A</v>
      </c>
      <c r="Y149" s="26" t="e">
        <f>IF(合作产品!T52,合作产品!T52,#N/A)</f>
        <v>#N/A</v>
      </c>
      <c r="Z149" s="26" t="e">
        <f>IF(合作产品!U52,合作产品!U52,#N/A)</f>
        <v>#N/A</v>
      </c>
      <c r="AA149" s="26">
        <f>IF(合作产品!V52,合作产品!V52,#N/A)</f>
        <v>1075</v>
      </c>
      <c r="AB149" s="26">
        <f>IF(合作产品!W52,合作产品!W52,#N/A)</f>
        <v>9795</v>
      </c>
      <c r="AC149" s="26">
        <f>IF(合作产品!X52,合作产品!X52,#N/A)</f>
        <v>11225</v>
      </c>
      <c r="AD149" s="26">
        <f>IF(合作产品!Y52,合作产品!Y52,#N/A)</f>
        <v>7185</v>
      </c>
      <c r="AE149" s="26">
        <f>IF(合作产品!Z52,合作产品!Z52,#N/A)</f>
        <v>12145</v>
      </c>
      <c r="AF149" s="26">
        <f>IF(合作产品!AA52,合作产品!AA52,#N/A)</f>
        <v>13880</v>
      </c>
      <c r="AG149" s="26">
        <f>IF(合作产品!AB52,合作产品!AB52,#N/A)</f>
        <v>28655</v>
      </c>
      <c r="AH149" s="26">
        <f>IF(合作产品!AC52,合作产品!AC52,#N/A)</f>
        <v>14230</v>
      </c>
      <c r="AI149" s="32" t="e">
        <f t="shared" si="17"/>
        <v>#N/A</v>
      </c>
    </row>
    <row r="150" spans="3:35">
      <c r="S150" s="352" t="s">
        <v>495</v>
      </c>
      <c r="T150" s="26">
        <f>IF(合作产品!O53,合作产品!O53,#N/A)</f>
        <v>558043</v>
      </c>
      <c r="U150" s="26">
        <f>IF(合作产品!P53,合作产品!P53,#N/A)</f>
        <v>984363.3</v>
      </c>
      <c r="V150" s="26">
        <f>IF(合作产品!Q53,合作产品!Q53,#N/A)</f>
        <v>701505.4</v>
      </c>
      <c r="W150" s="26">
        <f>IF(合作产品!R53,合作产品!R53,#N/A)</f>
        <v>454194</v>
      </c>
      <c r="X150" s="26">
        <f>IF(合作产品!S53,合作产品!S53,#N/A)</f>
        <v>440061</v>
      </c>
      <c r="Y150" s="26">
        <f>IF(合作产品!T53,合作产品!T53,#N/A)</f>
        <v>448086</v>
      </c>
      <c r="Z150" s="26">
        <f>IF(合作产品!U53,合作产品!U53,#N/A)</f>
        <v>783453</v>
      </c>
      <c r="AA150" s="26">
        <f>IF(合作产品!V53,合作产品!V53,#N/A)</f>
        <v>729729</v>
      </c>
      <c r="AB150" s="26">
        <f>IF(合作产品!W53,合作产品!W53,#N/A)</f>
        <v>308846</v>
      </c>
      <c r="AC150" s="26">
        <f>IF(合作产品!X53,合作产品!X53,#N/A)</f>
        <v>246928.85</v>
      </c>
      <c r="AD150" s="26">
        <f>IF(合作产品!Y53,合作产品!Y53,#N/A)</f>
        <v>167005</v>
      </c>
      <c r="AE150" s="26">
        <f>IF(合作产品!Z53,合作产品!Z53,#N/A)</f>
        <v>192915</v>
      </c>
      <c r="AF150" s="26">
        <f>IF(合作产品!AA53,合作产品!AA53,#N/A)</f>
        <v>224151</v>
      </c>
      <c r="AG150" s="26">
        <f>IF(合作产品!AB53,合作产品!AB53,#N/A)</f>
        <v>451587</v>
      </c>
      <c r="AH150" s="26">
        <f>IF(合作产品!AC53,合作产品!AC53,#N/A)</f>
        <v>213402</v>
      </c>
      <c r="AI150" s="32">
        <f>Y150/X150-1</f>
        <v>1.8236108175911925E-2</v>
      </c>
    </row>
    <row r="151" spans="3:35">
      <c r="C151" s="26" t="str">
        <f>"联运产品占比情况—"&amp;TEXT(B2,"YYYY年M月")</f>
        <v>联运产品占比情况—2016年3月</v>
      </c>
      <c r="S151" s="26" t="s">
        <v>612</v>
      </c>
      <c r="U151" s="32">
        <f>U150/T150-1</f>
        <v>0.7639560033904198</v>
      </c>
      <c r="V151" s="32">
        <f t="shared" ref="V151:AF151" si="18">V150/U150-1</f>
        <v>-0.28735112330985924</v>
      </c>
      <c r="W151" s="32">
        <f t="shared" si="18"/>
        <v>-0.35254382931335959</v>
      </c>
      <c r="X151" s="32">
        <f t="shared" si="18"/>
        <v>-3.1116659401048907E-2</v>
      </c>
      <c r="Y151" s="32">
        <f t="shared" si="18"/>
        <v>1.8236108175911925E-2</v>
      </c>
      <c r="Z151" s="32">
        <f t="shared" si="18"/>
        <v>0.74844337917274806</v>
      </c>
      <c r="AA151" s="32">
        <f t="shared" si="18"/>
        <v>-6.8573354113137586E-2</v>
      </c>
      <c r="AB151" s="32">
        <f t="shared" si="18"/>
        <v>-0.57676616935876202</v>
      </c>
      <c r="AC151" s="32">
        <f t="shared" si="18"/>
        <v>-0.20047904133451622</v>
      </c>
      <c r="AD151" s="32">
        <f t="shared" si="18"/>
        <v>-0.32367157584057105</v>
      </c>
      <c r="AE151" s="32">
        <f t="shared" si="18"/>
        <v>0.15514505553725932</v>
      </c>
      <c r="AF151" s="32">
        <f t="shared" si="18"/>
        <v>0.16191586968353944</v>
      </c>
      <c r="AG151" s="32">
        <f t="shared" ref="AG151" si="19">AG150/AF150-1</f>
        <v>1.01465529932947</v>
      </c>
      <c r="AH151" s="32">
        <f t="shared" ref="AH151" si="20">AH150/AG150-1</f>
        <v>-0.5274398953025663</v>
      </c>
    </row>
    <row r="152" spans="3:35">
      <c r="U152" s="298"/>
      <c r="V152" s="298"/>
      <c r="W152" s="298"/>
      <c r="X152" s="298"/>
      <c r="Y152" s="298"/>
      <c r="Z152" s="298"/>
      <c r="AA152" s="298"/>
      <c r="AB152" s="298"/>
      <c r="AC152" s="298"/>
      <c r="AD152" s="298"/>
      <c r="AE152" s="298"/>
    </row>
    <row r="153" spans="3:35"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</row>
    <row r="155" spans="3:35">
      <c r="S155" s="25" t="s">
        <v>624</v>
      </c>
      <c r="T155" s="61">
        <v>42005</v>
      </c>
      <c r="U155" s="61">
        <v>42036</v>
      </c>
      <c r="V155" s="61">
        <v>42064</v>
      </c>
      <c r="W155" s="61">
        <v>42095</v>
      </c>
      <c r="X155" s="61">
        <v>42125</v>
      </c>
      <c r="Y155" s="61">
        <v>42156</v>
      </c>
      <c r="Z155" s="61">
        <v>42186</v>
      </c>
      <c r="AA155" s="61">
        <v>42217</v>
      </c>
      <c r="AB155" s="61">
        <v>42248</v>
      </c>
      <c r="AC155" s="61">
        <v>42278</v>
      </c>
      <c r="AD155" s="61">
        <v>42309</v>
      </c>
      <c r="AE155" s="61">
        <v>42339</v>
      </c>
      <c r="AF155" s="61">
        <v>42370</v>
      </c>
      <c r="AG155" s="61">
        <v>42402</v>
      </c>
      <c r="AH155" s="61">
        <v>42432</v>
      </c>
    </row>
    <row r="156" spans="3:35">
      <c r="S156" s="352" t="s">
        <v>485</v>
      </c>
      <c r="T156" s="32">
        <f t="shared" ref="T156:AE156" si="21">T139/T$150</f>
        <v>0.35793478280347574</v>
      </c>
      <c r="U156" s="32">
        <f t="shared" si="21"/>
        <v>0.36638505316075881</v>
      </c>
      <c r="V156" s="32">
        <f t="shared" si="21"/>
        <v>0.36749253819001249</v>
      </c>
      <c r="W156" s="32">
        <f t="shared" si="21"/>
        <v>0.35827641932742399</v>
      </c>
      <c r="X156" s="32">
        <f t="shared" si="21"/>
        <v>0.28166549637436628</v>
      </c>
      <c r="Y156" s="32">
        <f t="shared" si="21"/>
        <v>0.45715777774802158</v>
      </c>
      <c r="Z156" s="32">
        <f t="shared" si="21"/>
        <v>0.49976195125936079</v>
      </c>
      <c r="AA156" s="32">
        <f t="shared" si="21"/>
        <v>0.49660764475579289</v>
      </c>
      <c r="AB156" s="32">
        <f t="shared" si="21"/>
        <v>0.4287800392428589</v>
      </c>
      <c r="AC156" s="32">
        <f t="shared" si="21"/>
        <v>0.32378557629049826</v>
      </c>
      <c r="AD156" s="32">
        <f t="shared" si="21"/>
        <v>0.39583844795066014</v>
      </c>
      <c r="AE156" s="32">
        <f t="shared" si="21"/>
        <v>0.4139024959178913</v>
      </c>
      <c r="AF156" s="32">
        <f t="shared" ref="AF156:AH156" si="22">AF139/AF$150</f>
        <v>0.39758466390959668</v>
      </c>
      <c r="AG156" s="32">
        <f t="shared" si="22"/>
        <v>0.4241441848414591</v>
      </c>
      <c r="AH156" s="32">
        <f t="shared" si="22"/>
        <v>0.40735325817002654</v>
      </c>
    </row>
    <row r="157" spans="3:35">
      <c r="S157" s="352" t="s">
        <v>486</v>
      </c>
      <c r="T157" s="32">
        <f t="shared" ref="T157:AE157" si="23">T140/T$150</f>
        <v>0.20300406957886757</v>
      </c>
      <c r="U157" s="32">
        <f t="shared" si="23"/>
        <v>0.18595370225606744</v>
      </c>
      <c r="V157" s="32">
        <f t="shared" si="23"/>
        <v>0.19011599910706317</v>
      </c>
      <c r="W157" s="32">
        <f t="shared" si="23"/>
        <v>0.15754281210231752</v>
      </c>
      <c r="X157" s="32">
        <f t="shared" si="23"/>
        <v>0.23662855831350654</v>
      </c>
      <c r="Y157" s="32">
        <f t="shared" si="23"/>
        <v>0.18625888780278785</v>
      </c>
      <c r="Z157" s="32">
        <f t="shared" si="23"/>
        <v>0.17192097037090928</v>
      </c>
      <c r="AA157" s="32">
        <f t="shared" si="23"/>
        <v>0.20014827422234829</v>
      </c>
      <c r="AB157" s="32">
        <f t="shared" si="23"/>
        <v>0.22773162028972369</v>
      </c>
      <c r="AC157" s="32">
        <f t="shared" si="23"/>
        <v>0.33313644800921399</v>
      </c>
      <c r="AD157" s="32">
        <f t="shared" si="23"/>
        <v>0.19670069758390468</v>
      </c>
      <c r="AE157" s="32">
        <f t="shared" si="23"/>
        <v>0.19871445973615323</v>
      </c>
      <c r="AF157" s="32">
        <f t="shared" ref="AF157:AH157" si="24">AF140/AF$150</f>
        <v>0.27646987967932329</v>
      </c>
      <c r="AG157" s="32">
        <f t="shared" si="24"/>
        <v>0.22510169690447246</v>
      </c>
      <c r="AH157" s="32">
        <f t="shared" si="24"/>
        <v>0.27269660078162339</v>
      </c>
    </row>
    <row r="158" spans="3:35">
      <c r="S158" s="352" t="s">
        <v>487</v>
      </c>
      <c r="T158" s="32">
        <f t="shared" ref="T158:AE158" si="25">T141/T$150</f>
        <v>8.1230299457210279E-3</v>
      </c>
      <c r="U158" s="32">
        <f t="shared" si="25"/>
        <v>2.2524204224192428E-2</v>
      </c>
      <c r="V158" s="32">
        <f t="shared" si="25"/>
        <v>9.9913699880286016E-3</v>
      </c>
      <c r="W158" s="32">
        <f t="shared" si="25"/>
        <v>5.4910456765170828E-3</v>
      </c>
      <c r="X158" s="32" t="e">
        <f t="shared" si="25"/>
        <v>#N/A</v>
      </c>
      <c r="Y158" s="32" t="e">
        <f t="shared" si="25"/>
        <v>#N/A</v>
      </c>
      <c r="Z158" s="32" t="e">
        <f t="shared" si="25"/>
        <v>#N/A</v>
      </c>
      <c r="AA158" s="32" t="e">
        <f t="shared" si="25"/>
        <v>#N/A</v>
      </c>
      <c r="AB158" s="32" t="e">
        <f t="shared" si="25"/>
        <v>#N/A</v>
      </c>
      <c r="AC158" s="32" t="e">
        <f t="shared" si="25"/>
        <v>#N/A</v>
      </c>
      <c r="AD158" s="32" t="e">
        <f t="shared" si="25"/>
        <v>#N/A</v>
      </c>
      <c r="AE158" s="32" t="e">
        <f t="shared" si="25"/>
        <v>#N/A</v>
      </c>
      <c r="AF158" s="32" t="e">
        <f t="shared" ref="AF158:AH158" si="26">AF141/AF$150</f>
        <v>#N/A</v>
      </c>
      <c r="AG158" s="32" t="e">
        <f t="shared" si="26"/>
        <v>#N/A</v>
      </c>
      <c r="AH158" s="32" t="e">
        <f t="shared" si="26"/>
        <v>#N/A</v>
      </c>
    </row>
    <row r="159" spans="3:35">
      <c r="S159" s="352" t="s">
        <v>488</v>
      </c>
      <c r="T159" s="32">
        <f t="shared" ref="T159:AE159" si="27">T142/T$150</f>
        <v>7.9449074712880555E-2</v>
      </c>
      <c r="U159" s="32">
        <f t="shared" si="27"/>
        <v>6.5142615536357362E-2</v>
      </c>
      <c r="V159" s="32">
        <f t="shared" si="27"/>
        <v>0.11076322434581401</v>
      </c>
      <c r="W159" s="32">
        <f t="shared" si="27"/>
        <v>0.13491151358230183</v>
      </c>
      <c r="X159" s="32">
        <f t="shared" si="27"/>
        <v>0.11033697601014404</v>
      </c>
      <c r="Y159" s="32">
        <f t="shared" si="27"/>
        <v>7.886432515186817E-2</v>
      </c>
      <c r="Z159" s="32">
        <f t="shared" si="27"/>
        <v>5.2479217004721405E-2</v>
      </c>
      <c r="AA159" s="32">
        <f t="shared" si="27"/>
        <v>4.889897482490075E-2</v>
      </c>
      <c r="AB159" s="32">
        <f t="shared" si="27"/>
        <v>9.906879156602319E-2</v>
      </c>
      <c r="AC159" s="32">
        <f t="shared" si="27"/>
        <v>0.10015435620422644</v>
      </c>
      <c r="AD159" s="32">
        <f t="shared" si="27"/>
        <v>0.15051645160324542</v>
      </c>
      <c r="AE159" s="32">
        <f t="shared" si="27"/>
        <v>0.10918798434543711</v>
      </c>
      <c r="AF159" s="32">
        <f t="shared" ref="AF159:AH159" si="28">AF142/AF$150</f>
        <v>0.10663347475585655</v>
      </c>
      <c r="AG159" s="32">
        <f t="shared" si="28"/>
        <v>8.0892496905358213E-2</v>
      </c>
      <c r="AH159" s="32">
        <f t="shared" si="28"/>
        <v>0.10079568139005257</v>
      </c>
    </row>
    <row r="160" spans="3:35">
      <c r="S160" s="352" t="s">
        <v>489</v>
      </c>
      <c r="T160" s="32">
        <f t="shared" ref="T160:AE160" si="29">T143/T$150</f>
        <v>2.2145246871656844E-2</v>
      </c>
      <c r="U160" s="32">
        <f t="shared" si="29"/>
        <v>2.652983913561182E-2</v>
      </c>
      <c r="V160" s="32">
        <f t="shared" si="29"/>
        <v>2.0490220032518637E-2</v>
      </c>
      <c r="W160" s="32">
        <f t="shared" si="29"/>
        <v>2.4570998295882378E-2</v>
      </c>
      <c r="X160" s="32">
        <f t="shared" si="29"/>
        <v>2.0433530805956446E-2</v>
      </c>
      <c r="Y160" s="32">
        <f t="shared" si="29"/>
        <v>1.6949871230076369E-2</v>
      </c>
      <c r="Z160" s="32">
        <f t="shared" si="29"/>
        <v>1.330137225845073E-2</v>
      </c>
      <c r="AA160" s="32">
        <f t="shared" si="29"/>
        <v>1.313912425023536E-2</v>
      </c>
      <c r="AB160" s="32">
        <f t="shared" si="29"/>
        <v>1.5557915595474767E-2</v>
      </c>
      <c r="AC160" s="32">
        <f t="shared" si="29"/>
        <v>8.7798570316915178E-3</v>
      </c>
      <c r="AD160" s="32">
        <f t="shared" si="29"/>
        <v>3.9477859944313042E-2</v>
      </c>
      <c r="AE160" s="32">
        <f t="shared" si="29"/>
        <v>1.5011792758468756E-2</v>
      </c>
      <c r="AF160" s="32">
        <f t="shared" ref="AF160:AH160" si="30">AF143/AF$150</f>
        <v>1.1081815383379953E-2</v>
      </c>
      <c r="AG160" s="32">
        <f t="shared" si="30"/>
        <v>7.8655940051418662E-3</v>
      </c>
      <c r="AH160" s="32" t="e">
        <f t="shared" si="30"/>
        <v>#N/A</v>
      </c>
    </row>
    <row r="161" spans="18:34">
      <c r="S161" s="352" t="s">
        <v>490</v>
      </c>
      <c r="T161" s="32">
        <f t="shared" ref="T161:AE161" si="31">T144/T$150</f>
        <v>1.520133753133719E-2</v>
      </c>
      <c r="U161" s="32">
        <f t="shared" si="31"/>
        <v>2.2904145247999393E-2</v>
      </c>
      <c r="V161" s="32">
        <f t="shared" si="31"/>
        <v>1.8180900674463804E-2</v>
      </c>
      <c r="W161" s="32">
        <f t="shared" si="31"/>
        <v>2.7688608832349172E-2</v>
      </c>
      <c r="X161" s="32">
        <f t="shared" si="31"/>
        <v>2.5476013552666561E-2</v>
      </c>
      <c r="Y161" s="32">
        <f t="shared" si="31"/>
        <v>2.2861682801962123E-2</v>
      </c>
      <c r="Z161" s="32">
        <f t="shared" si="31"/>
        <v>2.9563994266407812E-2</v>
      </c>
      <c r="AA161" s="32">
        <f t="shared" si="31"/>
        <v>2.7408805186582966E-2</v>
      </c>
      <c r="AB161" s="32">
        <f t="shared" si="31"/>
        <v>8.1270277096028444E-4</v>
      </c>
      <c r="AC161" s="32">
        <f t="shared" si="31"/>
        <v>1.222416902682696E-3</v>
      </c>
      <c r="AD161" s="32" t="e">
        <f t="shared" si="31"/>
        <v>#N/A</v>
      </c>
      <c r="AE161" s="32" t="e">
        <f t="shared" si="31"/>
        <v>#N/A</v>
      </c>
      <c r="AF161" s="32" t="e">
        <f t="shared" ref="AF161:AH161" si="32">AF144/AF$150</f>
        <v>#N/A</v>
      </c>
      <c r="AG161" s="32" t="e">
        <f t="shared" si="32"/>
        <v>#N/A</v>
      </c>
      <c r="AH161" s="32" t="e">
        <f t="shared" si="32"/>
        <v>#N/A</v>
      </c>
    </row>
    <row r="162" spans="18:34">
      <c r="S162" s="352" t="s">
        <v>491</v>
      </c>
      <c r="T162" s="32">
        <f t="shared" ref="T162:AE162" si="33">T145/T$150</f>
        <v>1.5547189015900208E-2</v>
      </c>
      <c r="U162" s="32">
        <f t="shared" si="33"/>
        <v>2.6224057723403544E-2</v>
      </c>
      <c r="V162" s="32">
        <f t="shared" si="33"/>
        <v>2.2481651602396787E-2</v>
      </c>
      <c r="W162" s="32">
        <f t="shared" si="33"/>
        <v>1.588308079807307E-2</v>
      </c>
      <c r="X162" s="32">
        <f t="shared" si="33"/>
        <v>2.6132740688222768E-2</v>
      </c>
      <c r="Y162" s="32">
        <f t="shared" si="33"/>
        <v>2.0578638921992652E-2</v>
      </c>
      <c r="Z162" s="32">
        <f t="shared" si="33"/>
        <v>1.7375643465530159E-2</v>
      </c>
      <c r="AA162" s="32">
        <f t="shared" si="33"/>
        <v>1.3492680159346826E-2</v>
      </c>
      <c r="AB162" s="32">
        <f t="shared" si="33"/>
        <v>1.5195275315205637E-2</v>
      </c>
      <c r="AC162" s="32">
        <f t="shared" si="33"/>
        <v>5.2849231671390356E-3</v>
      </c>
      <c r="AD162" s="32" t="e">
        <f t="shared" si="33"/>
        <v>#N/A</v>
      </c>
      <c r="AE162" s="32" t="e">
        <f t="shared" si="33"/>
        <v>#N/A</v>
      </c>
      <c r="AF162" s="32" t="e">
        <f t="shared" ref="AF162:AH162" si="34">AF145/AF$150</f>
        <v>#N/A</v>
      </c>
      <c r="AG162" s="32" t="e">
        <f t="shared" si="34"/>
        <v>#N/A</v>
      </c>
      <c r="AH162" s="32" t="e">
        <f t="shared" si="34"/>
        <v>#N/A</v>
      </c>
    </row>
    <row r="163" spans="18:34">
      <c r="S163" s="352" t="s">
        <v>492</v>
      </c>
      <c r="T163" s="32">
        <f t="shared" ref="T163:AE163" si="35">T146/T$150</f>
        <v>4.4046784925176018E-3</v>
      </c>
      <c r="U163" s="32">
        <f t="shared" si="35"/>
        <v>3.1136878020543838E-3</v>
      </c>
      <c r="V163" s="32">
        <f t="shared" si="35"/>
        <v>2.7198650217090275E-3</v>
      </c>
      <c r="W163" s="32" t="e">
        <f t="shared" si="35"/>
        <v>#N/A</v>
      </c>
      <c r="X163" s="32" t="e">
        <f t="shared" si="35"/>
        <v>#N/A</v>
      </c>
      <c r="Y163" s="32" t="e">
        <f t="shared" si="35"/>
        <v>#N/A</v>
      </c>
      <c r="Z163" s="32" t="e">
        <f t="shared" si="35"/>
        <v>#N/A</v>
      </c>
      <c r="AA163" s="32" t="e">
        <f t="shared" si="35"/>
        <v>#N/A</v>
      </c>
      <c r="AB163" s="32" t="e">
        <f t="shared" si="35"/>
        <v>#N/A</v>
      </c>
      <c r="AC163" s="32" t="e">
        <f t="shared" si="35"/>
        <v>#N/A</v>
      </c>
      <c r="AD163" s="32" t="e">
        <f t="shared" si="35"/>
        <v>#N/A</v>
      </c>
      <c r="AE163" s="32" t="e">
        <f t="shared" si="35"/>
        <v>#N/A</v>
      </c>
      <c r="AF163" s="32" t="e">
        <f t="shared" ref="AF163:AH163" si="36">AF146/AF$150</f>
        <v>#N/A</v>
      </c>
      <c r="AG163" s="32" t="e">
        <f t="shared" si="36"/>
        <v>#N/A</v>
      </c>
      <c r="AH163" s="32" t="e">
        <f t="shared" si="36"/>
        <v>#N/A</v>
      </c>
    </row>
    <row r="164" spans="18:34">
      <c r="S164" s="352" t="s">
        <v>493</v>
      </c>
      <c r="T164" s="32">
        <f t="shared" ref="T164:AE164" si="37">T147/T$150</f>
        <v>0.2547402261116079</v>
      </c>
      <c r="U164" s="32">
        <f t="shared" si="37"/>
        <v>0.24869679720891666</v>
      </c>
      <c r="V164" s="32">
        <f t="shared" si="37"/>
        <v>0.22533397462086535</v>
      </c>
      <c r="W164" s="32">
        <f t="shared" si="37"/>
        <v>0.23771560170323694</v>
      </c>
      <c r="X164" s="32">
        <f t="shared" si="37"/>
        <v>0.29932668425513737</v>
      </c>
      <c r="Y164" s="32">
        <f t="shared" si="37"/>
        <v>0.21732881634329124</v>
      </c>
      <c r="Z164" s="32">
        <f t="shared" si="37"/>
        <v>0.21559685137461979</v>
      </c>
      <c r="AA164" s="32">
        <f t="shared" si="37"/>
        <v>0.19883134697949512</v>
      </c>
      <c r="AB164" s="32">
        <f t="shared" si="37"/>
        <v>0.18113881999443088</v>
      </c>
      <c r="AC164" s="32">
        <f t="shared" si="37"/>
        <v>0.18217798365804563</v>
      </c>
      <c r="AD164" s="32">
        <f t="shared" si="37"/>
        <v>0.17444387892578067</v>
      </c>
      <c r="AE164" s="32">
        <f t="shared" si="37"/>
        <v>0.20022807972423087</v>
      </c>
      <c r="AF164" s="32">
        <f t="shared" ref="AF164:AH164" si="38">AF147/AF$150</f>
        <v>0.14630762298629049</v>
      </c>
      <c r="AG164" s="32">
        <f t="shared" si="38"/>
        <v>0.19854203066075862</v>
      </c>
      <c r="AH164" s="32">
        <f t="shared" si="38"/>
        <v>0.15247279781820228</v>
      </c>
    </row>
    <row r="165" spans="18:34">
      <c r="S165" s="352" t="s">
        <v>494</v>
      </c>
      <c r="T165" s="32">
        <f t="shared" ref="T165:AE165" si="39">T148/T$150</f>
        <v>3.9450364936035397E-2</v>
      </c>
      <c r="U165" s="32">
        <f t="shared" si="39"/>
        <v>3.252589770463811E-2</v>
      </c>
      <c r="V165" s="32">
        <f t="shared" si="39"/>
        <v>3.243025641712808E-2</v>
      </c>
      <c r="W165" s="32">
        <f t="shared" si="39"/>
        <v>3.7919919681898041E-2</v>
      </c>
      <c r="X165" s="32" t="e">
        <f t="shared" si="39"/>
        <v>#N/A</v>
      </c>
      <c r="Y165" s="32" t="e">
        <f t="shared" si="39"/>
        <v>#N/A</v>
      </c>
      <c r="Z165" s="32" t="e">
        <f t="shared" si="39"/>
        <v>#N/A</v>
      </c>
      <c r="AA165" s="32" t="e">
        <f t="shared" si="39"/>
        <v>#N/A</v>
      </c>
      <c r="AB165" s="32" t="e">
        <f t="shared" si="39"/>
        <v>#N/A</v>
      </c>
      <c r="AC165" s="32" t="e">
        <f t="shared" si="39"/>
        <v>#N/A</v>
      </c>
      <c r="AD165" s="32" t="e">
        <f t="shared" si="39"/>
        <v>#N/A</v>
      </c>
      <c r="AE165" s="32" t="e">
        <f t="shared" si="39"/>
        <v>#N/A</v>
      </c>
      <c r="AF165" s="32" t="e">
        <f t="shared" ref="AF165:AH165" si="40">AF148/AF$150</f>
        <v>#N/A</v>
      </c>
      <c r="AG165" s="32" t="e">
        <f t="shared" si="40"/>
        <v>#N/A</v>
      </c>
      <c r="AH165" s="32" t="e">
        <f t="shared" si="40"/>
        <v>#N/A</v>
      </c>
    </row>
    <row r="166" spans="18:34">
      <c r="S166" s="26" t="s">
        <v>732</v>
      </c>
      <c r="T166" s="32" t="e">
        <f>T149/T150</f>
        <v>#N/A</v>
      </c>
      <c r="U166" s="32" t="e">
        <f t="shared" ref="U166:AE166" si="41">U149/U150</f>
        <v>#N/A</v>
      </c>
      <c r="V166" s="32" t="e">
        <f t="shared" si="41"/>
        <v>#N/A</v>
      </c>
      <c r="W166" s="32" t="e">
        <f t="shared" si="41"/>
        <v>#N/A</v>
      </c>
      <c r="X166" s="32" t="e">
        <f t="shared" si="41"/>
        <v>#N/A</v>
      </c>
      <c r="Y166" s="32" t="e">
        <f t="shared" si="41"/>
        <v>#N/A</v>
      </c>
      <c r="Z166" s="32" t="e">
        <f t="shared" si="41"/>
        <v>#N/A</v>
      </c>
      <c r="AA166" s="32">
        <f t="shared" si="41"/>
        <v>1.4731496212977695E-3</v>
      </c>
      <c r="AB166" s="32">
        <f t="shared" si="41"/>
        <v>3.1714835225322653E-2</v>
      </c>
      <c r="AC166" s="32">
        <f t="shared" si="41"/>
        <v>4.5458438736502439E-2</v>
      </c>
      <c r="AD166" s="32">
        <f t="shared" si="41"/>
        <v>4.3022663992096047E-2</v>
      </c>
      <c r="AE166" s="32">
        <f t="shared" si="41"/>
        <v>6.2955187517818728E-2</v>
      </c>
      <c r="AF166" s="32">
        <f t="shared" ref="AF166:AH166" si="42">AF149/AF150</f>
        <v>6.1922543285553043E-2</v>
      </c>
      <c r="AG166" s="32">
        <f t="shared" si="42"/>
        <v>6.3453996682809738E-2</v>
      </c>
      <c r="AH166" s="32">
        <f t="shared" si="42"/>
        <v>6.6681661840095219E-2</v>
      </c>
    </row>
    <row r="167" spans="18:34">
      <c r="S167" s="26" t="s">
        <v>625</v>
      </c>
      <c r="T167" s="232">
        <f ca="1">SUMIF(T156:T166,"&gt;0",T156:T165)</f>
        <v>1</v>
      </c>
      <c r="U167" s="232">
        <f t="shared" ref="U167:AE167" ca="1" si="43">SUMIF(U156:U166,"&gt;0",U156:U165)</f>
        <v>0.99999999999999989</v>
      </c>
      <c r="V167" s="232">
        <f t="shared" ca="1" si="43"/>
        <v>0.99999999999999989</v>
      </c>
      <c r="W167" s="232">
        <f t="shared" ca="1" si="43"/>
        <v>0.99999999999999989</v>
      </c>
      <c r="X167" s="232">
        <f t="shared" ca="1" si="43"/>
        <v>1</v>
      </c>
      <c r="Y167" s="232">
        <f t="shared" ca="1" si="43"/>
        <v>1</v>
      </c>
      <c r="Z167" s="232">
        <f t="shared" ca="1" si="43"/>
        <v>0.99999999999999989</v>
      </c>
      <c r="AA167" s="232">
        <f t="shared" ca="1" si="43"/>
        <v>0.99999999999999989</v>
      </c>
      <c r="AB167" s="232">
        <f t="shared" ca="1" si="43"/>
        <v>1</v>
      </c>
      <c r="AC167" s="232">
        <f t="shared" ca="1" si="43"/>
        <v>0.99999999999999989</v>
      </c>
      <c r="AD167" s="232">
        <f t="shared" ca="1" si="43"/>
        <v>1</v>
      </c>
      <c r="AE167" s="232">
        <f t="shared" ca="1" si="43"/>
        <v>0.99999999999999989</v>
      </c>
      <c r="AF167" s="232">
        <f t="shared" ref="AF167:AH167" ca="1" si="44">SUMIF(AF156:AF166,"&gt;0",AF156:AF165)</f>
        <v>1.0000000000000002</v>
      </c>
      <c r="AG167" s="232">
        <f t="shared" ca="1" si="44"/>
        <v>1</v>
      </c>
      <c r="AH167" s="232">
        <f t="shared" ca="1" si="44"/>
        <v>1</v>
      </c>
    </row>
    <row r="168" spans="18:34"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</row>
    <row r="169" spans="18:34"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</row>
    <row r="170" spans="18:34">
      <c r="T170" s="61">
        <f>B2</f>
        <v>42430</v>
      </c>
      <c r="U170" s="228">
        <f>DATE(YEAR(T170),MONTH(T170)-1,DAY(T170))</f>
        <v>42401</v>
      </c>
      <c r="V170" s="26" t="s">
        <v>642</v>
      </c>
    </row>
    <row r="171" spans="18:34">
      <c r="R171" s="26">
        <v>2</v>
      </c>
      <c r="S171" s="352" t="s">
        <v>485</v>
      </c>
      <c r="T171" s="26" t="e">
        <f>HLOOKUP(T$170,$T$138:$AF$150,$R171,FALSE)</f>
        <v>#N/A</v>
      </c>
      <c r="U171" s="26" t="e">
        <f>HLOOKUP(U$170,$T$138:$AF$150,$R171,FALSE)</f>
        <v>#N/A</v>
      </c>
      <c r="V171" s="32" t="e">
        <f>T171/U171-1</f>
        <v>#N/A</v>
      </c>
    </row>
    <row r="172" spans="18:34">
      <c r="R172" s="26">
        <v>3</v>
      </c>
      <c r="S172" s="352" t="s">
        <v>486</v>
      </c>
      <c r="T172" s="26" t="e">
        <f t="shared" ref="T172:T182" si="45">HLOOKUP(T$170,$T$138:$AF$150,$R172,FALSE)</f>
        <v>#N/A</v>
      </c>
      <c r="U172" s="26" t="e">
        <f t="shared" ref="U172:U182" si="46">HLOOKUP(U$170,$T$138:$AE$150,$R172,FALSE)</f>
        <v>#N/A</v>
      </c>
      <c r="V172" s="32" t="e">
        <f t="shared" ref="V172:V182" si="47">T172/U172-1</f>
        <v>#N/A</v>
      </c>
    </row>
    <row r="173" spans="18:34">
      <c r="R173" s="26">
        <v>4</v>
      </c>
      <c r="S173" s="352" t="s">
        <v>487</v>
      </c>
      <c r="T173" s="26" t="e">
        <f t="shared" si="45"/>
        <v>#N/A</v>
      </c>
      <c r="U173" s="26" t="e">
        <f t="shared" si="46"/>
        <v>#N/A</v>
      </c>
      <c r="V173" s="32" t="e">
        <f t="shared" si="47"/>
        <v>#N/A</v>
      </c>
    </row>
    <row r="174" spans="18:34">
      <c r="R174" s="26">
        <v>5</v>
      </c>
      <c r="S174" s="352" t="s">
        <v>488</v>
      </c>
      <c r="T174" s="26" t="e">
        <f t="shared" si="45"/>
        <v>#N/A</v>
      </c>
      <c r="U174" s="26" t="e">
        <f t="shared" si="46"/>
        <v>#N/A</v>
      </c>
      <c r="V174" s="32" t="e">
        <f t="shared" si="47"/>
        <v>#N/A</v>
      </c>
    </row>
    <row r="175" spans="18:34">
      <c r="R175" s="26">
        <v>6</v>
      </c>
      <c r="S175" s="352" t="s">
        <v>489</v>
      </c>
      <c r="T175" s="26" t="e">
        <f t="shared" si="45"/>
        <v>#N/A</v>
      </c>
      <c r="U175" s="26" t="e">
        <f t="shared" si="46"/>
        <v>#N/A</v>
      </c>
      <c r="V175" s="32" t="e">
        <f t="shared" si="47"/>
        <v>#N/A</v>
      </c>
    </row>
    <row r="176" spans="18:34">
      <c r="R176" s="26">
        <v>7</v>
      </c>
      <c r="S176" s="352" t="s">
        <v>490</v>
      </c>
      <c r="T176" s="26" t="e">
        <f t="shared" si="45"/>
        <v>#N/A</v>
      </c>
      <c r="U176" s="26" t="e">
        <f t="shared" si="46"/>
        <v>#N/A</v>
      </c>
      <c r="V176" s="32" t="e">
        <f t="shared" si="47"/>
        <v>#N/A</v>
      </c>
    </row>
    <row r="177" spans="18:35">
      <c r="R177" s="26">
        <v>8</v>
      </c>
      <c r="S177" s="352" t="s">
        <v>491</v>
      </c>
      <c r="T177" s="26" t="e">
        <f t="shared" si="45"/>
        <v>#N/A</v>
      </c>
      <c r="U177" s="26" t="e">
        <f t="shared" si="46"/>
        <v>#N/A</v>
      </c>
      <c r="V177" s="32" t="e">
        <f t="shared" si="47"/>
        <v>#N/A</v>
      </c>
    </row>
    <row r="178" spans="18:35">
      <c r="R178" s="26">
        <v>9</v>
      </c>
      <c r="S178" s="352" t="s">
        <v>492</v>
      </c>
      <c r="T178" s="26" t="e">
        <f t="shared" si="45"/>
        <v>#N/A</v>
      </c>
      <c r="U178" s="26" t="e">
        <f t="shared" si="46"/>
        <v>#N/A</v>
      </c>
      <c r="V178" s="32" t="e">
        <f t="shared" si="47"/>
        <v>#N/A</v>
      </c>
    </row>
    <row r="179" spans="18:35">
      <c r="R179" s="26">
        <v>10</v>
      </c>
      <c r="S179" s="352" t="s">
        <v>493</v>
      </c>
      <c r="T179" s="26" t="e">
        <f t="shared" si="45"/>
        <v>#N/A</v>
      </c>
      <c r="U179" s="26" t="e">
        <f t="shared" si="46"/>
        <v>#N/A</v>
      </c>
      <c r="V179" s="32" t="e">
        <f t="shared" si="47"/>
        <v>#N/A</v>
      </c>
    </row>
    <row r="180" spans="18:35">
      <c r="R180" s="26">
        <v>11</v>
      </c>
      <c r="S180" s="352" t="s">
        <v>494</v>
      </c>
      <c r="T180" s="26" t="e">
        <f t="shared" si="45"/>
        <v>#N/A</v>
      </c>
      <c r="U180" s="26" t="e">
        <f t="shared" si="46"/>
        <v>#N/A</v>
      </c>
      <c r="V180" s="32" t="e">
        <f t="shared" si="47"/>
        <v>#N/A</v>
      </c>
    </row>
    <row r="181" spans="18:35">
      <c r="R181" s="26">
        <v>12</v>
      </c>
      <c r="S181" s="352" t="s">
        <v>720</v>
      </c>
      <c r="T181" s="26" t="e">
        <f t="shared" si="45"/>
        <v>#N/A</v>
      </c>
      <c r="U181" s="26" t="e">
        <f t="shared" si="46"/>
        <v>#N/A</v>
      </c>
      <c r="V181" s="32" t="e">
        <f>T181/U181-1</f>
        <v>#N/A</v>
      </c>
    </row>
    <row r="182" spans="18:35">
      <c r="R182" s="26">
        <v>13</v>
      </c>
      <c r="S182" s="352" t="s">
        <v>495</v>
      </c>
      <c r="T182" s="26" t="e">
        <f t="shared" si="45"/>
        <v>#N/A</v>
      </c>
      <c r="U182" s="26" t="e">
        <f t="shared" si="46"/>
        <v>#N/A</v>
      </c>
      <c r="V182" s="32" t="e">
        <f t="shared" si="47"/>
        <v>#N/A</v>
      </c>
    </row>
    <row r="191" spans="18:35" ht="21">
      <c r="S191" s="14" t="s">
        <v>509</v>
      </c>
    </row>
    <row r="192" spans="18:35">
      <c r="S192" s="25" t="s">
        <v>735</v>
      </c>
      <c r="T192" s="228">
        <f t="shared" ref="T192:AH192" si="48">T30</f>
        <v>42005</v>
      </c>
      <c r="U192" s="228">
        <f t="shared" si="48"/>
        <v>42036</v>
      </c>
      <c r="V192" s="228">
        <f t="shared" si="48"/>
        <v>42064</v>
      </c>
      <c r="W192" s="228">
        <f t="shared" si="48"/>
        <v>42095</v>
      </c>
      <c r="X192" s="228">
        <f t="shared" si="48"/>
        <v>42125</v>
      </c>
      <c r="Y192" s="228">
        <f t="shared" si="48"/>
        <v>42156</v>
      </c>
      <c r="Z192" s="228">
        <f t="shared" si="48"/>
        <v>42186</v>
      </c>
      <c r="AA192" s="228">
        <f t="shared" si="48"/>
        <v>42217</v>
      </c>
      <c r="AB192" s="228">
        <f t="shared" si="48"/>
        <v>42248</v>
      </c>
      <c r="AC192" s="228">
        <f t="shared" si="48"/>
        <v>42278</v>
      </c>
      <c r="AD192" s="228">
        <f t="shared" si="48"/>
        <v>42309</v>
      </c>
      <c r="AE192" s="228">
        <f t="shared" si="48"/>
        <v>42339</v>
      </c>
      <c r="AF192" s="228">
        <f t="shared" si="48"/>
        <v>42370</v>
      </c>
      <c r="AG192" s="228">
        <f t="shared" si="48"/>
        <v>42402</v>
      </c>
      <c r="AH192" s="228">
        <f t="shared" si="48"/>
        <v>42432</v>
      </c>
      <c r="AI192" s="26" t="s">
        <v>554</v>
      </c>
    </row>
    <row r="193" spans="18:36">
      <c r="S193" s="239" t="s">
        <v>497</v>
      </c>
      <c r="T193" s="227">
        <f>IF(合作产品!O74,合作产品!O74,#N/A)</f>
        <v>484797</v>
      </c>
      <c r="U193" s="227">
        <f>IF(合作产品!P74,合作产品!P74,#N/A)</f>
        <v>609575</v>
      </c>
      <c r="V193" s="227">
        <f>IF(合作产品!Q74,合作产品!Q74,#N/A)</f>
        <v>391311</v>
      </c>
      <c r="W193" s="227">
        <f>IF(合作产品!R74,合作产品!R74,#N/A)</f>
        <v>297533</v>
      </c>
      <c r="X193" s="227">
        <f>IF(合作产品!S74,合作产品!S74,#N/A)</f>
        <v>254483</v>
      </c>
      <c r="Y193" s="227">
        <f>IF(合作产品!T74,合作产品!T74,#N/A)</f>
        <v>106878</v>
      </c>
      <c r="Z193" s="227">
        <f>IF(合作产品!U74,合作产品!U74,#N/A)</f>
        <v>413372</v>
      </c>
      <c r="AA193" s="227">
        <f>IF(合作产品!V74,合作产品!V74,#N/A)</f>
        <v>439485</v>
      </c>
      <c r="AB193" s="227">
        <f>IF(合作产品!W74,合作产品!W74,#N/A)</f>
        <v>324313</v>
      </c>
      <c r="AC193" s="227">
        <f>IF(合作产品!X74,合作产品!X74,#N/A)</f>
        <v>256149</v>
      </c>
      <c r="AD193" s="227">
        <f>IF(合作产品!Y74,合作产品!Y74,#N/A)</f>
        <v>228805</v>
      </c>
      <c r="AE193" s="227">
        <f>IF(合作产品!Z74,合作产品!Z74,#N/A)</f>
        <v>84298</v>
      </c>
      <c r="AF193" s="227">
        <f>IF(合作产品!AA74,合作产品!AA74,#N/A)</f>
        <v>188649</v>
      </c>
      <c r="AG193" s="227" t="e">
        <f>IF(合作产品!AB74,合作产品!AB74,#N/A)</f>
        <v>#N/A</v>
      </c>
      <c r="AH193" s="227" t="e">
        <f>IF(合作产品!AC74,合作产品!AC74,#N/A)</f>
        <v>#N/A</v>
      </c>
      <c r="AJ193" s="30"/>
    </row>
    <row r="194" spans="18:36">
      <c r="S194" s="239" t="s">
        <v>505</v>
      </c>
      <c r="T194" s="227">
        <f>IF(合作产品!O75,合作产品!O75,#N/A)</f>
        <v>2070700</v>
      </c>
      <c r="U194" s="227">
        <f>IF(合作产品!P75,合作产品!P75,#N/A)</f>
        <v>2217385</v>
      </c>
      <c r="V194" s="227">
        <f>IF(合作产品!Q75,合作产品!Q75,#N/A)</f>
        <v>2057235</v>
      </c>
      <c r="W194" s="227">
        <f>IF(合作产品!R75,合作产品!R75,#N/A)</f>
        <v>1887610</v>
      </c>
      <c r="X194" s="227">
        <f>IF(合作产品!S75,合作产品!S75,#N/A)</f>
        <v>1875415</v>
      </c>
      <c r="Y194" s="227">
        <f>IF(合作产品!T75,合作产品!T75,#N/A)</f>
        <v>1819720</v>
      </c>
      <c r="Z194" s="227">
        <f>IF(合作产品!U75,合作产品!U75,#N/A)</f>
        <v>1980575</v>
      </c>
      <c r="AA194" s="227">
        <f>IF(合作产品!V75,合作产品!V75,#N/A)</f>
        <v>2131425</v>
      </c>
      <c r="AB194" s="227">
        <f>IF(合作产品!W75,合作产品!W75,#N/A)</f>
        <v>1986490</v>
      </c>
      <c r="AC194" s="227">
        <f>IF(合作产品!X75,合作产品!X75,#N/A)</f>
        <v>1659395</v>
      </c>
      <c r="AD194" s="227">
        <f>IF(合作产品!Y75,合作产品!Y75,#N/A)</f>
        <v>1404645</v>
      </c>
      <c r="AE194" s="227">
        <f>IF(合作产品!Z75,合作产品!Z75,#N/A)</f>
        <v>1418930</v>
      </c>
      <c r="AF194" s="227">
        <f>IF(合作产品!AA75,合作产品!AA75,#N/A)</f>
        <v>1526005</v>
      </c>
      <c r="AG194" s="227" t="e">
        <f>IF(合作产品!AB75,合作产品!AB75,#N/A)</f>
        <v>#N/A</v>
      </c>
      <c r="AH194" s="227" t="e">
        <f>IF(合作产品!AC75,合作产品!AC75,#N/A)</f>
        <v>#N/A</v>
      </c>
      <c r="AJ194" s="30"/>
    </row>
    <row r="195" spans="18:36">
      <c r="S195" s="239" t="s">
        <v>506</v>
      </c>
      <c r="T195" s="227">
        <f>IF(合作产品!O76,合作产品!O76,#N/A)</f>
        <v>781985</v>
      </c>
      <c r="U195" s="227">
        <f>IF(合作产品!P76,合作产品!P76,#N/A)</f>
        <v>1364730</v>
      </c>
      <c r="V195" s="227">
        <f>IF(合作产品!Q76,合作产品!Q76,#N/A)</f>
        <v>1649505</v>
      </c>
      <c r="W195" s="227">
        <f>IF(合作产品!R76,合作产品!R76,#N/A)</f>
        <v>1089755</v>
      </c>
      <c r="X195" s="227">
        <f>IF(合作产品!S76,合作产品!S76,#N/A)</f>
        <v>945495</v>
      </c>
      <c r="Y195" s="227">
        <f>IF(合作产品!T76,合作产品!T76,#N/A)</f>
        <v>638030</v>
      </c>
      <c r="Z195" s="227">
        <f>IF(合作产品!U76,合作产品!U76,#N/A)</f>
        <v>1038700</v>
      </c>
      <c r="AA195" s="227">
        <f>IF(合作产品!V76,合作产品!V76,#N/A)</f>
        <v>1451530</v>
      </c>
      <c r="AB195" s="227">
        <f>IF(合作产品!W76,合作产品!W76,#N/A)</f>
        <v>1008145</v>
      </c>
      <c r="AC195" s="227">
        <f>IF(合作产品!X76,合作产品!X76,#N/A)</f>
        <v>1025420</v>
      </c>
      <c r="AD195" s="227">
        <f>IF(合作产品!Y76,合作产品!Y76,#N/A)</f>
        <v>1026745</v>
      </c>
      <c r="AE195" s="227">
        <f>IF(合作产品!Z76,合作产品!Z76,#N/A)</f>
        <v>899965</v>
      </c>
      <c r="AF195" s="227">
        <f>IF(合作产品!AA76,合作产品!AA76,#N/A)</f>
        <v>900385</v>
      </c>
      <c r="AG195" s="227" t="e">
        <f>IF(合作产品!AB76,合作产品!AB76,#N/A)</f>
        <v>#N/A</v>
      </c>
      <c r="AH195" s="227" t="e">
        <f>IF(合作产品!AC76,合作产品!AC76,#N/A)</f>
        <v>#N/A</v>
      </c>
      <c r="AJ195" s="30"/>
    </row>
    <row r="196" spans="18:36">
      <c r="S196" s="239" t="s">
        <v>502</v>
      </c>
      <c r="T196" s="227">
        <f>IF(合作产品!O77,合作产品!O77,#N/A)</f>
        <v>353269</v>
      </c>
      <c r="U196" s="227">
        <f>IF(合作产品!P77,合作产品!P77,#N/A)</f>
        <v>372045</v>
      </c>
      <c r="V196" s="227">
        <f>IF(合作产品!Q77,合作产品!Q77,#N/A)</f>
        <v>334753</v>
      </c>
      <c r="W196" s="227">
        <f>IF(合作产品!R77,合作产品!R77,#N/A)</f>
        <v>175264</v>
      </c>
      <c r="X196" s="227">
        <f>IF(合作产品!S77,合作产品!S77,#N/A)</f>
        <v>185421</v>
      </c>
      <c r="Y196" s="227">
        <f>IF(合作产品!T77,合作产品!T77,#N/A)</f>
        <v>154232</v>
      </c>
      <c r="Z196" s="227">
        <f>IF(合作产品!U77,合作产品!U77,#N/A)</f>
        <v>239870</v>
      </c>
      <c r="AA196" s="227">
        <f>IF(合作产品!V77,合作产品!V77,#N/A)</f>
        <v>308395</v>
      </c>
      <c r="AB196" s="227">
        <f>IF(合作产品!W77,合作产品!W77,#N/A)</f>
        <v>153886</v>
      </c>
      <c r="AC196" s="227">
        <f>IF(合作产品!X77,合作产品!X77,#N/A)</f>
        <v>105735</v>
      </c>
      <c r="AD196" s="227">
        <f>IF(合作产品!Y77,合作产品!Y77,#N/A)</f>
        <v>135368</v>
      </c>
      <c r="AE196" s="227">
        <f>IF(合作产品!Z77,合作产品!Z77,#N/A)</f>
        <v>2697</v>
      </c>
      <c r="AF196" s="227" t="e">
        <f>IF(合作产品!AA77,合作产品!AA77,#N/A)</f>
        <v>#N/A</v>
      </c>
      <c r="AG196" s="227" t="e">
        <f>IF(合作产品!AB77,合作产品!AB77,#N/A)</f>
        <v>#N/A</v>
      </c>
      <c r="AH196" s="227" t="e">
        <f>IF(合作产品!AC77,合作产品!AC77,#N/A)</f>
        <v>#N/A</v>
      </c>
      <c r="AJ196" s="30"/>
    </row>
    <row r="197" spans="18:36">
      <c r="S197" s="239" t="s">
        <v>503</v>
      </c>
      <c r="T197" s="227">
        <f>IF(合作产品!O78,合作产品!O78,#N/A)</f>
        <v>403035</v>
      </c>
      <c r="U197" s="227">
        <f>IF(合作产品!P78,合作产品!P78,#N/A)</f>
        <v>298075</v>
      </c>
      <c r="V197" s="227">
        <f>IF(合作产品!Q78,合作产品!Q78,#N/A)</f>
        <v>458150</v>
      </c>
      <c r="W197" s="227">
        <f>IF(合作产品!R78,合作产品!R78,#N/A)</f>
        <v>487845</v>
      </c>
      <c r="X197" s="227">
        <f>IF(合作产品!S78,合作产品!S78,#N/A)</f>
        <v>428770</v>
      </c>
      <c r="Y197" s="227">
        <f>IF(合作产品!T78,合作产品!T78,#N/A)</f>
        <v>333825</v>
      </c>
      <c r="Z197" s="227">
        <f>IF(合作产品!U78,合作产品!U78,#N/A)</f>
        <v>369230</v>
      </c>
      <c r="AA197" s="227">
        <f>IF(合作产品!V78,合作产品!V78,#N/A)</f>
        <v>283210</v>
      </c>
      <c r="AB197" s="227">
        <f>IF(合作产品!W78,合作产品!W78,#N/A)</f>
        <v>293065</v>
      </c>
      <c r="AC197" s="227">
        <f>IF(合作产品!X78,合作产品!X78,#N/A)</f>
        <v>258245</v>
      </c>
      <c r="AD197" s="227">
        <f>IF(合作产品!Y78,合作产品!Y78,#N/A)</f>
        <v>241100</v>
      </c>
      <c r="AE197" s="227">
        <f>IF(合作产品!Z78,合作产品!Z78,#N/A)</f>
        <v>13950</v>
      </c>
      <c r="AF197" s="227" t="e">
        <f>IF(合作产品!AA78,合作产品!AA78,#N/A)</f>
        <v>#N/A</v>
      </c>
      <c r="AG197" s="227" t="e">
        <f>IF(合作产品!AB78,合作产品!AB78,#N/A)</f>
        <v>#N/A</v>
      </c>
      <c r="AH197" s="227" t="e">
        <f>IF(合作产品!AC78,合作产品!AC78,#N/A)</f>
        <v>#N/A</v>
      </c>
      <c r="AJ197" s="30"/>
    </row>
    <row r="198" spans="18:36">
      <c r="S198" s="239" t="s">
        <v>504</v>
      </c>
      <c r="T198" s="227">
        <f>IF(合作产品!O79,合作产品!O79,#N/A)</f>
        <v>134857</v>
      </c>
      <c r="U198" s="227">
        <f>IF(合作产品!P79,合作产品!P79,#N/A)</f>
        <v>919621</v>
      </c>
      <c r="V198" s="227">
        <f>IF(合作产品!Q79,合作产品!Q79,#N/A)</f>
        <v>21360</v>
      </c>
      <c r="W198" s="227" t="e">
        <f>IF(合作产品!R79,合作产品!R79,#N/A)</f>
        <v>#N/A</v>
      </c>
      <c r="X198" s="227" t="e">
        <f>IF(合作产品!S79,合作产品!S79,#N/A)</f>
        <v>#N/A</v>
      </c>
      <c r="Y198" s="227" t="e">
        <f>IF(合作产品!T79,合作产品!T79,#N/A)</f>
        <v>#N/A</v>
      </c>
      <c r="Z198" s="227" t="e">
        <f>IF(合作产品!U79,合作产品!U79,#N/A)</f>
        <v>#N/A</v>
      </c>
      <c r="AA198" s="227" t="e">
        <f>IF(合作产品!V79,合作产品!V79,#N/A)</f>
        <v>#N/A</v>
      </c>
      <c r="AB198" s="227" t="e">
        <f>IF(合作产品!W79,合作产品!W79,#N/A)</f>
        <v>#N/A</v>
      </c>
      <c r="AC198" s="227" t="e">
        <f>IF(合作产品!X79,合作产品!X79,#N/A)</f>
        <v>#N/A</v>
      </c>
      <c r="AD198" s="227" t="e">
        <f>IF(合作产品!Y79,合作产品!Y79,#N/A)</f>
        <v>#N/A</v>
      </c>
      <c r="AE198" s="227" t="e">
        <f>IF(合作产品!Z79,合作产品!Z79,#N/A)</f>
        <v>#N/A</v>
      </c>
      <c r="AF198" s="227" t="e">
        <f>IF(合作产品!AA79,合作产品!AA79,#N/A)</f>
        <v>#N/A</v>
      </c>
      <c r="AG198" s="227" t="e">
        <f>IF(合作产品!AB79,合作产品!AB79,#N/A)</f>
        <v>#N/A</v>
      </c>
      <c r="AH198" s="227" t="e">
        <f>IF(合作产品!AC79,合作产品!AC79,#N/A)</f>
        <v>#N/A</v>
      </c>
      <c r="AJ198" s="30"/>
    </row>
    <row r="199" spans="18:36">
      <c r="S199" s="25" t="s">
        <v>613</v>
      </c>
      <c r="T199" s="227">
        <f>SUMIF(T194:T198,"&gt;0",T194:T198)</f>
        <v>3743846</v>
      </c>
      <c r="U199" s="227">
        <f>SUMIF(U194:U198,"&gt;0",U194:U198)</f>
        <v>5171856</v>
      </c>
      <c r="V199" s="227">
        <f>SUMIF(V194:V198,"&gt;0",V194:V198)</f>
        <v>4521003</v>
      </c>
      <c r="W199" s="227">
        <f>SUMIF(W194:W198,"&gt;0",W194:W198)</f>
        <v>3640474</v>
      </c>
      <c r="X199" s="227">
        <f>SUMIF(X194:X198,"&gt;0",X194:X198)</f>
        <v>3435101</v>
      </c>
      <c r="Y199" s="227">
        <f t="shared" ref="Y199:AE199" si="49">IF(SUMIF(Y194:Y198,"&gt;0",Y194:Y198),SUMIF(Y194:Y198,"&gt;0",Y194:Y198),#N/A)</f>
        <v>2945807</v>
      </c>
      <c r="Z199" s="227">
        <f t="shared" si="49"/>
        <v>3628375</v>
      </c>
      <c r="AA199" s="227">
        <f t="shared" si="49"/>
        <v>4174560</v>
      </c>
      <c r="AB199" s="227">
        <f t="shared" si="49"/>
        <v>3441586</v>
      </c>
      <c r="AC199" s="227">
        <f t="shared" si="49"/>
        <v>3048795</v>
      </c>
      <c r="AD199" s="227">
        <f t="shared" si="49"/>
        <v>2807858</v>
      </c>
      <c r="AE199" s="227">
        <f t="shared" si="49"/>
        <v>2335542</v>
      </c>
      <c r="AF199" s="227">
        <f t="shared" ref="AF199:AH199" si="50">IF(SUMIF(AF194:AF198,"&gt;0",AF194:AF198),SUMIF(AF194:AF198,"&gt;0",AF194:AF198),#N/A)</f>
        <v>2426390</v>
      </c>
      <c r="AG199" s="227" t="e">
        <f t="shared" si="50"/>
        <v>#N/A</v>
      </c>
      <c r="AH199" s="227" t="e">
        <f t="shared" si="50"/>
        <v>#N/A</v>
      </c>
      <c r="AJ199" s="30"/>
    </row>
    <row r="200" spans="18:36">
      <c r="S200" s="26" t="s">
        <v>590</v>
      </c>
      <c r="U200" s="32">
        <f t="shared" ref="U200:AF200" si="51">U199/T199-1</f>
        <v>0.38142861645484349</v>
      </c>
      <c r="V200" s="32">
        <f t="shared" si="51"/>
        <v>-0.12584515114109907</v>
      </c>
      <c r="W200" s="32">
        <f t="shared" si="51"/>
        <v>-0.19476408221803876</v>
      </c>
      <c r="X200" s="32">
        <f t="shared" si="51"/>
        <v>-5.641380765252002E-2</v>
      </c>
      <c r="Y200" s="32">
        <f t="shared" si="51"/>
        <v>-0.14243947994542228</v>
      </c>
      <c r="Z200" s="232">
        <f t="shared" si="51"/>
        <v>0.23170832305035605</v>
      </c>
      <c r="AA200" s="232">
        <f t="shared" si="51"/>
        <v>0.150531574051745</v>
      </c>
      <c r="AB200" s="232">
        <f t="shared" si="51"/>
        <v>-0.17558113909010775</v>
      </c>
      <c r="AC200" s="232">
        <f t="shared" si="51"/>
        <v>-0.11413081062045227</v>
      </c>
      <c r="AD200" s="232">
        <f t="shared" si="51"/>
        <v>-7.9026959831671184E-2</v>
      </c>
      <c r="AE200" s="232">
        <f t="shared" si="51"/>
        <v>-0.16821221016162502</v>
      </c>
      <c r="AF200" s="232">
        <f t="shared" si="51"/>
        <v>3.8898037372053329E-2</v>
      </c>
      <c r="AG200" s="232" t="e">
        <f t="shared" ref="AG200" si="52">AG199/AF199-1</f>
        <v>#N/A</v>
      </c>
      <c r="AH200" s="232" t="e">
        <f t="shared" ref="AH200" si="53">AH199/AG199-1</f>
        <v>#N/A</v>
      </c>
    </row>
    <row r="204" spans="18:36">
      <c r="S204" s="25" t="s">
        <v>736</v>
      </c>
      <c r="T204" s="61">
        <f>B2</f>
        <v>42430</v>
      </c>
      <c r="U204" s="228">
        <f>DATE(YEAR(T204),MONTH(T204)-1,DAY(T204))</f>
        <v>42401</v>
      </c>
      <c r="V204" s="26" t="s">
        <v>642</v>
      </c>
    </row>
    <row r="205" spans="18:36">
      <c r="R205" s="26">
        <v>2</v>
      </c>
      <c r="S205" s="239" t="s">
        <v>497</v>
      </c>
      <c r="T205" s="68" t="e">
        <f>HLOOKUP(T$204,$T$192:$AF$199,R205,FALSE)</f>
        <v>#N/A</v>
      </c>
      <c r="U205" s="68" t="e">
        <f t="shared" ref="U205:U211" si="54">HLOOKUP(U$204,$T$192:$AE$199,R205,FALSE)</f>
        <v>#N/A</v>
      </c>
      <c r="V205" s="32" t="e">
        <f>T205/U205-1</f>
        <v>#N/A</v>
      </c>
    </row>
    <row r="206" spans="18:36">
      <c r="R206" s="26">
        <v>3</v>
      </c>
      <c r="S206" s="239" t="s">
        <v>505</v>
      </c>
      <c r="T206" s="68" t="e">
        <f t="shared" ref="T206:T211" si="55">HLOOKUP(T$204,$T$192:$AF$199,R206,FALSE)</f>
        <v>#N/A</v>
      </c>
      <c r="U206" s="68" t="e">
        <f t="shared" si="54"/>
        <v>#N/A</v>
      </c>
      <c r="V206" s="32" t="e">
        <f t="shared" ref="V206:V211" si="56">T206/U206-1</f>
        <v>#N/A</v>
      </c>
    </row>
    <row r="207" spans="18:36">
      <c r="R207" s="26">
        <v>4</v>
      </c>
      <c r="S207" s="239" t="s">
        <v>506</v>
      </c>
      <c r="T207" s="68" t="e">
        <f t="shared" si="55"/>
        <v>#N/A</v>
      </c>
      <c r="U207" s="68" t="e">
        <f t="shared" si="54"/>
        <v>#N/A</v>
      </c>
      <c r="V207" s="32" t="e">
        <f t="shared" si="56"/>
        <v>#N/A</v>
      </c>
    </row>
    <row r="208" spans="18:36">
      <c r="R208" s="26">
        <v>5</v>
      </c>
      <c r="S208" s="239" t="s">
        <v>502</v>
      </c>
      <c r="T208" s="68">
        <v>0</v>
      </c>
      <c r="U208" s="68" t="e">
        <f t="shared" si="54"/>
        <v>#N/A</v>
      </c>
      <c r="V208" s="32" t="e">
        <f t="shared" si="56"/>
        <v>#N/A</v>
      </c>
    </row>
    <row r="209" spans="18:34">
      <c r="R209" s="26">
        <v>6</v>
      </c>
      <c r="S209" s="239" t="s">
        <v>503</v>
      </c>
      <c r="T209" s="68">
        <v>0</v>
      </c>
      <c r="U209" s="68" t="e">
        <f t="shared" si="54"/>
        <v>#N/A</v>
      </c>
      <c r="V209" s="32" t="e">
        <f t="shared" si="56"/>
        <v>#N/A</v>
      </c>
    </row>
    <row r="210" spans="18:34">
      <c r="R210" s="26">
        <v>7</v>
      </c>
      <c r="S210" s="239" t="s">
        <v>504</v>
      </c>
      <c r="T210" s="68">
        <v>0</v>
      </c>
      <c r="U210" s="68" t="e">
        <f t="shared" si="54"/>
        <v>#N/A</v>
      </c>
      <c r="V210" s="32" t="e">
        <f t="shared" si="56"/>
        <v>#N/A</v>
      </c>
    </row>
    <row r="211" spans="18:34">
      <c r="R211" s="26">
        <v>8</v>
      </c>
      <c r="S211" s="25" t="s">
        <v>613</v>
      </c>
      <c r="T211" s="68" t="e">
        <f t="shared" si="55"/>
        <v>#N/A</v>
      </c>
      <c r="U211" s="68" t="e">
        <f t="shared" si="54"/>
        <v>#N/A</v>
      </c>
      <c r="V211" s="32" t="e">
        <f t="shared" si="56"/>
        <v>#N/A</v>
      </c>
    </row>
    <row r="215" spans="18:34">
      <c r="S215" s="26" t="s">
        <v>737</v>
      </c>
      <c r="T215" s="61" t="str">
        <f>TEXT(DATE(YEAR($B$2),MONTH($B$2)-T10,DAY($B$2)),"yyyymm")</f>
        <v>201603</v>
      </c>
      <c r="U215" s="61" t="str">
        <f t="shared" ref="U215:AF215" si="57">TEXT(DATE(YEAR($B$2),MONTH($B$2)-U10,DAY($B$2)),"yyyymm")</f>
        <v>201602</v>
      </c>
      <c r="V215" s="61" t="str">
        <f t="shared" si="57"/>
        <v>201601</v>
      </c>
      <c r="W215" s="61" t="str">
        <f t="shared" si="57"/>
        <v>201512</v>
      </c>
      <c r="X215" s="61" t="str">
        <f t="shared" si="57"/>
        <v>201511</v>
      </c>
      <c r="Y215" s="61" t="str">
        <f t="shared" si="57"/>
        <v>201510</v>
      </c>
      <c r="Z215" s="61" t="str">
        <f t="shared" si="57"/>
        <v>201509</v>
      </c>
      <c r="AA215" s="61" t="str">
        <f t="shared" si="57"/>
        <v>201508</v>
      </c>
      <c r="AB215" s="61" t="str">
        <f t="shared" si="57"/>
        <v>201507</v>
      </c>
      <c r="AC215" s="61" t="str">
        <f t="shared" si="57"/>
        <v>201506</v>
      </c>
      <c r="AD215" s="61" t="str">
        <f t="shared" si="57"/>
        <v>201505</v>
      </c>
      <c r="AE215" s="61" t="str">
        <f t="shared" si="57"/>
        <v>201504</v>
      </c>
      <c r="AF215" s="61" t="str">
        <f t="shared" si="57"/>
        <v>201503</v>
      </c>
      <c r="AG215" s="61"/>
      <c r="AH215" s="61"/>
    </row>
    <row r="216" spans="18:34">
      <c r="S216" s="239" t="s">
        <v>497</v>
      </c>
      <c r="T216" s="227" t="e">
        <f>IF(HLOOKUP(T$215,合作产品!$B$95:$XFD$101,2,FALSE),HLOOKUP(T$215,合作产品!$B$95:$XFD$101,2,FALSE),#N/A)</f>
        <v>#N/A</v>
      </c>
      <c r="U216" s="227" t="e">
        <f>IF(HLOOKUP(U$215,合作产品!$B$95:$XFD$101,2,FALSE),HLOOKUP(U$215,合作产品!$B$95:$XFD$101,2,FALSE),#N/A)</f>
        <v>#N/A</v>
      </c>
      <c r="V216" s="227" t="e">
        <f>IF(HLOOKUP(V$215,合作产品!$B$95:$XFD$101,2,FALSE),HLOOKUP(V$215,合作产品!$B$95:$XFD$101,2,FALSE),#N/A)</f>
        <v>#N/A</v>
      </c>
      <c r="W216" s="227" t="e">
        <f>IF(HLOOKUP(W$215,合作产品!$B$95:$XFD$101,2,FALSE),HLOOKUP(W$215,合作产品!$B$95:$XFD$101,2,FALSE),#N/A)</f>
        <v>#N/A</v>
      </c>
      <c r="X216" s="227" t="e">
        <f>IF(HLOOKUP(X$215,合作产品!$B$95:$XFD$101,2,FALSE),HLOOKUP(X$215,合作产品!$B$95:$XFD$101,2,FALSE),#N/A)</f>
        <v>#N/A</v>
      </c>
      <c r="Y216" s="227" t="e">
        <f>IF(HLOOKUP(Y$215,合作产品!$B$95:$XFD$101,2,FALSE),HLOOKUP(Y$215,合作产品!$B$95:$XFD$101,2,FALSE),#N/A)</f>
        <v>#N/A</v>
      </c>
      <c r="Z216" s="227">
        <f>IF(HLOOKUP(Z$215,合作产品!$B$95:$XFD$101,2,FALSE),HLOOKUP(Z$215,合作产品!$B$95:$XFD$101,2,FALSE),#N/A)</f>
        <v>8549.4033899999995</v>
      </c>
      <c r="AA216" s="227">
        <f>IF(HLOOKUP(AA$215,合作产品!$B$95:$XFD$101,2,FALSE),HLOOKUP(AA$215,合作产品!$B$95:$XFD$101,2,FALSE),#N/A)</f>
        <v>11542.931729999998</v>
      </c>
      <c r="AB216" s="227">
        <f>IF(HLOOKUP(AB$215,合作产品!$B$95:$XFD$101,2,FALSE),HLOOKUP(AB$215,合作产品!$B$95:$XFD$101,2,FALSE),#N/A)</f>
        <v>11290.662899999998</v>
      </c>
      <c r="AC216" s="227">
        <f>IF(HLOOKUP(AC$215,合作产品!$B$95:$XFD$101,2,FALSE),HLOOKUP(AC$215,合作产品!$B$95:$XFD$101,2,FALSE),#N/A)</f>
        <v>7806.9598199999991</v>
      </c>
      <c r="AD216" s="227">
        <f>IF(HLOOKUP(AD$215,合作产品!$B$95:$XFD$101,2,FALSE),HLOOKUP(AD$215,合作产品!$B$95:$XFD$101,2,FALSE),#N/A)</f>
        <v>7037.7327899999991</v>
      </c>
      <c r="AE216" s="227">
        <f>IF(HLOOKUP(AE$215,合作产品!$B$95:$XFD$101,2,FALSE),HLOOKUP(AE$215,合作产品!$B$95:$XFD$101,2,FALSE),#N/A)</f>
        <v>8193.2172299999984</v>
      </c>
      <c r="AF216" s="227">
        <f>IF(HLOOKUP(AF$215,合作产品!$B$95:$XFD$101,2,FALSE),HLOOKUP(AF$215,合作产品!$B$95:$XFD$101,2,FALSE),#N/A)</f>
        <v>10589.32116</v>
      </c>
      <c r="AG216" s="227"/>
      <c r="AH216" s="227"/>
    </row>
    <row r="217" spans="18:34">
      <c r="S217" s="239" t="s">
        <v>505</v>
      </c>
      <c r="T217" s="227" t="e">
        <f>IF(HLOOKUP(T$215,合作产品!$B$95:$XFD$101,3,FALSE),HLOOKUP(T$215,合作产品!$B$95:$XFD$101,3,FALSE),#N/A)</f>
        <v>#N/A</v>
      </c>
      <c r="U217" s="227" t="e">
        <f>IF(HLOOKUP(U$215,合作产品!$B$95:$XFD$101,3,FALSE),HLOOKUP(U$215,合作产品!$B$95:$XFD$101,3,FALSE),#N/A)</f>
        <v>#N/A</v>
      </c>
      <c r="V217" s="227" t="e">
        <f>IF(HLOOKUP(V$215,合作产品!$B$95:$XFD$101,3,FALSE),HLOOKUP(V$215,合作产品!$B$95:$XFD$101,3,FALSE),#N/A)</f>
        <v>#N/A</v>
      </c>
      <c r="W217" s="227" t="e">
        <f>IF(HLOOKUP(W$215,合作产品!$B$95:$XFD$101,3,FALSE),HLOOKUP(W$215,合作产品!$B$95:$XFD$101,3,FALSE),#N/A)</f>
        <v>#N/A</v>
      </c>
      <c r="X217" s="227" t="e">
        <f>IF(HLOOKUP(X$215,合作产品!$B$95:$XFD$101,3,FALSE),HLOOKUP(X$215,合作产品!$B$95:$XFD$101,3,FALSE),#N/A)</f>
        <v>#N/A</v>
      </c>
      <c r="Y217" s="227" t="e">
        <f>IF(HLOOKUP(Y$215,合作产品!$B$95:$XFD$101,3,FALSE),HLOOKUP(Y$215,合作产品!$B$95:$XFD$101,3,FALSE),#N/A)</f>
        <v>#N/A</v>
      </c>
      <c r="Z217" s="227">
        <f>IF(HLOOKUP(Z$215,合作产品!$B$95:$XFD$101,3,FALSE),HLOOKUP(Z$215,合作产品!$B$95:$XFD$101,3,FALSE),#N/A)</f>
        <v>63870.613289999994</v>
      </c>
      <c r="AA217" s="227">
        <f>IF(HLOOKUP(AA$215,合作产品!$B$95:$XFD$101,3,FALSE),HLOOKUP(AA$215,合作产品!$B$95:$XFD$101,3,FALSE),#N/A)</f>
        <v>69452.478810000001</v>
      </c>
      <c r="AB217" s="227">
        <f>IF(HLOOKUP(AB$215,合作产品!$B$95:$XFD$101,3,FALSE),HLOOKUP(AB$215,合作产品!$B$95:$XFD$101,3,FALSE),#N/A)</f>
        <v>66579.966089999987</v>
      </c>
      <c r="AC217" s="227">
        <f>IF(HLOOKUP(AC$215,合作产品!$B$95:$XFD$101,3,FALSE),HLOOKUP(AC$215,合作产品!$B$95:$XFD$101,3,FALSE),#N/A)</f>
        <v>71257.012199999983</v>
      </c>
      <c r="AD217" s="227">
        <f>IF(HLOOKUP(AD$215,合作产品!$B$95:$XFD$101,3,FALSE),HLOOKUP(AD$215,合作产品!$B$95:$XFD$101,3,FALSE),#N/A)</f>
        <v>62629.11170999999</v>
      </c>
      <c r="AE217" s="227">
        <f>IF(HLOOKUP(AE$215,合作产品!$B$95:$XFD$101,3,FALSE),HLOOKUP(AE$215,合作产品!$B$95:$XFD$101,3,FALSE),#N/A)</f>
        <v>58921.304310000007</v>
      </c>
      <c r="AF217" s="227">
        <f>IF(HLOOKUP(AF$215,合作产品!$B$95:$XFD$101,3,FALSE),HLOOKUP(AF$215,合作产品!$B$95:$XFD$101,3,FALSE),#N/A)</f>
        <v>67953.709889999984</v>
      </c>
      <c r="AG217" s="227"/>
      <c r="AH217" s="227"/>
    </row>
    <row r="218" spans="18:34">
      <c r="S218" s="239" t="s">
        <v>506</v>
      </c>
      <c r="T218" s="227" t="e">
        <f>IF(HLOOKUP(T$215,合作产品!$B$95:$XFD$101,4,FALSE),HLOOKUP(T$215,合作产品!$B$95:$XFD$101,4,FALSE),#N/A)</f>
        <v>#N/A</v>
      </c>
      <c r="U218" s="227" t="e">
        <f>IF(HLOOKUP(U$215,合作产品!$B$95:$XFD$101,4,FALSE),HLOOKUP(U$215,合作产品!$B$95:$XFD$101,4,FALSE),#N/A)</f>
        <v>#N/A</v>
      </c>
      <c r="V218" s="227" t="e">
        <f>IF(HLOOKUP(V$215,合作产品!$B$95:$XFD$101,4,FALSE),HLOOKUP(V$215,合作产品!$B$95:$XFD$101,4,FALSE),#N/A)</f>
        <v>#N/A</v>
      </c>
      <c r="W218" s="227" t="e">
        <f>IF(HLOOKUP(W$215,合作产品!$B$95:$XFD$101,4,FALSE),HLOOKUP(W$215,合作产品!$B$95:$XFD$101,4,FALSE),#N/A)</f>
        <v>#N/A</v>
      </c>
      <c r="X218" s="227" t="e">
        <f>IF(HLOOKUP(X$215,合作产品!$B$95:$XFD$101,4,FALSE),HLOOKUP(X$215,合作产品!$B$95:$XFD$101,4,FALSE),#N/A)</f>
        <v>#N/A</v>
      </c>
      <c r="Y218" s="227" t="e">
        <f>IF(HLOOKUP(Y$215,合作产品!$B$95:$XFD$101,4,FALSE),HLOOKUP(Y$215,合作产品!$B$95:$XFD$101,4,FALSE),#N/A)</f>
        <v>#N/A</v>
      </c>
      <c r="Z218" s="227">
        <f>IF(HLOOKUP(Z$215,合作产品!$B$95:$XFD$101,4,FALSE),HLOOKUP(Z$215,合作产品!$B$95:$XFD$101,4,FALSE),#N/A)</f>
        <v>26544.075029999996</v>
      </c>
      <c r="AA218" s="227">
        <f>IF(HLOOKUP(AA$215,合作产品!$B$95:$XFD$101,4,FALSE),HLOOKUP(AA$215,合作产品!$B$95:$XFD$101,4,FALSE),#N/A)</f>
        <v>37952.733059999999</v>
      </c>
      <c r="AB218" s="227">
        <f>IF(HLOOKUP(AB$215,合作产品!$B$95:$XFD$101,4,FALSE),HLOOKUP(AB$215,合作产品!$B$95:$XFD$101,4,FALSE),#N/A)</f>
        <v>28320.13206</v>
      </c>
      <c r="AC218" s="227">
        <f>IF(HLOOKUP(AC$215,合作产品!$B$95:$XFD$101,4,FALSE),HLOOKUP(AC$215,合作产品!$B$95:$XFD$101,4,FALSE),#N/A)</f>
        <v>21400.590419999993</v>
      </c>
      <c r="AD218" s="227">
        <f>IF(HLOOKUP(AD$215,合作产品!$B$95:$XFD$101,4,FALSE),HLOOKUP(AD$215,合作产品!$B$95:$XFD$101,4,FALSE),#N/A)</f>
        <v>25633.196819999997</v>
      </c>
      <c r="AE218" s="227">
        <f>IF(HLOOKUP(AE$215,合作产品!$B$95:$XFD$101,4,FALSE),HLOOKUP(AE$215,合作产品!$B$95:$XFD$101,4,FALSE),#N/A)</f>
        <v>29718.797129999992</v>
      </c>
      <c r="AF218" s="227">
        <f>IF(HLOOKUP(AF$215,合作产品!$B$95:$XFD$101,4,FALSE),HLOOKUP(AF$215,合作产品!$B$95:$XFD$101,4,FALSE),#N/A)</f>
        <v>44378.553779999995</v>
      </c>
      <c r="AG218" s="227"/>
      <c r="AH218" s="227"/>
    </row>
    <row r="219" spans="18:34">
      <c r="S219" s="239" t="s">
        <v>502</v>
      </c>
      <c r="T219" s="227" t="e">
        <f>IF(HLOOKUP(T$215,合作产品!$B$95:$XFD$101,5,FALSE),HLOOKUP(T$215,合作产品!$B$95:$XFD$101,5,FALSE),#N/A)</f>
        <v>#N/A</v>
      </c>
      <c r="U219" s="227" t="e">
        <f>IF(HLOOKUP(U$215,合作产品!$B$95:$XFD$101,5,FALSE),HLOOKUP(U$215,合作产品!$B$95:$XFD$101,5,FALSE),#N/A)</f>
        <v>#N/A</v>
      </c>
      <c r="V219" s="227" t="e">
        <f>IF(HLOOKUP(V$215,合作产品!$B$95:$XFD$101,5,FALSE),HLOOKUP(V$215,合作产品!$B$95:$XFD$101,5,FALSE),#N/A)</f>
        <v>#N/A</v>
      </c>
      <c r="W219" s="227" t="e">
        <f>IF(HLOOKUP(W$215,合作产品!$B$95:$XFD$101,5,FALSE),HLOOKUP(W$215,合作产品!$B$95:$XFD$101,5,FALSE),#N/A)</f>
        <v>#N/A</v>
      </c>
      <c r="X219" s="227" t="e">
        <f>IF(HLOOKUP(X$215,合作产品!$B$95:$XFD$101,5,FALSE),HLOOKUP(X$215,合作产品!$B$95:$XFD$101,5,FALSE),#N/A)</f>
        <v>#N/A</v>
      </c>
      <c r="Y219" s="227" t="e">
        <f>IF(HLOOKUP(Y$215,合作产品!$B$95:$XFD$101,5,FALSE),HLOOKUP(Y$215,合作产品!$B$95:$XFD$101,5,FALSE),#N/A)</f>
        <v>#N/A</v>
      </c>
      <c r="Z219" s="227">
        <f>IF(HLOOKUP(Z$215,合作产品!$B$95:$XFD$101,5,FALSE),HLOOKUP(Z$215,合作产品!$B$95:$XFD$101,5,FALSE),#N/A)</f>
        <v>5471.8626599999998</v>
      </c>
      <c r="AA219" s="227">
        <f>IF(HLOOKUP(AA$215,合作产品!$B$95:$XFD$101,5,FALSE),HLOOKUP(AA$215,合作产品!$B$95:$XFD$101,5,FALSE),#N/A)</f>
        <v>10936.3122</v>
      </c>
      <c r="AB219" s="227">
        <f>IF(HLOOKUP(AB$215,合作产品!$B$95:$XFD$101,5,FALSE),HLOOKUP(AB$215,合作产品!$B$95:$XFD$101,5,FALSE),#N/A)</f>
        <v>9086.2932599999986</v>
      </c>
      <c r="AC219" s="227">
        <f>IF(HLOOKUP(AC$215,合作产品!$B$95:$XFD$101,5,FALSE),HLOOKUP(AC$215,合作产品!$B$95:$XFD$101,5,FALSE),#N/A)</f>
        <v>7237.3880699999991</v>
      </c>
      <c r="AD219" s="227">
        <f>IF(HLOOKUP(AD$215,合作产品!$B$95:$XFD$101,5,FALSE),HLOOKUP(AD$215,合作产品!$B$95:$XFD$101,5,FALSE),#N/A)</f>
        <v>6869.5298099999982</v>
      </c>
      <c r="AE219" s="227">
        <f>IF(HLOOKUP(AE$215,合作产品!$B$95:$XFD$101,5,FALSE),HLOOKUP(AE$215,合作产品!$B$95:$XFD$101,5,FALSE),#N/A)</f>
        <v>6693.5305799999996</v>
      </c>
      <c r="AF219" s="227">
        <f>IF(HLOOKUP(AF$215,合作产品!$B$95:$XFD$101,5,FALSE),HLOOKUP(AF$215,合作产品!$B$95:$XFD$101,5,FALSE),#N/A)</f>
        <v>12136.328819999999</v>
      </c>
      <c r="AG219" s="227"/>
      <c r="AH219" s="227"/>
    </row>
    <row r="220" spans="18:34">
      <c r="S220" s="239" t="s">
        <v>503</v>
      </c>
      <c r="T220" s="227" t="e">
        <f>IF(HLOOKUP(T$215,合作产品!$B$95:$XFD$101,6,FALSE),HLOOKUP(T$215,合作产品!$B$95:$XFD$101,6,FALSE),#N/A)</f>
        <v>#N/A</v>
      </c>
      <c r="U220" s="227" t="e">
        <f>IF(HLOOKUP(U$215,合作产品!$B$95:$XFD$101,6,FALSE),HLOOKUP(U$215,合作产品!$B$95:$XFD$101,6,FALSE),#N/A)</f>
        <v>#N/A</v>
      </c>
      <c r="V220" s="227" t="e">
        <f>IF(HLOOKUP(V$215,合作产品!$B$95:$XFD$101,6,FALSE),HLOOKUP(V$215,合作产品!$B$95:$XFD$101,6,FALSE),#N/A)</f>
        <v>#N/A</v>
      </c>
      <c r="W220" s="227" t="e">
        <f>IF(HLOOKUP(W$215,合作产品!$B$95:$XFD$101,6,FALSE),HLOOKUP(W$215,合作产品!$B$95:$XFD$101,6,FALSE),#N/A)</f>
        <v>#N/A</v>
      </c>
      <c r="X220" s="227" t="e">
        <f>IF(HLOOKUP(X$215,合作产品!$B$95:$XFD$101,6,FALSE),HLOOKUP(X$215,合作产品!$B$95:$XFD$101,6,FALSE),#N/A)</f>
        <v>#N/A</v>
      </c>
      <c r="Y220" s="227" t="e">
        <f>IF(HLOOKUP(Y$215,合作产品!$B$95:$XFD$101,6,FALSE),HLOOKUP(Y$215,合作产品!$B$95:$XFD$101,6,FALSE),#N/A)</f>
        <v>#N/A</v>
      </c>
      <c r="Z220" s="227">
        <f>IF(HLOOKUP(Z$215,合作产品!$B$95:$XFD$101,6,FALSE),HLOOKUP(Z$215,合作产品!$B$95:$XFD$101,6,FALSE),#N/A)</f>
        <v>9349.9223399999992</v>
      </c>
      <c r="AA220" s="227">
        <f>IF(HLOOKUP(AA$215,合作产品!$B$95:$XFD$101,6,FALSE),HLOOKUP(AA$215,合作产品!$B$95:$XFD$101,6,FALSE),#N/A)</f>
        <v>9104.3270999999986</v>
      </c>
      <c r="AB220" s="227">
        <f>IF(HLOOKUP(AB$215,合作产品!$B$95:$XFD$101,6,FALSE),HLOOKUP(AB$215,合作产品!$B$95:$XFD$101,6,FALSE),#N/A)</f>
        <v>12362.215139999998</v>
      </c>
      <c r="AC220" s="227">
        <f>IF(HLOOKUP(AC$215,合作产品!$B$95:$XFD$101,6,FALSE),HLOOKUP(AC$215,合作产品!$B$95:$XFD$101,6,FALSE),#N/A)</f>
        <v>13380.120269999998</v>
      </c>
      <c r="AD220" s="227">
        <f>IF(HLOOKUP(AD$215,合作产品!$B$95:$XFD$101,6,FALSE),HLOOKUP(AD$215,合作产品!$B$95:$XFD$101,6,FALSE),#N/A)</f>
        <v>14291.613269999998</v>
      </c>
      <c r="AE220" s="227">
        <f>IF(HLOOKUP(AE$215,合作产品!$B$95:$XFD$101,6,FALSE),HLOOKUP(AE$215,合作产品!$B$95:$XFD$101,6,FALSE),#N/A)</f>
        <v>16411.418099999995</v>
      </c>
      <c r="AF220" s="227">
        <f>IF(HLOOKUP(AF$215,合作产品!$B$95:$XFD$101,6,FALSE),HLOOKUP(AF$215,合作产品!$B$95:$XFD$101,6,FALSE),#N/A)</f>
        <v>14900.950349999996</v>
      </c>
      <c r="AG220" s="227"/>
      <c r="AH220" s="227"/>
    </row>
    <row r="221" spans="18:34">
      <c r="S221" s="239" t="s">
        <v>504</v>
      </c>
      <c r="T221" s="227" t="e">
        <f>IF(HLOOKUP(T$215,合作产品!$B$95:$XFD$101,7,FALSE),HLOOKUP(T$215,合作产品!$B$95:$XFD$101,7,FALSE),#N/A)</f>
        <v>#N/A</v>
      </c>
      <c r="U221" s="227" t="e">
        <f>IF(HLOOKUP(U$215,合作产品!$B$95:$XFD$101,7,FALSE),HLOOKUP(U$215,合作产品!$B$95:$XFD$101,7,FALSE),#N/A)</f>
        <v>#N/A</v>
      </c>
      <c r="V221" s="227" t="e">
        <f>IF(HLOOKUP(V$215,合作产品!$B$95:$XFD$101,7,FALSE),HLOOKUP(V$215,合作产品!$B$95:$XFD$101,7,FALSE),#N/A)</f>
        <v>#N/A</v>
      </c>
      <c r="W221" s="227" t="e">
        <f>IF(HLOOKUP(W$215,合作产品!$B$95:$XFD$101,7,FALSE),HLOOKUP(W$215,合作产品!$B$95:$XFD$101,7,FALSE),#N/A)</f>
        <v>#N/A</v>
      </c>
      <c r="X221" s="227" t="e">
        <f>IF(HLOOKUP(X$215,合作产品!$B$95:$XFD$101,7,FALSE),HLOOKUP(X$215,合作产品!$B$95:$XFD$101,7,FALSE),#N/A)</f>
        <v>#N/A</v>
      </c>
      <c r="Y221" s="227" t="e">
        <f>IF(HLOOKUP(Y$215,合作产品!$B$95:$XFD$101,7,FALSE),HLOOKUP(Y$215,合作产品!$B$95:$XFD$101,7,FALSE),#N/A)</f>
        <v>#N/A</v>
      </c>
      <c r="Z221" s="227" t="e">
        <f>IF(HLOOKUP(Z$215,合作产品!$B$95:$XFD$101,7,FALSE),HLOOKUP(Z$215,合作产品!$B$95:$XFD$101,7,FALSE),#N/A)</f>
        <v>#N/A</v>
      </c>
      <c r="AA221" s="227" t="e">
        <f>IF(HLOOKUP(AA$215,合作产品!$B$95:$XFD$101,7,FALSE),HLOOKUP(AA$215,合作产品!$B$95:$XFD$101,7,FALSE),#N/A)</f>
        <v>#N/A</v>
      </c>
      <c r="AB221" s="227" t="e">
        <f>IF(HLOOKUP(AB$215,合作产品!$B$95:$XFD$101,7,FALSE),HLOOKUP(AB$215,合作产品!$B$95:$XFD$101,7,FALSE),#N/A)</f>
        <v>#N/A</v>
      </c>
      <c r="AC221" s="227" t="e">
        <f>IF(HLOOKUP(AC$215,合作产品!$B$95:$XFD$101,7,FALSE),HLOOKUP(AC$215,合作产品!$B$95:$XFD$101,7,FALSE),#N/A)</f>
        <v>#N/A</v>
      </c>
      <c r="AD221" s="227" t="e">
        <f>IF(HLOOKUP(AD$215,合作产品!$B$95:$XFD$101,7,FALSE),HLOOKUP(AD$215,合作产品!$B$95:$XFD$101,7,FALSE),#N/A)</f>
        <v>#N/A</v>
      </c>
      <c r="AE221" s="227" t="e">
        <f>IF(HLOOKUP(AE$215,合作产品!$B$95:$XFD$101,7,FALSE),HLOOKUP(AE$215,合作产品!$B$95:$XFD$101,7,FALSE),#N/A)</f>
        <v>#N/A</v>
      </c>
      <c r="AF221" s="227" t="e">
        <f>IF(HLOOKUP(AF$215,合作产品!$B$95:$XFD$101,7,FALSE),HLOOKUP(AF$215,合作产品!$B$95:$XFD$101,7,FALSE),#N/A)</f>
        <v>#N/A</v>
      </c>
      <c r="AG221" s="227"/>
      <c r="AH221" s="227"/>
    </row>
  </sheetData>
  <phoneticPr fontId="17" type="noConversion"/>
  <hyperlinks>
    <hyperlink ref="D1" location="创想兵团" display="独代-创想端游"/>
    <hyperlink ref="D2" location="联运产品" display="联运产品"/>
    <hyperlink ref="D3" location="海外产品" display="海外产品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AC111"/>
  <sheetViews>
    <sheetView topLeftCell="U33" workbookViewId="0">
      <selection activeCell="AB58" sqref="AB58"/>
    </sheetView>
  </sheetViews>
  <sheetFormatPr defaultRowHeight="16.5"/>
  <cols>
    <col min="1" max="1" width="35.875" style="429" customWidth="1"/>
    <col min="2" max="2" width="16.375" style="429" bestFit="1" customWidth="1"/>
    <col min="3" max="8" width="17.625" style="429" bestFit="1" customWidth="1"/>
    <col min="9" max="12" width="16.625" style="429" bestFit="1" customWidth="1"/>
    <col min="13" max="14" width="12.5" style="429" bestFit="1" customWidth="1"/>
    <col min="15" max="15" width="12" style="429" bestFit="1" customWidth="1"/>
    <col min="16" max="16" width="12.75" style="429" bestFit="1" customWidth="1"/>
    <col min="17" max="17" width="13" style="429" bestFit="1" customWidth="1"/>
    <col min="18" max="21" width="14.75" style="429" bestFit="1" customWidth="1"/>
    <col min="22" max="22" width="14.625" style="429" bestFit="1" customWidth="1"/>
    <col min="23" max="23" width="12.875" style="429" bestFit="1" customWidth="1"/>
    <col min="24" max="26" width="10.875" style="429" bestFit="1" customWidth="1"/>
    <col min="27" max="27" width="9.75" style="429" bestFit="1" customWidth="1"/>
    <col min="28" max="16384" width="9" style="429"/>
  </cols>
  <sheetData>
    <row r="2" spans="1:29">
      <c r="A2" s="428" t="s">
        <v>516</v>
      </c>
      <c r="B2" s="429" t="s">
        <v>512</v>
      </c>
    </row>
    <row r="3" spans="1:29">
      <c r="B3" s="429" t="s">
        <v>513</v>
      </c>
    </row>
    <row r="4" spans="1:29">
      <c r="B4" s="429" t="s">
        <v>514</v>
      </c>
    </row>
    <row r="5" spans="1:29">
      <c r="B5" s="429" t="s">
        <v>515</v>
      </c>
    </row>
    <row r="7" spans="1:29">
      <c r="B7" s="429" t="s">
        <v>524</v>
      </c>
    </row>
    <row r="8" spans="1:29">
      <c r="B8" s="429" t="s">
        <v>519</v>
      </c>
    </row>
    <row r="10" spans="1:29">
      <c r="B10" s="429" t="s">
        <v>520</v>
      </c>
    </row>
    <row r="11" spans="1:29">
      <c r="B11" s="429" t="s">
        <v>521</v>
      </c>
    </row>
    <row r="12" spans="1:29">
      <c r="B12" s="429" t="s">
        <v>522</v>
      </c>
    </row>
    <row r="15" spans="1:29">
      <c r="A15" s="430" t="s">
        <v>477</v>
      </c>
      <c r="C15" s="429">
        <v>0</v>
      </c>
      <c r="D15" s="429">
        <v>1</v>
      </c>
      <c r="E15" s="429">
        <v>2</v>
      </c>
      <c r="F15" s="429">
        <v>3</v>
      </c>
      <c r="G15" s="429">
        <v>4</v>
      </c>
      <c r="H15" s="429">
        <v>5</v>
      </c>
      <c r="I15" s="429">
        <v>6</v>
      </c>
      <c r="J15" s="429">
        <v>7</v>
      </c>
      <c r="K15" s="429">
        <v>8</v>
      </c>
      <c r="L15" s="429">
        <v>9</v>
      </c>
      <c r="M15" s="429">
        <v>10</v>
      </c>
      <c r="N15" s="429">
        <v>11</v>
      </c>
      <c r="O15" s="429">
        <v>12</v>
      </c>
      <c r="P15" s="429">
        <v>13</v>
      </c>
      <c r="Q15" s="429">
        <v>14</v>
      </c>
      <c r="R15" s="429">
        <v>15</v>
      </c>
      <c r="S15" s="429">
        <v>16</v>
      </c>
      <c r="T15" s="429">
        <v>17</v>
      </c>
      <c r="U15" s="429">
        <v>18</v>
      </c>
      <c r="V15" s="429">
        <v>19</v>
      </c>
      <c r="W15" s="429">
        <v>20</v>
      </c>
      <c r="X15" s="429">
        <v>21</v>
      </c>
      <c r="Y15" s="429">
        <v>22</v>
      </c>
      <c r="Z15" s="429">
        <v>23</v>
      </c>
      <c r="AA15" s="429">
        <v>24</v>
      </c>
      <c r="AB15" s="429">
        <v>25</v>
      </c>
      <c r="AC15" s="429">
        <v>26</v>
      </c>
    </row>
    <row r="16" spans="1:29" ht="49.5">
      <c r="A16" s="428" t="s">
        <v>523</v>
      </c>
      <c r="C16" s="431">
        <v>41640</v>
      </c>
    </row>
    <row r="17" spans="1:29">
      <c r="A17" s="429">
        <v>1</v>
      </c>
      <c r="C17" s="429" t="str">
        <f>TEXT(DATE(YEAR($C$16),MONTH($C$16)+C15,DAY($C$16)),"yyyymm")</f>
        <v>201401</v>
      </c>
      <c r="D17" s="429" t="str">
        <f>TEXT(DATE(YEAR($C$16),MONTH($C$16)+D15,DAY($C$16)),"yyyymm")</f>
        <v>201402</v>
      </c>
      <c r="E17" s="429" t="str">
        <f t="shared" ref="E17:Q17" si="0">TEXT(DATE(YEAR($C$16),MONTH($C$16)+E15,DAY($C$16)),"yyyymm")</f>
        <v>201403</v>
      </c>
      <c r="F17" s="429" t="str">
        <f t="shared" si="0"/>
        <v>201404</v>
      </c>
      <c r="G17" s="429" t="str">
        <f t="shared" si="0"/>
        <v>201405</v>
      </c>
      <c r="H17" s="429" t="str">
        <f t="shared" si="0"/>
        <v>201406</v>
      </c>
      <c r="I17" s="429" t="str">
        <f t="shared" si="0"/>
        <v>201407</v>
      </c>
      <c r="J17" s="429" t="str">
        <f t="shared" si="0"/>
        <v>201408</v>
      </c>
      <c r="K17" s="429" t="str">
        <f t="shared" si="0"/>
        <v>201409</v>
      </c>
      <c r="L17" s="429" t="str">
        <f t="shared" si="0"/>
        <v>201410</v>
      </c>
      <c r="M17" s="429" t="str">
        <f t="shared" si="0"/>
        <v>201411</v>
      </c>
      <c r="N17" s="429" t="str">
        <f t="shared" si="0"/>
        <v>201412</v>
      </c>
      <c r="O17" s="429" t="str">
        <f t="shared" si="0"/>
        <v>201501</v>
      </c>
      <c r="P17" s="429" t="str">
        <f t="shared" si="0"/>
        <v>201502</v>
      </c>
      <c r="Q17" s="429" t="str">
        <f t="shared" si="0"/>
        <v>201503</v>
      </c>
      <c r="R17" s="429" t="str">
        <f t="shared" ref="R17:AC17" si="1">TEXT(DATE(YEAR($C$16),MONTH($C$16)+R15,DAY($C$16)),"yyyymm")</f>
        <v>201504</v>
      </c>
      <c r="S17" s="429" t="str">
        <f t="shared" si="1"/>
        <v>201505</v>
      </c>
      <c r="T17" s="429" t="str">
        <f t="shared" si="1"/>
        <v>201506</v>
      </c>
      <c r="U17" s="429" t="str">
        <f t="shared" si="1"/>
        <v>201507</v>
      </c>
      <c r="V17" s="429" t="str">
        <f t="shared" si="1"/>
        <v>201508</v>
      </c>
      <c r="W17" s="429" t="str">
        <f t="shared" si="1"/>
        <v>201509</v>
      </c>
      <c r="X17" s="429" t="str">
        <f t="shared" si="1"/>
        <v>201510</v>
      </c>
      <c r="Y17" s="429" t="str">
        <f t="shared" si="1"/>
        <v>201511</v>
      </c>
      <c r="Z17" s="429" t="str">
        <f t="shared" si="1"/>
        <v>201512</v>
      </c>
      <c r="AA17" s="429" t="str">
        <f t="shared" si="1"/>
        <v>201601</v>
      </c>
      <c r="AB17" s="429" t="str">
        <f t="shared" si="1"/>
        <v>201602</v>
      </c>
      <c r="AC17" s="429" t="str">
        <f t="shared" si="1"/>
        <v>201603</v>
      </c>
    </row>
    <row r="18" spans="1:29">
      <c r="A18" s="429">
        <v>2</v>
      </c>
      <c r="B18" s="432"/>
      <c r="C18" s="432" t="s">
        <v>451</v>
      </c>
      <c r="D18" s="432" t="s">
        <v>452</v>
      </c>
      <c r="E18" s="432" t="s">
        <v>453</v>
      </c>
      <c r="F18" s="432" t="s">
        <v>454</v>
      </c>
      <c r="G18" s="432" t="s">
        <v>455</v>
      </c>
      <c r="H18" s="432" t="s">
        <v>456</v>
      </c>
      <c r="I18" s="432" t="s">
        <v>457</v>
      </c>
      <c r="J18" s="432" t="s">
        <v>458</v>
      </c>
      <c r="K18" s="432" t="s">
        <v>459</v>
      </c>
      <c r="L18" s="432" t="s">
        <v>460</v>
      </c>
      <c r="M18" s="432" t="s">
        <v>461</v>
      </c>
      <c r="N18" s="432" t="s">
        <v>462</v>
      </c>
      <c r="O18" s="432" t="s">
        <v>463</v>
      </c>
      <c r="P18" s="432" t="s">
        <v>464</v>
      </c>
      <c r="Q18" s="432" t="s">
        <v>465</v>
      </c>
      <c r="R18" s="429" t="s">
        <v>584</v>
      </c>
      <c r="S18" s="429" t="s">
        <v>609</v>
      </c>
      <c r="T18" s="429" t="s">
        <v>622</v>
      </c>
      <c r="U18" s="429" t="s">
        <v>702</v>
      </c>
      <c r="V18" s="429" t="s">
        <v>716</v>
      </c>
      <c r="W18" s="429" t="s">
        <v>724</v>
      </c>
      <c r="X18" s="429" t="s">
        <v>761</v>
      </c>
      <c r="Y18" s="429" t="s">
        <v>762</v>
      </c>
      <c r="Z18" s="429" t="s">
        <v>765</v>
      </c>
      <c r="AA18" s="541" t="s">
        <v>795</v>
      </c>
      <c r="AB18" s="604" t="s">
        <v>846</v>
      </c>
      <c r="AC18" s="604" t="s">
        <v>847</v>
      </c>
    </row>
    <row r="19" spans="1:29">
      <c r="A19" s="429">
        <v>3</v>
      </c>
      <c r="B19" s="432" t="s">
        <v>466</v>
      </c>
      <c r="C19" s="432">
        <v>245602</v>
      </c>
      <c r="D19" s="432">
        <v>244181</v>
      </c>
      <c r="E19" s="432">
        <v>236943</v>
      </c>
      <c r="F19" s="432">
        <v>195595</v>
      </c>
      <c r="G19" s="432">
        <v>186467</v>
      </c>
      <c r="H19" s="432">
        <v>219751</v>
      </c>
      <c r="I19" s="432">
        <v>346080</v>
      </c>
      <c r="J19" s="432">
        <v>313277</v>
      </c>
      <c r="K19" s="432">
        <v>182552</v>
      </c>
      <c r="L19" s="432">
        <v>197536</v>
      </c>
      <c r="M19" s="432">
        <v>191334</v>
      </c>
      <c r="N19" s="432">
        <v>151462</v>
      </c>
      <c r="O19" s="432">
        <v>197542</v>
      </c>
      <c r="P19" s="432">
        <v>215507</v>
      </c>
      <c r="Q19" s="432">
        <v>164383</v>
      </c>
      <c r="R19" s="432">
        <v>151207</v>
      </c>
      <c r="S19" s="429">
        <v>156883</v>
      </c>
      <c r="T19" s="429">
        <v>166401</v>
      </c>
      <c r="U19" s="429">
        <v>312663</v>
      </c>
      <c r="V19" s="429">
        <v>303260</v>
      </c>
      <c r="W19" s="429">
        <v>166354</v>
      </c>
      <c r="X19" s="429">
        <v>195814</v>
      </c>
      <c r="Y19" s="429">
        <v>132208</v>
      </c>
      <c r="Z19" s="429">
        <v>112915</v>
      </c>
      <c r="AA19" s="429">
        <v>174921</v>
      </c>
      <c r="AB19" s="429">
        <v>170721</v>
      </c>
      <c r="AC19" s="429">
        <v>105311</v>
      </c>
    </row>
    <row r="20" spans="1:29">
      <c r="A20" s="429">
        <v>4</v>
      </c>
      <c r="B20" s="432" t="s">
        <v>467</v>
      </c>
      <c r="C20" s="432">
        <v>1030529</v>
      </c>
      <c r="D20" s="432">
        <v>1212438</v>
      </c>
      <c r="E20" s="432">
        <v>821375</v>
      </c>
      <c r="F20" s="432">
        <v>872774</v>
      </c>
      <c r="G20" s="432">
        <v>766633</v>
      </c>
      <c r="H20" s="432">
        <v>735855</v>
      </c>
      <c r="I20" s="432">
        <v>1101865</v>
      </c>
      <c r="J20" s="432">
        <v>1107898</v>
      </c>
      <c r="K20" s="432">
        <v>663435</v>
      </c>
      <c r="L20" s="432">
        <v>639898</v>
      </c>
      <c r="M20" s="432">
        <v>526501</v>
      </c>
      <c r="N20" s="432">
        <v>540349</v>
      </c>
      <c r="O20" s="432">
        <v>674469</v>
      </c>
      <c r="P20" s="432">
        <v>1048408</v>
      </c>
      <c r="Q20" s="432">
        <v>867237</v>
      </c>
      <c r="R20" s="432">
        <v>720030</v>
      </c>
      <c r="S20" s="429">
        <v>708764</v>
      </c>
      <c r="T20" s="429">
        <v>653651</v>
      </c>
      <c r="U20" s="429">
        <v>1098525</v>
      </c>
      <c r="V20" s="429">
        <v>1135259</v>
      </c>
      <c r="W20" s="429">
        <v>717525</v>
      </c>
      <c r="X20" s="429">
        <v>713800</v>
      </c>
      <c r="Y20" s="429">
        <v>563253</v>
      </c>
      <c r="Z20" s="429">
        <v>550417</v>
      </c>
      <c r="AA20" s="429">
        <v>677151</v>
      </c>
      <c r="AB20" s="429">
        <v>1192778</v>
      </c>
      <c r="AC20" s="429">
        <v>723402</v>
      </c>
    </row>
    <row r="21" spans="1:29">
      <c r="A21" s="429">
        <v>5</v>
      </c>
      <c r="B21" s="432" t="s">
        <v>468</v>
      </c>
      <c r="C21" s="432">
        <v>10151</v>
      </c>
      <c r="D21" s="432">
        <v>11116</v>
      </c>
      <c r="E21" s="432">
        <v>8916</v>
      </c>
      <c r="F21" s="432">
        <v>9258</v>
      </c>
      <c r="G21" s="432">
        <v>8441</v>
      </c>
      <c r="H21" s="432">
        <v>9624</v>
      </c>
      <c r="I21" s="432">
        <v>12956</v>
      </c>
      <c r="J21" s="432">
        <v>13095</v>
      </c>
      <c r="K21" s="432">
        <v>7318</v>
      </c>
      <c r="L21" s="432">
        <v>7010</v>
      </c>
      <c r="M21" s="432">
        <v>6611</v>
      </c>
      <c r="N21" s="432">
        <v>6670</v>
      </c>
      <c r="O21" s="432">
        <v>6975</v>
      </c>
      <c r="P21" s="432">
        <v>10489</v>
      </c>
      <c r="Q21" s="432">
        <v>9115</v>
      </c>
      <c r="R21" s="432">
        <v>8371</v>
      </c>
      <c r="S21" s="429">
        <v>6803</v>
      </c>
      <c r="T21" s="429">
        <v>6587</v>
      </c>
      <c r="U21" s="429">
        <v>10895</v>
      </c>
      <c r="V21" s="429">
        <v>9548</v>
      </c>
      <c r="W21" s="429">
        <v>6463</v>
      </c>
      <c r="X21" s="429">
        <v>6820</v>
      </c>
      <c r="Y21" s="429">
        <v>5180</v>
      </c>
      <c r="Z21" s="429">
        <v>5386</v>
      </c>
      <c r="AA21" s="429">
        <v>6350</v>
      </c>
      <c r="AB21" s="429">
        <v>8928</v>
      </c>
      <c r="AC21" s="429">
        <v>5679</v>
      </c>
    </row>
    <row r="22" spans="1:29">
      <c r="A22" s="429">
        <v>6</v>
      </c>
      <c r="B22" s="432" t="s">
        <v>469</v>
      </c>
      <c r="C22" s="433">
        <v>1023856.87</v>
      </c>
      <c r="D22" s="433">
        <v>1201624.6100000001</v>
      </c>
      <c r="E22" s="433">
        <v>816191.99</v>
      </c>
      <c r="F22" s="433">
        <v>878658.04999999993</v>
      </c>
      <c r="G22" s="433">
        <v>782477.7</v>
      </c>
      <c r="H22" s="433">
        <v>705832.82</v>
      </c>
      <c r="I22" s="433">
        <v>1099126.58</v>
      </c>
      <c r="J22" s="433">
        <v>1101690.58</v>
      </c>
      <c r="K22" s="433">
        <v>662129.43999999994</v>
      </c>
      <c r="L22" s="433">
        <v>638035.79</v>
      </c>
      <c r="M22" s="433">
        <v>523815.48</v>
      </c>
      <c r="N22" s="433">
        <v>531475.36</v>
      </c>
      <c r="O22" s="433">
        <v>676595.61</v>
      </c>
      <c r="P22" s="433">
        <v>1041817.53</v>
      </c>
      <c r="Q22" s="433">
        <v>854216.39</v>
      </c>
      <c r="R22" s="433">
        <v>711400.91</v>
      </c>
      <c r="S22" s="434">
        <v>703299.33</v>
      </c>
      <c r="T22" s="434">
        <v>658794.44999999995</v>
      </c>
      <c r="U22" s="434">
        <v>1092711.6000000001</v>
      </c>
      <c r="V22" s="429">
        <v>1130797</v>
      </c>
      <c r="W22" s="429">
        <v>704590.16</v>
      </c>
      <c r="X22" s="429">
        <v>711978.09</v>
      </c>
      <c r="Y22" s="429">
        <v>554601.16</v>
      </c>
      <c r="Z22" s="429">
        <v>553448.86</v>
      </c>
      <c r="AA22" s="429">
        <v>681089.73</v>
      </c>
      <c r="AB22" s="429">
        <v>1185690.03</v>
      </c>
      <c r="AC22" s="429">
        <v>721957.13</v>
      </c>
    </row>
    <row r="23" spans="1:29">
      <c r="A23" s="429">
        <v>7</v>
      </c>
      <c r="B23" s="432" t="s">
        <v>470</v>
      </c>
      <c r="C23" s="432">
        <v>10924</v>
      </c>
      <c r="D23" s="432">
        <v>11967</v>
      </c>
      <c r="E23" s="432">
        <v>9831</v>
      </c>
      <c r="F23" s="432">
        <v>9799</v>
      </c>
      <c r="G23" s="432">
        <v>9403</v>
      </c>
      <c r="H23" s="432">
        <v>10555</v>
      </c>
      <c r="I23" s="432">
        <v>14322</v>
      </c>
      <c r="J23" s="432">
        <v>14480</v>
      </c>
      <c r="K23" s="432">
        <v>8139</v>
      </c>
      <c r="L23" s="432">
        <v>7950</v>
      </c>
      <c r="M23" s="432">
        <v>7486</v>
      </c>
      <c r="N23" s="432">
        <v>7356</v>
      </c>
      <c r="O23" s="432">
        <v>7817</v>
      </c>
      <c r="P23" s="432">
        <v>11509</v>
      </c>
      <c r="Q23" s="432">
        <v>9829</v>
      </c>
      <c r="R23" s="432">
        <v>8959</v>
      </c>
      <c r="S23" s="429">
        <v>7664</v>
      </c>
      <c r="T23" s="429">
        <v>7503</v>
      </c>
      <c r="U23" s="429">
        <v>12394</v>
      </c>
      <c r="V23" s="429">
        <v>10751</v>
      </c>
      <c r="W23" s="429">
        <v>7066</v>
      </c>
      <c r="X23" s="429">
        <v>6912</v>
      </c>
      <c r="Y23" s="429">
        <v>5860</v>
      </c>
      <c r="Z23" s="429">
        <v>6018</v>
      </c>
      <c r="AA23" s="429">
        <v>7260</v>
      </c>
      <c r="AB23" s="429">
        <v>9751</v>
      </c>
      <c r="AC23" s="429">
        <v>6296</v>
      </c>
    </row>
    <row r="24" spans="1:29">
      <c r="A24" s="429">
        <v>8</v>
      </c>
      <c r="B24" s="432" t="s">
        <v>471</v>
      </c>
      <c r="C24" s="435">
        <v>93.725454961552543</v>
      </c>
      <c r="D24" s="435">
        <v>100.41151583521351</v>
      </c>
      <c r="E24" s="435">
        <v>83.022275455192755</v>
      </c>
      <c r="F24" s="435">
        <v>89.668134503520761</v>
      </c>
      <c r="G24" s="435">
        <v>83.215750292459845</v>
      </c>
      <c r="H24" s="435">
        <v>66.87189199431549</v>
      </c>
      <c r="I24" s="435">
        <v>76.743931015221349</v>
      </c>
      <c r="J24" s="435">
        <v>76.083603591160227</v>
      </c>
      <c r="K24" s="435">
        <v>81.352677233075312</v>
      </c>
      <c r="L24" s="435">
        <v>80.256074213836484</v>
      </c>
      <c r="M24" s="435">
        <v>69.972679668714932</v>
      </c>
      <c r="N24" s="435">
        <v>72.250592713431217</v>
      </c>
      <c r="O24" s="435">
        <v>86.554382755532814</v>
      </c>
      <c r="P24" s="436">
        <f>P22/P23</f>
        <v>90.521985402728305</v>
      </c>
      <c r="Q24" s="436">
        <v>86.907761725506163</v>
      </c>
      <c r="R24" s="436">
        <v>79.406285299698624</v>
      </c>
      <c r="S24" s="437">
        <v>91.766614039665967</v>
      </c>
      <c r="T24" s="437">
        <v>87.804138344662135</v>
      </c>
      <c r="U24" s="437">
        <v>88.164563498467004</v>
      </c>
      <c r="V24" s="437">
        <v>105.18063435959445</v>
      </c>
      <c r="W24" s="437">
        <v>99.715561845457117</v>
      </c>
      <c r="X24" s="437">
        <v>103.00608940972222</v>
      </c>
      <c r="Y24" s="437">
        <v>94.641836177474403</v>
      </c>
      <c r="Z24" s="437">
        <v>91.965579926886008</v>
      </c>
      <c r="AA24" s="429">
        <v>93.81401239669421</v>
      </c>
      <c r="AB24" s="429">
        <v>121.59676238334531</v>
      </c>
      <c r="AC24" s="429">
        <v>114.66917566709022</v>
      </c>
    </row>
    <row r="25" spans="1:29">
      <c r="A25" s="429">
        <v>9</v>
      </c>
      <c r="B25" s="432" t="s">
        <v>472</v>
      </c>
      <c r="C25" s="435">
        <v>101.51994877351986</v>
      </c>
      <c r="D25" s="435">
        <v>109.07142857142857</v>
      </c>
      <c r="E25" s="435">
        <v>92.123710183938982</v>
      </c>
      <c r="F25" s="435">
        <v>94.272413048174556</v>
      </c>
      <c r="G25" s="435">
        <v>90.822532875251753</v>
      </c>
      <c r="H25" s="435">
        <v>76.460411471321692</v>
      </c>
      <c r="I25" s="435">
        <v>85.046696511268905</v>
      </c>
      <c r="J25" s="435">
        <v>84.604658266513937</v>
      </c>
      <c r="K25" s="435">
        <v>90.657966657556713</v>
      </c>
      <c r="L25" s="435">
        <v>91.283594864479312</v>
      </c>
      <c r="M25" s="435">
        <v>79.640145212524587</v>
      </c>
      <c r="N25" s="435">
        <v>81.011844077961015</v>
      </c>
      <c r="O25" s="435">
        <v>96.698064516129037</v>
      </c>
      <c r="P25" s="436">
        <f>P20/P21</f>
        <v>99.953093717227574</v>
      </c>
      <c r="Q25" s="436">
        <v>95.143938562808557</v>
      </c>
      <c r="R25" s="436">
        <v>86.014813045036433</v>
      </c>
      <c r="S25" s="437">
        <v>104.76925351071692</v>
      </c>
      <c r="T25" s="437">
        <v>99.233490207985426</v>
      </c>
      <c r="U25" s="437">
        <v>100.82836163377696</v>
      </c>
      <c r="V25" s="437">
        <v>118.90018852115627</v>
      </c>
      <c r="W25" s="437">
        <v>111.02042395172521</v>
      </c>
      <c r="X25" s="437">
        <v>104.66275659824046</v>
      </c>
      <c r="Y25" s="437">
        <v>108.73610038610039</v>
      </c>
      <c r="Z25" s="437">
        <v>102.19402153731897</v>
      </c>
      <c r="AA25" s="429">
        <v>106.63795275590552</v>
      </c>
      <c r="AB25" s="429">
        <v>133.59968637992833</v>
      </c>
      <c r="AC25" s="429">
        <v>127.38193343898574</v>
      </c>
    </row>
    <row r="26" spans="1:29">
      <c r="A26" s="429">
        <v>10</v>
      </c>
      <c r="B26" s="432" t="s">
        <v>473</v>
      </c>
      <c r="C26" s="438">
        <v>4.1331096652307393E-2</v>
      </c>
      <c r="D26" s="438">
        <v>4.5523607487888085E-2</v>
      </c>
      <c r="E26" s="438">
        <v>3.7629303250148773E-2</v>
      </c>
      <c r="F26" s="438">
        <v>4.7332498274495767E-2</v>
      </c>
      <c r="G26" s="438">
        <v>4.5268063517941513E-2</v>
      </c>
      <c r="H26" s="438">
        <v>4.379502254824779E-2</v>
      </c>
      <c r="I26" s="438">
        <v>3.7436430883032827E-2</v>
      </c>
      <c r="J26" s="438">
        <v>4.1800068310153635E-2</v>
      </c>
      <c r="K26" s="438">
        <v>4.0087208028397388E-2</v>
      </c>
      <c r="L26" s="438">
        <v>3.5487202332739345E-2</v>
      </c>
      <c r="M26" s="438">
        <v>3.4552144417615269E-2</v>
      </c>
      <c r="N26" s="438">
        <v>4.4037448336876575E-2</v>
      </c>
      <c r="O26" s="438">
        <v>3.5308946958115234E-2</v>
      </c>
      <c r="P26" s="438">
        <f>P21/P19</f>
        <v>4.8671272858886255E-2</v>
      </c>
      <c r="Q26" s="438">
        <v>5.5449772786723688E-2</v>
      </c>
      <c r="R26" s="438">
        <v>5.5361193595534597E-2</v>
      </c>
      <c r="S26" s="439">
        <v>4.3121306961238628E-2</v>
      </c>
      <c r="T26" s="439">
        <v>3.9585098647243709E-2</v>
      </c>
      <c r="U26" s="439">
        <v>3.4845824417983583E-2</v>
      </c>
      <c r="V26" s="439">
        <v>3.1484534722680209E-2</v>
      </c>
      <c r="W26" s="439">
        <v>3.8850884258869636E-2</v>
      </c>
      <c r="X26" s="439">
        <v>3.4828970349413221E-2</v>
      </c>
      <c r="Y26" s="439">
        <v>3.9180684981241679E-2</v>
      </c>
      <c r="Z26" s="439">
        <v>4.7699597042022764E-2</v>
      </c>
      <c r="AA26" s="429">
        <v>3.6302102091801444E-2</v>
      </c>
      <c r="AB26" s="429">
        <v>5.2295851125520584E-2</v>
      </c>
      <c r="AC26" s="429">
        <v>5.3925990637255367E-2</v>
      </c>
    </row>
    <row r="27" spans="1:29">
      <c r="A27" s="429">
        <v>11</v>
      </c>
      <c r="B27" s="432" t="s">
        <v>43</v>
      </c>
      <c r="C27" s="438">
        <v>4.4478465159078509E-2</v>
      </c>
      <c r="D27" s="438">
        <v>4.9008727132741695E-2</v>
      </c>
      <c r="E27" s="438">
        <v>4.149099150428584E-2</v>
      </c>
      <c r="F27" s="438">
        <v>5.0098417648712902E-2</v>
      </c>
      <c r="G27" s="438">
        <v>5.0427153330079855E-2</v>
      </c>
      <c r="H27" s="438">
        <v>4.8031635805980404E-2</v>
      </c>
      <c r="I27" s="438">
        <v>4.1383495145631069E-2</v>
      </c>
      <c r="J27" s="438">
        <v>4.6221075916840368E-2</v>
      </c>
      <c r="K27" s="438">
        <v>4.4584556729041588E-2</v>
      </c>
      <c r="L27" s="438">
        <v>4.0245828608456179E-2</v>
      </c>
      <c r="M27" s="438">
        <v>3.9125299214985317E-2</v>
      </c>
      <c r="N27" s="438">
        <v>4.8566637176321453E-2</v>
      </c>
      <c r="O27" s="438">
        <v>3.9571331666177316E-2</v>
      </c>
      <c r="P27" s="440">
        <f>P23/P19</f>
        <v>5.3404297772230137E-2</v>
      </c>
      <c r="Q27" s="440">
        <v>5.9793287627066059E-2</v>
      </c>
      <c r="R27" s="440">
        <v>5.9249902451606079E-2</v>
      </c>
      <c r="S27" s="439">
        <v>4.8851692025267235E-2</v>
      </c>
      <c r="T27" s="439">
        <v>4.5089873257973208E-2</v>
      </c>
      <c r="U27" s="439">
        <v>3.9640123711472096E-2</v>
      </c>
      <c r="V27" s="439">
        <v>3.5451427817714175E-2</v>
      </c>
      <c r="W27" s="439">
        <v>4.2475684383904207E-2</v>
      </c>
      <c r="X27" s="439">
        <v>3.5298803967029939E-2</v>
      </c>
      <c r="Y27" s="439">
        <v>4.4324095364879586E-2</v>
      </c>
      <c r="Z27" s="439">
        <v>5.3296727626976043E-2</v>
      </c>
      <c r="AA27" s="429">
        <v>4.1504450580547789E-2</v>
      </c>
      <c r="AB27" s="429">
        <v>5.711658202564418E-2</v>
      </c>
      <c r="AC27" s="429">
        <v>5.9784827795766826E-2</v>
      </c>
    </row>
    <row r="28" spans="1:29">
      <c r="A28" s="429">
        <v>12</v>
      </c>
      <c r="B28" s="432" t="s">
        <v>474</v>
      </c>
      <c r="C28" s="432">
        <v>143279</v>
      </c>
      <c r="D28" s="432">
        <v>120741</v>
      </c>
      <c r="E28" s="432">
        <v>116678</v>
      </c>
      <c r="F28" s="432">
        <v>151893</v>
      </c>
      <c r="G28" s="432">
        <v>108140</v>
      </c>
      <c r="H28" s="432">
        <v>130507</v>
      </c>
      <c r="I28" s="432">
        <v>263935</v>
      </c>
      <c r="J28" s="432">
        <v>202606</v>
      </c>
      <c r="K28" s="432">
        <v>137485</v>
      </c>
      <c r="L28" s="432">
        <v>122636</v>
      </c>
      <c r="M28" s="432">
        <v>166480</v>
      </c>
      <c r="N28" s="432">
        <v>105209</v>
      </c>
      <c r="O28" s="432">
        <v>162497</v>
      </c>
      <c r="P28" s="441">
        <v>149523</v>
      </c>
      <c r="Q28" s="441">
        <v>104093</v>
      </c>
      <c r="R28" s="441">
        <v>94455</v>
      </c>
      <c r="S28" s="429">
        <v>89467</v>
      </c>
      <c r="T28" s="429">
        <v>134805</v>
      </c>
      <c r="U28" s="429">
        <v>230351</v>
      </c>
      <c r="V28" s="429">
        <v>263104</v>
      </c>
      <c r="W28" s="429">
        <v>144638</v>
      </c>
      <c r="X28" s="429">
        <v>170294</v>
      </c>
      <c r="Y28" s="429">
        <v>154521</v>
      </c>
      <c r="Z28" s="429">
        <v>74063</v>
      </c>
      <c r="AA28" s="429">
        <v>114199</v>
      </c>
      <c r="AB28" s="429" t="s">
        <v>848</v>
      </c>
      <c r="AC28" s="429" t="s">
        <v>848</v>
      </c>
    </row>
    <row r="29" spans="1:29">
      <c r="A29" s="429">
        <v>13</v>
      </c>
      <c r="B29" s="432" t="s">
        <v>475</v>
      </c>
      <c r="C29" s="432">
        <v>128823</v>
      </c>
      <c r="D29" s="432">
        <v>136688</v>
      </c>
      <c r="E29" s="432">
        <v>102627</v>
      </c>
      <c r="F29" s="432">
        <v>98384</v>
      </c>
      <c r="G29" s="432">
        <v>90461</v>
      </c>
      <c r="H29" s="432">
        <v>120977</v>
      </c>
      <c r="I29" s="432">
        <v>201293</v>
      </c>
      <c r="J29" s="432">
        <v>162068</v>
      </c>
      <c r="K29" s="432">
        <v>73544</v>
      </c>
      <c r="L29" s="432">
        <v>78673</v>
      </c>
      <c r="M29" s="432">
        <v>80147</v>
      </c>
      <c r="N29" s="432">
        <v>63727</v>
      </c>
      <c r="O29" s="432">
        <v>96566</v>
      </c>
      <c r="P29" s="432">
        <v>100070</v>
      </c>
      <c r="Q29" s="432">
        <v>76481</v>
      </c>
      <c r="R29" s="432">
        <v>71799</v>
      </c>
      <c r="S29" s="429">
        <v>69752</v>
      </c>
      <c r="T29" s="429">
        <v>69630</v>
      </c>
      <c r="U29" s="429">
        <v>185802</v>
      </c>
      <c r="V29" s="429">
        <v>171755</v>
      </c>
      <c r="W29" s="429">
        <v>73167</v>
      </c>
      <c r="X29" s="429">
        <v>96849</v>
      </c>
      <c r="Y29" s="429">
        <v>53143</v>
      </c>
      <c r="Z29" s="429">
        <v>44699</v>
      </c>
      <c r="AA29" s="429">
        <v>83947</v>
      </c>
      <c r="AB29" s="429">
        <v>77667</v>
      </c>
      <c r="AC29" s="429">
        <v>41797</v>
      </c>
    </row>
    <row r="30" spans="1:29">
      <c r="A30" s="429">
        <v>14</v>
      </c>
      <c r="B30" s="432" t="s">
        <v>476</v>
      </c>
      <c r="C30" s="438">
        <v>0.52451934430501379</v>
      </c>
      <c r="D30" s="438">
        <v>0.55978147357902541</v>
      </c>
      <c r="E30" s="438">
        <v>0.43312948683860675</v>
      </c>
      <c r="F30" s="438">
        <v>0.50299854290753854</v>
      </c>
      <c r="G30" s="438">
        <v>0.48513141735534976</v>
      </c>
      <c r="H30" s="438">
        <v>0.5505185414400845</v>
      </c>
      <c r="I30" s="438">
        <v>0.58163719371243638</v>
      </c>
      <c r="J30" s="438">
        <v>0.51733130743718814</v>
      </c>
      <c r="K30" s="438">
        <v>0.40286603269205484</v>
      </c>
      <c r="L30" s="438">
        <v>0.39827170743560669</v>
      </c>
      <c r="M30" s="438">
        <v>0.41888530005121932</v>
      </c>
      <c r="N30" s="438">
        <v>0.42074579762580716</v>
      </c>
      <c r="O30" s="438">
        <v>0.48883781676807969</v>
      </c>
      <c r="P30" s="438">
        <f>P29/P19</f>
        <v>0.46434686576306106</v>
      </c>
      <c r="Q30" s="438">
        <v>0.4652610063084382</v>
      </c>
      <c r="R30" s="438">
        <v>0.47483912781815657</v>
      </c>
      <c r="S30" s="439">
        <v>0.4446115895285021</v>
      </c>
      <c r="T30" s="439">
        <v>0.41844700452521322</v>
      </c>
      <c r="U30" s="439">
        <v>0.59425643584306431</v>
      </c>
      <c r="V30" s="439">
        <v>0.56636219745432959</v>
      </c>
      <c r="W30" s="439">
        <v>0.43982711566899502</v>
      </c>
      <c r="X30" s="439">
        <v>0.49459691339740774</v>
      </c>
      <c r="Y30" s="439">
        <v>0.40196508532010167</v>
      </c>
      <c r="Z30" s="439">
        <v>0.39586414559624494</v>
      </c>
      <c r="AA30" s="429">
        <v>0.47991378965361509</v>
      </c>
      <c r="AB30" s="429" t="s">
        <v>848</v>
      </c>
      <c r="AC30" s="429" t="s">
        <v>848</v>
      </c>
    </row>
    <row r="31" spans="1:29">
      <c r="A31" s="429">
        <v>15</v>
      </c>
      <c r="B31" s="432" t="s">
        <v>94</v>
      </c>
      <c r="C31" s="432">
        <v>5984</v>
      </c>
      <c r="D31" s="432">
        <v>5598</v>
      </c>
      <c r="E31" s="432">
        <v>5330</v>
      </c>
      <c r="F31" s="432">
        <v>5652</v>
      </c>
      <c r="G31" s="432">
        <v>4902</v>
      </c>
      <c r="H31" s="432">
        <v>6596</v>
      </c>
      <c r="I31" s="432">
        <v>7033</v>
      </c>
      <c r="J31" s="432">
        <v>7111</v>
      </c>
      <c r="K31" s="432">
        <v>5539</v>
      </c>
      <c r="L31" s="432">
        <v>5096</v>
      </c>
      <c r="M31" s="432">
        <v>5268</v>
      </c>
      <c r="N31" s="432">
        <v>4848</v>
      </c>
      <c r="O31" s="432">
        <v>5186</v>
      </c>
      <c r="P31" s="432">
        <v>5176</v>
      </c>
      <c r="Q31" s="432">
        <v>4426</v>
      </c>
      <c r="R31" s="432">
        <v>4398</v>
      </c>
      <c r="S31" s="429">
        <v>4005</v>
      </c>
      <c r="T31" s="429">
        <v>3891</v>
      </c>
      <c r="U31" s="429">
        <v>6837</v>
      </c>
      <c r="V31" s="429">
        <v>6965</v>
      </c>
      <c r="W31" s="429">
        <v>5569</v>
      </c>
      <c r="X31" s="429">
        <v>5431</v>
      </c>
      <c r="Y31" s="429">
        <v>4192</v>
      </c>
      <c r="Z31" s="429">
        <v>3745</v>
      </c>
      <c r="AA31" s="429">
        <v>5138</v>
      </c>
      <c r="AB31" s="429">
        <v>4791</v>
      </c>
      <c r="AC31" s="429">
        <v>3398</v>
      </c>
    </row>
    <row r="32" spans="1:29"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</row>
    <row r="33" spans="1:29">
      <c r="D33" s="442"/>
      <c r="E33" s="442"/>
      <c r="F33" s="442"/>
      <c r="G33" s="442"/>
      <c r="H33" s="442"/>
      <c r="I33" s="442"/>
      <c r="J33" s="442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</row>
    <row r="34" spans="1:29">
      <c r="D34" s="442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</row>
    <row r="35" spans="1:29">
      <c r="D35" s="442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</row>
    <row r="36" spans="1:29">
      <c r="A36" s="430" t="s">
        <v>725</v>
      </c>
    </row>
    <row r="38" spans="1:29" ht="33">
      <c r="A38" s="428" t="s">
        <v>723</v>
      </c>
    </row>
    <row r="40" spans="1:29">
      <c r="B40" s="429" t="s">
        <v>496</v>
      </c>
      <c r="C40" s="429" t="str">
        <f>C17</f>
        <v>201401</v>
      </c>
      <c r="D40" s="429" t="str">
        <f>D17</f>
        <v>201402</v>
      </c>
      <c r="E40" s="429" t="str">
        <f>E17</f>
        <v>201403</v>
      </c>
      <c r="F40" s="429" t="str">
        <f>F17</f>
        <v>201404</v>
      </c>
      <c r="G40" s="429" t="str">
        <f t="shared" ref="G40:AC40" si="2">G17</f>
        <v>201405</v>
      </c>
      <c r="H40" s="429" t="str">
        <f t="shared" si="2"/>
        <v>201406</v>
      </c>
      <c r="I40" s="429" t="str">
        <f t="shared" si="2"/>
        <v>201407</v>
      </c>
      <c r="J40" s="429" t="str">
        <f t="shared" si="2"/>
        <v>201408</v>
      </c>
      <c r="K40" s="429" t="str">
        <f t="shared" si="2"/>
        <v>201409</v>
      </c>
      <c r="L40" s="429" t="str">
        <f t="shared" si="2"/>
        <v>201410</v>
      </c>
      <c r="M40" s="429" t="str">
        <f t="shared" si="2"/>
        <v>201411</v>
      </c>
      <c r="N40" s="429" t="str">
        <f t="shared" si="2"/>
        <v>201412</v>
      </c>
      <c r="O40" s="429" t="str">
        <f t="shared" si="2"/>
        <v>201501</v>
      </c>
      <c r="P40" s="429" t="str">
        <f t="shared" si="2"/>
        <v>201502</v>
      </c>
      <c r="Q40" s="429" t="str">
        <f t="shared" si="2"/>
        <v>201503</v>
      </c>
      <c r="R40" s="429" t="str">
        <f t="shared" si="2"/>
        <v>201504</v>
      </c>
      <c r="S40" s="429" t="str">
        <f t="shared" si="2"/>
        <v>201505</v>
      </c>
      <c r="T40" s="429" t="str">
        <f t="shared" si="2"/>
        <v>201506</v>
      </c>
      <c r="U40" s="429" t="str">
        <f t="shared" si="2"/>
        <v>201507</v>
      </c>
      <c r="V40" s="429" t="str">
        <f t="shared" si="2"/>
        <v>201508</v>
      </c>
      <c r="W40" s="429" t="str">
        <f t="shared" si="2"/>
        <v>201509</v>
      </c>
      <c r="X40" s="429" t="str">
        <f t="shared" si="2"/>
        <v>201510</v>
      </c>
      <c r="Y40" s="429" t="str">
        <f t="shared" si="2"/>
        <v>201511</v>
      </c>
      <c r="Z40" s="429" t="str">
        <f t="shared" si="2"/>
        <v>201512</v>
      </c>
      <c r="AA40" s="429" t="str">
        <f t="shared" si="2"/>
        <v>201601</v>
      </c>
      <c r="AB40" s="429" t="str">
        <f t="shared" si="2"/>
        <v>201602</v>
      </c>
      <c r="AC40" s="429" t="str">
        <f t="shared" si="2"/>
        <v>201603</v>
      </c>
    </row>
    <row r="41" spans="1:29">
      <c r="B41" s="432" t="s">
        <v>478</v>
      </c>
      <c r="C41" s="432"/>
      <c r="D41" s="432"/>
      <c r="E41" s="432"/>
      <c r="F41" s="432" t="s">
        <v>209</v>
      </c>
      <c r="G41" s="432" t="s">
        <v>210</v>
      </c>
      <c r="H41" s="432" t="s">
        <v>211</v>
      </c>
      <c r="I41" s="432" t="s">
        <v>212</v>
      </c>
      <c r="J41" s="432" t="s">
        <v>213</v>
      </c>
      <c r="K41" s="432" t="s">
        <v>214</v>
      </c>
      <c r="L41" s="432" t="s">
        <v>479</v>
      </c>
      <c r="M41" s="432" t="s">
        <v>480</v>
      </c>
      <c r="N41" s="432" t="s">
        <v>481</v>
      </c>
      <c r="O41" s="441" t="s">
        <v>482</v>
      </c>
      <c r="P41" s="441" t="s">
        <v>483</v>
      </c>
      <c r="Q41" s="441" t="s">
        <v>484</v>
      </c>
      <c r="R41" s="441" t="s">
        <v>209</v>
      </c>
      <c r="S41" s="441" t="s">
        <v>210</v>
      </c>
      <c r="T41" s="441" t="s">
        <v>623</v>
      </c>
      <c r="U41" s="441" t="s">
        <v>718</v>
      </c>
      <c r="V41" s="441" t="s">
        <v>719</v>
      </c>
      <c r="W41" s="441" t="s">
        <v>722</v>
      </c>
      <c r="X41" s="495" t="s">
        <v>763</v>
      </c>
      <c r="Y41" s="495" t="s">
        <v>764</v>
      </c>
      <c r="Z41" s="495" t="s">
        <v>481</v>
      </c>
      <c r="AA41" s="541" t="s">
        <v>796</v>
      </c>
      <c r="AB41" s="604" t="s">
        <v>849</v>
      </c>
      <c r="AC41" s="604" t="s">
        <v>850</v>
      </c>
    </row>
    <row r="42" spans="1:29">
      <c r="B42" s="432" t="s">
        <v>485</v>
      </c>
      <c r="C42" s="432"/>
      <c r="D42" s="432"/>
      <c r="E42" s="432"/>
      <c r="F42" s="432">
        <v>259394</v>
      </c>
      <c r="G42" s="432">
        <v>241667</v>
      </c>
      <c r="H42" s="432">
        <v>297551</v>
      </c>
      <c r="I42" s="432">
        <v>541670</v>
      </c>
      <c r="J42" s="432">
        <v>477862</v>
      </c>
      <c r="K42" s="432">
        <v>154175</v>
      </c>
      <c r="L42" s="432">
        <v>156878</v>
      </c>
      <c r="M42" s="432">
        <v>173664</v>
      </c>
      <c r="N42" s="432">
        <v>176461</v>
      </c>
      <c r="O42" s="432">
        <v>199743</v>
      </c>
      <c r="P42" s="432">
        <v>360656</v>
      </c>
      <c r="Q42" s="432">
        <v>257798</v>
      </c>
      <c r="R42" s="432">
        <v>162727</v>
      </c>
      <c r="S42" s="432">
        <v>123950</v>
      </c>
      <c r="T42" s="432">
        <v>204846</v>
      </c>
      <c r="U42" s="432">
        <v>391540</v>
      </c>
      <c r="V42" s="432">
        <v>362389</v>
      </c>
      <c r="W42" s="432">
        <v>132427</v>
      </c>
      <c r="X42" s="494">
        <v>79952</v>
      </c>
      <c r="Y42" s="494">
        <v>66107</v>
      </c>
      <c r="Z42" s="494">
        <v>79848</v>
      </c>
      <c r="AA42" s="494">
        <v>89119</v>
      </c>
      <c r="AB42" s="429">
        <v>191538</v>
      </c>
      <c r="AC42" s="429">
        <v>86930</v>
      </c>
    </row>
    <row r="43" spans="1:29">
      <c r="B43" s="432" t="s">
        <v>486</v>
      </c>
      <c r="C43" s="432"/>
      <c r="D43" s="432"/>
      <c r="E43" s="432"/>
      <c r="F43" s="432">
        <v>149124.20000000001</v>
      </c>
      <c r="G43" s="432">
        <v>140325</v>
      </c>
      <c r="H43" s="432">
        <v>178348</v>
      </c>
      <c r="I43" s="432">
        <v>280675</v>
      </c>
      <c r="J43" s="432">
        <v>261480</v>
      </c>
      <c r="K43" s="432">
        <v>110632</v>
      </c>
      <c r="L43" s="432">
        <v>119203</v>
      </c>
      <c r="M43" s="432">
        <v>98085</v>
      </c>
      <c r="N43" s="432">
        <v>95872</v>
      </c>
      <c r="O43" s="432">
        <v>113285</v>
      </c>
      <c r="P43" s="432">
        <v>183046</v>
      </c>
      <c r="Q43" s="433">
        <v>133367.4</v>
      </c>
      <c r="R43" s="433">
        <v>71555</v>
      </c>
      <c r="S43" s="433">
        <v>104131</v>
      </c>
      <c r="T43" s="432">
        <v>83460</v>
      </c>
      <c r="U43" s="432">
        <v>134692</v>
      </c>
      <c r="V43" s="432">
        <v>146054</v>
      </c>
      <c r="W43" s="432">
        <v>70334</v>
      </c>
      <c r="X43" s="494">
        <v>82261</v>
      </c>
      <c r="Y43" s="494">
        <v>32850</v>
      </c>
      <c r="Z43" s="494">
        <v>38335</v>
      </c>
      <c r="AA43" s="494">
        <v>61971</v>
      </c>
      <c r="AB43" s="429">
        <v>101653</v>
      </c>
      <c r="AC43" s="429">
        <v>58194</v>
      </c>
    </row>
    <row r="44" spans="1:29">
      <c r="B44" s="432" t="s">
        <v>487</v>
      </c>
      <c r="C44" s="432"/>
      <c r="D44" s="432"/>
      <c r="E44" s="432"/>
      <c r="F44" s="432">
        <v>8541</v>
      </c>
      <c r="G44" s="432">
        <v>7438</v>
      </c>
      <c r="H44" s="432">
        <v>8194</v>
      </c>
      <c r="I44" s="432">
        <v>12561</v>
      </c>
      <c r="J44" s="432">
        <v>11615</v>
      </c>
      <c r="K44" s="432">
        <v>8340</v>
      </c>
      <c r="L44" s="432">
        <v>10764</v>
      </c>
      <c r="M44" s="432">
        <v>2294</v>
      </c>
      <c r="N44" s="432">
        <v>4761</v>
      </c>
      <c r="O44" s="432">
        <v>4533</v>
      </c>
      <c r="P44" s="432">
        <v>22172</v>
      </c>
      <c r="Q44" s="432">
        <v>7009</v>
      </c>
      <c r="R44" s="432">
        <v>2494</v>
      </c>
      <c r="S44" s="443">
        <v>0</v>
      </c>
      <c r="T44" s="443">
        <v>0</v>
      </c>
      <c r="U44" s="443">
        <v>0</v>
      </c>
      <c r="V44" s="443"/>
      <c r="W44" s="443">
        <v>0</v>
      </c>
      <c r="X44" s="496">
        <v>0</v>
      </c>
      <c r="Y44" s="496">
        <v>0</v>
      </c>
      <c r="Z44" s="496">
        <v>0</v>
      </c>
      <c r="AA44" s="496">
        <v>0</v>
      </c>
      <c r="AB44" s="429">
        <v>0</v>
      </c>
    </row>
    <row r="45" spans="1:29">
      <c r="B45" s="432" t="s">
        <v>488</v>
      </c>
      <c r="C45" s="432"/>
      <c r="D45" s="432"/>
      <c r="E45" s="432"/>
      <c r="F45" s="432">
        <v>32535</v>
      </c>
      <c r="G45" s="432">
        <v>74203</v>
      </c>
      <c r="H45" s="432">
        <v>38912</v>
      </c>
      <c r="I45" s="432">
        <v>48637</v>
      </c>
      <c r="J45" s="432">
        <v>40836</v>
      </c>
      <c r="K45" s="432">
        <v>27607</v>
      </c>
      <c r="L45" s="432">
        <v>36349</v>
      </c>
      <c r="M45" s="432">
        <v>35065</v>
      </c>
      <c r="N45" s="432">
        <v>48859</v>
      </c>
      <c r="O45" s="432">
        <v>44336</v>
      </c>
      <c r="P45" s="432">
        <v>64124</v>
      </c>
      <c r="Q45" s="432">
        <v>77701</v>
      </c>
      <c r="R45" s="432">
        <v>61276</v>
      </c>
      <c r="S45" s="432">
        <v>48555</v>
      </c>
      <c r="T45" s="432">
        <v>35338</v>
      </c>
      <c r="U45" s="432">
        <v>41115</v>
      </c>
      <c r="V45" s="432">
        <v>35683</v>
      </c>
      <c r="W45" s="432">
        <v>30597</v>
      </c>
      <c r="X45" s="494">
        <v>24731</v>
      </c>
      <c r="Y45" s="494">
        <v>25137</v>
      </c>
      <c r="Z45" s="494">
        <v>21064</v>
      </c>
      <c r="AA45" s="494">
        <v>23902</v>
      </c>
      <c r="AB45" s="429">
        <v>36530</v>
      </c>
      <c r="AC45" s="429">
        <v>21510</v>
      </c>
    </row>
    <row r="46" spans="1:29">
      <c r="B46" s="432" t="s">
        <v>489</v>
      </c>
      <c r="C46" s="432"/>
      <c r="D46" s="432"/>
      <c r="E46" s="432"/>
      <c r="F46" s="432">
        <v>48748</v>
      </c>
      <c r="G46" s="432">
        <v>30235</v>
      </c>
      <c r="H46" s="432">
        <v>29761</v>
      </c>
      <c r="I46" s="432">
        <v>56088</v>
      </c>
      <c r="J46" s="432">
        <v>58385</v>
      </c>
      <c r="K46" s="432">
        <v>29437</v>
      </c>
      <c r="L46" s="432">
        <v>22840</v>
      </c>
      <c r="M46" s="432">
        <v>17473</v>
      </c>
      <c r="N46" s="432">
        <v>11933</v>
      </c>
      <c r="O46" s="432">
        <v>12358</v>
      </c>
      <c r="P46" s="432">
        <v>26115</v>
      </c>
      <c r="Q46" s="432">
        <v>14374</v>
      </c>
      <c r="R46" s="432">
        <v>11160</v>
      </c>
      <c r="S46" s="432">
        <v>8992</v>
      </c>
      <c r="T46" s="432">
        <v>7595</v>
      </c>
      <c r="U46" s="432">
        <v>10421</v>
      </c>
      <c r="V46" s="432">
        <v>9588</v>
      </c>
      <c r="W46" s="432">
        <v>4805</v>
      </c>
      <c r="X46" s="494">
        <v>2168</v>
      </c>
      <c r="Y46" s="494">
        <v>6593</v>
      </c>
      <c r="Z46" s="494">
        <v>2896</v>
      </c>
      <c r="AA46" s="494">
        <v>2484</v>
      </c>
      <c r="AB46" s="429">
        <v>3552</v>
      </c>
      <c r="AC46" s="429">
        <v>0</v>
      </c>
    </row>
    <row r="47" spans="1:29">
      <c r="B47" s="432" t="s">
        <v>490</v>
      </c>
      <c r="C47" s="432"/>
      <c r="D47" s="432"/>
      <c r="E47" s="432"/>
      <c r="F47" s="432">
        <v>12445</v>
      </c>
      <c r="G47" s="432">
        <v>11209</v>
      </c>
      <c r="H47" s="432">
        <v>19722</v>
      </c>
      <c r="I47" s="432">
        <v>26146</v>
      </c>
      <c r="J47" s="432">
        <v>25798</v>
      </c>
      <c r="K47" s="432">
        <v>16771</v>
      </c>
      <c r="L47" s="432">
        <v>12327</v>
      </c>
      <c r="M47" s="432">
        <v>10394</v>
      </c>
      <c r="N47" s="432">
        <v>10691</v>
      </c>
      <c r="O47" s="432">
        <v>8483</v>
      </c>
      <c r="P47" s="432">
        <v>22546</v>
      </c>
      <c r="Q47" s="432">
        <v>12754</v>
      </c>
      <c r="R47" s="432">
        <v>12576</v>
      </c>
      <c r="S47" s="432">
        <v>11211</v>
      </c>
      <c r="T47" s="432">
        <v>10244</v>
      </c>
      <c r="U47" s="441">
        <v>23162</v>
      </c>
      <c r="V47" s="441">
        <v>20001</v>
      </c>
      <c r="W47" s="441">
        <v>251</v>
      </c>
      <c r="X47" s="496">
        <v>301.85000000000002</v>
      </c>
      <c r="Y47" s="496">
        <v>0</v>
      </c>
      <c r="Z47" s="496">
        <v>0</v>
      </c>
      <c r="AA47" s="496">
        <v>0</v>
      </c>
      <c r="AB47" s="429">
        <v>0</v>
      </c>
    </row>
    <row r="48" spans="1:29">
      <c r="B48" s="432" t="s">
        <v>491</v>
      </c>
      <c r="C48" s="432"/>
      <c r="D48" s="432"/>
      <c r="E48" s="432"/>
      <c r="F48" s="432">
        <v>24332</v>
      </c>
      <c r="G48" s="432">
        <v>21202</v>
      </c>
      <c r="H48" s="432">
        <v>22205</v>
      </c>
      <c r="I48" s="432">
        <v>27577.01</v>
      </c>
      <c r="J48" s="432">
        <v>32553.010000000002</v>
      </c>
      <c r="K48" s="432">
        <v>14154</v>
      </c>
      <c r="L48" s="432">
        <v>16760</v>
      </c>
      <c r="M48" s="432">
        <v>14333</v>
      </c>
      <c r="N48" s="432">
        <v>8146</v>
      </c>
      <c r="O48" s="432">
        <v>8676</v>
      </c>
      <c r="P48" s="432">
        <v>25814</v>
      </c>
      <c r="Q48" s="432">
        <v>15771</v>
      </c>
      <c r="R48" s="432">
        <v>7214</v>
      </c>
      <c r="S48" s="432">
        <v>11500</v>
      </c>
      <c r="T48" s="432">
        <v>9221</v>
      </c>
      <c r="U48" s="432">
        <v>13613</v>
      </c>
      <c r="V48" s="432">
        <v>9846</v>
      </c>
      <c r="W48" s="432">
        <v>4693</v>
      </c>
      <c r="X48" s="496">
        <v>1305</v>
      </c>
      <c r="Y48" s="496">
        <v>0</v>
      </c>
      <c r="Z48" s="496">
        <v>0</v>
      </c>
      <c r="AA48" s="496">
        <v>0</v>
      </c>
      <c r="AB48" s="429">
        <v>0</v>
      </c>
    </row>
    <row r="49" spans="1:29">
      <c r="B49" s="432" t="s">
        <v>492</v>
      </c>
      <c r="C49" s="432"/>
      <c r="D49" s="432"/>
      <c r="E49" s="432"/>
      <c r="F49" s="432">
        <v>9208</v>
      </c>
      <c r="G49" s="432">
        <v>3443</v>
      </c>
      <c r="H49" s="432">
        <v>2377</v>
      </c>
      <c r="I49" s="432">
        <v>5068</v>
      </c>
      <c r="J49" s="432">
        <v>8996</v>
      </c>
      <c r="K49" s="432">
        <v>8433</v>
      </c>
      <c r="L49" s="432">
        <v>3380</v>
      </c>
      <c r="M49" s="432">
        <v>3996</v>
      </c>
      <c r="N49" s="432">
        <v>5823</v>
      </c>
      <c r="O49" s="432">
        <v>2458</v>
      </c>
      <c r="P49" s="432">
        <v>3065</v>
      </c>
      <c r="Q49" s="432">
        <v>1908</v>
      </c>
      <c r="R49" s="443">
        <v>0</v>
      </c>
      <c r="S49" s="443">
        <v>0</v>
      </c>
      <c r="T49" s="443">
        <v>0</v>
      </c>
      <c r="U49" s="443">
        <v>0</v>
      </c>
      <c r="V49" s="443"/>
      <c r="W49" s="443">
        <v>0</v>
      </c>
      <c r="X49" s="496">
        <v>0</v>
      </c>
      <c r="Y49" s="496">
        <v>0</v>
      </c>
      <c r="Z49" s="496">
        <v>0</v>
      </c>
      <c r="AA49" s="496">
        <v>0</v>
      </c>
      <c r="AB49" s="429">
        <v>0</v>
      </c>
    </row>
    <row r="50" spans="1:29">
      <c r="B50" s="432" t="s">
        <v>493</v>
      </c>
      <c r="C50" s="432"/>
      <c r="D50" s="432"/>
      <c r="E50" s="432"/>
      <c r="F50" s="432">
        <v>20195</v>
      </c>
      <c r="G50" s="432">
        <v>102526</v>
      </c>
      <c r="H50" s="432">
        <v>201445</v>
      </c>
      <c r="I50" s="432">
        <v>212639</v>
      </c>
      <c r="J50" s="432">
        <v>189527</v>
      </c>
      <c r="K50" s="432">
        <v>154270</v>
      </c>
      <c r="L50" s="432">
        <v>197170</v>
      </c>
      <c r="M50" s="432">
        <v>171291</v>
      </c>
      <c r="N50" s="432">
        <v>149677</v>
      </c>
      <c r="O50" s="432">
        <v>142156</v>
      </c>
      <c r="P50" s="432">
        <v>244808</v>
      </c>
      <c r="Q50" s="432">
        <v>158073</v>
      </c>
      <c r="R50" s="432">
        <v>107969</v>
      </c>
      <c r="S50" s="432">
        <v>131722</v>
      </c>
      <c r="T50" s="432">
        <v>97382</v>
      </c>
      <c r="U50" s="432">
        <v>168910</v>
      </c>
      <c r="V50" s="432">
        <v>145093</v>
      </c>
      <c r="W50" s="432">
        <v>55944</v>
      </c>
      <c r="X50" s="494">
        <v>44985</v>
      </c>
      <c r="Y50" s="494">
        <v>29133</v>
      </c>
      <c r="Z50" s="494">
        <v>38627</v>
      </c>
      <c r="AA50" s="494">
        <v>32795</v>
      </c>
      <c r="AB50" s="429">
        <v>89659</v>
      </c>
      <c r="AC50" s="429">
        <v>32538</v>
      </c>
    </row>
    <row r="51" spans="1:29">
      <c r="B51" s="432" t="s">
        <v>494</v>
      </c>
      <c r="C51" s="432"/>
      <c r="D51" s="432"/>
      <c r="E51" s="432"/>
      <c r="F51" s="432">
        <v>40802</v>
      </c>
      <c r="G51" s="432">
        <v>34840</v>
      </c>
      <c r="H51" s="432">
        <v>40690</v>
      </c>
      <c r="I51" s="432">
        <v>50417</v>
      </c>
      <c r="J51" s="432">
        <v>48665</v>
      </c>
      <c r="K51" s="432">
        <v>21298</v>
      </c>
      <c r="L51" s="432">
        <v>24939</v>
      </c>
      <c r="M51" s="432">
        <v>19156</v>
      </c>
      <c r="N51" s="432">
        <v>17436</v>
      </c>
      <c r="O51" s="432">
        <v>22015</v>
      </c>
      <c r="P51" s="432">
        <v>32017.3</v>
      </c>
      <c r="Q51" s="432">
        <v>22750</v>
      </c>
      <c r="R51" s="432">
        <v>17223</v>
      </c>
      <c r="S51" s="443">
        <v>0</v>
      </c>
      <c r="T51" s="443">
        <v>0</v>
      </c>
      <c r="U51" s="443">
        <v>0</v>
      </c>
      <c r="V51" s="443"/>
      <c r="W51" s="443">
        <v>0</v>
      </c>
      <c r="X51" s="496">
        <v>0</v>
      </c>
      <c r="Y51" s="496">
        <v>0</v>
      </c>
      <c r="Z51" s="496">
        <v>0</v>
      </c>
      <c r="AA51" s="496">
        <v>0</v>
      </c>
      <c r="AB51" s="429">
        <v>0</v>
      </c>
    </row>
    <row r="52" spans="1:29">
      <c r="B52" s="432" t="s">
        <v>717</v>
      </c>
      <c r="C52" s="432"/>
      <c r="D52" s="432"/>
      <c r="E52" s="432"/>
      <c r="F52" s="432"/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44"/>
      <c r="V52" s="444">
        <v>1075</v>
      </c>
      <c r="W52" s="444">
        <v>9795</v>
      </c>
      <c r="X52" s="497">
        <v>11225</v>
      </c>
      <c r="Y52" s="497">
        <v>7185</v>
      </c>
      <c r="Z52" s="497">
        <v>12145</v>
      </c>
      <c r="AA52" s="497">
        <v>13880</v>
      </c>
      <c r="AB52" s="429">
        <v>28655</v>
      </c>
      <c r="AC52" s="429">
        <v>14230</v>
      </c>
    </row>
    <row r="53" spans="1:29">
      <c r="B53" s="432" t="s">
        <v>495</v>
      </c>
      <c r="C53" s="432"/>
      <c r="D53" s="432"/>
      <c r="E53" s="432"/>
      <c r="F53" s="432">
        <f>SUM(F42:F51)</f>
        <v>605324.19999999995</v>
      </c>
      <c r="G53" s="432">
        <f t="shared" ref="G53:O53" si="3">SUM(G42:G51)</f>
        <v>667088</v>
      </c>
      <c r="H53" s="432">
        <f t="shared" si="3"/>
        <v>839205</v>
      </c>
      <c r="I53" s="432">
        <f t="shared" si="3"/>
        <v>1261478.01</v>
      </c>
      <c r="J53" s="432">
        <f t="shared" si="3"/>
        <v>1155717.01</v>
      </c>
      <c r="K53" s="432">
        <f t="shared" si="3"/>
        <v>545117</v>
      </c>
      <c r="L53" s="432">
        <f t="shared" si="3"/>
        <v>600610</v>
      </c>
      <c r="M53" s="432">
        <f t="shared" si="3"/>
        <v>545751</v>
      </c>
      <c r="N53" s="432">
        <f t="shared" si="3"/>
        <v>529659</v>
      </c>
      <c r="O53" s="432">
        <f t="shared" si="3"/>
        <v>558043</v>
      </c>
      <c r="P53" s="432">
        <v>984363.3</v>
      </c>
      <c r="Q53" s="432">
        <v>701505.4</v>
      </c>
      <c r="R53" s="432">
        <v>454194</v>
      </c>
      <c r="S53" s="432">
        <v>440061</v>
      </c>
      <c r="T53" s="432">
        <f>SUM(T42:T51)</f>
        <v>448086</v>
      </c>
      <c r="U53" s="432">
        <f>SUM(U42:U51)</f>
        <v>783453</v>
      </c>
      <c r="V53" s="432">
        <f>SUM(V42:V52)</f>
        <v>729729</v>
      </c>
      <c r="W53" s="432">
        <f>SUM(W42:W52)</f>
        <v>308846</v>
      </c>
      <c r="X53" s="494">
        <f>SUM(X42:X52)</f>
        <v>246928.85</v>
      </c>
      <c r="Y53" s="494">
        <f>SUM(Y42:Y52)</f>
        <v>167005</v>
      </c>
      <c r="Z53" s="494">
        <f>SUM(Z42:Z52)</f>
        <v>192915</v>
      </c>
      <c r="AA53" s="494">
        <f t="shared" ref="AA53" si="4">SUM(AA42:AA52)</f>
        <v>224151</v>
      </c>
      <c r="AB53" s="429">
        <v>451587</v>
      </c>
      <c r="AC53" s="429">
        <v>213402</v>
      </c>
    </row>
    <row r="56" spans="1:29">
      <c r="A56" s="429" t="s">
        <v>726</v>
      </c>
    </row>
    <row r="57" spans="1:29">
      <c r="A57" s="429" t="s">
        <v>727</v>
      </c>
    </row>
    <row r="58" spans="1:29">
      <c r="C58" s="445">
        <v>42005</v>
      </c>
      <c r="D58" s="445">
        <v>42036</v>
      </c>
      <c r="E58" s="445">
        <v>42064</v>
      </c>
      <c r="F58" s="445">
        <v>42095</v>
      </c>
      <c r="G58" s="445">
        <v>42125</v>
      </c>
      <c r="H58" s="445">
        <v>42156</v>
      </c>
      <c r="I58" s="445">
        <v>42186</v>
      </c>
      <c r="J58" s="445">
        <v>42217</v>
      </c>
      <c r="K58" s="445">
        <v>42248</v>
      </c>
      <c r="L58" s="445">
        <v>42278</v>
      </c>
      <c r="M58" s="445">
        <v>42309</v>
      </c>
      <c r="N58" s="445">
        <v>42339</v>
      </c>
    </row>
    <row r="59" spans="1:29">
      <c r="B59" s="429" t="s">
        <v>646</v>
      </c>
      <c r="C59" s="429">
        <v>5.0614999999999997</v>
      </c>
      <c r="H59" s="429">
        <v>5</v>
      </c>
      <c r="I59" s="446"/>
    </row>
    <row r="61" spans="1:29">
      <c r="B61" s="69" t="s">
        <v>509</v>
      </c>
      <c r="C61" s="429">
        <v>201501</v>
      </c>
      <c r="D61" s="429">
        <v>201501</v>
      </c>
      <c r="E61" s="429">
        <v>201502</v>
      </c>
      <c r="F61" s="429">
        <v>201502</v>
      </c>
    </row>
    <row r="62" spans="1:29">
      <c r="B62" s="447" t="s">
        <v>478</v>
      </c>
      <c r="C62" s="447" t="s">
        <v>498</v>
      </c>
      <c r="D62" s="447" t="s">
        <v>499</v>
      </c>
      <c r="E62" s="447" t="s">
        <v>500</v>
      </c>
      <c r="F62" s="447" t="s">
        <v>501</v>
      </c>
      <c r="G62" s="447" t="s">
        <v>571</v>
      </c>
      <c r="H62" s="447" t="s">
        <v>572</v>
      </c>
      <c r="I62" s="447" t="s">
        <v>588</v>
      </c>
      <c r="J62" s="447" t="s">
        <v>589</v>
      </c>
      <c r="K62" s="447" t="s">
        <v>610</v>
      </c>
      <c r="L62" s="447" t="s">
        <v>611</v>
      </c>
      <c r="M62" s="447" t="s">
        <v>644</v>
      </c>
      <c r="N62" s="447" t="s">
        <v>645</v>
      </c>
      <c r="O62" s="447" t="s">
        <v>714</v>
      </c>
      <c r="P62" s="447" t="s">
        <v>715</v>
      </c>
    </row>
    <row r="63" spans="1:29">
      <c r="B63" s="447" t="s">
        <v>502</v>
      </c>
      <c r="C63" s="448">
        <v>353269</v>
      </c>
      <c r="D63" s="449">
        <f t="shared" ref="D63:D68" si="5">C63/$C$59</f>
        <v>69795.317593598738</v>
      </c>
      <c r="E63" s="448">
        <v>372045</v>
      </c>
      <c r="F63" s="449">
        <f t="shared" ref="F63:F68" si="6">E63/$C$59</f>
        <v>73504.889854786132</v>
      </c>
      <c r="G63" s="447">
        <v>334753</v>
      </c>
      <c r="H63" s="450">
        <v>66137.113503902016</v>
      </c>
      <c r="I63" s="447">
        <v>175264</v>
      </c>
      <c r="J63" s="450">
        <v>34626.88926207646</v>
      </c>
      <c r="K63" s="450">
        <v>185421</v>
      </c>
      <c r="L63" s="450">
        <v>36633.606638348319</v>
      </c>
      <c r="M63" s="447">
        <v>154232</v>
      </c>
      <c r="N63" s="450">
        <f t="shared" ref="N63:N68" si="7">M63/$H$59</f>
        <v>30846.400000000001</v>
      </c>
      <c r="O63" s="447">
        <v>239870</v>
      </c>
      <c r="P63" s="447">
        <v>47391.089597945276</v>
      </c>
    </row>
    <row r="64" spans="1:29">
      <c r="B64" s="447" t="s">
        <v>497</v>
      </c>
      <c r="C64" s="448">
        <v>484797</v>
      </c>
      <c r="D64" s="449">
        <f t="shared" si="5"/>
        <v>95781.290131383983</v>
      </c>
      <c r="E64" s="448">
        <v>609575</v>
      </c>
      <c r="F64" s="449">
        <f t="shared" si="6"/>
        <v>120433.66590931543</v>
      </c>
      <c r="G64" s="447">
        <v>391311</v>
      </c>
      <c r="H64" s="450">
        <v>77311.271362244399</v>
      </c>
      <c r="I64" s="447">
        <v>297533</v>
      </c>
      <c r="J64" s="450">
        <v>58783.562185122988</v>
      </c>
      <c r="K64" s="450">
        <v>254483</v>
      </c>
      <c r="L64" s="450">
        <v>50278.17840561099</v>
      </c>
      <c r="M64" s="447">
        <v>106878</v>
      </c>
      <c r="N64" s="450">
        <f t="shared" si="7"/>
        <v>21375.599999999999</v>
      </c>
      <c r="O64" s="447">
        <v>413372</v>
      </c>
      <c r="P64" s="447">
        <v>81669.860713227303</v>
      </c>
    </row>
    <row r="65" spans="1:27">
      <c r="A65" s="452" t="s">
        <v>144</v>
      </c>
      <c r="B65" s="447" t="s">
        <v>503</v>
      </c>
      <c r="C65" s="448">
        <v>403035</v>
      </c>
      <c r="D65" s="449">
        <f t="shared" si="5"/>
        <v>79627.580756692681</v>
      </c>
      <c r="E65" s="448">
        <v>298075</v>
      </c>
      <c r="F65" s="449">
        <f t="shared" si="6"/>
        <v>58890.645065691991</v>
      </c>
      <c r="G65" s="447">
        <v>458150</v>
      </c>
      <c r="H65" s="450">
        <v>90516.645263261889</v>
      </c>
      <c r="I65" s="447">
        <v>487845</v>
      </c>
      <c r="J65" s="450">
        <v>96383.483157166847</v>
      </c>
      <c r="K65" s="450">
        <v>428770</v>
      </c>
      <c r="L65" s="450">
        <v>84712.041884816761</v>
      </c>
      <c r="M65" s="447">
        <v>333825</v>
      </c>
      <c r="N65" s="450">
        <f t="shared" si="7"/>
        <v>66765</v>
      </c>
      <c r="O65" s="447">
        <v>369230</v>
      </c>
      <c r="P65" s="447">
        <v>72948.730613454522</v>
      </c>
    </row>
    <row r="66" spans="1:27">
      <c r="A66" s="452" t="s">
        <v>154</v>
      </c>
      <c r="B66" s="447" t="s">
        <v>504</v>
      </c>
      <c r="C66" s="448">
        <v>134857</v>
      </c>
      <c r="D66" s="449">
        <f t="shared" si="5"/>
        <v>26643.682702756101</v>
      </c>
      <c r="E66" s="448">
        <v>919621</v>
      </c>
      <c r="F66" s="449">
        <f t="shared" si="6"/>
        <v>181689.42013237183</v>
      </c>
      <c r="G66" s="447">
        <v>21360</v>
      </c>
      <c r="H66" s="450">
        <v>4220.0928578484645</v>
      </c>
      <c r="I66" s="451"/>
      <c r="J66" s="450"/>
      <c r="K66" s="450"/>
      <c r="L66" s="450"/>
      <c r="M66" s="447"/>
      <c r="N66" s="450">
        <f t="shared" si="7"/>
        <v>0</v>
      </c>
      <c r="O66" s="447"/>
      <c r="P66" s="447"/>
    </row>
    <row r="67" spans="1:27">
      <c r="A67" s="452" t="s">
        <v>145</v>
      </c>
      <c r="B67" s="447" t="s">
        <v>505</v>
      </c>
      <c r="C67" s="448">
        <v>2070700</v>
      </c>
      <c r="D67" s="449">
        <f t="shared" si="5"/>
        <v>409107.97194507561</v>
      </c>
      <c r="E67" s="448">
        <v>2217385</v>
      </c>
      <c r="F67" s="449">
        <f t="shared" si="6"/>
        <v>438088.51131087623</v>
      </c>
      <c r="G67" s="447">
        <v>2057235</v>
      </c>
      <c r="H67" s="450">
        <v>406447.69337153021</v>
      </c>
      <c r="I67" s="447">
        <v>1887610</v>
      </c>
      <c r="J67" s="450">
        <v>372934.90072113014</v>
      </c>
      <c r="K67" s="450">
        <v>1875415</v>
      </c>
      <c r="L67" s="450">
        <v>370525.53590832761</v>
      </c>
      <c r="M67" s="447">
        <v>1819720</v>
      </c>
      <c r="N67" s="450">
        <f t="shared" si="7"/>
        <v>363944</v>
      </c>
      <c r="O67" s="447">
        <v>1980575</v>
      </c>
      <c r="P67" s="447">
        <v>391301.98557739804</v>
      </c>
    </row>
    <row r="68" spans="1:27">
      <c r="A68" s="452" t="s">
        <v>146</v>
      </c>
      <c r="B68" s="447" t="s">
        <v>506</v>
      </c>
      <c r="C68" s="448">
        <v>781985</v>
      </c>
      <c r="D68" s="449">
        <f t="shared" si="5"/>
        <v>154496.69070433668</v>
      </c>
      <c r="E68" s="448">
        <v>1364730</v>
      </c>
      <c r="F68" s="449">
        <f t="shared" si="6"/>
        <v>269629.55645559618</v>
      </c>
      <c r="G68" s="447">
        <v>1649505</v>
      </c>
      <c r="H68" s="450">
        <v>325892.52197965031</v>
      </c>
      <c r="I68" s="447">
        <v>1089755</v>
      </c>
      <c r="J68" s="450">
        <v>215302.7758569594</v>
      </c>
      <c r="K68" s="450">
        <v>945495</v>
      </c>
      <c r="L68" s="450">
        <v>186801.3434752544</v>
      </c>
      <c r="M68" s="447">
        <v>638030</v>
      </c>
      <c r="N68" s="450">
        <f t="shared" si="7"/>
        <v>127606</v>
      </c>
      <c r="O68" s="447">
        <v>1038700</v>
      </c>
      <c r="P68" s="447">
        <v>205215.84510520598</v>
      </c>
    </row>
    <row r="69" spans="1:27">
      <c r="A69" s="452" t="s">
        <v>143</v>
      </c>
      <c r="B69" s="452" t="s">
        <v>507</v>
      </c>
      <c r="C69" s="448">
        <f>SUM(C63:C68)</f>
        <v>4228643</v>
      </c>
      <c r="D69" s="449">
        <f>SUM(D63:D68)</f>
        <v>835452.53383384366</v>
      </c>
      <c r="E69" s="448">
        <f>SUM(E63:E68)</f>
        <v>5781431</v>
      </c>
      <c r="F69" s="449">
        <f>SUM(F63:F68)</f>
        <v>1142236.6887286378</v>
      </c>
      <c r="G69" s="447">
        <v>4912314</v>
      </c>
      <c r="H69" s="450">
        <v>970525.33833843726</v>
      </c>
      <c r="I69" s="447">
        <f>SUM(I63:I68)</f>
        <v>3938007</v>
      </c>
      <c r="J69" s="450">
        <v>778031.6111824559</v>
      </c>
      <c r="K69" s="450">
        <v>3689584</v>
      </c>
      <c r="L69" s="450">
        <v>728950.70631235803</v>
      </c>
      <c r="M69" s="447">
        <v>3052685</v>
      </c>
      <c r="N69" s="450">
        <f>SUM(N63:N68)</f>
        <v>610537</v>
      </c>
      <c r="O69" s="447">
        <v>4041747</v>
      </c>
      <c r="P69" s="447">
        <v>798527.51160723111</v>
      </c>
    </row>
    <row r="72" spans="1:27">
      <c r="B72" s="69" t="s">
        <v>510</v>
      </c>
    </row>
    <row r="73" spans="1:27">
      <c r="A73" s="429" t="s">
        <v>728</v>
      </c>
      <c r="B73" s="432" t="s">
        <v>478</v>
      </c>
      <c r="C73" s="429" t="str">
        <f t="shared" ref="C73:AA73" si="8">C17</f>
        <v>201401</v>
      </c>
      <c r="D73" s="429" t="str">
        <f t="shared" si="8"/>
        <v>201402</v>
      </c>
      <c r="E73" s="429" t="str">
        <f t="shared" si="8"/>
        <v>201403</v>
      </c>
      <c r="F73" s="429" t="str">
        <f t="shared" si="8"/>
        <v>201404</v>
      </c>
      <c r="G73" s="429" t="str">
        <f t="shared" si="8"/>
        <v>201405</v>
      </c>
      <c r="H73" s="429" t="str">
        <f t="shared" si="8"/>
        <v>201406</v>
      </c>
      <c r="I73" s="429" t="str">
        <f t="shared" si="8"/>
        <v>201407</v>
      </c>
      <c r="J73" s="429" t="str">
        <f t="shared" si="8"/>
        <v>201408</v>
      </c>
      <c r="K73" s="429" t="str">
        <f t="shared" si="8"/>
        <v>201409</v>
      </c>
      <c r="L73" s="429" t="str">
        <f t="shared" si="8"/>
        <v>201410</v>
      </c>
      <c r="M73" s="429" t="str">
        <f t="shared" si="8"/>
        <v>201411</v>
      </c>
      <c r="N73" s="429" t="str">
        <f t="shared" si="8"/>
        <v>201412</v>
      </c>
      <c r="O73" s="429" t="str">
        <f t="shared" si="8"/>
        <v>201501</v>
      </c>
      <c r="P73" s="429" t="str">
        <f t="shared" si="8"/>
        <v>201502</v>
      </c>
      <c r="Q73" s="429" t="str">
        <f t="shared" si="8"/>
        <v>201503</v>
      </c>
      <c r="R73" s="429" t="str">
        <f t="shared" si="8"/>
        <v>201504</v>
      </c>
      <c r="S73" s="429" t="str">
        <f t="shared" si="8"/>
        <v>201505</v>
      </c>
      <c r="T73" s="429" t="str">
        <f t="shared" si="8"/>
        <v>201506</v>
      </c>
      <c r="U73" s="429" t="str">
        <f t="shared" si="8"/>
        <v>201507</v>
      </c>
      <c r="V73" s="429" t="str">
        <f t="shared" si="8"/>
        <v>201508</v>
      </c>
      <c r="W73" s="429" t="str">
        <f t="shared" si="8"/>
        <v>201509</v>
      </c>
      <c r="X73" s="429" t="str">
        <f t="shared" si="8"/>
        <v>201510</v>
      </c>
      <c r="Y73" s="429" t="str">
        <f t="shared" si="8"/>
        <v>201511</v>
      </c>
      <c r="Z73" s="429" t="str">
        <f t="shared" si="8"/>
        <v>201512</v>
      </c>
      <c r="AA73" s="429" t="str">
        <f t="shared" si="8"/>
        <v>201601</v>
      </c>
    </row>
    <row r="74" spans="1:27">
      <c r="A74" s="498"/>
      <c r="B74" s="453" t="s">
        <v>497</v>
      </c>
      <c r="O74" s="448">
        <v>484797</v>
      </c>
      <c r="P74" s="448">
        <v>609575</v>
      </c>
      <c r="Q74" s="447">
        <v>391311</v>
      </c>
      <c r="R74" s="448">
        <v>297533</v>
      </c>
      <c r="S74" s="448">
        <v>254483</v>
      </c>
      <c r="T74" s="447">
        <v>106878</v>
      </c>
      <c r="U74" s="429">
        <v>413372</v>
      </c>
      <c r="V74" s="429">
        <v>439485</v>
      </c>
      <c r="W74" s="429">
        <v>324313</v>
      </c>
      <c r="X74" s="429">
        <v>256149</v>
      </c>
      <c r="Y74" s="429">
        <v>228805</v>
      </c>
      <c r="Z74" s="429">
        <v>84298</v>
      </c>
      <c r="AA74" s="429">
        <v>188649</v>
      </c>
    </row>
    <row r="75" spans="1:27">
      <c r="A75" s="498"/>
      <c r="B75" s="453" t="s">
        <v>505</v>
      </c>
      <c r="O75" s="448">
        <v>2070700</v>
      </c>
      <c r="P75" s="448">
        <v>2217385</v>
      </c>
      <c r="Q75" s="447">
        <v>2057235</v>
      </c>
      <c r="R75" s="448">
        <v>1887610</v>
      </c>
      <c r="S75" s="448">
        <v>1875415</v>
      </c>
      <c r="T75" s="447">
        <v>1819720</v>
      </c>
      <c r="U75" s="429">
        <v>1980575</v>
      </c>
      <c r="V75" s="429">
        <v>2131425</v>
      </c>
      <c r="W75" s="429">
        <v>1986490</v>
      </c>
      <c r="X75" s="429">
        <v>1659395</v>
      </c>
      <c r="Y75" s="429">
        <v>1404645</v>
      </c>
      <c r="Z75" s="429">
        <v>1418930</v>
      </c>
      <c r="AA75" s="429">
        <v>1526005</v>
      </c>
    </row>
    <row r="76" spans="1:27">
      <c r="A76" s="498"/>
      <c r="B76" s="453" t="s">
        <v>506</v>
      </c>
      <c r="O76" s="448">
        <v>781985</v>
      </c>
      <c r="P76" s="448">
        <v>1364730</v>
      </c>
      <c r="Q76" s="447">
        <v>1649505</v>
      </c>
      <c r="R76" s="448">
        <v>1089755</v>
      </c>
      <c r="S76" s="448">
        <v>945495</v>
      </c>
      <c r="T76" s="447">
        <v>638030</v>
      </c>
      <c r="U76" s="429">
        <v>1038700</v>
      </c>
      <c r="V76" s="429">
        <v>1451530</v>
      </c>
      <c r="W76" s="429">
        <v>1008145</v>
      </c>
      <c r="X76" s="429">
        <v>1025420</v>
      </c>
      <c r="Y76" s="429">
        <v>1026745</v>
      </c>
      <c r="Z76" s="429">
        <v>899965</v>
      </c>
      <c r="AA76" s="429">
        <v>900385</v>
      </c>
    </row>
    <row r="77" spans="1:27">
      <c r="A77" s="498"/>
      <c r="B77" s="453" t="s">
        <v>502</v>
      </c>
      <c r="O77" s="448">
        <v>353269</v>
      </c>
      <c r="P77" s="448">
        <v>372045</v>
      </c>
      <c r="Q77" s="447">
        <v>334753</v>
      </c>
      <c r="R77" s="448">
        <v>175264</v>
      </c>
      <c r="S77" s="448">
        <v>185421</v>
      </c>
      <c r="T77" s="447">
        <v>154232</v>
      </c>
      <c r="U77" s="429">
        <v>239870</v>
      </c>
      <c r="V77" s="429">
        <v>308395</v>
      </c>
      <c r="W77" s="429">
        <v>153886</v>
      </c>
      <c r="X77" s="429">
        <v>105735</v>
      </c>
      <c r="Y77" s="429">
        <v>135368</v>
      </c>
      <c r="Z77" s="429">
        <v>2697</v>
      </c>
      <c r="AA77" s="429">
        <v>0</v>
      </c>
    </row>
    <row r="78" spans="1:27">
      <c r="A78" s="498"/>
      <c r="B78" s="453" t="s">
        <v>503</v>
      </c>
      <c r="O78" s="448">
        <v>403035</v>
      </c>
      <c r="P78" s="448">
        <v>298075</v>
      </c>
      <c r="Q78" s="447">
        <v>458150</v>
      </c>
      <c r="R78" s="448">
        <v>487845</v>
      </c>
      <c r="S78" s="448">
        <v>428770</v>
      </c>
      <c r="T78" s="447">
        <v>333825</v>
      </c>
      <c r="U78" s="429">
        <v>369230</v>
      </c>
      <c r="V78" s="429">
        <v>283210</v>
      </c>
      <c r="W78" s="429">
        <v>293065</v>
      </c>
      <c r="X78" s="429">
        <v>258245</v>
      </c>
      <c r="Y78" s="429">
        <v>241100</v>
      </c>
      <c r="Z78" s="429">
        <v>13950</v>
      </c>
      <c r="AA78" s="429">
        <v>0</v>
      </c>
    </row>
    <row r="79" spans="1:27">
      <c r="B79" s="453" t="s">
        <v>504</v>
      </c>
      <c r="O79" s="448">
        <v>134857</v>
      </c>
      <c r="P79" s="448">
        <v>919621</v>
      </c>
      <c r="Q79" s="447">
        <v>21360</v>
      </c>
      <c r="R79" s="448"/>
      <c r="S79" s="448"/>
      <c r="T79" s="447"/>
    </row>
    <row r="80" spans="1:27">
      <c r="B80" s="441" t="s">
        <v>507</v>
      </c>
      <c r="O80" s="448">
        <f>SUM(O74:O79)</f>
        <v>4228643</v>
      </c>
      <c r="P80" s="448">
        <f t="shared" ref="P80:U80" si="9">SUM(P74:P79)</f>
        <v>5781431</v>
      </c>
      <c r="Q80" s="448">
        <f t="shared" si="9"/>
        <v>4912314</v>
      </c>
      <c r="R80" s="448">
        <f t="shared" si="9"/>
        <v>3938007</v>
      </c>
      <c r="S80" s="448">
        <f t="shared" si="9"/>
        <v>3689584</v>
      </c>
      <c r="T80" s="448">
        <f t="shared" si="9"/>
        <v>3052685</v>
      </c>
      <c r="U80" s="448">
        <f t="shared" si="9"/>
        <v>4041747</v>
      </c>
      <c r="V80" s="448">
        <f t="shared" ref="V80:AA80" si="10">SUM(V74:V79)</f>
        <v>4614045</v>
      </c>
      <c r="W80" s="448">
        <f t="shared" si="10"/>
        <v>3765899</v>
      </c>
      <c r="X80" s="448">
        <f t="shared" si="10"/>
        <v>3304944</v>
      </c>
      <c r="Y80" s="448">
        <f t="shared" si="10"/>
        <v>3036663</v>
      </c>
      <c r="Z80" s="448">
        <f t="shared" si="10"/>
        <v>2419840</v>
      </c>
      <c r="AA80" s="448">
        <f t="shared" si="10"/>
        <v>2615039</v>
      </c>
    </row>
    <row r="83" spans="1:26">
      <c r="B83" s="69" t="s">
        <v>729</v>
      </c>
    </row>
    <row r="84" spans="1:26">
      <c r="B84" s="432" t="s">
        <v>478</v>
      </c>
      <c r="C84" s="429" t="str">
        <f>C17</f>
        <v>201401</v>
      </c>
      <c r="D84" s="429" t="str">
        <f t="shared" ref="D84:Q84" si="11">D17</f>
        <v>201402</v>
      </c>
      <c r="E84" s="429" t="str">
        <f t="shared" si="11"/>
        <v>201403</v>
      </c>
      <c r="F84" s="429" t="str">
        <f t="shared" si="11"/>
        <v>201404</v>
      </c>
      <c r="G84" s="429" t="str">
        <f t="shared" si="11"/>
        <v>201405</v>
      </c>
      <c r="H84" s="429" t="str">
        <f t="shared" si="11"/>
        <v>201406</v>
      </c>
      <c r="I84" s="429" t="str">
        <f t="shared" si="11"/>
        <v>201407</v>
      </c>
      <c r="J84" s="429" t="str">
        <f t="shared" si="11"/>
        <v>201408</v>
      </c>
      <c r="K84" s="429" t="str">
        <f t="shared" si="11"/>
        <v>201409</v>
      </c>
      <c r="L84" s="429" t="str">
        <f t="shared" si="11"/>
        <v>201410</v>
      </c>
      <c r="M84" s="429" t="str">
        <f t="shared" si="11"/>
        <v>201411</v>
      </c>
      <c r="N84" s="429" t="str">
        <f t="shared" si="11"/>
        <v>201412</v>
      </c>
      <c r="O84" s="429" t="str">
        <f t="shared" si="11"/>
        <v>201501</v>
      </c>
      <c r="P84" s="429" t="str">
        <f t="shared" si="11"/>
        <v>201502</v>
      </c>
      <c r="Q84" s="429" t="str">
        <f t="shared" si="11"/>
        <v>201503</v>
      </c>
      <c r="R84" s="429" t="str">
        <f t="shared" ref="R84:Z84" si="12">R17</f>
        <v>201504</v>
      </c>
      <c r="S84" s="429" t="str">
        <f t="shared" si="12"/>
        <v>201505</v>
      </c>
      <c r="T84" s="429" t="str">
        <f t="shared" si="12"/>
        <v>201506</v>
      </c>
      <c r="U84" s="429" t="str">
        <f t="shared" si="12"/>
        <v>201507</v>
      </c>
      <c r="V84" s="429" t="str">
        <f t="shared" si="12"/>
        <v>201508</v>
      </c>
      <c r="W84" s="429" t="str">
        <f t="shared" si="12"/>
        <v>201509</v>
      </c>
      <c r="X84" s="429" t="str">
        <f t="shared" si="12"/>
        <v>201510</v>
      </c>
      <c r="Y84" s="429" t="str">
        <f t="shared" si="12"/>
        <v>201511</v>
      </c>
      <c r="Z84" s="429" t="str">
        <f t="shared" si="12"/>
        <v>201512</v>
      </c>
    </row>
    <row r="85" spans="1:26">
      <c r="B85" s="453" t="s">
        <v>497</v>
      </c>
      <c r="O85" s="449">
        <f t="shared" ref="O85:P90" si="13">O74/$C$59</f>
        <v>95781.290131383983</v>
      </c>
      <c r="P85" s="449">
        <f t="shared" si="13"/>
        <v>120433.66590931543</v>
      </c>
      <c r="Q85" s="450">
        <v>77311.271362244399</v>
      </c>
      <c r="R85" s="449">
        <v>58783.562185122988</v>
      </c>
      <c r="S85" s="449">
        <v>50278.17840561099</v>
      </c>
      <c r="T85" s="450">
        <v>21375.599999999999</v>
      </c>
      <c r="U85" s="434">
        <v>81669.860713227303</v>
      </c>
    </row>
    <row r="86" spans="1:26">
      <c r="B86" s="453" t="s">
        <v>505</v>
      </c>
      <c r="O86" s="449">
        <f t="shared" si="13"/>
        <v>409107.97194507561</v>
      </c>
      <c r="P86" s="449">
        <f t="shared" si="13"/>
        <v>438088.51131087623</v>
      </c>
      <c r="Q86" s="450">
        <v>406447.69337153021</v>
      </c>
      <c r="R86" s="449">
        <v>372934.90072113014</v>
      </c>
      <c r="S86" s="449">
        <v>370525.53590832761</v>
      </c>
      <c r="T86" s="450">
        <v>363944</v>
      </c>
      <c r="U86" s="434">
        <v>391301.98557739804</v>
      </c>
    </row>
    <row r="87" spans="1:26">
      <c r="B87" s="453" t="s">
        <v>506</v>
      </c>
      <c r="O87" s="449">
        <f t="shared" si="13"/>
        <v>154496.69070433668</v>
      </c>
      <c r="P87" s="449">
        <f t="shared" si="13"/>
        <v>269629.55645559618</v>
      </c>
      <c r="Q87" s="450">
        <v>325892.52197965031</v>
      </c>
      <c r="R87" s="449">
        <v>215302.7758569594</v>
      </c>
      <c r="S87" s="449">
        <v>186801.3434752544</v>
      </c>
      <c r="T87" s="450">
        <v>127606</v>
      </c>
      <c r="U87" s="434">
        <v>205215.84510520598</v>
      </c>
    </row>
    <row r="88" spans="1:26">
      <c r="B88" s="453" t="s">
        <v>502</v>
      </c>
      <c r="O88" s="449">
        <f t="shared" si="13"/>
        <v>69795.317593598738</v>
      </c>
      <c r="P88" s="449">
        <f t="shared" si="13"/>
        <v>73504.889854786132</v>
      </c>
      <c r="Q88" s="450">
        <v>66137.113503902016</v>
      </c>
      <c r="R88" s="449">
        <v>34626.88926207646</v>
      </c>
      <c r="S88" s="449">
        <v>36633.606638348319</v>
      </c>
      <c r="T88" s="450">
        <v>30846.400000000001</v>
      </c>
      <c r="U88" s="434">
        <v>47391.089597945276</v>
      </c>
    </row>
    <row r="89" spans="1:26">
      <c r="B89" s="453" t="s">
        <v>503</v>
      </c>
      <c r="O89" s="449">
        <f t="shared" si="13"/>
        <v>79627.580756692681</v>
      </c>
      <c r="P89" s="449">
        <f t="shared" si="13"/>
        <v>58890.645065691991</v>
      </c>
      <c r="Q89" s="450">
        <v>90516.645263261889</v>
      </c>
      <c r="R89" s="449">
        <v>96383.483157166847</v>
      </c>
      <c r="S89" s="449">
        <v>84712.041884816761</v>
      </c>
      <c r="T89" s="450">
        <v>66765</v>
      </c>
      <c r="U89" s="434">
        <v>72948.730613454522</v>
      </c>
    </row>
    <row r="90" spans="1:26">
      <c r="B90" s="453" t="s">
        <v>504</v>
      </c>
      <c r="O90" s="449">
        <f t="shared" si="13"/>
        <v>26643.682702756101</v>
      </c>
      <c r="P90" s="449">
        <f t="shared" si="13"/>
        <v>181689.42013237183</v>
      </c>
      <c r="Q90" s="450">
        <v>4220.0928578484645</v>
      </c>
      <c r="R90" s="449"/>
      <c r="S90" s="449"/>
      <c r="T90" s="450"/>
      <c r="U90" s="434"/>
    </row>
    <row r="91" spans="1:26">
      <c r="B91" s="441" t="s">
        <v>507</v>
      </c>
      <c r="O91" s="449">
        <f>SUM(O85:O90)</f>
        <v>835452.53383384377</v>
      </c>
      <c r="P91" s="449">
        <f t="shared" ref="P91:U91" si="14">SUM(P85:P90)</f>
        <v>1142236.688728638</v>
      </c>
      <c r="Q91" s="449">
        <f t="shared" si="14"/>
        <v>970525.33833843726</v>
      </c>
      <c r="R91" s="449">
        <f t="shared" si="14"/>
        <v>778031.61118245579</v>
      </c>
      <c r="S91" s="449">
        <f t="shared" si="14"/>
        <v>728950.70631235803</v>
      </c>
      <c r="T91" s="449">
        <f t="shared" si="14"/>
        <v>610537</v>
      </c>
      <c r="U91" s="449">
        <f t="shared" si="14"/>
        <v>798527.51160723111</v>
      </c>
    </row>
    <row r="95" spans="1:26">
      <c r="B95" s="465" t="s">
        <v>733</v>
      </c>
      <c r="C95" s="445" t="str">
        <f>C17</f>
        <v>201401</v>
      </c>
      <c r="D95" s="445" t="str">
        <f t="shared" ref="D95:Z95" si="15">D17</f>
        <v>201402</v>
      </c>
      <c r="E95" s="445" t="str">
        <f t="shared" si="15"/>
        <v>201403</v>
      </c>
      <c r="F95" s="445" t="str">
        <f t="shared" si="15"/>
        <v>201404</v>
      </c>
      <c r="G95" s="445" t="str">
        <f t="shared" si="15"/>
        <v>201405</v>
      </c>
      <c r="H95" s="445" t="str">
        <f t="shared" si="15"/>
        <v>201406</v>
      </c>
      <c r="I95" s="445" t="str">
        <f t="shared" si="15"/>
        <v>201407</v>
      </c>
      <c r="J95" s="445" t="str">
        <f t="shared" si="15"/>
        <v>201408</v>
      </c>
      <c r="K95" s="445" t="str">
        <f t="shared" si="15"/>
        <v>201409</v>
      </c>
      <c r="L95" s="445" t="str">
        <f t="shared" si="15"/>
        <v>201410</v>
      </c>
      <c r="M95" s="445" t="str">
        <f t="shared" si="15"/>
        <v>201411</v>
      </c>
      <c r="N95" s="445" t="str">
        <f t="shared" si="15"/>
        <v>201412</v>
      </c>
      <c r="O95" s="445" t="str">
        <f t="shared" si="15"/>
        <v>201501</v>
      </c>
      <c r="P95" s="445" t="str">
        <f t="shared" si="15"/>
        <v>201502</v>
      </c>
      <c r="Q95" s="445" t="str">
        <f t="shared" si="15"/>
        <v>201503</v>
      </c>
      <c r="R95" s="445" t="str">
        <f t="shared" si="15"/>
        <v>201504</v>
      </c>
      <c r="S95" s="445" t="str">
        <f t="shared" si="15"/>
        <v>201505</v>
      </c>
      <c r="T95" s="445" t="str">
        <f t="shared" si="15"/>
        <v>201506</v>
      </c>
      <c r="U95" s="445" t="str">
        <f t="shared" si="15"/>
        <v>201507</v>
      </c>
      <c r="V95" s="445" t="str">
        <f t="shared" si="15"/>
        <v>201508</v>
      </c>
      <c r="W95" s="445" t="str">
        <f t="shared" si="15"/>
        <v>201509</v>
      </c>
      <c r="X95" s="445" t="str">
        <f t="shared" si="15"/>
        <v>201510</v>
      </c>
      <c r="Y95" s="445" t="str">
        <f t="shared" si="15"/>
        <v>201511</v>
      </c>
      <c r="Z95" s="445" t="str">
        <f t="shared" si="15"/>
        <v>201512</v>
      </c>
    </row>
    <row r="96" spans="1:26">
      <c r="A96" s="465" t="s">
        <v>734</v>
      </c>
      <c r="B96" s="453" t="s">
        <v>497</v>
      </c>
      <c r="O96" s="434">
        <v>13131.25506</v>
      </c>
      <c r="P96" s="434">
        <v>16440.39342</v>
      </c>
      <c r="Q96" s="434">
        <v>10589.32116</v>
      </c>
      <c r="R96" s="434">
        <v>8193.2172299999984</v>
      </c>
      <c r="S96" s="434">
        <v>7037.7327899999991</v>
      </c>
      <c r="T96" s="434">
        <v>7806.9598199999991</v>
      </c>
      <c r="U96" s="434">
        <v>11290.662899999998</v>
      </c>
      <c r="V96" s="434">
        <v>11542.931729999998</v>
      </c>
      <c r="W96" s="434">
        <v>8549.4033899999995</v>
      </c>
    </row>
    <row r="97" spans="2:23">
      <c r="B97" s="453" t="s">
        <v>505</v>
      </c>
      <c r="O97" s="434">
        <v>68443.973729999983</v>
      </c>
      <c r="P97" s="434">
        <v>72884.370239999989</v>
      </c>
      <c r="Q97" s="434">
        <v>67953.709889999984</v>
      </c>
      <c r="R97" s="434">
        <v>58921.304310000007</v>
      </c>
      <c r="S97" s="434">
        <v>62629.11170999999</v>
      </c>
      <c r="T97" s="434">
        <v>71257.012199999983</v>
      </c>
      <c r="U97" s="434">
        <v>66579.966089999987</v>
      </c>
      <c r="V97" s="434">
        <v>69452.478810000001</v>
      </c>
      <c r="W97" s="434">
        <v>63870.613289999994</v>
      </c>
    </row>
    <row r="98" spans="2:23">
      <c r="B98" s="453" t="s">
        <v>506</v>
      </c>
      <c r="O98" s="434">
        <v>21147.751349999995</v>
      </c>
      <c r="P98" s="434">
        <v>37458.940859999995</v>
      </c>
      <c r="Q98" s="434">
        <v>44378.553779999995</v>
      </c>
      <c r="R98" s="434">
        <v>29718.797129999992</v>
      </c>
      <c r="S98" s="434">
        <v>25633.196819999997</v>
      </c>
      <c r="T98" s="434">
        <v>21400.590419999993</v>
      </c>
      <c r="U98" s="434">
        <v>28320.13206</v>
      </c>
      <c r="V98" s="434">
        <v>37952.733059999999</v>
      </c>
      <c r="W98" s="434">
        <v>26544.075029999996</v>
      </c>
    </row>
    <row r="99" spans="2:23">
      <c r="B99" s="453" t="s">
        <v>502</v>
      </c>
      <c r="O99" s="434">
        <v>12743.705699999997</v>
      </c>
      <c r="P99" s="434">
        <v>13590.066599999996</v>
      </c>
      <c r="Q99" s="434">
        <v>12136.328819999999</v>
      </c>
      <c r="R99" s="434">
        <v>6693.5305799999996</v>
      </c>
      <c r="S99" s="434">
        <v>6869.5298099999982</v>
      </c>
      <c r="T99" s="434">
        <v>7237.3880699999991</v>
      </c>
      <c r="U99" s="434">
        <v>9086.2932599999986</v>
      </c>
      <c r="V99" s="434">
        <v>10936.3122</v>
      </c>
      <c r="W99" s="434">
        <v>5471.8626599999998</v>
      </c>
    </row>
    <row r="100" spans="2:23">
      <c r="B100" s="453" t="s">
        <v>503</v>
      </c>
      <c r="O100" s="434">
        <v>13312.929959999998</v>
      </c>
      <c r="P100" s="434">
        <v>9658.2617999999984</v>
      </c>
      <c r="Q100" s="434">
        <v>14900.950349999996</v>
      </c>
      <c r="R100" s="434">
        <v>16411.418099999995</v>
      </c>
      <c r="S100" s="434">
        <v>14291.613269999998</v>
      </c>
      <c r="T100" s="434">
        <v>13380.120269999998</v>
      </c>
      <c r="U100" s="434">
        <v>12362.215139999998</v>
      </c>
      <c r="V100" s="434">
        <v>9104.3270999999986</v>
      </c>
      <c r="W100" s="434">
        <v>9349.9223399999992</v>
      </c>
    </row>
    <row r="101" spans="2:23">
      <c r="B101" s="453" t="s">
        <v>504</v>
      </c>
      <c r="O101" s="434">
        <v>3441.7369799999997</v>
      </c>
      <c r="P101" s="434">
        <v>2739.1656600000001</v>
      </c>
      <c r="Q101" s="434"/>
      <c r="R101" s="434"/>
      <c r="S101" s="434"/>
      <c r="T101" s="434"/>
      <c r="U101" s="434"/>
    </row>
    <row r="111" spans="2:23">
      <c r="C111" s="434"/>
    </row>
  </sheetData>
  <sortState ref="B89:C94">
    <sortCondition descending="1" ref="C89"/>
  </sortState>
  <phoneticPr fontId="1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2:FU69"/>
  <sheetViews>
    <sheetView topLeftCell="A109" workbookViewId="0">
      <selection activeCell="R340" sqref="R340"/>
    </sheetView>
  </sheetViews>
  <sheetFormatPr defaultRowHeight="16.5"/>
  <cols>
    <col min="1" max="15" width="9" style="26"/>
    <col min="16" max="16" width="9.25" style="26" bestFit="1" customWidth="1"/>
    <col min="17" max="17" width="11.25" style="26" bestFit="1" customWidth="1"/>
    <col min="18" max="18" width="27.625" style="26" bestFit="1" customWidth="1"/>
    <col min="19" max="19" width="14.375" style="26" bestFit="1" customWidth="1"/>
    <col min="20" max="44" width="11.25" style="26" bestFit="1" customWidth="1"/>
    <col min="45" max="47" width="10" style="26" bestFit="1" customWidth="1"/>
    <col min="48" max="75" width="11.25" style="26" bestFit="1" customWidth="1"/>
    <col min="76" max="78" width="10" style="26" bestFit="1" customWidth="1"/>
    <col min="79" max="105" width="11.25" style="26" bestFit="1" customWidth="1"/>
    <col min="106" max="108" width="10" style="26" bestFit="1" customWidth="1"/>
    <col min="109" max="146" width="11.25" style="26" bestFit="1" customWidth="1"/>
    <col min="147" max="147" width="9" style="26"/>
    <col min="148" max="168" width="11.25" style="26" bestFit="1" customWidth="1"/>
    <col min="169" max="177" width="10" style="26" bestFit="1" customWidth="1"/>
    <col min="178" max="16384" width="9" style="26"/>
  </cols>
  <sheetData>
    <row r="2" spans="16:177">
      <c r="P2" s="26" t="s">
        <v>687</v>
      </c>
      <c r="Q2" s="26" t="s">
        <v>686</v>
      </c>
      <c r="R2" s="384">
        <v>42221</v>
      </c>
    </row>
    <row r="3" spans="16:177">
      <c r="Q3" s="26" t="s">
        <v>688</v>
      </c>
      <c r="R3" s="223">
        <f>DATE(YEAR(R2),MONTH(R2),DAY(R2)-6)</f>
        <v>42215</v>
      </c>
    </row>
    <row r="4" spans="16:177">
      <c r="R4" s="223"/>
    </row>
    <row r="5" spans="16:177">
      <c r="P5" s="26" t="s">
        <v>689</v>
      </c>
      <c r="Q5" s="26" t="s">
        <v>686</v>
      </c>
      <c r="R5" s="223">
        <v>41857</v>
      </c>
    </row>
    <row r="6" spans="16:177">
      <c r="Q6" s="26" t="s">
        <v>688</v>
      </c>
      <c r="R6" s="223">
        <f>DATE(YEAR(R5),MONTH(R5),DAY(R5)-6)</f>
        <v>41851</v>
      </c>
    </row>
    <row r="8" spans="16:177">
      <c r="P8" s="26" t="s">
        <v>690</v>
      </c>
      <c r="Q8" s="26" t="s">
        <v>691</v>
      </c>
      <c r="R8" s="61">
        <v>42186</v>
      </c>
    </row>
    <row r="9" spans="16:177">
      <c r="Q9" s="26" t="s">
        <v>692</v>
      </c>
      <c r="R9" s="61">
        <f>DATE(YEAR(R8),MONTH(R8)-1,DAY(R8))</f>
        <v>42156</v>
      </c>
    </row>
    <row r="10" spans="16:177">
      <c r="Q10" s="26" t="s">
        <v>693</v>
      </c>
      <c r="R10" s="61">
        <f>DATE(YEAR(R8),MONTH(R8)-12,DAY(R8))</f>
        <v>41821</v>
      </c>
      <c r="CW10" s="26" t="s">
        <v>689</v>
      </c>
    </row>
    <row r="11" spans="16:177">
      <c r="R11" s="61"/>
      <c r="S11" s="26" t="s">
        <v>696</v>
      </c>
    </row>
    <row r="12" spans="16:177">
      <c r="S12" s="26">
        <f>YEAR(S14)*100+MONTH(S14)</f>
        <v>201508</v>
      </c>
      <c r="T12" s="26">
        <f>YEAR(T14)*100+MONTH(T14)</f>
        <v>201508</v>
      </c>
      <c r="U12" s="26">
        <f t="shared" ref="U12:CF12" si="0">YEAR(U14)*100+MONTH(U14)</f>
        <v>201508</v>
      </c>
      <c r="V12" s="26">
        <f t="shared" si="0"/>
        <v>201508</v>
      </c>
      <c r="W12" s="26">
        <f t="shared" si="0"/>
        <v>201508</v>
      </c>
      <c r="X12" s="26">
        <f t="shared" si="0"/>
        <v>201507</v>
      </c>
      <c r="Y12" s="26">
        <f t="shared" si="0"/>
        <v>201507</v>
      </c>
      <c r="Z12" s="26">
        <f t="shared" si="0"/>
        <v>201507</v>
      </c>
      <c r="AA12" s="26">
        <f t="shared" si="0"/>
        <v>201507</v>
      </c>
      <c r="AB12" s="26">
        <f t="shared" si="0"/>
        <v>201507</v>
      </c>
      <c r="AC12" s="26">
        <f t="shared" si="0"/>
        <v>201507</v>
      </c>
      <c r="AD12" s="26">
        <f t="shared" si="0"/>
        <v>201507</v>
      </c>
      <c r="AE12" s="26">
        <f t="shared" si="0"/>
        <v>201507</v>
      </c>
      <c r="AF12" s="26">
        <f t="shared" si="0"/>
        <v>201507</v>
      </c>
      <c r="AG12" s="26">
        <f t="shared" si="0"/>
        <v>201507</v>
      </c>
      <c r="AH12" s="26">
        <f t="shared" si="0"/>
        <v>201507</v>
      </c>
      <c r="AI12" s="26">
        <f t="shared" si="0"/>
        <v>201507</v>
      </c>
      <c r="AJ12" s="26">
        <f t="shared" si="0"/>
        <v>201507</v>
      </c>
      <c r="AK12" s="26">
        <f t="shared" si="0"/>
        <v>201507</v>
      </c>
      <c r="AL12" s="26">
        <f t="shared" si="0"/>
        <v>201507</v>
      </c>
      <c r="AM12" s="26">
        <f t="shared" si="0"/>
        <v>201507</v>
      </c>
      <c r="AN12" s="26">
        <f t="shared" si="0"/>
        <v>201507</v>
      </c>
      <c r="AO12" s="26">
        <f t="shared" si="0"/>
        <v>201507</v>
      </c>
      <c r="AP12" s="26">
        <f t="shared" si="0"/>
        <v>201507</v>
      </c>
      <c r="AQ12" s="26">
        <f t="shared" si="0"/>
        <v>201507</v>
      </c>
      <c r="AR12" s="26">
        <f t="shared" si="0"/>
        <v>201507</v>
      </c>
      <c r="AS12" s="26">
        <f t="shared" si="0"/>
        <v>201507</v>
      </c>
      <c r="AT12" s="26">
        <f t="shared" si="0"/>
        <v>201507</v>
      </c>
      <c r="AU12" s="26">
        <f t="shared" si="0"/>
        <v>201507</v>
      </c>
      <c r="AV12" s="26">
        <f t="shared" si="0"/>
        <v>201507</v>
      </c>
      <c r="AW12" s="26">
        <f t="shared" si="0"/>
        <v>201507</v>
      </c>
      <c r="AX12" s="26">
        <f t="shared" si="0"/>
        <v>201507</v>
      </c>
      <c r="AY12" s="26">
        <f t="shared" si="0"/>
        <v>201507</v>
      </c>
      <c r="AZ12" s="26">
        <f t="shared" si="0"/>
        <v>201507</v>
      </c>
      <c r="BA12" s="26">
        <f t="shared" si="0"/>
        <v>201507</v>
      </c>
      <c r="BB12" s="26">
        <f t="shared" si="0"/>
        <v>201507</v>
      </c>
      <c r="BC12" s="26">
        <f t="shared" si="0"/>
        <v>201506</v>
      </c>
      <c r="BD12" s="26">
        <f t="shared" si="0"/>
        <v>201506</v>
      </c>
      <c r="BE12" s="26">
        <f t="shared" si="0"/>
        <v>201506</v>
      </c>
      <c r="BF12" s="26">
        <f t="shared" si="0"/>
        <v>201506</v>
      </c>
      <c r="BG12" s="26">
        <f t="shared" si="0"/>
        <v>201506</v>
      </c>
      <c r="BH12" s="26">
        <f t="shared" si="0"/>
        <v>201506</v>
      </c>
      <c r="BI12" s="26">
        <f t="shared" si="0"/>
        <v>201506</v>
      </c>
      <c r="BJ12" s="26">
        <f t="shared" si="0"/>
        <v>201506</v>
      </c>
      <c r="BK12" s="26">
        <f t="shared" si="0"/>
        <v>201506</v>
      </c>
      <c r="BL12" s="26">
        <f t="shared" si="0"/>
        <v>201506</v>
      </c>
      <c r="BM12" s="26">
        <f t="shared" si="0"/>
        <v>201506</v>
      </c>
      <c r="BN12" s="26">
        <f t="shared" si="0"/>
        <v>201506</v>
      </c>
      <c r="BO12" s="26">
        <f t="shared" si="0"/>
        <v>201506</v>
      </c>
      <c r="BP12" s="26">
        <f t="shared" si="0"/>
        <v>201506</v>
      </c>
      <c r="BQ12" s="26">
        <f t="shared" si="0"/>
        <v>201506</v>
      </c>
      <c r="BR12" s="26">
        <f t="shared" si="0"/>
        <v>201506</v>
      </c>
      <c r="BS12" s="26">
        <f t="shared" si="0"/>
        <v>201506</v>
      </c>
      <c r="BT12" s="26">
        <f t="shared" si="0"/>
        <v>201506</v>
      </c>
      <c r="BU12" s="26">
        <f t="shared" si="0"/>
        <v>201506</v>
      </c>
      <c r="BV12" s="26">
        <f t="shared" si="0"/>
        <v>201506</v>
      </c>
      <c r="BW12" s="26">
        <f t="shared" si="0"/>
        <v>201506</v>
      </c>
      <c r="BX12" s="26">
        <f t="shared" si="0"/>
        <v>201506</v>
      </c>
      <c r="BY12" s="26">
        <f t="shared" si="0"/>
        <v>201506</v>
      </c>
      <c r="BZ12" s="26">
        <f t="shared" si="0"/>
        <v>201506</v>
      </c>
      <c r="CA12" s="26">
        <f t="shared" si="0"/>
        <v>201506</v>
      </c>
      <c r="CB12" s="26">
        <f t="shared" si="0"/>
        <v>201506</v>
      </c>
      <c r="CC12" s="26">
        <f t="shared" si="0"/>
        <v>201506</v>
      </c>
      <c r="CD12" s="26">
        <f t="shared" si="0"/>
        <v>201506</v>
      </c>
      <c r="CE12" s="26">
        <f t="shared" si="0"/>
        <v>201506</v>
      </c>
      <c r="CF12" s="26">
        <f t="shared" si="0"/>
        <v>201506</v>
      </c>
      <c r="CG12" s="26">
        <f t="shared" ref="CG12:EP12" si="1">YEAR(CG14)*100+MONTH(CG14)</f>
        <v>201505</v>
      </c>
      <c r="CH12" s="26">
        <f t="shared" si="1"/>
        <v>201505</v>
      </c>
      <c r="CI12" s="26">
        <f t="shared" si="1"/>
        <v>201505</v>
      </c>
      <c r="CJ12" s="26">
        <f t="shared" si="1"/>
        <v>201505</v>
      </c>
      <c r="CK12" s="26">
        <f t="shared" si="1"/>
        <v>201505</v>
      </c>
      <c r="CL12" s="26">
        <f t="shared" si="1"/>
        <v>201505</v>
      </c>
      <c r="CM12" s="26">
        <f t="shared" si="1"/>
        <v>201505</v>
      </c>
      <c r="CN12" s="26">
        <f t="shared" si="1"/>
        <v>201505</v>
      </c>
      <c r="CO12" s="26">
        <f t="shared" si="1"/>
        <v>201505</v>
      </c>
      <c r="CP12" s="26">
        <f t="shared" si="1"/>
        <v>201505</v>
      </c>
      <c r="CQ12" s="26">
        <f t="shared" si="1"/>
        <v>201505</v>
      </c>
      <c r="CR12" s="26">
        <f t="shared" si="1"/>
        <v>201505</v>
      </c>
      <c r="CS12" s="26">
        <f t="shared" si="1"/>
        <v>201505</v>
      </c>
      <c r="CT12" s="26">
        <f t="shared" si="1"/>
        <v>201505</v>
      </c>
      <c r="CW12" s="26">
        <f t="shared" si="1"/>
        <v>201408</v>
      </c>
      <c r="CX12" s="26">
        <f t="shared" si="1"/>
        <v>201408</v>
      </c>
      <c r="CY12" s="26">
        <f t="shared" si="1"/>
        <v>201408</v>
      </c>
      <c r="CZ12" s="26">
        <f t="shared" si="1"/>
        <v>201408</v>
      </c>
      <c r="DA12" s="26">
        <f t="shared" si="1"/>
        <v>201408</v>
      </c>
      <c r="DB12" s="26">
        <f t="shared" si="1"/>
        <v>201408</v>
      </c>
      <c r="DC12" s="26">
        <f t="shared" si="1"/>
        <v>201407</v>
      </c>
      <c r="DD12" s="26">
        <f t="shared" si="1"/>
        <v>201407</v>
      </c>
      <c r="DE12" s="26">
        <f t="shared" si="1"/>
        <v>201407</v>
      </c>
      <c r="DF12" s="26">
        <f t="shared" si="1"/>
        <v>201407</v>
      </c>
      <c r="DG12" s="26">
        <f t="shared" si="1"/>
        <v>201407</v>
      </c>
      <c r="DH12" s="26">
        <f t="shared" si="1"/>
        <v>201407</v>
      </c>
      <c r="DI12" s="26">
        <f t="shared" si="1"/>
        <v>201407</v>
      </c>
      <c r="DJ12" s="26">
        <f t="shared" si="1"/>
        <v>201407</v>
      </c>
      <c r="DK12" s="26">
        <f t="shared" si="1"/>
        <v>201407</v>
      </c>
      <c r="DL12" s="26">
        <f t="shared" si="1"/>
        <v>201407</v>
      </c>
      <c r="DM12" s="26">
        <f t="shared" si="1"/>
        <v>201407</v>
      </c>
      <c r="DN12" s="26">
        <f t="shared" si="1"/>
        <v>201407</v>
      </c>
      <c r="DO12" s="26">
        <f t="shared" si="1"/>
        <v>201407</v>
      </c>
      <c r="DP12" s="26">
        <f t="shared" si="1"/>
        <v>201407</v>
      </c>
      <c r="DQ12" s="26">
        <f t="shared" si="1"/>
        <v>201407</v>
      </c>
      <c r="DR12" s="26">
        <f t="shared" si="1"/>
        <v>201407</v>
      </c>
      <c r="DS12" s="26">
        <f t="shared" si="1"/>
        <v>201407</v>
      </c>
      <c r="DT12" s="26">
        <f t="shared" si="1"/>
        <v>201407</v>
      </c>
      <c r="DU12" s="26">
        <f t="shared" si="1"/>
        <v>201407</v>
      </c>
      <c r="DV12" s="26">
        <f t="shared" si="1"/>
        <v>201407</v>
      </c>
      <c r="DW12" s="26">
        <f t="shared" si="1"/>
        <v>201407</v>
      </c>
      <c r="DX12" s="26">
        <f t="shared" si="1"/>
        <v>201407</v>
      </c>
      <c r="DY12" s="26">
        <f t="shared" si="1"/>
        <v>201407</v>
      </c>
      <c r="DZ12" s="26">
        <f t="shared" si="1"/>
        <v>201407</v>
      </c>
      <c r="EA12" s="26">
        <f t="shared" si="1"/>
        <v>201407</v>
      </c>
      <c r="EB12" s="26">
        <f t="shared" si="1"/>
        <v>201407</v>
      </c>
      <c r="EC12" s="26">
        <f t="shared" si="1"/>
        <v>201407</v>
      </c>
      <c r="ED12" s="26">
        <f t="shared" si="1"/>
        <v>201407</v>
      </c>
      <c r="EE12" s="26">
        <f t="shared" si="1"/>
        <v>201407</v>
      </c>
      <c r="EF12" s="26">
        <f t="shared" si="1"/>
        <v>201407</v>
      </c>
      <c r="EG12" s="26">
        <f t="shared" si="1"/>
        <v>201407</v>
      </c>
      <c r="EH12" s="26">
        <f t="shared" si="1"/>
        <v>201406</v>
      </c>
      <c r="EI12" s="26">
        <f t="shared" si="1"/>
        <v>201406</v>
      </c>
      <c r="EJ12" s="26">
        <f t="shared" si="1"/>
        <v>201406</v>
      </c>
      <c r="EK12" s="26">
        <f t="shared" si="1"/>
        <v>201406</v>
      </c>
      <c r="EL12" s="26">
        <f t="shared" si="1"/>
        <v>201406</v>
      </c>
      <c r="EM12" s="26">
        <f t="shared" si="1"/>
        <v>201406</v>
      </c>
      <c r="EN12" s="26">
        <f t="shared" si="1"/>
        <v>201406</v>
      </c>
      <c r="EO12" s="26">
        <f t="shared" si="1"/>
        <v>201406</v>
      </c>
      <c r="EP12" s="26">
        <f t="shared" si="1"/>
        <v>201406</v>
      </c>
    </row>
    <row r="13" spans="16:177">
      <c r="R13" s="25" t="s">
        <v>686</v>
      </c>
      <c r="S13" s="26">
        <v>0</v>
      </c>
      <c r="T13" s="26">
        <v>1</v>
      </c>
      <c r="U13" s="26">
        <v>2</v>
      </c>
      <c r="V13" s="26">
        <v>3</v>
      </c>
      <c r="W13" s="26">
        <v>4</v>
      </c>
      <c r="X13" s="26">
        <v>5</v>
      </c>
      <c r="Y13" s="26">
        <v>6</v>
      </c>
      <c r="Z13" s="26">
        <v>7</v>
      </c>
      <c r="AA13" s="26">
        <v>8</v>
      </c>
      <c r="AB13" s="26">
        <v>9</v>
      </c>
      <c r="AC13" s="26">
        <v>10</v>
      </c>
      <c r="AD13" s="26">
        <v>11</v>
      </c>
      <c r="AE13" s="26">
        <v>12</v>
      </c>
      <c r="AF13" s="26">
        <v>13</v>
      </c>
      <c r="AG13" s="26">
        <v>14</v>
      </c>
      <c r="AH13" s="26">
        <v>15</v>
      </c>
      <c r="AI13" s="26">
        <v>16</v>
      </c>
      <c r="AJ13" s="26">
        <v>17</v>
      </c>
      <c r="AK13" s="26">
        <v>18</v>
      </c>
      <c r="AL13" s="26">
        <v>19</v>
      </c>
      <c r="AM13" s="26">
        <v>20</v>
      </c>
      <c r="AN13" s="26">
        <v>21</v>
      </c>
      <c r="AO13" s="26">
        <v>22</v>
      </c>
      <c r="AP13" s="26">
        <v>23</v>
      </c>
      <c r="AQ13" s="26">
        <v>24</v>
      </c>
      <c r="AR13" s="26">
        <v>25</v>
      </c>
      <c r="AS13" s="26">
        <v>26</v>
      </c>
      <c r="AT13" s="26">
        <v>27</v>
      </c>
      <c r="AU13" s="26">
        <v>28</v>
      </c>
      <c r="AV13" s="26">
        <v>29</v>
      </c>
      <c r="AW13" s="26">
        <v>30</v>
      </c>
      <c r="AX13" s="26">
        <v>31</v>
      </c>
      <c r="AY13" s="26">
        <v>32</v>
      </c>
      <c r="AZ13" s="26">
        <v>33</v>
      </c>
      <c r="BA13" s="26">
        <v>34</v>
      </c>
      <c r="BB13" s="26">
        <v>35</v>
      </c>
      <c r="BC13" s="26">
        <v>36</v>
      </c>
      <c r="BD13" s="26">
        <v>37</v>
      </c>
      <c r="BE13" s="26">
        <v>38</v>
      </c>
      <c r="BF13" s="26">
        <v>39</v>
      </c>
      <c r="BG13" s="26">
        <v>40</v>
      </c>
      <c r="BH13" s="26">
        <v>41</v>
      </c>
      <c r="BI13" s="26">
        <v>42</v>
      </c>
      <c r="BJ13" s="26">
        <v>43</v>
      </c>
      <c r="BK13" s="26">
        <v>44</v>
      </c>
      <c r="BL13" s="26">
        <v>45</v>
      </c>
      <c r="BM13" s="26">
        <v>46</v>
      </c>
      <c r="BN13" s="26">
        <v>47</v>
      </c>
      <c r="BO13" s="26">
        <v>48</v>
      </c>
      <c r="BP13" s="26">
        <v>49</v>
      </c>
      <c r="BQ13" s="26">
        <v>50</v>
      </c>
      <c r="BR13" s="26">
        <v>51</v>
      </c>
      <c r="BS13" s="26">
        <v>52</v>
      </c>
      <c r="BT13" s="26">
        <v>53</v>
      </c>
      <c r="BU13" s="26">
        <v>54</v>
      </c>
      <c r="BV13" s="26">
        <v>55</v>
      </c>
      <c r="BW13" s="26">
        <v>56</v>
      </c>
      <c r="BX13" s="26">
        <v>57</v>
      </c>
      <c r="BY13" s="26">
        <v>58</v>
      </c>
      <c r="BZ13" s="26">
        <v>59</v>
      </c>
      <c r="CA13" s="26">
        <v>60</v>
      </c>
      <c r="CB13" s="26">
        <v>61</v>
      </c>
      <c r="CC13" s="26">
        <v>62</v>
      </c>
      <c r="CD13" s="26">
        <v>63</v>
      </c>
      <c r="CE13" s="26">
        <v>64</v>
      </c>
      <c r="CF13" s="26">
        <v>65</v>
      </c>
      <c r="CG13" s="26">
        <v>66</v>
      </c>
      <c r="CH13" s="26">
        <v>67</v>
      </c>
      <c r="CI13" s="26">
        <v>68</v>
      </c>
      <c r="CJ13" s="26">
        <v>69</v>
      </c>
      <c r="CK13" s="26">
        <v>70</v>
      </c>
      <c r="CL13" s="26">
        <v>71</v>
      </c>
      <c r="CM13" s="26">
        <v>72</v>
      </c>
      <c r="CN13" s="26">
        <v>73</v>
      </c>
      <c r="CO13" s="26">
        <v>74</v>
      </c>
      <c r="CP13" s="26">
        <v>75</v>
      </c>
      <c r="CQ13" s="26">
        <v>76</v>
      </c>
      <c r="CR13" s="26">
        <v>77</v>
      </c>
      <c r="CS13" s="26">
        <v>78</v>
      </c>
      <c r="CT13" s="26">
        <v>79</v>
      </c>
      <c r="CW13" s="26">
        <v>0</v>
      </c>
      <c r="CX13" s="26">
        <v>1</v>
      </c>
      <c r="CY13" s="26">
        <v>2</v>
      </c>
      <c r="CZ13" s="26">
        <v>3</v>
      </c>
      <c r="DA13" s="26">
        <v>4</v>
      </c>
      <c r="DB13" s="26">
        <v>5</v>
      </c>
      <c r="DC13" s="26">
        <v>6</v>
      </c>
      <c r="DD13" s="26">
        <v>7</v>
      </c>
      <c r="DE13" s="26">
        <v>8</v>
      </c>
      <c r="DF13" s="26">
        <v>9</v>
      </c>
      <c r="DG13" s="26">
        <v>10</v>
      </c>
      <c r="DH13" s="26">
        <v>11</v>
      </c>
      <c r="DI13" s="26">
        <v>12</v>
      </c>
      <c r="DJ13" s="26">
        <v>13</v>
      </c>
      <c r="DK13" s="26">
        <v>14</v>
      </c>
      <c r="DL13" s="26">
        <v>15</v>
      </c>
      <c r="DM13" s="26">
        <v>16</v>
      </c>
      <c r="DN13" s="26">
        <v>17</v>
      </c>
      <c r="DO13" s="26">
        <v>18</v>
      </c>
      <c r="DP13" s="26">
        <v>19</v>
      </c>
      <c r="DQ13" s="26">
        <v>20</v>
      </c>
      <c r="DR13" s="26">
        <v>21</v>
      </c>
      <c r="DS13" s="26">
        <v>22</v>
      </c>
      <c r="DT13" s="26">
        <v>23</v>
      </c>
      <c r="DU13" s="26">
        <v>24</v>
      </c>
      <c r="DV13" s="26">
        <v>25</v>
      </c>
      <c r="DW13" s="26">
        <v>26</v>
      </c>
      <c r="DX13" s="26">
        <v>27</v>
      </c>
      <c r="DY13" s="26">
        <v>28</v>
      </c>
      <c r="DZ13" s="26">
        <v>29</v>
      </c>
      <c r="EA13" s="26">
        <v>30</v>
      </c>
      <c r="EB13" s="26">
        <v>31</v>
      </c>
      <c r="EC13" s="26">
        <v>32</v>
      </c>
      <c r="ED13" s="26">
        <v>33</v>
      </c>
      <c r="EE13" s="26">
        <v>34</v>
      </c>
      <c r="EF13" s="26">
        <v>35</v>
      </c>
      <c r="EG13" s="26">
        <v>36</v>
      </c>
      <c r="EH13" s="26">
        <v>37</v>
      </c>
      <c r="EI13" s="26">
        <v>38</v>
      </c>
      <c r="EJ13" s="26">
        <v>39</v>
      </c>
      <c r="EK13" s="26">
        <v>40</v>
      </c>
      <c r="EL13" s="26">
        <v>41</v>
      </c>
      <c r="EM13" s="26">
        <v>42</v>
      </c>
      <c r="EN13" s="26">
        <v>43</v>
      </c>
      <c r="EO13" s="26">
        <v>44</v>
      </c>
      <c r="EP13" s="26">
        <v>45</v>
      </c>
    </row>
    <row r="14" spans="16:177">
      <c r="R14" s="383"/>
      <c r="S14" s="384">
        <f>R2</f>
        <v>42221</v>
      </c>
      <c r="T14" s="384">
        <f>DATE(YEAR(S14),MONTH(S14),DAY(S14)-1)</f>
        <v>42220</v>
      </c>
      <c r="U14" s="384">
        <f t="shared" ref="U14:CF14" si="2">DATE(YEAR(T14),MONTH(T14),DAY(T14)-1)</f>
        <v>42219</v>
      </c>
      <c r="V14" s="384">
        <f t="shared" si="2"/>
        <v>42218</v>
      </c>
      <c r="W14" s="384">
        <f t="shared" si="2"/>
        <v>42217</v>
      </c>
      <c r="X14" s="384">
        <f t="shared" si="2"/>
        <v>42216</v>
      </c>
      <c r="Y14" s="384">
        <f t="shared" si="2"/>
        <v>42215</v>
      </c>
      <c r="Z14" s="384">
        <f t="shared" si="2"/>
        <v>42214</v>
      </c>
      <c r="AA14" s="384">
        <f t="shared" si="2"/>
        <v>42213</v>
      </c>
      <c r="AB14" s="384">
        <f t="shared" si="2"/>
        <v>42212</v>
      </c>
      <c r="AC14" s="384">
        <f t="shared" si="2"/>
        <v>42211</v>
      </c>
      <c r="AD14" s="384">
        <f t="shared" si="2"/>
        <v>42210</v>
      </c>
      <c r="AE14" s="384">
        <f t="shared" si="2"/>
        <v>42209</v>
      </c>
      <c r="AF14" s="384">
        <f t="shared" si="2"/>
        <v>42208</v>
      </c>
      <c r="AG14" s="384">
        <f t="shared" si="2"/>
        <v>42207</v>
      </c>
      <c r="AH14" s="384">
        <f t="shared" si="2"/>
        <v>42206</v>
      </c>
      <c r="AI14" s="384">
        <f t="shared" si="2"/>
        <v>42205</v>
      </c>
      <c r="AJ14" s="384">
        <f t="shared" si="2"/>
        <v>42204</v>
      </c>
      <c r="AK14" s="384">
        <f t="shared" si="2"/>
        <v>42203</v>
      </c>
      <c r="AL14" s="384">
        <f t="shared" si="2"/>
        <v>42202</v>
      </c>
      <c r="AM14" s="384">
        <f t="shared" si="2"/>
        <v>42201</v>
      </c>
      <c r="AN14" s="384">
        <f t="shared" si="2"/>
        <v>42200</v>
      </c>
      <c r="AO14" s="384">
        <f t="shared" si="2"/>
        <v>42199</v>
      </c>
      <c r="AP14" s="384">
        <f t="shared" si="2"/>
        <v>42198</v>
      </c>
      <c r="AQ14" s="384">
        <f t="shared" si="2"/>
        <v>42197</v>
      </c>
      <c r="AR14" s="384">
        <f t="shared" si="2"/>
        <v>42196</v>
      </c>
      <c r="AS14" s="384">
        <f t="shared" si="2"/>
        <v>42195</v>
      </c>
      <c r="AT14" s="384">
        <f t="shared" si="2"/>
        <v>42194</v>
      </c>
      <c r="AU14" s="384">
        <f t="shared" si="2"/>
        <v>42193</v>
      </c>
      <c r="AV14" s="384">
        <f t="shared" si="2"/>
        <v>42192</v>
      </c>
      <c r="AW14" s="384">
        <f t="shared" si="2"/>
        <v>42191</v>
      </c>
      <c r="AX14" s="384">
        <f t="shared" si="2"/>
        <v>42190</v>
      </c>
      <c r="AY14" s="384">
        <f t="shared" si="2"/>
        <v>42189</v>
      </c>
      <c r="AZ14" s="384">
        <f t="shared" si="2"/>
        <v>42188</v>
      </c>
      <c r="BA14" s="384">
        <f t="shared" si="2"/>
        <v>42187</v>
      </c>
      <c r="BB14" s="384">
        <f t="shared" si="2"/>
        <v>42186</v>
      </c>
      <c r="BC14" s="384">
        <f t="shared" si="2"/>
        <v>42185</v>
      </c>
      <c r="BD14" s="384">
        <f t="shared" si="2"/>
        <v>42184</v>
      </c>
      <c r="BE14" s="384">
        <f t="shared" si="2"/>
        <v>42183</v>
      </c>
      <c r="BF14" s="384">
        <f t="shared" si="2"/>
        <v>42182</v>
      </c>
      <c r="BG14" s="384">
        <f t="shared" si="2"/>
        <v>42181</v>
      </c>
      <c r="BH14" s="384">
        <f t="shared" si="2"/>
        <v>42180</v>
      </c>
      <c r="BI14" s="384">
        <f t="shared" si="2"/>
        <v>42179</v>
      </c>
      <c r="BJ14" s="384">
        <f t="shared" si="2"/>
        <v>42178</v>
      </c>
      <c r="BK14" s="384">
        <f t="shared" si="2"/>
        <v>42177</v>
      </c>
      <c r="BL14" s="384">
        <f t="shared" si="2"/>
        <v>42176</v>
      </c>
      <c r="BM14" s="384">
        <f t="shared" si="2"/>
        <v>42175</v>
      </c>
      <c r="BN14" s="384">
        <f t="shared" si="2"/>
        <v>42174</v>
      </c>
      <c r="BO14" s="384">
        <f t="shared" si="2"/>
        <v>42173</v>
      </c>
      <c r="BP14" s="384">
        <f t="shared" si="2"/>
        <v>42172</v>
      </c>
      <c r="BQ14" s="384">
        <f t="shared" si="2"/>
        <v>42171</v>
      </c>
      <c r="BR14" s="384">
        <f t="shared" si="2"/>
        <v>42170</v>
      </c>
      <c r="BS14" s="384">
        <f t="shared" si="2"/>
        <v>42169</v>
      </c>
      <c r="BT14" s="384">
        <f t="shared" si="2"/>
        <v>42168</v>
      </c>
      <c r="BU14" s="384">
        <f t="shared" si="2"/>
        <v>42167</v>
      </c>
      <c r="BV14" s="384">
        <f t="shared" si="2"/>
        <v>42166</v>
      </c>
      <c r="BW14" s="384">
        <f t="shared" si="2"/>
        <v>42165</v>
      </c>
      <c r="BX14" s="384">
        <f t="shared" si="2"/>
        <v>42164</v>
      </c>
      <c r="BY14" s="384">
        <f t="shared" si="2"/>
        <v>42163</v>
      </c>
      <c r="BZ14" s="384">
        <f t="shared" si="2"/>
        <v>42162</v>
      </c>
      <c r="CA14" s="384">
        <f t="shared" si="2"/>
        <v>42161</v>
      </c>
      <c r="CB14" s="384">
        <f t="shared" si="2"/>
        <v>42160</v>
      </c>
      <c r="CC14" s="384">
        <f t="shared" si="2"/>
        <v>42159</v>
      </c>
      <c r="CD14" s="384">
        <f t="shared" si="2"/>
        <v>42158</v>
      </c>
      <c r="CE14" s="384">
        <f t="shared" si="2"/>
        <v>42157</v>
      </c>
      <c r="CF14" s="384">
        <f t="shared" si="2"/>
        <v>42156</v>
      </c>
      <c r="CG14" s="384">
        <f t="shared" ref="CG14:CT14" si="3">DATE(YEAR(CF14),MONTH(CF14),DAY(CF14)-1)</f>
        <v>42155</v>
      </c>
      <c r="CH14" s="384">
        <f t="shared" si="3"/>
        <v>42154</v>
      </c>
      <c r="CI14" s="384">
        <f t="shared" si="3"/>
        <v>42153</v>
      </c>
      <c r="CJ14" s="384">
        <f t="shared" si="3"/>
        <v>42152</v>
      </c>
      <c r="CK14" s="384">
        <f t="shared" si="3"/>
        <v>42151</v>
      </c>
      <c r="CL14" s="384">
        <f t="shared" si="3"/>
        <v>42150</v>
      </c>
      <c r="CM14" s="384">
        <f t="shared" si="3"/>
        <v>42149</v>
      </c>
      <c r="CN14" s="384">
        <f t="shared" si="3"/>
        <v>42148</v>
      </c>
      <c r="CO14" s="384">
        <f t="shared" si="3"/>
        <v>42147</v>
      </c>
      <c r="CP14" s="384">
        <f t="shared" si="3"/>
        <v>42146</v>
      </c>
      <c r="CQ14" s="384">
        <f t="shared" si="3"/>
        <v>42145</v>
      </c>
      <c r="CR14" s="384">
        <f t="shared" si="3"/>
        <v>42144</v>
      </c>
      <c r="CS14" s="384">
        <f t="shared" si="3"/>
        <v>42143</v>
      </c>
      <c r="CT14" s="384">
        <f t="shared" si="3"/>
        <v>42142</v>
      </c>
      <c r="CU14" s="384"/>
      <c r="CV14" s="384"/>
      <c r="CW14" s="384">
        <f>R5</f>
        <v>41857</v>
      </c>
      <c r="CX14" s="384">
        <f>DATE(YEAR(CW14),MONTH(CW14),DAY(CW14)-1)</f>
        <v>41856</v>
      </c>
      <c r="CY14" s="384">
        <f t="shared" ref="CY14:EP14" si="4">DATE(YEAR(CX14),MONTH(CX14),DAY(CX14)-1)</f>
        <v>41855</v>
      </c>
      <c r="CZ14" s="384">
        <f t="shared" si="4"/>
        <v>41854</v>
      </c>
      <c r="DA14" s="384">
        <f t="shared" si="4"/>
        <v>41853</v>
      </c>
      <c r="DB14" s="384">
        <f t="shared" si="4"/>
        <v>41852</v>
      </c>
      <c r="DC14" s="384">
        <f t="shared" si="4"/>
        <v>41851</v>
      </c>
      <c r="DD14" s="384">
        <f t="shared" si="4"/>
        <v>41850</v>
      </c>
      <c r="DE14" s="384">
        <f t="shared" si="4"/>
        <v>41849</v>
      </c>
      <c r="DF14" s="384">
        <f t="shared" si="4"/>
        <v>41848</v>
      </c>
      <c r="DG14" s="384">
        <f t="shared" si="4"/>
        <v>41847</v>
      </c>
      <c r="DH14" s="384">
        <f t="shared" si="4"/>
        <v>41846</v>
      </c>
      <c r="DI14" s="384">
        <f t="shared" si="4"/>
        <v>41845</v>
      </c>
      <c r="DJ14" s="384">
        <f t="shared" si="4"/>
        <v>41844</v>
      </c>
      <c r="DK14" s="384">
        <f t="shared" si="4"/>
        <v>41843</v>
      </c>
      <c r="DL14" s="384">
        <f t="shared" si="4"/>
        <v>41842</v>
      </c>
      <c r="DM14" s="384">
        <f t="shared" si="4"/>
        <v>41841</v>
      </c>
      <c r="DN14" s="384">
        <f t="shared" si="4"/>
        <v>41840</v>
      </c>
      <c r="DO14" s="384">
        <f t="shared" si="4"/>
        <v>41839</v>
      </c>
      <c r="DP14" s="384">
        <f t="shared" si="4"/>
        <v>41838</v>
      </c>
      <c r="DQ14" s="384">
        <f t="shared" si="4"/>
        <v>41837</v>
      </c>
      <c r="DR14" s="384">
        <f t="shared" si="4"/>
        <v>41836</v>
      </c>
      <c r="DS14" s="384">
        <f t="shared" si="4"/>
        <v>41835</v>
      </c>
      <c r="DT14" s="384">
        <f t="shared" si="4"/>
        <v>41834</v>
      </c>
      <c r="DU14" s="384">
        <f t="shared" si="4"/>
        <v>41833</v>
      </c>
      <c r="DV14" s="384">
        <f>DATE(YEAR(DU14),MONTH(DU14),DAY(DU14)-1)</f>
        <v>41832</v>
      </c>
      <c r="DW14" s="384">
        <f t="shared" si="4"/>
        <v>41831</v>
      </c>
      <c r="DX14" s="384">
        <f t="shared" si="4"/>
        <v>41830</v>
      </c>
      <c r="DY14" s="384">
        <f t="shared" si="4"/>
        <v>41829</v>
      </c>
      <c r="DZ14" s="384">
        <f t="shared" si="4"/>
        <v>41828</v>
      </c>
      <c r="EA14" s="384">
        <f t="shared" si="4"/>
        <v>41827</v>
      </c>
      <c r="EB14" s="384">
        <f t="shared" si="4"/>
        <v>41826</v>
      </c>
      <c r="EC14" s="384">
        <f t="shared" si="4"/>
        <v>41825</v>
      </c>
      <c r="ED14" s="384">
        <f t="shared" si="4"/>
        <v>41824</v>
      </c>
      <c r="EE14" s="384">
        <f t="shared" si="4"/>
        <v>41823</v>
      </c>
      <c r="EF14" s="384">
        <f>DATE(YEAR(EE14),MONTH(EE14),DAY(EE14)-1)</f>
        <v>41822</v>
      </c>
      <c r="EG14" s="384">
        <f t="shared" si="4"/>
        <v>41821</v>
      </c>
      <c r="EH14" s="384">
        <f t="shared" si="4"/>
        <v>41820</v>
      </c>
      <c r="EI14" s="384">
        <f t="shared" si="4"/>
        <v>41819</v>
      </c>
      <c r="EJ14" s="384">
        <f t="shared" si="4"/>
        <v>41818</v>
      </c>
      <c r="EK14" s="384">
        <f t="shared" si="4"/>
        <v>41817</v>
      </c>
      <c r="EL14" s="384">
        <f t="shared" si="4"/>
        <v>41816</v>
      </c>
      <c r="EM14" s="384">
        <f t="shared" si="4"/>
        <v>41815</v>
      </c>
      <c r="EN14" s="384">
        <f t="shared" si="4"/>
        <v>41814</v>
      </c>
      <c r="EO14" s="384">
        <f t="shared" si="4"/>
        <v>41813</v>
      </c>
      <c r="EP14" s="384">
        <f t="shared" si="4"/>
        <v>41812</v>
      </c>
      <c r="ER14" s="384"/>
      <c r="ES14" s="384"/>
      <c r="ET14" s="384"/>
      <c r="EU14" s="384"/>
      <c r="EV14" s="384"/>
      <c r="EW14" s="384"/>
      <c r="EX14" s="384"/>
      <c r="EY14" s="384"/>
      <c r="EZ14" s="384"/>
      <c r="FA14" s="384"/>
      <c r="FB14" s="384"/>
      <c r="FC14" s="384"/>
      <c r="FD14" s="384"/>
      <c r="FE14" s="384"/>
      <c r="FF14" s="384"/>
      <c r="FG14" s="384"/>
      <c r="FH14" s="384"/>
      <c r="FI14" s="384"/>
      <c r="FJ14" s="384"/>
      <c r="FK14" s="384"/>
      <c r="FL14" s="384"/>
      <c r="FM14" s="384"/>
      <c r="FN14" s="384"/>
      <c r="FO14" s="384"/>
      <c r="FP14" s="384"/>
      <c r="FQ14" s="384"/>
      <c r="FR14" s="384"/>
      <c r="FS14" s="384"/>
      <c r="FT14" s="384"/>
      <c r="FU14" s="384"/>
    </row>
    <row r="15" spans="16:177">
      <c r="Q15" s="26">
        <v>2</v>
      </c>
      <c r="R15" s="383" t="s">
        <v>647</v>
      </c>
      <c r="S15" s="385">
        <f>HLOOKUP(S$14,源—天维度!$B$2:$HP$23,$Q15,FALSE)</f>
        <v>1.5E-3</v>
      </c>
      <c r="T15" s="385">
        <f>HLOOKUP(T$14,源—天维度!$B$2:$HP$23,$Q15,FALSE)</f>
        <v>1.6999999999999999E-3</v>
      </c>
      <c r="U15" s="385">
        <f>HLOOKUP(U$14,源—天维度!$B$2:$HP$23,$Q15,FALSE)</f>
        <v>1.6000000000000001E-3</v>
      </c>
      <c r="V15" s="385">
        <f>HLOOKUP(V$14,源—天维度!$B$2:$HP$23,$Q15,FALSE)</f>
        <v>1.4E-3</v>
      </c>
      <c r="W15" s="385">
        <f>HLOOKUP(W$14,源—天维度!$B$2:$HP$23,$Q15,FALSE)</f>
        <v>1.6000000000000001E-3</v>
      </c>
      <c r="X15" s="385">
        <f>HLOOKUP(X$14,源—天维度!$B$2:$HP$23,$Q15,FALSE)</f>
        <v>1.8E-3</v>
      </c>
      <c r="Y15" s="385">
        <f>HLOOKUP(Y$14,源—天维度!$B$2:$HP$23,$Q15,FALSE)</f>
        <v>1.6999999999999999E-3</v>
      </c>
      <c r="Z15" s="385">
        <f>HLOOKUP(Z$14,源—天维度!$B$2:$HP$23,$Q15,FALSE)</f>
        <v>2E-3</v>
      </c>
      <c r="AA15" s="385">
        <f>HLOOKUP(AA$14,源—天维度!$B$2:$HP$23,$Q15,FALSE)</f>
        <v>1.8E-3</v>
      </c>
      <c r="AB15" s="385">
        <f>HLOOKUP(AB$14,源—天维度!$B$2:$HP$23,$Q15,FALSE)</f>
        <v>1.8E-3</v>
      </c>
      <c r="AC15" s="385">
        <f>HLOOKUP(AC$14,源—天维度!$B$2:$HP$23,$Q15,FALSE)</f>
        <v>1.5E-3</v>
      </c>
      <c r="AD15" s="385">
        <f>HLOOKUP(AD$14,源—天维度!$B$2:$HP$23,$Q15,FALSE)</f>
        <v>1.6000000000000001E-3</v>
      </c>
      <c r="AE15" s="385">
        <f>HLOOKUP(AE$14,源—天维度!$B$2:$HP$23,$Q15,FALSE)</f>
        <v>1.6999999999999999E-3</v>
      </c>
      <c r="AF15" s="385">
        <f>HLOOKUP(AF$14,源—天维度!$B$2:$HP$23,$Q15,FALSE)</f>
        <v>1.9E-3</v>
      </c>
      <c r="AG15" s="385">
        <f>HLOOKUP(AG$14,源—天维度!$B$2:$HP$23,$Q15,FALSE)</f>
        <v>1.6999999999999999E-3</v>
      </c>
      <c r="AH15" s="385">
        <f>HLOOKUP(AH$14,源—天维度!$B$2:$HP$23,$Q15,FALSE)</f>
        <v>1.8E-3</v>
      </c>
      <c r="AI15" s="385">
        <f>HLOOKUP(AI$14,源—天维度!$B$2:$HP$23,$Q15,FALSE)</f>
        <v>1.6000000000000001E-3</v>
      </c>
      <c r="AJ15" s="385">
        <f>HLOOKUP(AJ$14,源—天维度!$B$2:$HP$23,$Q15,FALSE)</f>
        <v>1.4E-3</v>
      </c>
      <c r="AK15" s="385">
        <f>HLOOKUP(AK$14,源—天维度!$B$2:$HP$23,$Q15,FALSE)</f>
        <v>1.5E-3</v>
      </c>
      <c r="AL15" s="385">
        <f>HLOOKUP(AL$14,源—天维度!$B$2:$HP$23,$Q15,FALSE)</f>
        <v>1.6000000000000001E-3</v>
      </c>
      <c r="AM15" s="385">
        <f>HLOOKUP(AM$14,源—天维度!$B$2:$HP$23,$Q15,FALSE)</f>
        <v>1.8E-3</v>
      </c>
      <c r="AN15" s="385">
        <f>HLOOKUP(AN$14,源—天维度!$B$2:$HP$23,$Q15,FALSE)</f>
        <v>1.5E-3</v>
      </c>
      <c r="AO15" s="385">
        <f>HLOOKUP(AO$14,源—天维度!$B$2:$HP$23,$Q15,FALSE)</f>
        <v>1.6000000000000001E-3</v>
      </c>
      <c r="AP15" s="385">
        <f>HLOOKUP(AP$14,源—天维度!$B$2:$HP$23,$Q15,FALSE)</f>
        <v>1.6000000000000001E-3</v>
      </c>
      <c r="AQ15" s="385">
        <f>HLOOKUP(AQ$14,源—天维度!$B$2:$HP$23,$Q15,FALSE)</f>
        <v>1.5E-3</v>
      </c>
      <c r="AR15" s="385">
        <f>HLOOKUP(AR$14,源—天维度!$B$2:$HP$23,$Q15,FALSE)</f>
        <v>1.6000000000000001E-3</v>
      </c>
      <c r="AS15" s="385">
        <f>HLOOKUP(AS$14,源—天维度!$B$2:$HP$23,$Q15,FALSE)</f>
        <v>1.6999999999999999E-3</v>
      </c>
      <c r="AT15" s="385">
        <f>HLOOKUP(AT$14,源—天维度!$B$2:$HP$23,$Q15,FALSE)</f>
        <v>1.6999999999999999E-3</v>
      </c>
      <c r="AU15" s="385">
        <f>HLOOKUP(AU$14,源—天维度!$B$2:$HP$23,$Q15,FALSE)</f>
        <v>1.6999999999999999E-3</v>
      </c>
      <c r="AV15" s="385">
        <f>HLOOKUP(AV$14,源—天维度!$B$2:$HP$23,$Q15,FALSE)</f>
        <v>1.9E-3</v>
      </c>
      <c r="AW15" s="385">
        <f>HLOOKUP(AW$14,源—天维度!$B$2:$HP$23,$Q15,FALSE)</f>
        <v>1.9E-3</v>
      </c>
      <c r="AX15" s="385">
        <f>HLOOKUP(AX$14,源—天维度!$B$2:$HP$23,$Q15,FALSE)</f>
        <v>1.6000000000000001E-3</v>
      </c>
      <c r="AY15" s="385">
        <f>HLOOKUP(AY$14,源—天维度!$B$2:$HP$23,$Q15,FALSE)</f>
        <v>1.9E-3</v>
      </c>
      <c r="AZ15" s="385">
        <f>HLOOKUP(AZ$14,源—天维度!$B$2:$HP$23,$Q15,FALSE)</f>
        <v>2E-3</v>
      </c>
      <c r="BA15" s="385">
        <f>HLOOKUP(BA$14,源—天维度!$B$2:$HP$23,$Q15,FALSE)</f>
        <v>1.8E-3</v>
      </c>
      <c r="BB15" s="385">
        <f>HLOOKUP(BB$14,源—天维度!$B$2:$HP$23,$Q15,FALSE)</f>
        <v>2.2000000000000001E-3</v>
      </c>
      <c r="BC15" s="385">
        <f>HLOOKUP(BC$14,源—天维度!$B$2:$HP$23,$Q15,FALSE)</f>
        <v>1.9E-3</v>
      </c>
      <c r="BD15" s="385">
        <f>HLOOKUP(BD$14,源—天维度!$B$2:$HP$23,$Q15,FALSE)</f>
        <v>1.9E-3</v>
      </c>
      <c r="BE15" s="385">
        <f>HLOOKUP(BE$14,源—天维度!$B$2:$HP$23,$Q15,FALSE)</f>
        <v>2E-3</v>
      </c>
      <c r="BF15" s="385">
        <f>HLOOKUP(BF$14,源—天维度!$B$2:$HP$23,$Q15,FALSE)</f>
        <v>2.0999999999999999E-3</v>
      </c>
      <c r="BG15" s="385">
        <f>HLOOKUP(BG$14,源—天维度!$B$2:$HP$23,$Q15,FALSE)</f>
        <v>2.3E-3</v>
      </c>
      <c r="BH15" s="385">
        <f>HLOOKUP(BH$14,源—天维度!$B$2:$HP$23,$Q15,FALSE)</f>
        <v>2.5999999999999999E-3</v>
      </c>
      <c r="BI15" s="385">
        <f>HLOOKUP(BI$14,源—天维度!$B$2:$HP$23,$Q15,FALSE)</f>
        <v>2.3E-3</v>
      </c>
      <c r="BJ15" s="385">
        <f>HLOOKUP(BJ$14,源—天维度!$B$2:$HP$23,$Q15,FALSE)</f>
        <v>2.5999999999999999E-3</v>
      </c>
      <c r="BK15" s="385">
        <f>HLOOKUP(BK$14,源—天维度!$B$2:$HP$23,$Q15,FALSE)</f>
        <v>1.9E-3</v>
      </c>
      <c r="BL15" s="385">
        <f>HLOOKUP(BL$14,源—天维度!$B$2:$HP$23,$Q15,FALSE)</f>
        <v>1.8E-3</v>
      </c>
      <c r="BM15" s="385">
        <f>HLOOKUP(BM$14,源—天维度!$B$2:$HP$23,$Q15,FALSE)</f>
        <v>1.6000000000000001E-3</v>
      </c>
      <c r="BN15" s="385">
        <f>HLOOKUP(BN$14,源—天维度!$B$2:$HP$23,$Q15,FALSE)</f>
        <v>2.5999999999999999E-3</v>
      </c>
      <c r="BO15" s="385">
        <f>HLOOKUP(BO$14,源—天维度!$B$2:$HP$23,$Q15,FALSE)</f>
        <v>2.5999999999999999E-3</v>
      </c>
      <c r="BP15" s="385">
        <f>HLOOKUP(BP$14,源—天维度!$B$2:$HP$23,$Q15,FALSE)</f>
        <v>2.5999999999999999E-3</v>
      </c>
      <c r="BQ15" s="385">
        <f>HLOOKUP(BQ$14,源—天维度!$B$2:$HP$23,$Q15,FALSE)</f>
        <v>2.8E-3</v>
      </c>
      <c r="BR15" s="385">
        <f>HLOOKUP(BR$14,源—天维度!$B$2:$HP$23,$Q15,FALSE)</f>
        <v>3.2000000000000002E-3</v>
      </c>
      <c r="BS15" s="385">
        <f>HLOOKUP(BS$14,源—天维度!$B$2:$HP$23,$Q15,FALSE)</f>
        <v>1.9E-3</v>
      </c>
      <c r="BT15" s="385">
        <f>HLOOKUP(BT$14,源—天维度!$B$2:$HP$23,$Q15,FALSE)</f>
        <v>1.8E-3</v>
      </c>
      <c r="BU15" s="385">
        <f>HLOOKUP(BU$14,源—天维度!$B$2:$HP$23,$Q15,FALSE)</f>
        <v>1.8E-3</v>
      </c>
      <c r="BV15" s="385">
        <f>HLOOKUP(BV$14,源—天维度!$B$2:$HP$23,$Q15,FALSE)</f>
        <v>2.8999999999999998E-3</v>
      </c>
      <c r="BW15" s="385">
        <f>HLOOKUP(BW$14,源—天维度!$B$2:$HP$23,$Q15,FALSE)</f>
        <v>2.7000000000000001E-3</v>
      </c>
      <c r="BX15" s="385">
        <f>HLOOKUP(BX$14,源—天维度!$B$2:$HP$23,$Q15,FALSE)</f>
        <v>3.0999999999999999E-3</v>
      </c>
      <c r="BY15" s="385">
        <f>HLOOKUP(BY$14,源—天维度!$B$2:$HP$23,$Q15,FALSE)</f>
        <v>2.8E-3</v>
      </c>
      <c r="BZ15" s="385">
        <f>HLOOKUP(BZ$14,源—天维度!$B$2:$HP$23,$Q15,FALSE)</f>
        <v>2.2000000000000001E-3</v>
      </c>
      <c r="CA15" s="385">
        <f>HLOOKUP(CA$14,源—天维度!$B$2:$HP$23,$Q15,FALSE)</f>
        <v>2.2000000000000001E-3</v>
      </c>
      <c r="CB15" s="385">
        <f>HLOOKUP(CB$14,源—天维度!$B$2:$HP$23,$Q15,FALSE)</f>
        <v>3.0000000000000001E-3</v>
      </c>
      <c r="CC15" s="385">
        <f>HLOOKUP(CC$14,源—天维度!$B$2:$HP$23,$Q15,FALSE)</f>
        <v>3.2000000000000002E-3</v>
      </c>
      <c r="CD15" s="385">
        <f>HLOOKUP(CD$14,源—天维度!$B$2:$HP$23,$Q15,FALSE)</f>
        <v>2.8E-3</v>
      </c>
      <c r="CE15" s="385">
        <f>HLOOKUP(CE$14,源—天维度!$B$2:$HP$23,$Q15,FALSE)</f>
        <v>2.8E-3</v>
      </c>
      <c r="CF15" s="385">
        <f>HLOOKUP(CF$14,源—天维度!$B$2:$HP$23,$Q15,FALSE)</f>
        <v>2.5000000000000001E-3</v>
      </c>
      <c r="CG15" s="385">
        <f>HLOOKUP(CG$14,源—天维度!$B$2:$HP$23,$Q15,FALSE)</f>
        <v>1.9E-3</v>
      </c>
      <c r="CH15" s="385">
        <f>HLOOKUP(CH$14,源—天维度!$B$2:$HP$23,$Q15,FALSE)</f>
        <v>2.3999999999999998E-3</v>
      </c>
      <c r="CI15" s="385">
        <f>HLOOKUP(CI$14,源—天维度!$B$2:$HP$23,$Q15,FALSE)</f>
        <v>2.3E-3</v>
      </c>
      <c r="CJ15" s="385">
        <f>HLOOKUP(CJ$14,源—天维度!$B$2:$HP$23,$Q15,FALSE)</f>
        <v>2.5000000000000001E-3</v>
      </c>
      <c r="CK15" s="385">
        <f>HLOOKUP(CK$14,源—天维度!$B$2:$HP$23,$Q15,FALSE)</f>
        <v>2.8E-3</v>
      </c>
      <c r="CL15" s="385">
        <f>HLOOKUP(CL$14,源—天维度!$B$2:$HP$23,$Q15,FALSE)</f>
        <v>3.3E-3</v>
      </c>
      <c r="CM15" s="385">
        <f>HLOOKUP(CM$14,源—天维度!$B$2:$HP$23,$Q15,FALSE)</f>
        <v>2.3E-3</v>
      </c>
      <c r="CN15" s="385">
        <f>HLOOKUP(CN$14,源—天维度!$B$2:$HP$23,$Q15,FALSE)</f>
        <v>2.0999999999999999E-3</v>
      </c>
      <c r="CO15" s="385">
        <f>HLOOKUP(CO$14,源—天维度!$B$2:$HP$23,$Q15,FALSE)</f>
        <v>2.3E-3</v>
      </c>
      <c r="CP15" s="385">
        <f>HLOOKUP(CP$14,源—天维度!$B$2:$HP$23,$Q15,FALSE)</f>
        <v>3.0999999999999999E-3</v>
      </c>
      <c r="CQ15" s="385">
        <f>HLOOKUP(CQ$14,源—天维度!$B$2:$HP$23,$Q15,FALSE)</f>
        <v>2.3999999999999998E-3</v>
      </c>
      <c r="CR15" s="385">
        <f>HLOOKUP(CR$14,源—天维度!$B$2:$HP$23,$Q15,FALSE)</f>
        <v>2.2000000000000001E-3</v>
      </c>
      <c r="CS15" s="385">
        <f>HLOOKUP(CS$14,源—天维度!$B$2:$HP$23,$Q15,FALSE)</f>
        <v>2.5999999999999999E-3</v>
      </c>
      <c r="CT15" s="385">
        <f>HLOOKUP(CT$14,源—天维度!$B$2:$HP$23,$Q15,FALSE)</f>
        <v>2.5999999999999999E-3</v>
      </c>
      <c r="CU15" s="385"/>
      <c r="CV15" s="385"/>
      <c r="CW15" s="385">
        <f>HLOOKUP(CW$14,源—天维度!$HS$2:$RC$23,天维度!$Q15,FALSE)</f>
        <v>1.4E-3</v>
      </c>
      <c r="CX15" s="385">
        <f>HLOOKUP(CX$14,源—天维度!$HS$2:$RC$23,天维度!$Q15,FALSE)</f>
        <v>1.4E-3</v>
      </c>
      <c r="CY15" s="385">
        <f>HLOOKUP(CY$14,源—天维度!$HS$2:$RC$23,天维度!$Q15,FALSE)</f>
        <v>1.6000000000000001E-3</v>
      </c>
      <c r="CZ15" s="385">
        <f>HLOOKUP(CZ$14,源—天维度!$HS$2:$RC$23,天维度!$Q15,FALSE)</f>
        <v>1.1999999999999999E-3</v>
      </c>
      <c r="DA15" s="385">
        <f>HLOOKUP(DA$14,源—天维度!$HS$2:$RC$23,天维度!$Q15,FALSE)</f>
        <v>1.4E-3</v>
      </c>
      <c r="DB15" s="385">
        <f>HLOOKUP(DB$14,源—天维度!$HS$2:$RC$23,天维度!$Q15,FALSE)</f>
        <v>1.1999999999999999E-3</v>
      </c>
      <c r="DC15" s="385">
        <f>HLOOKUP(DC$14,源—天维度!$HS$2:$RC$23,天维度!$Q15,FALSE)</f>
        <v>1.2999999999999999E-3</v>
      </c>
      <c r="DD15" s="385">
        <f>HLOOKUP(DD$14,源—天维度!$HS$2:$RC$23,天维度!$Q15,FALSE)</f>
        <v>1.4E-3</v>
      </c>
      <c r="DE15" s="385">
        <f>HLOOKUP(DE$14,源—天维度!$HS$2:$RC$23,天维度!$Q15,FALSE)</f>
        <v>1.2999999999999999E-3</v>
      </c>
      <c r="DF15" s="385">
        <f>HLOOKUP(DF$14,源—天维度!$HS$2:$RC$23,天维度!$Q15,FALSE)</f>
        <v>1.2999999999999999E-3</v>
      </c>
      <c r="DG15" s="385">
        <f>HLOOKUP(DG$14,源—天维度!$HS$2:$RC$23,天维度!$Q15,FALSE)</f>
        <v>1.1000000000000001E-3</v>
      </c>
      <c r="DH15" s="385">
        <f>HLOOKUP(DH$14,源—天维度!$HS$2:$RC$23,天维度!$Q15,FALSE)</f>
        <v>1.2999999999999999E-3</v>
      </c>
      <c r="DI15" s="385">
        <f>HLOOKUP(DI$14,源—天维度!$HS$2:$RC$23,天维度!$Q15,FALSE)</f>
        <v>1.4E-3</v>
      </c>
      <c r="DJ15" s="385">
        <f>HLOOKUP(DJ$14,源—天维度!$HS$2:$RC$23,天维度!$Q15,FALSE)</f>
        <v>1.5E-3</v>
      </c>
      <c r="DK15" s="385">
        <f>HLOOKUP(DK$14,源—天维度!$HS$2:$RC$23,天维度!$Q15,FALSE)</f>
        <v>1.4E-3</v>
      </c>
      <c r="DL15" s="385">
        <f>HLOOKUP(DL$14,源—天维度!$HS$2:$RC$23,天维度!$Q15,FALSE)</f>
        <v>1.4E-3</v>
      </c>
      <c r="DM15" s="385">
        <f>HLOOKUP(DM$14,源—天维度!$HS$2:$RC$23,天维度!$Q15,FALSE)</f>
        <v>1.5E-3</v>
      </c>
      <c r="DN15" s="385">
        <f>HLOOKUP(DN$14,源—天维度!$HS$2:$RC$23,天维度!$Q15,FALSE)</f>
        <v>1.2999999999999999E-3</v>
      </c>
      <c r="DO15" s="385">
        <f>HLOOKUP(DO$14,源—天维度!$HS$2:$RC$23,天维度!$Q15,FALSE)</f>
        <v>1.6000000000000001E-3</v>
      </c>
      <c r="DP15" s="385">
        <f>HLOOKUP(DP$14,源—天维度!$HS$2:$RC$23,天维度!$Q15,FALSE)</f>
        <v>1.6999999999999999E-3</v>
      </c>
      <c r="DQ15" s="385">
        <f>HLOOKUP(DQ$14,源—天维度!$HS$2:$RC$23,天维度!$Q15,FALSE)</f>
        <v>1.8E-3</v>
      </c>
      <c r="DR15" s="385">
        <f>HLOOKUP(DR$14,源—天维度!$HS$2:$RC$23,天维度!$Q15,FALSE)</f>
        <v>1.9E-3</v>
      </c>
      <c r="DS15" s="385">
        <f>HLOOKUP(DS$14,源—天维度!$HS$2:$RC$23,天维度!$Q15,FALSE)</f>
        <v>2E-3</v>
      </c>
      <c r="DT15" s="385">
        <f>HLOOKUP(DT$14,源—天维度!$HS$2:$RC$23,天维度!$Q15,FALSE)</f>
        <v>2.0999999999999999E-3</v>
      </c>
      <c r="DU15" s="385">
        <f>HLOOKUP(DU$14,源—天维度!$HS$2:$RC$23,天维度!$Q15,FALSE)</f>
        <v>1.6999999999999999E-3</v>
      </c>
      <c r="DV15" s="385">
        <f>HLOOKUP(DV$14,源—天维度!$HS$2:$RC$23,天维度!$Q15,FALSE)</f>
        <v>1.8E-3</v>
      </c>
      <c r="DW15" s="385">
        <f>HLOOKUP(DW$14,源—天维度!$HS$2:$RC$23,天维度!$Q15,FALSE)</f>
        <v>2E-3</v>
      </c>
      <c r="DX15" s="385">
        <f>HLOOKUP(DX$14,源—天维度!$HS$2:$RC$23,天维度!$Q15,FALSE)</f>
        <v>2.0999999999999999E-3</v>
      </c>
      <c r="DY15" s="385">
        <f>HLOOKUP(DY$14,源—天维度!$HS$2:$RC$23,天维度!$Q15,FALSE)</f>
        <v>2.2000000000000001E-3</v>
      </c>
      <c r="DZ15" s="385">
        <f>HLOOKUP(DZ$14,源—天维度!$HS$2:$RC$23,天维度!$Q15,FALSE)</f>
        <v>2.2000000000000001E-3</v>
      </c>
      <c r="EA15" s="385">
        <f>HLOOKUP(EA$14,源—天维度!$HS$2:$RC$23,天维度!$Q15,FALSE)</f>
        <v>2.5999999999999999E-3</v>
      </c>
      <c r="EB15" s="385">
        <f>HLOOKUP(EB$14,源—天维度!$HS$2:$RC$23,天维度!$Q15,FALSE)</f>
        <v>2.0999999999999999E-3</v>
      </c>
      <c r="EC15" s="385">
        <f>HLOOKUP(EC$14,源—天维度!$HS$2:$RC$23,天维度!$Q15,FALSE)</f>
        <v>2.3E-3</v>
      </c>
      <c r="ED15" s="385">
        <f>HLOOKUP(ED$14,源—天维度!$HS$2:$RC$23,天维度!$Q15,FALSE)</f>
        <v>2.3E-3</v>
      </c>
      <c r="EE15" s="385">
        <f>HLOOKUP(EE$14,源—天维度!$HS$2:$RC$23,天维度!$Q15,FALSE)</f>
        <v>2.3999999999999998E-3</v>
      </c>
      <c r="EF15" s="385">
        <f>HLOOKUP(EF$14,源—天维度!$HS$2:$RC$23,天维度!$Q15,FALSE)</f>
        <v>2.3999999999999998E-3</v>
      </c>
      <c r="EG15" s="385">
        <f>HLOOKUP(EG$14,源—天维度!$HS$2:$RC$23,天维度!$Q15,FALSE)</f>
        <v>2.3E-3</v>
      </c>
      <c r="EH15" s="385">
        <f>HLOOKUP(EH$14,源—天维度!$HS$2:$RC$23,天维度!$Q15,FALSE)</f>
        <v>2.5000000000000001E-3</v>
      </c>
      <c r="EI15" s="385">
        <f>HLOOKUP(EI$14,源—天维度!$HS$2:$RC$23,天维度!$Q15,FALSE)</f>
        <v>2.0999999999999999E-3</v>
      </c>
      <c r="EJ15" s="385">
        <f>HLOOKUP(EJ$14,源—天维度!$HS$2:$RC$23,天维度!$Q15,FALSE)</f>
        <v>2.5000000000000001E-3</v>
      </c>
      <c r="EK15" s="385">
        <f>HLOOKUP(EK$14,源—天维度!$HS$2:$RC$23,天维度!$Q15,FALSE)</f>
        <v>2.5999999999999999E-3</v>
      </c>
      <c r="EL15" s="385">
        <f>HLOOKUP(EL$14,源—天维度!$HS$2:$RC$23,天维度!$Q15,FALSE)</f>
        <v>2.5000000000000001E-3</v>
      </c>
      <c r="EM15" s="385">
        <f>HLOOKUP(EM$14,源—天维度!$HS$2:$RC$23,天维度!$Q15,FALSE)</f>
        <v>2.5000000000000001E-3</v>
      </c>
      <c r="EN15" s="385">
        <f>HLOOKUP(EN$14,源—天维度!$HS$2:$RC$23,天维度!$Q15,FALSE)</f>
        <v>2.3E-3</v>
      </c>
      <c r="EO15" s="385">
        <f>HLOOKUP(EO$14,源—天维度!$HS$2:$RC$23,天维度!$Q15,FALSE)</f>
        <v>2.5999999999999999E-3</v>
      </c>
      <c r="EP15" s="385">
        <f>HLOOKUP(EP$14,源—天维度!$HS$2:$RC$23,天维度!$Q15,FALSE)</f>
        <v>1.9E-3</v>
      </c>
      <c r="ER15" s="385"/>
      <c r="ES15" s="385"/>
      <c r="ET15" s="385"/>
      <c r="EU15" s="385"/>
      <c r="EV15" s="385"/>
      <c r="EW15" s="385"/>
      <c r="EX15" s="385"/>
      <c r="EY15" s="385"/>
      <c r="EZ15" s="385"/>
      <c r="FA15" s="385"/>
      <c r="FB15" s="385"/>
      <c r="FC15" s="385"/>
      <c r="FD15" s="385"/>
      <c r="FE15" s="385"/>
      <c r="FF15" s="385"/>
      <c r="FG15" s="385"/>
      <c r="FH15" s="385"/>
      <c r="FI15" s="385"/>
      <c r="FJ15" s="385"/>
      <c r="FK15" s="385"/>
      <c r="FL15" s="385"/>
      <c r="FM15" s="385"/>
      <c r="FN15" s="385"/>
      <c r="FO15" s="385"/>
      <c r="FP15" s="385"/>
      <c r="FQ15" s="385"/>
      <c r="FR15" s="385"/>
      <c r="FS15" s="385"/>
      <c r="FT15" s="385"/>
      <c r="FU15" s="385"/>
    </row>
    <row r="16" spans="16:177">
      <c r="Q16" s="26">
        <v>3</v>
      </c>
      <c r="R16" s="383" t="s">
        <v>651</v>
      </c>
      <c r="S16" s="385">
        <f>HLOOKUP(S$14,源—天维度!$B$2:$HP$23,$Q16,FALSE)</f>
        <v>1.4E-3</v>
      </c>
      <c r="T16" s="385">
        <f>HLOOKUP(T$14,源—天维度!$B$2:$HP$23,$Q16,FALSE)</f>
        <v>1.4E-3</v>
      </c>
      <c r="U16" s="385">
        <f>HLOOKUP(U$14,源—天维度!$B$2:$HP$23,$Q16,FALSE)</f>
        <v>1.1999999999999999E-3</v>
      </c>
      <c r="V16" s="385">
        <f>HLOOKUP(V$14,源—天维度!$B$2:$HP$23,$Q16,FALSE)</f>
        <v>1E-3</v>
      </c>
      <c r="W16" s="385">
        <f>HLOOKUP(W$14,源—天维度!$B$2:$HP$23,$Q16,FALSE)</f>
        <v>1.1999999999999999E-3</v>
      </c>
      <c r="X16" s="385">
        <f>HLOOKUP(X$14,源—天维度!$B$2:$HP$23,$Q16,FALSE)</f>
        <v>1.1000000000000001E-3</v>
      </c>
      <c r="Y16" s="385">
        <f>HLOOKUP(Y$14,源—天维度!$B$2:$HP$23,$Q16,FALSE)</f>
        <v>1.1999999999999999E-3</v>
      </c>
      <c r="Z16" s="385">
        <f>HLOOKUP(Z$14,源—天维度!$B$2:$HP$23,$Q16,FALSE)</f>
        <v>1.5E-3</v>
      </c>
      <c r="AA16" s="385">
        <f>HLOOKUP(AA$14,源—天维度!$B$2:$HP$23,$Q16,FALSE)</f>
        <v>1.4E-3</v>
      </c>
      <c r="AB16" s="385">
        <f>HLOOKUP(AB$14,源—天维度!$B$2:$HP$23,$Q16,FALSE)</f>
        <v>1.2999999999999999E-3</v>
      </c>
      <c r="AC16" s="385">
        <f>HLOOKUP(AC$14,源—天维度!$B$2:$HP$23,$Q16,FALSE)</f>
        <v>1.5E-3</v>
      </c>
      <c r="AD16" s="385">
        <f>HLOOKUP(AD$14,源—天维度!$B$2:$HP$23,$Q16,FALSE)</f>
        <v>1.4E-3</v>
      </c>
      <c r="AE16" s="385">
        <f>HLOOKUP(AE$14,源—天维度!$B$2:$HP$23,$Q16,FALSE)</f>
        <v>1.1999999999999999E-3</v>
      </c>
      <c r="AF16" s="385">
        <f>HLOOKUP(AF$14,源—天维度!$B$2:$HP$23,$Q16,FALSE)</f>
        <v>1.4E-3</v>
      </c>
      <c r="AG16" s="385">
        <f>HLOOKUP(AG$14,源—天维度!$B$2:$HP$23,$Q16,FALSE)</f>
        <v>1.5E-3</v>
      </c>
      <c r="AH16" s="385">
        <f>HLOOKUP(AH$14,源—天维度!$B$2:$HP$23,$Q16,FALSE)</f>
        <v>1.5E-3</v>
      </c>
      <c r="AI16" s="385">
        <f>HLOOKUP(AI$14,源—天维度!$B$2:$HP$23,$Q16,FALSE)</f>
        <v>1.6999999999999999E-3</v>
      </c>
      <c r="AJ16" s="385">
        <f>HLOOKUP(AJ$14,源—天维度!$B$2:$HP$23,$Q16,FALSE)</f>
        <v>1.8E-3</v>
      </c>
      <c r="AK16" s="385">
        <f>HLOOKUP(AK$14,源—天维度!$B$2:$HP$23,$Q16,FALSE)</f>
        <v>1.5E-3</v>
      </c>
      <c r="AL16" s="385">
        <f>HLOOKUP(AL$14,源—天维度!$B$2:$HP$23,$Q16,FALSE)</f>
        <v>1.9E-3</v>
      </c>
      <c r="AM16" s="385">
        <f>HLOOKUP(AM$14,源—天维度!$B$2:$HP$23,$Q16,FALSE)</f>
        <v>1.6000000000000001E-3</v>
      </c>
      <c r="AN16" s="385">
        <f>HLOOKUP(AN$14,源—天维度!$B$2:$HP$23,$Q16,FALSE)</f>
        <v>1.6000000000000001E-3</v>
      </c>
      <c r="AO16" s="385">
        <f>HLOOKUP(AO$14,源—天维度!$B$2:$HP$23,$Q16,FALSE)</f>
        <v>1.6000000000000001E-3</v>
      </c>
      <c r="AP16" s="385">
        <f>HLOOKUP(AP$14,源—天维度!$B$2:$HP$23,$Q16,FALSE)</f>
        <v>1.5E-3</v>
      </c>
      <c r="AQ16" s="385">
        <f>HLOOKUP(AQ$14,源—天维度!$B$2:$HP$23,$Q16,FALSE)</f>
        <v>1.6000000000000001E-3</v>
      </c>
      <c r="AR16" s="385">
        <f>HLOOKUP(AR$14,源—天维度!$B$2:$HP$23,$Q16,FALSE)</f>
        <v>2E-3</v>
      </c>
      <c r="AS16" s="385">
        <f>HLOOKUP(AS$14,源—天维度!$B$2:$HP$23,$Q16,FALSE)</f>
        <v>2.0999999999999999E-3</v>
      </c>
      <c r="AT16" s="385">
        <f>HLOOKUP(AT$14,源—天维度!$B$2:$HP$23,$Q16,FALSE)</f>
        <v>2.0999999999999999E-3</v>
      </c>
      <c r="AU16" s="385">
        <f>HLOOKUP(AU$14,源—天维度!$B$2:$HP$23,$Q16,FALSE)</f>
        <v>2.3E-3</v>
      </c>
      <c r="AV16" s="385">
        <f>HLOOKUP(AV$14,源—天维度!$B$2:$HP$23,$Q16,FALSE)</f>
        <v>2.0999999999999999E-3</v>
      </c>
      <c r="AW16" s="385">
        <f>HLOOKUP(AW$14,源—天维度!$B$2:$HP$23,$Q16,FALSE)</f>
        <v>2.3E-3</v>
      </c>
      <c r="AX16" s="385">
        <f>HLOOKUP(AX$14,源—天维度!$B$2:$HP$23,$Q16,FALSE)</f>
        <v>1.8E-3</v>
      </c>
      <c r="AY16" s="385">
        <f>HLOOKUP(AY$14,源—天维度!$B$2:$HP$23,$Q16,FALSE)</f>
        <v>1.8E-3</v>
      </c>
      <c r="AZ16" s="385">
        <f>HLOOKUP(AZ$14,源—天维度!$B$2:$HP$23,$Q16,FALSE)</f>
        <v>2.5000000000000001E-3</v>
      </c>
      <c r="BA16" s="385">
        <f>HLOOKUP(BA$14,源—天维度!$B$2:$HP$23,$Q16,FALSE)</f>
        <v>2.5999999999999999E-3</v>
      </c>
      <c r="BB16" s="385">
        <f>HLOOKUP(BB$14,源—天维度!$B$2:$HP$23,$Q16,FALSE)</f>
        <v>2.5999999999999999E-3</v>
      </c>
      <c r="BC16" s="385">
        <f>HLOOKUP(BC$14,源—天维度!$B$2:$HP$23,$Q16,FALSE)</f>
        <v>2.8E-3</v>
      </c>
      <c r="BD16" s="385">
        <f>HLOOKUP(BD$14,源—天维度!$B$2:$HP$23,$Q16,FALSE)</f>
        <v>3.0000000000000001E-3</v>
      </c>
      <c r="BE16" s="385">
        <f>HLOOKUP(BE$14,源—天维度!$B$2:$HP$23,$Q16,FALSE)</f>
        <v>2.3E-3</v>
      </c>
      <c r="BF16" s="385">
        <f>HLOOKUP(BF$14,源—天维度!$B$2:$HP$23,$Q16,FALSE)</f>
        <v>2.8E-3</v>
      </c>
      <c r="BG16" s="385">
        <f>HLOOKUP(BG$14,源—天维度!$B$2:$HP$23,$Q16,FALSE)</f>
        <v>4.1000000000000003E-3</v>
      </c>
      <c r="BH16" s="385">
        <f>HLOOKUP(BH$14,源—天维度!$B$2:$HP$23,$Q16,FALSE)</f>
        <v>4.3E-3</v>
      </c>
      <c r="BI16" s="385">
        <f>HLOOKUP(BI$14,源—天维度!$B$2:$HP$23,$Q16,FALSE)</f>
        <v>3.5999999999999999E-3</v>
      </c>
      <c r="BJ16" s="385">
        <f>HLOOKUP(BJ$14,源—天维度!$B$2:$HP$23,$Q16,FALSE)</f>
        <v>3.5000000000000001E-3</v>
      </c>
      <c r="BK16" s="385">
        <f>HLOOKUP(BK$14,源—天维度!$B$2:$HP$23,$Q16,FALSE)</f>
        <v>3.2000000000000002E-3</v>
      </c>
      <c r="BL16" s="385">
        <f>HLOOKUP(BL$14,源—天维度!$B$2:$HP$23,$Q16,FALSE)</f>
        <v>2.5000000000000001E-3</v>
      </c>
      <c r="BM16" s="385">
        <f>HLOOKUP(BM$14,源—天维度!$B$2:$HP$23,$Q16,FALSE)</f>
        <v>2.5999999999999999E-3</v>
      </c>
      <c r="BN16" s="385">
        <f>HLOOKUP(BN$14,源—天维度!$B$2:$HP$23,$Q16,FALSE)</f>
        <v>3.8E-3</v>
      </c>
      <c r="BO16" s="385">
        <f>HLOOKUP(BO$14,源—天维度!$B$2:$HP$23,$Q16,FALSE)</f>
        <v>3.8E-3</v>
      </c>
      <c r="BP16" s="385">
        <f>HLOOKUP(BP$14,源—天维度!$B$2:$HP$23,$Q16,FALSE)</f>
        <v>4.5999999999999999E-3</v>
      </c>
      <c r="BQ16" s="385">
        <f>HLOOKUP(BQ$14,源—天维度!$B$2:$HP$23,$Q16,FALSE)</f>
        <v>3.7000000000000002E-3</v>
      </c>
      <c r="BR16" s="385">
        <f>HLOOKUP(BR$14,源—天维度!$B$2:$HP$23,$Q16,FALSE)</f>
        <v>5.4999999999999997E-3</v>
      </c>
      <c r="BS16" s="385">
        <f>HLOOKUP(BS$14,源—天维度!$B$2:$HP$23,$Q16,FALSE)</f>
        <v>2.5999999999999999E-3</v>
      </c>
      <c r="BT16" s="385">
        <f>HLOOKUP(BT$14,源—天维度!$B$2:$HP$23,$Q16,FALSE)</f>
        <v>2.8E-3</v>
      </c>
      <c r="BU16" s="385">
        <f>HLOOKUP(BU$14,源—天维度!$B$2:$HP$23,$Q16,FALSE)</f>
        <v>3.7000000000000002E-3</v>
      </c>
      <c r="BV16" s="385">
        <f>HLOOKUP(BV$14,源—天维度!$B$2:$HP$23,$Q16,FALSE)</f>
        <v>3.0999999999999999E-3</v>
      </c>
      <c r="BW16" s="385">
        <f>HLOOKUP(BW$14,源—天维度!$B$2:$HP$23,$Q16,FALSE)</f>
        <v>4.1999999999999997E-3</v>
      </c>
      <c r="BX16" s="385">
        <f>HLOOKUP(BX$14,源—天维度!$B$2:$HP$23,$Q16,FALSE)</f>
        <v>3.0999999999999999E-3</v>
      </c>
      <c r="BY16" s="385">
        <f>HLOOKUP(BY$14,源—天维度!$B$2:$HP$23,$Q16,FALSE)</f>
        <v>3.5999999999999999E-3</v>
      </c>
      <c r="BZ16" s="385">
        <f>HLOOKUP(BZ$14,源—天维度!$B$2:$HP$23,$Q16,FALSE)</f>
        <v>2.3999999999999998E-3</v>
      </c>
      <c r="CA16" s="385">
        <f>HLOOKUP(CA$14,源—天维度!$B$2:$HP$23,$Q16,FALSE)</f>
        <v>2.5999999999999999E-3</v>
      </c>
      <c r="CB16" s="385">
        <f>HLOOKUP(CB$14,源—天维度!$B$2:$HP$23,$Q16,FALSE)</f>
        <v>2.5000000000000001E-3</v>
      </c>
      <c r="CC16" s="385">
        <f>HLOOKUP(CC$14,源—天维度!$B$2:$HP$23,$Q16,FALSE)</f>
        <v>3.8999999999999998E-3</v>
      </c>
      <c r="CD16" s="385">
        <f>HLOOKUP(CD$14,源—天维度!$B$2:$HP$23,$Q16,FALSE)</f>
        <v>3.3E-3</v>
      </c>
      <c r="CE16" s="385">
        <f>HLOOKUP(CE$14,源—天维度!$B$2:$HP$23,$Q16,FALSE)</f>
        <v>4.0000000000000001E-3</v>
      </c>
      <c r="CF16" s="385">
        <f>HLOOKUP(CF$14,源—天维度!$B$2:$HP$23,$Q16,FALSE)</f>
        <v>3.8E-3</v>
      </c>
      <c r="CG16" s="385">
        <f>HLOOKUP(CG$14,源—天维度!$B$2:$HP$23,$Q16,FALSE)</f>
        <v>2.7000000000000001E-3</v>
      </c>
      <c r="CH16" s="385">
        <f>HLOOKUP(CH$14,源—天维度!$B$2:$HP$23,$Q16,FALSE)</f>
        <v>3.0999999999999999E-3</v>
      </c>
      <c r="CI16" s="385">
        <f>HLOOKUP(CI$14,源—天维度!$B$2:$HP$23,$Q16,FALSE)</f>
        <v>3.3999999999999998E-3</v>
      </c>
      <c r="CJ16" s="385">
        <f>HLOOKUP(CJ$14,源—天维度!$B$2:$HP$23,$Q16,FALSE)</f>
        <v>3.3999999999999998E-3</v>
      </c>
      <c r="CK16" s="385">
        <f>HLOOKUP(CK$14,源—天维度!$B$2:$HP$23,$Q16,FALSE)</f>
        <v>4.1999999999999997E-3</v>
      </c>
      <c r="CL16" s="385">
        <f>HLOOKUP(CL$14,源—天维度!$B$2:$HP$23,$Q16,FALSE)</f>
        <v>4.7000000000000002E-3</v>
      </c>
      <c r="CM16" s="385">
        <f>HLOOKUP(CM$14,源—天维度!$B$2:$HP$23,$Q16,FALSE)</f>
        <v>4.4999999999999997E-3</v>
      </c>
      <c r="CN16" s="385">
        <f>HLOOKUP(CN$14,源—天维度!$B$2:$HP$23,$Q16,FALSE)</f>
        <v>3.3999999999999998E-3</v>
      </c>
      <c r="CO16" s="385">
        <f>HLOOKUP(CO$14,源—天维度!$B$2:$HP$23,$Q16,FALSE)</f>
        <v>3.8E-3</v>
      </c>
      <c r="CP16" s="385">
        <f>HLOOKUP(CP$14,源—天维度!$B$2:$HP$23,$Q16,FALSE)</f>
        <v>4.0000000000000001E-3</v>
      </c>
      <c r="CQ16" s="385">
        <f>HLOOKUP(CQ$14,源—天维度!$B$2:$HP$23,$Q16,FALSE)</f>
        <v>3.7000000000000002E-3</v>
      </c>
      <c r="CR16" s="385">
        <f>HLOOKUP(CR$14,源—天维度!$B$2:$HP$23,$Q16,FALSE)</f>
        <v>5.4000000000000003E-3</v>
      </c>
      <c r="CS16" s="385">
        <f>HLOOKUP(CS$14,源—天维度!$B$2:$HP$23,$Q16,FALSE)</f>
        <v>4.0000000000000001E-3</v>
      </c>
      <c r="CT16" s="385">
        <f>HLOOKUP(CT$14,源—天维度!$B$2:$HP$23,$Q16,FALSE)</f>
        <v>3.3999999999999998E-3</v>
      </c>
      <c r="CU16" s="385"/>
      <c r="CV16" s="385"/>
      <c r="CW16" s="385">
        <f>HLOOKUP(CW$14,源—天维度!$HS$2:$RC$23,天维度!$Q16,FALSE)</f>
        <v>1E-3</v>
      </c>
      <c r="CX16" s="385">
        <f>HLOOKUP(CX$14,源—天维度!$HS$2:$RC$23,天维度!$Q16,FALSE)</f>
        <v>1.1999999999999999E-3</v>
      </c>
      <c r="CY16" s="385">
        <f>HLOOKUP(CY$14,源—天维度!$HS$2:$RC$23,天维度!$Q16,FALSE)</f>
        <v>1.1000000000000001E-3</v>
      </c>
      <c r="CZ16" s="385">
        <f>HLOOKUP(CZ$14,源—天维度!$HS$2:$RC$23,天维度!$Q16,FALSE)</f>
        <v>1E-3</v>
      </c>
      <c r="DA16" s="385">
        <f>HLOOKUP(DA$14,源—天维度!$HS$2:$RC$23,天维度!$Q16,FALSE)</f>
        <v>1.1000000000000001E-3</v>
      </c>
      <c r="DB16" s="385">
        <f>HLOOKUP(DB$14,源—天维度!$HS$2:$RC$23,天维度!$Q16,FALSE)</f>
        <v>8.9999999999999998E-4</v>
      </c>
      <c r="DC16" s="385">
        <f>HLOOKUP(DC$14,源—天维度!$HS$2:$RC$23,天维度!$Q16,FALSE)</f>
        <v>1E-3</v>
      </c>
      <c r="DD16" s="385">
        <f>HLOOKUP(DD$14,源—天维度!$HS$2:$RC$23,天维度!$Q16,FALSE)</f>
        <v>1.1999999999999999E-3</v>
      </c>
      <c r="DE16" s="385">
        <f>HLOOKUP(DE$14,源—天维度!$HS$2:$RC$23,天维度!$Q16,FALSE)</f>
        <v>1.1999999999999999E-3</v>
      </c>
      <c r="DF16" s="385">
        <f>HLOOKUP(DF$14,源—天维度!$HS$2:$RC$23,天维度!$Q16,FALSE)</f>
        <v>1.1999999999999999E-3</v>
      </c>
      <c r="DG16" s="385">
        <f>HLOOKUP(DG$14,源—天维度!$HS$2:$RC$23,天维度!$Q16,FALSE)</f>
        <v>1.1999999999999999E-3</v>
      </c>
      <c r="DH16" s="385">
        <f>HLOOKUP(DH$14,源—天维度!$HS$2:$RC$23,天维度!$Q16,FALSE)</f>
        <v>1.1000000000000001E-3</v>
      </c>
      <c r="DI16" s="385">
        <f>HLOOKUP(DI$14,源—天维度!$HS$2:$RC$23,天维度!$Q16,FALSE)</f>
        <v>8.9999999999999998E-4</v>
      </c>
      <c r="DJ16" s="385">
        <f>HLOOKUP(DJ$14,源—天维度!$HS$2:$RC$23,天维度!$Q16,FALSE)</f>
        <v>1.1999999999999999E-3</v>
      </c>
      <c r="DK16" s="385">
        <f>HLOOKUP(DK$14,源—天维度!$HS$2:$RC$23,天维度!$Q16,FALSE)</f>
        <v>1.2999999999999999E-3</v>
      </c>
      <c r="DL16" s="385">
        <f>HLOOKUP(DL$14,源—天维度!$HS$2:$RC$23,天维度!$Q16,FALSE)</f>
        <v>1.1000000000000001E-3</v>
      </c>
      <c r="DM16" s="385">
        <f>HLOOKUP(DM$14,源—天维度!$HS$2:$RC$23,天维度!$Q16,FALSE)</f>
        <v>1E-3</v>
      </c>
      <c r="DN16" s="385">
        <f>HLOOKUP(DN$14,源—天维度!$HS$2:$RC$23,天维度!$Q16,FALSE)</f>
        <v>1.1999999999999999E-3</v>
      </c>
      <c r="DO16" s="385">
        <f>HLOOKUP(DO$14,源—天维度!$HS$2:$RC$23,天维度!$Q16,FALSE)</f>
        <v>1.1999999999999999E-3</v>
      </c>
      <c r="DP16" s="385">
        <f>HLOOKUP(DP$14,源—天维度!$HS$2:$RC$23,天维度!$Q16,FALSE)</f>
        <v>1.4E-3</v>
      </c>
      <c r="DQ16" s="385">
        <f>HLOOKUP(DQ$14,源—天维度!$HS$2:$RC$23,天维度!$Q16,FALSE)</f>
        <v>1.1000000000000001E-3</v>
      </c>
      <c r="DR16" s="385">
        <f>HLOOKUP(DR$14,源—天维度!$HS$2:$RC$23,天维度!$Q16,FALSE)</f>
        <v>1.4E-3</v>
      </c>
      <c r="DS16" s="385">
        <f>HLOOKUP(DS$14,源—天维度!$HS$2:$RC$23,天维度!$Q16,FALSE)</f>
        <v>1.2999999999999999E-3</v>
      </c>
      <c r="DT16" s="385">
        <f>HLOOKUP(DT$14,源—天维度!$HS$2:$RC$23,天维度!$Q16,FALSE)</f>
        <v>1.1999999999999999E-3</v>
      </c>
      <c r="DU16" s="385">
        <f>HLOOKUP(DU$14,源—天维度!$HS$2:$RC$23,天维度!$Q16,FALSE)</f>
        <v>1.1000000000000001E-3</v>
      </c>
      <c r="DV16" s="385">
        <f>HLOOKUP(DV$14,源—天维度!$HS$2:$RC$23,天维度!$Q16,FALSE)</f>
        <v>1.2999999999999999E-3</v>
      </c>
      <c r="DW16" s="385">
        <f>HLOOKUP(DW$14,源—天维度!$HS$2:$RC$23,天维度!$Q16,FALSE)</f>
        <v>1.2999999999999999E-3</v>
      </c>
      <c r="DX16" s="385">
        <f>HLOOKUP(DX$14,源—天维度!$HS$2:$RC$23,天维度!$Q16,FALSE)</f>
        <v>1.5E-3</v>
      </c>
      <c r="DY16" s="385">
        <f>HLOOKUP(DY$14,源—天维度!$HS$2:$RC$23,天维度!$Q16,FALSE)</f>
        <v>1.5E-3</v>
      </c>
      <c r="DZ16" s="385">
        <f>HLOOKUP(DZ$14,源—天维度!$HS$2:$RC$23,天维度!$Q16,FALSE)</f>
        <v>1.5E-3</v>
      </c>
      <c r="EA16" s="385">
        <f>HLOOKUP(EA$14,源—天维度!$HS$2:$RC$23,天维度!$Q16,FALSE)</f>
        <v>1.8E-3</v>
      </c>
      <c r="EB16" s="385">
        <f>HLOOKUP(EB$14,源—天维度!$HS$2:$RC$23,天维度!$Q16,FALSE)</f>
        <v>1.5E-3</v>
      </c>
      <c r="EC16" s="385">
        <f>HLOOKUP(EC$14,源—天维度!$HS$2:$RC$23,天维度!$Q16,FALSE)</f>
        <v>1.4E-3</v>
      </c>
      <c r="ED16" s="385">
        <f>HLOOKUP(ED$14,源—天维度!$HS$2:$RC$23,天维度!$Q16,FALSE)</f>
        <v>1.8E-3</v>
      </c>
      <c r="EE16" s="385">
        <f>HLOOKUP(EE$14,源—天维度!$HS$2:$RC$23,天维度!$Q16,FALSE)</f>
        <v>2.5000000000000001E-3</v>
      </c>
      <c r="EF16" s="385">
        <f>HLOOKUP(EF$14,源—天维度!$HS$2:$RC$23,天维度!$Q16,FALSE)</f>
        <v>2.3E-3</v>
      </c>
      <c r="EG16" s="385">
        <f>HLOOKUP(EG$14,源—天维度!$HS$2:$RC$23,天维度!$Q16,FALSE)</f>
        <v>2.5000000000000001E-3</v>
      </c>
      <c r="EH16" s="385">
        <f>HLOOKUP(EH$14,源—天维度!$HS$2:$RC$23,天维度!$Q16,FALSE)</f>
        <v>2.5000000000000001E-3</v>
      </c>
      <c r="EI16" s="385">
        <f>HLOOKUP(EI$14,源—天维度!$HS$2:$RC$23,天维度!$Q16,FALSE)</f>
        <v>2.3999999999999998E-3</v>
      </c>
      <c r="EJ16" s="385">
        <f>HLOOKUP(EJ$14,源—天维度!$HS$2:$RC$23,天维度!$Q16,FALSE)</f>
        <v>2.5000000000000001E-3</v>
      </c>
      <c r="EK16" s="385">
        <f>HLOOKUP(EK$14,源—天维度!$HS$2:$RC$23,天维度!$Q16,FALSE)</f>
        <v>2.8E-3</v>
      </c>
      <c r="EL16" s="385">
        <f>HLOOKUP(EL$14,源—天维度!$HS$2:$RC$23,天维度!$Q16,FALSE)</f>
        <v>3.0000000000000001E-3</v>
      </c>
      <c r="EM16" s="385">
        <f>HLOOKUP(EM$14,源—天维度!$HS$2:$RC$23,天维度!$Q16,FALSE)</f>
        <v>3.0000000000000001E-3</v>
      </c>
      <c r="EN16" s="385">
        <f>HLOOKUP(EN$14,源—天维度!$HS$2:$RC$23,天维度!$Q16,FALSE)</f>
        <v>3.3999999999999998E-3</v>
      </c>
      <c r="EO16" s="385">
        <f>HLOOKUP(EO$14,源—天维度!$HS$2:$RC$23,天维度!$Q16,FALSE)</f>
        <v>2.8999999999999998E-3</v>
      </c>
      <c r="EP16" s="385">
        <f>HLOOKUP(EP$14,源—天维度!$HS$2:$RC$23,天维度!$Q16,FALSE)</f>
        <v>2.8E-3</v>
      </c>
      <c r="ER16" s="385"/>
      <c r="ES16" s="385"/>
      <c r="ET16" s="385"/>
      <c r="EU16" s="385"/>
      <c r="EV16" s="385"/>
      <c r="EW16" s="385"/>
      <c r="EX16" s="385"/>
      <c r="EY16" s="385"/>
      <c r="EZ16" s="385"/>
      <c r="FA16" s="385"/>
      <c r="FB16" s="385"/>
      <c r="FC16" s="385"/>
      <c r="FD16" s="385"/>
      <c r="FE16" s="385"/>
      <c r="FF16" s="385"/>
      <c r="FG16" s="385"/>
      <c r="FH16" s="385"/>
      <c r="FI16" s="385"/>
      <c r="FJ16" s="385"/>
      <c r="FK16" s="385"/>
      <c r="FL16" s="385"/>
      <c r="FM16" s="385"/>
      <c r="FN16" s="385"/>
      <c r="FO16" s="385"/>
      <c r="FP16" s="385"/>
      <c r="FQ16" s="385"/>
      <c r="FR16" s="385"/>
      <c r="FS16" s="385"/>
      <c r="FT16" s="385"/>
      <c r="FU16" s="385"/>
    </row>
    <row r="17" spans="17:177">
      <c r="Q17" s="26">
        <v>4</v>
      </c>
      <c r="R17" s="383" t="s">
        <v>650</v>
      </c>
      <c r="S17" s="385">
        <f>HLOOKUP(S$14,源—天维度!$B$2:$HP$23,$Q17,FALSE)</f>
        <v>5.9999999999999995E-4</v>
      </c>
      <c r="T17" s="385">
        <f>HLOOKUP(T$14,源—天维度!$B$2:$HP$23,$Q17,FALSE)</f>
        <v>8.9999999999999998E-4</v>
      </c>
      <c r="U17" s="385">
        <f>HLOOKUP(U$14,源—天维度!$B$2:$HP$23,$Q17,FALSE)</f>
        <v>5.9999999999999995E-4</v>
      </c>
      <c r="V17" s="385">
        <f>HLOOKUP(V$14,源—天维度!$B$2:$HP$23,$Q17,FALSE)</f>
        <v>5.0000000000000001E-4</v>
      </c>
      <c r="W17" s="385">
        <f>HLOOKUP(W$14,源—天维度!$B$2:$HP$23,$Q17,FALSE)</f>
        <v>5.9999999999999995E-4</v>
      </c>
      <c r="X17" s="385">
        <f>HLOOKUP(X$14,源—天维度!$B$2:$HP$23,$Q17,FALSE)</f>
        <v>8.0000000000000004E-4</v>
      </c>
      <c r="Y17" s="385">
        <f>HLOOKUP(Y$14,源—天维度!$B$2:$HP$23,$Q17,FALSE)</f>
        <v>8.0000000000000004E-4</v>
      </c>
      <c r="Z17" s="385">
        <f>HLOOKUP(Z$14,源—天维度!$B$2:$HP$23,$Q17,FALSE)</f>
        <v>1E-3</v>
      </c>
      <c r="AA17" s="385">
        <f>HLOOKUP(AA$14,源—天维度!$B$2:$HP$23,$Q17,FALSE)</f>
        <v>8.0000000000000004E-4</v>
      </c>
      <c r="AB17" s="385">
        <f>HLOOKUP(AB$14,源—天维度!$B$2:$HP$23,$Q17,FALSE)</f>
        <v>8.9999999999999998E-4</v>
      </c>
      <c r="AC17" s="385">
        <f>HLOOKUP(AC$14,源—天维度!$B$2:$HP$23,$Q17,FALSE)</f>
        <v>6.9999999999999999E-4</v>
      </c>
      <c r="AD17" s="385">
        <f>HLOOKUP(AD$14,源—天维度!$B$2:$HP$23,$Q17,FALSE)</f>
        <v>8.0000000000000004E-4</v>
      </c>
      <c r="AE17" s="385">
        <f>HLOOKUP(AE$14,源—天维度!$B$2:$HP$23,$Q17,FALSE)</f>
        <v>8.0000000000000004E-4</v>
      </c>
      <c r="AF17" s="385">
        <f>HLOOKUP(AF$14,源—天维度!$B$2:$HP$23,$Q17,FALSE)</f>
        <v>8.9999999999999998E-4</v>
      </c>
      <c r="AG17" s="385">
        <f>HLOOKUP(AG$14,源—天维度!$B$2:$HP$23,$Q17,FALSE)</f>
        <v>6.9999999999999999E-4</v>
      </c>
      <c r="AH17" s="385">
        <f>HLOOKUP(AH$14,源—天维度!$B$2:$HP$23,$Q17,FALSE)</f>
        <v>8.0000000000000004E-4</v>
      </c>
      <c r="AI17" s="385">
        <f>HLOOKUP(AI$14,源—天维度!$B$2:$HP$23,$Q17,FALSE)</f>
        <v>8.0000000000000004E-4</v>
      </c>
      <c r="AJ17" s="385">
        <f>HLOOKUP(AJ$14,源—天维度!$B$2:$HP$23,$Q17,FALSE)</f>
        <v>5.9999999999999995E-4</v>
      </c>
      <c r="AK17" s="385">
        <f>HLOOKUP(AK$14,源—天维度!$B$2:$HP$23,$Q17,FALSE)</f>
        <v>6.9999999999999999E-4</v>
      </c>
      <c r="AL17" s="385">
        <f>HLOOKUP(AL$14,源—天维度!$B$2:$HP$23,$Q17,FALSE)</f>
        <v>6.9999999999999999E-4</v>
      </c>
      <c r="AM17" s="385">
        <f>HLOOKUP(AM$14,源—天维度!$B$2:$HP$23,$Q17,FALSE)</f>
        <v>8.0000000000000004E-4</v>
      </c>
      <c r="AN17" s="385">
        <f>HLOOKUP(AN$14,源—天维度!$B$2:$HP$23,$Q17,FALSE)</f>
        <v>1.1999999999999999E-3</v>
      </c>
      <c r="AO17" s="385">
        <f>HLOOKUP(AO$14,源—天维度!$B$2:$HP$23,$Q17,FALSE)</f>
        <v>8.9999999999999998E-4</v>
      </c>
      <c r="AP17" s="385">
        <f>HLOOKUP(AP$14,源—天维度!$B$2:$HP$23,$Q17,FALSE)</f>
        <v>8.0000000000000004E-4</v>
      </c>
      <c r="AQ17" s="385">
        <f>HLOOKUP(AQ$14,源—天维度!$B$2:$HP$23,$Q17,FALSE)</f>
        <v>8.0000000000000004E-4</v>
      </c>
      <c r="AR17" s="385">
        <f>HLOOKUP(AR$14,源—天维度!$B$2:$HP$23,$Q17,FALSE)</f>
        <v>6.9999999999999999E-4</v>
      </c>
      <c r="AS17" s="385">
        <f>HLOOKUP(AS$14,源—天维度!$B$2:$HP$23,$Q17,FALSE)</f>
        <v>1E-3</v>
      </c>
      <c r="AT17" s="385">
        <f>HLOOKUP(AT$14,源—天维度!$B$2:$HP$23,$Q17,FALSE)</f>
        <v>1.1000000000000001E-3</v>
      </c>
      <c r="AU17" s="385">
        <f>HLOOKUP(AU$14,源—天维度!$B$2:$HP$23,$Q17,FALSE)</f>
        <v>1.1999999999999999E-3</v>
      </c>
      <c r="AV17" s="385">
        <f>HLOOKUP(AV$14,源—天维度!$B$2:$HP$23,$Q17,FALSE)</f>
        <v>1.2999999999999999E-3</v>
      </c>
      <c r="AW17" s="385">
        <f>HLOOKUP(AW$14,源—天维度!$B$2:$HP$23,$Q17,FALSE)</f>
        <v>1.1000000000000001E-3</v>
      </c>
      <c r="AX17" s="385">
        <f>HLOOKUP(AX$14,源—天维度!$B$2:$HP$23,$Q17,FALSE)</f>
        <v>1.1999999999999999E-3</v>
      </c>
      <c r="AY17" s="385">
        <f>HLOOKUP(AY$14,源—天维度!$B$2:$HP$23,$Q17,FALSE)</f>
        <v>1.4E-3</v>
      </c>
      <c r="AZ17" s="385">
        <f>HLOOKUP(AZ$14,源—天维度!$B$2:$HP$23,$Q17,FALSE)</f>
        <v>1.4E-3</v>
      </c>
      <c r="BA17" s="385">
        <f>HLOOKUP(BA$14,源—天维度!$B$2:$HP$23,$Q17,FALSE)</f>
        <v>1.1999999999999999E-3</v>
      </c>
      <c r="BB17" s="385">
        <f>HLOOKUP(BB$14,源—天维度!$B$2:$HP$23,$Q17,FALSE)</f>
        <v>1.6000000000000001E-3</v>
      </c>
      <c r="BC17" s="385">
        <f>HLOOKUP(BC$14,源—天维度!$B$2:$HP$23,$Q17,FALSE)</f>
        <v>1.4E-3</v>
      </c>
      <c r="BD17" s="385">
        <f>HLOOKUP(BD$14,源—天维度!$B$2:$HP$23,$Q17,FALSE)</f>
        <v>1.6999999999999999E-3</v>
      </c>
      <c r="BE17" s="385">
        <f>HLOOKUP(BE$14,源—天维度!$B$2:$HP$23,$Q17,FALSE)</f>
        <v>1.5E-3</v>
      </c>
      <c r="BF17" s="385">
        <f>HLOOKUP(BF$14,源—天维度!$B$2:$HP$23,$Q17,FALSE)</f>
        <v>1.4E-3</v>
      </c>
      <c r="BG17" s="385">
        <f>HLOOKUP(BG$14,源—天维度!$B$2:$HP$23,$Q17,FALSE)</f>
        <v>1.6999999999999999E-3</v>
      </c>
      <c r="BH17" s="385">
        <f>HLOOKUP(BH$14,源—天维度!$B$2:$HP$23,$Q17,FALSE)</f>
        <v>1.1999999999999999E-3</v>
      </c>
      <c r="BI17" s="385">
        <f>HLOOKUP(BI$14,源—天维度!$B$2:$HP$23,$Q17,FALSE)</f>
        <v>1.6000000000000001E-3</v>
      </c>
      <c r="BJ17" s="385">
        <f>HLOOKUP(BJ$14,源—天维度!$B$2:$HP$23,$Q17,FALSE)</f>
        <v>1E-3</v>
      </c>
      <c r="BK17" s="385">
        <f>HLOOKUP(BK$14,源—天维度!$B$2:$HP$23,$Q17,FALSE)</f>
        <v>1.1000000000000001E-3</v>
      </c>
      <c r="BL17" s="385">
        <f>HLOOKUP(BL$14,源—天维度!$B$2:$HP$23,$Q17,FALSE)</f>
        <v>8.9999999999999998E-4</v>
      </c>
      <c r="BM17" s="385">
        <f>HLOOKUP(BM$14,源—天维度!$B$2:$HP$23,$Q17,FALSE)</f>
        <v>1E-3</v>
      </c>
      <c r="BN17" s="385">
        <f>HLOOKUP(BN$14,源—天维度!$B$2:$HP$23,$Q17,FALSE)</f>
        <v>1.2999999999999999E-3</v>
      </c>
      <c r="BO17" s="385">
        <f>HLOOKUP(BO$14,源—天维度!$B$2:$HP$23,$Q17,FALSE)</f>
        <v>1.1999999999999999E-3</v>
      </c>
      <c r="BP17" s="385">
        <f>HLOOKUP(BP$14,源—天维度!$B$2:$HP$23,$Q17,FALSE)</f>
        <v>1E-3</v>
      </c>
      <c r="BQ17" s="385">
        <f>HLOOKUP(BQ$14,源—天维度!$B$2:$HP$23,$Q17,FALSE)</f>
        <v>1.5E-3</v>
      </c>
      <c r="BR17" s="385">
        <f>HLOOKUP(BR$14,源—天维度!$B$2:$HP$23,$Q17,FALSE)</f>
        <v>1.4E-3</v>
      </c>
      <c r="BS17" s="385">
        <f>HLOOKUP(BS$14,源—天维度!$B$2:$HP$23,$Q17,FALSE)</f>
        <v>6.9999999999999999E-4</v>
      </c>
      <c r="BT17" s="385">
        <f>HLOOKUP(BT$14,源—天维度!$B$2:$HP$23,$Q17,FALSE)</f>
        <v>8.9999999999999998E-4</v>
      </c>
      <c r="BU17" s="385">
        <f>HLOOKUP(BU$14,源—天维度!$B$2:$HP$23,$Q17,FALSE)</f>
        <v>1E-3</v>
      </c>
      <c r="BV17" s="385">
        <f>HLOOKUP(BV$14,源—天维度!$B$2:$HP$23,$Q17,FALSE)</f>
        <v>1.2999999999999999E-3</v>
      </c>
      <c r="BW17" s="385">
        <f>HLOOKUP(BW$14,源—天维度!$B$2:$HP$23,$Q17,FALSE)</f>
        <v>1.6000000000000001E-3</v>
      </c>
      <c r="BX17" s="385">
        <f>HLOOKUP(BX$14,源—天维度!$B$2:$HP$23,$Q17,FALSE)</f>
        <v>1.1000000000000001E-3</v>
      </c>
      <c r="BY17" s="385">
        <f>HLOOKUP(BY$14,源—天维度!$B$2:$HP$23,$Q17,FALSE)</f>
        <v>1.4E-3</v>
      </c>
      <c r="BZ17" s="385">
        <f>HLOOKUP(BZ$14,源—天维度!$B$2:$HP$23,$Q17,FALSE)</f>
        <v>8.9999999999999998E-4</v>
      </c>
      <c r="CA17" s="385">
        <f>HLOOKUP(CA$14,源—天维度!$B$2:$HP$23,$Q17,FALSE)</f>
        <v>1.1000000000000001E-3</v>
      </c>
      <c r="CB17" s="385">
        <f>HLOOKUP(CB$14,源—天维度!$B$2:$HP$23,$Q17,FALSE)</f>
        <v>1.4E-3</v>
      </c>
      <c r="CC17" s="385">
        <f>HLOOKUP(CC$14,源—天维度!$B$2:$HP$23,$Q17,FALSE)</f>
        <v>1.1000000000000001E-3</v>
      </c>
      <c r="CD17" s="385">
        <f>HLOOKUP(CD$14,源—天维度!$B$2:$HP$23,$Q17,FALSE)</f>
        <v>1E-3</v>
      </c>
      <c r="CE17" s="385">
        <f>HLOOKUP(CE$14,源—天维度!$B$2:$HP$23,$Q17,FALSE)</f>
        <v>1.1999999999999999E-3</v>
      </c>
      <c r="CF17" s="385">
        <f>HLOOKUP(CF$14,源—天维度!$B$2:$HP$23,$Q17,FALSE)</f>
        <v>1.4E-3</v>
      </c>
      <c r="CG17" s="385">
        <f>HLOOKUP(CG$14,源—天维度!$B$2:$HP$23,$Q17,FALSE)</f>
        <v>8.0000000000000004E-4</v>
      </c>
      <c r="CH17" s="385">
        <f>HLOOKUP(CH$14,源—天维度!$B$2:$HP$23,$Q17,FALSE)</f>
        <v>1.2999999999999999E-3</v>
      </c>
      <c r="CI17" s="385">
        <f>HLOOKUP(CI$14,源—天维度!$B$2:$HP$23,$Q17,FALSE)</f>
        <v>1.2999999999999999E-3</v>
      </c>
      <c r="CJ17" s="385">
        <f>HLOOKUP(CJ$14,源—天维度!$B$2:$HP$23,$Q17,FALSE)</f>
        <v>8.9999999999999998E-4</v>
      </c>
      <c r="CK17" s="385">
        <f>HLOOKUP(CK$14,源—天维度!$B$2:$HP$23,$Q17,FALSE)</f>
        <v>1.4E-3</v>
      </c>
      <c r="CL17" s="385">
        <f>HLOOKUP(CL$14,源—天维度!$B$2:$HP$23,$Q17,FALSE)</f>
        <v>1.4E-3</v>
      </c>
      <c r="CM17" s="385">
        <f>HLOOKUP(CM$14,源—天维度!$B$2:$HP$23,$Q17,FALSE)</f>
        <v>1.4E-3</v>
      </c>
      <c r="CN17" s="385">
        <f>HLOOKUP(CN$14,源—天维度!$B$2:$HP$23,$Q17,FALSE)</f>
        <v>1E-3</v>
      </c>
      <c r="CO17" s="385">
        <f>HLOOKUP(CO$14,源—天维度!$B$2:$HP$23,$Q17,FALSE)</f>
        <v>1.4E-3</v>
      </c>
      <c r="CP17" s="385">
        <f>HLOOKUP(CP$14,源—天维度!$B$2:$HP$23,$Q17,FALSE)</f>
        <v>2.2000000000000001E-3</v>
      </c>
      <c r="CQ17" s="385">
        <f>HLOOKUP(CQ$14,源—天维度!$B$2:$HP$23,$Q17,FALSE)</f>
        <v>1.8E-3</v>
      </c>
      <c r="CR17" s="385">
        <f>HLOOKUP(CR$14,源—天维度!$B$2:$HP$23,$Q17,FALSE)</f>
        <v>1.2999999999999999E-3</v>
      </c>
      <c r="CS17" s="385">
        <f>HLOOKUP(CS$14,源—天维度!$B$2:$HP$23,$Q17,FALSE)</f>
        <v>1.6000000000000001E-3</v>
      </c>
      <c r="CT17" s="385">
        <f>HLOOKUP(CT$14,源—天维度!$B$2:$HP$23,$Q17,FALSE)</f>
        <v>1.5E-3</v>
      </c>
      <c r="CU17" s="385"/>
      <c r="CV17" s="385"/>
      <c r="CW17" s="385">
        <f>HLOOKUP(CW$14,源—天维度!$HS$2:$RC$23,天维度!$Q17,FALSE)</f>
        <v>5.9999999999999995E-4</v>
      </c>
      <c r="CX17" s="385">
        <f>HLOOKUP(CX$14,源—天维度!$HS$2:$RC$23,天维度!$Q17,FALSE)</f>
        <v>6.9999999999999999E-4</v>
      </c>
      <c r="CY17" s="385">
        <f>HLOOKUP(CY$14,源—天维度!$HS$2:$RC$23,天维度!$Q17,FALSE)</f>
        <v>6.9999999999999999E-4</v>
      </c>
      <c r="CZ17" s="385">
        <f>HLOOKUP(CZ$14,源—天维度!$HS$2:$RC$23,天维度!$Q17,FALSE)</f>
        <v>5.9999999999999995E-4</v>
      </c>
      <c r="DA17" s="385">
        <f>HLOOKUP(DA$14,源—天维度!$HS$2:$RC$23,天维度!$Q17,FALSE)</f>
        <v>8.9999999999999998E-4</v>
      </c>
      <c r="DB17" s="385">
        <f>HLOOKUP(DB$14,源—天维度!$HS$2:$RC$23,天维度!$Q17,FALSE)</f>
        <v>8.0000000000000004E-4</v>
      </c>
      <c r="DC17" s="385">
        <f>HLOOKUP(DC$14,源—天维度!$HS$2:$RC$23,天维度!$Q17,FALSE)</f>
        <v>8.9999999999999998E-4</v>
      </c>
      <c r="DD17" s="385">
        <f>HLOOKUP(DD$14,源—天维度!$HS$2:$RC$23,天维度!$Q17,FALSE)</f>
        <v>6.9999999999999999E-4</v>
      </c>
      <c r="DE17" s="385">
        <f>HLOOKUP(DE$14,源—天维度!$HS$2:$RC$23,天维度!$Q17,FALSE)</f>
        <v>6.9999999999999999E-4</v>
      </c>
      <c r="DF17" s="385">
        <f>HLOOKUP(DF$14,源—天维度!$HS$2:$RC$23,天维度!$Q17,FALSE)</f>
        <v>5.9999999999999995E-4</v>
      </c>
      <c r="DG17" s="385">
        <f>HLOOKUP(DG$14,源—天维度!$HS$2:$RC$23,天维度!$Q17,FALSE)</f>
        <v>8.0000000000000004E-4</v>
      </c>
      <c r="DH17" s="385">
        <f>HLOOKUP(DH$14,源—天维度!$HS$2:$RC$23,天维度!$Q17,FALSE)</f>
        <v>6.9999999999999999E-4</v>
      </c>
      <c r="DI17" s="385">
        <f>HLOOKUP(DI$14,源—天维度!$HS$2:$RC$23,天维度!$Q17,FALSE)</f>
        <v>6.9999999999999999E-4</v>
      </c>
      <c r="DJ17" s="385">
        <f>HLOOKUP(DJ$14,源—天维度!$HS$2:$RC$23,天维度!$Q17,FALSE)</f>
        <v>8.0000000000000004E-4</v>
      </c>
      <c r="DK17" s="385">
        <f>HLOOKUP(DK$14,源—天维度!$HS$2:$RC$23,天维度!$Q17,FALSE)</f>
        <v>8.9999999999999998E-4</v>
      </c>
      <c r="DL17" s="385">
        <f>HLOOKUP(DL$14,源—天维度!$HS$2:$RC$23,天维度!$Q17,FALSE)</f>
        <v>8.0000000000000004E-4</v>
      </c>
      <c r="DM17" s="385">
        <f>HLOOKUP(DM$14,源—天维度!$HS$2:$RC$23,天维度!$Q17,FALSE)</f>
        <v>1E-3</v>
      </c>
      <c r="DN17" s="385">
        <f>HLOOKUP(DN$14,源—天维度!$HS$2:$RC$23,天维度!$Q17,FALSE)</f>
        <v>8.9999999999999998E-4</v>
      </c>
      <c r="DO17" s="385">
        <f>HLOOKUP(DO$14,源—天维度!$HS$2:$RC$23,天维度!$Q17,FALSE)</f>
        <v>1E-3</v>
      </c>
      <c r="DP17" s="385">
        <f>HLOOKUP(DP$14,源—天维度!$HS$2:$RC$23,天维度!$Q17,FALSE)</f>
        <v>6.9999999999999999E-4</v>
      </c>
      <c r="DQ17" s="385">
        <f>HLOOKUP(DQ$14,源—天维度!$HS$2:$RC$23,天维度!$Q17,FALSE)</f>
        <v>8.0000000000000004E-4</v>
      </c>
      <c r="DR17" s="385">
        <f>HLOOKUP(DR$14,源—天维度!$HS$2:$RC$23,天维度!$Q17,FALSE)</f>
        <v>8.9999999999999998E-4</v>
      </c>
      <c r="DS17" s="385">
        <f>HLOOKUP(DS$14,源—天维度!$HS$2:$RC$23,天维度!$Q17,FALSE)</f>
        <v>8.9999999999999998E-4</v>
      </c>
      <c r="DT17" s="385">
        <f>HLOOKUP(DT$14,源—天维度!$HS$2:$RC$23,天维度!$Q17,FALSE)</f>
        <v>8.0000000000000004E-4</v>
      </c>
      <c r="DU17" s="385">
        <f>HLOOKUP(DU$14,源—天维度!$HS$2:$RC$23,天维度!$Q17,FALSE)</f>
        <v>8.0000000000000004E-4</v>
      </c>
      <c r="DV17" s="385">
        <f>HLOOKUP(DV$14,源—天维度!$HS$2:$RC$23,天维度!$Q17,FALSE)</f>
        <v>8.0000000000000004E-4</v>
      </c>
      <c r="DW17" s="385">
        <f>HLOOKUP(DW$14,源—天维度!$HS$2:$RC$23,天维度!$Q17,FALSE)</f>
        <v>1E-3</v>
      </c>
      <c r="DX17" s="385">
        <f>HLOOKUP(DX$14,源—天维度!$HS$2:$RC$23,天维度!$Q17,FALSE)</f>
        <v>8.9999999999999998E-4</v>
      </c>
      <c r="DY17" s="385">
        <f>HLOOKUP(DY$14,源—天维度!$HS$2:$RC$23,天维度!$Q17,FALSE)</f>
        <v>1E-3</v>
      </c>
      <c r="DZ17" s="385">
        <f>HLOOKUP(DZ$14,源—天维度!$HS$2:$RC$23,天维度!$Q17,FALSE)</f>
        <v>8.9999999999999998E-4</v>
      </c>
      <c r="EA17" s="385">
        <f>HLOOKUP(EA$14,源—天维度!$HS$2:$RC$23,天维度!$Q17,FALSE)</f>
        <v>8.9999999999999998E-4</v>
      </c>
      <c r="EB17" s="385">
        <f>HLOOKUP(EB$14,源—天维度!$HS$2:$RC$23,天维度!$Q17,FALSE)</f>
        <v>8.0000000000000004E-4</v>
      </c>
      <c r="EC17" s="385">
        <f>HLOOKUP(EC$14,源—天维度!$HS$2:$RC$23,天维度!$Q17,FALSE)</f>
        <v>1E-3</v>
      </c>
      <c r="ED17" s="385">
        <f>HLOOKUP(ED$14,源—天维度!$HS$2:$RC$23,天维度!$Q17,FALSE)</f>
        <v>1.1999999999999999E-3</v>
      </c>
      <c r="EE17" s="385">
        <f>HLOOKUP(EE$14,源—天维度!$HS$2:$RC$23,天维度!$Q17,FALSE)</f>
        <v>1.1999999999999999E-3</v>
      </c>
      <c r="EF17" s="385">
        <f>HLOOKUP(EF$14,源—天维度!$HS$2:$RC$23,天维度!$Q17,FALSE)</f>
        <v>1.1999999999999999E-3</v>
      </c>
      <c r="EG17" s="385">
        <f>HLOOKUP(EG$14,源—天维度!$HS$2:$RC$23,天维度!$Q17,FALSE)</f>
        <v>1.2999999999999999E-3</v>
      </c>
      <c r="EH17" s="385">
        <f>HLOOKUP(EH$14,源—天维度!$HS$2:$RC$23,天维度!$Q17,FALSE)</f>
        <v>1.6000000000000001E-3</v>
      </c>
      <c r="EI17" s="385">
        <f>HLOOKUP(EI$14,源—天维度!$HS$2:$RC$23,天维度!$Q17,FALSE)</f>
        <v>1.2999999999999999E-3</v>
      </c>
      <c r="EJ17" s="385">
        <f>HLOOKUP(EJ$14,源—天维度!$HS$2:$RC$23,天维度!$Q17,FALSE)</f>
        <v>1.4E-3</v>
      </c>
      <c r="EK17" s="385">
        <f>HLOOKUP(EK$14,源—天维度!$HS$2:$RC$23,天维度!$Q17,FALSE)</f>
        <v>1.8E-3</v>
      </c>
      <c r="EL17" s="385">
        <f>HLOOKUP(EL$14,源—天维度!$HS$2:$RC$23,天维度!$Q17,FALSE)</f>
        <v>1.4E-3</v>
      </c>
      <c r="EM17" s="385">
        <f>HLOOKUP(EM$14,源—天维度!$HS$2:$RC$23,天维度!$Q17,FALSE)</f>
        <v>1.8E-3</v>
      </c>
      <c r="EN17" s="385">
        <f>HLOOKUP(EN$14,源—天维度!$HS$2:$RC$23,天维度!$Q17,FALSE)</f>
        <v>1.4E-3</v>
      </c>
      <c r="EO17" s="385">
        <f>HLOOKUP(EO$14,源—天维度!$HS$2:$RC$23,天维度!$Q17,FALSE)</f>
        <v>1.8E-3</v>
      </c>
      <c r="EP17" s="385">
        <f>HLOOKUP(EP$14,源—天维度!$HS$2:$RC$23,天维度!$Q17,FALSE)</f>
        <v>1.1999999999999999E-3</v>
      </c>
      <c r="ER17" s="385"/>
      <c r="ES17" s="385"/>
      <c r="ET17" s="385"/>
      <c r="EU17" s="385"/>
      <c r="EV17" s="385"/>
      <c r="EW17" s="385"/>
      <c r="EX17" s="385"/>
      <c r="EY17" s="385"/>
      <c r="EZ17" s="385"/>
      <c r="FA17" s="385"/>
      <c r="FB17" s="385"/>
      <c r="FC17" s="385"/>
      <c r="FD17" s="385"/>
      <c r="FE17" s="385"/>
      <c r="FF17" s="385"/>
      <c r="FG17" s="385"/>
      <c r="FH17" s="385"/>
      <c r="FI17" s="385"/>
      <c r="FJ17" s="385"/>
      <c r="FK17" s="385"/>
      <c r="FL17" s="385"/>
      <c r="FM17" s="385"/>
      <c r="FN17" s="385"/>
      <c r="FO17" s="385"/>
      <c r="FP17" s="385"/>
      <c r="FQ17" s="385"/>
      <c r="FR17" s="385"/>
      <c r="FS17" s="385"/>
      <c r="FT17" s="385"/>
      <c r="FU17" s="385"/>
    </row>
    <row r="18" spans="17:177">
      <c r="Q18" s="26">
        <v>5</v>
      </c>
      <c r="R18" s="383" t="s">
        <v>648</v>
      </c>
      <c r="S18" s="385">
        <f>HLOOKUP(S$14,源—天维度!$B$2:$HP$23,$Q18,FALSE)</f>
        <v>8.0000000000000004E-4</v>
      </c>
      <c r="T18" s="385">
        <f>HLOOKUP(T$14,源—天维度!$B$2:$HP$23,$Q18,FALSE)</f>
        <v>5.9999999999999995E-4</v>
      </c>
      <c r="U18" s="385">
        <f>HLOOKUP(U$14,源—天维度!$B$2:$HP$23,$Q18,FALSE)</f>
        <v>5.9999999999999995E-4</v>
      </c>
      <c r="V18" s="385">
        <f>HLOOKUP(V$14,源—天维度!$B$2:$HP$23,$Q18,FALSE)</f>
        <v>6.9999999999999999E-4</v>
      </c>
      <c r="W18" s="385">
        <f>HLOOKUP(W$14,源—天维度!$B$2:$HP$23,$Q18,FALSE)</f>
        <v>5.9999999999999995E-4</v>
      </c>
      <c r="X18" s="385">
        <f>HLOOKUP(X$14,源—天维度!$B$2:$HP$23,$Q18,FALSE)</f>
        <v>6.9999999999999999E-4</v>
      </c>
      <c r="Y18" s="385">
        <f>HLOOKUP(Y$14,源—天维度!$B$2:$HP$23,$Q18,FALSE)</f>
        <v>5.9999999999999995E-4</v>
      </c>
      <c r="Z18" s="385">
        <f>HLOOKUP(Z$14,源—天维度!$B$2:$HP$23,$Q18,FALSE)</f>
        <v>6.9999999999999999E-4</v>
      </c>
      <c r="AA18" s="385">
        <f>HLOOKUP(AA$14,源—天维度!$B$2:$HP$23,$Q18,FALSE)</f>
        <v>5.9999999999999995E-4</v>
      </c>
      <c r="AB18" s="385">
        <f>HLOOKUP(AB$14,源—天维度!$B$2:$HP$23,$Q18,FALSE)</f>
        <v>6.9999999999999999E-4</v>
      </c>
      <c r="AC18" s="385">
        <f>HLOOKUP(AC$14,源—天维度!$B$2:$HP$23,$Q18,FALSE)</f>
        <v>5.9999999999999995E-4</v>
      </c>
      <c r="AD18" s="385">
        <f>HLOOKUP(AD$14,源—天维度!$B$2:$HP$23,$Q18,FALSE)</f>
        <v>4.0000000000000002E-4</v>
      </c>
      <c r="AE18" s="385">
        <f>HLOOKUP(AE$14,源—天维度!$B$2:$HP$23,$Q18,FALSE)</f>
        <v>8.0000000000000004E-4</v>
      </c>
      <c r="AF18" s="385">
        <f>HLOOKUP(AF$14,源—天维度!$B$2:$HP$23,$Q18,FALSE)</f>
        <v>6.9999999999999999E-4</v>
      </c>
      <c r="AG18" s="385">
        <f>HLOOKUP(AG$14,源—天维度!$B$2:$HP$23,$Q18,FALSE)</f>
        <v>8.0000000000000004E-4</v>
      </c>
      <c r="AH18" s="385">
        <f>HLOOKUP(AH$14,源—天维度!$B$2:$HP$23,$Q18,FALSE)</f>
        <v>8.0000000000000004E-4</v>
      </c>
      <c r="AI18" s="385">
        <f>HLOOKUP(AI$14,源—天维度!$B$2:$HP$23,$Q18,FALSE)</f>
        <v>8.0000000000000004E-4</v>
      </c>
      <c r="AJ18" s="385">
        <f>HLOOKUP(AJ$14,源—天维度!$B$2:$HP$23,$Q18,FALSE)</f>
        <v>5.9999999999999995E-4</v>
      </c>
      <c r="AK18" s="385">
        <f>HLOOKUP(AK$14,源—天维度!$B$2:$HP$23,$Q18,FALSE)</f>
        <v>1E-3</v>
      </c>
      <c r="AL18" s="385">
        <f>HLOOKUP(AL$14,源—天维度!$B$2:$HP$23,$Q18,FALSE)</f>
        <v>1E-3</v>
      </c>
      <c r="AM18" s="385">
        <f>HLOOKUP(AM$14,源—天维度!$B$2:$HP$23,$Q18,FALSE)</f>
        <v>5.9999999999999995E-4</v>
      </c>
      <c r="AN18" s="385">
        <f>HLOOKUP(AN$14,源—天维度!$B$2:$HP$23,$Q18,FALSE)</f>
        <v>8.0000000000000004E-4</v>
      </c>
      <c r="AO18" s="385">
        <f>HLOOKUP(AO$14,源—天维度!$B$2:$HP$23,$Q18,FALSE)</f>
        <v>8.0000000000000004E-4</v>
      </c>
      <c r="AP18" s="385">
        <f>HLOOKUP(AP$14,源—天维度!$B$2:$HP$23,$Q18,FALSE)</f>
        <v>5.9999999999999995E-4</v>
      </c>
      <c r="AQ18" s="385">
        <f>HLOOKUP(AQ$14,源—天维度!$B$2:$HP$23,$Q18,FALSE)</f>
        <v>5.9999999999999995E-4</v>
      </c>
      <c r="AR18" s="385">
        <f>HLOOKUP(AR$14,源—天维度!$B$2:$HP$23,$Q18,FALSE)</f>
        <v>5.0000000000000001E-4</v>
      </c>
      <c r="AS18" s="385">
        <f>HLOOKUP(AS$14,源—天维度!$B$2:$HP$23,$Q18,FALSE)</f>
        <v>6.9999999999999999E-4</v>
      </c>
      <c r="AT18" s="385">
        <f>HLOOKUP(AT$14,源—天维度!$B$2:$HP$23,$Q18,FALSE)</f>
        <v>6.9999999999999999E-4</v>
      </c>
      <c r="AU18" s="385">
        <f>HLOOKUP(AU$14,源—天维度!$B$2:$HP$23,$Q18,FALSE)</f>
        <v>8.9999999999999998E-4</v>
      </c>
      <c r="AV18" s="385">
        <f>HLOOKUP(AV$14,源—天维度!$B$2:$HP$23,$Q18,FALSE)</f>
        <v>6.9999999999999999E-4</v>
      </c>
      <c r="AW18" s="385">
        <f>HLOOKUP(AW$14,源—天维度!$B$2:$HP$23,$Q18,FALSE)</f>
        <v>5.9999999999999995E-4</v>
      </c>
      <c r="AX18" s="385">
        <f>HLOOKUP(AX$14,源—天维度!$B$2:$HP$23,$Q18,FALSE)</f>
        <v>6.9999999999999999E-4</v>
      </c>
      <c r="AY18" s="385">
        <f>HLOOKUP(AY$14,源—天维度!$B$2:$HP$23,$Q18,FALSE)</f>
        <v>5.9999999999999995E-4</v>
      </c>
      <c r="AZ18" s="385">
        <f>HLOOKUP(AZ$14,源—天维度!$B$2:$HP$23,$Q18,FALSE)</f>
        <v>8.0000000000000004E-4</v>
      </c>
      <c r="BA18" s="385">
        <f>HLOOKUP(BA$14,源—天维度!$B$2:$HP$23,$Q18,FALSE)</f>
        <v>6.9999999999999999E-4</v>
      </c>
      <c r="BB18" s="385">
        <f>HLOOKUP(BB$14,源—天维度!$B$2:$HP$23,$Q18,FALSE)</f>
        <v>1.2999999999999999E-3</v>
      </c>
      <c r="BC18" s="385">
        <f>HLOOKUP(BC$14,源—天维度!$B$2:$HP$23,$Q18,FALSE)</f>
        <v>2E-3</v>
      </c>
      <c r="BD18" s="385">
        <f>HLOOKUP(BD$14,源—天维度!$B$2:$HP$23,$Q18,FALSE)</f>
        <v>2.2000000000000001E-3</v>
      </c>
      <c r="BE18" s="385">
        <f>HLOOKUP(BE$14,源—天维度!$B$2:$HP$23,$Q18,FALSE)</f>
        <v>5.9999999999999995E-4</v>
      </c>
      <c r="BF18" s="385">
        <f>HLOOKUP(BF$14,源—天维度!$B$2:$HP$23,$Q18,FALSE)</f>
        <v>1.1000000000000001E-3</v>
      </c>
      <c r="BG18" s="385">
        <f>HLOOKUP(BG$14,源—天维度!$B$2:$HP$23,$Q18,FALSE)</f>
        <v>8.9999999999999998E-4</v>
      </c>
      <c r="BH18" s="385">
        <f>HLOOKUP(BH$14,源—天维度!$B$2:$HP$23,$Q18,FALSE)</f>
        <v>8.0000000000000004E-4</v>
      </c>
      <c r="BI18" s="385">
        <f>HLOOKUP(BI$14,源—天维度!$B$2:$HP$23,$Q18,FALSE)</f>
        <v>1.1000000000000001E-3</v>
      </c>
      <c r="BJ18" s="385">
        <f>HLOOKUP(BJ$14,源—天维度!$B$2:$HP$23,$Q18,FALSE)</f>
        <v>1E-3</v>
      </c>
      <c r="BK18" s="385">
        <f>HLOOKUP(BK$14,源—天维度!$B$2:$HP$23,$Q18,FALSE)</f>
        <v>5.0000000000000001E-4</v>
      </c>
      <c r="BL18" s="385">
        <f>HLOOKUP(BL$14,源—天维度!$B$2:$HP$23,$Q18,FALSE)</f>
        <v>8.9999999999999998E-4</v>
      </c>
      <c r="BM18" s="385">
        <f>HLOOKUP(BM$14,源—天维度!$B$2:$HP$23,$Q18,FALSE)</f>
        <v>8.9999999999999998E-4</v>
      </c>
      <c r="BN18" s="385">
        <f>HLOOKUP(BN$14,源—天维度!$B$2:$HP$23,$Q18,FALSE)</f>
        <v>1.4E-3</v>
      </c>
      <c r="BO18" s="385">
        <f>HLOOKUP(BO$14,源—天维度!$B$2:$HP$23,$Q18,FALSE)</f>
        <v>1.4E-3</v>
      </c>
      <c r="BP18" s="385">
        <f>HLOOKUP(BP$14,源—天维度!$B$2:$HP$23,$Q18,FALSE)</f>
        <v>1.6000000000000001E-3</v>
      </c>
      <c r="BQ18" s="385">
        <f>HLOOKUP(BQ$14,源—天维度!$B$2:$HP$23,$Q18,FALSE)</f>
        <v>1.4E-3</v>
      </c>
      <c r="BR18" s="385">
        <f>HLOOKUP(BR$14,源—天维度!$B$2:$HP$23,$Q18,FALSE)</f>
        <v>1.8E-3</v>
      </c>
      <c r="BS18" s="385">
        <f>HLOOKUP(BS$14,源—天维度!$B$2:$HP$23,$Q18,FALSE)</f>
        <v>1E-3</v>
      </c>
      <c r="BT18" s="385">
        <f>HLOOKUP(BT$14,源—天维度!$B$2:$HP$23,$Q18,FALSE)</f>
        <v>1.1999999999999999E-3</v>
      </c>
      <c r="BU18" s="385">
        <f>HLOOKUP(BU$14,源—天维度!$B$2:$HP$23,$Q18,FALSE)</f>
        <v>2.2000000000000001E-3</v>
      </c>
      <c r="BV18" s="385">
        <f>HLOOKUP(BV$14,源—天维度!$B$2:$HP$23,$Q18,FALSE)</f>
        <v>1.1000000000000001E-3</v>
      </c>
      <c r="BW18" s="385">
        <f>HLOOKUP(BW$14,源—天维度!$B$2:$HP$23,$Q18,FALSE)</f>
        <v>6.9999999999999999E-4</v>
      </c>
      <c r="BX18" s="385">
        <f>HLOOKUP(BX$14,源—天维度!$B$2:$HP$23,$Q18,FALSE)</f>
        <v>1.1000000000000001E-3</v>
      </c>
      <c r="BY18" s="385">
        <f>HLOOKUP(BY$14,源—天维度!$B$2:$HP$23,$Q18,FALSE)</f>
        <v>8.9999999999999998E-4</v>
      </c>
      <c r="BZ18" s="385">
        <f>HLOOKUP(BZ$14,源—天维度!$B$2:$HP$23,$Q18,FALSE)</f>
        <v>8.9999999999999998E-4</v>
      </c>
      <c r="CA18" s="385">
        <f>HLOOKUP(CA$14,源—天维度!$B$2:$HP$23,$Q18,FALSE)</f>
        <v>6.9999999999999999E-4</v>
      </c>
      <c r="CB18" s="385">
        <f>HLOOKUP(CB$14,源—天维度!$B$2:$HP$23,$Q18,FALSE)</f>
        <v>8.0000000000000004E-4</v>
      </c>
      <c r="CC18" s="385">
        <f>HLOOKUP(CC$14,源—天维度!$B$2:$HP$23,$Q18,FALSE)</f>
        <v>1.5E-3</v>
      </c>
      <c r="CD18" s="385">
        <f>HLOOKUP(CD$14,源—天维度!$B$2:$HP$23,$Q18,FALSE)</f>
        <v>8.0000000000000004E-4</v>
      </c>
      <c r="CE18" s="385">
        <f>HLOOKUP(CE$14,源—天维度!$B$2:$HP$23,$Q18,FALSE)</f>
        <v>1.1000000000000001E-3</v>
      </c>
      <c r="CF18" s="385">
        <f>HLOOKUP(CF$14,源—天维度!$B$2:$HP$23,$Q18,FALSE)</f>
        <v>5.9999999999999995E-4</v>
      </c>
      <c r="CG18" s="385">
        <f>HLOOKUP(CG$14,源—天维度!$B$2:$HP$23,$Q18,FALSE)</f>
        <v>5.9999999999999995E-4</v>
      </c>
      <c r="CH18" s="385">
        <f>HLOOKUP(CH$14,源—天维度!$B$2:$HP$23,$Q18,FALSE)</f>
        <v>5.9999999999999995E-4</v>
      </c>
      <c r="CI18" s="385">
        <f>HLOOKUP(CI$14,源—天维度!$B$2:$HP$23,$Q18,FALSE)</f>
        <v>8.0000000000000004E-4</v>
      </c>
      <c r="CJ18" s="385">
        <f>HLOOKUP(CJ$14,源—天维度!$B$2:$HP$23,$Q18,FALSE)</f>
        <v>6.9999999999999999E-4</v>
      </c>
      <c r="CK18" s="385">
        <f>HLOOKUP(CK$14,源—天维度!$B$2:$HP$23,$Q18,FALSE)</f>
        <v>1.1999999999999999E-3</v>
      </c>
      <c r="CL18" s="385">
        <f>HLOOKUP(CL$14,源—天维度!$B$2:$HP$23,$Q18,FALSE)</f>
        <v>8.9999999999999998E-4</v>
      </c>
      <c r="CM18" s="385">
        <f>HLOOKUP(CM$14,源—天维度!$B$2:$HP$23,$Q18,FALSE)</f>
        <v>8.9999999999999998E-4</v>
      </c>
      <c r="CN18" s="385">
        <f>HLOOKUP(CN$14,源—天维度!$B$2:$HP$23,$Q18,FALSE)</f>
        <v>5.9999999999999995E-4</v>
      </c>
      <c r="CO18" s="385">
        <f>HLOOKUP(CO$14,源—天维度!$B$2:$HP$23,$Q18,FALSE)</f>
        <v>8.9999999999999998E-4</v>
      </c>
      <c r="CP18" s="385">
        <f>HLOOKUP(CP$14,源—天维度!$B$2:$HP$23,$Q18,FALSE)</f>
        <v>1.2999999999999999E-3</v>
      </c>
      <c r="CQ18" s="385">
        <f>HLOOKUP(CQ$14,源—天维度!$B$2:$HP$23,$Q18,FALSE)</f>
        <v>1.1000000000000001E-3</v>
      </c>
      <c r="CR18" s="385">
        <f>HLOOKUP(CR$14,源—天维度!$B$2:$HP$23,$Q18,FALSE)</f>
        <v>8.0000000000000004E-4</v>
      </c>
      <c r="CS18" s="385">
        <f>HLOOKUP(CS$14,源—天维度!$B$2:$HP$23,$Q18,FALSE)</f>
        <v>4.0000000000000002E-4</v>
      </c>
      <c r="CT18" s="385">
        <f>HLOOKUP(CT$14,源—天维度!$B$2:$HP$23,$Q18,FALSE)</f>
        <v>1.2999999999999999E-3</v>
      </c>
      <c r="CU18" s="385"/>
      <c r="CV18" s="385"/>
      <c r="CW18" s="385">
        <f>HLOOKUP(CW$14,源—天维度!$HS$2:$RC$23,天维度!$Q18,FALSE)</f>
        <v>5.0000000000000001E-4</v>
      </c>
      <c r="CX18" s="385">
        <f>HLOOKUP(CX$14,源—天维度!$HS$2:$RC$23,天维度!$Q18,FALSE)</f>
        <v>5.9999999999999995E-4</v>
      </c>
      <c r="CY18" s="385">
        <f>HLOOKUP(CY$14,源—天维度!$HS$2:$RC$23,天维度!$Q18,FALSE)</f>
        <v>6.9999999999999999E-4</v>
      </c>
      <c r="CZ18" s="385">
        <f>HLOOKUP(CZ$14,源—天维度!$HS$2:$RC$23,天维度!$Q18,FALSE)</f>
        <v>5.0000000000000001E-4</v>
      </c>
      <c r="DA18" s="385">
        <f>HLOOKUP(DA$14,源—天维度!$HS$2:$RC$23,天维度!$Q18,FALSE)</f>
        <v>5.0000000000000001E-4</v>
      </c>
      <c r="DB18" s="385">
        <f>HLOOKUP(DB$14,源—天维度!$HS$2:$RC$23,天维度!$Q18,FALSE)</f>
        <v>5.9999999999999995E-4</v>
      </c>
      <c r="DC18" s="385">
        <f>HLOOKUP(DC$14,源—天维度!$HS$2:$RC$23,天维度!$Q18,FALSE)</f>
        <v>5.9999999999999995E-4</v>
      </c>
      <c r="DD18" s="385">
        <f>HLOOKUP(DD$14,源—天维度!$HS$2:$RC$23,天维度!$Q18,FALSE)</f>
        <v>5.9999999999999995E-4</v>
      </c>
      <c r="DE18" s="385">
        <f>HLOOKUP(DE$14,源—天维度!$HS$2:$RC$23,天维度!$Q18,FALSE)</f>
        <v>6.9999999999999999E-4</v>
      </c>
      <c r="DF18" s="385">
        <f>HLOOKUP(DF$14,源—天维度!$HS$2:$RC$23,天维度!$Q18,FALSE)</f>
        <v>6.9999999999999999E-4</v>
      </c>
      <c r="DG18" s="385">
        <f>HLOOKUP(DG$14,源—天维度!$HS$2:$RC$23,天维度!$Q18,FALSE)</f>
        <v>4.0000000000000002E-4</v>
      </c>
      <c r="DH18" s="385">
        <f>HLOOKUP(DH$14,源—天维度!$HS$2:$RC$23,天维度!$Q18,FALSE)</f>
        <v>5.0000000000000001E-4</v>
      </c>
      <c r="DI18" s="385">
        <f>HLOOKUP(DI$14,源—天维度!$HS$2:$RC$23,天维度!$Q18,FALSE)</f>
        <v>8.0000000000000004E-4</v>
      </c>
      <c r="DJ18" s="385">
        <f>HLOOKUP(DJ$14,源—天维度!$HS$2:$RC$23,天维度!$Q18,FALSE)</f>
        <v>5.9999999999999995E-4</v>
      </c>
      <c r="DK18" s="385">
        <f>HLOOKUP(DK$14,源—天维度!$HS$2:$RC$23,天维度!$Q18,FALSE)</f>
        <v>5.9999999999999995E-4</v>
      </c>
      <c r="DL18" s="385">
        <f>HLOOKUP(DL$14,源—天维度!$HS$2:$RC$23,天维度!$Q18,FALSE)</f>
        <v>5.9999999999999995E-4</v>
      </c>
      <c r="DM18" s="385">
        <f>HLOOKUP(DM$14,源—天维度!$HS$2:$RC$23,天维度!$Q18,FALSE)</f>
        <v>8.0000000000000004E-4</v>
      </c>
      <c r="DN18" s="385">
        <f>HLOOKUP(DN$14,源—天维度!$HS$2:$RC$23,天维度!$Q18,FALSE)</f>
        <v>4.0000000000000002E-4</v>
      </c>
      <c r="DO18" s="385">
        <f>HLOOKUP(DO$14,源—天维度!$HS$2:$RC$23,天维度!$Q18,FALSE)</f>
        <v>8.0000000000000004E-4</v>
      </c>
      <c r="DP18" s="385">
        <f>HLOOKUP(DP$14,源—天维度!$HS$2:$RC$23,天维度!$Q18,FALSE)</f>
        <v>6.9999999999999999E-4</v>
      </c>
      <c r="DQ18" s="385">
        <f>HLOOKUP(DQ$14,源—天维度!$HS$2:$RC$23,天维度!$Q18,FALSE)</f>
        <v>1.1999999999999999E-3</v>
      </c>
      <c r="DR18" s="385">
        <f>HLOOKUP(DR$14,源—天维度!$HS$2:$RC$23,天维度!$Q18,FALSE)</f>
        <v>1E-3</v>
      </c>
      <c r="DS18" s="385">
        <f>HLOOKUP(DS$14,源—天维度!$HS$2:$RC$23,天维度!$Q18,FALSE)</f>
        <v>1.1000000000000001E-3</v>
      </c>
      <c r="DT18" s="385">
        <f>HLOOKUP(DT$14,源—天维度!$HS$2:$RC$23,天维度!$Q18,FALSE)</f>
        <v>1.1999999999999999E-3</v>
      </c>
      <c r="DU18" s="385">
        <f>HLOOKUP(DU$14,源—天维度!$HS$2:$RC$23,天维度!$Q18,FALSE)</f>
        <v>8.0000000000000004E-4</v>
      </c>
      <c r="DV18" s="385">
        <f>HLOOKUP(DV$14,源—天维度!$HS$2:$RC$23,天维度!$Q18,FALSE)</f>
        <v>1E-3</v>
      </c>
      <c r="DW18" s="385">
        <f>HLOOKUP(DW$14,源—天维度!$HS$2:$RC$23,天维度!$Q18,FALSE)</f>
        <v>1.2999999999999999E-3</v>
      </c>
      <c r="DX18" s="385">
        <f>HLOOKUP(DX$14,源—天维度!$HS$2:$RC$23,天维度!$Q18,FALSE)</f>
        <v>8.0000000000000004E-4</v>
      </c>
      <c r="DY18" s="385">
        <f>HLOOKUP(DY$14,源—天维度!$HS$2:$RC$23,天维度!$Q18,FALSE)</f>
        <v>8.9999999999999998E-4</v>
      </c>
      <c r="DZ18" s="385">
        <f>HLOOKUP(DZ$14,源—天维度!$HS$2:$RC$23,天维度!$Q18,FALSE)</f>
        <v>8.0000000000000004E-4</v>
      </c>
      <c r="EA18" s="385">
        <f>HLOOKUP(EA$14,源—天维度!$HS$2:$RC$23,天维度!$Q18,FALSE)</f>
        <v>8.9999999999999998E-4</v>
      </c>
      <c r="EB18" s="385">
        <f>HLOOKUP(EB$14,源—天维度!$HS$2:$RC$23,天维度!$Q18,FALSE)</f>
        <v>6.9999999999999999E-4</v>
      </c>
      <c r="EC18" s="385">
        <f>HLOOKUP(EC$14,源—天维度!$HS$2:$RC$23,天维度!$Q18,FALSE)</f>
        <v>8.9999999999999998E-4</v>
      </c>
      <c r="ED18" s="385">
        <f>HLOOKUP(ED$14,源—天维度!$HS$2:$RC$23,天维度!$Q18,FALSE)</f>
        <v>8.0000000000000004E-4</v>
      </c>
      <c r="EE18" s="385">
        <f>HLOOKUP(EE$14,源—天维度!$HS$2:$RC$23,天维度!$Q18,FALSE)</f>
        <v>8.9999999999999998E-4</v>
      </c>
      <c r="EF18" s="385">
        <f>HLOOKUP(EF$14,源—天维度!$HS$2:$RC$23,天维度!$Q18,FALSE)</f>
        <v>1E-3</v>
      </c>
      <c r="EG18" s="385">
        <f>HLOOKUP(EG$14,源—天维度!$HS$2:$RC$23,天维度!$Q18,FALSE)</f>
        <v>8.0000000000000004E-4</v>
      </c>
      <c r="EH18" s="385">
        <f>HLOOKUP(EH$14,源—天维度!$HS$2:$RC$23,天维度!$Q18,FALSE)</f>
        <v>6.9999999999999999E-4</v>
      </c>
      <c r="EI18" s="385">
        <f>HLOOKUP(EI$14,源—天维度!$HS$2:$RC$23,天维度!$Q18,FALSE)</f>
        <v>6.9999999999999999E-4</v>
      </c>
      <c r="EJ18" s="385">
        <f>HLOOKUP(EJ$14,源—天维度!$HS$2:$RC$23,天维度!$Q18,FALSE)</f>
        <v>6.9999999999999999E-4</v>
      </c>
      <c r="EK18" s="385">
        <f>HLOOKUP(EK$14,源—天维度!$HS$2:$RC$23,天维度!$Q18,FALSE)</f>
        <v>6.9999999999999999E-4</v>
      </c>
      <c r="EL18" s="385">
        <f>HLOOKUP(EL$14,源—天维度!$HS$2:$RC$23,天维度!$Q18,FALSE)</f>
        <v>8.0000000000000004E-4</v>
      </c>
      <c r="EM18" s="385">
        <f>HLOOKUP(EM$14,源—天维度!$HS$2:$RC$23,天维度!$Q18,FALSE)</f>
        <v>8.0000000000000004E-4</v>
      </c>
      <c r="EN18" s="385">
        <f>HLOOKUP(EN$14,源—天维度!$HS$2:$RC$23,天维度!$Q18,FALSE)</f>
        <v>8.0000000000000004E-4</v>
      </c>
      <c r="EO18" s="385">
        <f>HLOOKUP(EO$14,源—天维度!$HS$2:$RC$23,天维度!$Q18,FALSE)</f>
        <v>8.9999999999999998E-4</v>
      </c>
      <c r="EP18" s="385">
        <f>HLOOKUP(EP$14,源—天维度!$HS$2:$RC$23,天维度!$Q18,FALSE)</f>
        <v>6.9999999999999999E-4</v>
      </c>
      <c r="ER18" s="385"/>
      <c r="ES18" s="385"/>
      <c r="ET18" s="385"/>
      <c r="EU18" s="385"/>
      <c r="EV18" s="385"/>
      <c r="EW18" s="385"/>
      <c r="EX18" s="385"/>
      <c r="EY18" s="385"/>
      <c r="EZ18" s="385"/>
      <c r="FA18" s="385"/>
      <c r="FB18" s="385"/>
      <c r="FC18" s="385"/>
      <c r="FD18" s="385"/>
      <c r="FE18" s="385"/>
      <c r="FF18" s="385"/>
      <c r="FG18" s="385"/>
      <c r="FH18" s="385"/>
      <c r="FI18" s="385"/>
      <c r="FJ18" s="385"/>
      <c r="FK18" s="385"/>
      <c r="FL18" s="385"/>
      <c r="FM18" s="385"/>
      <c r="FN18" s="385"/>
      <c r="FO18" s="385"/>
      <c r="FP18" s="385"/>
      <c r="FQ18" s="385"/>
      <c r="FR18" s="385"/>
      <c r="FS18" s="385"/>
      <c r="FT18" s="385"/>
      <c r="FU18" s="385"/>
    </row>
    <row r="19" spans="17:177">
      <c r="Q19" s="26">
        <v>6</v>
      </c>
      <c r="R19" s="383" t="s">
        <v>649</v>
      </c>
      <c r="S19" s="385">
        <f>HLOOKUP(S$14,源—天维度!$B$2:$HP$23,$Q19,FALSE)</f>
        <v>1E-3</v>
      </c>
      <c r="T19" s="385">
        <f>HLOOKUP(T$14,源—天维度!$B$2:$HP$23,$Q19,FALSE)</f>
        <v>1.1000000000000001E-3</v>
      </c>
      <c r="U19" s="385">
        <f>HLOOKUP(U$14,源—天维度!$B$2:$HP$23,$Q19,FALSE)</f>
        <v>8.9999999999999998E-4</v>
      </c>
      <c r="V19" s="385">
        <f>HLOOKUP(V$14,源—天维度!$B$2:$HP$23,$Q19,FALSE)</f>
        <v>1.5E-3</v>
      </c>
      <c r="W19" s="385">
        <f>HLOOKUP(W$14,源—天维度!$B$2:$HP$23,$Q19,FALSE)</f>
        <v>8.9999999999999998E-4</v>
      </c>
      <c r="X19" s="385">
        <f>HLOOKUP(X$14,源—天维度!$B$2:$HP$23,$Q19,FALSE)</f>
        <v>1.1000000000000001E-3</v>
      </c>
      <c r="Y19" s="385">
        <f>HLOOKUP(Y$14,源—天维度!$B$2:$HP$23,$Q19,FALSE)</f>
        <v>1.6000000000000001E-3</v>
      </c>
      <c r="Z19" s="385">
        <f>HLOOKUP(Z$14,源—天维度!$B$2:$HP$23,$Q19,FALSE)</f>
        <v>1.2999999999999999E-3</v>
      </c>
      <c r="AA19" s="385">
        <f>HLOOKUP(AA$14,源—天维度!$B$2:$HP$23,$Q19,FALSE)</f>
        <v>8.9999999999999998E-4</v>
      </c>
      <c r="AB19" s="385">
        <f>HLOOKUP(AB$14,源—天维度!$B$2:$HP$23,$Q19,FALSE)</f>
        <v>1.2999999999999999E-3</v>
      </c>
      <c r="AC19" s="385">
        <f>HLOOKUP(AC$14,源—天维度!$B$2:$HP$23,$Q19,FALSE)</f>
        <v>1.1999999999999999E-3</v>
      </c>
      <c r="AD19" s="385">
        <f>HLOOKUP(AD$14,源—天维度!$B$2:$HP$23,$Q19,FALSE)</f>
        <v>1E-3</v>
      </c>
      <c r="AE19" s="385">
        <f>HLOOKUP(AE$14,源—天维度!$B$2:$HP$23,$Q19,FALSE)</f>
        <v>8.9999999999999998E-4</v>
      </c>
      <c r="AF19" s="385">
        <f>HLOOKUP(AF$14,源—天维度!$B$2:$HP$23,$Q19,FALSE)</f>
        <v>1.1999999999999999E-3</v>
      </c>
      <c r="AG19" s="385">
        <f>HLOOKUP(AG$14,源—天维度!$B$2:$HP$23,$Q19,FALSE)</f>
        <v>1.2999999999999999E-3</v>
      </c>
      <c r="AH19" s="385">
        <f>HLOOKUP(AH$14,源—天维度!$B$2:$HP$23,$Q19,FALSE)</f>
        <v>1.5E-3</v>
      </c>
      <c r="AI19" s="385">
        <f>HLOOKUP(AI$14,源—天维度!$B$2:$HP$23,$Q19,FALSE)</f>
        <v>1.4E-3</v>
      </c>
      <c r="AJ19" s="385">
        <f>HLOOKUP(AJ$14,源—天维度!$B$2:$HP$23,$Q19,FALSE)</f>
        <v>1.4E-3</v>
      </c>
      <c r="AK19" s="385">
        <f>HLOOKUP(AK$14,源—天维度!$B$2:$HP$23,$Q19,FALSE)</f>
        <v>1.5E-3</v>
      </c>
      <c r="AL19" s="385">
        <f>HLOOKUP(AL$14,源—天维度!$B$2:$HP$23,$Q19,FALSE)</f>
        <v>1.1999999999999999E-3</v>
      </c>
      <c r="AM19" s="385">
        <f>HLOOKUP(AM$14,源—天维度!$B$2:$HP$23,$Q19,FALSE)</f>
        <v>1.4E-3</v>
      </c>
      <c r="AN19" s="385">
        <f>HLOOKUP(AN$14,源—天维度!$B$2:$HP$23,$Q19,FALSE)</f>
        <v>1.6000000000000001E-3</v>
      </c>
      <c r="AO19" s="385">
        <f>HLOOKUP(AO$14,源—天维度!$B$2:$HP$23,$Q19,FALSE)</f>
        <v>1.4E-3</v>
      </c>
      <c r="AP19" s="385">
        <f>HLOOKUP(AP$14,源—天维度!$B$2:$HP$23,$Q19,FALSE)</f>
        <v>1E-3</v>
      </c>
      <c r="AQ19" s="385">
        <f>HLOOKUP(AQ$14,源—天维度!$B$2:$HP$23,$Q19,FALSE)</f>
        <v>1.1999999999999999E-3</v>
      </c>
      <c r="AR19" s="385">
        <f>HLOOKUP(AR$14,源—天维度!$B$2:$HP$23,$Q19,FALSE)</f>
        <v>1.1999999999999999E-3</v>
      </c>
      <c r="AS19" s="385">
        <f>HLOOKUP(AS$14,源—天维度!$B$2:$HP$23,$Q19,FALSE)</f>
        <v>1.1000000000000001E-3</v>
      </c>
      <c r="AT19" s="385">
        <f>HLOOKUP(AT$14,源—天维度!$B$2:$HP$23,$Q19,FALSE)</f>
        <v>1.1999999999999999E-3</v>
      </c>
      <c r="AU19" s="385">
        <f>HLOOKUP(AU$14,源—天维度!$B$2:$HP$23,$Q19,FALSE)</f>
        <v>1.8E-3</v>
      </c>
      <c r="AV19" s="385">
        <f>HLOOKUP(AV$14,源—天维度!$B$2:$HP$23,$Q19,FALSE)</f>
        <v>1.8E-3</v>
      </c>
      <c r="AW19" s="385">
        <f>HLOOKUP(AW$14,源—天维度!$B$2:$HP$23,$Q19,FALSE)</f>
        <v>1.4E-3</v>
      </c>
      <c r="AX19" s="385">
        <f>HLOOKUP(AX$14,源—天维度!$B$2:$HP$23,$Q19,FALSE)</f>
        <v>1.2999999999999999E-3</v>
      </c>
      <c r="AY19" s="385">
        <f>HLOOKUP(AY$14,源—天维度!$B$2:$HP$23,$Q19,FALSE)</f>
        <v>1.6000000000000001E-3</v>
      </c>
      <c r="AZ19" s="385">
        <f>HLOOKUP(AZ$14,源—天维度!$B$2:$HP$23,$Q19,FALSE)</f>
        <v>1.9E-3</v>
      </c>
      <c r="BA19" s="385">
        <f>HLOOKUP(BA$14,源—天维度!$B$2:$HP$23,$Q19,FALSE)</f>
        <v>1.4E-3</v>
      </c>
      <c r="BB19" s="385">
        <f>HLOOKUP(BB$14,源—天维度!$B$2:$HP$23,$Q19,FALSE)</f>
        <v>1.9E-3</v>
      </c>
      <c r="BC19" s="385">
        <f>HLOOKUP(BC$14,源—天维度!$B$2:$HP$23,$Q19,FALSE)</f>
        <v>2.3E-3</v>
      </c>
      <c r="BD19" s="385">
        <f>HLOOKUP(BD$14,源—天维度!$B$2:$HP$23,$Q19,FALSE)</f>
        <v>1.9E-3</v>
      </c>
      <c r="BE19" s="385">
        <f>HLOOKUP(BE$14,源—天维度!$B$2:$HP$23,$Q19,FALSE)</f>
        <v>1.6999999999999999E-3</v>
      </c>
      <c r="BF19" s="385">
        <f>HLOOKUP(BF$14,源—天维度!$B$2:$HP$23,$Q19,FALSE)</f>
        <v>1.6000000000000001E-3</v>
      </c>
      <c r="BG19" s="385">
        <f>HLOOKUP(BG$14,源—天维度!$B$2:$HP$23,$Q19,FALSE)</f>
        <v>2.2000000000000001E-3</v>
      </c>
      <c r="BH19" s="385">
        <f>HLOOKUP(BH$14,源—天维度!$B$2:$HP$23,$Q19,FALSE)</f>
        <v>2.3999999999999998E-3</v>
      </c>
      <c r="BI19" s="385">
        <f>HLOOKUP(BI$14,源—天维度!$B$2:$HP$23,$Q19,FALSE)</f>
        <v>2.8E-3</v>
      </c>
      <c r="BJ19" s="385">
        <f>HLOOKUP(BJ$14,源—天维度!$B$2:$HP$23,$Q19,FALSE)</f>
        <v>1.9E-3</v>
      </c>
      <c r="BK19" s="385">
        <f>HLOOKUP(BK$14,源—天维度!$B$2:$HP$23,$Q19,FALSE)</f>
        <v>1.6000000000000001E-3</v>
      </c>
      <c r="BL19" s="385">
        <f>HLOOKUP(BL$14,源—天维度!$B$2:$HP$23,$Q19,FALSE)</f>
        <v>1.6999999999999999E-3</v>
      </c>
      <c r="BM19" s="385">
        <f>HLOOKUP(BM$14,源—天维度!$B$2:$HP$23,$Q19,FALSE)</f>
        <v>2.0999999999999999E-3</v>
      </c>
      <c r="BN19" s="385">
        <f>HLOOKUP(BN$14,源—天维度!$B$2:$HP$23,$Q19,FALSE)</f>
        <v>3.0999999999999999E-3</v>
      </c>
      <c r="BO19" s="385">
        <f>HLOOKUP(BO$14,源—天维度!$B$2:$HP$23,$Q19,FALSE)</f>
        <v>3.5999999999999999E-3</v>
      </c>
      <c r="BP19" s="385">
        <f>HLOOKUP(BP$14,源—天维度!$B$2:$HP$23,$Q19,FALSE)</f>
        <v>3.3E-3</v>
      </c>
      <c r="BQ19" s="385">
        <f>HLOOKUP(BQ$14,源—天维度!$B$2:$HP$23,$Q19,FALSE)</f>
        <v>2.5000000000000001E-3</v>
      </c>
      <c r="BR19" s="385">
        <f>HLOOKUP(BR$14,源—天维度!$B$2:$HP$23,$Q19,FALSE)</f>
        <v>3.8999999999999998E-3</v>
      </c>
      <c r="BS19" s="385">
        <f>HLOOKUP(BS$14,源—天维度!$B$2:$HP$23,$Q19,FALSE)</f>
        <v>1.8E-3</v>
      </c>
      <c r="BT19" s="385">
        <f>HLOOKUP(BT$14,源—天维度!$B$2:$HP$23,$Q19,FALSE)</f>
        <v>2.0999999999999999E-3</v>
      </c>
      <c r="BU19" s="385">
        <f>HLOOKUP(BU$14,源—天维度!$B$2:$HP$23,$Q19,FALSE)</f>
        <v>2.5999999999999999E-3</v>
      </c>
      <c r="BV19" s="385">
        <f>HLOOKUP(BV$14,源—天维度!$B$2:$HP$23,$Q19,FALSE)</f>
        <v>3.3E-3</v>
      </c>
      <c r="BW19" s="385">
        <f>HLOOKUP(BW$14,源—天维度!$B$2:$HP$23,$Q19,FALSE)</f>
        <v>3.0000000000000001E-3</v>
      </c>
      <c r="BX19" s="385">
        <f>HLOOKUP(BX$14,源—天维度!$B$2:$HP$23,$Q19,FALSE)</f>
        <v>2E-3</v>
      </c>
      <c r="BY19" s="385">
        <f>HLOOKUP(BY$14,源—天维度!$B$2:$HP$23,$Q19,FALSE)</f>
        <v>2.3E-3</v>
      </c>
      <c r="BZ19" s="385">
        <f>HLOOKUP(BZ$14,源—天维度!$B$2:$HP$23,$Q19,FALSE)</f>
        <v>1.6000000000000001E-3</v>
      </c>
      <c r="CA19" s="385">
        <f>HLOOKUP(CA$14,源—天维度!$B$2:$HP$23,$Q19,FALSE)</f>
        <v>1.8E-3</v>
      </c>
      <c r="CB19" s="385">
        <f>HLOOKUP(CB$14,源—天维度!$B$2:$HP$23,$Q19,FALSE)</f>
        <v>2.3E-3</v>
      </c>
      <c r="CC19" s="385">
        <f>HLOOKUP(CC$14,源—天维度!$B$2:$HP$23,$Q19,FALSE)</f>
        <v>1.6000000000000001E-3</v>
      </c>
      <c r="CD19" s="385">
        <f>HLOOKUP(CD$14,源—天维度!$B$2:$HP$23,$Q19,FALSE)</f>
        <v>2.0999999999999999E-3</v>
      </c>
      <c r="CE19" s="385">
        <f>HLOOKUP(CE$14,源—天维度!$B$2:$HP$23,$Q19,FALSE)</f>
        <v>2.3999999999999998E-3</v>
      </c>
      <c r="CF19" s="385">
        <f>HLOOKUP(CF$14,源—天维度!$B$2:$HP$23,$Q19,FALSE)</f>
        <v>1.6000000000000001E-3</v>
      </c>
      <c r="CG19" s="385">
        <f>HLOOKUP(CG$14,源—天维度!$B$2:$HP$23,$Q19,FALSE)</f>
        <v>1.5E-3</v>
      </c>
      <c r="CH19" s="385">
        <f>HLOOKUP(CH$14,源—天维度!$B$2:$HP$23,$Q19,FALSE)</f>
        <v>1.8E-3</v>
      </c>
      <c r="CI19" s="385">
        <f>HLOOKUP(CI$14,源—天维度!$B$2:$HP$23,$Q19,FALSE)</f>
        <v>2.8E-3</v>
      </c>
      <c r="CJ19" s="385">
        <f>HLOOKUP(CJ$14,源—天维度!$B$2:$HP$23,$Q19,FALSE)</f>
        <v>1.5E-3</v>
      </c>
      <c r="CK19" s="385">
        <f>HLOOKUP(CK$14,源—天维度!$B$2:$HP$23,$Q19,FALSE)</f>
        <v>2.3E-3</v>
      </c>
      <c r="CL19" s="385">
        <f>HLOOKUP(CL$14,源—天维度!$B$2:$HP$23,$Q19,FALSE)</f>
        <v>2.5999999999999999E-3</v>
      </c>
      <c r="CM19" s="385">
        <f>HLOOKUP(CM$14,源—天维度!$B$2:$HP$23,$Q19,FALSE)</f>
        <v>2.2000000000000001E-3</v>
      </c>
      <c r="CN19" s="385">
        <f>HLOOKUP(CN$14,源—天维度!$B$2:$HP$23,$Q19,FALSE)</f>
        <v>1.5E-3</v>
      </c>
      <c r="CO19" s="385">
        <f>HLOOKUP(CO$14,源—天维度!$B$2:$HP$23,$Q19,FALSE)</f>
        <v>2.3999999999999998E-3</v>
      </c>
      <c r="CP19" s="385">
        <f>HLOOKUP(CP$14,源—天维度!$B$2:$HP$23,$Q19,FALSE)</f>
        <v>2.3E-3</v>
      </c>
      <c r="CQ19" s="385">
        <f>HLOOKUP(CQ$14,源—天维度!$B$2:$HP$23,$Q19,FALSE)</f>
        <v>2E-3</v>
      </c>
      <c r="CR19" s="385">
        <f>HLOOKUP(CR$14,源—天维度!$B$2:$HP$23,$Q19,FALSE)</f>
        <v>1.9E-3</v>
      </c>
      <c r="CS19" s="385">
        <f>HLOOKUP(CS$14,源—天维度!$B$2:$HP$23,$Q19,FALSE)</f>
        <v>3.2000000000000002E-3</v>
      </c>
      <c r="CT19" s="385">
        <f>HLOOKUP(CT$14,源—天维度!$B$2:$HP$23,$Q19,FALSE)</f>
        <v>3.5999999999999999E-3</v>
      </c>
      <c r="CU19" s="385"/>
      <c r="CV19" s="385"/>
      <c r="CW19" s="385">
        <f>HLOOKUP(CW$14,源—天维度!$HS$2:$RC$23,天维度!$Q19,FALSE)</f>
        <v>1.9E-3</v>
      </c>
      <c r="CX19" s="385">
        <f>HLOOKUP(CX$14,源—天维度!$HS$2:$RC$23,天维度!$Q19,FALSE)</f>
        <v>1.6999999999999999E-3</v>
      </c>
      <c r="CY19" s="385">
        <f>HLOOKUP(CY$14,源—天维度!$HS$2:$RC$23,天维度!$Q19,FALSE)</f>
        <v>1.9E-3</v>
      </c>
      <c r="CZ19" s="385">
        <f>HLOOKUP(CZ$14,源—天维度!$HS$2:$RC$23,天维度!$Q19,FALSE)</f>
        <v>1.9E-3</v>
      </c>
      <c r="DA19" s="385">
        <f>HLOOKUP(DA$14,源—天维度!$HS$2:$RC$23,天维度!$Q19,FALSE)</f>
        <v>1.6999999999999999E-3</v>
      </c>
      <c r="DB19" s="385">
        <f>HLOOKUP(DB$14,源—天维度!$HS$2:$RC$23,天维度!$Q19,FALSE)</f>
        <v>1.5E-3</v>
      </c>
      <c r="DC19" s="385">
        <f>HLOOKUP(DC$14,源—天维度!$HS$2:$RC$23,天维度!$Q19,FALSE)</f>
        <v>1.1999999999999999E-3</v>
      </c>
      <c r="DD19" s="385">
        <f>HLOOKUP(DD$14,源—天维度!$HS$2:$RC$23,天维度!$Q19,FALSE)</f>
        <v>1.5E-3</v>
      </c>
      <c r="DE19" s="385">
        <f>HLOOKUP(DE$14,源—天维度!$HS$2:$RC$23,天维度!$Q19,FALSE)</f>
        <v>1.1000000000000001E-3</v>
      </c>
      <c r="DF19" s="385">
        <f>HLOOKUP(DF$14,源—天维度!$HS$2:$RC$23,天维度!$Q19,FALSE)</f>
        <v>1.4E-3</v>
      </c>
      <c r="DG19" s="385">
        <f>HLOOKUP(DG$14,源—天维度!$HS$2:$RC$23,天维度!$Q19,FALSE)</f>
        <v>1.6999999999999999E-3</v>
      </c>
      <c r="DH19" s="385">
        <f>HLOOKUP(DH$14,源—天维度!$HS$2:$RC$23,天维度!$Q19,FALSE)</f>
        <v>1.5E-3</v>
      </c>
      <c r="DI19" s="385">
        <f>HLOOKUP(DI$14,源—天维度!$HS$2:$RC$23,天维度!$Q19,FALSE)</f>
        <v>1.6000000000000001E-3</v>
      </c>
      <c r="DJ19" s="385">
        <f>HLOOKUP(DJ$14,源—天维度!$HS$2:$RC$23,天维度!$Q19,FALSE)</f>
        <v>1.1999999999999999E-3</v>
      </c>
      <c r="DK19" s="385">
        <f>HLOOKUP(DK$14,源—天维度!$HS$2:$RC$23,天维度!$Q19,FALSE)</f>
        <v>1E-3</v>
      </c>
      <c r="DL19" s="385">
        <f>HLOOKUP(DL$14,源—天维度!$HS$2:$RC$23,天维度!$Q19,FALSE)</f>
        <v>1.1000000000000001E-3</v>
      </c>
      <c r="DM19" s="385">
        <f>HLOOKUP(DM$14,源—天维度!$HS$2:$RC$23,天维度!$Q19,FALSE)</f>
        <v>1E-3</v>
      </c>
      <c r="DN19" s="385">
        <f>HLOOKUP(DN$14,源—天维度!$HS$2:$RC$23,天维度!$Q19,FALSE)</f>
        <v>1.1000000000000001E-3</v>
      </c>
      <c r="DO19" s="385">
        <f>HLOOKUP(DO$14,源—天维度!$HS$2:$RC$23,天维度!$Q19,FALSE)</f>
        <v>1.1000000000000001E-3</v>
      </c>
      <c r="DP19" s="385">
        <f>HLOOKUP(DP$14,源—天维度!$HS$2:$RC$23,天维度!$Q19,FALSE)</f>
        <v>1.1999999999999999E-3</v>
      </c>
      <c r="DQ19" s="385">
        <f>HLOOKUP(DQ$14,源—天维度!$HS$2:$RC$23,天维度!$Q19,FALSE)</f>
        <v>2E-3</v>
      </c>
      <c r="DR19" s="385">
        <f>HLOOKUP(DR$14,源—天维度!$HS$2:$RC$23,天维度!$Q19,FALSE)</f>
        <v>2.0999999999999999E-3</v>
      </c>
      <c r="DS19" s="385">
        <f>HLOOKUP(DS$14,源—天维度!$HS$2:$RC$23,天维度!$Q19,FALSE)</f>
        <v>1.9E-3</v>
      </c>
      <c r="DT19" s="385">
        <f>HLOOKUP(DT$14,源—天维度!$HS$2:$RC$23,天维度!$Q19,FALSE)</f>
        <v>1.8E-3</v>
      </c>
      <c r="DU19" s="385">
        <f>HLOOKUP(DU$14,源—天维度!$HS$2:$RC$23,天维度!$Q19,FALSE)</f>
        <v>1.8E-3</v>
      </c>
      <c r="DV19" s="385">
        <f>HLOOKUP(DV$14,源—天维度!$HS$2:$RC$23,天维度!$Q19,FALSE)</f>
        <v>1.6999999999999999E-3</v>
      </c>
      <c r="DW19" s="385">
        <f>HLOOKUP(DW$14,源—天维度!$HS$2:$RC$23,天维度!$Q19,FALSE)</f>
        <v>2.3999999999999998E-3</v>
      </c>
      <c r="DX19" s="385">
        <f>HLOOKUP(DX$14,源—天维度!$HS$2:$RC$23,天维度!$Q19,FALSE)</f>
        <v>8.0000000000000004E-4</v>
      </c>
      <c r="DY19" s="385">
        <f>HLOOKUP(DY$14,源—天维度!$HS$2:$RC$23,天维度!$Q19,FALSE)</f>
        <v>5.9999999999999995E-4</v>
      </c>
      <c r="DZ19" s="385">
        <f>HLOOKUP(DZ$14,源—天维度!$HS$2:$RC$23,天维度!$Q19,FALSE)</f>
        <v>1.5E-3</v>
      </c>
      <c r="EA19" s="385">
        <f>HLOOKUP(EA$14,源—天维度!$HS$2:$RC$23,天维度!$Q19,FALSE)</f>
        <v>1.9E-3</v>
      </c>
      <c r="EB19" s="385">
        <f>HLOOKUP(EB$14,源—天维度!$HS$2:$RC$23,天维度!$Q19,FALSE)</f>
        <v>1.4E-3</v>
      </c>
      <c r="EC19" s="385">
        <f>HLOOKUP(EC$14,源—天维度!$HS$2:$RC$23,天维度!$Q19,FALSE)</f>
        <v>1.9E-3</v>
      </c>
      <c r="ED19" s="385">
        <f>HLOOKUP(ED$14,源—天维度!$HS$2:$RC$23,天维度!$Q19,FALSE)</f>
        <v>2.0999999999999999E-3</v>
      </c>
      <c r="EE19" s="385">
        <f>HLOOKUP(EE$14,源—天维度!$HS$2:$RC$23,天维度!$Q19,FALSE)</f>
        <v>1.8E-3</v>
      </c>
      <c r="EF19" s="385">
        <f>HLOOKUP(EF$14,源—天维度!$HS$2:$RC$23,天维度!$Q19,FALSE)</f>
        <v>1.8E-3</v>
      </c>
      <c r="EG19" s="385">
        <f>HLOOKUP(EG$14,源—天维度!$HS$2:$RC$23,天维度!$Q19,FALSE)</f>
        <v>1.9E-3</v>
      </c>
      <c r="EH19" s="385">
        <f>HLOOKUP(EH$14,源—天维度!$HS$2:$RC$23,天维度!$Q19,FALSE)</f>
        <v>2.3999999999999998E-3</v>
      </c>
      <c r="EI19" s="385">
        <f>HLOOKUP(EI$14,源—天维度!$HS$2:$RC$23,天维度!$Q19,FALSE)</f>
        <v>1.8E-3</v>
      </c>
      <c r="EJ19" s="385">
        <f>HLOOKUP(EJ$14,源—天维度!$HS$2:$RC$23,天维度!$Q19,FALSE)</f>
        <v>1.6999999999999999E-3</v>
      </c>
      <c r="EK19" s="385">
        <f>HLOOKUP(EK$14,源—天维度!$HS$2:$RC$23,天维度!$Q19,FALSE)</f>
        <v>2.3E-3</v>
      </c>
      <c r="EL19" s="385">
        <f>HLOOKUP(EL$14,源—天维度!$HS$2:$RC$23,天维度!$Q19,FALSE)</f>
        <v>2.0999999999999999E-3</v>
      </c>
      <c r="EM19" s="385">
        <f>HLOOKUP(EM$14,源—天维度!$HS$2:$RC$23,天维度!$Q19,FALSE)</f>
        <v>2.3999999999999998E-3</v>
      </c>
      <c r="EN19" s="385">
        <f>HLOOKUP(EN$14,源—天维度!$HS$2:$RC$23,天维度!$Q19,FALSE)</f>
        <v>3.0999999999999999E-3</v>
      </c>
      <c r="EO19" s="385">
        <f>HLOOKUP(EO$14,源—天维度!$HS$2:$RC$23,天维度!$Q19,FALSE)</f>
        <v>3.0000000000000001E-3</v>
      </c>
      <c r="EP19" s="385">
        <f>HLOOKUP(EP$14,源—天维度!$HS$2:$RC$23,天维度!$Q19,FALSE)</f>
        <v>2.2000000000000001E-3</v>
      </c>
      <c r="ER19" s="385"/>
      <c r="ES19" s="385"/>
      <c r="ET19" s="385"/>
      <c r="EU19" s="385"/>
      <c r="EV19" s="385"/>
      <c r="EW19" s="385"/>
      <c r="EX19" s="385"/>
      <c r="EY19" s="385"/>
      <c r="EZ19" s="385"/>
      <c r="FA19" s="385"/>
      <c r="FB19" s="385"/>
      <c r="FC19" s="385"/>
      <c r="FD19" s="385"/>
      <c r="FE19" s="385"/>
      <c r="FF19" s="385"/>
      <c r="FG19" s="385"/>
      <c r="FH19" s="385"/>
      <c r="FI19" s="385"/>
      <c r="FJ19" s="385"/>
      <c r="FK19" s="385"/>
      <c r="FL19" s="385"/>
      <c r="FM19" s="385"/>
      <c r="FN19" s="385"/>
      <c r="FO19" s="385"/>
      <c r="FP19" s="385"/>
      <c r="FQ19" s="385"/>
      <c r="FR19" s="385"/>
      <c r="FS19" s="385"/>
      <c r="FT19" s="385"/>
      <c r="FU19" s="385"/>
    </row>
    <row r="20" spans="17:177">
      <c r="Q20" s="26">
        <v>7</v>
      </c>
      <c r="R20" s="383" t="s">
        <v>652</v>
      </c>
      <c r="S20" s="385">
        <f>HLOOKUP(S$14,源—天维度!$B$2:$HP$23,$Q20,FALSE)</f>
        <v>5.9999999999999995E-4</v>
      </c>
      <c r="T20" s="385">
        <f>HLOOKUP(T$14,源—天维度!$B$2:$HP$23,$Q20,FALSE)</f>
        <v>5.0000000000000001E-4</v>
      </c>
      <c r="U20" s="385">
        <f>HLOOKUP(U$14,源—天维度!$B$2:$HP$23,$Q20,FALSE)</f>
        <v>5.9999999999999995E-4</v>
      </c>
      <c r="V20" s="385">
        <f>HLOOKUP(V$14,源—天维度!$B$2:$HP$23,$Q20,FALSE)</f>
        <v>5.9999999999999995E-4</v>
      </c>
      <c r="W20" s="385">
        <f>HLOOKUP(W$14,源—天维度!$B$2:$HP$23,$Q20,FALSE)</f>
        <v>8.9999999999999998E-4</v>
      </c>
      <c r="X20" s="385">
        <f>HLOOKUP(X$14,源—天维度!$B$2:$HP$23,$Q20,FALSE)</f>
        <v>5.9999999999999995E-4</v>
      </c>
      <c r="Y20" s="385">
        <f>HLOOKUP(Y$14,源—天维度!$B$2:$HP$23,$Q20,FALSE)</f>
        <v>1E-3</v>
      </c>
      <c r="Z20" s="385">
        <f>HLOOKUP(Z$14,源—天维度!$B$2:$HP$23,$Q20,FALSE)</f>
        <v>8.0000000000000004E-4</v>
      </c>
      <c r="AA20" s="385">
        <f>HLOOKUP(AA$14,源—天维度!$B$2:$HP$23,$Q20,FALSE)</f>
        <v>1.2999999999999999E-3</v>
      </c>
      <c r="AB20" s="385">
        <f>HLOOKUP(AB$14,源—天维度!$B$2:$HP$23,$Q20,FALSE)</f>
        <v>8.9999999999999998E-4</v>
      </c>
      <c r="AC20" s="385">
        <f>HLOOKUP(AC$14,源—天维度!$B$2:$HP$23,$Q20,FALSE)</f>
        <v>6.9999999999999999E-4</v>
      </c>
      <c r="AD20" s="385">
        <f>HLOOKUP(AD$14,源—天维度!$B$2:$HP$23,$Q20,FALSE)</f>
        <v>6.9999999999999999E-4</v>
      </c>
      <c r="AE20" s="385">
        <f>HLOOKUP(AE$14,源—天维度!$B$2:$HP$23,$Q20,FALSE)</f>
        <v>1.4E-3</v>
      </c>
      <c r="AF20" s="385">
        <f>HLOOKUP(AF$14,源—天维度!$B$2:$HP$23,$Q20,FALSE)</f>
        <v>1E-3</v>
      </c>
      <c r="AG20" s="385">
        <f>HLOOKUP(AG$14,源—天维度!$B$2:$HP$23,$Q20,FALSE)</f>
        <v>1E-3</v>
      </c>
      <c r="AH20" s="385">
        <f>HLOOKUP(AH$14,源—天维度!$B$2:$HP$23,$Q20,FALSE)</f>
        <v>6.9999999999999999E-4</v>
      </c>
      <c r="AI20" s="385">
        <f>HLOOKUP(AI$14,源—天维度!$B$2:$HP$23,$Q20,FALSE)</f>
        <v>1E-3</v>
      </c>
      <c r="AJ20" s="385">
        <f>HLOOKUP(AJ$14,源—天维度!$B$2:$HP$23,$Q20,FALSE)</f>
        <v>8.9999999999999998E-4</v>
      </c>
      <c r="AK20" s="385">
        <f>HLOOKUP(AK$14,源—天维度!$B$2:$HP$23,$Q20,FALSE)</f>
        <v>8.0000000000000004E-4</v>
      </c>
      <c r="AL20" s="385">
        <f>HLOOKUP(AL$14,源—天维度!$B$2:$HP$23,$Q20,FALSE)</f>
        <v>1.1000000000000001E-3</v>
      </c>
      <c r="AM20" s="385">
        <f>HLOOKUP(AM$14,源—天维度!$B$2:$HP$23,$Q20,FALSE)</f>
        <v>1.1999999999999999E-3</v>
      </c>
      <c r="AN20" s="385">
        <f>HLOOKUP(AN$14,源—天维度!$B$2:$HP$23,$Q20,FALSE)</f>
        <v>1.1000000000000001E-3</v>
      </c>
      <c r="AO20" s="385">
        <f>HLOOKUP(AO$14,源—天维度!$B$2:$HP$23,$Q20,FALSE)</f>
        <v>8.9999999999999998E-4</v>
      </c>
      <c r="AP20" s="385">
        <f>HLOOKUP(AP$14,源—天维度!$B$2:$HP$23,$Q20,FALSE)</f>
        <v>8.9999999999999998E-4</v>
      </c>
      <c r="AQ20" s="385">
        <f>HLOOKUP(AQ$14,源—天维度!$B$2:$HP$23,$Q20,FALSE)</f>
        <v>8.0000000000000004E-4</v>
      </c>
      <c r="AR20" s="385">
        <f>HLOOKUP(AR$14,源—天维度!$B$2:$HP$23,$Q20,FALSE)</f>
        <v>6.9999999999999999E-4</v>
      </c>
      <c r="AS20" s="385">
        <f>HLOOKUP(AS$14,源—天维度!$B$2:$HP$23,$Q20,FALSE)</f>
        <v>8.0000000000000004E-4</v>
      </c>
      <c r="AT20" s="385">
        <f>HLOOKUP(AT$14,源—天维度!$B$2:$HP$23,$Q20,FALSE)</f>
        <v>8.9999999999999998E-4</v>
      </c>
      <c r="AU20" s="385">
        <f>HLOOKUP(AU$14,源—天维度!$B$2:$HP$23,$Q20,FALSE)</f>
        <v>8.0000000000000004E-4</v>
      </c>
      <c r="AV20" s="385">
        <f>HLOOKUP(AV$14,源—天维度!$B$2:$HP$23,$Q20,FALSE)</f>
        <v>5.9999999999999995E-4</v>
      </c>
      <c r="AW20" s="385">
        <f>HLOOKUP(AW$14,源—天维度!$B$2:$HP$23,$Q20,FALSE)</f>
        <v>1E-3</v>
      </c>
      <c r="AX20" s="385">
        <f>HLOOKUP(AX$14,源—天维度!$B$2:$HP$23,$Q20,FALSE)</f>
        <v>8.0000000000000004E-4</v>
      </c>
      <c r="AY20" s="385">
        <f>HLOOKUP(AY$14,源—天维度!$B$2:$HP$23,$Q20,FALSE)</f>
        <v>8.9999999999999998E-4</v>
      </c>
      <c r="AZ20" s="385">
        <f>HLOOKUP(AZ$14,源—天维度!$B$2:$HP$23,$Q20,FALSE)</f>
        <v>8.9999999999999998E-4</v>
      </c>
      <c r="BA20" s="385">
        <f>HLOOKUP(BA$14,源—天维度!$B$2:$HP$23,$Q20,FALSE)</f>
        <v>4.0000000000000002E-4</v>
      </c>
      <c r="BB20" s="385">
        <f>HLOOKUP(BB$14,源—天维度!$B$2:$HP$23,$Q20,FALSE)</f>
        <v>6.9999999999999999E-4</v>
      </c>
      <c r="BC20" s="385">
        <f>HLOOKUP(BC$14,源—天维度!$B$2:$HP$23,$Q20,FALSE)</f>
        <v>6.9999999999999999E-4</v>
      </c>
      <c r="BD20" s="385">
        <f>HLOOKUP(BD$14,源—天维度!$B$2:$HP$23,$Q20,FALSE)</f>
        <v>1.1999999999999999E-3</v>
      </c>
      <c r="BE20" s="385">
        <f>HLOOKUP(BE$14,源—天维度!$B$2:$HP$23,$Q20,FALSE)</f>
        <v>5.9999999999999995E-4</v>
      </c>
      <c r="BF20" s="385">
        <f>HLOOKUP(BF$14,源—天维度!$B$2:$HP$23,$Q20,FALSE)</f>
        <v>5.9999999999999995E-4</v>
      </c>
      <c r="BG20" s="385">
        <f>HLOOKUP(BG$14,源—天维度!$B$2:$HP$23,$Q20,FALSE)</f>
        <v>8.0000000000000004E-4</v>
      </c>
      <c r="BH20" s="385">
        <f>HLOOKUP(BH$14,源—天维度!$B$2:$HP$23,$Q20,FALSE)</f>
        <v>1E-3</v>
      </c>
      <c r="BI20" s="385">
        <f>HLOOKUP(BI$14,源—天维度!$B$2:$HP$23,$Q20,FALSE)</f>
        <v>6.9999999999999999E-4</v>
      </c>
      <c r="BJ20" s="385">
        <f>HLOOKUP(BJ$14,源—天维度!$B$2:$HP$23,$Q20,FALSE)</f>
        <v>8.0000000000000004E-4</v>
      </c>
      <c r="BK20" s="385">
        <f>HLOOKUP(BK$14,源—天维度!$B$2:$HP$23,$Q20,FALSE)</f>
        <v>8.0000000000000004E-4</v>
      </c>
      <c r="BL20" s="385">
        <f>HLOOKUP(BL$14,源—天维度!$B$2:$HP$23,$Q20,FALSE)</f>
        <v>5.9999999999999995E-4</v>
      </c>
      <c r="BM20" s="385">
        <f>HLOOKUP(BM$14,源—天维度!$B$2:$HP$23,$Q20,FALSE)</f>
        <v>5.9999999999999995E-4</v>
      </c>
      <c r="BN20" s="385">
        <f>HLOOKUP(BN$14,源—天维度!$B$2:$HP$23,$Q20,FALSE)</f>
        <v>8.0000000000000004E-4</v>
      </c>
      <c r="BO20" s="385">
        <f>HLOOKUP(BO$14,源—天维度!$B$2:$HP$23,$Q20,FALSE)</f>
        <v>1.2999999999999999E-3</v>
      </c>
      <c r="BP20" s="385">
        <f>HLOOKUP(BP$14,源—天维度!$B$2:$HP$23,$Q20,FALSE)</f>
        <v>1.2999999999999999E-3</v>
      </c>
      <c r="BQ20" s="385">
        <f>HLOOKUP(BQ$14,源—天维度!$B$2:$HP$23,$Q20,FALSE)</f>
        <v>1.5E-3</v>
      </c>
      <c r="BR20" s="385">
        <f>HLOOKUP(BR$14,源—天维度!$B$2:$HP$23,$Q20,FALSE)</f>
        <v>2E-3</v>
      </c>
      <c r="BS20" s="385">
        <f>HLOOKUP(BS$14,源—天维度!$B$2:$HP$23,$Q20,FALSE)</f>
        <v>6.9999999999999999E-4</v>
      </c>
      <c r="BT20" s="385">
        <f>HLOOKUP(BT$14,源—天维度!$B$2:$HP$23,$Q20,FALSE)</f>
        <v>6.9999999999999999E-4</v>
      </c>
      <c r="BU20" s="385">
        <f>HLOOKUP(BU$14,源—天维度!$B$2:$HP$23,$Q20,FALSE)</f>
        <v>8.9999999999999998E-4</v>
      </c>
      <c r="BV20" s="385">
        <f>HLOOKUP(BV$14,源—天维度!$B$2:$HP$23,$Q20,FALSE)</f>
        <v>1.4E-3</v>
      </c>
      <c r="BW20" s="385">
        <f>HLOOKUP(BW$14,源—天维度!$B$2:$HP$23,$Q20,FALSE)</f>
        <v>1.1000000000000001E-3</v>
      </c>
      <c r="BX20" s="385">
        <f>HLOOKUP(BX$14,源—天维度!$B$2:$HP$23,$Q20,FALSE)</f>
        <v>6.9999999999999999E-4</v>
      </c>
      <c r="BY20" s="385">
        <f>HLOOKUP(BY$14,源—天维度!$B$2:$HP$23,$Q20,FALSE)</f>
        <v>5.0000000000000001E-4</v>
      </c>
      <c r="BZ20" s="385">
        <f>HLOOKUP(BZ$14,源—天维度!$B$2:$HP$23,$Q20,FALSE)</f>
        <v>5.9999999999999995E-4</v>
      </c>
      <c r="CA20" s="385">
        <f>HLOOKUP(CA$14,源—天维度!$B$2:$HP$23,$Q20,FALSE)</f>
        <v>5.9999999999999995E-4</v>
      </c>
      <c r="CB20" s="385">
        <f>HLOOKUP(CB$14,源—天维度!$B$2:$HP$23,$Q20,FALSE)</f>
        <v>8.0000000000000004E-4</v>
      </c>
      <c r="CC20" s="385">
        <f>HLOOKUP(CC$14,源—天维度!$B$2:$HP$23,$Q20,FALSE)</f>
        <v>5.9999999999999995E-4</v>
      </c>
      <c r="CD20" s="385">
        <f>HLOOKUP(CD$14,源—天维度!$B$2:$HP$23,$Q20,FALSE)</f>
        <v>8.9999999999999998E-4</v>
      </c>
      <c r="CE20" s="385">
        <f>HLOOKUP(CE$14,源—天维度!$B$2:$HP$23,$Q20,FALSE)</f>
        <v>1.1000000000000001E-3</v>
      </c>
      <c r="CF20" s="385">
        <f>HLOOKUP(CF$14,源—天维度!$B$2:$HP$23,$Q20,FALSE)</f>
        <v>5.0000000000000001E-4</v>
      </c>
      <c r="CG20" s="385">
        <f>HLOOKUP(CG$14,源—天维度!$B$2:$HP$23,$Q20,FALSE)</f>
        <v>2.0000000000000001E-4</v>
      </c>
      <c r="CH20" s="385">
        <f>HLOOKUP(CH$14,源—天维度!$B$2:$HP$23,$Q20,FALSE)</f>
        <v>5.0000000000000001E-4</v>
      </c>
      <c r="CI20" s="385">
        <f>HLOOKUP(CI$14,源—天维度!$B$2:$HP$23,$Q20,FALSE)</f>
        <v>2.0000000000000001E-4</v>
      </c>
      <c r="CJ20" s="385">
        <f>HLOOKUP(CJ$14,源—天维度!$B$2:$HP$23,$Q20,FALSE)</f>
        <v>6.9999999999999999E-4</v>
      </c>
      <c r="CK20" s="385">
        <f>HLOOKUP(CK$14,源—天维度!$B$2:$HP$23,$Q20,FALSE)</f>
        <v>8.9999999999999998E-4</v>
      </c>
      <c r="CL20" s="385">
        <f>HLOOKUP(CL$14,源—天维度!$B$2:$HP$23,$Q20,FALSE)</f>
        <v>8.9999999999999998E-4</v>
      </c>
      <c r="CM20" s="385">
        <f>HLOOKUP(CM$14,源—天维度!$B$2:$HP$23,$Q20,FALSE)</f>
        <v>6.9999999999999999E-4</v>
      </c>
      <c r="CN20" s="385">
        <f>HLOOKUP(CN$14,源—天维度!$B$2:$HP$23,$Q20,FALSE)</f>
        <v>5.0000000000000001E-4</v>
      </c>
      <c r="CO20" s="385">
        <f>HLOOKUP(CO$14,源—天维度!$B$2:$HP$23,$Q20,FALSE)</f>
        <v>4.0000000000000002E-4</v>
      </c>
      <c r="CP20" s="385">
        <f>HLOOKUP(CP$14,源—天维度!$B$2:$HP$23,$Q20,FALSE)</f>
        <v>2.9999999999999997E-4</v>
      </c>
      <c r="CQ20" s="385">
        <f>HLOOKUP(CQ$14,源—天维度!$B$2:$HP$23,$Q20,FALSE)</f>
        <v>8.9999999999999998E-4</v>
      </c>
      <c r="CR20" s="385">
        <f>HLOOKUP(CR$14,源—天维度!$B$2:$HP$23,$Q20,FALSE)</f>
        <v>8.9999999999999998E-4</v>
      </c>
      <c r="CS20" s="385">
        <f>HLOOKUP(CS$14,源—天维度!$B$2:$HP$23,$Q20,FALSE)</f>
        <v>1.8E-3</v>
      </c>
      <c r="CT20" s="385">
        <f>HLOOKUP(CT$14,源—天维度!$B$2:$HP$23,$Q20,FALSE)</f>
        <v>1.6000000000000001E-3</v>
      </c>
      <c r="CU20" s="385"/>
      <c r="CV20" s="385"/>
      <c r="CW20" s="385">
        <f>HLOOKUP(CW$14,源—天维度!$HS$2:$RC$23,天维度!$Q20,FALSE)</f>
        <v>0</v>
      </c>
      <c r="CX20" s="385">
        <f>HLOOKUP(CX$14,源—天维度!$HS$2:$RC$23,天维度!$Q20,FALSE)</f>
        <v>0</v>
      </c>
      <c r="CY20" s="385">
        <f>HLOOKUP(CY$14,源—天维度!$HS$2:$RC$23,天维度!$Q20,FALSE)</f>
        <v>0</v>
      </c>
      <c r="CZ20" s="385">
        <f>HLOOKUP(CZ$14,源—天维度!$HS$2:$RC$23,天维度!$Q20,FALSE)</f>
        <v>0</v>
      </c>
      <c r="DA20" s="385">
        <f>HLOOKUP(DA$14,源—天维度!$HS$2:$RC$23,天维度!$Q20,FALSE)</f>
        <v>0</v>
      </c>
      <c r="DB20" s="385">
        <f>HLOOKUP(DB$14,源—天维度!$HS$2:$RC$23,天维度!$Q20,FALSE)</f>
        <v>0</v>
      </c>
      <c r="DC20" s="385">
        <f>HLOOKUP(DC$14,源—天维度!$HS$2:$RC$23,天维度!$Q20,FALSE)</f>
        <v>0</v>
      </c>
      <c r="DD20" s="385">
        <f>HLOOKUP(DD$14,源—天维度!$HS$2:$RC$23,天维度!$Q20,FALSE)</f>
        <v>0</v>
      </c>
      <c r="DE20" s="385">
        <f>HLOOKUP(DE$14,源—天维度!$HS$2:$RC$23,天维度!$Q20,FALSE)</f>
        <v>0</v>
      </c>
      <c r="DF20" s="385">
        <f>HLOOKUP(DF$14,源—天维度!$HS$2:$RC$23,天维度!$Q20,FALSE)</f>
        <v>0</v>
      </c>
      <c r="DG20" s="385">
        <f>HLOOKUP(DG$14,源—天维度!$HS$2:$RC$23,天维度!$Q20,FALSE)</f>
        <v>0</v>
      </c>
      <c r="DH20" s="385">
        <f>HLOOKUP(DH$14,源—天维度!$HS$2:$RC$23,天维度!$Q20,FALSE)</f>
        <v>0</v>
      </c>
      <c r="DI20" s="385">
        <f>HLOOKUP(DI$14,源—天维度!$HS$2:$RC$23,天维度!$Q20,FALSE)</f>
        <v>0</v>
      </c>
      <c r="DJ20" s="385">
        <f>HLOOKUP(DJ$14,源—天维度!$HS$2:$RC$23,天维度!$Q20,FALSE)</f>
        <v>0</v>
      </c>
      <c r="DK20" s="385">
        <f>HLOOKUP(DK$14,源—天维度!$HS$2:$RC$23,天维度!$Q20,FALSE)</f>
        <v>0</v>
      </c>
      <c r="DL20" s="385">
        <f>HLOOKUP(DL$14,源—天维度!$HS$2:$RC$23,天维度!$Q20,FALSE)</f>
        <v>0</v>
      </c>
      <c r="DM20" s="385">
        <f>HLOOKUP(DM$14,源—天维度!$HS$2:$RC$23,天维度!$Q20,FALSE)</f>
        <v>0</v>
      </c>
      <c r="DN20" s="385">
        <f>HLOOKUP(DN$14,源—天维度!$HS$2:$RC$23,天维度!$Q20,FALSE)</f>
        <v>0</v>
      </c>
      <c r="DO20" s="385">
        <f>HLOOKUP(DO$14,源—天维度!$HS$2:$RC$23,天维度!$Q20,FALSE)</f>
        <v>0</v>
      </c>
      <c r="DP20" s="385">
        <f>HLOOKUP(DP$14,源—天维度!$HS$2:$RC$23,天维度!$Q20,FALSE)</f>
        <v>0</v>
      </c>
      <c r="DQ20" s="385">
        <f>HLOOKUP(DQ$14,源—天维度!$HS$2:$RC$23,天维度!$Q20,FALSE)</f>
        <v>0</v>
      </c>
      <c r="DR20" s="385">
        <f>HLOOKUP(DR$14,源—天维度!$HS$2:$RC$23,天维度!$Q20,FALSE)</f>
        <v>0</v>
      </c>
      <c r="DS20" s="385">
        <f>HLOOKUP(DS$14,源—天维度!$HS$2:$RC$23,天维度!$Q20,FALSE)</f>
        <v>0</v>
      </c>
      <c r="DT20" s="385">
        <f>HLOOKUP(DT$14,源—天维度!$HS$2:$RC$23,天维度!$Q20,FALSE)</f>
        <v>0</v>
      </c>
      <c r="DU20" s="385">
        <f>HLOOKUP(DU$14,源—天维度!$HS$2:$RC$23,天维度!$Q20,FALSE)</f>
        <v>0</v>
      </c>
      <c r="DV20" s="385">
        <f>HLOOKUP(DV$14,源—天维度!$HS$2:$RC$23,天维度!$Q20,FALSE)</f>
        <v>0</v>
      </c>
      <c r="DW20" s="385">
        <f>HLOOKUP(DW$14,源—天维度!$HS$2:$RC$23,天维度!$Q20,FALSE)</f>
        <v>0</v>
      </c>
      <c r="DX20" s="385">
        <f>HLOOKUP(DX$14,源—天维度!$HS$2:$RC$23,天维度!$Q20,FALSE)</f>
        <v>0</v>
      </c>
      <c r="DY20" s="385">
        <f>HLOOKUP(DY$14,源—天维度!$HS$2:$RC$23,天维度!$Q20,FALSE)</f>
        <v>0</v>
      </c>
      <c r="DZ20" s="385">
        <f>HLOOKUP(DZ$14,源—天维度!$HS$2:$RC$23,天维度!$Q20,FALSE)</f>
        <v>0</v>
      </c>
      <c r="EA20" s="385">
        <f>HLOOKUP(EA$14,源—天维度!$HS$2:$RC$23,天维度!$Q20,FALSE)</f>
        <v>0</v>
      </c>
      <c r="EB20" s="385">
        <f>HLOOKUP(EB$14,源—天维度!$HS$2:$RC$23,天维度!$Q20,FALSE)</f>
        <v>0</v>
      </c>
      <c r="EC20" s="385">
        <f>HLOOKUP(EC$14,源—天维度!$HS$2:$RC$23,天维度!$Q20,FALSE)</f>
        <v>0</v>
      </c>
      <c r="ED20" s="385">
        <f>HLOOKUP(ED$14,源—天维度!$HS$2:$RC$23,天维度!$Q20,FALSE)</f>
        <v>0</v>
      </c>
      <c r="EE20" s="385">
        <f>HLOOKUP(EE$14,源—天维度!$HS$2:$RC$23,天维度!$Q20,FALSE)</f>
        <v>0</v>
      </c>
      <c r="EF20" s="385">
        <f>HLOOKUP(EF$14,源—天维度!$HS$2:$RC$23,天维度!$Q20,FALSE)</f>
        <v>0</v>
      </c>
      <c r="EG20" s="385">
        <f>HLOOKUP(EG$14,源—天维度!$HS$2:$RC$23,天维度!$Q20,FALSE)</f>
        <v>0</v>
      </c>
      <c r="EH20" s="385">
        <f>HLOOKUP(EH$14,源—天维度!$HS$2:$RC$23,天维度!$Q20,FALSE)</f>
        <v>0</v>
      </c>
      <c r="EI20" s="385">
        <f>HLOOKUP(EI$14,源—天维度!$HS$2:$RC$23,天维度!$Q20,FALSE)</f>
        <v>0</v>
      </c>
      <c r="EJ20" s="385">
        <f>HLOOKUP(EJ$14,源—天维度!$HS$2:$RC$23,天维度!$Q20,FALSE)</f>
        <v>0</v>
      </c>
      <c r="EK20" s="385">
        <f>HLOOKUP(EK$14,源—天维度!$HS$2:$RC$23,天维度!$Q20,FALSE)</f>
        <v>0</v>
      </c>
      <c r="EL20" s="385">
        <f>HLOOKUP(EL$14,源—天维度!$HS$2:$RC$23,天维度!$Q20,FALSE)</f>
        <v>0</v>
      </c>
      <c r="EM20" s="385">
        <f>HLOOKUP(EM$14,源—天维度!$HS$2:$RC$23,天维度!$Q20,FALSE)</f>
        <v>0</v>
      </c>
      <c r="EN20" s="385">
        <f>HLOOKUP(EN$14,源—天维度!$HS$2:$RC$23,天维度!$Q20,FALSE)</f>
        <v>0</v>
      </c>
      <c r="EO20" s="385">
        <f>HLOOKUP(EO$14,源—天维度!$HS$2:$RC$23,天维度!$Q20,FALSE)</f>
        <v>0</v>
      </c>
      <c r="EP20" s="385">
        <f>HLOOKUP(EP$14,源—天维度!$HS$2:$RC$23,天维度!$Q20,FALSE)</f>
        <v>0</v>
      </c>
      <c r="ER20" s="383"/>
      <c r="ES20" s="383"/>
      <c r="ET20" s="383"/>
      <c r="EU20" s="383"/>
      <c r="EV20" s="383"/>
      <c r="EW20" s="383"/>
      <c r="EX20" s="383"/>
      <c r="EY20" s="383"/>
      <c r="EZ20" s="383"/>
      <c r="FA20" s="383"/>
      <c r="FB20" s="383"/>
      <c r="FC20" s="383"/>
      <c r="FD20" s="383"/>
      <c r="FE20" s="383"/>
      <c r="FF20" s="383"/>
      <c r="FG20" s="383"/>
      <c r="FH20" s="383"/>
      <c r="FI20" s="383"/>
      <c r="FJ20" s="383"/>
      <c r="FK20" s="383"/>
      <c r="FL20" s="383"/>
      <c r="FM20" s="383"/>
      <c r="FN20" s="383"/>
      <c r="FO20" s="383"/>
      <c r="FP20" s="383"/>
      <c r="FQ20" s="383"/>
      <c r="FR20" s="383"/>
      <c r="FS20" s="383"/>
      <c r="FT20" s="383"/>
      <c r="FU20" s="383"/>
    </row>
    <row r="21" spans="17:177">
      <c r="Q21" s="26">
        <v>8</v>
      </c>
      <c r="R21" s="383" t="s">
        <v>653</v>
      </c>
      <c r="S21" s="385">
        <f>HLOOKUP(S$14,源—天维度!$B$2:$HP$23,$Q21,FALSE)</f>
        <v>0</v>
      </c>
      <c r="T21" s="385">
        <f>HLOOKUP(T$14,源—天维度!$B$2:$HP$23,$Q21,FALSE)</f>
        <v>0</v>
      </c>
      <c r="U21" s="385">
        <f>HLOOKUP(U$14,源—天维度!$B$2:$HP$23,$Q21,FALSE)</f>
        <v>0</v>
      </c>
      <c r="V21" s="385">
        <f>HLOOKUP(V$14,源—天维度!$B$2:$HP$23,$Q21,FALSE)</f>
        <v>0</v>
      </c>
      <c r="W21" s="385">
        <f>HLOOKUP(W$14,源—天维度!$B$2:$HP$23,$Q21,FALSE)</f>
        <v>0</v>
      </c>
      <c r="X21" s="385">
        <f>HLOOKUP(X$14,源—天维度!$B$2:$HP$23,$Q21,FALSE)</f>
        <v>0</v>
      </c>
      <c r="Y21" s="385">
        <f>HLOOKUP(Y$14,源—天维度!$B$2:$HP$23,$Q21,FALSE)</f>
        <v>8.0000000000000004E-4</v>
      </c>
      <c r="Z21" s="385">
        <f>HLOOKUP(Z$14,源—天维度!$B$2:$HP$23,$Q21,FALSE)</f>
        <v>4.0000000000000002E-4</v>
      </c>
      <c r="AA21" s="385">
        <f>HLOOKUP(AA$14,源—天维度!$B$2:$HP$23,$Q21,FALSE)</f>
        <v>0</v>
      </c>
      <c r="AB21" s="385">
        <f>HLOOKUP(AB$14,源—天维度!$B$2:$HP$23,$Q21,FALSE)</f>
        <v>4.0000000000000002E-4</v>
      </c>
      <c r="AC21" s="385">
        <f>HLOOKUP(AC$14,源—天维度!$B$2:$HP$23,$Q21,FALSE)</f>
        <v>4.0000000000000002E-4</v>
      </c>
      <c r="AD21" s="385">
        <f>HLOOKUP(AD$14,源—天维度!$B$2:$HP$23,$Q21,FALSE)</f>
        <v>4.0000000000000002E-4</v>
      </c>
      <c r="AE21" s="385">
        <f>HLOOKUP(AE$14,源—天维度!$B$2:$HP$23,$Q21,FALSE)</f>
        <v>0</v>
      </c>
      <c r="AF21" s="385">
        <f>HLOOKUP(AF$14,源—天维度!$B$2:$HP$23,$Q21,FALSE)</f>
        <v>4.0000000000000002E-4</v>
      </c>
      <c r="AG21" s="385">
        <f>HLOOKUP(AG$14,源—天维度!$B$2:$HP$23,$Q21,FALSE)</f>
        <v>0</v>
      </c>
      <c r="AH21" s="385">
        <f>HLOOKUP(AH$14,源—天维度!$B$2:$HP$23,$Q21,FALSE)</f>
        <v>0</v>
      </c>
      <c r="AI21" s="385">
        <f>HLOOKUP(AI$14,源—天维度!$B$2:$HP$23,$Q21,FALSE)</f>
        <v>4.0000000000000002E-4</v>
      </c>
      <c r="AJ21" s="385">
        <f>HLOOKUP(AJ$14,源—天维度!$B$2:$HP$23,$Q21,FALSE)</f>
        <v>1.8E-3</v>
      </c>
      <c r="AK21" s="385">
        <f>HLOOKUP(AK$14,源—天维度!$B$2:$HP$23,$Q21,FALSE)</f>
        <v>4.0000000000000002E-4</v>
      </c>
      <c r="AL21" s="385">
        <f>HLOOKUP(AL$14,源—天维度!$B$2:$HP$23,$Q21,FALSE)</f>
        <v>4.0000000000000002E-4</v>
      </c>
      <c r="AM21" s="385">
        <f>HLOOKUP(AM$14,源—天维度!$B$2:$HP$23,$Q21,FALSE)</f>
        <v>0</v>
      </c>
      <c r="AN21" s="385">
        <f>HLOOKUP(AN$14,源—天维度!$B$2:$HP$23,$Q21,FALSE)</f>
        <v>2.9999999999999997E-4</v>
      </c>
      <c r="AO21" s="385">
        <f>HLOOKUP(AO$14,源—天维度!$B$2:$HP$23,$Q21,FALSE)</f>
        <v>0</v>
      </c>
      <c r="AP21" s="385">
        <f>HLOOKUP(AP$14,源—天维度!$B$2:$HP$23,$Q21,FALSE)</f>
        <v>2.9999999999999997E-4</v>
      </c>
      <c r="AQ21" s="385">
        <f>HLOOKUP(AQ$14,源—天维度!$B$2:$HP$23,$Q21,FALSE)</f>
        <v>8.0000000000000004E-4</v>
      </c>
      <c r="AR21" s="385">
        <f>HLOOKUP(AR$14,源—天维度!$B$2:$HP$23,$Q21,FALSE)</f>
        <v>8.0000000000000004E-4</v>
      </c>
      <c r="AS21" s="385">
        <f>HLOOKUP(AS$14,源—天维度!$B$2:$HP$23,$Q21,FALSE)</f>
        <v>0</v>
      </c>
      <c r="AT21" s="385">
        <f>HLOOKUP(AT$14,源—天维度!$B$2:$HP$23,$Q21,FALSE)</f>
        <v>4.0000000000000002E-4</v>
      </c>
      <c r="AU21" s="385">
        <f>HLOOKUP(AU$14,源—天维度!$B$2:$HP$23,$Q21,FALSE)</f>
        <v>8.0000000000000004E-4</v>
      </c>
      <c r="AV21" s="385">
        <f>HLOOKUP(AV$14,源—天维度!$B$2:$HP$23,$Q21,FALSE)</f>
        <v>2.9999999999999997E-4</v>
      </c>
      <c r="AW21" s="385">
        <f>HLOOKUP(AW$14,源—天维度!$B$2:$HP$23,$Q21,FALSE)</f>
        <v>6.9999999999999999E-4</v>
      </c>
      <c r="AX21" s="385">
        <f>HLOOKUP(AX$14,源—天维度!$B$2:$HP$23,$Q21,FALSE)</f>
        <v>5.0000000000000001E-4</v>
      </c>
      <c r="AY21" s="385">
        <f>HLOOKUP(AY$14,源—天维度!$B$2:$HP$23,$Q21,FALSE)</f>
        <v>2.9999999999999997E-4</v>
      </c>
      <c r="AZ21" s="385">
        <f>HLOOKUP(AZ$14,源—天维度!$B$2:$HP$23,$Q21,FALSE)</f>
        <v>5.0000000000000001E-4</v>
      </c>
      <c r="BA21" s="385">
        <f>HLOOKUP(BA$14,源—天维度!$B$2:$HP$23,$Q21,FALSE)</f>
        <v>8.0000000000000004E-4</v>
      </c>
      <c r="BB21" s="385">
        <f>HLOOKUP(BB$14,源—天维度!$B$2:$HP$23,$Q21,FALSE)</f>
        <v>2.9999999999999997E-4</v>
      </c>
      <c r="BC21" s="385">
        <f>HLOOKUP(BC$14,源—天维度!$B$2:$HP$23,$Q21,FALSE)</f>
        <v>0</v>
      </c>
      <c r="BD21" s="385">
        <f>HLOOKUP(BD$14,源—天维度!$B$2:$HP$23,$Q21,FALSE)</f>
        <v>5.0000000000000001E-4</v>
      </c>
      <c r="BE21" s="385">
        <f>HLOOKUP(BE$14,源—天维度!$B$2:$HP$23,$Q21,FALSE)</f>
        <v>5.9999999999999995E-4</v>
      </c>
      <c r="BF21" s="385">
        <f>HLOOKUP(BF$14,源—天维度!$B$2:$HP$23,$Q21,FALSE)</f>
        <v>8.0000000000000004E-4</v>
      </c>
      <c r="BG21" s="385">
        <f>HLOOKUP(BG$14,源—天维度!$B$2:$HP$23,$Q21,FALSE)</f>
        <v>5.9999999999999995E-4</v>
      </c>
      <c r="BH21" s="385">
        <f>HLOOKUP(BH$14,源—天维度!$B$2:$HP$23,$Q21,FALSE)</f>
        <v>6.9999999999999999E-4</v>
      </c>
      <c r="BI21" s="385">
        <f>HLOOKUP(BI$14,源—天维度!$B$2:$HP$23,$Q21,FALSE)</f>
        <v>2.2000000000000001E-3</v>
      </c>
      <c r="BJ21" s="385">
        <f>HLOOKUP(BJ$14,源—天维度!$B$2:$HP$23,$Q21,FALSE)</f>
        <v>1.1000000000000001E-3</v>
      </c>
      <c r="BK21" s="385">
        <f>HLOOKUP(BK$14,源—天维度!$B$2:$HP$23,$Q21,FALSE)</f>
        <v>5.0000000000000001E-4</v>
      </c>
      <c r="BL21" s="385">
        <f>HLOOKUP(BL$14,源—天维度!$B$2:$HP$23,$Q21,FALSE)</f>
        <v>5.0000000000000001E-4</v>
      </c>
      <c r="BM21" s="385">
        <f>HLOOKUP(BM$14,源—天维度!$B$2:$HP$23,$Q21,FALSE)</f>
        <v>4.0000000000000002E-4</v>
      </c>
      <c r="BN21" s="385">
        <f>HLOOKUP(BN$14,源—天维度!$B$2:$HP$23,$Q21,FALSE)</f>
        <v>5.9999999999999995E-4</v>
      </c>
      <c r="BO21" s="385">
        <f>HLOOKUP(BO$14,源—天维度!$B$2:$HP$23,$Q21,FALSE)</f>
        <v>2E-3</v>
      </c>
      <c r="BP21" s="385">
        <f>HLOOKUP(BP$14,源—天维度!$B$2:$HP$23,$Q21,FALSE)</f>
        <v>1.1999999999999999E-3</v>
      </c>
      <c r="BQ21" s="385">
        <f>HLOOKUP(BQ$14,源—天维度!$B$2:$HP$23,$Q21,FALSE)</f>
        <v>1.6000000000000001E-3</v>
      </c>
      <c r="BR21" s="385">
        <f>HLOOKUP(BR$14,源—天维度!$B$2:$HP$23,$Q21,FALSE)</f>
        <v>1.5E-3</v>
      </c>
      <c r="BS21" s="385">
        <f>HLOOKUP(BS$14,源—天维度!$B$2:$HP$23,$Q21,FALSE)</f>
        <v>2.7000000000000001E-3</v>
      </c>
      <c r="BT21" s="385">
        <f>HLOOKUP(BT$14,源—天维度!$B$2:$HP$23,$Q21,FALSE)</f>
        <v>2.0999999999999999E-3</v>
      </c>
      <c r="BU21" s="385">
        <f>HLOOKUP(BU$14,源—天维度!$B$2:$HP$23,$Q21,FALSE)</f>
        <v>1.6999999999999999E-3</v>
      </c>
      <c r="BV21" s="385">
        <f>HLOOKUP(BV$14,源—天维度!$B$2:$HP$23,$Q21,FALSE)</f>
        <v>6.1000000000000004E-3</v>
      </c>
      <c r="BW21" s="385">
        <f>HLOOKUP(BW$14,源—天维度!$B$2:$HP$23,$Q21,FALSE)</f>
        <v>1.2200000000000001E-2</v>
      </c>
      <c r="BX21" s="385">
        <f>HLOOKUP(BX$14,源—天维度!$B$2:$HP$23,$Q21,FALSE)</f>
        <v>0</v>
      </c>
      <c r="BY21" s="385">
        <f>HLOOKUP(BY$14,源—天维度!$B$2:$HP$23,$Q21,FALSE)</f>
        <v>0</v>
      </c>
      <c r="BZ21" s="385">
        <f>HLOOKUP(BZ$14,源—天维度!$B$2:$HP$23,$Q21,FALSE)</f>
        <v>0</v>
      </c>
      <c r="CA21" s="385">
        <f>HLOOKUP(CA$14,源—天维度!$B$2:$HP$23,$Q21,FALSE)</f>
        <v>0</v>
      </c>
      <c r="CB21" s="385">
        <f>HLOOKUP(CB$14,源—天维度!$B$2:$HP$23,$Q21,FALSE)</f>
        <v>0</v>
      </c>
      <c r="CC21" s="385">
        <f>HLOOKUP(CC$14,源—天维度!$B$2:$HP$23,$Q21,FALSE)</f>
        <v>0</v>
      </c>
      <c r="CD21" s="385">
        <f>HLOOKUP(CD$14,源—天维度!$B$2:$HP$23,$Q21,FALSE)</f>
        <v>0</v>
      </c>
      <c r="CE21" s="385">
        <f>HLOOKUP(CE$14,源—天维度!$B$2:$HP$23,$Q21,FALSE)</f>
        <v>0</v>
      </c>
      <c r="CF21" s="385">
        <f>HLOOKUP(CF$14,源—天维度!$B$2:$HP$23,$Q21,FALSE)</f>
        <v>0</v>
      </c>
      <c r="CG21" s="385">
        <f>HLOOKUP(CG$14,源—天维度!$B$2:$HP$23,$Q21,FALSE)</f>
        <v>0</v>
      </c>
      <c r="CH21" s="385">
        <f>HLOOKUP(CH$14,源—天维度!$B$2:$HP$23,$Q21,FALSE)</f>
        <v>0</v>
      </c>
      <c r="CI21" s="385">
        <f>HLOOKUP(CI$14,源—天维度!$B$2:$HP$23,$Q21,FALSE)</f>
        <v>0</v>
      </c>
      <c r="CJ21" s="385">
        <f>HLOOKUP(CJ$14,源—天维度!$B$2:$HP$23,$Q21,FALSE)</f>
        <v>0</v>
      </c>
      <c r="CK21" s="385">
        <f>HLOOKUP(CK$14,源—天维度!$B$2:$HP$23,$Q21,FALSE)</f>
        <v>0</v>
      </c>
      <c r="CL21" s="385">
        <f>HLOOKUP(CL$14,源—天维度!$B$2:$HP$23,$Q21,FALSE)</f>
        <v>0</v>
      </c>
      <c r="CM21" s="385">
        <f>HLOOKUP(CM$14,源—天维度!$B$2:$HP$23,$Q21,FALSE)</f>
        <v>0</v>
      </c>
      <c r="CN21" s="385">
        <f>HLOOKUP(CN$14,源—天维度!$B$2:$HP$23,$Q21,FALSE)</f>
        <v>0</v>
      </c>
      <c r="CO21" s="385">
        <f>HLOOKUP(CO$14,源—天维度!$B$2:$HP$23,$Q21,FALSE)</f>
        <v>0</v>
      </c>
      <c r="CP21" s="385">
        <f>HLOOKUP(CP$14,源—天维度!$B$2:$HP$23,$Q21,FALSE)</f>
        <v>0</v>
      </c>
      <c r="CQ21" s="385">
        <f>HLOOKUP(CQ$14,源—天维度!$B$2:$HP$23,$Q21,FALSE)</f>
        <v>0</v>
      </c>
      <c r="CR21" s="385">
        <f>HLOOKUP(CR$14,源—天维度!$B$2:$HP$23,$Q21,FALSE)</f>
        <v>0</v>
      </c>
      <c r="CS21" s="385">
        <f>HLOOKUP(CS$14,源—天维度!$B$2:$HP$23,$Q21,FALSE)</f>
        <v>0</v>
      </c>
      <c r="CT21" s="385">
        <f>HLOOKUP(CT$14,源—天维度!$B$2:$HP$23,$Q21,FALSE)</f>
        <v>0</v>
      </c>
      <c r="CU21" s="386"/>
      <c r="CV21" s="386"/>
      <c r="CW21" s="385">
        <f>HLOOKUP(CW$14,源—天维度!$HS$2:$RC$23,天维度!$Q21,FALSE)</f>
        <v>0</v>
      </c>
      <c r="CX21" s="385">
        <f>HLOOKUP(CX$14,源—天维度!$HS$2:$RC$23,天维度!$Q21,FALSE)</f>
        <v>0</v>
      </c>
      <c r="CY21" s="385">
        <f>HLOOKUP(CY$14,源—天维度!$HS$2:$RC$23,天维度!$Q21,FALSE)</f>
        <v>0</v>
      </c>
      <c r="CZ21" s="385">
        <f>HLOOKUP(CZ$14,源—天维度!$HS$2:$RC$23,天维度!$Q21,FALSE)</f>
        <v>0</v>
      </c>
      <c r="DA21" s="385">
        <f>HLOOKUP(DA$14,源—天维度!$HS$2:$RC$23,天维度!$Q21,FALSE)</f>
        <v>0</v>
      </c>
      <c r="DB21" s="385">
        <f>HLOOKUP(DB$14,源—天维度!$HS$2:$RC$23,天维度!$Q21,FALSE)</f>
        <v>0</v>
      </c>
      <c r="DC21" s="385">
        <f>HLOOKUP(DC$14,源—天维度!$HS$2:$RC$23,天维度!$Q21,FALSE)</f>
        <v>0</v>
      </c>
      <c r="DD21" s="385">
        <f>HLOOKUP(DD$14,源—天维度!$HS$2:$RC$23,天维度!$Q21,FALSE)</f>
        <v>0</v>
      </c>
      <c r="DE21" s="385">
        <f>HLOOKUP(DE$14,源—天维度!$HS$2:$RC$23,天维度!$Q21,FALSE)</f>
        <v>0</v>
      </c>
      <c r="DF21" s="385">
        <f>HLOOKUP(DF$14,源—天维度!$HS$2:$RC$23,天维度!$Q21,FALSE)</f>
        <v>0</v>
      </c>
      <c r="DG21" s="385">
        <f>HLOOKUP(DG$14,源—天维度!$HS$2:$RC$23,天维度!$Q21,FALSE)</f>
        <v>0</v>
      </c>
      <c r="DH21" s="385">
        <f>HLOOKUP(DH$14,源—天维度!$HS$2:$RC$23,天维度!$Q21,FALSE)</f>
        <v>0</v>
      </c>
      <c r="DI21" s="385">
        <f>HLOOKUP(DI$14,源—天维度!$HS$2:$RC$23,天维度!$Q21,FALSE)</f>
        <v>0</v>
      </c>
      <c r="DJ21" s="385">
        <f>HLOOKUP(DJ$14,源—天维度!$HS$2:$RC$23,天维度!$Q21,FALSE)</f>
        <v>0</v>
      </c>
      <c r="DK21" s="385">
        <f>HLOOKUP(DK$14,源—天维度!$HS$2:$RC$23,天维度!$Q21,FALSE)</f>
        <v>0</v>
      </c>
      <c r="DL21" s="385">
        <f>HLOOKUP(DL$14,源—天维度!$HS$2:$RC$23,天维度!$Q21,FALSE)</f>
        <v>0</v>
      </c>
      <c r="DM21" s="385">
        <f>HLOOKUP(DM$14,源—天维度!$HS$2:$RC$23,天维度!$Q21,FALSE)</f>
        <v>0</v>
      </c>
      <c r="DN21" s="385">
        <f>HLOOKUP(DN$14,源—天维度!$HS$2:$RC$23,天维度!$Q21,FALSE)</f>
        <v>0</v>
      </c>
      <c r="DO21" s="385">
        <f>HLOOKUP(DO$14,源—天维度!$HS$2:$RC$23,天维度!$Q21,FALSE)</f>
        <v>0</v>
      </c>
      <c r="DP21" s="385">
        <f>HLOOKUP(DP$14,源—天维度!$HS$2:$RC$23,天维度!$Q21,FALSE)</f>
        <v>0</v>
      </c>
      <c r="DQ21" s="385">
        <f>HLOOKUP(DQ$14,源—天维度!$HS$2:$RC$23,天维度!$Q21,FALSE)</f>
        <v>0</v>
      </c>
      <c r="DR21" s="385">
        <f>HLOOKUP(DR$14,源—天维度!$HS$2:$RC$23,天维度!$Q21,FALSE)</f>
        <v>0</v>
      </c>
      <c r="DS21" s="385">
        <f>HLOOKUP(DS$14,源—天维度!$HS$2:$RC$23,天维度!$Q21,FALSE)</f>
        <v>0</v>
      </c>
      <c r="DT21" s="385">
        <f>HLOOKUP(DT$14,源—天维度!$HS$2:$RC$23,天维度!$Q21,FALSE)</f>
        <v>0</v>
      </c>
      <c r="DU21" s="385">
        <f>HLOOKUP(DU$14,源—天维度!$HS$2:$RC$23,天维度!$Q21,FALSE)</f>
        <v>0</v>
      </c>
      <c r="DV21" s="385">
        <f>HLOOKUP(DV$14,源—天维度!$HS$2:$RC$23,天维度!$Q21,FALSE)</f>
        <v>0</v>
      </c>
      <c r="DW21" s="385">
        <f>HLOOKUP(DW$14,源—天维度!$HS$2:$RC$23,天维度!$Q21,FALSE)</f>
        <v>0</v>
      </c>
      <c r="DX21" s="385">
        <f>HLOOKUP(DX$14,源—天维度!$HS$2:$RC$23,天维度!$Q21,FALSE)</f>
        <v>0</v>
      </c>
      <c r="DY21" s="385">
        <f>HLOOKUP(DY$14,源—天维度!$HS$2:$RC$23,天维度!$Q21,FALSE)</f>
        <v>0</v>
      </c>
      <c r="DZ21" s="385">
        <f>HLOOKUP(DZ$14,源—天维度!$HS$2:$RC$23,天维度!$Q21,FALSE)</f>
        <v>0</v>
      </c>
      <c r="EA21" s="385">
        <f>HLOOKUP(EA$14,源—天维度!$HS$2:$RC$23,天维度!$Q21,FALSE)</f>
        <v>0</v>
      </c>
      <c r="EB21" s="385">
        <f>HLOOKUP(EB$14,源—天维度!$HS$2:$RC$23,天维度!$Q21,FALSE)</f>
        <v>0</v>
      </c>
      <c r="EC21" s="385">
        <f>HLOOKUP(EC$14,源—天维度!$HS$2:$RC$23,天维度!$Q21,FALSE)</f>
        <v>0</v>
      </c>
      <c r="ED21" s="385">
        <f>HLOOKUP(ED$14,源—天维度!$HS$2:$RC$23,天维度!$Q21,FALSE)</f>
        <v>0</v>
      </c>
      <c r="EE21" s="385">
        <f>HLOOKUP(EE$14,源—天维度!$HS$2:$RC$23,天维度!$Q21,FALSE)</f>
        <v>0</v>
      </c>
      <c r="EF21" s="385">
        <f>HLOOKUP(EF$14,源—天维度!$HS$2:$RC$23,天维度!$Q21,FALSE)</f>
        <v>0</v>
      </c>
      <c r="EG21" s="385">
        <f>HLOOKUP(EG$14,源—天维度!$HS$2:$RC$23,天维度!$Q21,FALSE)</f>
        <v>0</v>
      </c>
      <c r="EH21" s="385">
        <f>HLOOKUP(EH$14,源—天维度!$HS$2:$RC$23,天维度!$Q21,FALSE)</f>
        <v>0</v>
      </c>
      <c r="EI21" s="385">
        <f>HLOOKUP(EI$14,源—天维度!$HS$2:$RC$23,天维度!$Q21,FALSE)</f>
        <v>0</v>
      </c>
      <c r="EJ21" s="385">
        <f>HLOOKUP(EJ$14,源—天维度!$HS$2:$RC$23,天维度!$Q21,FALSE)</f>
        <v>0</v>
      </c>
      <c r="EK21" s="385">
        <f>HLOOKUP(EK$14,源—天维度!$HS$2:$RC$23,天维度!$Q21,FALSE)</f>
        <v>0</v>
      </c>
      <c r="EL21" s="385">
        <f>HLOOKUP(EL$14,源—天维度!$HS$2:$RC$23,天维度!$Q21,FALSE)</f>
        <v>0</v>
      </c>
      <c r="EM21" s="385">
        <f>HLOOKUP(EM$14,源—天维度!$HS$2:$RC$23,天维度!$Q21,FALSE)</f>
        <v>0</v>
      </c>
      <c r="EN21" s="385">
        <f>HLOOKUP(EN$14,源—天维度!$HS$2:$RC$23,天维度!$Q21,FALSE)</f>
        <v>0</v>
      </c>
      <c r="EO21" s="385">
        <f>HLOOKUP(EO$14,源—天维度!$HS$2:$RC$23,天维度!$Q21,FALSE)</f>
        <v>0</v>
      </c>
      <c r="EP21" s="385">
        <f>HLOOKUP(EP$14,源—天维度!$HS$2:$RC$23,天维度!$Q21,FALSE)</f>
        <v>0</v>
      </c>
      <c r="ER21" s="383"/>
      <c r="ES21" s="383"/>
      <c r="ET21" s="383"/>
      <c r="EU21" s="383"/>
      <c r="EV21" s="383"/>
      <c r="EW21" s="383"/>
      <c r="EX21" s="383"/>
      <c r="EY21" s="383"/>
      <c r="EZ21" s="383"/>
      <c r="FA21" s="383"/>
      <c r="FB21" s="383"/>
      <c r="FC21" s="383"/>
      <c r="FD21" s="383"/>
      <c r="FE21" s="383"/>
      <c r="FF21" s="383"/>
      <c r="FG21" s="383"/>
      <c r="FH21" s="383"/>
      <c r="FI21" s="383"/>
      <c r="FJ21" s="383"/>
      <c r="FK21" s="383"/>
      <c r="FL21" s="383"/>
      <c r="FM21" s="383"/>
      <c r="FN21" s="383"/>
      <c r="FO21" s="383"/>
      <c r="FP21" s="383"/>
      <c r="FQ21" s="383"/>
      <c r="FR21" s="383"/>
      <c r="FS21" s="383"/>
      <c r="FT21" s="383"/>
      <c r="FU21" s="383"/>
    </row>
    <row r="22" spans="17:177">
      <c r="S22" s="385"/>
      <c r="ER22" s="385"/>
      <c r="ES22" s="385"/>
      <c r="ET22" s="385"/>
      <c r="EU22" s="385"/>
      <c r="EV22" s="385"/>
      <c r="EW22" s="385"/>
      <c r="EX22" s="385"/>
      <c r="EY22" s="385"/>
      <c r="EZ22" s="385"/>
      <c r="FA22" s="385"/>
      <c r="FB22" s="385"/>
      <c r="FC22" s="385"/>
      <c r="FD22" s="385"/>
      <c r="FE22" s="385"/>
      <c r="FF22" s="385"/>
      <c r="FG22" s="385"/>
      <c r="FH22" s="385"/>
      <c r="FI22" s="385"/>
      <c r="FJ22" s="385"/>
      <c r="FK22" s="385"/>
      <c r="FL22" s="385"/>
      <c r="FM22" s="385"/>
      <c r="FN22" s="385"/>
      <c r="FO22" s="385"/>
      <c r="FP22" s="385"/>
      <c r="FQ22" s="385"/>
      <c r="FR22" s="385"/>
      <c r="FS22" s="385"/>
      <c r="FT22" s="385"/>
      <c r="FU22" s="385"/>
    </row>
    <row r="23" spans="17:177">
      <c r="ER23" s="385"/>
      <c r="ES23" s="385"/>
      <c r="ET23" s="385"/>
      <c r="EU23" s="385"/>
      <c r="EV23" s="385"/>
      <c r="EW23" s="385"/>
      <c r="EX23" s="385"/>
      <c r="EY23" s="385"/>
      <c r="EZ23" s="385"/>
      <c r="FA23" s="385"/>
      <c r="FB23" s="385"/>
      <c r="FC23" s="385"/>
      <c r="FD23" s="385"/>
      <c r="FE23" s="385"/>
      <c r="FF23" s="385"/>
      <c r="FG23" s="385"/>
      <c r="FH23" s="385"/>
      <c r="FI23" s="385"/>
      <c r="FJ23" s="385"/>
      <c r="FK23" s="385"/>
      <c r="FL23" s="385"/>
      <c r="FM23" s="385"/>
      <c r="FN23" s="385"/>
      <c r="FO23" s="385"/>
      <c r="FP23" s="385"/>
      <c r="FQ23" s="385"/>
      <c r="FR23" s="385"/>
      <c r="FS23" s="385"/>
      <c r="FT23" s="385"/>
      <c r="FU23" s="385"/>
    </row>
    <row r="24" spans="17:177">
      <c r="ER24" s="385"/>
      <c r="ES24" s="385"/>
      <c r="ET24" s="385"/>
      <c r="EU24" s="385"/>
      <c r="EV24" s="385"/>
      <c r="EW24" s="385"/>
      <c r="EX24" s="385"/>
      <c r="EY24" s="385"/>
      <c r="EZ24" s="385"/>
      <c r="FA24" s="385"/>
      <c r="FB24" s="385"/>
      <c r="FC24" s="385"/>
      <c r="FD24" s="385"/>
      <c r="FE24" s="385"/>
      <c r="FF24" s="385"/>
      <c r="FG24" s="385"/>
      <c r="FH24" s="385"/>
      <c r="FI24" s="385"/>
      <c r="FJ24" s="385"/>
      <c r="FK24" s="385"/>
      <c r="FL24" s="385"/>
      <c r="FM24" s="385"/>
      <c r="FN24" s="385"/>
      <c r="FO24" s="385"/>
      <c r="FP24" s="385"/>
      <c r="FQ24" s="385"/>
      <c r="FR24" s="385"/>
      <c r="FS24" s="385"/>
      <c r="FT24" s="385"/>
      <c r="FU24" s="385"/>
    </row>
    <row r="25" spans="17:177">
      <c r="ER25" s="385"/>
      <c r="ES25" s="385"/>
      <c r="ET25" s="385"/>
      <c r="EU25" s="385"/>
      <c r="EV25" s="385"/>
      <c r="EW25" s="385"/>
      <c r="EX25" s="385"/>
      <c r="EY25" s="385"/>
      <c r="EZ25" s="385"/>
      <c r="FA25" s="385"/>
      <c r="FB25" s="385"/>
      <c r="FC25" s="385"/>
      <c r="FD25" s="385"/>
      <c r="FE25" s="385"/>
      <c r="FF25" s="385"/>
      <c r="FG25" s="385"/>
      <c r="FH25" s="385"/>
      <c r="FI25" s="385"/>
      <c r="FJ25" s="385"/>
      <c r="FK25" s="385"/>
      <c r="FL25" s="385"/>
      <c r="FM25" s="385"/>
      <c r="FN25" s="385"/>
      <c r="FO25" s="385"/>
      <c r="FP25" s="385"/>
      <c r="FQ25" s="385"/>
      <c r="FR25" s="385"/>
      <c r="FS25" s="385"/>
      <c r="FT25" s="385"/>
      <c r="FU25" s="385"/>
    </row>
    <row r="26" spans="17:177">
      <c r="ER26" s="385"/>
      <c r="ES26" s="385"/>
      <c r="ET26" s="385"/>
      <c r="EU26" s="385"/>
      <c r="EV26" s="385"/>
      <c r="EW26" s="385"/>
      <c r="EX26" s="385"/>
      <c r="EY26" s="385"/>
      <c r="EZ26" s="385"/>
      <c r="FA26" s="385"/>
      <c r="FB26" s="385"/>
      <c r="FC26" s="385"/>
      <c r="FD26" s="385"/>
      <c r="FE26" s="385"/>
      <c r="FF26" s="385"/>
      <c r="FG26" s="385"/>
      <c r="FH26" s="385"/>
      <c r="FI26" s="385"/>
      <c r="FJ26" s="385"/>
      <c r="FK26" s="385"/>
      <c r="FL26" s="385"/>
      <c r="FM26" s="385"/>
      <c r="FN26" s="385"/>
      <c r="FO26" s="385"/>
      <c r="FP26" s="385"/>
      <c r="FQ26" s="385"/>
      <c r="FR26" s="385"/>
      <c r="FS26" s="385"/>
      <c r="FT26" s="385"/>
      <c r="FU26" s="385"/>
    </row>
    <row r="27" spans="17:177">
      <c r="S27" s="26">
        <f t="shared" ref="S27:AX27" si="5">YEAR(S28)*100+MONTH(S28)</f>
        <v>201507</v>
      </c>
      <c r="T27" s="26">
        <f t="shared" si="5"/>
        <v>201507</v>
      </c>
      <c r="U27" s="26">
        <f t="shared" si="5"/>
        <v>201507</v>
      </c>
      <c r="V27" s="26">
        <f t="shared" si="5"/>
        <v>201507</v>
      </c>
      <c r="W27" s="26">
        <f t="shared" si="5"/>
        <v>201507</v>
      </c>
      <c r="X27" s="26">
        <f t="shared" si="5"/>
        <v>201507</v>
      </c>
      <c r="Y27" s="26">
        <f t="shared" si="5"/>
        <v>201507</v>
      </c>
      <c r="Z27" s="26">
        <f t="shared" si="5"/>
        <v>201507</v>
      </c>
      <c r="AA27" s="26">
        <f t="shared" si="5"/>
        <v>201507</v>
      </c>
      <c r="AB27" s="26">
        <f t="shared" si="5"/>
        <v>201507</v>
      </c>
      <c r="AC27" s="26">
        <f t="shared" si="5"/>
        <v>201507</v>
      </c>
      <c r="AD27" s="26">
        <f t="shared" si="5"/>
        <v>201507</v>
      </c>
      <c r="AE27" s="26">
        <f t="shared" si="5"/>
        <v>201507</v>
      </c>
      <c r="AF27" s="26">
        <f t="shared" si="5"/>
        <v>201507</v>
      </c>
      <c r="AG27" s="26">
        <f t="shared" si="5"/>
        <v>201507</v>
      </c>
      <c r="AH27" s="26">
        <f t="shared" si="5"/>
        <v>201507</v>
      </c>
      <c r="AI27" s="26">
        <f t="shared" si="5"/>
        <v>201507</v>
      </c>
      <c r="AJ27" s="26">
        <f t="shared" si="5"/>
        <v>201507</v>
      </c>
      <c r="AK27" s="26">
        <f t="shared" si="5"/>
        <v>201507</v>
      </c>
      <c r="AL27" s="26">
        <f t="shared" si="5"/>
        <v>201507</v>
      </c>
      <c r="AM27" s="26">
        <f t="shared" si="5"/>
        <v>201507</v>
      </c>
      <c r="AN27" s="26">
        <f t="shared" si="5"/>
        <v>201507</v>
      </c>
      <c r="AO27" s="26">
        <f t="shared" si="5"/>
        <v>201507</v>
      </c>
      <c r="AP27" s="26">
        <f t="shared" si="5"/>
        <v>201507</v>
      </c>
      <c r="AQ27" s="26">
        <f t="shared" si="5"/>
        <v>201507</v>
      </c>
      <c r="AR27" s="26">
        <f t="shared" si="5"/>
        <v>201507</v>
      </c>
      <c r="AS27" s="26">
        <f t="shared" si="5"/>
        <v>201507</v>
      </c>
      <c r="AT27" s="26">
        <f t="shared" si="5"/>
        <v>201507</v>
      </c>
      <c r="AU27" s="26">
        <f t="shared" si="5"/>
        <v>201507</v>
      </c>
      <c r="AV27" s="26">
        <f t="shared" si="5"/>
        <v>201507</v>
      </c>
      <c r="AW27" s="26">
        <f t="shared" si="5"/>
        <v>201506</v>
      </c>
      <c r="AX27" s="26">
        <f t="shared" si="5"/>
        <v>201506</v>
      </c>
      <c r="AY27" s="26">
        <f t="shared" ref="AY27:CD27" si="6">YEAR(AY28)*100+MONTH(AY28)</f>
        <v>201506</v>
      </c>
      <c r="AZ27" s="26">
        <f t="shared" si="6"/>
        <v>201506</v>
      </c>
      <c r="BA27" s="26">
        <f t="shared" si="6"/>
        <v>201506</v>
      </c>
      <c r="BB27" s="26">
        <f t="shared" si="6"/>
        <v>201506</v>
      </c>
      <c r="BC27" s="26">
        <f t="shared" si="6"/>
        <v>201506</v>
      </c>
      <c r="BD27" s="26">
        <f t="shared" si="6"/>
        <v>201506</v>
      </c>
      <c r="BE27" s="26">
        <f t="shared" si="6"/>
        <v>201506</v>
      </c>
      <c r="BF27" s="26">
        <f t="shared" si="6"/>
        <v>201506</v>
      </c>
      <c r="BG27" s="26">
        <f t="shared" si="6"/>
        <v>201506</v>
      </c>
      <c r="BH27" s="26">
        <f t="shared" si="6"/>
        <v>201506</v>
      </c>
      <c r="BI27" s="26">
        <f t="shared" si="6"/>
        <v>201506</v>
      </c>
      <c r="BJ27" s="26">
        <f t="shared" si="6"/>
        <v>201506</v>
      </c>
      <c r="BK27" s="26">
        <f t="shared" si="6"/>
        <v>201506</v>
      </c>
      <c r="BL27" s="26">
        <f t="shared" si="6"/>
        <v>201506</v>
      </c>
      <c r="BM27" s="26">
        <f t="shared" si="6"/>
        <v>201506</v>
      </c>
      <c r="BN27" s="26">
        <f t="shared" si="6"/>
        <v>201506</v>
      </c>
      <c r="BO27" s="26">
        <f t="shared" si="6"/>
        <v>201506</v>
      </c>
      <c r="BP27" s="26">
        <f t="shared" si="6"/>
        <v>201506</v>
      </c>
      <c r="BQ27" s="26">
        <f t="shared" si="6"/>
        <v>201506</v>
      </c>
      <c r="BR27" s="26">
        <f t="shared" si="6"/>
        <v>201506</v>
      </c>
      <c r="BS27" s="26">
        <f t="shared" si="6"/>
        <v>201506</v>
      </c>
      <c r="BT27" s="26">
        <f t="shared" si="6"/>
        <v>201506</v>
      </c>
      <c r="BU27" s="26">
        <f t="shared" si="6"/>
        <v>201506</v>
      </c>
      <c r="BV27" s="26">
        <f t="shared" si="6"/>
        <v>201506</v>
      </c>
      <c r="BW27" s="26">
        <f t="shared" si="6"/>
        <v>201506</v>
      </c>
      <c r="BX27" s="26">
        <f t="shared" si="6"/>
        <v>201506</v>
      </c>
      <c r="BY27" s="26">
        <f t="shared" si="6"/>
        <v>201506</v>
      </c>
      <c r="BZ27" s="26">
        <f t="shared" si="6"/>
        <v>201506</v>
      </c>
      <c r="CA27" s="26">
        <f t="shared" si="6"/>
        <v>201505</v>
      </c>
      <c r="CB27" s="26">
        <f t="shared" si="6"/>
        <v>201505</v>
      </c>
      <c r="CC27" s="26">
        <f t="shared" si="6"/>
        <v>201505</v>
      </c>
      <c r="CD27" s="26">
        <f t="shared" si="6"/>
        <v>201505</v>
      </c>
      <c r="CE27" s="26">
        <f t="shared" ref="CE27:CT27" si="7">YEAR(CE28)*100+MONTH(CE28)</f>
        <v>201505</v>
      </c>
      <c r="CF27" s="26">
        <f t="shared" si="7"/>
        <v>201505</v>
      </c>
      <c r="CG27" s="26">
        <f t="shared" si="7"/>
        <v>201505</v>
      </c>
      <c r="CH27" s="26">
        <f t="shared" si="7"/>
        <v>201505</v>
      </c>
      <c r="CI27" s="26">
        <f t="shared" si="7"/>
        <v>201505</v>
      </c>
      <c r="CJ27" s="26">
        <f t="shared" si="7"/>
        <v>201505</v>
      </c>
      <c r="CK27" s="26">
        <f t="shared" si="7"/>
        <v>201505</v>
      </c>
      <c r="CL27" s="26">
        <f t="shared" si="7"/>
        <v>201505</v>
      </c>
      <c r="CM27" s="26">
        <f t="shared" si="7"/>
        <v>201505</v>
      </c>
      <c r="CN27" s="26">
        <f t="shared" si="7"/>
        <v>201505</v>
      </c>
      <c r="CO27" s="26">
        <f t="shared" si="7"/>
        <v>201505</v>
      </c>
      <c r="CP27" s="26">
        <f t="shared" si="7"/>
        <v>201505</v>
      </c>
      <c r="CQ27" s="26">
        <f t="shared" si="7"/>
        <v>201505</v>
      </c>
      <c r="CR27" s="26">
        <f t="shared" si="7"/>
        <v>201505</v>
      </c>
      <c r="CS27" s="26">
        <f t="shared" si="7"/>
        <v>201505</v>
      </c>
      <c r="CT27" s="26">
        <f t="shared" si="7"/>
        <v>201505</v>
      </c>
      <c r="CW27" s="26">
        <f t="shared" ref="CW27:EP27" si="8">YEAR(CW28)*100+MONTH(CW28)</f>
        <v>201407</v>
      </c>
      <c r="CX27" s="26">
        <f t="shared" si="8"/>
        <v>201407</v>
      </c>
      <c r="CY27" s="26">
        <f t="shared" si="8"/>
        <v>201407</v>
      </c>
      <c r="CZ27" s="26">
        <f t="shared" si="8"/>
        <v>201407</v>
      </c>
      <c r="DA27" s="26">
        <f t="shared" si="8"/>
        <v>201407</v>
      </c>
      <c r="DB27" s="26">
        <f t="shared" si="8"/>
        <v>201407</v>
      </c>
      <c r="DC27" s="26">
        <f t="shared" si="8"/>
        <v>201407</v>
      </c>
      <c r="DD27" s="26">
        <f t="shared" si="8"/>
        <v>201407</v>
      </c>
      <c r="DE27" s="26">
        <f t="shared" si="8"/>
        <v>201407</v>
      </c>
      <c r="DF27" s="26">
        <f t="shared" si="8"/>
        <v>201407</v>
      </c>
      <c r="DG27" s="26">
        <f t="shared" si="8"/>
        <v>201407</v>
      </c>
      <c r="DH27" s="26">
        <f t="shared" si="8"/>
        <v>201407</v>
      </c>
      <c r="DI27" s="26">
        <f t="shared" si="8"/>
        <v>201407</v>
      </c>
      <c r="DJ27" s="26">
        <f t="shared" si="8"/>
        <v>201407</v>
      </c>
      <c r="DK27" s="26">
        <f t="shared" si="8"/>
        <v>201407</v>
      </c>
      <c r="DL27" s="26">
        <f t="shared" si="8"/>
        <v>201407</v>
      </c>
      <c r="DM27" s="26">
        <f t="shared" si="8"/>
        <v>201407</v>
      </c>
      <c r="DN27" s="26">
        <f t="shared" si="8"/>
        <v>201407</v>
      </c>
      <c r="DO27" s="26">
        <f t="shared" si="8"/>
        <v>201407</v>
      </c>
      <c r="DP27" s="26">
        <f t="shared" si="8"/>
        <v>201407</v>
      </c>
      <c r="DQ27" s="26">
        <f t="shared" si="8"/>
        <v>201407</v>
      </c>
      <c r="DR27" s="26">
        <f t="shared" si="8"/>
        <v>201407</v>
      </c>
      <c r="DS27" s="26">
        <f t="shared" si="8"/>
        <v>201407</v>
      </c>
      <c r="DT27" s="26">
        <f t="shared" si="8"/>
        <v>201407</v>
      </c>
      <c r="DU27" s="26">
        <f t="shared" si="8"/>
        <v>201407</v>
      </c>
      <c r="DV27" s="26">
        <f t="shared" si="8"/>
        <v>201407</v>
      </c>
      <c r="DW27" s="26">
        <f t="shared" si="8"/>
        <v>201407</v>
      </c>
      <c r="DX27" s="26">
        <f t="shared" si="8"/>
        <v>201407</v>
      </c>
      <c r="DY27" s="26">
        <f t="shared" si="8"/>
        <v>201407</v>
      </c>
      <c r="DZ27" s="26">
        <f t="shared" si="8"/>
        <v>201407</v>
      </c>
      <c r="EA27" s="26">
        <f t="shared" si="8"/>
        <v>201407</v>
      </c>
      <c r="EB27" s="26">
        <f t="shared" si="8"/>
        <v>201406</v>
      </c>
      <c r="EC27" s="26">
        <f t="shared" si="8"/>
        <v>201406</v>
      </c>
      <c r="ED27" s="26">
        <f t="shared" si="8"/>
        <v>201406</v>
      </c>
      <c r="EE27" s="26">
        <f t="shared" si="8"/>
        <v>201406</v>
      </c>
      <c r="EF27" s="26">
        <f t="shared" si="8"/>
        <v>201406</v>
      </c>
      <c r="EG27" s="26">
        <f t="shared" si="8"/>
        <v>201406</v>
      </c>
      <c r="EH27" s="26">
        <f t="shared" si="8"/>
        <v>201406</v>
      </c>
      <c r="EI27" s="26">
        <f t="shared" si="8"/>
        <v>201406</v>
      </c>
      <c r="EJ27" s="26">
        <f t="shared" si="8"/>
        <v>201406</v>
      </c>
      <c r="EK27" s="26">
        <f t="shared" si="8"/>
        <v>201406</v>
      </c>
      <c r="EL27" s="26">
        <f t="shared" si="8"/>
        <v>201406</v>
      </c>
      <c r="EM27" s="26">
        <f t="shared" si="8"/>
        <v>201406</v>
      </c>
      <c r="EN27" s="26">
        <f t="shared" si="8"/>
        <v>201406</v>
      </c>
      <c r="EO27" s="26">
        <f t="shared" si="8"/>
        <v>201406</v>
      </c>
      <c r="EP27" s="26">
        <f t="shared" si="8"/>
        <v>201406</v>
      </c>
      <c r="ER27" s="383"/>
      <c r="ES27" s="383"/>
      <c r="ET27" s="383"/>
      <c r="EU27" s="383"/>
      <c r="EV27" s="383"/>
      <c r="EW27" s="383"/>
      <c r="EX27" s="383"/>
      <c r="EY27" s="383"/>
      <c r="EZ27" s="383"/>
      <c r="FA27" s="383"/>
      <c r="FB27" s="383"/>
      <c r="FC27" s="383"/>
      <c r="FD27" s="383"/>
      <c r="FE27" s="383"/>
      <c r="FF27" s="383"/>
      <c r="FG27" s="383"/>
      <c r="FH27" s="383"/>
      <c r="FI27" s="383"/>
      <c r="FJ27" s="383"/>
      <c r="FK27" s="383"/>
      <c r="FL27" s="383"/>
      <c r="FM27" s="383"/>
      <c r="FN27" s="383"/>
      <c r="FO27" s="383"/>
      <c r="FP27" s="383"/>
      <c r="FQ27" s="383"/>
      <c r="FR27" s="383"/>
      <c r="FS27" s="383"/>
      <c r="FT27" s="383"/>
      <c r="FU27" s="383"/>
    </row>
    <row r="28" spans="17:177">
      <c r="R28" s="387" t="s">
        <v>688</v>
      </c>
      <c r="S28" s="384">
        <f>R3</f>
        <v>42215</v>
      </c>
      <c r="T28" s="384">
        <f>DATE(YEAR(S28),MONTH(S28),DAY(S28)-1)</f>
        <v>42214</v>
      </c>
      <c r="U28" s="384">
        <f t="shared" ref="U28:CF28" si="9">DATE(YEAR(T28),MONTH(T28),DAY(T28)-1)</f>
        <v>42213</v>
      </c>
      <c r="V28" s="384">
        <f t="shared" si="9"/>
        <v>42212</v>
      </c>
      <c r="W28" s="384">
        <f t="shared" si="9"/>
        <v>42211</v>
      </c>
      <c r="X28" s="384">
        <f t="shared" si="9"/>
        <v>42210</v>
      </c>
      <c r="Y28" s="384">
        <f t="shared" si="9"/>
        <v>42209</v>
      </c>
      <c r="Z28" s="384">
        <f t="shared" si="9"/>
        <v>42208</v>
      </c>
      <c r="AA28" s="384">
        <f t="shared" si="9"/>
        <v>42207</v>
      </c>
      <c r="AB28" s="384">
        <f t="shared" si="9"/>
        <v>42206</v>
      </c>
      <c r="AC28" s="384">
        <f t="shared" si="9"/>
        <v>42205</v>
      </c>
      <c r="AD28" s="384">
        <f t="shared" si="9"/>
        <v>42204</v>
      </c>
      <c r="AE28" s="384">
        <f t="shared" si="9"/>
        <v>42203</v>
      </c>
      <c r="AF28" s="384">
        <f t="shared" si="9"/>
        <v>42202</v>
      </c>
      <c r="AG28" s="384">
        <f t="shared" si="9"/>
        <v>42201</v>
      </c>
      <c r="AH28" s="384">
        <f t="shared" si="9"/>
        <v>42200</v>
      </c>
      <c r="AI28" s="384">
        <f t="shared" si="9"/>
        <v>42199</v>
      </c>
      <c r="AJ28" s="384">
        <f t="shared" si="9"/>
        <v>42198</v>
      </c>
      <c r="AK28" s="384">
        <f t="shared" si="9"/>
        <v>42197</v>
      </c>
      <c r="AL28" s="384">
        <f t="shared" si="9"/>
        <v>42196</v>
      </c>
      <c r="AM28" s="384">
        <f t="shared" si="9"/>
        <v>42195</v>
      </c>
      <c r="AN28" s="384">
        <f t="shared" si="9"/>
        <v>42194</v>
      </c>
      <c r="AO28" s="384">
        <f t="shared" si="9"/>
        <v>42193</v>
      </c>
      <c r="AP28" s="384">
        <f t="shared" si="9"/>
        <v>42192</v>
      </c>
      <c r="AQ28" s="384">
        <f t="shared" si="9"/>
        <v>42191</v>
      </c>
      <c r="AR28" s="384">
        <f t="shared" si="9"/>
        <v>42190</v>
      </c>
      <c r="AS28" s="384">
        <f t="shared" si="9"/>
        <v>42189</v>
      </c>
      <c r="AT28" s="384">
        <f t="shared" si="9"/>
        <v>42188</v>
      </c>
      <c r="AU28" s="384">
        <f t="shared" si="9"/>
        <v>42187</v>
      </c>
      <c r="AV28" s="384">
        <f t="shared" si="9"/>
        <v>42186</v>
      </c>
      <c r="AW28" s="384">
        <f t="shared" si="9"/>
        <v>42185</v>
      </c>
      <c r="AX28" s="384">
        <f t="shared" si="9"/>
        <v>42184</v>
      </c>
      <c r="AY28" s="384">
        <f t="shared" si="9"/>
        <v>42183</v>
      </c>
      <c r="AZ28" s="384">
        <f t="shared" si="9"/>
        <v>42182</v>
      </c>
      <c r="BA28" s="384">
        <f t="shared" si="9"/>
        <v>42181</v>
      </c>
      <c r="BB28" s="384">
        <f t="shared" si="9"/>
        <v>42180</v>
      </c>
      <c r="BC28" s="384">
        <f t="shared" si="9"/>
        <v>42179</v>
      </c>
      <c r="BD28" s="384">
        <f t="shared" si="9"/>
        <v>42178</v>
      </c>
      <c r="BE28" s="384">
        <f t="shared" si="9"/>
        <v>42177</v>
      </c>
      <c r="BF28" s="384">
        <f t="shared" si="9"/>
        <v>42176</v>
      </c>
      <c r="BG28" s="384">
        <f t="shared" si="9"/>
        <v>42175</v>
      </c>
      <c r="BH28" s="384">
        <f t="shared" si="9"/>
        <v>42174</v>
      </c>
      <c r="BI28" s="384">
        <f t="shared" si="9"/>
        <v>42173</v>
      </c>
      <c r="BJ28" s="384">
        <f t="shared" si="9"/>
        <v>42172</v>
      </c>
      <c r="BK28" s="384">
        <f t="shared" si="9"/>
        <v>42171</v>
      </c>
      <c r="BL28" s="384">
        <f t="shared" si="9"/>
        <v>42170</v>
      </c>
      <c r="BM28" s="384">
        <f t="shared" si="9"/>
        <v>42169</v>
      </c>
      <c r="BN28" s="384">
        <f t="shared" si="9"/>
        <v>42168</v>
      </c>
      <c r="BO28" s="384">
        <f t="shared" si="9"/>
        <v>42167</v>
      </c>
      <c r="BP28" s="384">
        <f t="shared" si="9"/>
        <v>42166</v>
      </c>
      <c r="BQ28" s="384">
        <f t="shared" si="9"/>
        <v>42165</v>
      </c>
      <c r="BR28" s="384">
        <f t="shared" si="9"/>
        <v>42164</v>
      </c>
      <c r="BS28" s="384">
        <f t="shared" si="9"/>
        <v>42163</v>
      </c>
      <c r="BT28" s="384">
        <f t="shared" si="9"/>
        <v>42162</v>
      </c>
      <c r="BU28" s="384">
        <f t="shared" si="9"/>
        <v>42161</v>
      </c>
      <c r="BV28" s="384">
        <f t="shared" si="9"/>
        <v>42160</v>
      </c>
      <c r="BW28" s="384">
        <f t="shared" si="9"/>
        <v>42159</v>
      </c>
      <c r="BX28" s="384">
        <f t="shared" si="9"/>
        <v>42158</v>
      </c>
      <c r="BY28" s="384">
        <f t="shared" si="9"/>
        <v>42157</v>
      </c>
      <c r="BZ28" s="384">
        <f t="shared" si="9"/>
        <v>42156</v>
      </c>
      <c r="CA28" s="384">
        <f t="shared" si="9"/>
        <v>42155</v>
      </c>
      <c r="CB28" s="384">
        <f t="shared" si="9"/>
        <v>42154</v>
      </c>
      <c r="CC28" s="384">
        <f t="shared" si="9"/>
        <v>42153</v>
      </c>
      <c r="CD28" s="384">
        <f t="shared" si="9"/>
        <v>42152</v>
      </c>
      <c r="CE28" s="384">
        <f t="shared" si="9"/>
        <v>42151</v>
      </c>
      <c r="CF28" s="384">
        <f t="shared" si="9"/>
        <v>42150</v>
      </c>
      <c r="CG28" s="384">
        <f t="shared" ref="CG28:CT28" si="10">DATE(YEAR(CF28),MONTH(CF28),DAY(CF28)-1)</f>
        <v>42149</v>
      </c>
      <c r="CH28" s="384">
        <f t="shared" si="10"/>
        <v>42148</v>
      </c>
      <c r="CI28" s="384">
        <f t="shared" si="10"/>
        <v>42147</v>
      </c>
      <c r="CJ28" s="384">
        <f t="shared" si="10"/>
        <v>42146</v>
      </c>
      <c r="CK28" s="384">
        <f t="shared" si="10"/>
        <v>42145</v>
      </c>
      <c r="CL28" s="384">
        <f t="shared" si="10"/>
        <v>42144</v>
      </c>
      <c r="CM28" s="384">
        <f t="shared" si="10"/>
        <v>42143</v>
      </c>
      <c r="CN28" s="384">
        <f t="shared" si="10"/>
        <v>42142</v>
      </c>
      <c r="CO28" s="384">
        <f t="shared" si="10"/>
        <v>42141</v>
      </c>
      <c r="CP28" s="384">
        <f t="shared" si="10"/>
        <v>42140</v>
      </c>
      <c r="CQ28" s="384">
        <f t="shared" si="10"/>
        <v>42139</v>
      </c>
      <c r="CR28" s="384">
        <f t="shared" si="10"/>
        <v>42138</v>
      </c>
      <c r="CS28" s="384">
        <f t="shared" si="10"/>
        <v>42137</v>
      </c>
      <c r="CT28" s="384">
        <f t="shared" si="10"/>
        <v>42136</v>
      </c>
      <c r="CU28" s="384"/>
      <c r="CV28" s="384"/>
      <c r="CW28" s="384">
        <f>R6</f>
        <v>41851</v>
      </c>
      <c r="CX28" s="384">
        <f>DATE(YEAR(CW28),MONTH(CW28),DAY(CW28)-1)</f>
        <v>41850</v>
      </c>
      <c r="CY28" s="384">
        <f t="shared" ref="CY28:EP28" si="11">DATE(YEAR(CX28),MONTH(CX28),DAY(CX28)-1)</f>
        <v>41849</v>
      </c>
      <c r="CZ28" s="384">
        <f t="shared" si="11"/>
        <v>41848</v>
      </c>
      <c r="DA28" s="384">
        <f t="shared" si="11"/>
        <v>41847</v>
      </c>
      <c r="DB28" s="384">
        <f t="shared" si="11"/>
        <v>41846</v>
      </c>
      <c r="DC28" s="384">
        <f t="shared" si="11"/>
        <v>41845</v>
      </c>
      <c r="DD28" s="384">
        <f t="shared" si="11"/>
        <v>41844</v>
      </c>
      <c r="DE28" s="384">
        <f t="shared" si="11"/>
        <v>41843</v>
      </c>
      <c r="DF28" s="384">
        <f t="shared" si="11"/>
        <v>41842</v>
      </c>
      <c r="DG28" s="384">
        <f t="shared" si="11"/>
        <v>41841</v>
      </c>
      <c r="DH28" s="384">
        <f t="shared" si="11"/>
        <v>41840</v>
      </c>
      <c r="DI28" s="384">
        <f t="shared" si="11"/>
        <v>41839</v>
      </c>
      <c r="DJ28" s="384">
        <f t="shared" si="11"/>
        <v>41838</v>
      </c>
      <c r="DK28" s="384">
        <f t="shared" si="11"/>
        <v>41837</v>
      </c>
      <c r="DL28" s="384">
        <f t="shared" si="11"/>
        <v>41836</v>
      </c>
      <c r="DM28" s="384">
        <f t="shared" si="11"/>
        <v>41835</v>
      </c>
      <c r="DN28" s="384">
        <f t="shared" si="11"/>
        <v>41834</v>
      </c>
      <c r="DO28" s="384">
        <f t="shared" si="11"/>
        <v>41833</v>
      </c>
      <c r="DP28" s="384">
        <f t="shared" si="11"/>
        <v>41832</v>
      </c>
      <c r="DQ28" s="384">
        <f t="shared" si="11"/>
        <v>41831</v>
      </c>
      <c r="DR28" s="384">
        <f t="shared" si="11"/>
        <v>41830</v>
      </c>
      <c r="DS28" s="384">
        <f t="shared" si="11"/>
        <v>41829</v>
      </c>
      <c r="DT28" s="384">
        <f t="shared" si="11"/>
        <v>41828</v>
      </c>
      <c r="DU28" s="384">
        <f t="shared" si="11"/>
        <v>41827</v>
      </c>
      <c r="DV28" s="384">
        <f t="shared" si="11"/>
        <v>41826</v>
      </c>
      <c r="DW28" s="384">
        <f t="shared" si="11"/>
        <v>41825</v>
      </c>
      <c r="DX28" s="384">
        <f t="shared" si="11"/>
        <v>41824</v>
      </c>
      <c r="DY28" s="384">
        <f t="shared" si="11"/>
        <v>41823</v>
      </c>
      <c r="DZ28" s="384">
        <f t="shared" si="11"/>
        <v>41822</v>
      </c>
      <c r="EA28" s="384">
        <f t="shared" si="11"/>
        <v>41821</v>
      </c>
      <c r="EB28" s="384">
        <f t="shared" si="11"/>
        <v>41820</v>
      </c>
      <c r="EC28" s="384">
        <f t="shared" si="11"/>
        <v>41819</v>
      </c>
      <c r="ED28" s="384">
        <f t="shared" si="11"/>
        <v>41818</v>
      </c>
      <c r="EE28" s="384">
        <f t="shared" si="11"/>
        <v>41817</v>
      </c>
      <c r="EF28" s="384">
        <f t="shared" si="11"/>
        <v>41816</v>
      </c>
      <c r="EG28" s="384">
        <f t="shared" si="11"/>
        <v>41815</v>
      </c>
      <c r="EH28" s="384">
        <f t="shared" si="11"/>
        <v>41814</v>
      </c>
      <c r="EI28" s="384">
        <f t="shared" si="11"/>
        <v>41813</v>
      </c>
      <c r="EJ28" s="384">
        <f t="shared" si="11"/>
        <v>41812</v>
      </c>
      <c r="EK28" s="384">
        <f t="shared" si="11"/>
        <v>41811</v>
      </c>
      <c r="EL28" s="384">
        <f t="shared" si="11"/>
        <v>41810</v>
      </c>
      <c r="EM28" s="384">
        <f t="shared" si="11"/>
        <v>41809</v>
      </c>
      <c r="EN28" s="384">
        <f t="shared" si="11"/>
        <v>41808</v>
      </c>
      <c r="EO28" s="384">
        <f t="shared" si="11"/>
        <v>41807</v>
      </c>
      <c r="EP28" s="384">
        <f t="shared" si="11"/>
        <v>41806</v>
      </c>
      <c r="ER28" s="383"/>
      <c r="ES28" s="383"/>
      <c r="ET28" s="383"/>
      <c r="EU28" s="383"/>
      <c r="EV28" s="383"/>
      <c r="EW28" s="383"/>
      <c r="EX28" s="383"/>
      <c r="EY28" s="383"/>
      <c r="EZ28" s="383"/>
      <c r="FA28" s="383"/>
      <c r="FB28" s="383"/>
      <c r="FC28" s="383"/>
      <c r="FD28" s="383"/>
      <c r="FE28" s="383"/>
      <c r="FF28" s="383"/>
      <c r="FG28" s="383"/>
      <c r="FH28" s="383"/>
      <c r="FI28" s="383"/>
      <c r="FJ28" s="383"/>
      <c r="FK28" s="383"/>
      <c r="FL28" s="383"/>
      <c r="FM28" s="383"/>
      <c r="FN28" s="383"/>
      <c r="FO28" s="383"/>
      <c r="FP28" s="383"/>
      <c r="FQ28" s="383"/>
      <c r="FR28" s="383"/>
      <c r="FS28" s="383"/>
      <c r="FT28" s="383"/>
      <c r="FU28" s="383"/>
    </row>
    <row r="29" spans="17:177">
      <c r="Q29" s="26">
        <v>9</v>
      </c>
      <c r="R29" s="383" t="s">
        <v>661</v>
      </c>
      <c r="S29" s="385">
        <f>HLOOKUP(S$28,源—天维度!$B$2:$HP$23,$Q29,FALSE)</f>
        <v>4.7000000000000002E-3</v>
      </c>
      <c r="T29" s="385">
        <f>HLOOKUP(T$28,源—天维度!$B$2:$HP$23,$Q29,FALSE)</f>
        <v>5.4000000000000003E-3</v>
      </c>
      <c r="U29" s="385">
        <f>HLOOKUP(U$28,源—天维度!$B$2:$HP$23,$Q29,FALSE)</f>
        <v>5.1999999999999998E-3</v>
      </c>
      <c r="V29" s="385">
        <f>HLOOKUP(V$28,源—天维度!$B$2:$HP$23,$Q29,FALSE)</f>
        <v>4.8999999999999998E-3</v>
      </c>
      <c r="W29" s="385">
        <f>HLOOKUP(W$28,源—天维度!$B$2:$HP$23,$Q29,FALSE)</f>
        <v>4.3E-3</v>
      </c>
      <c r="X29" s="385">
        <f>HLOOKUP(X$28,源—天维度!$B$2:$HP$23,$Q29,FALSE)</f>
        <v>4.4999999999999997E-3</v>
      </c>
      <c r="Y29" s="385">
        <f>HLOOKUP(Y$28,源—天维度!$B$2:$HP$23,$Q29,FALSE)</f>
        <v>5.1000000000000004E-3</v>
      </c>
      <c r="Z29" s="385">
        <f>HLOOKUP(Z$28,源—天维度!$B$2:$HP$23,$Q29,FALSE)</f>
        <v>5.1000000000000004E-3</v>
      </c>
      <c r="AA29" s="385">
        <f>HLOOKUP(AA$28,源—天维度!$B$2:$HP$23,$Q29,FALSE)</f>
        <v>4.7000000000000002E-3</v>
      </c>
      <c r="AB29" s="385">
        <f>HLOOKUP(AB$28,源—天维度!$B$2:$HP$23,$Q29,FALSE)</f>
        <v>5.0000000000000001E-3</v>
      </c>
      <c r="AC29" s="385">
        <f>HLOOKUP(AC$28,源—天维度!$B$2:$HP$23,$Q29,FALSE)</f>
        <v>4.1999999999999997E-3</v>
      </c>
      <c r="AD29" s="385">
        <f>HLOOKUP(AD$28,源—天维度!$B$2:$HP$23,$Q29,FALSE)</f>
        <v>3.5999999999999999E-3</v>
      </c>
      <c r="AE29" s="385">
        <f>HLOOKUP(AE$28,源—天维度!$B$2:$HP$23,$Q29,FALSE)</f>
        <v>3.8999999999999998E-3</v>
      </c>
      <c r="AF29" s="385">
        <f>HLOOKUP(AF$28,源—天维度!$B$2:$HP$23,$Q29,FALSE)</f>
        <v>3.8999999999999998E-3</v>
      </c>
      <c r="AG29" s="385">
        <f>HLOOKUP(AG$28,源—天维度!$B$2:$HP$23,$Q29,FALSE)</f>
        <v>4.1999999999999997E-3</v>
      </c>
      <c r="AH29" s="385">
        <f>HLOOKUP(AH$28,源—天维度!$B$2:$HP$23,$Q29,FALSE)</f>
        <v>4.0000000000000001E-3</v>
      </c>
      <c r="AI29" s="385">
        <f>HLOOKUP(AI$28,源—天维度!$B$2:$HP$23,$Q29,FALSE)</f>
        <v>3.8999999999999998E-3</v>
      </c>
      <c r="AJ29" s="385">
        <f>HLOOKUP(AJ$28,源—天维度!$B$2:$HP$23,$Q29,FALSE)</f>
        <v>3.8999999999999998E-3</v>
      </c>
      <c r="AK29" s="385">
        <f>HLOOKUP(AK$28,源—天维度!$B$2:$HP$23,$Q29,FALSE)</f>
        <v>3.8E-3</v>
      </c>
      <c r="AL29" s="385">
        <f>HLOOKUP(AL$28,源—天维度!$B$2:$HP$23,$Q29,FALSE)</f>
        <v>3.7000000000000002E-3</v>
      </c>
      <c r="AM29" s="385">
        <f>HLOOKUP(AM$28,源—天维度!$B$2:$HP$23,$Q29,FALSE)</f>
        <v>4.1000000000000003E-3</v>
      </c>
      <c r="AN29" s="385">
        <f>HLOOKUP(AN$28,源—天维度!$B$2:$HP$23,$Q29,FALSE)</f>
        <v>4.0000000000000001E-3</v>
      </c>
      <c r="AO29" s="385">
        <f>HLOOKUP(AO$28,源—天维度!$B$2:$HP$23,$Q29,FALSE)</f>
        <v>4.4000000000000003E-3</v>
      </c>
      <c r="AP29" s="385">
        <f>HLOOKUP(AP$28,源—天维度!$B$2:$HP$23,$Q29,FALSE)</f>
        <v>4.5999999999999999E-3</v>
      </c>
      <c r="AQ29" s="385">
        <f>HLOOKUP(AQ$28,源—天维度!$B$2:$HP$23,$Q29,FALSE)</f>
        <v>4.5999999999999999E-3</v>
      </c>
      <c r="AR29" s="385">
        <f>HLOOKUP(AR$28,源—天维度!$B$2:$HP$23,$Q29,FALSE)</f>
        <v>4.1000000000000003E-3</v>
      </c>
      <c r="AS29" s="385">
        <f>HLOOKUP(AS$28,源—天维度!$B$2:$HP$23,$Q29,FALSE)</f>
        <v>4.4000000000000003E-3</v>
      </c>
      <c r="AT29" s="385">
        <f>HLOOKUP(AT$28,源—天维度!$B$2:$HP$23,$Q29,FALSE)</f>
        <v>4.7000000000000002E-3</v>
      </c>
      <c r="AU29" s="385">
        <f>HLOOKUP(AU$28,源—天维度!$B$2:$HP$23,$Q29,FALSE)</f>
        <v>4.1999999999999997E-3</v>
      </c>
      <c r="AV29" s="385">
        <f>HLOOKUP(AV$28,源—天维度!$B$2:$HP$23,$Q29,FALSE)</f>
        <v>4.7999999999999996E-3</v>
      </c>
      <c r="AW29" s="385">
        <f>HLOOKUP(AW$28,源—天维度!$B$2:$HP$23,$Q29,FALSE)</f>
        <v>4.4999999999999997E-3</v>
      </c>
      <c r="AX29" s="385">
        <f>HLOOKUP(AX$28,源—天维度!$B$2:$HP$23,$Q29,FALSE)</f>
        <v>4.7000000000000002E-3</v>
      </c>
      <c r="AY29" s="385">
        <f>HLOOKUP(AY$28,源—天维度!$B$2:$HP$23,$Q29,FALSE)</f>
        <v>4.1000000000000003E-3</v>
      </c>
      <c r="AZ29" s="385">
        <f>HLOOKUP(AZ$28,源—天维度!$B$2:$HP$23,$Q29,FALSE)</f>
        <v>4.3E-3</v>
      </c>
      <c r="BA29" s="385">
        <f>HLOOKUP(BA$28,源—天维度!$B$2:$HP$23,$Q29,FALSE)</f>
        <v>5.4000000000000003E-3</v>
      </c>
      <c r="BB29" s="385">
        <f>HLOOKUP(BB$28,源—天维度!$B$2:$HP$23,$Q29,FALSE)</f>
        <v>6.1999999999999998E-3</v>
      </c>
      <c r="BC29" s="385">
        <f>HLOOKUP(BC$28,源—天维度!$B$2:$HP$23,$Q29,FALSE)</f>
        <v>5.4000000000000003E-3</v>
      </c>
      <c r="BD29" s="385">
        <f>HLOOKUP(BD$28,源—天维度!$B$2:$HP$23,$Q29,FALSE)</f>
        <v>6.6E-3</v>
      </c>
      <c r="BE29" s="385">
        <f>HLOOKUP(BE$28,源—天维度!$B$2:$HP$23,$Q29,FALSE)</f>
        <v>3.8999999999999998E-3</v>
      </c>
      <c r="BF29" s="385">
        <f>HLOOKUP(BF$28,源—天维度!$B$2:$HP$23,$Q29,FALSE)</f>
        <v>4.1000000000000003E-3</v>
      </c>
      <c r="BG29" s="385">
        <f>HLOOKUP(BG$28,源—天维度!$B$2:$HP$23,$Q29,FALSE)</f>
        <v>3.5999999999999999E-3</v>
      </c>
      <c r="BH29" s="385">
        <f>HLOOKUP(BH$28,源—天维度!$B$2:$HP$23,$Q29,FALSE)</f>
        <v>6.0000000000000001E-3</v>
      </c>
      <c r="BI29" s="385">
        <f>HLOOKUP(BI$28,源—天维度!$B$2:$HP$23,$Q29,FALSE)</f>
        <v>5.7999999999999996E-3</v>
      </c>
      <c r="BJ29" s="385">
        <f>HLOOKUP(BJ$28,源—天维度!$B$2:$HP$23,$Q29,FALSE)</f>
        <v>6.8999999999999999E-3</v>
      </c>
      <c r="BK29" s="385">
        <f>HLOOKUP(BK$28,源—天维度!$B$2:$HP$23,$Q29,FALSE)</f>
        <v>6.4999999999999997E-3</v>
      </c>
      <c r="BL29" s="385">
        <f>HLOOKUP(BL$28,源—天维度!$B$2:$HP$23,$Q29,FALSE)</f>
        <v>6.7999999999999996E-3</v>
      </c>
      <c r="BM29" s="385">
        <f>HLOOKUP(BM$28,源—天维度!$B$2:$HP$23,$Q29,FALSE)</f>
        <v>3.8E-3</v>
      </c>
      <c r="BN29" s="385">
        <f>HLOOKUP(BN$28,源—天维度!$B$2:$HP$23,$Q29,FALSE)</f>
        <v>3.8999999999999998E-3</v>
      </c>
      <c r="BO29" s="385">
        <f>HLOOKUP(BO$28,源—天维度!$B$2:$HP$23,$Q29,FALSE)</f>
        <v>5.0000000000000001E-3</v>
      </c>
      <c r="BP29" s="385">
        <f>HLOOKUP(BP$28,源—天维度!$B$2:$HP$23,$Q29,FALSE)</f>
        <v>7.6E-3</v>
      </c>
      <c r="BQ29" s="385">
        <f>HLOOKUP(BQ$28,源—天维度!$B$2:$HP$23,$Q29,FALSE)</f>
        <v>7.1999999999999998E-3</v>
      </c>
      <c r="BR29" s="385">
        <f>HLOOKUP(BR$28,源—天维度!$B$2:$HP$23,$Q29,FALSE)</f>
        <v>7.1000000000000004E-3</v>
      </c>
      <c r="BS29" s="385">
        <f>HLOOKUP(BS$28,源—天维度!$B$2:$HP$23,$Q29,FALSE)</f>
        <v>6.6E-3</v>
      </c>
      <c r="BT29" s="385">
        <f>HLOOKUP(BT$28,源—天维度!$B$2:$HP$23,$Q29,FALSE)</f>
        <v>4.8999999999999998E-3</v>
      </c>
      <c r="BU29" s="385">
        <f>HLOOKUP(BU$28,源—天维度!$B$2:$HP$23,$Q29,FALSE)</f>
        <v>4.8999999999999998E-3</v>
      </c>
      <c r="BV29" s="385">
        <f>HLOOKUP(BV$28,源—天维度!$B$2:$HP$23,$Q29,FALSE)</f>
        <v>7.3000000000000001E-3</v>
      </c>
      <c r="BW29" s="385">
        <f>HLOOKUP(BW$28,源—天维度!$B$2:$HP$23,$Q29,FALSE)</f>
        <v>8.8000000000000005E-3</v>
      </c>
      <c r="BX29" s="385">
        <f>HLOOKUP(BX$28,源—天维度!$B$2:$HP$23,$Q29,FALSE)</f>
        <v>7.6E-3</v>
      </c>
      <c r="BY29" s="385">
        <f>HLOOKUP(BY$28,源—天维度!$B$2:$HP$23,$Q29,FALSE)</f>
        <v>7.1999999999999998E-3</v>
      </c>
      <c r="BZ29" s="385">
        <f>HLOOKUP(BZ$28,源—天维度!$B$2:$HP$23,$Q29,FALSE)</f>
        <v>5.1999999999999998E-3</v>
      </c>
      <c r="CA29" s="385">
        <f>HLOOKUP(CA$28,源—天维度!$B$2:$HP$23,$Q29,FALSE)</f>
        <v>4.4000000000000003E-3</v>
      </c>
      <c r="CB29" s="385">
        <f>HLOOKUP(CB$28,源—天维度!$B$2:$HP$23,$Q29,FALSE)</f>
        <v>5.1999999999999998E-3</v>
      </c>
      <c r="CC29" s="385">
        <f>HLOOKUP(CC$28,源—天维度!$B$2:$HP$23,$Q29,FALSE)</f>
        <v>5.8999999999999999E-3</v>
      </c>
      <c r="CD29" s="385">
        <f>HLOOKUP(CD$28,源—天维度!$B$2:$HP$23,$Q29,FALSE)</f>
        <v>7.7999999999999996E-3</v>
      </c>
      <c r="CE29" s="385">
        <f>HLOOKUP(CE$28,源—天维度!$B$2:$HP$23,$Q29,FALSE)</f>
        <v>8.6E-3</v>
      </c>
      <c r="CF29" s="385">
        <f>HLOOKUP(CF$28,源—天维度!$B$2:$HP$23,$Q29,FALSE)</f>
        <v>7.7999999999999996E-3</v>
      </c>
      <c r="CG29" s="385">
        <f>HLOOKUP(CG$28,源—天维度!$B$2:$HP$23,$Q29,FALSE)</f>
        <v>7.0000000000000001E-3</v>
      </c>
      <c r="CH29" s="385">
        <f>HLOOKUP(CH$28,源—天维度!$B$2:$HP$23,$Q29,FALSE)</f>
        <v>4.4999999999999997E-3</v>
      </c>
      <c r="CI29" s="385">
        <f>HLOOKUP(CI$28,源—天维度!$B$2:$HP$23,$Q29,FALSE)</f>
        <v>5.0000000000000001E-3</v>
      </c>
      <c r="CJ29" s="385">
        <f>HLOOKUP(CJ$28,源—天维度!$B$2:$HP$23,$Q29,FALSE)</f>
        <v>7.4000000000000003E-3</v>
      </c>
      <c r="CK29" s="385">
        <f>HLOOKUP(CK$28,源—天维度!$B$2:$HP$23,$Q29,FALSE)</f>
        <v>7.0000000000000001E-3</v>
      </c>
      <c r="CL29" s="385">
        <f>HLOOKUP(CL$28,源—天维度!$B$2:$HP$23,$Q29,FALSE)</f>
        <v>7.0000000000000001E-3</v>
      </c>
      <c r="CM29" s="385">
        <f>HLOOKUP(CM$28,源—天维度!$B$2:$HP$23,$Q29,FALSE)</f>
        <v>7.1000000000000004E-3</v>
      </c>
      <c r="CN29" s="385">
        <f>HLOOKUP(CN$28,源—天维度!$B$2:$HP$23,$Q29,FALSE)</f>
        <v>7.1000000000000004E-3</v>
      </c>
      <c r="CO29" s="385">
        <f>HLOOKUP(CO$28,源—天维度!$B$2:$HP$23,$Q29,FALSE)</f>
        <v>4.7999999999999996E-3</v>
      </c>
      <c r="CP29" s="385">
        <f>HLOOKUP(CP$28,源—天维度!$B$2:$HP$23,$Q29,FALSE)</f>
        <v>5.3E-3</v>
      </c>
      <c r="CQ29" s="385">
        <f>HLOOKUP(CQ$28,源—天维度!$B$2:$HP$23,$Q29,FALSE)</f>
        <v>7.0000000000000001E-3</v>
      </c>
      <c r="CR29" s="385">
        <f>HLOOKUP(CR$28,源—天维度!$B$2:$HP$23,$Q29,FALSE)</f>
        <v>6.7000000000000002E-3</v>
      </c>
      <c r="CS29" s="385">
        <f>HLOOKUP(CS$28,源—天维度!$B$2:$HP$23,$Q29,FALSE)</f>
        <v>7.0000000000000001E-3</v>
      </c>
      <c r="CT29" s="385">
        <f>HLOOKUP(CT$28,源—天维度!$B$2:$HP$23,$Q29,FALSE)</f>
        <v>7.1000000000000004E-3</v>
      </c>
      <c r="CU29" s="385"/>
      <c r="CV29" s="385"/>
      <c r="CW29" s="385">
        <f>HLOOKUP(CW$28,源—天维度!$HS$2:$RC$23,天维度!$Q29,FALSE)</f>
        <v>3.8999999999999998E-3</v>
      </c>
      <c r="CX29" s="385">
        <f>HLOOKUP(CX$28,源—天维度!$HS$2:$RC$23,天维度!$Q29,FALSE)</f>
        <v>4.1000000000000003E-3</v>
      </c>
      <c r="CY29" s="385">
        <f>HLOOKUP(CY$28,源—天维度!$HS$2:$RC$23,天维度!$Q29,FALSE)</f>
        <v>4.4000000000000003E-3</v>
      </c>
      <c r="CZ29" s="385">
        <f>HLOOKUP(CZ$28,源—天维度!$HS$2:$RC$23,天维度!$Q29,FALSE)</f>
        <v>4.1999999999999997E-3</v>
      </c>
      <c r="DA29" s="385">
        <f>HLOOKUP(DA$28,源—天维度!$HS$2:$RC$23,天维度!$Q29,FALSE)</f>
        <v>3.7000000000000002E-3</v>
      </c>
      <c r="DB29" s="385">
        <f>HLOOKUP(DB$28,源—天维度!$HS$2:$RC$23,天维度!$Q29,FALSE)</f>
        <v>3.7000000000000002E-3</v>
      </c>
      <c r="DC29" s="385">
        <f>HLOOKUP(DC$28,源—天维度!$HS$2:$RC$23,天维度!$Q29,FALSE)</f>
        <v>4.4000000000000003E-3</v>
      </c>
      <c r="DD29" s="385">
        <f>HLOOKUP(DD$28,源—天维度!$HS$2:$RC$23,天维度!$Q29,FALSE)</f>
        <v>4.4999999999999997E-3</v>
      </c>
      <c r="DE29" s="385">
        <f>HLOOKUP(DE$28,源—天维度!$HS$2:$RC$23,天维度!$Q29,FALSE)</f>
        <v>4.4999999999999997E-3</v>
      </c>
      <c r="DF29" s="385">
        <f>HLOOKUP(DF$28,源—天维度!$HS$2:$RC$23,天维度!$Q29,FALSE)</f>
        <v>4.8999999999999998E-3</v>
      </c>
      <c r="DG29" s="385">
        <f>HLOOKUP(DG$28,源—天维度!$HS$2:$RC$23,天维度!$Q29,FALSE)</f>
        <v>5.0000000000000001E-3</v>
      </c>
      <c r="DH29" s="385">
        <f>HLOOKUP(DH$28,源—天维度!$HS$2:$RC$23,天维度!$Q29,FALSE)</f>
        <v>4.3E-3</v>
      </c>
      <c r="DI29" s="385">
        <f>HLOOKUP(DI$28,源—天维度!$HS$2:$RC$23,天维度!$Q29,FALSE)</f>
        <v>4.5999999999999999E-3</v>
      </c>
      <c r="DJ29" s="385">
        <f>HLOOKUP(DJ$28,源—天维度!$HS$2:$RC$23,天维度!$Q29,FALSE)</f>
        <v>5.1999999999999998E-3</v>
      </c>
      <c r="DK29" s="385">
        <f>HLOOKUP(DK$28,源—天维度!$HS$2:$RC$23,天维度!$Q29,FALSE)</f>
        <v>5.1999999999999998E-3</v>
      </c>
      <c r="DL29" s="385">
        <f>HLOOKUP(DL$28,源—天维度!$HS$2:$RC$23,天维度!$Q29,FALSE)</f>
        <v>5.7000000000000002E-3</v>
      </c>
      <c r="DM29" s="385">
        <f>HLOOKUP(DM$28,源—天维度!$HS$2:$RC$23,天维度!$Q29,FALSE)</f>
        <v>6.0000000000000001E-3</v>
      </c>
      <c r="DN29" s="385">
        <f>HLOOKUP(DN$28,源—天维度!$HS$2:$RC$23,天维度!$Q29,FALSE)</f>
        <v>6.1000000000000004E-3</v>
      </c>
      <c r="DO29" s="385">
        <f>HLOOKUP(DO$28,源—天维度!$HS$2:$RC$23,天维度!$Q29,FALSE)</f>
        <v>5.4999999999999997E-3</v>
      </c>
      <c r="DP29" s="385">
        <f>HLOOKUP(DP$28,源—天维度!$HS$2:$RC$23,天维度!$Q29,FALSE)</f>
        <v>5.7999999999999996E-3</v>
      </c>
      <c r="DQ29" s="385">
        <f>HLOOKUP(DQ$28,源—天维度!$HS$2:$RC$23,天维度!$Q29,FALSE)</f>
        <v>6.6E-3</v>
      </c>
      <c r="DR29" s="385">
        <f>HLOOKUP(DR$28,源—天维度!$HS$2:$RC$23,天维度!$Q29,FALSE)</f>
        <v>6.7999999999999996E-3</v>
      </c>
      <c r="DS29" s="385">
        <f>HLOOKUP(DS$28,源—天维度!$HS$2:$RC$23,天维度!$Q29,FALSE)</f>
        <v>6.7000000000000002E-3</v>
      </c>
      <c r="DT29" s="385">
        <f>HLOOKUP(DT$28,源—天维度!$HS$2:$RC$23,天维度!$Q29,FALSE)</f>
        <v>6.8999999999999999E-3</v>
      </c>
      <c r="DU29" s="385">
        <f>HLOOKUP(DU$28,源—天维度!$HS$2:$RC$23,天维度!$Q29,FALSE)</f>
        <v>7.6E-3</v>
      </c>
      <c r="DV29" s="385">
        <f>HLOOKUP(DV$28,源—天维度!$HS$2:$RC$23,天维度!$Q29,FALSE)</f>
        <v>6.7999999999999996E-3</v>
      </c>
      <c r="DW29" s="385">
        <f>HLOOKUP(DW$28,源—天维度!$HS$2:$RC$23,天维度!$Q29,FALSE)</f>
        <v>7.1000000000000004E-3</v>
      </c>
      <c r="DX29" s="385">
        <f>HLOOKUP(DX$28,源—天维度!$HS$2:$RC$23,天维度!$Q29,FALSE)</f>
        <v>7.7000000000000002E-3</v>
      </c>
      <c r="DY29" s="385">
        <f>HLOOKUP(DY$28,源—天维度!$HS$2:$RC$23,天维度!$Q29,FALSE)</f>
        <v>7.4999999999999997E-3</v>
      </c>
      <c r="DZ29" s="385">
        <f>HLOOKUP(DZ$28,源—天维度!$HS$2:$RC$23,天维度!$Q29,FALSE)</f>
        <v>7.7000000000000002E-3</v>
      </c>
      <c r="EA29" s="385">
        <f>HLOOKUP(EA$28,源—天维度!$HS$2:$RC$23,天维度!$Q29,FALSE)</f>
        <v>7.4999999999999997E-3</v>
      </c>
      <c r="EB29" s="385">
        <f>HLOOKUP(EB$28,源—天维度!$HS$2:$RC$23,天维度!$Q29,FALSE)</f>
        <v>7.9000000000000008E-3</v>
      </c>
      <c r="EC29" s="385">
        <f>HLOOKUP(EC$28,源—天维度!$HS$2:$RC$23,天维度!$Q29,FALSE)</f>
        <v>7.1000000000000004E-3</v>
      </c>
      <c r="ED29" s="385">
        <f>HLOOKUP(ED$28,源—天维度!$HS$2:$RC$23,天维度!$Q29,FALSE)</f>
        <v>7.4999999999999997E-3</v>
      </c>
      <c r="EE29" s="385">
        <f>HLOOKUP(EE$28,源—天维度!$HS$2:$RC$23,天维度!$Q29,FALSE)</f>
        <v>8.3000000000000001E-3</v>
      </c>
      <c r="EF29" s="385">
        <f>HLOOKUP(EF$28,源—天维度!$HS$2:$RC$23,天维度!$Q29,FALSE)</f>
        <v>8.5000000000000006E-3</v>
      </c>
      <c r="EG29" s="385">
        <f>HLOOKUP(EG$28,源—天维度!$HS$2:$RC$23,天维度!$Q29,FALSE)</f>
        <v>8.8000000000000005E-3</v>
      </c>
      <c r="EH29" s="385">
        <f>HLOOKUP(EH$28,源—天维度!$HS$2:$RC$23,天维度!$Q29,FALSE)</f>
        <v>9.1999999999999998E-3</v>
      </c>
      <c r="EI29" s="385">
        <f>HLOOKUP(EI$28,源—天维度!$HS$2:$RC$23,天维度!$Q29,FALSE)</f>
        <v>9.1000000000000004E-3</v>
      </c>
      <c r="EJ29" s="385">
        <f>HLOOKUP(EJ$28,源—天维度!$HS$2:$RC$23,天维度!$Q29,FALSE)</f>
        <v>6.1000000000000004E-3</v>
      </c>
      <c r="EK29" s="385">
        <f>HLOOKUP(EK$28,源—天维度!$HS$2:$RC$23,天维度!$Q29,FALSE)</f>
        <v>6.6E-3</v>
      </c>
      <c r="EL29" s="385">
        <f>HLOOKUP(EL$28,源—天维度!$HS$2:$RC$23,天维度!$Q29,FALSE)</f>
        <v>8.0999999999999996E-3</v>
      </c>
      <c r="EM29" s="385">
        <f>HLOOKUP(EM$28,源—天维度!$HS$2:$RC$23,天维度!$Q29,FALSE)</f>
        <v>8.0999999999999996E-3</v>
      </c>
      <c r="EN29" s="385">
        <f>HLOOKUP(EN$28,源—天维度!$HS$2:$RC$23,天维度!$Q29,FALSE)</f>
        <v>9.1000000000000004E-3</v>
      </c>
      <c r="EO29" s="385">
        <f>HLOOKUP(EO$28,源—天维度!$HS$2:$RC$23,天维度!$Q29,FALSE)</f>
        <v>8.8000000000000005E-3</v>
      </c>
      <c r="EP29" s="385">
        <f>HLOOKUP(EP$28,源—天维度!$HS$2:$RC$23,天维度!$Q29,FALSE)</f>
        <v>8.8999999999999999E-3</v>
      </c>
      <c r="ER29" s="385"/>
      <c r="ES29" s="385"/>
      <c r="ET29" s="385"/>
      <c r="EU29" s="385"/>
      <c r="EV29" s="385"/>
      <c r="EW29" s="385"/>
      <c r="EX29" s="385"/>
      <c r="EY29" s="385"/>
      <c r="EZ29" s="385"/>
      <c r="FA29" s="385"/>
      <c r="FB29" s="385"/>
      <c r="FC29" s="385"/>
      <c r="FD29" s="385"/>
      <c r="FE29" s="385"/>
      <c r="FF29" s="385"/>
      <c r="FG29" s="385"/>
      <c r="FH29" s="385"/>
      <c r="FI29" s="385"/>
      <c r="FJ29" s="385"/>
      <c r="FK29" s="385"/>
      <c r="FL29" s="385"/>
      <c r="FM29" s="385"/>
      <c r="FN29" s="385"/>
      <c r="FO29" s="385"/>
      <c r="FP29" s="385"/>
      <c r="FQ29" s="385"/>
      <c r="FR29" s="385"/>
      <c r="FS29" s="385"/>
      <c r="FT29" s="385"/>
      <c r="FU29" s="385"/>
    </row>
    <row r="30" spans="17:177">
      <c r="Q30" s="26">
        <v>10</v>
      </c>
      <c r="R30" s="383" t="s">
        <v>662</v>
      </c>
      <c r="S30" s="385">
        <f>HLOOKUP(S$28,源—天维度!$B$2:$HP$23,$Q30,FALSE)</f>
        <v>3.0000000000000001E-3</v>
      </c>
      <c r="T30" s="385">
        <f>HLOOKUP(T$28,源—天维度!$B$2:$HP$23,$Q30,FALSE)</f>
        <v>4.1000000000000003E-3</v>
      </c>
      <c r="U30" s="385">
        <f>HLOOKUP(U$28,源—天维度!$B$2:$HP$23,$Q30,FALSE)</f>
        <v>3.5000000000000001E-3</v>
      </c>
      <c r="V30" s="385">
        <f>HLOOKUP(V$28,源—天维度!$B$2:$HP$23,$Q30,FALSE)</f>
        <v>3.5999999999999999E-3</v>
      </c>
      <c r="W30" s="385">
        <f>HLOOKUP(W$28,源—天维度!$B$2:$HP$23,$Q30,FALSE)</f>
        <v>3.5999999999999999E-3</v>
      </c>
      <c r="X30" s="385">
        <f>HLOOKUP(X$28,源—天维度!$B$2:$HP$23,$Q30,FALSE)</f>
        <v>3.3E-3</v>
      </c>
      <c r="Y30" s="385">
        <f>HLOOKUP(Y$28,源—天维度!$B$2:$HP$23,$Q30,FALSE)</f>
        <v>3.0999999999999999E-3</v>
      </c>
      <c r="Z30" s="385">
        <f>HLOOKUP(Z$28,源—天维度!$B$2:$HP$23,$Q30,FALSE)</f>
        <v>3.5000000000000001E-3</v>
      </c>
      <c r="AA30" s="385">
        <f>HLOOKUP(AA$28,源—天维度!$B$2:$HP$23,$Q30,FALSE)</f>
        <v>4.1000000000000003E-3</v>
      </c>
      <c r="AB30" s="385">
        <f>HLOOKUP(AB$28,源—天维度!$B$2:$HP$23,$Q30,FALSE)</f>
        <v>3.8999999999999998E-3</v>
      </c>
      <c r="AC30" s="385">
        <f>HLOOKUP(AC$28,源—天维度!$B$2:$HP$23,$Q30,FALSE)</f>
        <v>4.1000000000000003E-3</v>
      </c>
      <c r="AD30" s="385">
        <f>HLOOKUP(AD$28,源—天维度!$B$2:$HP$23,$Q30,FALSE)</f>
        <v>3.8999999999999998E-3</v>
      </c>
      <c r="AE30" s="385">
        <f>HLOOKUP(AE$28,源—天维度!$B$2:$HP$23,$Q30,FALSE)</f>
        <v>3.5000000000000001E-3</v>
      </c>
      <c r="AF30" s="385">
        <f>HLOOKUP(AF$28,源—天维度!$B$2:$HP$23,$Q30,FALSE)</f>
        <v>4.3E-3</v>
      </c>
      <c r="AG30" s="385">
        <f>HLOOKUP(AG$28,源—天维度!$B$2:$HP$23,$Q30,FALSE)</f>
        <v>3.8999999999999998E-3</v>
      </c>
      <c r="AH30" s="385">
        <f>HLOOKUP(AH$28,源—天维度!$B$2:$HP$23,$Q30,FALSE)</f>
        <v>3.7000000000000002E-3</v>
      </c>
      <c r="AI30" s="385">
        <f>HLOOKUP(AI$28,源—天维度!$B$2:$HP$23,$Q30,FALSE)</f>
        <v>4.0000000000000001E-3</v>
      </c>
      <c r="AJ30" s="385">
        <f>HLOOKUP(AJ$28,源—天维度!$B$2:$HP$23,$Q30,FALSE)</f>
        <v>3.8E-3</v>
      </c>
      <c r="AK30" s="385">
        <f>HLOOKUP(AK$28,源—天维度!$B$2:$HP$23,$Q30,FALSE)</f>
        <v>3.8E-3</v>
      </c>
      <c r="AL30" s="385">
        <f>HLOOKUP(AL$28,源—天维度!$B$2:$HP$23,$Q30,FALSE)</f>
        <v>4.3E-3</v>
      </c>
      <c r="AM30" s="385">
        <f>HLOOKUP(AM$28,源—天维度!$B$2:$HP$23,$Q30,FALSE)</f>
        <v>4.1000000000000003E-3</v>
      </c>
      <c r="AN30" s="385">
        <f>HLOOKUP(AN$28,源—天维度!$B$2:$HP$23,$Q30,FALSE)</f>
        <v>4.0000000000000001E-3</v>
      </c>
      <c r="AO30" s="385">
        <f>HLOOKUP(AO$28,源—天维度!$B$2:$HP$23,$Q30,FALSE)</f>
        <v>4.8999999999999998E-3</v>
      </c>
      <c r="AP30" s="385">
        <f>HLOOKUP(AP$28,源—天维度!$B$2:$HP$23,$Q30,FALSE)</f>
        <v>4.8999999999999998E-3</v>
      </c>
      <c r="AQ30" s="385">
        <f>HLOOKUP(AQ$28,源—天维度!$B$2:$HP$23,$Q30,FALSE)</f>
        <v>5.4000000000000003E-3</v>
      </c>
      <c r="AR30" s="385">
        <f>HLOOKUP(AR$28,源—天维度!$B$2:$HP$23,$Q30,FALSE)</f>
        <v>4.4999999999999997E-3</v>
      </c>
      <c r="AS30" s="385">
        <f>HLOOKUP(AS$28,源—天维度!$B$2:$HP$23,$Q30,FALSE)</f>
        <v>4.5999999999999999E-3</v>
      </c>
      <c r="AT30" s="385">
        <f>HLOOKUP(AT$28,源—天维度!$B$2:$HP$23,$Q30,FALSE)</f>
        <v>5.4000000000000003E-3</v>
      </c>
      <c r="AU30" s="385">
        <f>HLOOKUP(AU$28,源—天维度!$B$2:$HP$23,$Q30,FALSE)</f>
        <v>5.5999999999999999E-3</v>
      </c>
      <c r="AV30" s="385">
        <f>HLOOKUP(AV$28,源—天维度!$B$2:$HP$23,$Q30,FALSE)</f>
        <v>5.4999999999999997E-3</v>
      </c>
      <c r="AW30" s="385">
        <f>HLOOKUP(AW$28,源—天维度!$B$2:$HP$23,$Q30,FALSE)</f>
        <v>6.6E-3</v>
      </c>
      <c r="AX30" s="385">
        <f>HLOOKUP(AX$28,源—天维度!$B$2:$HP$23,$Q30,FALSE)</f>
        <v>6.6E-3</v>
      </c>
      <c r="AY30" s="385">
        <f>HLOOKUP(AY$28,源—天维度!$B$2:$HP$23,$Q30,FALSE)</f>
        <v>5.3E-3</v>
      </c>
      <c r="AZ30" s="385">
        <f>HLOOKUP(AZ$28,源—天维度!$B$2:$HP$23,$Q30,FALSE)</f>
        <v>5.8999999999999999E-3</v>
      </c>
      <c r="BA30" s="385">
        <f>HLOOKUP(BA$28,源—天维度!$B$2:$HP$23,$Q30,FALSE)</f>
        <v>7.7999999999999996E-3</v>
      </c>
      <c r="BB30" s="385">
        <f>HLOOKUP(BB$28,源—天维度!$B$2:$HP$23,$Q30,FALSE)</f>
        <v>9.1999999999999998E-3</v>
      </c>
      <c r="BC30" s="385">
        <f>HLOOKUP(BC$28,源—天维度!$B$2:$HP$23,$Q30,FALSE)</f>
        <v>8.6999999999999994E-3</v>
      </c>
      <c r="BD30" s="385">
        <f>HLOOKUP(BD$28,源—天维度!$B$2:$HP$23,$Q30,FALSE)</f>
        <v>8.2000000000000007E-3</v>
      </c>
      <c r="BE30" s="385">
        <f>HLOOKUP(BE$28,源—天维度!$B$2:$HP$23,$Q30,FALSE)</f>
        <v>6.4000000000000003E-3</v>
      </c>
      <c r="BF30" s="385">
        <f>HLOOKUP(BF$28,源—天维度!$B$2:$HP$23,$Q30,FALSE)</f>
        <v>5.7000000000000002E-3</v>
      </c>
      <c r="BG30" s="385">
        <f>HLOOKUP(BG$28,源—天维度!$B$2:$HP$23,$Q30,FALSE)</f>
        <v>5.5999999999999999E-3</v>
      </c>
      <c r="BH30" s="385">
        <f>HLOOKUP(BH$28,源—天维度!$B$2:$HP$23,$Q30,FALSE)</f>
        <v>8.5000000000000006E-3</v>
      </c>
      <c r="BI30" s="385">
        <f>HLOOKUP(BI$28,源—天维度!$B$2:$HP$23,$Q30,FALSE)</f>
        <v>9.1999999999999998E-3</v>
      </c>
      <c r="BJ30" s="385">
        <f>HLOOKUP(BJ$28,源—天维度!$B$2:$HP$23,$Q30,FALSE)</f>
        <v>8.8000000000000005E-3</v>
      </c>
      <c r="BK30" s="385">
        <f>HLOOKUP(BK$28,源—天维度!$B$2:$HP$23,$Q30,FALSE)</f>
        <v>1.01E-2</v>
      </c>
      <c r="BL30" s="385">
        <f>HLOOKUP(BL$28,源—天维度!$B$2:$HP$23,$Q30,FALSE)</f>
        <v>1.18E-2</v>
      </c>
      <c r="BM30" s="385">
        <f>HLOOKUP(BM$28,源—天维度!$B$2:$HP$23,$Q30,FALSE)</f>
        <v>5.3E-3</v>
      </c>
      <c r="BN30" s="385">
        <f>HLOOKUP(BN$28,源—天维度!$B$2:$HP$23,$Q30,FALSE)</f>
        <v>5.4999999999999997E-3</v>
      </c>
      <c r="BO30" s="385">
        <f>HLOOKUP(BO$28,源—天维度!$B$2:$HP$23,$Q30,FALSE)</f>
        <v>8.0999999999999996E-3</v>
      </c>
      <c r="BP30" s="385">
        <f>HLOOKUP(BP$28,源—天维度!$B$2:$HP$23,$Q30,FALSE)</f>
        <v>8.0000000000000002E-3</v>
      </c>
      <c r="BQ30" s="385">
        <f>HLOOKUP(BQ$28,源—天维度!$B$2:$HP$23,$Q30,FALSE)</f>
        <v>9.9000000000000008E-3</v>
      </c>
      <c r="BR30" s="385">
        <f>HLOOKUP(BR$28,源—天维度!$B$2:$HP$23,$Q30,FALSE)</f>
        <v>8.2000000000000007E-3</v>
      </c>
      <c r="BS30" s="385">
        <f>HLOOKUP(BS$28,源—天维度!$B$2:$HP$23,$Q30,FALSE)</f>
        <v>7.9000000000000008E-3</v>
      </c>
      <c r="BT30" s="385">
        <f>HLOOKUP(BT$28,源—天维度!$B$2:$HP$23,$Q30,FALSE)</f>
        <v>5.5999999999999999E-3</v>
      </c>
      <c r="BU30" s="385">
        <f>HLOOKUP(BU$28,源—天维度!$B$2:$HP$23,$Q30,FALSE)</f>
        <v>6.1999999999999998E-3</v>
      </c>
      <c r="BV30" s="385">
        <f>HLOOKUP(BV$28,源—天维度!$B$2:$HP$23,$Q30,FALSE)</f>
        <v>7.1999999999999998E-3</v>
      </c>
      <c r="BW30" s="385">
        <f>HLOOKUP(BW$28,源—天维度!$B$2:$HP$23,$Q30,FALSE)</f>
        <v>9.7000000000000003E-3</v>
      </c>
      <c r="BX30" s="385">
        <f>HLOOKUP(BX$28,源—天维度!$B$2:$HP$23,$Q30,FALSE)</f>
        <v>8.8000000000000005E-3</v>
      </c>
      <c r="BY30" s="385">
        <f>HLOOKUP(BY$28,源—天维度!$B$2:$HP$23,$Q30,FALSE)</f>
        <v>9.7999999999999997E-3</v>
      </c>
      <c r="BZ30" s="385">
        <f>HLOOKUP(BZ$28,源—天维度!$B$2:$HP$23,$Q30,FALSE)</f>
        <v>7.4000000000000003E-3</v>
      </c>
      <c r="CA30" s="385">
        <f>HLOOKUP(CA$28,源—天维度!$B$2:$HP$23,$Q30,FALSE)</f>
        <v>5.5999999999999999E-3</v>
      </c>
      <c r="CB30" s="385">
        <f>HLOOKUP(CB$28,源—天维度!$B$2:$HP$23,$Q30,FALSE)</f>
        <v>6.4999999999999997E-3</v>
      </c>
      <c r="CC30" s="385">
        <f>HLOOKUP(CC$28,源—天维度!$B$2:$HP$23,$Q30,FALSE)</f>
        <v>7.1999999999999998E-3</v>
      </c>
      <c r="CD30" s="385">
        <f>HLOOKUP(CD$28,源—天维度!$B$2:$HP$23,$Q30,FALSE)</f>
        <v>8.8000000000000005E-3</v>
      </c>
      <c r="CE30" s="385">
        <f>HLOOKUP(CE$28,源—天维度!$B$2:$HP$23,$Q30,FALSE)</f>
        <v>1.01E-2</v>
      </c>
      <c r="CF30" s="385">
        <f>HLOOKUP(CF$28,源—天维度!$B$2:$HP$23,$Q30,FALSE)</f>
        <v>1.06E-2</v>
      </c>
      <c r="CG30" s="385">
        <f>HLOOKUP(CG$28,源—天维度!$B$2:$HP$23,$Q30,FALSE)</f>
        <v>1.15E-2</v>
      </c>
      <c r="CH30" s="385">
        <f>HLOOKUP(CH$28,源—天维度!$B$2:$HP$23,$Q30,FALSE)</f>
        <v>6.7000000000000002E-3</v>
      </c>
      <c r="CI30" s="385">
        <f>HLOOKUP(CI$28,源—天维度!$B$2:$HP$23,$Q30,FALSE)</f>
        <v>7.7000000000000002E-3</v>
      </c>
      <c r="CJ30" s="385">
        <f>HLOOKUP(CJ$28,源—天维度!$B$2:$HP$23,$Q30,FALSE)</f>
        <v>9.7999999999999997E-3</v>
      </c>
      <c r="CK30" s="385">
        <f>HLOOKUP(CK$28,源—天维度!$B$2:$HP$23,$Q30,FALSE)</f>
        <v>9.2999999999999992E-3</v>
      </c>
      <c r="CL30" s="385">
        <f>HLOOKUP(CL$28,源—天维度!$B$2:$HP$23,$Q30,FALSE)</f>
        <v>1.04E-2</v>
      </c>
      <c r="CM30" s="385">
        <f>HLOOKUP(CM$28,源—天维度!$B$2:$HP$23,$Q30,FALSE)</f>
        <v>8.6E-3</v>
      </c>
      <c r="CN30" s="385">
        <f>HLOOKUP(CN$28,源—天维度!$B$2:$HP$23,$Q30,FALSE)</f>
        <v>1.09E-2</v>
      </c>
      <c r="CO30" s="385">
        <f>HLOOKUP(CO$28,源—天维度!$B$2:$HP$23,$Q30,FALSE)</f>
        <v>5.4000000000000003E-3</v>
      </c>
      <c r="CP30" s="385">
        <f>HLOOKUP(CP$28,源—天维度!$B$2:$HP$23,$Q30,FALSE)</f>
        <v>6.3E-3</v>
      </c>
      <c r="CQ30" s="385">
        <f>HLOOKUP(CQ$28,源—天维度!$B$2:$HP$23,$Q30,FALSE)</f>
        <v>9.9000000000000008E-3</v>
      </c>
      <c r="CR30" s="385">
        <f>HLOOKUP(CR$28,源—天维度!$B$2:$HP$23,$Q30,FALSE)</f>
        <v>7.4000000000000003E-3</v>
      </c>
      <c r="CS30" s="385">
        <f>HLOOKUP(CS$28,源—天维度!$B$2:$HP$23,$Q30,FALSE)</f>
        <v>9.1999999999999998E-3</v>
      </c>
      <c r="CT30" s="385">
        <f>HLOOKUP(CT$28,源—天维度!$B$2:$HP$23,$Q30,FALSE)</f>
        <v>9.1999999999999998E-3</v>
      </c>
      <c r="CU30" s="385"/>
      <c r="CV30" s="385"/>
      <c r="CW30" s="385">
        <f>HLOOKUP(CW$28,源—天维度!$HS$2:$RC$23,天维度!$Q30,FALSE)</f>
        <v>3.7000000000000002E-3</v>
      </c>
      <c r="CX30" s="385">
        <f>HLOOKUP(CX$28,源—天维度!$HS$2:$RC$23,天维度!$Q30,FALSE)</f>
        <v>4.1000000000000003E-3</v>
      </c>
      <c r="CY30" s="385">
        <f>HLOOKUP(CY$28,源—天维度!$HS$2:$RC$23,天维度!$Q30,FALSE)</f>
        <v>4.0000000000000001E-3</v>
      </c>
      <c r="CZ30" s="385">
        <f>HLOOKUP(CZ$28,源—天维度!$HS$2:$RC$23,天维度!$Q30,FALSE)</f>
        <v>4.1999999999999997E-3</v>
      </c>
      <c r="DA30" s="385">
        <f>HLOOKUP(DA$28,源—天维度!$HS$2:$RC$23,天维度!$Q30,FALSE)</f>
        <v>4.0000000000000001E-3</v>
      </c>
      <c r="DB30" s="385">
        <f>HLOOKUP(DB$28,源—天维度!$HS$2:$RC$23,天维度!$Q30,FALSE)</f>
        <v>4.0000000000000001E-3</v>
      </c>
      <c r="DC30" s="385">
        <f>HLOOKUP(DC$28,源—天维度!$HS$2:$RC$23,天维度!$Q30,FALSE)</f>
        <v>4.1000000000000003E-3</v>
      </c>
      <c r="DD30" s="385">
        <f>HLOOKUP(DD$28,源—天维度!$HS$2:$RC$23,天维度!$Q30,FALSE)</f>
        <v>4.1000000000000003E-3</v>
      </c>
      <c r="DE30" s="385">
        <f>HLOOKUP(DE$28,源—天维度!$HS$2:$RC$23,天维度!$Q30,FALSE)</f>
        <v>4.7000000000000002E-3</v>
      </c>
      <c r="DF30" s="385">
        <f>HLOOKUP(DF$28,源—天维度!$HS$2:$RC$23,天维度!$Q30,FALSE)</f>
        <v>4.1000000000000003E-3</v>
      </c>
      <c r="DG30" s="385">
        <f>HLOOKUP(DG$28,源—天维度!$HS$2:$RC$23,天维度!$Q30,FALSE)</f>
        <v>4.1999999999999997E-3</v>
      </c>
      <c r="DH30" s="385">
        <f>HLOOKUP(DH$28,源—天维度!$HS$2:$RC$23,天维度!$Q30,FALSE)</f>
        <v>4.3E-3</v>
      </c>
      <c r="DI30" s="385">
        <f>HLOOKUP(DI$28,源—天维度!$HS$2:$RC$23,天维度!$Q30,FALSE)</f>
        <v>4.3E-3</v>
      </c>
      <c r="DJ30" s="385">
        <f>HLOOKUP(DJ$28,源—天维度!$HS$2:$RC$23,天维度!$Q30,FALSE)</f>
        <v>4.4999999999999997E-3</v>
      </c>
      <c r="DK30" s="385">
        <f>HLOOKUP(DK$28,源—天维度!$HS$2:$RC$23,天维度!$Q30,FALSE)</f>
        <v>4.7000000000000002E-3</v>
      </c>
      <c r="DL30" s="385">
        <f>HLOOKUP(DL$28,源—天维度!$HS$2:$RC$23,天维度!$Q30,FALSE)</f>
        <v>5.0000000000000001E-3</v>
      </c>
      <c r="DM30" s="385">
        <f>HLOOKUP(DM$28,源—天维度!$HS$2:$RC$23,天维度!$Q30,FALSE)</f>
        <v>5.0000000000000001E-3</v>
      </c>
      <c r="DN30" s="385">
        <f>HLOOKUP(DN$28,源—天维度!$HS$2:$RC$23,天维度!$Q30,FALSE)</f>
        <v>4.4999999999999997E-3</v>
      </c>
      <c r="DO30" s="385">
        <f>HLOOKUP(DO$28,源—天维度!$HS$2:$RC$23,天维度!$Q30,FALSE)</f>
        <v>4.3E-3</v>
      </c>
      <c r="DP30" s="385">
        <f>HLOOKUP(DP$28,源—天维度!$HS$2:$RC$23,天维度!$Q30,FALSE)</f>
        <v>4.4000000000000003E-3</v>
      </c>
      <c r="DQ30" s="385">
        <f>HLOOKUP(DQ$28,源—天维度!$HS$2:$RC$23,天维度!$Q30,FALSE)</f>
        <v>4.7999999999999996E-3</v>
      </c>
      <c r="DR30" s="385">
        <f>HLOOKUP(DR$28,源—天维度!$HS$2:$RC$23,天维度!$Q30,FALSE)</f>
        <v>5.3E-3</v>
      </c>
      <c r="DS30" s="385">
        <f>HLOOKUP(DS$28,源—天维度!$HS$2:$RC$23,天维度!$Q30,FALSE)</f>
        <v>6.0000000000000001E-3</v>
      </c>
      <c r="DT30" s="385">
        <f>HLOOKUP(DT$28,源—天维度!$HS$2:$RC$23,天维度!$Q30,FALSE)</f>
        <v>6.0000000000000001E-3</v>
      </c>
      <c r="DU30" s="385">
        <f>HLOOKUP(DU$28,源—天维度!$HS$2:$RC$23,天维度!$Q30,FALSE)</f>
        <v>6.3E-3</v>
      </c>
      <c r="DV30" s="385">
        <f>HLOOKUP(DV$28,源—天维度!$HS$2:$RC$23,天维度!$Q30,FALSE)</f>
        <v>5.7999999999999996E-3</v>
      </c>
      <c r="DW30" s="385">
        <f>HLOOKUP(DW$28,源—天维度!$HS$2:$RC$23,天维度!$Q30,FALSE)</f>
        <v>6.1000000000000004E-3</v>
      </c>
      <c r="DX30" s="385">
        <f>HLOOKUP(DX$28,源—天维度!$HS$2:$RC$23,天维度!$Q30,FALSE)</f>
        <v>7.4999999999999997E-3</v>
      </c>
      <c r="DY30" s="385">
        <f>HLOOKUP(DY$28,源—天维度!$HS$2:$RC$23,天维度!$Q30,FALSE)</f>
        <v>6.4999999999999997E-3</v>
      </c>
      <c r="DZ30" s="385">
        <f>HLOOKUP(DZ$28,源—天维度!$HS$2:$RC$23,天维度!$Q30,FALSE)</f>
        <v>6.7999999999999996E-3</v>
      </c>
      <c r="EA30" s="385">
        <f>HLOOKUP(EA$28,源—天维度!$HS$2:$RC$23,天维度!$Q30,FALSE)</f>
        <v>8.0000000000000002E-3</v>
      </c>
      <c r="EB30" s="385">
        <f>HLOOKUP(EB$28,源—天维度!$HS$2:$RC$23,天维度!$Q30,FALSE)</f>
        <v>7.7999999999999996E-3</v>
      </c>
      <c r="EC30" s="385">
        <f>HLOOKUP(EC$28,源—天维度!$HS$2:$RC$23,天维度!$Q30,FALSE)</f>
        <v>7.7999999999999996E-3</v>
      </c>
      <c r="ED30" s="385">
        <f>HLOOKUP(ED$28,源—天维度!$HS$2:$RC$23,天维度!$Q30,FALSE)</f>
        <v>8.0999999999999996E-3</v>
      </c>
      <c r="EE30" s="385">
        <f>HLOOKUP(EE$28,源—天维度!$HS$2:$RC$23,天维度!$Q30,FALSE)</f>
        <v>8.9999999999999993E-3</v>
      </c>
      <c r="EF30" s="385">
        <f>HLOOKUP(EF$28,源—天维度!$HS$2:$RC$23,天维度!$Q30,FALSE)</f>
        <v>9.4000000000000004E-3</v>
      </c>
      <c r="EG30" s="385">
        <f>HLOOKUP(EG$28,源—天维度!$HS$2:$RC$23,天维度!$Q30,FALSE)</f>
        <v>9.4999999999999998E-3</v>
      </c>
      <c r="EH30" s="385">
        <f>HLOOKUP(EH$28,源—天维度!$HS$2:$RC$23,天维度!$Q30,FALSE)</f>
        <v>1.0800000000000001E-2</v>
      </c>
      <c r="EI30" s="385">
        <f>HLOOKUP(EI$28,源—天维度!$HS$2:$RC$23,天维度!$Q30,FALSE)</f>
        <v>1.0500000000000001E-2</v>
      </c>
      <c r="EJ30" s="385">
        <f>HLOOKUP(EJ$28,源—天维度!$HS$2:$RC$23,天维度!$Q30,FALSE)</f>
        <v>7.1999999999999998E-3</v>
      </c>
      <c r="EK30" s="385">
        <f>HLOOKUP(EK$28,源—天维度!$HS$2:$RC$23,天维度!$Q30,FALSE)</f>
        <v>8.0999999999999996E-3</v>
      </c>
      <c r="EL30" s="385">
        <f>HLOOKUP(EL$28,源—天维度!$HS$2:$RC$23,天维度!$Q30,FALSE)</f>
        <v>1.0999999999999999E-2</v>
      </c>
      <c r="EM30" s="385">
        <f>HLOOKUP(EM$28,源—天维度!$HS$2:$RC$23,天维度!$Q30,FALSE)</f>
        <v>1.15E-2</v>
      </c>
      <c r="EN30" s="385">
        <f>HLOOKUP(EN$28,源—天维度!$HS$2:$RC$23,天维度!$Q30,FALSE)</f>
        <v>1.0999999999999999E-2</v>
      </c>
      <c r="EO30" s="385">
        <f>HLOOKUP(EO$28,源—天维度!$HS$2:$RC$23,天维度!$Q30,FALSE)</f>
        <v>9.9000000000000008E-3</v>
      </c>
      <c r="EP30" s="385">
        <f>HLOOKUP(EP$28,源—天维度!$HS$2:$RC$23,天维度!$Q30,FALSE)</f>
        <v>9.4999999999999998E-3</v>
      </c>
      <c r="ER30" s="385"/>
      <c r="ES30" s="385"/>
      <c r="ET30" s="385"/>
      <c r="EU30" s="385"/>
      <c r="EV30" s="385"/>
      <c r="EW30" s="385"/>
      <c r="EX30" s="385"/>
      <c r="EY30" s="385"/>
      <c r="EZ30" s="385"/>
      <c r="FA30" s="385"/>
      <c r="FB30" s="385"/>
      <c r="FC30" s="385"/>
      <c r="FD30" s="385"/>
      <c r="FE30" s="385"/>
      <c r="FF30" s="385"/>
      <c r="FG30" s="385"/>
      <c r="FH30" s="385"/>
      <c r="FI30" s="385"/>
      <c r="FJ30" s="385"/>
      <c r="FK30" s="385"/>
      <c r="FL30" s="385"/>
      <c r="FM30" s="385"/>
      <c r="FN30" s="385"/>
      <c r="FO30" s="385"/>
      <c r="FP30" s="385"/>
      <c r="FQ30" s="385"/>
      <c r="FR30" s="385"/>
      <c r="FS30" s="385"/>
      <c r="FT30" s="385"/>
      <c r="FU30" s="385"/>
    </row>
    <row r="31" spans="17:177">
      <c r="Q31" s="26">
        <v>11</v>
      </c>
      <c r="R31" s="383" t="s">
        <v>663</v>
      </c>
      <c r="S31" s="385">
        <f>HLOOKUP(S$28,源—天维度!$B$2:$HP$23,$Q31,FALSE)</f>
        <v>1.6999999999999999E-3</v>
      </c>
      <c r="T31" s="385">
        <f>HLOOKUP(T$28,源—天维度!$B$2:$HP$23,$Q31,FALSE)</f>
        <v>2.0999999999999999E-3</v>
      </c>
      <c r="U31" s="385">
        <f>HLOOKUP(U$28,源—天维度!$B$2:$HP$23,$Q31,FALSE)</f>
        <v>2E-3</v>
      </c>
      <c r="V31" s="385">
        <f>HLOOKUP(V$28,源—天维度!$B$2:$HP$23,$Q31,FALSE)</f>
        <v>2.0999999999999999E-3</v>
      </c>
      <c r="W31" s="385">
        <f>HLOOKUP(W$28,源—天维度!$B$2:$HP$23,$Q31,FALSE)</f>
        <v>1.8E-3</v>
      </c>
      <c r="X31" s="385">
        <f>HLOOKUP(X$28,源—天维度!$B$2:$HP$23,$Q31,FALSE)</f>
        <v>1.6999999999999999E-3</v>
      </c>
      <c r="Y31" s="385">
        <f>HLOOKUP(Y$28,源—天维度!$B$2:$HP$23,$Q31,FALSE)</f>
        <v>1.8E-3</v>
      </c>
      <c r="Z31" s="385">
        <f>HLOOKUP(Z$28,源—天维度!$B$2:$HP$23,$Q31,FALSE)</f>
        <v>2.0999999999999999E-3</v>
      </c>
      <c r="AA31" s="385">
        <f>HLOOKUP(AA$28,源—天维度!$B$2:$HP$23,$Q31,FALSE)</f>
        <v>2.0999999999999999E-3</v>
      </c>
      <c r="AB31" s="385">
        <f>HLOOKUP(AB$28,源—天维度!$B$2:$HP$23,$Q31,FALSE)</f>
        <v>1.8E-3</v>
      </c>
      <c r="AC31" s="385">
        <f>HLOOKUP(AC$28,源—天维度!$B$2:$HP$23,$Q31,FALSE)</f>
        <v>2E-3</v>
      </c>
      <c r="AD31" s="385">
        <f>HLOOKUP(AD$28,源—天维度!$B$2:$HP$23,$Q31,FALSE)</f>
        <v>1.4E-3</v>
      </c>
      <c r="AE31" s="385">
        <f>HLOOKUP(AE$28,源—天维度!$B$2:$HP$23,$Q31,FALSE)</f>
        <v>1.4E-3</v>
      </c>
      <c r="AF31" s="385">
        <f>HLOOKUP(AF$28,源—天维度!$B$2:$HP$23,$Q31,FALSE)</f>
        <v>1.8E-3</v>
      </c>
      <c r="AG31" s="385">
        <f>HLOOKUP(AG$28,源—天维度!$B$2:$HP$23,$Q31,FALSE)</f>
        <v>2.0999999999999999E-3</v>
      </c>
      <c r="AH31" s="385">
        <f>HLOOKUP(AH$28,源—天维度!$B$2:$HP$23,$Q31,FALSE)</f>
        <v>2.2000000000000001E-3</v>
      </c>
      <c r="AI31" s="385">
        <f>HLOOKUP(AI$28,源—天维度!$B$2:$HP$23,$Q31,FALSE)</f>
        <v>1.8E-3</v>
      </c>
      <c r="AJ31" s="385">
        <f>HLOOKUP(AJ$28,源—天维度!$B$2:$HP$23,$Q31,FALSE)</f>
        <v>1.9E-3</v>
      </c>
      <c r="AK31" s="385">
        <f>HLOOKUP(AK$28,源—天维度!$B$2:$HP$23,$Q31,FALSE)</f>
        <v>1.6000000000000001E-3</v>
      </c>
      <c r="AL31" s="385">
        <f>HLOOKUP(AL$28,源—天维度!$B$2:$HP$23,$Q31,FALSE)</f>
        <v>1.6000000000000001E-3</v>
      </c>
      <c r="AM31" s="385">
        <f>HLOOKUP(AM$28,源—天维度!$B$2:$HP$23,$Q31,FALSE)</f>
        <v>2E-3</v>
      </c>
      <c r="AN31" s="385">
        <f>HLOOKUP(AN$28,源—天维度!$B$2:$HP$23,$Q31,FALSE)</f>
        <v>2.0999999999999999E-3</v>
      </c>
      <c r="AO31" s="385">
        <f>HLOOKUP(AO$28,源—天维度!$B$2:$HP$23,$Q31,FALSE)</f>
        <v>2.3E-3</v>
      </c>
      <c r="AP31" s="385">
        <f>HLOOKUP(AP$28,源—天维度!$B$2:$HP$23,$Q31,FALSE)</f>
        <v>2.8999999999999998E-3</v>
      </c>
      <c r="AQ31" s="385">
        <f>HLOOKUP(AQ$28,源—天维度!$B$2:$HP$23,$Q31,FALSE)</f>
        <v>2.2000000000000001E-3</v>
      </c>
      <c r="AR31" s="385">
        <f>HLOOKUP(AR$28,源—天维度!$B$2:$HP$23,$Q31,FALSE)</f>
        <v>2.3E-3</v>
      </c>
      <c r="AS31" s="385">
        <f>HLOOKUP(AS$28,源—天维度!$B$2:$HP$23,$Q31,FALSE)</f>
        <v>2.5000000000000001E-3</v>
      </c>
      <c r="AT31" s="385">
        <f>HLOOKUP(AT$28,源—天维度!$B$2:$HP$23,$Q31,FALSE)</f>
        <v>2.8E-3</v>
      </c>
      <c r="AU31" s="385">
        <f>HLOOKUP(AU$28,源—天维度!$B$2:$HP$23,$Q31,FALSE)</f>
        <v>2.3999999999999998E-3</v>
      </c>
      <c r="AV31" s="385">
        <f>HLOOKUP(AV$28,源—天维度!$B$2:$HP$23,$Q31,FALSE)</f>
        <v>3.0000000000000001E-3</v>
      </c>
      <c r="AW31" s="385">
        <f>HLOOKUP(AW$28,源—天维度!$B$2:$HP$23,$Q31,FALSE)</f>
        <v>2.8E-3</v>
      </c>
      <c r="AX31" s="385">
        <f>HLOOKUP(AX$28,源—天维度!$B$2:$HP$23,$Q31,FALSE)</f>
        <v>3.5000000000000001E-3</v>
      </c>
      <c r="AY31" s="385">
        <f>HLOOKUP(AY$28,源—天维度!$B$2:$HP$23,$Q31,FALSE)</f>
        <v>3.0000000000000001E-3</v>
      </c>
      <c r="AZ31" s="385">
        <f>HLOOKUP(AZ$28,源—天维度!$B$2:$HP$23,$Q31,FALSE)</f>
        <v>3.0000000000000001E-3</v>
      </c>
      <c r="BA31" s="385">
        <f>HLOOKUP(BA$28,源—天维度!$B$2:$HP$23,$Q31,FALSE)</f>
        <v>3.5000000000000001E-3</v>
      </c>
      <c r="BB31" s="385">
        <f>HLOOKUP(BB$28,源—天维度!$B$2:$HP$23,$Q31,FALSE)</f>
        <v>3.0999999999999999E-3</v>
      </c>
      <c r="BC31" s="385">
        <f>HLOOKUP(BC$28,源—天维度!$B$2:$HP$23,$Q31,FALSE)</f>
        <v>3.0999999999999999E-3</v>
      </c>
      <c r="BD31" s="385">
        <f>HLOOKUP(BD$28,源—天维度!$B$2:$HP$23,$Q31,FALSE)</f>
        <v>2.7000000000000001E-3</v>
      </c>
      <c r="BE31" s="385">
        <f>HLOOKUP(BE$28,源—天维度!$B$2:$HP$23,$Q31,FALSE)</f>
        <v>2E-3</v>
      </c>
      <c r="BF31" s="385">
        <f>HLOOKUP(BF$28,源—天维度!$B$2:$HP$23,$Q31,FALSE)</f>
        <v>1.9E-3</v>
      </c>
      <c r="BG31" s="385">
        <f>HLOOKUP(BG$28,源—天维度!$B$2:$HP$23,$Q31,FALSE)</f>
        <v>2.0999999999999999E-3</v>
      </c>
      <c r="BH31" s="385">
        <f>HLOOKUP(BH$28,源—天维度!$B$2:$HP$23,$Q31,FALSE)</f>
        <v>2.8999999999999998E-3</v>
      </c>
      <c r="BI31" s="385">
        <f>HLOOKUP(BI$28,源—天维度!$B$2:$HP$23,$Q31,FALSE)</f>
        <v>2.5999999999999999E-3</v>
      </c>
      <c r="BJ31" s="385">
        <f>HLOOKUP(BJ$28,源—天维度!$B$2:$HP$23,$Q31,FALSE)</f>
        <v>2.5999999999999999E-3</v>
      </c>
      <c r="BK31" s="385">
        <f>HLOOKUP(BK$28,源—天维度!$B$2:$HP$23,$Q31,FALSE)</f>
        <v>3.0999999999999999E-3</v>
      </c>
      <c r="BL31" s="385">
        <f>HLOOKUP(BL$28,源—天维度!$B$2:$HP$23,$Q31,FALSE)</f>
        <v>3.2000000000000002E-3</v>
      </c>
      <c r="BM31" s="385">
        <f>HLOOKUP(BM$28,源—天维度!$B$2:$HP$23,$Q31,FALSE)</f>
        <v>1.6999999999999999E-3</v>
      </c>
      <c r="BN31" s="385">
        <f>HLOOKUP(BN$28,源—天维度!$B$2:$HP$23,$Q31,FALSE)</f>
        <v>1.9E-3</v>
      </c>
      <c r="BO31" s="385">
        <f>HLOOKUP(BO$28,源—天维度!$B$2:$HP$23,$Q31,FALSE)</f>
        <v>2.5999999999999999E-3</v>
      </c>
      <c r="BP31" s="385">
        <f>HLOOKUP(BP$28,源—天维度!$B$2:$HP$23,$Q31,FALSE)</f>
        <v>3.0000000000000001E-3</v>
      </c>
      <c r="BQ31" s="385">
        <f>HLOOKUP(BQ$28,源—天维度!$B$2:$HP$23,$Q31,FALSE)</f>
        <v>2.3E-3</v>
      </c>
      <c r="BR31" s="385">
        <f>HLOOKUP(BR$28,源—天维度!$B$2:$HP$23,$Q31,FALSE)</f>
        <v>2.7000000000000001E-3</v>
      </c>
      <c r="BS31" s="385">
        <f>HLOOKUP(BS$28,源—天维度!$B$2:$HP$23,$Q31,FALSE)</f>
        <v>2.7000000000000001E-3</v>
      </c>
      <c r="BT31" s="385">
        <f>HLOOKUP(BT$28,源—天维度!$B$2:$HP$23,$Q31,FALSE)</f>
        <v>1.6000000000000001E-3</v>
      </c>
      <c r="BU31" s="385">
        <f>HLOOKUP(BU$28,源—天维度!$B$2:$HP$23,$Q31,FALSE)</f>
        <v>2E-3</v>
      </c>
      <c r="BV31" s="385">
        <f>HLOOKUP(BV$28,源—天维度!$B$2:$HP$23,$Q31,FALSE)</f>
        <v>2.5999999999999999E-3</v>
      </c>
      <c r="BW31" s="385">
        <f>HLOOKUP(BW$28,源—天维度!$B$2:$HP$23,$Q31,FALSE)</f>
        <v>2.5999999999999999E-3</v>
      </c>
      <c r="BX31" s="385">
        <f>HLOOKUP(BX$28,源—天维度!$B$2:$HP$23,$Q31,FALSE)</f>
        <v>2E-3</v>
      </c>
      <c r="BY31" s="385">
        <f>HLOOKUP(BY$28,源—天维度!$B$2:$HP$23,$Q31,FALSE)</f>
        <v>2.5000000000000001E-3</v>
      </c>
      <c r="BZ31" s="385">
        <f>HLOOKUP(BZ$28,源—天维度!$B$2:$HP$23,$Q31,FALSE)</f>
        <v>2.0999999999999999E-3</v>
      </c>
      <c r="CA31" s="385">
        <f>HLOOKUP(CA$28,源—天维度!$B$2:$HP$23,$Q31,FALSE)</f>
        <v>1.9E-3</v>
      </c>
      <c r="CB31" s="385">
        <f>HLOOKUP(CB$28,源—天维度!$B$2:$HP$23,$Q31,FALSE)</f>
        <v>2.3E-3</v>
      </c>
      <c r="CC31" s="385">
        <f>HLOOKUP(CC$28,源—天维度!$B$2:$HP$23,$Q31,FALSE)</f>
        <v>2.7000000000000001E-3</v>
      </c>
      <c r="CD31" s="385">
        <f>HLOOKUP(CD$28,源—天维度!$B$2:$HP$23,$Q31,FALSE)</f>
        <v>2.8E-3</v>
      </c>
      <c r="CE31" s="385">
        <f>HLOOKUP(CE$28,源—天维度!$B$2:$HP$23,$Q31,FALSE)</f>
        <v>3.3999999999999998E-3</v>
      </c>
      <c r="CF31" s="385">
        <f>HLOOKUP(CF$28,源—天维度!$B$2:$HP$23,$Q31,FALSE)</f>
        <v>2.8E-3</v>
      </c>
      <c r="CG31" s="385">
        <f>HLOOKUP(CG$28,源—天维度!$B$2:$HP$23,$Q31,FALSE)</f>
        <v>2.5999999999999999E-3</v>
      </c>
      <c r="CH31" s="385">
        <f>HLOOKUP(CH$28,源—天维度!$B$2:$HP$23,$Q31,FALSE)</f>
        <v>1.6999999999999999E-3</v>
      </c>
      <c r="CI31" s="385">
        <f>HLOOKUP(CI$28,源—天维度!$B$2:$HP$23,$Q31,FALSE)</f>
        <v>2.3999999999999998E-3</v>
      </c>
      <c r="CJ31" s="385">
        <f>HLOOKUP(CJ$28,源—天维度!$B$2:$HP$23,$Q31,FALSE)</f>
        <v>3.5000000000000001E-3</v>
      </c>
      <c r="CK31" s="385">
        <f>HLOOKUP(CK$28,源—天维度!$B$2:$HP$23,$Q31,FALSE)</f>
        <v>3.3E-3</v>
      </c>
      <c r="CL31" s="385">
        <f>HLOOKUP(CL$28,源—天维度!$B$2:$HP$23,$Q31,FALSE)</f>
        <v>2.3E-3</v>
      </c>
      <c r="CM31" s="385">
        <f>HLOOKUP(CM$28,源—天维度!$B$2:$HP$23,$Q31,FALSE)</f>
        <v>3.0000000000000001E-3</v>
      </c>
      <c r="CN31" s="385">
        <f>HLOOKUP(CN$28,源—天维度!$B$2:$HP$23,$Q31,FALSE)</f>
        <v>2.8999999999999998E-3</v>
      </c>
      <c r="CO31" s="385">
        <f>HLOOKUP(CO$28,源—天维度!$B$2:$HP$23,$Q31,FALSE)</f>
        <v>1.6999999999999999E-3</v>
      </c>
      <c r="CP31" s="385">
        <f>HLOOKUP(CP$28,源—天维度!$B$2:$HP$23,$Q31,FALSE)</f>
        <v>2E-3</v>
      </c>
      <c r="CQ31" s="385">
        <f>HLOOKUP(CQ$28,源—天维度!$B$2:$HP$23,$Q31,FALSE)</f>
        <v>2.3E-3</v>
      </c>
      <c r="CR31" s="385">
        <f>HLOOKUP(CR$28,源—天维度!$B$2:$HP$23,$Q31,FALSE)</f>
        <v>2.3999999999999998E-3</v>
      </c>
      <c r="CS31" s="385">
        <f>HLOOKUP(CS$28,源—天维度!$B$2:$HP$23,$Q31,FALSE)</f>
        <v>3.0000000000000001E-3</v>
      </c>
      <c r="CT31" s="385">
        <f>HLOOKUP(CT$28,源—天维度!$B$2:$HP$23,$Q31,FALSE)</f>
        <v>1.5E-3</v>
      </c>
      <c r="CU31" s="385"/>
      <c r="CV31" s="385"/>
      <c r="CW31" s="385">
        <f>HLOOKUP(CW$28,源—天维度!$HS$2:$RC$23,天维度!$Q31,FALSE)</f>
        <v>2E-3</v>
      </c>
      <c r="CX31" s="385">
        <f>HLOOKUP(CX$28,源—天维度!$HS$2:$RC$23,天维度!$Q31,FALSE)</f>
        <v>2E-3</v>
      </c>
      <c r="CY31" s="385">
        <f>HLOOKUP(CY$28,源—天维度!$HS$2:$RC$23,天维度!$Q31,FALSE)</f>
        <v>2.0999999999999999E-3</v>
      </c>
      <c r="CZ31" s="385">
        <f>HLOOKUP(CZ$28,源—天维度!$HS$2:$RC$23,天维度!$Q31,FALSE)</f>
        <v>1.9E-3</v>
      </c>
      <c r="DA31" s="385">
        <f>HLOOKUP(DA$28,源—天维度!$HS$2:$RC$23,天维度!$Q31,FALSE)</f>
        <v>2E-3</v>
      </c>
      <c r="DB31" s="385">
        <f>HLOOKUP(DB$28,源—天维度!$HS$2:$RC$23,天维度!$Q31,FALSE)</f>
        <v>1.6999999999999999E-3</v>
      </c>
      <c r="DC31" s="385">
        <f>HLOOKUP(DC$28,源—天维度!$HS$2:$RC$23,天维度!$Q31,FALSE)</f>
        <v>1.8E-3</v>
      </c>
      <c r="DD31" s="385">
        <f>HLOOKUP(DD$28,源—天维度!$HS$2:$RC$23,天维度!$Q31,FALSE)</f>
        <v>2E-3</v>
      </c>
      <c r="DE31" s="385">
        <f>HLOOKUP(DE$28,源—天维度!$HS$2:$RC$23,天维度!$Q31,FALSE)</f>
        <v>2.0999999999999999E-3</v>
      </c>
      <c r="DF31" s="385">
        <f>HLOOKUP(DF$28,源—天维度!$HS$2:$RC$23,天维度!$Q31,FALSE)</f>
        <v>2E-3</v>
      </c>
      <c r="DG31" s="385">
        <f>HLOOKUP(DG$28,源—天维度!$HS$2:$RC$23,天维度!$Q31,FALSE)</f>
        <v>2.3999999999999998E-3</v>
      </c>
      <c r="DH31" s="385">
        <f>HLOOKUP(DH$28,源—天维度!$HS$2:$RC$23,天维度!$Q31,FALSE)</f>
        <v>2.2000000000000001E-3</v>
      </c>
      <c r="DI31" s="385">
        <f>HLOOKUP(DI$28,源—天维度!$HS$2:$RC$23,天维度!$Q31,FALSE)</f>
        <v>2.0999999999999999E-3</v>
      </c>
      <c r="DJ31" s="385">
        <f>HLOOKUP(DJ$28,源—天维度!$HS$2:$RC$23,天维度!$Q31,FALSE)</f>
        <v>1.8E-3</v>
      </c>
      <c r="DK31" s="385">
        <f>HLOOKUP(DK$28,源—天维度!$HS$2:$RC$23,天维度!$Q31,FALSE)</f>
        <v>1.9E-3</v>
      </c>
      <c r="DL31" s="385">
        <f>HLOOKUP(DL$28,源—天维度!$HS$2:$RC$23,天维度!$Q31,FALSE)</f>
        <v>2.3E-3</v>
      </c>
      <c r="DM31" s="385">
        <f>HLOOKUP(DM$28,源—天维度!$HS$2:$RC$23,天维度!$Q31,FALSE)</f>
        <v>2E-3</v>
      </c>
      <c r="DN31" s="385">
        <f>HLOOKUP(DN$28,源—天维度!$HS$2:$RC$23,天维度!$Q31,FALSE)</f>
        <v>2E-3</v>
      </c>
      <c r="DO31" s="385">
        <f>HLOOKUP(DO$28,源—天维度!$HS$2:$RC$23,天维度!$Q31,FALSE)</f>
        <v>1.9E-3</v>
      </c>
      <c r="DP31" s="385">
        <f>HLOOKUP(DP$28,源—天维度!$HS$2:$RC$23,天维度!$Q31,FALSE)</f>
        <v>1.9E-3</v>
      </c>
      <c r="DQ31" s="385">
        <f>HLOOKUP(DQ$28,源—天维度!$HS$2:$RC$23,天维度!$Q31,FALSE)</f>
        <v>1.9E-3</v>
      </c>
      <c r="DR31" s="385">
        <f>HLOOKUP(DR$28,源—天维度!$HS$2:$RC$23,天维度!$Q31,FALSE)</f>
        <v>2E-3</v>
      </c>
      <c r="DS31" s="385">
        <f>HLOOKUP(DS$28,源—天维度!$HS$2:$RC$23,天维度!$Q31,FALSE)</f>
        <v>2.5999999999999999E-3</v>
      </c>
      <c r="DT31" s="385">
        <f>HLOOKUP(DT$28,源—天维度!$HS$2:$RC$23,天维度!$Q31,FALSE)</f>
        <v>2.2000000000000001E-3</v>
      </c>
      <c r="DU31" s="385">
        <f>HLOOKUP(DU$28,源—天维度!$HS$2:$RC$23,天维度!$Q31,FALSE)</f>
        <v>2E-3</v>
      </c>
      <c r="DV31" s="385">
        <f>HLOOKUP(DV$28,源—天维度!$HS$2:$RC$23,天维度!$Q31,FALSE)</f>
        <v>1.9E-3</v>
      </c>
      <c r="DW31" s="385">
        <f>HLOOKUP(DW$28,源—天维度!$HS$2:$RC$23,天维度!$Q31,FALSE)</f>
        <v>2E-3</v>
      </c>
      <c r="DX31" s="385">
        <f>HLOOKUP(DX$28,源—天维度!$HS$2:$RC$23,天维度!$Q31,FALSE)</f>
        <v>2.5999999999999999E-3</v>
      </c>
      <c r="DY31" s="385">
        <f>HLOOKUP(DY$28,源—天维度!$HS$2:$RC$23,天维度!$Q31,FALSE)</f>
        <v>3.5000000000000001E-3</v>
      </c>
      <c r="DZ31" s="385">
        <f>HLOOKUP(DZ$28,源—天维度!$HS$2:$RC$23,天维度!$Q31,FALSE)</f>
        <v>3.2000000000000002E-3</v>
      </c>
      <c r="EA31" s="385">
        <f>HLOOKUP(EA$28,源—天维度!$HS$2:$RC$23,天维度!$Q31,FALSE)</f>
        <v>3.5000000000000001E-3</v>
      </c>
      <c r="EB31" s="385">
        <f>HLOOKUP(EB$28,源—天维度!$HS$2:$RC$23,天维度!$Q31,FALSE)</f>
        <v>3.8E-3</v>
      </c>
      <c r="EC31" s="385">
        <f>HLOOKUP(EC$28,源—天维度!$HS$2:$RC$23,天维度!$Q31,FALSE)</f>
        <v>3.3E-3</v>
      </c>
      <c r="ED31" s="385">
        <f>HLOOKUP(ED$28,源—天维度!$HS$2:$RC$23,天维度!$Q31,FALSE)</f>
        <v>3.3999999999999998E-3</v>
      </c>
      <c r="EE31" s="385">
        <f>HLOOKUP(EE$28,源—天维度!$HS$2:$RC$23,天维度!$Q31,FALSE)</f>
        <v>4.1000000000000003E-3</v>
      </c>
      <c r="EF31" s="385">
        <f>HLOOKUP(EF$28,源—天维度!$HS$2:$RC$23,天维度!$Q31,FALSE)</f>
        <v>4.1999999999999997E-3</v>
      </c>
      <c r="EG31" s="385">
        <f>HLOOKUP(EG$28,源—天维度!$HS$2:$RC$23,天维度!$Q31,FALSE)</f>
        <v>4.4000000000000003E-3</v>
      </c>
      <c r="EH31" s="385">
        <f>HLOOKUP(EH$28,源—天维度!$HS$2:$RC$23,天维度!$Q31,FALSE)</f>
        <v>4.3E-3</v>
      </c>
      <c r="EI31" s="385">
        <f>HLOOKUP(EI$28,源—天维度!$HS$2:$RC$23,天维度!$Q31,FALSE)</f>
        <v>4.4999999999999997E-3</v>
      </c>
      <c r="EJ31" s="385">
        <f>HLOOKUP(EJ$28,源—天维度!$HS$2:$RC$23,天维度!$Q31,FALSE)</f>
        <v>3.0999999999999999E-3</v>
      </c>
      <c r="EK31" s="385">
        <f>HLOOKUP(EK$28,源—天维度!$HS$2:$RC$23,天维度!$Q31,FALSE)</f>
        <v>3.5000000000000001E-3</v>
      </c>
      <c r="EL31" s="385">
        <f>HLOOKUP(EL$28,源—天维度!$HS$2:$RC$23,天维度!$Q31,FALSE)</f>
        <v>4.4000000000000003E-3</v>
      </c>
      <c r="EM31" s="385">
        <f>HLOOKUP(EM$28,源—天维度!$HS$2:$RC$23,天维度!$Q31,FALSE)</f>
        <v>4.7999999999999996E-3</v>
      </c>
      <c r="EN31" s="385">
        <f>HLOOKUP(EN$28,源—天维度!$HS$2:$RC$23,天维度!$Q31,FALSE)</f>
        <v>4.4999999999999997E-3</v>
      </c>
      <c r="EO31" s="385">
        <f>HLOOKUP(EO$28,源—天维度!$HS$2:$RC$23,天维度!$Q31,FALSE)</f>
        <v>4.1000000000000003E-3</v>
      </c>
      <c r="EP31" s="385">
        <f>HLOOKUP(EP$28,源—天维度!$HS$2:$RC$23,天维度!$Q31,FALSE)</f>
        <v>5.0000000000000001E-3</v>
      </c>
      <c r="ER31" s="385"/>
      <c r="ES31" s="385"/>
      <c r="ET31" s="385"/>
      <c r="EU31" s="385"/>
      <c r="EV31" s="385"/>
      <c r="EW31" s="385"/>
      <c r="EX31" s="385"/>
      <c r="EY31" s="385"/>
      <c r="EZ31" s="385"/>
      <c r="FA31" s="385"/>
      <c r="FB31" s="385"/>
      <c r="FC31" s="385"/>
      <c r="FD31" s="385"/>
      <c r="FE31" s="385"/>
      <c r="FF31" s="385"/>
      <c r="FG31" s="385"/>
      <c r="FH31" s="385"/>
      <c r="FI31" s="385"/>
      <c r="FJ31" s="385"/>
      <c r="FK31" s="385"/>
      <c r="FL31" s="385"/>
      <c r="FM31" s="385"/>
      <c r="FN31" s="385"/>
      <c r="FO31" s="385"/>
      <c r="FP31" s="385"/>
      <c r="FQ31" s="385"/>
      <c r="FR31" s="385"/>
      <c r="FS31" s="385"/>
      <c r="FT31" s="385"/>
      <c r="FU31" s="385"/>
    </row>
    <row r="32" spans="17:177">
      <c r="Q32" s="26">
        <v>12</v>
      </c>
      <c r="R32" s="383" t="s">
        <v>664</v>
      </c>
      <c r="S32" s="385">
        <f>HLOOKUP(S$28,源—天维度!$B$2:$HP$23,$Q32,FALSE)</f>
        <v>1.6000000000000001E-3</v>
      </c>
      <c r="T32" s="385">
        <f>HLOOKUP(T$28,源—天维度!$B$2:$HP$23,$Q32,FALSE)</f>
        <v>1.5E-3</v>
      </c>
      <c r="U32" s="385">
        <f>HLOOKUP(U$28,源—天维度!$B$2:$HP$23,$Q32,FALSE)</f>
        <v>1.4E-3</v>
      </c>
      <c r="V32" s="385">
        <f>HLOOKUP(V$28,源—天维度!$B$2:$HP$23,$Q32,FALSE)</f>
        <v>1.6000000000000001E-3</v>
      </c>
      <c r="W32" s="385">
        <f>HLOOKUP(W$28,源—天维度!$B$2:$HP$23,$Q32,FALSE)</f>
        <v>1.1999999999999999E-3</v>
      </c>
      <c r="X32" s="385">
        <f>HLOOKUP(X$28,源—天维度!$B$2:$HP$23,$Q32,FALSE)</f>
        <v>1.1999999999999999E-3</v>
      </c>
      <c r="Y32" s="385">
        <f>HLOOKUP(Y$28,源—天维度!$B$2:$HP$23,$Q32,FALSE)</f>
        <v>1.6999999999999999E-3</v>
      </c>
      <c r="Z32" s="385">
        <f>HLOOKUP(Z$28,源—天维度!$B$2:$HP$23,$Q32,FALSE)</f>
        <v>1.6999999999999999E-3</v>
      </c>
      <c r="AA32" s="385">
        <f>HLOOKUP(AA$28,源—天维度!$B$2:$HP$23,$Q32,FALSE)</f>
        <v>1.6000000000000001E-3</v>
      </c>
      <c r="AB32" s="385">
        <f>HLOOKUP(AB$28,源—天维度!$B$2:$HP$23,$Q32,FALSE)</f>
        <v>1.6000000000000001E-3</v>
      </c>
      <c r="AC32" s="385">
        <f>HLOOKUP(AC$28,源—天维度!$B$2:$HP$23,$Q32,FALSE)</f>
        <v>1.5E-3</v>
      </c>
      <c r="AD32" s="385">
        <f>HLOOKUP(AD$28,源—天维度!$B$2:$HP$23,$Q32,FALSE)</f>
        <v>1.2999999999999999E-3</v>
      </c>
      <c r="AE32" s="385">
        <f>HLOOKUP(AE$28,源—天维度!$B$2:$HP$23,$Q32,FALSE)</f>
        <v>1.6999999999999999E-3</v>
      </c>
      <c r="AF32" s="385">
        <f>HLOOKUP(AF$28,源—天维度!$B$2:$HP$23,$Q32,FALSE)</f>
        <v>1.9E-3</v>
      </c>
      <c r="AG32" s="385">
        <f>HLOOKUP(AG$28,源—天维度!$B$2:$HP$23,$Q32,FALSE)</f>
        <v>1.6000000000000001E-3</v>
      </c>
      <c r="AH32" s="385">
        <f>HLOOKUP(AH$28,源—天维度!$B$2:$HP$23,$Q32,FALSE)</f>
        <v>1.6999999999999999E-3</v>
      </c>
      <c r="AI32" s="385">
        <f>HLOOKUP(AI$28,源—天维度!$B$2:$HP$23,$Q32,FALSE)</f>
        <v>1.6000000000000001E-3</v>
      </c>
      <c r="AJ32" s="385">
        <f>HLOOKUP(AJ$28,源—天维度!$B$2:$HP$23,$Q32,FALSE)</f>
        <v>1.4E-3</v>
      </c>
      <c r="AK32" s="385">
        <f>HLOOKUP(AK$28,源—天维度!$B$2:$HP$23,$Q32,FALSE)</f>
        <v>1.4E-3</v>
      </c>
      <c r="AL32" s="385">
        <f>HLOOKUP(AL$28,源—天维度!$B$2:$HP$23,$Q32,FALSE)</f>
        <v>1.2999999999999999E-3</v>
      </c>
      <c r="AM32" s="385">
        <f>HLOOKUP(AM$28,源—天维度!$B$2:$HP$23,$Q32,FALSE)</f>
        <v>1.6000000000000001E-3</v>
      </c>
      <c r="AN32" s="385">
        <f>HLOOKUP(AN$28,源—天维度!$B$2:$HP$23,$Q32,FALSE)</f>
        <v>1.4E-3</v>
      </c>
      <c r="AO32" s="385">
        <f>HLOOKUP(AO$28,源—天维度!$B$2:$HP$23,$Q32,FALSE)</f>
        <v>1.8E-3</v>
      </c>
      <c r="AP32" s="385">
        <f>HLOOKUP(AP$28,源—天维度!$B$2:$HP$23,$Q32,FALSE)</f>
        <v>1.8E-3</v>
      </c>
      <c r="AQ32" s="385">
        <f>HLOOKUP(AQ$28,源—天维度!$B$2:$HP$23,$Q32,FALSE)</f>
        <v>1.6999999999999999E-3</v>
      </c>
      <c r="AR32" s="385">
        <f>HLOOKUP(AR$28,源—天维度!$B$2:$HP$23,$Q32,FALSE)</f>
        <v>1.6000000000000001E-3</v>
      </c>
      <c r="AS32" s="385">
        <f>HLOOKUP(AS$28,源—天维度!$B$2:$HP$23,$Q32,FALSE)</f>
        <v>1.5E-3</v>
      </c>
      <c r="AT32" s="385">
        <f>HLOOKUP(AT$28,源—天维度!$B$2:$HP$23,$Q32,FALSE)</f>
        <v>1.6999999999999999E-3</v>
      </c>
      <c r="AU32" s="385">
        <f>HLOOKUP(AU$28,源—天维度!$B$2:$HP$23,$Q32,FALSE)</f>
        <v>1.5E-3</v>
      </c>
      <c r="AV32" s="385">
        <f>HLOOKUP(AV$28,源—天维度!$B$2:$HP$23,$Q32,FALSE)</f>
        <v>2.2000000000000001E-3</v>
      </c>
      <c r="AW32" s="385">
        <f>HLOOKUP(AW$28,源—天维度!$B$2:$HP$23,$Q32,FALSE)</f>
        <v>2.8E-3</v>
      </c>
      <c r="AX32" s="385">
        <f>HLOOKUP(AX$28,源—天维度!$B$2:$HP$23,$Q32,FALSE)</f>
        <v>3.0000000000000001E-3</v>
      </c>
      <c r="AY32" s="385">
        <f>HLOOKUP(AY$28,源—天维度!$B$2:$HP$23,$Q32,FALSE)</f>
        <v>1.2999999999999999E-3</v>
      </c>
      <c r="AZ32" s="385">
        <f>HLOOKUP(AZ$28,源—天维度!$B$2:$HP$23,$Q32,FALSE)</f>
        <v>2.0999999999999999E-3</v>
      </c>
      <c r="BA32" s="385">
        <f>HLOOKUP(BA$28,源—天维度!$B$2:$HP$23,$Q32,FALSE)</f>
        <v>1.6999999999999999E-3</v>
      </c>
      <c r="BB32" s="385">
        <f>HLOOKUP(BB$28,源—天维度!$B$2:$HP$23,$Q32,FALSE)</f>
        <v>1.5E-3</v>
      </c>
      <c r="BC32" s="385">
        <f>HLOOKUP(BC$28,源—天维度!$B$2:$HP$23,$Q32,FALSE)</f>
        <v>2.3999999999999998E-3</v>
      </c>
      <c r="BD32" s="385">
        <f>HLOOKUP(BD$28,源—天维度!$B$2:$HP$23,$Q32,FALSE)</f>
        <v>1.9E-3</v>
      </c>
      <c r="BE32" s="385">
        <f>HLOOKUP(BE$28,源—天维度!$B$2:$HP$23,$Q32,FALSE)</f>
        <v>1E-3</v>
      </c>
      <c r="BF32" s="385">
        <f>HLOOKUP(BF$28,源—天维度!$B$2:$HP$23,$Q32,FALSE)</f>
        <v>1.6999999999999999E-3</v>
      </c>
      <c r="BG32" s="385">
        <f>HLOOKUP(BG$28,源—天维度!$B$2:$HP$23,$Q32,FALSE)</f>
        <v>1.6999999999999999E-3</v>
      </c>
      <c r="BH32" s="385">
        <f>HLOOKUP(BH$28,源—天维度!$B$2:$HP$23,$Q32,FALSE)</f>
        <v>2.5000000000000001E-3</v>
      </c>
      <c r="BI32" s="385">
        <f>HLOOKUP(BI$28,源—天维度!$B$2:$HP$23,$Q32,FALSE)</f>
        <v>2.3999999999999998E-3</v>
      </c>
      <c r="BJ32" s="385">
        <f>HLOOKUP(BJ$28,源—天维度!$B$2:$HP$23,$Q32,FALSE)</f>
        <v>2.5999999999999999E-3</v>
      </c>
      <c r="BK32" s="385">
        <f>HLOOKUP(BK$28,源—天维度!$B$2:$HP$23,$Q32,FALSE)</f>
        <v>2.8999999999999998E-3</v>
      </c>
      <c r="BL32" s="385">
        <f>HLOOKUP(BL$28,源—天维度!$B$2:$HP$23,$Q32,FALSE)</f>
        <v>2.8E-3</v>
      </c>
      <c r="BM32" s="385">
        <f>HLOOKUP(BM$28,源—天维度!$B$2:$HP$23,$Q32,FALSE)</f>
        <v>1.5E-3</v>
      </c>
      <c r="BN32" s="385">
        <f>HLOOKUP(BN$28,源—天维度!$B$2:$HP$23,$Q32,FALSE)</f>
        <v>2E-3</v>
      </c>
      <c r="BO32" s="385">
        <f>HLOOKUP(BO$28,源—天维度!$B$2:$HP$23,$Q32,FALSE)</f>
        <v>3.0999999999999999E-3</v>
      </c>
      <c r="BP32" s="385">
        <f>HLOOKUP(BP$28,源—天维度!$B$2:$HP$23,$Q32,FALSE)</f>
        <v>2E-3</v>
      </c>
      <c r="BQ32" s="385">
        <f>HLOOKUP(BQ$28,源—天维度!$B$2:$HP$23,$Q32,FALSE)</f>
        <v>1.6999999999999999E-3</v>
      </c>
      <c r="BR32" s="385">
        <f>HLOOKUP(BR$28,源—天维度!$B$2:$HP$23,$Q32,FALSE)</f>
        <v>2.0999999999999999E-3</v>
      </c>
      <c r="BS32" s="385">
        <f>HLOOKUP(BS$28,源—天维度!$B$2:$HP$23,$Q32,FALSE)</f>
        <v>1.8E-3</v>
      </c>
      <c r="BT32" s="385">
        <f>HLOOKUP(BT$28,源—天维度!$B$2:$HP$23,$Q32,FALSE)</f>
        <v>1.4E-3</v>
      </c>
      <c r="BU32" s="385">
        <f>HLOOKUP(BU$28,源—天维度!$B$2:$HP$23,$Q32,FALSE)</f>
        <v>1.2999999999999999E-3</v>
      </c>
      <c r="BV32" s="385">
        <f>HLOOKUP(BV$28,源—天维度!$B$2:$HP$23,$Q32,FALSE)</f>
        <v>1.1999999999999999E-3</v>
      </c>
      <c r="BW32" s="385">
        <f>HLOOKUP(BW$28,源—天维度!$B$2:$HP$23,$Q32,FALSE)</f>
        <v>2.2000000000000001E-3</v>
      </c>
      <c r="BX32" s="385">
        <f>HLOOKUP(BX$28,源—天维度!$B$2:$HP$23,$Q32,FALSE)</f>
        <v>1.5E-3</v>
      </c>
      <c r="BY32" s="385">
        <f>HLOOKUP(BY$28,源—天维度!$B$2:$HP$23,$Q32,FALSE)</f>
        <v>2E-3</v>
      </c>
      <c r="BZ32" s="385">
        <f>HLOOKUP(BZ$28,源—天维度!$B$2:$HP$23,$Q32,FALSE)</f>
        <v>1.2999999999999999E-3</v>
      </c>
      <c r="CA32" s="385">
        <f>HLOOKUP(CA$28,源—天维度!$B$2:$HP$23,$Q32,FALSE)</f>
        <v>1E-3</v>
      </c>
      <c r="CB32" s="385">
        <f>HLOOKUP(CB$28,源—天维度!$B$2:$HP$23,$Q32,FALSE)</f>
        <v>1.1000000000000001E-3</v>
      </c>
      <c r="CC32" s="385">
        <f>HLOOKUP(CC$28,源—天维度!$B$2:$HP$23,$Q32,FALSE)</f>
        <v>1.6999999999999999E-3</v>
      </c>
      <c r="CD32" s="385">
        <f>HLOOKUP(CD$28,源—天维度!$B$2:$HP$23,$Q32,FALSE)</f>
        <v>1.6999999999999999E-3</v>
      </c>
      <c r="CE32" s="385">
        <f>HLOOKUP(CE$28,源—天维度!$B$2:$HP$23,$Q32,FALSE)</f>
        <v>2.0999999999999999E-3</v>
      </c>
      <c r="CF32" s="385">
        <f>HLOOKUP(CF$28,源—天维度!$B$2:$HP$23,$Q32,FALSE)</f>
        <v>1.6999999999999999E-3</v>
      </c>
      <c r="CG32" s="385">
        <f>HLOOKUP(CG$28,源—天维度!$B$2:$HP$23,$Q32,FALSE)</f>
        <v>1.5E-3</v>
      </c>
      <c r="CH32" s="385">
        <f>HLOOKUP(CH$28,源—天维度!$B$2:$HP$23,$Q32,FALSE)</f>
        <v>8.9999999999999998E-4</v>
      </c>
      <c r="CI32" s="385">
        <f>HLOOKUP(CI$28,源—天维度!$B$2:$HP$23,$Q32,FALSE)</f>
        <v>1.4E-3</v>
      </c>
      <c r="CJ32" s="385">
        <f>HLOOKUP(CJ$28,源—天维度!$B$2:$HP$23,$Q32,FALSE)</f>
        <v>2.3E-3</v>
      </c>
      <c r="CK32" s="385">
        <f>HLOOKUP(CK$28,源—天维度!$B$2:$HP$23,$Q32,FALSE)</f>
        <v>2.0999999999999999E-3</v>
      </c>
      <c r="CL32" s="385">
        <f>HLOOKUP(CL$28,源—天维度!$B$2:$HP$23,$Q32,FALSE)</f>
        <v>1.6999999999999999E-3</v>
      </c>
      <c r="CM32" s="385">
        <f>HLOOKUP(CM$28,源—天维度!$B$2:$HP$23,$Q32,FALSE)</f>
        <v>1.4E-3</v>
      </c>
      <c r="CN32" s="385">
        <f>HLOOKUP(CN$28,源—天维度!$B$2:$HP$23,$Q32,FALSE)</f>
        <v>2.2000000000000001E-3</v>
      </c>
      <c r="CO32" s="385">
        <f>HLOOKUP(CO$28,源—天维度!$B$2:$HP$23,$Q32,FALSE)</f>
        <v>1E-3</v>
      </c>
      <c r="CP32" s="385">
        <f>HLOOKUP(CP$28,源—天维度!$B$2:$HP$23,$Q32,FALSE)</f>
        <v>1.2999999999999999E-3</v>
      </c>
      <c r="CQ32" s="385">
        <f>HLOOKUP(CQ$28,源—天维度!$B$2:$HP$23,$Q32,FALSE)</f>
        <v>2.5000000000000001E-3</v>
      </c>
      <c r="CR32" s="385">
        <f>HLOOKUP(CR$28,源—天维度!$B$2:$HP$23,$Q32,FALSE)</f>
        <v>1.6999999999999999E-3</v>
      </c>
      <c r="CS32" s="385">
        <f>HLOOKUP(CS$28,源—天维度!$B$2:$HP$23,$Q32,FALSE)</f>
        <v>2.7000000000000001E-3</v>
      </c>
      <c r="CT32" s="385">
        <f>HLOOKUP(CT$28,源—天维度!$B$2:$HP$23,$Q32,FALSE)</f>
        <v>2.5000000000000001E-3</v>
      </c>
      <c r="CU32" s="385"/>
      <c r="CV32" s="385"/>
      <c r="CW32" s="385">
        <f>HLOOKUP(CW$28,源—天维度!$HS$2:$RC$23,天维度!$Q32,FALSE)</f>
        <v>1.6000000000000001E-3</v>
      </c>
      <c r="CX32" s="385">
        <f>HLOOKUP(CX$28,源—天维度!$HS$2:$RC$23,天维度!$Q32,FALSE)</f>
        <v>1.4E-3</v>
      </c>
      <c r="CY32" s="385">
        <f>HLOOKUP(CY$28,源—天维度!$HS$2:$RC$23,天维度!$Q32,FALSE)</f>
        <v>1.6999999999999999E-3</v>
      </c>
      <c r="CZ32" s="385">
        <f>HLOOKUP(CZ$28,源—天维度!$HS$2:$RC$23,天维度!$Q32,FALSE)</f>
        <v>1.8E-3</v>
      </c>
      <c r="DA32" s="385">
        <f>HLOOKUP(DA$28,源—天维度!$HS$2:$RC$23,天维度!$Q32,FALSE)</f>
        <v>1.1999999999999999E-3</v>
      </c>
      <c r="DB32" s="385">
        <f>HLOOKUP(DB$28,源—天维度!$HS$2:$RC$23,天维度!$Q32,FALSE)</f>
        <v>1.5E-3</v>
      </c>
      <c r="DC32" s="385">
        <f>HLOOKUP(DC$28,源—天维度!$HS$2:$RC$23,天维度!$Q32,FALSE)</f>
        <v>1.6000000000000001E-3</v>
      </c>
      <c r="DD32" s="385">
        <f>HLOOKUP(DD$28,源—天维度!$HS$2:$RC$23,天维度!$Q32,FALSE)</f>
        <v>1.5E-3</v>
      </c>
      <c r="DE32" s="385">
        <f>HLOOKUP(DE$28,源—天维度!$HS$2:$RC$23,天维度!$Q32,FALSE)</f>
        <v>1.4E-3</v>
      </c>
      <c r="DF32" s="385">
        <f>HLOOKUP(DF$28,源—天维度!$HS$2:$RC$23,天维度!$Q32,FALSE)</f>
        <v>1.4E-3</v>
      </c>
      <c r="DG32" s="385">
        <f>HLOOKUP(DG$28,源—天维度!$HS$2:$RC$23,天维度!$Q32,FALSE)</f>
        <v>1.6999999999999999E-3</v>
      </c>
      <c r="DH32" s="385">
        <f>HLOOKUP(DH$28,源—天维度!$HS$2:$RC$23,天维度!$Q32,FALSE)</f>
        <v>1E-3</v>
      </c>
      <c r="DI32" s="385">
        <f>HLOOKUP(DI$28,源—天维度!$HS$2:$RC$23,天维度!$Q32,FALSE)</f>
        <v>1.5E-3</v>
      </c>
      <c r="DJ32" s="385">
        <f>HLOOKUP(DJ$28,源—天维度!$HS$2:$RC$23,天维度!$Q32,FALSE)</f>
        <v>1.6000000000000001E-3</v>
      </c>
      <c r="DK32" s="385">
        <f>HLOOKUP(DK$28,源—天维度!$HS$2:$RC$23,天维度!$Q32,FALSE)</f>
        <v>2.0999999999999999E-3</v>
      </c>
      <c r="DL32" s="385">
        <f>HLOOKUP(DL$28,源—天维度!$HS$2:$RC$23,天维度!$Q32,FALSE)</f>
        <v>2.0999999999999999E-3</v>
      </c>
      <c r="DM32" s="385">
        <f>HLOOKUP(DM$28,源—天维度!$HS$2:$RC$23,天维度!$Q32,FALSE)</f>
        <v>2.0999999999999999E-3</v>
      </c>
      <c r="DN32" s="385">
        <f>HLOOKUP(DN$28,源—天维度!$HS$2:$RC$23,天维度!$Q32,FALSE)</f>
        <v>2.3E-3</v>
      </c>
      <c r="DO32" s="385">
        <f>HLOOKUP(DO$28,源—天维度!$HS$2:$RC$23,天维度!$Q32,FALSE)</f>
        <v>1.9E-3</v>
      </c>
      <c r="DP32" s="385">
        <f>HLOOKUP(DP$28,源—天维度!$HS$2:$RC$23,天维度!$Q32,FALSE)</f>
        <v>2E-3</v>
      </c>
      <c r="DQ32" s="385">
        <f>HLOOKUP(DQ$28,源—天维度!$HS$2:$RC$23,天维度!$Q32,FALSE)</f>
        <v>2.3999999999999998E-3</v>
      </c>
      <c r="DR32" s="385">
        <f>HLOOKUP(DR$28,源—天维度!$HS$2:$RC$23,天维度!$Q32,FALSE)</f>
        <v>2E-3</v>
      </c>
      <c r="DS32" s="385">
        <f>HLOOKUP(DS$28,源—天维度!$HS$2:$RC$23,天维度!$Q32,FALSE)</f>
        <v>1.9E-3</v>
      </c>
      <c r="DT32" s="385">
        <f>HLOOKUP(DT$28,源—天维度!$HS$2:$RC$23,天维度!$Q32,FALSE)</f>
        <v>2.2000000000000001E-3</v>
      </c>
      <c r="DU32" s="385">
        <f>HLOOKUP(DU$28,源—天维度!$HS$2:$RC$23,天维度!$Q32,FALSE)</f>
        <v>1.9E-3</v>
      </c>
      <c r="DV32" s="385">
        <f>HLOOKUP(DV$28,源—天维度!$HS$2:$RC$23,天维度!$Q32,FALSE)</f>
        <v>1.9E-3</v>
      </c>
      <c r="DW32" s="385">
        <f>HLOOKUP(DW$28,源—天维度!$HS$2:$RC$23,天维度!$Q32,FALSE)</f>
        <v>1.9E-3</v>
      </c>
      <c r="DX32" s="385">
        <f>HLOOKUP(DX$28,源—天维度!$HS$2:$RC$23,天维度!$Q32,FALSE)</f>
        <v>2E-3</v>
      </c>
      <c r="DY32" s="385">
        <f>HLOOKUP(DY$28,源—天维度!$HS$2:$RC$23,天维度!$Q32,FALSE)</f>
        <v>2.0999999999999999E-3</v>
      </c>
      <c r="DZ32" s="385">
        <f>HLOOKUP(DZ$28,源—天维度!$HS$2:$RC$23,天维度!$Q32,FALSE)</f>
        <v>2.3999999999999998E-3</v>
      </c>
      <c r="EA32" s="385">
        <f>HLOOKUP(EA$28,源—天维度!$HS$2:$RC$23,天维度!$Q32,FALSE)</f>
        <v>2.3999999999999998E-3</v>
      </c>
      <c r="EB32" s="385">
        <f>HLOOKUP(EB$28,源—天维度!$HS$2:$RC$23,天维度!$Q32,FALSE)</f>
        <v>2.3E-3</v>
      </c>
      <c r="EC32" s="385">
        <f>HLOOKUP(EC$28,源—天维度!$HS$2:$RC$23,天维度!$Q32,FALSE)</f>
        <v>2.0999999999999999E-3</v>
      </c>
      <c r="ED32" s="385">
        <f>HLOOKUP(ED$28,源—天维度!$HS$2:$RC$23,天维度!$Q32,FALSE)</f>
        <v>2.0999999999999999E-3</v>
      </c>
      <c r="EE32" s="385">
        <f>HLOOKUP(EE$28,源—天维度!$HS$2:$RC$23,天维度!$Q32,FALSE)</f>
        <v>2.5000000000000001E-3</v>
      </c>
      <c r="EF32" s="385">
        <f>HLOOKUP(EF$28,源—天维度!$HS$2:$RC$23,天维度!$Q32,FALSE)</f>
        <v>2.8E-3</v>
      </c>
      <c r="EG32" s="385">
        <f>HLOOKUP(EG$28,源—天维度!$HS$2:$RC$23,天维度!$Q32,FALSE)</f>
        <v>2.3E-3</v>
      </c>
      <c r="EH32" s="385">
        <f>HLOOKUP(EH$28,源—天维度!$HS$2:$RC$23,天维度!$Q32,FALSE)</f>
        <v>2.0999999999999999E-3</v>
      </c>
      <c r="EI32" s="385">
        <f>HLOOKUP(EI$28,源—天维度!$HS$2:$RC$23,天维度!$Q32,FALSE)</f>
        <v>3.0999999999999999E-3</v>
      </c>
      <c r="EJ32" s="385">
        <f>HLOOKUP(EJ$28,源—天维度!$HS$2:$RC$23,天维度!$Q32,FALSE)</f>
        <v>1.6000000000000001E-3</v>
      </c>
      <c r="EK32" s="385">
        <f>HLOOKUP(EK$28,源—天维度!$HS$2:$RC$23,天维度!$Q32,FALSE)</f>
        <v>1.6999999999999999E-3</v>
      </c>
      <c r="EL32" s="385">
        <f>HLOOKUP(EL$28,源—天维度!$HS$2:$RC$23,天维度!$Q32,FALSE)</f>
        <v>2.7000000000000001E-3</v>
      </c>
      <c r="EM32" s="385">
        <f>HLOOKUP(EM$28,源—天维度!$HS$2:$RC$23,天维度!$Q32,FALSE)</f>
        <v>3.0000000000000001E-3</v>
      </c>
      <c r="EN32" s="385">
        <f>HLOOKUP(EN$28,源—天维度!$HS$2:$RC$23,天维度!$Q32,FALSE)</f>
        <v>2.5999999999999999E-3</v>
      </c>
      <c r="EO32" s="385">
        <f>HLOOKUP(EO$28,源—天维度!$HS$2:$RC$23,天维度!$Q32,FALSE)</f>
        <v>3.0999999999999999E-3</v>
      </c>
      <c r="EP32" s="385">
        <f>HLOOKUP(EP$28,源—天维度!$HS$2:$RC$23,天维度!$Q32,FALSE)</f>
        <v>2.7000000000000001E-3</v>
      </c>
      <c r="ER32" s="385"/>
      <c r="ES32" s="385"/>
      <c r="ET32" s="385"/>
      <c r="EU32" s="385"/>
      <c r="EV32" s="385"/>
      <c r="EW32" s="385"/>
      <c r="EX32" s="385"/>
      <c r="EY32" s="385"/>
      <c r="EZ32" s="385"/>
      <c r="FA32" s="385"/>
      <c r="FB32" s="385"/>
      <c r="FC32" s="385"/>
      <c r="FD32" s="385"/>
      <c r="FE32" s="385"/>
      <c r="FF32" s="385"/>
      <c r="FG32" s="385"/>
      <c r="FH32" s="385"/>
      <c r="FI32" s="385"/>
      <c r="FJ32" s="385"/>
      <c r="FK32" s="385"/>
      <c r="FL32" s="385"/>
      <c r="FM32" s="385"/>
      <c r="FN32" s="385"/>
      <c r="FO32" s="385"/>
      <c r="FP32" s="385"/>
      <c r="FQ32" s="385"/>
      <c r="FR32" s="385"/>
      <c r="FS32" s="385"/>
      <c r="FT32" s="385"/>
      <c r="FU32" s="385"/>
    </row>
    <row r="33" spans="17:177">
      <c r="Q33" s="26">
        <v>13</v>
      </c>
      <c r="R33" s="383" t="s">
        <v>665</v>
      </c>
      <c r="S33" s="385">
        <f>HLOOKUP(S$28,源—天维度!$B$2:$HP$23,$Q33,FALSE)</f>
        <v>3.3E-3</v>
      </c>
      <c r="T33" s="385">
        <f>HLOOKUP(T$28,源—天维度!$B$2:$HP$23,$Q33,FALSE)</f>
        <v>2.5999999999999999E-3</v>
      </c>
      <c r="U33" s="385">
        <f>HLOOKUP(U$28,源—天维度!$B$2:$HP$23,$Q33,FALSE)</f>
        <v>2.8999999999999998E-3</v>
      </c>
      <c r="V33" s="385">
        <f>HLOOKUP(V$28,源—天维度!$B$2:$HP$23,$Q33,FALSE)</f>
        <v>2.8999999999999998E-3</v>
      </c>
      <c r="W33" s="385">
        <f>HLOOKUP(W$28,源—天维度!$B$2:$HP$23,$Q33,FALSE)</f>
        <v>3.3E-3</v>
      </c>
      <c r="X33" s="385">
        <f>HLOOKUP(X$28,源—天维度!$B$2:$HP$23,$Q33,FALSE)</f>
        <v>2.3E-3</v>
      </c>
      <c r="Y33" s="385">
        <f>HLOOKUP(Y$28,源—天维度!$B$2:$HP$23,$Q33,FALSE)</f>
        <v>2.2000000000000001E-3</v>
      </c>
      <c r="Z33" s="385">
        <f>HLOOKUP(Z$28,源—天维度!$B$2:$HP$23,$Q33,FALSE)</f>
        <v>2.8999999999999998E-3</v>
      </c>
      <c r="AA33" s="385">
        <f>HLOOKUP(AA$28,源—天维度!$B$2:$HP$23,$Q33,FALSE)</f>
        <v>2.8E-3</v>
      </c>
      <c r="AB33" s="385">
        <f>HLOOKUP(AB$28,源—天维度!$B$2:$HP$23,$Q33,FALSE)</f>
        <v>3.3E-3</v>
      </c>
      <c r="AC33" s="385">
        <f>HLOOKUP(AC$28,源—天维度!$B$2:$HP$23,$Q33,FALSE)</f>
        <v>3.3E-3</v>
      </c>
      <c r="AD33" s="385">
        <f>HLOOKUP(AD$28,源—天维度!$B$2:$HP$23,$Q33,FALSE)</f>
        <v>3.0999999999999999E-3</v>
      </c>
      <c r="AE33" s="385">
        <f>HLOOKUP(AE$28,源—天维度!$B$2:$HP$23,$Q33,FALSE)</f>
        <v>3.2000000000000002E-3</v>
      </c>
      <c r="AF33" s="385">
        <f>HLOOKUP(AF$28,源—天维度!$B$2:$HP$23,$Q33,FALSE)</f>
        <v>2.8E-3</v>
      </c>
      <c r="AG33" s="385">
        <f>HLOOKUP(AG$28,源—天维度!$B$2:$HP$23,$Q33,FALSE)</f>
        <v>3.0000000000000001E-3</v>
      </c>
      <c r="AH33" s="385">
        <f>HLOOKUP(AH$28,源—天维度!$B$2:$HP$23,$Q33,FALSE)</f>
        <v>3.0000000000000001E-3</v>
      </c>
      <c r="AI33" s="385">
        <f>HLOOKUP(AI$28,源—天维度!$B$2:$HP$23,$Q33,FALSE)</f>
        <v>3.0999999999999999E-3</v>
      </c>
      <c r="AJ33" s="385">
        <f>HLOOKUP(AJ$28,源—天维度!$B$2:$HP$23,$Q33,FALSE)</f>
        <v>2.5000000000000001E-3</v>
      </c>
      <c r="AK33" s="385">
        <f>HLOOKUP(AK$28,源—天维度!$B$2:$HP$23,$Q33,FALSE)</f>
        <v>2.7000000000000001E-3</v>
      </c>
      <c r="AL33" s="385">
        <f>HLOOKUP(AL$28,源—天维度!$B$2:$HP$23,$Q33,FALSE)</f>
        <v>3.0000000000000001E-3</v>
      </c>
      <c r="AM33" s="385">
        <f>HLOOKUP(AM$28,源—天维度!$B$2:$HP$23,$Q33,FALSE)</f>
        <v>2.8E-3</v>
      </c>
      <c r="AN33" s="385">
        <f>HLOOKUP(AN$28,源—天维度!$B$2:$HP$23,$Q33,FALSE)</f>
        <v>2.5999999999999999E-3</v>
      </c>
      <c r="AO33" s="385">
        <f>HLOOKUP(AO$28,源—天维度!$B$2:$HP$23,$Q33,FALSE)</f>
        <v>3.3999999999999998E-3</v>
      </c>
      <c r="AP33" s="385">
        <f>HLOOKUP(AP$28,源—天维度!$B$2:$HP$23,$Q33,FALSE)</f>
        <v>3.3E-3</v>
      </c>
      <c r="AQ33" s="385">
        <f>HLOOKUP(AQ$28,源—天维度!$B$2:$HP$23,$Q33,FALSE)</f>
        <v>3.2000000000000002E-3</v>
      </c>
      <c r="AR33" s="385">
        <f>HLOOKUP(AR$28,源—天维度!$B$2:$HP$23,$Q33,FALSE)</f>
        <v>3.0999999999999999E-3</v>
      </c>
      <c r="AS33" s="385">
        <f>HLOOKUP(AS$28,源—天维度!$B$2:$HP$23,$Q33,FALSE)</f>
        <v>3.2000000000000002E-3</v>
      </c>
      <c r="AT33" s="385">
        <f>HLOOKUP(AT$28,源—天维度!$B$2:$HP$23,$Q33,FALSE)</f>
        <v>3.5000000000000001E-3</v>
      </c>
      <c r="AU33" s="385">
        <f>HLOOKUP(AU$28,源—天维度!$B$2:$HP$23,$Q33,FALSE)</f>
        <v>2.8999999999999998E-3</v>
      </c>
      <c r="AV33" s="385">
        <f>HLOOKUP(AV$28,源—天维度!$B$2:$HP$23,$Q33,FALSE)</f>
        <v>3.5999999999999999E-3</v>
      </c>
      <c r="AW33" s="385">
        <f>HLOOKUP(AW$28,源—天维度!$B$2:$HP$23,$Q33,FALSE)</f>
        <v>3.5999999999999999E-3</v>
      </c>
      <c r="AX33" s="385">
        <f>HLOOKUP(AX$28,源—天维度!$B$2:$HP$23,$Q33,FALSE)</f>
        <v>4.3E-3</v>
      </c>
      <c r="AY33" s="385">
        <f>HLOOKUP(AY$28,源—天维度!$B$2:$HP$23,$Q33,FALSE)</f>
        <v>3.0000000000000001E-3</v>
      </c>
      <c r="AZ33" s="385">
        <f>HLOOKUP(AZ$28,源—天维度!$B$2:$HP$23,$Q33,FALSE)</f>
        <v>3.5000000000000001E-3</v>
      </c>
      <c r="BA33" s="385">
        <f>HLOOKUP(BA$28,源—天维度!$B$2:$HP$23,$Q33,FALSE)</f>
        <v>4.7999999999999996E-3</v>
      </c>
      <c r="BB33" s="385">
        <f>HLOOKUP(BB$28,源—天维度!$B$2:$HP$23,$Q33,FALSE)</f>
        <v>4.3E-3</v>
      </c>
      <c r="BC33" s="385">
        <f>HLOOKUP(BC$28,源—天维度!$B$2:$HP$23,$Q33,FALSE)</f>
        <v>4.8999999999999998E-3</v>
      </c>
      <c r="BD33" s="385">
        <f>HLOOKUP(BD$28,源—天维度!$B$2:$HP$23,$Q33,FALSE)</f>
        <v>3.8999999999999998E-3</v>
      </c>
      <c r="BE33" s="385">
        <f>HLOOKUP(BE$28,源—天维度!$B$2:$HP$23,$Q33,FALSE)</f>
        <v>3.2000000000000002E-3</v>
      </c>
      <c r="BF33" s="385">
        <f>HLOOKUP(BF$28,源—天维度!$B$2:$HP$23,$Q33,FALSE)</f>
        <v>3.0000000000000001E-3</v>
      </c>
      <c r="BG33" s="385">
        <f>HLOOKUP(BG$28,源—天维度!$B$2:$HP$23,$Q33,FALSE)</f>
        <v>3.5999999999999999E-3</v>
      </c>
      <c r="BH33" s="385">
        <f>HLOOKUP(BH$28,源—天维度!$B$2:$HP$23,$Q33,FALSE)</f>
        <v>5.1999999999999998E-3</v>
      </c>
      <c r="BI33" s="385">
        <f>HLOOKUP(BI$28,源—天维度!$B$2:$HP$23,$Q33,FALSE)</f>
        <v>5.5999999999999999E-3</v>
      </c>
      <c r="BJ33" s="385">
        <f>HLOOKUP(BJ$28,源—天维度!$B$2:$HP$23,$Q33,FALSE)</f>
        <v>6.4000000000000003E-3</v>
      </c>
      <c r="BK33" s="385">
        <f>HLOOKUP(BK$28,源—天维度!$B$2:$HP$23,$Q33,FALSE)</f>
        <v>4.5999999999999999E-3</v>
      </c>
      <c r="BL33" s="385">
        <f>HLOOKUP(BL$28,源—天维度!$B$2:$HP$23,$Q33,FALSE)</f>
        <v>7.4999999999999997E-3</v>
      </c>
      <c r="BM33" s="385">
        <f>HLOOKUP(BM$28,源—天维度!$B$2:$HP$23,$Q33,FALSE)</f>
        <v>3.0000000000000001E-3</v>
      </c>
      <c r="BN33" s="385">
        <f>HLOOKUP(BN$28,源—天维度!$B$2:$HP$23,$Q33,FALSE)</f>
        <v>3.5000000000000001E-3</v>
      </c>
      <c r="BO33" s="385">
        <f>HLOOKUP(BO$28,源—天维度!$B$2:$HP$23,$Q33,FALSE)</f>
        <v>4.8999999999999998E-3</v>
      </c>
      <c r="BP33" s="385">
        <f>HLOOKUP(BP$28,源—天维度!$B$2:$HP$23,$Q33,FALSE)</f>
        <v>5.5999999999999999E-3</v>
      </c>
      <c r="BQ33" s="385">
        <f>HLOOKUP(BQ$28,源—天维度!$B$2:$HP$23,$Q33,FALSE)</f>
        <v>6.4000000000000003E-3</v>
      </c>
      <c r="BR33" s="385">
        <f>HLOOKUP(BR$28,源—天维度!$B$2:$HP$23,$Q33,FALSE)</f>
        <v>4.1000000000000003E-3</v>
      </c>
      <c r="BS33" s="385">
        <f>HLOOKUP(BS$28,源—天维度!$B$2:$HP$23,$Q33,FALSE)</f>
        <v>5.1000000000000004E-3</v>
      </c>
      <c r="BT33" s="385">
        <f>HLOOKUP(BT$28,源—天维度!$B$2:$HP$23,$Q33,FALSE)</f>
        <v>3.0000000000000001E-3</v>
      </c>
      <c r="BU33" s="385">
        <f>HLOOKUP(BU$28,源—天维度!$B$2:$HP$23,$Q33,FALSE)</f>
        <v>3.3999999999999998E-3</v>
      </c>
      <c r="BV33" s="385">
        <f>HLOOKUP(BV$28,源—天维度!$B$2:$HP$23,$Q33,FALSE)</f>
        <v>4.4000000000000003E-3</v>
      </c>
      <c r="BW33" s="385">
        <f>HLOOKUP(BW$28,源—天维度!$B$2:$HP$23,$Q33,FALSE)</f>
        <v>4.4000000000000003E-3</v>
      </c>
      <c r="BX33" s="385">
        <f>HLOOKUP(BX$28,源—天维度!$B$2:$HP$23,$Q33,FALSE)</f>
        <v>4.4000000000000003E-3</v>
      </c>
      <c r="BY33" s="385">
        <f>HLOOKUP(BY$28,源—天维度!$B$2:$HP$23,$Q33,FALSE)</f>
        <v>4.3E-3</v>
      </c>
      <c r="BZ33" s="385">
        <f>HLOOKUP(BZ$28,源—天维度!$B$2:$HP$23,$Q33,FALSE)</f>
        <v>3.3E-3</v>
      </c>
      <c r="CA33" s="385">
        <f>HLOOKUP(CA$28,源—天维度!$B$2:$HP$23,$Q33,FALSE)</f>
        <v>2.5000000000000001E-3</v>
      </c>
      <c r="CB33" s="385">
        <f>HLOOKUP(CB$28,源—天维度!$B$2:$HP$23,$Q33,FALSE)</f>
        <v>3.2000000000000002E-3</v>
      </c>
      <c r="CC33" s="385">
        <f>HLOOKUP(CC$28,源—天维度!$B$2:$HP$23,$Q33,FALSE)</f>
        <v>4.4999999999999997E-3</v>
      </c>
      <c r="CD33" s="385">
        <f>HLOOKUP(CD$28,源—天维度!$B$2:$HP$23,$Q33,FALSE)</f>
        <v>3.0999999999999999E-3</v>
      </c>
      <c r="CE33" s="385">
        <f>HLOOKUP(CE$28,源—天维度!$B$2:$HP$23,$Q33,FALSE)</f>
        <v>3.8999999999999998E-3</v>
      </c>
      <c r="CF33" s="385">
        <f>HLOOKUP(CF$28,源—天维度!$B$2:$HP$23,$Q33,FALSE)</f>
        <v>5.3E-3</v>
      </c>
      <c r="CG33" s="385">
        <f>HLOOKUP(CG$28,源—天维度!$B$2:$HP$23,$Q33,FALSE)</f>
        <v>4.1999999999999997E-3</v>
      </c>
      <c r="CH33" s="385">
        <f>HLOOKUP(CH$28,源—天维度!$B$2:$HP$23,$Q33,FALSE)</f>
        <v>2.7000000000000001E-3</v>
      </c>
      <c r="CI33" s="385">
        <f>HLOOKUP(CI$28,源—天维度!$B$2:$HP$23,$Q33,FALSE)</f>
        <v>4.1000000000000003E-3</v>
      </c>
      <c r="CJ33" s="385">
        <f>HLOOKUP(CJ$28,源—天维度!$B$2:$HP$23,$Q33,FALSE)</f>
        <v>3.8999999999999998E-3</v>
      </c>
      <c r="CK33" s="385">
        <f>HLOOKUP(CK$28,源—天维度!$B$2:$HP$23,$Q33,FALSE)</f>
        <v>3.7000000000000002E-3</v>
      </c>
      <c r="CL33" s="385">
        <f>HLOOKUP(CL$28,源—天维度!$B$2:$HP$23,$Q33,FALSE)</f>
        <v>6.8999999999999999E-3</v>
      </c>
      <c r="CM33" s="385">
        <f>HLOOKUP(CM$28,源—天维度!$B$2:$HP$23,$Q33,FALSE)</f>
        <v>5.1999999999999998E-3</v>
      </c>
      <c r="CN33" s="385">
        <f>HLOOKUP(CN$28,源—天维度!$B$2:$HP$23,$Q33,FALSE)</f>
        <v>5.4999999999999997E-3</v>
      </c>
      <c r="CO33" s="385">
        <f>HLOOKUP(CO$28,源—天维度!$B$2:$HP$23,$Q33,FALSE)</f>
        <v>2.8E-3</v>
      </c>
      <c r="CP33" s="385">
        <f>HLOOKUP(CP$28,源—天维度!$B$2:$HP$23,$Q33,FALSE)</f>
        <v>3.5000000000000001E-3</v>
      </c>
      <c r="CQ33" s="385">
        <f>HLOOKUP(CQ$28,源—天维度!$B$2:$HP$23,$Q33,FALSE)</f>
        <v>4.5999999999999999E-3</v>
      </c>
      <c r="CR33" s="385">
        <f>HLOOKUP(CR$28,源—天维度!$B$2:$HP$23,$Q33,FALSE)</f>
        <v>4.4000000000000003E-3</v>
      </c>
      <c r="CS33" s="385">
        <f>HLOOKUP(CS$28,源—天维度!$B$2:$HP$23,$Q33,FALSE)</f>
        <v>3.2000000000000002E-3</v>
      </c>
      <c r="CT33" s="385">
        <f>HLOOKUP(CT$28,源—天维度!$B$2:$HP$23,$Q33,FALSE)</f>
        <v>6.4000000000000003E-3</v>
      </c>
      <c r="CU33" s="385"/>
      <c r="CV33" s="385"/>
      <c r="CW33" s="385">
        <f>HLOOKUP(CW$28,源—天维度!$HS$2:$RC$23,天维度!$Q33,FALSE)</f>
        <v>4.0000000000000001E-3</v>
      </c>
      <c r="CX33" s="385">
        <f>HLOOKUP(CX$28,源—天维度!$HS$2:$RC$23,天维度!$Q33,FALSE)</f>
        <v>4.4999999999999997E-3</v>
      </c>
      <c r="CY33" s="385">
        <f>HLOOKUP(CY$28,源—天维度!$HS$2:$RC$23,天维度!$Q33,FALSE)</f>
        <v>4.0000000000000001E-3</v>
      </c>
      <c r="CZ33" s="385">
        <f>HLOOKUP(CZ$28,源—天维度!$HS$2:$RC$23,天维度!$Q33,FALSE)</f>
        <v>4.4000000000000003E-3</v>
      </c>
      <c r="DA33" s="385">
        <f>HLOOKUP(DA$28,源—天维度!$HS$2:$RC$23,天维度!$Q33,FALSE)</f>
        <v>4.4000000000000003E-3</v>
      </c>
      <c r="DB33" s="385">
        <f>HLOOKUP(DB$28,源—天维度!$HS$2:$RC$23,天维度!$Q33,FALSE)</f>
        <v>4.3E-3</v>
      </c>
      <c r="DC33" s="385">
        <f>HLOOKUP(DC$28,源—天维度!$HS$2:$RC$23,天维度!$Q33,FALSE)</f>
        <v>4.7999999999999996E-3</v>
      </c>
      <c r="DD33" s="385">
        <f>HLOOKUP(DD$28,源—天维度!$HS$2:$RC$23,天维度!$Q33,FALSE)</f>
        <v>4.1000000000000003E-3</v>
      </c>
      <c r="DE33" s="385">
        <f>HLOOKUP(DE$28,源—天维度!$HS$2:$RC$23,天维度!$Q33,FALSE)</f>
        <v>3.7000000000000002E-3</v>
      </c>
      <c r="DF33" s="385">
        <f>HLOOKUP(DF$28,源—天维度!$HS$2:$RC$23,天维度!$Q33,FALSE)</f>
        <v>3.8E-3</v>
      </c>
      <c r="DG33" s="385">
        <f>HLOOKUP(DG$28,源—天维度!$HS$2:$RC$23,天维度!$Q33,FALSE)</f>
        <v>3.5000000000000001E-3</v>
      </c>
      <c r="DH33" s="385">
        <f>HLOOKUP(DH$28,源—天维度!$HS$2:$RC$23,天维度!$Q33,FALSE)</f>
        <v>3.5000000000000001E-3</v>
      </c>
      <c r="DI33" s="385">
        <f>HLOOKUP(DI$28,源—天维度!$HS$2:$RC$23,天维度!$Q33,FALSE)</f>
        <v>3.0000000000000001E-3</v>
      </c>
      <c r="DJ33" s="385">
        <f>HLOOKUP(DJ$28,源—天维度!$HS$2:$RC$23,天维度!$Q33,FALSE)</f>
        <v>3.0999999999999999E-3</v>
      </c>
      <c r="DK33" s="385">
        <f>HLOOKUP(DK$28,源—天维度!$HS$2:$RC$23,天维度!$Q33,FALSE)</f>
        <v>4.4999999999999997E-3</v>
      </c>
      <c r="DL33" s="385">
        <f>HLOOKUP(DL$28,源—天维度!$HS$2:$RC$23,天维度!$Q33,FALSE)</f>
        <v>4.7999999999999996E-3</v>
      </c>
      <c r="DM33" s="385">
        <f>HLOOKUP(DM$28,源—天维度!$HS$2:$RC$23,天维度!$Q33,FALSE)</f>
        <v>5.1000000000000004E-3</v>
      </c>
      <c r="DN33" s="385">
        <f>HLOOKUP(DN$28,源—天维度!$HS$2:$RC$23,天维度!$Q33,FALSE)</f>
        <v>5.1000000000000004E-3</v>
      </c>
      <c r="DO33" s="385">
        <f>HLOOKUP(DO$28,源—天维度!$HS$2:$RC$23,天维度!$Q33,FALSE)</f>
        <v>4.8999999999999998E-3</v>
      </c>
      <c r="DP33" s="385">
        <f>HLOOKUP(DP$28,源—天维度!$HS$2:$RC$23,天维度!$Q33,FALSE)</f>
        <v>4.7000000000000002E-3</v>
      </c>
      <c r="DQ33" s="385">
        <f>HLOOKUP(DQ$28,源—天维度!$HS$2:$RC$23,天维度!$Q33,FALSE)</f>
        <v>7.0000000000000001E-3</v>
      </c>
      <c r="DR33" s="385">
        <f>HLOOKUP(DR$28,源—天维度!$HS$2:$RC$23,天维度!$Q33,FALSE)</f>
        <v>3.7000000000000002E-3</v>
      </c>
      <c r="DS33" s="385">
        <f>HLOOKUP(DS$28,源—天维度!$HS$2:$RC$23,天维度!$Q33,FALSE)</f>
        <v>3.3999999999999998E-3</v>
      </c>
      <c r="DT33" s="385">
        <f>HLOOKUP(DT$28,源—天维度!$HS$2:$RC$23,天维度!$Q33,FALSE)</f>
        <v>3.0999999999999999E-3</v>
      </c>
      <c r="DU33" s="385">
        <f>HLOOKUP(DU$28,源—天维度!$HS$2:$RC$23,天维度!$Q33,FALSE)</f>
        <v>4.1000000000000003E-3</v>
      </c>
      <c r="DV33" s="385">
        <f>HLOOKUP(DV$28,源—天维度!$HS$2:$RC$23,天维度!$Q33,FALSE)</f>
        <v>3.3999999999999998E-3</v>
      </c>
      <c r="DW33" s="385">
        <f>HLOOKUP(DW$28,源—天维度!$HS$2:$RC$23,天维度!$Q33,FALSE)</f>
        <v>4.1000000000000003E-3</v>
      </c>
      <c r="DX33" s="385">
        <f>HLOOKUP(DX$28,源—天维度!$HS$2:$RC$23,天维度!$Q33,FALSE)</f>
        <v>4.4000000000000003E-3</v>
      </c>
      <c r="DY33" s="385">
        <f>HLOOKUP(DY$28,源—天维度!$HS$2:$RC$23,天维度!$Q33,FALSE)</f>
        <v>3.8E-3</v>
      </c>
      <c r="DZ33" s="385">
        <f>HLOOKUP(DZ$28,源—天维度!$HS$2:$RC$23,天维度!$Q33,FALSE)</f>
        <v>3.8999999999999998E-3</v>
      </c>
      <c r="EA33" s="385">
        <f>HLOOKUP(EA$28,源—天维度!$HS$2:$RC$23,天维度!$Q33,FALSE)</f>
        <v>4.4999999999999997E-3</v>
      </c>
      <c r="EB33" s="385">
        <f>HLOOKUP(EB$28,源—天维度!$HS$2:$RC$23,天维度!$Q33,FALSE)</f>
        <v>4.5999999999999999E-3</v>
      </c>
      <c r="EC33" s="385">
        <f>HLOOKUP(EC$28,源—天维度!$HS$2:$RC$23,天维度!$Q33,FALSE)</f>
        <v>4.1999999999999997E-3</v>
      </c>
      <c r="ED33" s="385">
        <f>HLOOKUP(ED$28,源—天维度!$HS$2:$RC$23,天维度!$Q33,FALSE)</f>
        <v>4.0000000000000001E-3</v>
      </c>
      <c r="EE33" s="385">
        <f>HLOOKUP(EE$28,源—天维度!$HS$2:$RC$23,天维度!$Q33,FALSE)</f>
        <v>5.5999999999999999E-3</v>
      </c>
      <c r="EF33" s="385">
        <f>HLOOKUP(EF$28,源—天维度!$HS$2:$RC$23,天维度!$Q33,FALSE)</f>
        <v>5.4000000000000003E-3</v>
      </c>
      <c r="EG33" s="385">
        <f>HLOOKUP(EG$28,源—天维度!$HS$2:$RC$23,天维度!$Q33,FALSE)</f>
        <v>5.7999999999999996E-3</v>
      </c>
      <c r="EH33" s="385">
        <f>HLOOKUP(EH$28,源—天维度!$HS$2:$RC$23,天维度!$Q33,FALSE)</f>
        <v>6.4999999999999997E-3</v>
      </c>
      <c r="EI33" s="385">
        <f>HLOOKUP(EI$28,源—天维度!$HS$2:$RC$23,天维度!$Q33,FALSE)</f>
        <v>7.0000000000000001E-3</v>
      </c>
      <c r="EJ33" s="385">
        <f>HLOOKUP(EJ$28,源—天维度!$HS$2:$RC$23,天维度!$Q33,FALSE)</f>
        <v>4.4999999999999997E-3</v>
      </c>
      <c r="EK33" s="385">
        <f>HLOOKUP(EK$28,源—天维度!$HS$2:$RC$23,天维度!$Q33,FALSE)</f>
        <v>4.7999999999999996E-3</v>
      </c>
      <c r="EL33" s="385">
        <f>HLOOKUP(EL$28,源—天维度!$HS$2:$RC$23,天维度!$Q33,FALSE)</f>
        <v>7.1999999999999998E-3</v>
      </c>
      <c r="EM33" s="385">
        <f>HLOOKUP(EM$28,源—天维度!$HS$2:$RC$23,天维度!$Q33,FALSE)</f>
        <v>6.4999999999999997E-3</v>
      </c>
      <c r="EN33" s="385">
        <f>HLOOKUP(EN$28,源—天维度!$HS$2:$RC$23,天维度!$Q33,FALSE)</f>
        <v>7.7000000000000002E-3</v>
      </c>
      <c r="EO33" s="385">
        <f>HLOOKUP(EO$28,源—天维度!$HS$2:$RC$23,天维度!$Q33,FALSE)</f>
        <v>8.8999999999999999E-3</v>
      </c>
      <c r="EP33" s="385">
        <f>HLOOKUP(EP$28,源—天维度!$HS$2:$RC$23,天维度!$Q33,FALSE)</f>
        <v>7.7999999999999996E-3</v>
      </c>
      <c r="ER33" s="385"/>
      <c r="ES33" s="385"/>
      <c r="ET33" s="385"/>
      <c r="EU33" s="385"/>
      <c r="EV33" s="385"/>
      <c r="EW33" s="385"/>
      <c r="EX33" s="385"/>
      <c r="EY33" s="385"/>
      <c r="EZ33" s="385"/>
      <c r="FA33" s="385"/>
      <c r="FB33" s="385"/>
      <c r="FC33" s="385"/>
      <c r="FD33" s="385"/>
      <c r="FE33" s="385"/>
      <c r="FF33" s="385"/>
      <c r="FG33" s="385"/>
      <c r="FH33" s="385"/>
      <c r="FI33" s="385"/>
      <c r="FJ33" s="385"/>
      <c r="FK33" s="385"/>
      <c r="FL33" s="385"/>
      <c r="FM33" s="385"/>
      <c r="FN33" s="385"/>
      <c r="FO33" s="385"/>
      <c r="FP33" s="385"/>
      <c r="FQ33" s="385"/>
      <c r="FR33" s="385"/>
      <c r="FS33" s="385"/>
      <c r="FT33" s="385"/>
      <c r="FU33" s="385"/>
    </row>
    <row r="34" spans="17:177">
      <c r="Q34" s="26">
        <v>14</v>
      </c>
      <c r="R34" s="383" t="s">
        <v>666</v>
      </c>
      <c r="S34" s="385">
        <f>HLOOKUP(S$28,源—天维度!$B$2:$HP$23,$Q34,FALSE)</f>
        <v>2E-3</v>
      </c>
      <c r="T34" s="385">
        <f>HLOOKUP(T$28,源—天维度!$B$2:$HP$23,$Q34,FALSE)</f>
        <v>1.9E-3</v>
      </c>
      <c r="U34" s="385">
        <f>HLOOKUP(U$28,源—天维度!$B$2:$HP$23,$Q34,FALSE)</f>
        <v>2.3999999999999998E-3</v>
      </c>
      <c r="V34" s="385">
        <f>HLOOKUP(V$28,源—天维度!$B$2:$HP$23,$Q34,FALSE)</f>
        <v>2.3E-3</v>
      </c>
      <c r="W34" s="385">
        <f>HLOOKUP(W$28,源—天维度!$B$2:$HP$23,$Q34,FALSE)</f>
        <v>1.9E-3</v>
      </c>
      <c r="X34" s="385">
        <f>HLOOKUP(X$28,源—天维度!$B$2:$HP$23,$Q34,FALSE)</f>
        <v>1.6999999999999999E-3</v>
      </c>
      <c r="Y34" s="385">
        <f>HLOOKUP(Y$28,源—天维度!$B$2:$HP$23,$Q34,FALSE)</f>
        <v>2.5000000000000001E-3</v>
      </c>
      <c r="Z34" s="385">
        <f>HLOOKUP(Z$28,源—天维度!$B$2:$HP$23,$Q34,FALSE)</f>
        <v>1.6999999999999999E-3</v>
      </c>
      <c r="AA34" s="385">
        <f>HLOOKUP(AA$28,源—天维度!$B$2:$HP$23,$Q34,FALSE)</f>
        <v>2.2000000000000001E-3</v>
      </c>
      <c r="AB34" s="385">
        <f>HLOOKUP(AB$28,源—天维度!$B$2:$HP$23,$Q34,FALSE)</f>
        <v>1.6999999999999999E-3</v>
      </c>
      <c r="AC34" s="385">
        <f>HLOOKUP(AC$28,源—天维度!$B$2:$HP$23,$Q34,FALSE)</f>
        <v>2.3E-3</v>
      </c>
      <c r="AD34" s="385">
        <f>HLOOKUP(AD$28,源—天维度!$B$2:$HP$23,$Q34,FALSE)</f>
        <v>1.9E-3</v>
      </c>
      <c r="AE34" s="385">
        <f>HLOOKUP(AE$28,源—天维度!$B$2:$HP$23,$Q34,FALSE)</f>
        <v>1.1999999999999999E-3</v>
      </c>
      <c r="AF34" s="385">
        <f>HLOOKUP(AF$28,源—天维度!$B$2:$HP$23,$Q34,FALSE)</f>
        <v>2.2000000000000001E-3</v>
      </c>
      <c r="AG34" s="385">
        <f>HLOOKUP(AG$28,源—天维度!$B$2:$HP$23,$Q34,FALSE)</f>
        <v>2.7000000000000001E-3</v>
      </c>
      <c r="AH34" s="385">
        <f>HLOOKUP(AH$28,源—天维度!$B$2:$HP$23,$Q34,FALSE)</f>
        <v>2.0999999999999999E-3</v>
      </c>
      <c r="AI34" s="385">
        <f>HLOOKUP(AI$28,源—天维度!$B$2:$HP$23,$Q34,FALSE)</f>
        <v>1.6000000000000001E-3</v>
      </c>
      <c r="AJ34" s="385">
        <f>HLOOKUP(AJ$28,源—天维度!$B$2:$HP$23,$Q34,FALSE)</f>
        <v>1.9E-3</v>
      </c>
      <c r="AK34" s="385">
        <f>HLOOKUP(AK$28,源—天维度!$B$2:$HP$23,$Q34,FALSE)</f>
        <v>2E-3</v>
      </c>
      <c r="AL34" s="385">
        <f>HLOOKUP(AL$28,源—天维度!$B$2:$HP$23,$Q34,FALSE)</f>
        <v>1.6000000000000001E-3</v>
      </c>
      <c r="AM34" s="385">
        <f>HLOOKUP(AM$28,源—天维度!$B$2:$HP$23,$Q34,FALSE)</f>
        <v>1.8E-3</v>
      </c>
      <c r="AN34" s="385">
        <f>HLOOKUP(AN$28,源—天维度!$B$2:$HP$23,$Q34,FALSE)</f>
        <v>1.8E-3</v>
      </c>
      <c r="AO34" s="385">
        <f>HLOOKUP(AO$28,源—天维度!$B$2:$HP$23,$Q34,FALSE)</f>
        <v>1.5E-3</v>
      </c>
      <c r="AP34" s="385">
        <f>HLOOKUP(AP$28,源—天维度!$B$2:$HP$23,$Q34,FALSE)</f>
        <v>1.1999999999999999E-3</v>
      </c>
      <c r="AQ34" s="385">
        <f>HLOOKUP(AQ$28,源—天维度!$B$2:$HP$23,$Q34,FALSE)</f>
        <v>1.6000000000000001E-3</v>
      </c>
      <c r="AR34" s="385">
        <f>HLOOKUP(AR$28,源—天维度!$B$2:$HP$23,$Q34,FALSE)</f>
        <v>2.0999999999999999E-3</v>
      </c>
      <c r="AS34" s="385">
        <f>HLOOKUP(AS$28,源—天维度!$B$2:$HP$23,$Q34,FALSE)</f>
        <v>1.8E-3</v>
      </c>
      <c r="AT34" s="385">
        <f>HLOOKUP(AT$28,源—天维度!$B$2:$HP$23,$Q34,FALSE)</f>
        <v>1.8E-3</v>
      </c>
      <c r="AU34" s="385">
        <f>HLOOKUP(AU$28,源—天维度!$B$2:$HP$23,$Q34,FALSE)</f>
        <v>1.5E-3</v>
      </c>
      <c r="AV34" s="385">
        <f>HLOOKUP(AV$28,源—天维度!$B$2:$HP$23,$Q34,FALSE)</f>
        <v>1.6999999999999999E-3</v>
      </c>
      <c r="AW34" s="385">
        <f>HLOOKUP(AW$28,源—天维度!$B$2:$HP$23,$Q34,FALSE)</f>
        <v>2.2000000000000001E-3</v>
      </c>
      <c r="AX34" s="385">
        <f>HLOOKUP(AX$28,源—天维度!$B$2:$HP$23,$Q34,FALSE)</f>
        <v>2.3E-3</v>
      </c>
      <c r="AY34" s="385">
        <f>HLOOKUP(AY$28,源—天维度!$B$2:$HP$23,$Q34,FALSE)</f>
        <v>1E-3</v>
      </c>
      <c r="AZ34" s="385">
        <f>HLOOKUP(AZ$28,源—天维度!$B$2:$HP$23,$Q34,FALSE)</f>
        <v>1.2999999999999999E-3</v>
      </c>
      <c r="BA34" s="385">
        <f>HLOOKUP(BA$28,源—天维度!$B$2:$HP$23,$Q34,FALSE)</f>
        <v>1.6999999999999999E-3</v>
      </c>
      <c r="BB34" s="385">
        <f>HLOOKUP(BB$28,源—天维度!$B$2:$HP$23,$Q34,FALSE)</f>
        <v>1.9E-3</v>
      </c>
      <c r="BC34" s="385">
        <f>HLOOKUP(BC$28,源—天维度!$B$2:$HP$23,$Q34,FALSE)</f>
        <v>2.7000000000000001E-3</v>
      </c>
      <c r="BD34" s="385">
        <f>HLOOKUP(BD$28,源—天维度!$B$2:$HP$23,$Q34,FALSE)</f>
        <v>3.5000000000000001E-3</v>
      </c>
      <c r="BE34" s="385">
        <f>HLOOKUP(BE$28,源—天维度!$B$2:$HP$23,$Q34,FALSE)</f>
        <v>1.9E-3</v>
      </c>
      <c r="BF34" s="385">
        <f>HLOOKUP(BF$28,源—天维度!$B$2:$HP$23,$Q34,FALSE)</f>
        <v>1.6000000000000001E-3</v>
      </c>
      <c r="BG34" s="385">
        <f>HLOOKUP(BG$28,源—天维度!$B$2:$HP$23,$Q34,FALSE)</f>
        <v>1.6000000000000001E-3</v>
      </c>
      <c r="BH34" s="385">
        <f>HLOOKUP(BH$28,源—天维度!$B$2:$HP$23,$Q34,FALSE)</f>
        <v>2E-3</v>
      </c>
      <c r="BI34" s="385">
        <f>HLOOKUP(BI$28,源—天维度!$B$2:$HP$23,$Q34,FALSE)</f>
        <v>3.5000000000000001E-3</v>
      </c>
      <c r="BJ34" s="385">
        <f>HLOOKUP(BJ$28,源—天维度!$B$2:$HP$23,$Q34,FALSE)</f>
        <v>3.3E-3</v>
      </c>
      <c r="BK34" s="385">
        <f>HLOOKUP(BK$28,源—天维度!$B$2:$HP$23,$Q34,FALSE)</f>
        <v>4.4000000000000003E-3</v>
      </c>
      <c r="BL34" s="385">
        <f>HLOOKUP(BL$28,源—天维度!$B$2:$HP$23,$Q34,FALSE)</f>
        <v>4.7999999999999996E-3</v>
      </c>
      <c r="BM34" s="385">
        <f>HLOOKUP(BM$28,源—天维度!$B$2:$HP$23,$Q34,FALSE)</f>
        <v>2.3E-3</v>
      </c>
      <c r="BN34" s="385">
        <f>HLOOKUP(BN$28,源—天维度!$B$2:$HP$23,$Q34,FALSE)</f>
        <v>2E-3</v>
      </c>
      <c r="BO34" s="385">
        <f>HLOOKUP(BO$28,源—天维度!$B$2:$HP$23,$Q34,FALSE)</f>
        <v>3.0000000000000001E-3</v>
      </c>
      <c r="BP34" s="385">
        <f>HLOOKUP(BP$28,源—天维度!$B$2:$HP$23,$Q34,FALSE)</f>
        <v>3.7000000000000002E-3</v>
      </c>
      <c r="BQ34" s="385">
        <f>HLOOKUP(BQ$28,源—天维度!$B$2:$HP$23,$Q34,FALSE)</f>
        <v>3.8E-3</v>
      </c>
      <c r="BR34" s="385">
        <f>HLOOKUP(BR$28,源—天维度!$B$2:$HP$23,$Q34,FALSE)</f>
        <v>2.3999999999999998E-3</v>
      </c>
      <c r="BS34" s="385">
        <f>HLOOKUP(BS$28,源—天维度!$B$2:$HP$23,$Q34,FALSE)</f>
        <v>1.8E-3</v>
      </c>
      <c r="BT34" s="385">
        <f>HLOOKUP(BT$28,源—天维度!$B$2:$HP$23,$Q34,FALSE)</f>
        <v>1.9E-3</v>
      </c>
      <c r="BU34" s="385">
        <f>HLOOKUP(BU$28,源—天维度!$B$2:$HP$23,$Q34,FALSE)</f>
        <v>1.6000000000000001E-3</v>
      </c>
      <c r="BV34" s="385">
        <f>HLOOKUP(BV$28,源—天维度!$B$2:$HP$23,$Q34,FALSE)</f>
        <v>2E-3</v>
      </c>
      <c r="BW34" s="385">
        <f>HLOOKUP(BW$28,源—天维度!$B$2:$HP$23,$Q34,FALSE)</f>
        <v>1.2999999999999999E-3</v>
      </c>
      <c r="BX34" s="385">
        <f>HLOOKUP(BX$28,源—天维度!$B$2:$HP$23,$Q34,FALSE)</f>
        <v>2.8999999999999998E-3</v>
      </c>
      <c r="BY34" s="385">
        <f>HLOOKUP(BY$28,源—天维度!$B$2:$HP$23,$Q34,FALSE)</f>
        <v>4.0000000000000001E-3</v>
      </c>
      <c r="BZ34" s="385">
        <f>HLOOKUP(BZ$28,源—天维度!$B$2:$HP$23,$Q34,FALSE)</f>
        <v>1.1999999999999999E-3</v>
      </c>
      <c r="CA34" s="385">
        <f>HLOOKUP(CA$28,源—天维度!$B$2:$HP$23,$Q34,FALSE)</f>
        <v>8.0000000000000004E-4</v>
      </c>
      <c r="CB34" s="385">
        <f>HLOOKUP(CB$28,源—天维度!$B$2:$HP$23,$Q34,FALSE)</f>
        <v>1.1000000000000001E-3</v>
      </c>
      <c r="CC34" s="385">
        <f>HLOOKUP(CC$28,源—天维度!$B$2:$HP$23,$Q34,FALSE)</f>
        <v>1.4E-3</v>
      </c>
      <c r="CD34" s="385">
        <f>HLOOKUP(CD$28,源—天维度!$B$2:$HP$23,$Q34,FALSE)</f>
        <v>1.5E-3</v>
      </c>
      <c r="CE34" s="385">
        <f>HLOOKUP(CE$28,源—天维度!$B$2:$HP$23,$Q34,FALSE)</f>
        <v>1.6999999999999999E-3</v>
      </c>
      <c r="CF34" s="385">
        <f>HLOOKUP(CF$28,源—天维度!$B$2:$HP$23,$Q34,FALSE)</f>
        <v>2.3999999999999998E-3</v>
      </c>
      <c r="CG34" s="385">
        <f>HLOOKUP(CG$28,源—天维度!$B$2:$HP$23,$Q34,FALSE)</f>
        <v>1.2999999999999999E-3</v>
      </c>
      <c r="CH34" s="385">
        <f>HLOOKUP(CH$28,源—天维度!$B$2:$HP$23,$Q34,FALSE)</f>
        <v>1.1999999999999999E-3</v>
      </c>
      <c r="CI34" s="385">
        <f>HLOOKUP(CI$28,源—天维度!$B$2:$HP$23,$Q34,FALSE)</f>
        <v>1.1000000000000001E-3</v>
      </c>
      <c r="CJ34" s="385">
        <f>HLOOKUP(CJ$28,源—天维度!$B$2:$HP$23,$Q34,FALSE)</f>
        <v>1.2999999999999999E-3</v>
      </c>
      <c r="CK34" s="385">
        <f>HLOOKUP(CK$28,源—天维度!$B$2:$HP$23,$Q34,FALSE)</f>
        <v>2.3999999999999998E-3</v>
      </c>
      <c r="CL34" s="385">
        <f>HLOOKUP(CL$28,源—天维度!$B$2:$HP$23,$Q34,FALSE)</f>
        <v>2.5999999999999999E-3</v>
      </c>
      <c r="CM34" s="385">
        <f>HLOOKUP(CM$28,源—天维度!$B$2:$HP$23,$Q34,FALSE)</f>
        <v>5.4999999999999997E-3</v>
      </c>
      <c r="CN34" s="385">
        <f>HLOOKUP(CN$28,源—天维度!$B$2:$HP$23,$Q34,FALSE)</f>
        <v>3.8E-3</v>
      </c>
      <c r="CO34" s="385">
        <f>HLOOKUP(CO$28,源—天维度!$B$2:$HP$23,$Q34,FALSE)</f>
        <v>3.0000000000000001E-3</v>
      </c>
      <c r="CP34" s="385">
        <f>HLOOKUP(CP$28,源—天维度!$B$2:$HP$23,$Q34,FALSE)</f>
        <v>2.5999999999999999E-3</v>
      </c>
      <c r="CQ34" s="385">
        <f>HLOOKUP(CQ$28,源—天维度!$B$2:$HP$23,$Q34,FALSE)</f>
        <v>3.2000000000000002E-3</v>
      </c>
      <c r="CR34" s="385">
        <f>HLOOKUP(CR$28,源—天维度!$B$2:$HP$23,$Q34,FALSE)</f>
        <v>4.3E-3</v>
      </c>
      <c r="CS34" s="385">
        <f>HLOOKUP(CS$28,源—天维度!$B$2:$HP$23,$Q34,FALSE)</f>
        <v>5.3E-3</v>
      </c>
      <c r="CT34" s="385">
        <f>HLOOKUP(CT$28,源—天维度!$B$2:$HP$23,$Q34,FALSE)</f>
        <v>6.8999999999999999E-3</v>
      </c>
      <c r="CU34" s="385"/>
      <c r="CV34" s="385"/>
      <c r="CW34" s="385">
        <f>HLOOKUP(CW$28,源—天维度!$HS$2:$RC$23,天维度!$Q34,FALSE)</f>
        <v>0</v>
      </c>
      <c r="CX34" s="385">
        <f>HLOOKUP(CX$28,源—天维度!$HS$2:$RC$23,天维度!$Q34,FALSE)</f>
        <v>0</v>
      </c>
      <c r="CY34" s="385">
        <f>HLOOKUP(CY$28,源—天维度!$HS$2:$RC$23,天维度!$Q34,FALSE)</f>
        <v>0</v>
      </c>
      <c r="CZ34" s="385">
        <f>HLOOKUP(CZ$28,源—天维度!$HS$2:$RC$23,天维度!$Q34,FALSE)</f>
        <v>0</v>
      </c>
      <c r="DA34" s="385">
        <f>HLOOKUP(DA$28,源—天维度!$HS$2:$RC$23,天维度!$Q34,FALSE)</f>
        <v>0</v>
      </c>
      <c r="DB34" s="385">
        <f>HLOOKUP(DB$28,源—天维度!$HS$2:$RC$23,天维度!$Q34,FALSE)</f>
        <v>0</v>
      </c>
      <c r="DC34" s="385">
        <f>HLOOKUP(DC$28,源—天维度!$HS$2:$RC$23,天维度!$Q34,FALSE)</f>
        <v>0</v>
      </c>
      <c r="DD34" s="385">
        <f>HLOOKUP(DD$28,源—天维度!$HS$2:$RC$23,天维度!$Q34,FALSE)</f>
        <v>0</v>
      </c>
      <c r="DE34" s="385">
        <f>HLOOKUP(DE$28,源—天维度!$HS$2:$RC$23,天维度!$Q34,FALSE)</f>
        <v>0</v>
      </c>
      <c r="DF34" s="385">
        <f>HLOOKUP(DF$28,源—天维度!$HS$2:$RC$23,天维度!$Q34,FALSE)</f>
        <v>0</v>
      </c>
      <c r="DG34" s="385">
        <f>HLOOKUP(DG$28,源—天维度!$HS$2:$RC$23,天维度!$Q34,FALSE)</f>
        <v>0</v>
      </c>
      <c r="DH34" s="385">
        <f>HLOOKUP(DH$28,源—天维度!$HS$2:$RC$23,天维度!$Q34,FALSE)</f>
        <v>0</v>
      </c>
      <c r="DI34" s="385">
        <f>HLOOKUP(DI$28,源—天维度!$HS$2:$RC$23,天维度!$Q34,FALSE)</f>
        <v>0</v>
      </c>
      <c r="DJ34" s="385">
        <f>HLOOKUP(DJ$28,源—天维度!$HS$2:$RC$23,天维度!$Q34,FALSE)</f>
        <v>0</v>
      </c>
      <c r="DK34" s="385">
        <f>HLOOKUP(DK$28,源—天维度!$HS$2:$RC$23,天维度!$Q34,FALSE)</f>
        <v>0</v>
      </c>
      <c r="DL34" s="385">
        <f>HLOOKUP(DL$28,源—天维度!$HS$2:$RC$23,天维度!$Q34,FALSE)</f>
        <v>0</v>
      </c>
      <c r="DM34" s="385">
        <f>HLOOKUP(DM$28,源—天维度!$HS$2:$RC$23,天维度!$Q34,FALSE)</f>
        <v>0</v>
      </c>
      <c r="DN34" s="385">
        <f>HLOOKUP(DN$28,源—天维度!$HS$2:$RC$23,天维度!$Q34,FALSE)</f>
        <v>0</v>
      </c>
      <c r="DO34" s="385">
        <f>HLOOKUP(DO$28,源—天维度!$HS$2:$RC$23,天维度!$Q34,FALSE)</f>
        <v>0</v>
      </c>
      <c r="DP34" s="385">
        <f>HLOOKUP(DP$28,源—天维度!$HS$2:$RC$23,天维度!$Q34,FALSE)</f>
        <v>0</v>
      </c>
      <c r="DQ34" s="385">
        <f>HLOOKUP(DQ$28,源—天维度!$HS$2:$RC$23,天维度!$Q34,FALSE)</f>
        <v>0</v>
      </c>
      <c r="DR34" s="385">
        <f>HLOOKUP(DR$28,源—天维度!$HS$2:$RC$23,天维度!$Q34,FALSE)</f>
        <v>0</v>
      </c>
      <c r="DS34" s="385">
        <f>HLOOKUP(DS$28,源—天维度!$HS$2:$RC$23,天维度!$Q34,FALSE)</f>
        <v>0</v>
      </c>
      <c r="DT34" s="385">
        <f>HLOOKUP(DT$28,源—天维度!$HS$2:$RC$23,天维度!$Q34,FALSE)</f>
        <v>0</v>
      </c>
      <c r="DU34" s="385">
        <f>HLOOKUP(DU$28,源—天维度!$HS$2:$RC$23,天维度!$Q34,FALSE)</f>
        <v>0</v>
      </c>
      <c r="DV34" s="385">
        <f>HLOOKUP(DV$28,源—天维度!$HS$2:$RC$23,天维度!$Q34,FALSE)</f>
        <v>0</v>
      </c>
      <c r="DW34" s="385">
        <f>HLOOKUP(DW$28,源—天维度!$HS$2:$RC$23,天维度!$Q34,FALSE)</f>
        <v>0</v>
      </c>
      <c r="DX34" s="385">
        <f>HLOOKUP(DX$28,源—天维度!$HS$2:$RC$23,天维度!$Q34,FALSE)</f>
        <v>0</v>
      </c>
      <c r="DY34" s="385">
        <f>HLOOKUP(DY$28,源—天维度!$HS$2:$RC$23,天维度!$Q34,FALSE)</f>
        <v>0</v>
      </c>
      <c r="DZ34" s="385">
        <f>HLOOKUP(DZ$28,源—天维度!$HS$2:$RC$23,天维度!$Q34,FALSE)</f>
        <v>0</v>
      </c>
      <c r="EA34" s="385">
        <f>HLOOKUP(EA$28,源—天维度!$HS$2:$RC$23,天维度!$Q34,FALSE)</f>
        <v>0</v>
      </c>
      <c r="EB34" s="385">
        <f>HLOOKUP(EB$28,源—天维度!$HS$2:$RC$23,天维度!$Q34,FALSE)</f>
        <v>0</v>
      </c>
      <c r="EC34" s="385">
        <f>HLOOKUP(EC$28,源—天维度!$HS$2:$RC$23,天维度!$Q34,FALSE)</f>
        <v>0</v>
      </c>
      <c r="ED34" s="385">
        <f>HLOOKUP(ED$28,源—天维度!$HS$2:$RC$23,天维度!$Q34,FALSE)</f>
        <v>0</v>
      </c>
      <c r="EE34" s="385">
        <f>HLOOKUP(EE$28,源—天维度!$HS$2:$RC$23,天维度!$Q34,FALSE)</f>
        <v>0</v>
      </c>
      <c r="EF34" s="385">
        <f>HLOOKUP(EF$28,源—天维度!$HS$2:$RC$23,天维度!$Q34,FALSE)</f>
        <v>0</v>
      </c>
      <c r="EG34" s="385">
        <f>HLOOKUP(EG$28,源—天维度!$HS$2:$RC$23,天维度!$Q34,FALSE)</f>
        <v>0</v>
      </c>
      <c r="EH34" s="385">
        <f>HLOOKUP(EH$28,源—天维度!$HS$2:$RC$23,天维度!$Q34,FALSE)</f>
        <v>0</v>
      </c>
      <c r="EI34" s="385">
        <f>HLOOKUP(EI$28,源—天维度!$HS$2:$RC$23,天维度!$Q34,FALSE)</f>
        <v>0</v>
      </c>
      <c r="EJ34" s="385">
        <f>HLOOKUP(EJ$28,源—天维度!$HS$2:$RC$23,天维度!$Q34,FALSE)</f>
        <v>0</v>
      </c>
      <c r="EK34" s="385">
        <f>HLOOKUP(EK$28,源—天维度!$HS$2:$RC$23,天维度!$Q34,FALSE)</f>
        <v>0</v>
      </c>
      <c r="EL34" s="385">
        <f>HLOOKUP(EL$28,源—天维度!$HS$2:$RC$23,天维度!$Q34,FALSE)</f>
        <v>0</v>
      </c>
      <c r="EM34" s="385">
        <f>HLOOKUP(EM$28,源—天维度!$HS$2:$RC$23,天维度!$Q34,FALSE)</f>
        <v>0</v>
      </c>
      <c r="EN34" s="385">
        <f>HLOOKUP(EN$28,源—天维度!$HS$2:$RC$23,天维度!$Q34,FALSE)</f>
        <v>0</v>
      </c>
      <c r="EO34" s="385">
        <f>HLOOKUP(EO$28,源—天维度!$HS$2:$RC$23,天维度!$Q34,FALSE)</f>
        <v>0</v>
      </c>
      <c r="EP34" s="385">
        <f>HLOOKUP(EP$28,源—天维度!$HS$2:$RC$23,天维度!$Q34,FALSE)</f>
        <v>0</v>
      </c>
    </row>
    <row r="35" spans="17:177">
      <c r="Q35" s="26">
        <v>15</v>
      </c>
      <c r="R35" s="383" t="s">
        <v>667</v>
      </c>
      <c r="S35" s="385">
        <f>HLOOKUP(S$28,源—天维度!$B$2:$HP$23,$Q35,FALSE)</f>
        <v>8.0000000000000004E-4</v>
      </c>
      <c r="T35" s="385">
        <f>HLOOKUP(T$28,源—天维度!$B$2:$HP$23,$Q35,FALSE)</f>
        <v>8.0000000000000004E-4</v>
      </c>
      <c r="U35" s="385">
        <f>HLOOKUP(U$28,源—天维度!$B$2:$HP$23,$Q35,FALSE)</f>
        <v>0</v>
      </c>
      <c r="V35" s="385">
        <f>HLOOKUP(V$28,源—天维度!$B$2:$HP$23,$Q35,FALSE)</f>
        <v>1.1999999999999999E-3</v>
      </c>
      <c r="W35" s="385">
        <f>HLOOKUP(W$28,源—天维度!$B$2:$HP$23,$Q35,FALSE)</f>
        <v>8.0000000000000004E-4</v>
      </c>
      <c r="X35" s="385">
        <f>HLOOKUP(X$28,源—天维度!$B$2:$HP$23,$Q35,FALSE)</f>
        <v>1.1999999999999999E-3</v>
      </c>
      <c r="Y35" s="385">
        <f>HLOOKUP(Y$28,源—天维度!$B$2:$HP$23,$Q35,FALSE)</f>
        <v>2E-3</v>
      </c>
      <c r="Z35" s="385">
        <f>HLOOKUP(Z$28,源—天维度!$B$2:$HP$23,$Q35,FALSE)</f>
        <v>1.1999999999999999E-3</v>
      </c>
      <c r="AA35" s="385">
        <f>HLOOKUP(AA$28,源—天维度!$B$2:$HP$23,$Q35,FALSE)</f>
        <v>0</v>
      </c>
      <c r="AB35" s="385">
        <f>HLOOKUP(AB$28,源—天维度!$B$2:$HP$23,$Q35,FALSE)</f>
        <v>1.1999999999999999E-3</v>
      </c>
      <c r="AC35" s="385">
        <f>HLOOKUP(AC$28,源—天维度!$B$2:$HP$23,$Q35,FALSE)</f>
        <v>1.6000000000000001E-3</v>
      </c>
      <c r="AD35" s="385">
        <f>HLOOKUP(AD$28,源—天维度!$B$2:$HP$23,$Q35,FALSE)</f>
        <v>3.5000000000000001E-3</v>
      </c>
      <c r="AE35" s="385">
        <f>HLOOKUP(AE$28,源—天维度!$B$2:$HP$23,$Q35,FALSE)</f>
        <v>1.8E-3</v>
      </c>
      <c r="AF35" s="385">
        <f>HLOOKUP(AF$28,源—天维度!$B$2:$HP$23,$Q35,FALSE)</f>
        <v>2.7000000000000001E-3</v>
      </c>
      <c r="AG35" s="385">
        <f>HLOOKUP(AG$28,源—天维度!$B$2:$HP$23,$Q35,FALSE)</f>
        <v>1E-3</v>
      </c>
      <c r="AH35" s="385">
        <f>HLOOKUP(AH$28,源—天维度!$B$2:$HP$23,$Q35,FALSE)</f>
        <v>3.0999999999999999E-3</v>
      </c>
      <c r="AI35" s="385">
        <f>HLOOKUP(AI$28,源—天维度!$B$2:$HP$23,$Q35,FALSE)</f>
        <v>2.9999999999999997E-4</v>
      </c>
      <c r="AJ35" s="385">
        <f>HLOOKUP(AJ$28,源—天维度!$B$2:$HP$23,$Q35,FALSE)</f>
        <v>1.8E-3</v>
      </c>
      <c r="AK35" s="385">
        <f>HLOOKUP(AK$28,源—天维度!$B$2:$HP$23,$Q35,FALSE)</f>
        <v>1E-3</v>
      </c>
      <c r="AL35" s="385">
        <f>HLOOKUP(AL$28,源—天维度!$B$2:$HP$23,$Q35,FALSE)</f>
        <v>1.6999999999999999E-3</v>
      </c>
      <c r="AM35" s="385">
        <f>HLOOKUP(AM$28,源—天维度!$B$2:$HP$23,$Q35,FALSE)</f>
        <v>1.1000000000000001E-3</v>
      </c>
      <c r="AN35" s="385">
        <f>HLOOKUP(AN$28,源—天维度!$B$2:$HP$23,$Q35,FALSE)</f>
        <v>1.8E-3</v>
      </c>
      <c r="AO35" s="385">
        <f>HLOOKUP(AO$28,源—天维度!$B$2:$HP$23,$Q35,FALSE)</f>
        <v>1.9E-3</v>
      </c>
      <c r="AP35" s="385">
        <f>HLOOKUP(AP$28,源—天维度!$B$2:$HP$23,$Q35,FALSE)</f>
        <v>2.3E-3</v>
      </c>
      <c r="AQ35" s="385">
        <f>HLOOKUP(AQ$28,源—天维度!$B$2:$HP$23,$Q35,FALSE)</f>
        <v>2.0999999999999999E-3</v>
      </c>
      <c r="AR35" s="385">
        <f>HLOOKUP(AR$28,源—天维度!$B$2:$HP$23,$Q35,FALSE)</f>
        <v>1.2999999999999999E-3</v>
      </c>
      <c r="AS35" s="385">
        <f>HLOOKUP(AS$28,源—天维度!$B$2:$HP$23,$Q35,FALSE)</f>
        <v>1E-3</v>
      </c>
      <c r="AT35" s="385">
        <f>HLOOKUP(AT$28,源—天维度!$B$2:$HP$23,$Q35,FALSE)</f>
        <v>2.0999999999999999E-3</v>
      </c>
      <c r="AU35" s="385">
        <f>HLOOKUP(AU$28,源—天维度!$B$2:$HP$23,$Q35,FALSE)</f>
        <v>1.8E-3</v>
      </c>
      <c r="AV35" s="385">
        <f>HLOOKUP(AV$28,源—天维度!$B$2:$HP$23,$Q35,FALSE)</f>
        <v>1.2999999999999999E-3</v>
      </c>
      <c r="AW35" s="385">
        <f>HLOOKUP(AW$28,源—天维度!$B$2:$HP$23,$Q35,FALSE)</f>
        <v>1.5E-3</v>
      </c>
      <c r="AX35" s="385">
        <f>HLOOKUP(AX$28,源—天维度!$B$2:$HP$23,$Q35,FALSE)</f>
        <v>2E-3</v>
      </c>
      <c r="AY35" s="385">
        <f>HLOOKUP(AY$28,源—天维度!$B$2:$HP$23,$Q35,FALSE)</f>
        <v>1.8E-3</v>
      </c>
      <c r="AZ35" s="385">
        <f>HLOOKUP(AZ$28,源—天维度!$B$2:$HP$23,$Q35,FALSE)</f>
        <v>2.3E-3</v>
      </c>
      <c r="BA35" s="385">
        <f>HLOOKUP(BA$28,源—天维度!$B$2:$HP$23,$Q35,FALSE)</f>
        <v>2.3999999999999998E-3</v>
      </c>
      <c r="BB35" s="385">
        <f>HLOOKUP(BB$28,源—天维度!$B$2:$HP$23,$Q35,FALSE)</f>
        <v>2.0999999999999999E-3</v>
      </c>
      <c r="BC35" s="385">
        <f>HLOOKUP(BC$28,源—天维度!$B$2:$HP$23,$Q35,FALSE)</f>
        <v>3.2000000000000002E-3</v>
      </c>
      <c r="BD35" s="385">
        <f>HLOOKUP(BD$28,源—天维度!$B$2:$HP$23,$Q35,FALSE)</f>
        <v>3.3999999999999998E-3</v>
      </c>
      <c r="BE35" s="385">
        <f>HLOOKUP(BE$28,源—天维度!$B$2:$HP$23,$Q35,FALSE)</f>
        <v>1.9E-3</v>
      </c>
      <c r="BF35" s="385">
        <f>HLOOKUP(BF$28,源—天维度!$B$2:$HP$23,$Q35,FALSE)</f>
        <v>2E-3</v>
      </c>
      <c r="BG35" s="385">
        <f>HLOOKUP(BG$28,源—天维度!$B$2:$HP$23,$Q35,FALSE)</f>
        <v>1.5E-3</v>
      </c>
      <c r="BH35" s="385">
        <f>HLOOKUP(BH$28,源—天维度!$B$2:$HP$23,$Q35,FALSE)</f>
        <v>1.2999999999999999E-3</v>
      </c>
      <c r="BI35" s="385">
        <f>HLOOKUP(BI$28,源—天维度!$B$2:$HP$23,$Q35,FALSE)</f>
        <v>4.4000000000000003E-3</v>
      </c>
      <c r="BJ35" s="385">
        <f>HLOOKUP(BJ$28,源—天维度!$B$2:$HP$23,$Q35,FALSE)</f>
        <v>4.7000000000000002E-3</v>
      </c>
      <c r="BK35" s="385">
        <f>HLOOKUP(BK$28,源—天维度!$B$2:$HP$23,$Q35,FALSE)</f>
        <v>5.1000000000000004E-3</v>
      </c>
      <c r="BL35" s="385">
        <f>HLOOKUP(BL$28,源—天维度!$B$2:$HP$23,$Q35,FALSE)</f>
        <v>5.4000000000000003E-3</v>
      </c>
      <c r="BM35" s="385">
        <f>HLOOKUP(BM$28,源—天维度!$B$2:$HP$23,$Q35,FALSE)</f>
        <v>4.7999999999999996E-3</v>
      </c>
      <c r="BN35" s="385">
        <f>HLOOKUP(BN$28,源—天维度!$B$2:$HP$23,$Q35,FALSE)</f>
        <v>4.5999999999999999E-3</v>
      </c>
      <c r="BO35" s="385">
        <f>HLOOKUP(BO$28,源—天维度!$B$2:$HP$23,$Q35,FALSE)</f>
        <v>6.4000000000000003E-3</v>
      </c>
      <c r="BP35" s="385">
        <f>HLOOKUP(BP$28,源—天维度!$B$2:$HP$23,$Q35,FALSE)</f>
        <v>1.5699999999999999E-2</v>
      </c>
      <c r="BQ35" s="385">
        <f>HLOOKUP(BQ$28,源—天维度!$B$2:$HP$23,$Q35,FALSE)</f>
        <v>2.7099999999999999E-2</v>
      </c>
      <c r="BR35" s="385">
        <f>HLOOKUP(BR$28,源—天维度!$B$2:$HP$23,$Q35,FALSE)</f>
        <v>0</v>
      </c>
      <c r="BS35" s="385">
        <f>HLOOKUP(BS$28,源—天维度!$B$2:$HP$23,$Q35,FALSE)</f>
        <v>0</v>
      </c>
      <c r="BT35" s="385">
        <f>HLOOKUP(BT$28,源—天维度!$B$2:$HP$23,$Q35,FALSE)</f>
        <v>0</v>
      </c>
      <c r="BU35" s="385">
        <f>HLOOKUP(BU$28,源—天维度!$B$2:$HP$23,$Q35,FALSE)</f>
        <v>0</v>
      </c>
      <c r="BV35" s="385">
        <f>HLOOKUP(BV$28,源—天维度!$B$2:$HP$23,$Q35,FALSE)</f>
        <v>0</v>
      </c>
      <c r="BW35" s="385">
        <f>HLOOKUP(BW$28,源—天维度!$B$2:$HP$23,$Q35,FALSE)</f>
        <v>0</v>
      </c>
      <c r="BX35" s="385">
        <f>HLOOKUP(BX$28,源—天维度!$B$2:$HP$23,$Q35,FALSE)</f>
        <v>0</v>
      </c>
      <c r="BY35" s="385">
        <f>HLOOKUP(BY$28,源—天维度!$B$2:$HP$23,$Q35,FALSE)</f>
        <v>0</v>
      </c>
      <c r="BZ35" s="385">
        <f>HLOOKUP(BZ$28,源—天维度!$B$2:$HP$23,$Q35,FALSE)</f>
        <v>0</v>
      </c>
      <c r="CA35" s="385">
        <f>HLOOKUP(CA$28,源—天维度!$B$2:$HP$23,$Q35,FALSE)</f>
        <v>0</v>
      </c>
      <c r="CB35" s="385">
        <f>HLOOKUP(CB$28,源—天维度!$B$2:$HP$23,$Q35,FALSE)</f>
        <v>0</v>
      </c>
      <c r="CC35" s="385">
        <f>HLOOKUP(CC$28,源—天维度!$B$2:$HP$23,$Q35,FALSE)</f>
        <v>0</v>
      </c>
      <c r="CD35" s="385">
        <f>HLOOKUP(CD$28,源—天维度!$B$2:$HP$23,$Q35,FALSE)</f>
        <v>0</v>
      </c>
      <c r="CE35" s="385">
        <f>HLOOKUP(CE$28,源—天维度!$B$2:$HP$23,$Q35,FALSE)</f>
        <v>0</v>
      </c>
      <c r="CF35" s="385">
        <f>HLOOKUP(CF$28,源—天维度!$B$2:$HP$23,$Q35,FALSE)</f>
        <v>0</v>
      </c>
      <c r="CG35" s="385">
        <f>HLOOKUP(CG$28,源—天维度!$B$2:$HP$23,$Q35,FALSE)</f>
        <v>0</v>
      </c>
      <c r="CH35" s="385">
        <f>HLOOKUP(CH$28,源—天维度!$B$2:$HP$23,$Q35,FALSE)</f>
        <v>0</v>
      </c>
      <c r="CI35" s="385">
        <f>HLOOKUP(CI$28,源—天维度!$B$2:$HP$23,$Q35,FALSE)</f>
        <v>0</v>
      </c>
      <c r="CJ35" s="385">
        <f>HLOOKUP(CJ$28,源—天维度!$B$2:$HP$23,$Q35,FALSE)</f>
        <v>0</v>
      </c>
      <c r="CK35" s="385">
        <f>HLOOKUP(CK$28,源—天维度!$B$2:$HP$23,$Q35,FALSE)</f>
        <v>0</v>
      </c>
      <c r="CL35" s="385">
        <f>HLOOKUP(CL$28,源—天维度!$B$2:$HP$23,$Q35,FALSE)</f>
        <v>0</v>
      </c>
      <c r="CM35" s="385">
        <f>HLOOKUP(CM$28,源—天维度!$B$2:$HP$23,$Q35,FALSE)</f>
        <v>0</v>
      </c>
      <c r="CN35" s="385">
        <f>HLOOKUP(CN$28,源—天维度!$B$2:$HP$23,$Q35,FALSE)</f>
        <v>0</v>
      </c>
      <c r="CO35" s="385">
        <f>HLOOKUP(CO$28,源—天维度!$B$2:$HP$23,$Q35,FALSE)</f>
        <v>0</v>
      </c>
      <c r="CP35" s="385">
        <f>HLOOKUP(CP$28,源—天维度!$B$2:$HP$23,$Q35,FALSE)</f>
        <v>0</v>
      </c>
      <c r="CQ35" s="385">
        <f>HLOOKUP(CQ$28,源—天维度!$B$2:$HP$23,$Q35,FALSE)</f>
        <v>0</v>
      </c>
      <c r="CR35" s="385">
        <f>HLOOKUP(CR$28,源—天维度!$B$2:$HP$23,$Q35,FALSE)</f>
        <v>0</v>
      </c>
      <c r="CS35" s="385">
        <f>HLOOKUP(CS$28,源—天维度!$B$2:$HP$23,$Q35,FALSE)</f>
        <v>0</v>
      </c>
      <c r="CT35" s="385">
        <f>HLOOKUP(CT$28,源—天维度!$B$2:$HP$23,$Q35,FALSE)</f>
        <v>0</v>
      </c>
      <c r="CW35" s="385">
        <f>HLOOKUP(CW$28,源—天维度!$HS$2:$RC$23,天维度!$Q35,FALSE)</f>
        <v>0</v>
      </c>
      <c r="CX35" s="385">
        <f>HLOOKUP(CX$28,源—天维度!$HS$2:$RC$23,天维度!$Q35,FALSE)</f>
        <v>0</v>
      </c>
      <c r="CY35" s="385">
        <f>HLOOKUP(CY$28,源—天维度!$HS$2:$RC$23,天维度!$Q35,FALSE)</f>
        <v>0</v>
      </c>
      <c r="CZ35" s="385">
        <f>HLOOKUP(CZ$28,源—天维度!$HS$2:$RC$23,天维度!$Q35,FALSE)</f>
        <v>0</v>
      </c>
      <c r="DA35" s="385">
        <f>HLOOKUP(DA$28,源—天维度!$HS$2:$RC$23,天维度!$Q35,FALSE)</f>
        <v>0</v>
      </c>
      <c r="DB35" s="385">
        <f>HLOOKUP(DB$28,源—天维度!$HS$2:$RC$23,天维度!$Q35,FALSE)</f>
        <v>0</v>
      </c>
      <c r="DC35" s="385">
        <f>HLOOKUP(DC$28,源—天维度!$HS$2:$RC$23,天维度!$Q35,FALSE)</f>
        <v>0</v>
      </c>
      <c r="DD35" s="385">
        <f>HLOOKUP(DD$28,源—天维度!$HS$2:$RC$23,天维度!$Q35,FALSE)</f>
        <v>0</v>
      </c>
      <c r="DE35" s="385">
        <f>HLOOKUP(DE$28,源—天维度!$HS$2:$RC$23,天维度!$Q35,FALSE)</f>
        <v>0</v>
      </c>
      <c r="DF35" s="385">
        <f>HLOOKUP(DF$28,源—天维度!$HS$2:$RC$23,天维度!$Q35,FALSE)</f>
        <v>0</v>
      </c>
      <c r="DG35" s="385">
        <f>HLOOKUP(DG$28,源—天维度!$HS$2:$RC$23,天维度!$Q35,FALSE)</f>
        <v>0</v>
      </c>
      <c r="DH35" s="385">
        <f>HLOOKUP(DH$28,源—天维度!$HS$2:$RC$23,天维度!$Q35,FALSE)</f>
        <v>0</v>
      </c>
      <c r="DI35" s="385">
        <f>HLOOKUP(DI$28,源—天维度!$HS$2:$RC$23,天维度!$Q35,FALSE)</f>
        <v>0</v>
      </c>
      <c r="DJ35" s="385">
        <f>HLOOKUP(DJ$28,源—天维度!$HS$2:$RC$23,天维度!$Q35,FALSE)</f>
        <v>0</v>
      </c>
      <c r="DK35" s="385">
        <f>HLOOKUP(DK$28,源—天维度!$HS$2:$RC$23,天维度!$Q35,FALSE)</f>
        <v>0</v>
      </c>
      <c r="DL35" s="385">
        <f>HLOOKUP(DL$28,源—天维度!$HS$2:$RC$23,天维度!$Q35,FALSE)</f>
        <v>0</v>
      </c>
      <c r="DM35" s="385">
        <f>HLOOKUP(DM$28,源—天维度!$HS$2:$RC$23,天维度!$Q35,FALSE)</f>
        <v>0</v>
      </c>
      <c r="DN35" s="385">
        <f>HLOOKUP(DN$28,源—天维度!$HS$2:$RC$23,天维度!$Q35,FALSE)</f>
        <v>0</v>
      </c>
      <c r="DO35" s="385">
        <f>HLOOKUP(DO$28,源—天维度!$HS$2:$RC$23,天维度!$Q35,FALSE)</f>
        <v>0</v>
      </c>
      <c r="DP35" s="385">
        <f>HLOOKUP(DP$28,源—天维度!$HS$2:$RC$23,天维度!$Q35,FALSE)</f>
        <v>0</v>
      </c>
      <c r="DQ35" s="385">
        <f>HLOOKUP(DQ$28,源—天维度!$HS$2:$RC$23,天维度!$Q35,FALSE)</f>
        <v>0</v>
      </c>
      <c r="DR35" s="385">
        <f>HLOOKUP(DR$28,源—天维度!$HS$2:$RC$23,天维度!$Q35,FALSE)</f>
        <v>0</v>
      </c>
      <c r="DS35" s="385">
        <f>HLOOKUP(DS$28,源—天维度!$HS$2:$RC$23,天维度!$Q35,FALSE)</f>
        <v>0</v>
      </c>
      <c r="DT35" s="385">
        <f>HLOOKUP(DT$28,源—天维度!$HS$2:$RC$23,天维度!$Q35,FALSE)</f>
        <v>0</v>
      </c>
      <c r="DU35" s="385">
        <f>HLOOKUP(DU$28,源—天维度!$HS$2:$RC$23,天维度!$Q35,FALSE)</f>
        <v>0</v>
      </c>
      <c r="DV35" s="385">
        <f>HLOOKUP(DV$28,源—天维度!$HS$2:$RC$23,天维度!$Q35,FALSE)</f>
        <v>0</v>
      </c>
      <c r="DW35" s="385">
        <f>HLOOKUP(DW$28,源—天维度!$HS$2:$RC$23,天维度!$Q35,FALSE)</f>
        <v>0</v>
      </c>
      <c r="DX35" s="385">
        <f>HLOOKUP(DX$28,源—天维度!$HS$2:$RC$23,天维度!$Q35,FALSE)</f>
        <v>0</v>
      </c>
      <c r="DY35" s="385">
        <f>HLOOKUP(DY$28,源—天维度!$HS$2:$RC$23,天维度!$Q35,FALSE)</f>
        <v>0</v>
      </c>
      <c r="DZ35" s="385">
        <f>HLOOKUP(DZ$28,源—天维度!$HS$2:$RC$23,天维度!$Q35,FALSE)</f>
        <v>0</v>
      </c>
      <c r="EA35" s="385">
        <f>HLOOKUP(EA$28,源—天维度!$HS$2:$RC$23,天维度!$Q35,FALSE)</f>
        <v>0</v>
      </c>
      <c r="EB35" s="385">
        <f>HLOOKUP(EB$28,源—天维度!$HS$2:$RC$23,天维度!$Q35,FALSE)</f>
        <v>0</v>
      </c>
      <c r="EC35" s="385">
        <f>HLOOKUP(EC$28,源—天维度!$HS$2:$RC$23,天维度!$Q35,FALSE)</f>
        <v>0</v>
      </c>
      <c r="ED35" s="385">
        <f>HLOOKUP(ED$28,源—天维度!$HS$2:$RC$23,天维度!$Q35,FALSE)</f>
        <v>0</v>
      </c>
      <c r="EE35" s="385">
        <f>HLOOKUP(EE$28,源—天维度!$HS$2:$RC$23,天维度!$Q35,FALSE)</f>
        <v>0</v>
      </c>
      <c r="EF35" s="385">
        <f>HLOOKUP(EF$28,源—天维度!$HS$2:$RC$23,天维度!$Q35,FALSE)</f>
        <v>0</v>
      </c>
      <c r="EG35" s="385">
        <f>HLOOKUP(EG$28,源—天维度!$HS$2:$RC$23,天维度!$Q35,FALSE)</f>
        <v>0</v>
      </c>
      <c r="EH35" s="385">
        <f>HLOOKUP(EH$28,源—天维度!$HS$2:$RC$23,天维度!$Q35,FALSE)</f>
        <v>0</v>
      </c>
      <c r="EI35" s="385">
        <f>HLOOKUP(EI$28,源—天维度!$HS$2:$RC$23,天维度!$Q35,FALSE)</f>
        <v>0</v>
      </c>
      <c r="EJ35" s="385">
        <f>HLOOKUP(EJ$28,源—天维度!$HS$2:$RC$23,天维度!$Q35,FALSE)</f>
        <v>0</v>
      </c>
      <c r="EK35" s="385">
        <f>HLOOKUP(EK$28,源—天维度!$HS$2:$RC$23,天维度!$Q35,FALSE)</f>
        <v>0</v>
      </c>
      <c r="EL35" s="385">
        <f>HLOOKUP(EL$28,源—天维度!$HS$2:$RC$23,天维度!$Q35,FALSE)</f>
        <v>0</v>
      </c>
      <c r="EM35" s="385">
        <f>HLOOKUP(EM$28,源—天维度!$HS$2:$RC$23,天维度!$Q35,FALSE)</f>
        <v>0</v>
      </c>
      <c r="EN35" s="385">
        <f>HLOOKUP(EN$28,源—天维度!$HS$2:$RC$23,天维度!$Q35,FALSE)</f>
        <v>0</v>
      </c>
      <c r="EO35" s="385">
        <f>HLOOKUP(EO$28,源—天维度!$HS$2:$RC$23,天维度!$Q35,FALSE)</f>
        <v>0</v>
      </c>
      <c r="EP35" s="385">
        <f>HLOOKUP(EP$28,源—天维度!$HS$2:$RC$23,天维度!$Q35,FALSE)</f>
        <v>0</v>
      </c>
    </row>
    <row r="38" spans="17:177">
      <c r="R38" s="25" t="s">
        <v>694</v>
      </c>
      <c r="S38" s="26" t="s">
        <v>695</v>
      </c>
    </row>
    <row r="39" spans="17:177">
      <c r="R39" s="383" t="s">
        <v>661</v>
      </c>
    </row>
    <row r="40" spans="17:177">
      <c r="R40" s="383" t="s">
        <v>662</v>
      </c>
    </row>
    <row r="41" spans="17:177">
      <c r="R41" s="383" t="s">
        <v>663</v>
      </c>
    </row>
    <row r="42" spans="17:177">
      <c r="R42" s="383" t="s">
        <v>664</v>
      </c>
    </row>
    <row r="43" spans="17:177">
      <c r="R43" s="383" t="s">
        <v>665</v>
      </c>
    </row>
    <row r="44" spans="17:177">
      <c r="R44" s="383" t="s">
        <v>666</v>
      </c>
    </row>
    <row r="45" spans="17:177">
      <c r="R45" s="383" t="s">
        <v>667</v>
      </c>
    </row>
    <row r="46" spans="17:177">
      <c r="R46" s="383"/>
    </row>
    <row r="47" spans="17:177">
      <c r="R47" s="383"/>
    </row>
    <row r="48" spans="17:177">
      <c r="R48" s="383"/>
    </row>
    <row r="49" spans="18:23">
      <c r="S49" s="26">
        <f>YEAR(S50)*100+MONTH(S50)</f>
        <v>201507</v>
      </c>
      <c r="T49" s="26">
        <f>YEAR(T50)*100+MONTH(T50)</f>
        <v>201506</v>
      </c>
      <c r="U49" s="26">
        <f>YEAR(U50)*100+MONTH(U50)</f>
        <v>201407</v>
      </c>
    </row>
    <row r="50" spans="18:23">
      <c r="R50" s="25" t="s">
        <v>677</v>
      </c>
      <c r="S50" s="61">
        <f>R8</f>
        <v>42186</v>
      </c>
      <c r="T50" s="61">
        <f>R9</f>
        <v>42156</v>
      </c>
      <c r="U50" s="61">
        <f>R10</f>
        <v>41821</v>
      </c>
      <c r="V50" s="26" t="s">
        <v>675</v>
      </c>
      <c r="W50" s="26" t="s">
        <v>676</v>
      </c>
    </row>
    <row r="51" spans="18:23">
      <c r="R51" s="383" t="s">
        <v>678</v>
      </c>
      <c r="S51" s="208">
        <f>AVERAGEIF($S$12:$CT$12,$S$49,$S15:$CT15)</f>
        <v>1.7225806451612901E-3</v>
      </c>
      <c r="T51" s="208">
        <f>AVERAGEIF($S$12:$CT$12,$T$49,$S15:$CT15)</f>
        <v>2.4166666666666664E-3</v>
      </c>
      <c r="U51" s="208">
        <f>AVERAGEIF($CW$12:$EP$12,$U$49,$CW15:$EP15)</f>
        <v>1.7967741935483866E-3</v>
      </c>
      <c r="V51" s="32">
        <f>S51/T51-1</f>
        <v>-0.2872080088987764</v>
      </c>
      <c r="W51" s="32">
        <f>S51/U51-1</f>
        <v>-4.1292639138240439E-2</v>
      </c>
    </row>
    <row r="52" spans="18:23">
      <c r="R52" s="383" t="s">
        <v>682</v>
      </c>
      <c r="S52" s="208">
        <f t="shared" ref="S52:S57" si="12">AVERAGEIF($S$12:$CT$12,$S$49,$S16:$CT16)</f>
        <v>1.741935483870968E-3</v>
      </c>
      <c r="T52" s="208">
        <f t="shared" ref="T52:T57" si="13">AVERAGEIF($S$12:$CT$12,$T$49,$S16:$CT16)</f>
        <v>3.3899999999999998E-3</v>
      </c>
      <c r="U52" s="208">
        <f t="shared" ref="U52:U57" si="14">AVERAGEIF($CW$12:$EP$12,$U$49,$CW16:$EP16)</f>
        <v>1.3935483870967742E-3</v>
      </c>
      <c r="V52" s="32">
        <f t="shared" ref="V52:V57" si="15">S52/T52-1</f>
        <v>-0.48615472452183828</v>
      </c>
      <c r="W52" s="32">
        <f t="shared" ref="W52:W57" si="16">S52/U52-1</f>
        <v>0.25000000000000022</v>
      </c>
    </row>
    <row r="53" spans="18:23">
      <c r="R53" s="383" t="s">
        <v>681</v>
      </c>
      <c r="S53" s="208">
        <f t="shared" si="12"/>
        <v>9.5161290322580633E-4</v>
      </c>
      <c r="T53" s="208">
        <f t="shared" si="13"/>
        <v>1.2333333333333332E-3</v>
      </c>
      <c r="U53" s="208">
        <f t="shared" si="14"/>
        <v>8.9032258064516143E-4</v>
      </c>
      <c r="V53" s="32">
        <f t="shared" si="15"/>
        <v>-0.22842197035745426</v>
      </c>
      <c r="W53" s="32">
        <f t="shared" si="16"/>
        <v>6.8840579710144567E-2</v>
      </c>
    </row>
    <row r="54" spans="18:23">
      <c r="R54" s="383" t="s">
        <v>679</v>
      </c>
      <c r="S54" s="208">
        <f t="shared" si="12"/>
        <v>7.2258064516129018E-4</v>
      </c>
      <c r="T54" s="208">
        <f t="shared" si="13"/>
        <v>1.14E-3</v>
      </c>
      <c r="U54" s="208">
        <f t="shared" si="14"/>
        <v>8.0322580645161281E-4</v>
      </c>
      <c r="V54" s="32">
        <f t="shared" si="15"/>
        <v>-0.36615732880588581</v>
      </c>
      <c r="W54" s="32">
        <f t="shared" si="16"/>
        <v>-0.10040160642570284</v>
      </c>
    </row>
    <row r="55" spans="18:23">
      <c r="R55" s="383" t="s">
        <v>680</v>
      </c>
      <c r="S55" s="208">
        <f t="shared" si="12"/>
        <v>1.354838709677419E-3</v>
      </c>
      <c r="T55" s="208">
        <f t="shared" si="13"/>
        <v>2.3033333333333334E-3</v>
      </c>
      <c r="U55" s="208">
        <f t="shared" si="14"/>
        <v>1.5193548387096778E-3</v>
      </c>
      <c r="V55" s="32">
        <f t="shared" si="15"/>
        <v>-0.41179216656551998</v>
      </c>
      <c r="W55" s="32">
        <f t="shared" si="16"/>
        <v>-0.10828025477707048</v>
      </c>
    </row>
    <row r="56" spans="18:23">
      <c r="R56" s="383" t="s">
        <v>683</v>
      </c>
      <c r="S56" s="208">
        <f t="shared" si="12"/>
        <v>8.8064516129032278E-4</v>
      </c>
      <c r="T56" s="208">
        <f t="shared" si="13"/>
        <v>8.8000000000000003E-4</v>
      </c>
      <c r="U56" s="208">
        <f t="shared" si="14"/>
        <v>0</v>
      </c>
      <c r="V56" s="32">
        <f t="shared" si="15"/>
        <v>7.3313782991224485E-4</v>
      </c>
      <c r="W56" s="32" t="e">
        <f t="shared" si="16"/>
        <v>#DIV/0!</v>
      </c>
    </row>
    <row r="57" spans="18:23">
      <c r="R57" s="383" t="s">
        <v>684</v>
      </c>
      <c r="S57" s="208">
        <f t="shared" si="12"/>
        <v>4.0645161290322584E-4</v>
      </c>
      <c r="T57" s="208">
        <f t="shared" si="13"/>
        <v>1.3200000000000002E-3</v>
      </c>
      <c r="U57" s="208">
        <f t="shared" si="14"/>
        <v>0</v>
      </c>
      <c r="V57" s="32">
        <f t="shared" si="15"/>
        <v>-0.6920821114369502</v>
      </c>
      <c r="W57" s="32" t="e">
        <f t="shared" si="16"/>
        <v>#DIV/0!</v>
      </c>
    </row>
    <row r="61" spans="18:23">
      <c r="S61" s="26">
        <f>YEAR(S62)*100+MONTH(S62)</f>
        <v>201507</v>
      </c>
      <c r="T61" s="26">
        <f>YEAR(T62)*100+MONTH(T62)</f>
        <v>201506</v>
      </c>
      <c r="U61" s="26">
        <f>YEAR(U62)*100+MONTH(U62)</f>
        <v>201407</v>
      </c>
    </row>
    <row r="62" spans="18:23">
      <c r="R62" s="387" t="s">
        <v>685</v>
      </c>
      <c r="S62" s="61">
        <f>S50</f>
        <v>42186</v>
      </c>
      <c r="T62" s="61">
        <f>T50</f>
        <v>42156</v>
      </c>
      <c r="U62" s="61">
        <f>U50</f>
        <v>41821</v>
      </c>
      <c r="V62" s="26" t="s">
        <v>675</v>
      </c>
      <c r="W62" s="26" t="s">
        <v>676</v>
      </c>
    </row>
    <row r="63" spans="18:23">
      <c r="R63" s="383" t="s">
        <v>678</v>
      </c>
      <c r="S63" s="208">
        <f>AVERAGEIF($S$27:$CT$27,$S$61,$S29:$CT29)</f>
        <v>4.3966666666666659E-3</v>
      </c>
      <c r="T63" s="208">
        <f>AVERAGEIF($S$27:$CT$27,$T$61,$S29:$CT29)</f>
        <v>5.7299999999999999E-3</v>
      </c>
      <c r="U63" s="208">
        <f>AVERAGEIF($CW$27:$EP$27,$U$61,$CW29:$EP29)</f>
        <v>5.6322580645161305E-3</v>
      </c>
      <c r="V63" s="32">
        <f>S63/T63-1</f>
        <v>-0.23269342641070401</v>
      </c>
      <c r="W63" s="32">
        <f>S63/U63-1</f>
        <v>-0.21937762504772851</v>
      </c>
    </row>
    <row r="64" spans="18:23">
      <c r="R64" s="383" t="s">
        <v>682</v>
      </c>
      <c r="S64" s="208">
        <f t="shared" ref="S64:S69" si="17">AVERAGEIF($S$27:$CT$27,$S$61,$S30:$CT30)</f>
        <v>4.1300000000000009E-3</v>
      </c>
      <c r="T64" s="208">
        <f t="shared" ref="T64:T69" si="18">AVERAGEIF($S$27:$CT$27,$T$61,$S30:$CT30)</f>
        <v>7.7333333333333334E-3</v>
      </c>
      <c r="U64" s="208">
        <f t="shared" ref="U64:U69" si="19">AVERAGEIF($CW$27:$EP$27,$U$61,$CW30:$EP30)</f>
        <v>5.0096774193548405E-3</v>
      </c>
      <c r="V64" s="32">
        <f t="shared" ref="V64:V69" si="20">S64/T64-1</f>
        <v>-0.46594827586206888</v>
      </c>
      <c r="W64" s="32">
        <f t="shared" ref="W64:W69" si="21">S64/U64-1</f>
        <v>-0.17559562137797824</v>
      </c>
    </row>
    <row r="65" spans="18:23">
      <c r="R65" s="383" t="s">
        <v>681</v>
      </c>
      <c r="S65" s="208">
        <f t="shared" si="17"/>
        <v>2.0500000000000002E-3</v>
      </c>
      <c r="T65" s="208">
        <f t="shared" si="18"/>
        <v>2.5800000000000003E-3</v>
      </c>
      <c r="U65" s="208">
        <f t="shared" si="19"/>
        <v>2.1774193548387099E-3</v>
      </c>
      <c r="V65" s="32">
        <f t="shared" si="20"/>
        <v>-0.20542635658914732</v>
      </c>
      <c r="W65" s="32">
        <f t="shared" si="21"/>
        <v>-5.8518518518518525E-2</v>
      </c>
    </row>
    <row r="66" spans="18:23">
      <c r="R66" s="383" t="s">
        <v>679</v>
      </c>
      <c r="S66" s="208">
        <f t="shared" si="17"/>
        <v>1.5766666666666668E-3</v>
      </c>
      <c r="T66" s="208">
        <f t="shared" si="18"/>
        <v>1.9800000000000004E-3</v>
      </c>
      <c r="U66" s="208">
        <f t="shared" si="19"/>
        <v>1.8225806451612904E-3</v>
      </c>
      <c r="V66" s="32">
        <f t="shared" si="20"/>
        <v>-0.20370370370370383</v>
      </c>
      <c r="W66" s="32">
        <f t="shared" si="21"/>
        <v>-0.13492625368731559</v>
      </c>
    </row>
    <row r="67" spans="18:23">
      <c r="R67" s="383" t="s">
        <v>680</v>
      </c>
      <c r="S67" s="208">
        <f t="shared" si="17"/>
        <v>2.9933333333333335E-3</v>
      </c>
      <c r="T67" s="208">
        <f t="shared" si="18"/>
        <v>4.373333333333335E-3</v>
      </c>
      <c r="U67" s="208">
        <f t="shared" si="19"/>
        <v>4.1806451612903233E-3</v>
      </c>
      <c r="V67" s="32">
        <f t="shared" si="20"/>
        <v>-0.3155487804878051</v>
      </c>
      <c r="W67" s="32">
        <f t="shared" si="21"/>
        <v>-0.28400205761316877</v>
      </c>
    </row>
    <row r="68" spans="18:23">
      <c r="R68" s="383" t="s">
        <v>683</v>
      </c>
      <c r="S68" s="208">
        <f t="shared" si="17"/>
        <v>1.8866666666666669E-3</v>
      </c>
      <c r="T68" s="208">
        <f t="shared" si="18"/>
        <v>2.4533333333333334E-3</v>
      </c>
      <c r="U68" s="208">
        <f t="shared" si="19"/>
        <v>0</v>
      </c>
      <c r="V68" s="32">
        <f>S68/T68-1</f>
        <v>-0.23097826086956519</v>
      </c>
      <c r="W68" s="32" t="e">
        <f t="shared" si="21"/>
        <v>#DIV/0!</v>
      </c>
    </row>
    <row r="69" spans="18:23">
      <c r="R69" s="383" t="s">
        <v>684</v>
      </c>
      <c r="S69" s="208">
        <f t="shared" si="17"/>
        <v>1.48E-3</v>
      </c>
      <c r="T69" s="208">
        <f t="shared" si="18"/>
        <v>3.4533333333333334E-3</v>
      </c>
      <c r="U69" s="208">
        <f t="shared" si="19"/>
        <v>0</v>
      </c>
      <c r="V69" s="32">
        <f t="shared" si="20"/>
        <v>-0.5714285714285714</v>
      </c>
      <c r="W69" s="32" t="e">
        <f t="shared" si="21"/>
        <v>#DIV/0!</v>
      </c>
    </row>
  </sheetData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C43"/>
  <sheetViews>
    <sheetView workbookViewId="0">
      <selection activeCell="HQ35" sqref="HQ35"/>
    </sheetView>
  </sheetViews>
  <sheetFormatPr defaultColWidth="27.75" defaultRowHeight="13.5"/>
  <cols>
    <col min="1" max="1" width="9" customWidth="1"/>
    <col min="2" max="2" width="35.875" bestFit="1" customWidth="1"/>
    <col min="3" max="37" width="10.875" customWidth="1"/>
    <col min="38" max="43" width="9.5" bestFit="1" customWidth="1"/>
    <col min="44" max="64" width="10.5" bestFit="1" customWidth="1"/>
    <col min="65" max="73" width="9.5" bestFit="1" customWidth="1"/>
    <col min="74" max="95" width="10.5" bestFit="1" customWidth="1"/>
    <col min="96" max="104" width="9.5" bestFit="1" customWidth="1"/>
    <col min="105" max="125" width="10.5" bestFit="1" customWidth="1"/>
    <col min="126" max="134" width="9.5" bestFit="1" customWidth="1"/>
    <col min="135" max="156" width="10.5" bestFit="1" customWidth="1"/>
    <col min="157" max="165" width="9.5" bestFit="1" customWidth="1"/>
    <col min="166" max="184" width="10.5" bestFit="1" customWidth="1"/>
    <col min="185" max="193" width="9.5" bestFit="1" customWidth="1"/>
    <col min="194" max="215" width="10.5" bestFit="1" customWidth="1"/>
    <col min="216" max="224" width="9.5" bestFit="1" customWidth="1"/>
  </cols>
  <sheetData>
    <row r="2" spans="1:471">
      <c r="B2" s="276" t="s">
        <v>592</v>
      </c>
      <c r="C2" s="277">
        <v>42226</v>
      </c>
      <c r="D2" s="277">
        <v>42225</v>
      </c>
      <c r="E2" s="277">
        <v>42224</v>
      </c>
      <c r="F2" s="277">
        <v>42223</v>
      </c>
      <c r="G2" s="277">
        <v>42222</v>
      </c>
      <c r="H2" s="277">
        <v>42221</v>
      </c>
      <c r="I2" s="277">
        <v>42220</v>
      </c>
      <c r="J2" s="277">
        <v>42219</v>
      </c>
      <c r="K2" s="277">
        <v>42218</v>
      </c>
      <c r="L2" s="277">
        <v>42217</v>
      </c>
      <c r="M2" s="277">
        <v>42216</v>
      </c>
      <c r="N2" s="277">
        <v>42215</v>
      </c>
      <c r="O2" s="277">
        <v>42214</v>
      </c>
      <c r="P2" s="277">
        <v>42213</v>
      </c>
      <c r="Q2" s="277">
        <v>42212</v>
      </c>
      <c r="R2" s="277">
        <v>42211</v>
      </c>
      <c r="S2" s="277">
        <v>42210</v>
      </c>
      <c r="T2" s="277">
        <v>42209</v>
      </c>
      <c r="U2" s="277">
        <v>42208</v>
      </c>
      <c r="V2" s="277">
        <v>42207</v>
      </c>
      <c r="W2" s="277">
        <v>42206</v>
      </c>
      <c r="X2" s="277">
        <v>42205</v>
      </c>
      <c r="Y2" s="277">
        <v>42204</v>
      </c>
      <c r="Z2" s="277">
        <v>42203</v>
      </c>
      <c r="AA2" s="277">
        <v>42202</v>
      </c>
      <c r="AB2" s="277">
        <v>42201</v>
      </c>
      <c r="AC2" s="277">
        <v>42200</v>
      </c>
      <c r="AD2" s="277">
        <v>42199</v>
      </c>
      <c r="AE2" s="277">
        <v>42198</v>
      </c>
      <c r="AF2" s="277">
        <v>42197</v>
      </c>
      <c r="AG2" s="277">
        <v>42196</v>
      </c>
      <c r="AH2" s="277">
        <v>42195</v>
      </c>
      <c r="AI2" s="277">
        <v>42194</v>
      </c>
      <c r="AJ2" s="277">
        <v>42193</v>
      </c>
      <c r="AK2" s="277">
        <v>42192</v>
      </c>
      <c r="AL2" s="277">
        <v>42191</v>
      </c>
      <c r="AM2" s="277">
        <v>42190</v>
      </c>
      <c r="AN2" s="277">
        <v>42189</v>
      </c>
      <c r="AO2" s="277">
        <v>42188</v>
      </c>
      <c r="AP2" s="277">
        <v>42187</v>
      </c>
      <c r="AQ2" s="277">
        <v>42186</v>
      </c>
      <c r="AR2" s="277">
        <v>42185</v>
      </c>
      <c r="AS2" s="277">
        <v>42184</v>
      </c>
      <c r="AT2" s="277">
        <v>42183</v>
      </c>
      <c r="AU2" s="277">
        <v>42182</v>
      </c>
      <c r="AV2" s="277">
        <v>42181</v>
      </c>
      <c r="AW2" s="277">
        <v>42180</v>
      </c>
      <c r="AX2" s="277">
        <v>42179</v>
      </c>
      <c r="AY2" s="277">
        <v>42178</v>
      </c>
      <c r="AZ2" s="277">
        <v>42177</v>
      </c>
      <c r="BA2" s="277">
        <v>42176</v>
      </c>
      <c r="BB2" s="277">
        <v>42175</v>
      </c>
      <c r="BC2" s="277">
        <v>42174</v>
      </c>
      <c r="BD2" s="277">
        <v>42173</v>
      </c>
      <c r="BE2" s="277">
        <v>42172</v>
      </c>
      <c r="BF2" s="277">
        <v>42171</v>
      </c>
      <c r="BG2" s="277">
        <v>42170</v>
      </c>
      <c r="BH2" s="277">
        <v>42169</v>
      </c>
      <c r="BI2" s="277">
        <v>42168</v>
      </c>
      <c r="BJ2" s="277">
        <v>42167</v>
      </c>
      <c r="BK2" s="277">
        <v>42166</v>
      </c>
      <c r="BL2" s="277">
        <v>42165</v>
      </c>
      <c r="BM2" s="277">
        <v>42164</v>
      </c>
      <c r="BN2" s="277">
        <v>42163</v>
      </c>
      <c r="BO2" s="277">
        <v>42162</v>
      </c>
      <c r="BP2" s="277">
        <v>42161</v>
      </c>
      <c r="BQ2" s="277">
        <v>42160</v>
      </c>
      <c r="BR2" s="277">
        <v>42159</v>
      </c>
      <c r="BS2" s="277">
        <v>42158</v>
      </c>
      <c r="BT2" s="277">
        <v>42157</v>
      </c>
      <c r="BU2" s="277">
        <v>42156</v>
      </c>
      <c r="BV2" s="277">
        <v>42155</v>
      </c>
      <c r="BW2" s="277">
        <v>42154</v>
      </c>
      <c r="BX2" s="277">
        <v>42153</v>
      </c>
      <c r="BY2" s="277">
        <v>42152</v>
      </c>
      <c r="BZ2" s="277">
        <v>42151</v>
      </c>
      <c r="CA2" s="277">
        <v>42150</v>
      </c>
      <c r="CB2" s="277">
        <v>42149</v>
      </c>
      <c r="CC2" s="277">
        <v>42148</v>
      </c>
      <c r="CD2" s="277">
        <v>42147</v>
      </c>
      <c r="CE2" s="277">
        <v>42146</v>
      </c>
      <c r="CF2" s="277">
        <v>42145</v>
      </c>
      <c r="CG2" s="277">
        <v>42144</v>
      </c>
      <c r="CH2" s="277">
        <v>42143</v>
      </c>
      <c r="CI2" s="277">
        <v>42142</v>
      </c>
      <c r="CJ2" s="277">
        <v>42141</v>
      </c>
      <c r="CK2" s="277">
        <v>42140</v>
      </c>
      <c r="CL2" s="277">
        <v>42139</v>
      </c>
      <c r="CM2" s="277">
        <v>42138</v>
      </c>
      <c r="CN2" s="277">
        <v>42137</v>
      </c>
      <c r="CO2" s="277">
        <v>42136</v>
      </c>
      <c r="CP2" s="277">
        <v>42135</v>
      </c>
      <c r="CQ2" s="277">
        <v>42134</v>
      </c>
      <c r="CR2" s="277">
        <v>42133</v>
      </c>
      <c r="CS2" s="277">
        <v>42132</v>
      </c>
      <c r="CT2" s="277">
        <v>42131</v>
      </c>
      <c r="CU2" s="277">
        <v>42130</v>
      </c>
      <c r="CV2" s="277">
        <v>42129</v>
      </c>
      <c r="CW2" s="277">
        <v>42128</v>
      </c>
      <c r="CX2" s="277">
        <v>42127</v>
      </c>
      <c r="CY2" s="277">
        <v>42126</v>
      </c>
      <c r="CZ2" s="277">
        <v>42125</v>
      </c>
      <c r="DA2" s="277">
        <v>42124</v>
      </c>
      <c r="DB2" s="277">
        <v>42123</v>
      </c>
      <c r="DC2" s="277">
        <v>42122</v>
      </c>
      <c r="DD2" s="277">
        <v>42121</v>
      </c>
      <c r="DE2" s="277">
        <v>42120</v>
      </c>
      <c r="DF2" s="277">
        <v>42119</v>
      </c>
      <c r="DG2" s="277">
        <v>42118</v>
      </c>
      <c r="DH2" s="277">
        <v>42117</v>
      </c>
      <c r="DI2" s="277">
        <v>42116</v>
      </c>
      <c r="DJ2" s="277">
        <v>42115</v>
      </c>
      <c r="DK2" s="277">
        <v>42114</v>
      </c>
      <c r="DL2" s="277">
        <v>42113</v>
      </c>
      <c r="DM2" s="277">
        <v>42112</v>
      </c>
      <c r="DN2" s="277">
        <v>42111</v>
      </c>
      <c r="DO2" s="277">
        <v>42110</v>
      </c>
      <c r="DP2" s="277">
        <v>42109</v>
      </c>
      <c r="DQ2" s="277">
        <v>42108</v>
      </c>
      <c r="DR2" s="277">
        <v>42107</v>
      </c>
      <c r="DS2" s="277">
        <v>42106</v>
      </c>
      <c r="DT2" s="277">
        <v>42105</v>
      </c>
      <c r="DU2" s="277">
        <v>42104</v>
      </c>
      <c r="DV2" s="277">
        <v>42103</v>
      </c>
      <c r="DW2" s="277">
        <v>42102</v>
      </c>
      <c r="DX2" s="277">
        <v>42101</v>
      </c>
      <c r="DY2" s="277">
        <v>42100</v>
      </c>
      <c r="DZ2" s="277">
        <v>42099</v>
      </c>
      <c r="EA2" s="277">
        <v>42098</v>
      </c>
      <c r="EB2" s="277">
        <v>42097</v>
      </c>
      <c r="EC2" s="277">
        <v>42096</v>
      </c>
      <c r="ED2" s="277">
        <v>42095</v>
      </c>
      <c r="EE2" s="277">
        <v>42094</v>
      </c>
      <c r="EF2" s="277">
        <v>42093</v>
      </c>
      <c r="EG2" s="277">
        <v>42092</v>
      </c>
      <c r="EH2" s="277">
        <v>42091</v>
      </c>
      <c r="EI2" s="277">
        <v>42090</v>
      </c>
      <c r="EJ2" s="277">
        <v>42089</v>
      </c>
      <c r="EK2" s="277">
        <v>42088</v>
      </c>
      <c r="EL2" s="277">
        <v>42087</v>
      </c>
      <c r="EM2" s="277">
        <v>42086</v>
      </c>
      <c r="EN2" s="277">
        <v>42085</v>
      </c>
      <c r="EO2" s="277">
        <v>42084</v>
      </c>
      <c r="EP2" s="277">
        <v>42083</v>
      </c>
      <c r="EQ2" s="277">
        <v>42082</v>
      </c>
      <c r="ER2" s="277">
        <v>42081</v>
      </c>
      <c r="ES2" s="277">
        <v>42080</v>
      </c>
      <c r="ET2" s="277">
        <v>42079</v>
      </c>
      <c r="EU2" s="277">
        <v>42078</v>
      </c>
      <c r="EV2" s="277">
        <v>42077</v>
      </c>
      <c r="EW2" s="277">
        <v>42076</v>
      </c>
      <c r="EX2" s="277">
        <v>42075</v>
      </c>
      <c r="EY2" s="277">
        <v>42074</v>
      </c>
      <c r="EZ2" s="277">
        <v>42073</v>
      </c>
      <c r="FA2" s="277">
        <v>42072</v>
      </c>
      <c r="FB2" s="277">
        <v>42071</v>
      </c>
      <c r="FC2" s="277">
        <v>42070</v>
      </c>
      <c r="FD2" s="277">
        <v>42069</v>
      </c>
      <c r="FE2" s="277">
        <v>42068</v>
      </c>
      <c r="FF2" s="277">
        <v>42067</v>
      </c>
      <c r="FG2" s="277">
        <v>42066</v>
      </c>
      <c r="FH2" s="277">
        <v>42065</v>
      </c>
      <c r="FI2" s="277">
        <v>42064</v>
      </c>
      <c r="FJ2" s="277">
        <v>42063</v>
      </c>
      <c r="FK2" s="277">
        <v>42062</v>
      </c>
      <c r="FL2" s="277">
        <v>42061</v>
      </c>
      <c r="FM2" s="277">
        <v>42060</v>
      </c>
      <c r="FN2" s="277">
        <v>42059</v>
      </c>
      <c r="FO2" s="277">
        <v>42058</v>
      </c>
      <c r="FP2" s="277">
        <v>42057</v>
      </c>
      <c r="FQ2" s="277">
        <v>42056</v>
      </c>
      <c r="FR2" s="277">
        <v>42055</v>
      </c>
      <c r="FS2" s="277">
        <v>42054</v>
      </c>
      <c r="FT2" s="277">
        <v>42053</v>
      </c>
      <c r="FU2" s="277">
        <v>42052</v>
      </c>
      <c r="FV2" s="277">
        <v>42051</v>
      </c>
      <c r="FW2" s="277">
        <v>42050</v>
      </c>
      <c r="FX2" s="277">
        <v>42049</v>
      </c>
      <c r="FY2" s="277">
        <v>42048</v>
      </c>
      <c r="FZ2" s="277">
        <v>42047</v>
      </c>
      <c r="GA2" s="277">
        <v>42046</v>
      </c>
      <c r="GB2" s="277">
        <v>42045</v>
      </c>
      <c r="GC2" s="277">
        <v>42044</v>
      </c>
      <c r="GD2" s="277">
        <v>42043</v>
      </c>
      <c r="GE2" s="277">
        <v>42042</v>
      </c>
      <c r="GF2" s="277">
        <v>42041</v>
      </c>
      <c r="GG2" s="277">
        <v>42040</v>
      </c>
      <c r="GH2" s="277">
        <v>42039</v>
      </c>
      <c r="GI2" s="277">
        <v>42038</v>
      </c>
      <c r="GJ2" s="277">
        <v>42037</v>
      </c>
      <c r="GK2" s="277">
        <v>42036</v>
      </c>
      <c r="GL2" s="277">
        <v>42035</v>
      </c>
      <c r="GM2" s="277">
        <v>42034</v>
      </c>
      <c r="GN2" s="277">
        <v>42033</v>
      </c>
      <c r="GO2" s="277">
        <v>42032</v>
      </c>
      <c r="GP2" s="277">
        <v>42031</v>
      </c>
      <c r="GQ2" s="277">
        <v>42030</v>
      </c>
      <c r="GR2" s="277">
        <v>42029</v>
      </c>
      <c r="GS2" s="277">
        <v>42028</v>
      </c>
      <c r="GT2" s="277">
        <v>42027</v>
      </c>
      <c r="GU2" s="277">
        <v>42026</v>
      </c>
      <c r="GV2" s="277">
        <v>42025</v>
      </c>
      <c r="GW2" s="277">
        <v>42024</v>
      </c>
      <c r="GX2" s="277">
        <v>42023</v>
      </c>
      <c r="GY2" s="277">
        <v>42022</v>
      </c>
      <c r="GZ2" s="277">
        <v>42021</v>
      </c>
      <c r="HA2" s="277">
        <v>42020</v>
      </c>
      <c r="HB2" s="277">
        <v>42019</v>
      </c>
      <c r="HC2" s="277">
        <v>42018</v>
      </c>
      <c r="HD2" s="277">
        <v>42017</v>
      </c>
      <c r="HE2" s="277">
        <v>42016</v>
      </c>
      <c r="HF2" s="277">
        <v>42015</v>
      </c>
      <c r="HG2" s="277">
        <v>42014</v>
      </c>
      <c r="HH2" s="277">
        <v>42013</v>
      </c>
      <c r="HI2" s="277">
        <v>42012</v>
      </c>
      <c r="HJ2" s="277">
        <v>42011</v>
      </c>
      <c r="HK2" s="277">
        <v>42010</v>
      </c>
      <c r="HL2" s="277">
        <v>42009</v>
      </c>
      <c r="HM2" s="277">
        <v>42008</v>
      </c>
      <c r="HN2" s="277">
        <v>42007</v>
      </c>
      <c r="HO2" s="277">
        <v>42006</v>
      </c>
      <c r="HP2" s="277">
        <v>42005</v>
      </c>
      <c r="HR2" s="276"/>
      <c r="HS2" s="277">
        <v>42004</v>
      </c>
      <c r="HT2" s="277">
        <v>42003</v>
      </c>
      <c r="HU2" s="277">
        <v>42002</v>
      </c>
      <c r="HV2" s="277">
        <v>42001</v>
      </c>
      <c r="HW2" s="277">
        <v>42000</v>
      </c>
      <c r="HX2" s="277">
        <v>41999</v>
      </c>
      <c r="HY2" s="277">
        <v>41998</v>
      </c>
      <c r="HZ2" s="277">
        <v>41997</v>
      </c>
      <c r="IA2" s="277">
        <v>41996</v>
      </c>
      <c r="IB2" s="277">
        <v>41995</v>
      </c>
      <c r="IC2" s="277">
        <v>41994</v>
      </c>
      <c r="ID2" s="277">
        <v>41993</v>
      </c>
      <c r="IE2" s="277">
        <v>41992</v>
      </c>
      <c r="IF2" s="277">
        <v>41991</v>
      </c>
      <c r="IG2" s="277">
        <v>41990</v>
      </c>
      <c r="IH2" s="277">
        <v>41989</v>
      </c>
      <c r="II2" s="277">
        <v>41988</v>
      </c>
      <c r="IJ2" s="277">
        <v>41987</v>
      </c>
      <c r="IK2" s="277">
        <v>41986</v>
      </c>
      <c r="IL2" s="277">
        <v>41985</v>
      </c>
      <c r="IM2" s="277">
        <v>41984</v>
      </c>
      <c r="IN2" s="277">
        <v>41983</v>
      </c>
      <c r="IO2" s="277">
        <v>41982</v>
      </c>
      <c r="IP2" s="277">
        <v>41981</v>
      </c>
      <c r="IQ2" s="277">
        <v>41980</v>
      </c>
      <c r="IR2" s="277">
        <v>41979</v>
      </c>
      <c r="IS2" s="277">
        <v>41978</v>
      </c>
      <c r="IT2" s="277">
        <v>41977</v>
      </c>
      <c r="IU2" s="277">
        <v>41976</v>
      </c>
      <c r="IV2" s="277">
        <v>41975</v>
      </c>
      <c r="IW2" s="277">
        <v>41974</v>
      </c>
      <c r="IX2" s="277">
        <v>41973</v>
      </c>
      <c r="IY2" s="277">
        <v>41972</v>
      </c>
      <c r="IZ2" s="277">
        <v>41971</v>
      </c>
      <c r="JA2" s="277">
        <v>41970</v>
      </c>
      <c r="JB2" s="277">
        <v>41969</v>
      </c>
      <c r="JC2" s="277">
        <v>41968</v>
      </c>
      <c r="JD2" s="277">
        <v>41967</v>
      </c>
      <c r="JE2" s="277">
        <v>41966</v>
      </c>
      <c r="JF2" s="277">
        <v>41965</v>
      </c>
      <c r="JG2" s="277">
        <v>41964</v>
      </c>
      <c r="JH2" s="277">
        <v>41963</v>
      </c>
      <c r="JI2" s="277">
        <v>41962</v>
      </c>
      <c r="JJ2" s="277">
        <v>41961</v>
      </c>
      <c r="JK2" s="277">
        <v>41960</v>
      </c>
      <c r="JL2" s="277">
        <v>41959</v>
      </c>
      <c r="JM2" s="277">
        <v>41958</v>
      </c>
      <c r="JN2" s="277">
        <v>41957</v>
      </c>
      <c r="JO2" s="277">
        <v>41956</v>
      </c>
      <c r="JP2" s="277">
        <v>41955</v>
      </c>
      <c r="JQ2" s="277">
        <v>41954</v>
      </c>
      <c r="JR2" s="277">
        <v>41953</v>
      </c>
      <c r="JS2" s="277">
        <v>41952</v>
      </c>
      <c r="JT2" s="277">
        <v>41951</v>
      </c>
      <c r="JU2" s="277">
        <v>41950</v>
      </c>
      <c r="JV2" s="277">
        <v>41949</v>
      </c>
      <c r="JW2" s="277">
        <v>41948</v>
      </c>
      <c r="JX2" s="277">
        <v>41947</v>
      </c>
      <c r="JY2" s="277">
        <v>41946</v>
      </c>
      <c r="JZ2" s="277">
        <v>41945</v>
      </c>
      <c r="KA2" s="277">
        <v>41944</v>
      </c>
      <c r="KB2" s="277">
        <v>41943</v>
      </c>
      <c r="KC2" s="277">
        <v>41942</v>
      </c>
      <c r="KD2" s="277">
        <v>41941</v>
      </c>
      <c r="KE2" s="277">
        <v>41940</v>
      </c>
      <c r="KF2" s="277">
        <v>41939</v>
      </c>
      <c r="KG2" s="277">
        <v>41938</v>
      </c>
      <c r="KH2" s="277">
        <v>41937</v>
      </c>
      <c r="KI2" s="277">
        <v>41936</v>
      </c>
      <c r="KJ2" s="277">
        <v>41935</v>
      </c>
      <c r="KK2" s="277">
        <v>41934</v>
      </c>
      <c r="KL2" s="277">
        <v>41933</v>
      </c>
      <c r="KM2" s="277">
        <v>41932</v>
      </c>
      <c r="KN2" s="277">
        <v>41931</v>
      </c>
      <c r="KO2" s="277">
        <v>41930</v>
      </c>
      <c r="KP2" s="277">
        <v>41929</v>
      </c>
      <c r="KQ2" s="277">
        <v>41928</v>
      </c>
      <c r="KR2" s="277">
        <v>41927</v>
      </c>
      <c r="KS2" s="277">
        <v>41926</v>
      </c>
      <c r="KT2" s="277">
        <v>41925</v>
      </c>
      <c r="KU2" s="277">
        <v>41924</v>
      </c>
      <c r="KV2" s="277">
        <v>41923</v>
      </c>
      <c r="KW2" s="277">
        <v>41922</v>
      </c>
      <c r="KX2" s="277">
        <v>41921</v>
      </c>
      <c r="KY2" s="277">
        <v>41920</v>
      </c>
      <c r="KZ2" s="277">
        <v>41919</v>
      </c>
      <c r="LA2" s="277">
        <v>41918</v>
      </c>
      <c r="LB2" s="277">
        <v>41917</v>
      </c>
      <c r="LC2" s="277">
        <v>41916</v>
      </c>
      <c r="LD2" s="277">
        <v>41915</v>
      </c>
      <c r="LE2" s="277">
        <v>41914</v>
      </c>
      <c r="LF2" s="277">
        <v>41913</v>
      </c>
      <c r="LG2" s="277">
        <v>41912</v>
      </c>
      <c r="LH2" s="277">
        <v>41911</v>
      </c>
      <c r="LI2" s="277">
        <v>41910</v>
      </c>
      <c r="LJ2" s="277">
        <v>41909</v>
      </c>
      <c r="LK2" s="277">
        <v>41908</v>
      </c>
      <c r="LL2" s="277">
        <v>41907</v>
      </c>
      <c r="LM2" s="277">
        <v>41906</v>
      </c>
      <c r="LN2" s="277">
        <v>41905</v>
      </c>
      <c r="LO2" s="277">
        <v>41904</v>
      </c>
      <c r="LP2" s="277">
        <v>41903</v>
      </c>
      <c r="LQ2" s="277">
        <v>41902</v>
      </c>
      <c r="LR2" s="277">
        <v>41901</v>
      </c>
      <c r="LS2" s="277">
        <v>41900</v>
      </c>
      <c r="LT2" s="277">
        <v>41899</v>
      </c>
      <c r="LU2" s="277">
        <v>41898</v>
      </c>
      <c r="LV2" s="277">
        <v>41897</v>
      </c>
      <c r="LW2" s="277">
        <v>41896</v>
      </c>
      <c r="LX2" s="277">
        <v>41895</v>
      </c>
      <c r="LY2" s="277">
        <v>41894</v>
      </c>
      <c r="LZ2" s="277">
        <v>41893</v>
      </c>
      <c r="MA2" s="277">
        <v>41892</v>
      </c>
      <c r="MB2" s="277">
        <v>41891</v>
      </c>
      <c r="MC2" s="277">
        <v>41890</v>
      </c>
      <c r="MD2" s="277">
        <v>41889</v>
      </c>
      <c r="ME2" s="277">
        <v>41888</v>
      </c>
      <c r="MF2" s="277">
        <v>41887</v>
      </c>
      <c r="MG2" s="277">
        <v>41886</v>
      </c>
      <c r="MH2" s="277">
        <v>41885</v>
      </c>
      <c r="MI2" s="277">
        <v>41884</v>
      </c>
      <c r="MJ2" s="277">
        <v>41883</v>
      </c>
      <c r="MK2" s="277">
        <v>41882</v>
      </c>
      <c r="ML2" s="277">
        <v>41881</v>
      </c>
      <c r="MM2" s="277">
        <v>41880</v>
      </c>
      <c r="MN2" s="277">
        <v>41879</v>
      </c>
      <c r="MO2" s="277">
        <v>41878</v>
      </c>
      <c r="MP2" s="277">
        <v>41877</v>
      </c>
      <c r="MQ2" s="277">
        <v>41876</v>
      </c>
      <c r="MR2" s="277">
        <v>41875</v>
      </c>
      <c r="MS2" s="277">
        <v>41874</v>
      </c>
      <c r="MT2" s="277">
        <v>41873</v>
      </c>
      <c r="MU2" s="277">
        <v>41872</v>
      </c>
      <c r="MV2" s="277">
        <v>41871</v>
      </c>
      <c r="MW2" s="277">
        <v>41870</v>
      </c>
      <c r="MX2" s="277">
        <v>41869</v>
      </c>
      <c r="MY2" s="277">
        <v>41868</v>
      </c>
      <c r="MZ2" s="277">
        <v>41867</v>
      </c>
      <c r="NA2" s="277">
        <v>41866</v>
      </c>
      <c r="NB2" s="277">
        <v>41865</v>
      </c>
      <c r="NC2" s="277">
        <v>41864</v>
      </c>
      <c r="ND2" s="277">
        <v>41863</v>
      </c>
      <c r="NE2" s="277">
        <v>41862</v>
      </c>
      <c r="NF2" s="277">
        <v>41861</v>
      </c>
      <c r="NG2" s="277">
        <v>41860</v>
      </c>
      <c r="NH2" s="277">
        <v>41859</v>
      </c>
      <c r="NI2" s="277">
        <v>41858</v>
      </c>
      <c r="NJ2" s="277">
        <v>41857</v>
      </c>
      <c r="NK2" s="277">
        <v>41856</v>
      </c>
      <c r="NL2" s="277">
        <v>41855</v>
      </c>
      <c r="NM2" s="277">
        <v>41854</v>
      </c>
      <c r="NN2" s="277">
        <v>41853</v>
      </c>
      <c r="NO2" s="277">
        <v>41852</v>
      </c>
      <c r="NP2" s="277">
        <v>41851</v>
      </c>
      <c r="NQ2" s="277">
        <v>41850</v>
      </c>
      <c r="NR2" s="277">
        <v>41849</v>
      </c>
      <c r="NS2" s="277">
        <v>41848</v>
      </c>
      <c r="NT2" s="277">
        <v>41847</v>
      </c>
      <c r="NU2" s="277">
        <v>41846</v>
      </c>
      <c r="NV2" s="277">
        <v>41845</v>
      </c>
      <c r="NW2" s="277">
        <v>41844</v>
      </c>
      <c r="NX2" s="277">
        <v>41843</v>
      </c>
      <c r="NY2" s="277">
        <v>41842</v>
      </c>
      <c r="NZ2" s="277">
        <v>41841</v>
      </c>
      <c r="OA2" s="277">
        <v>41840</v>
      </c>
      <c r="OB2" s="277">
        <v>41839</v>
      </c>
      <c r="OC2" s="277">
        <v>41838</v>
      </c>
      <c r="OD2" s="277">
        <v>41837</v>
      </c>
      <c r="OE2" s="277">
        <v>41836</v>
      </c>
      <c r="OF2" s="277">
        <v>41835</v>
      </c>
      <c r="OG2" s="277">
        <v>41834</v>
      </c>
      <c r="OH2" s="277">
        <v>41833</v>
      </c>
      <c r="OI2" s="277">
        <v>41832</v>
      </c>
      <c r="OJ2" s="277">
        <v>41831</v>
      </c>
      <c r="OK2" s="277">
        <v>41830</v>
      </c>
      <c r="OL2" s="277">
        <v>41829</v>
      </c>
      <c r="OM2" s="277">
        <v>41828</v>
      </c>
      <c r="ON2" s="277">
        <v>41827</v>
      </c>
      <c r="OO2" s="277">
        <v>41826</v>
      </c>
      <c r="OP2" s="277">
        <v>41825</v>
      </c>
      <c r="OQ2" s="277">
        <v>41824</v>
      </c>
      <c r="OR2" s="277">
        <v>41823</v>
      </c>
      <c r="OS2" s="277">
        <v>41822</v>
      </c>
      <c r="OT2" s="277">
        <v>41821</v>
      </c>
      <c r="OU2" s="277">
        <v>41820</v>
      </c>
      <c r="OV2" s="277">
        <v>41819</v>
      </c>
      <c r="OW2" s="277">
        <v>41818</v>
      </c>
      <c r="OX2" s="277">
        <v>41817</v>
      </c>
      <c r="OY2" s="277">
        <v>41816</v>
      </c>
      <c r="OZ2" s="277">
        <v>41815</v>
      </c>
      <c r="PA2" s="277">
        <v>41814</v>
      </c>
      <c r="PB2" s="277">
        <v>41813</v>
      </c>
      <c r="PC2" s="277">
        <v>41812</v>
      </c>
      <c r="PD2" s="277">
        <v>41811</v>
      </c>
      <c r="PE2" s="277">
        <v>41810</v>
      </c>
      <c r="PF2" s="277">
        <v>41809</v>
      </c>
      <c r="PG2" s="277">
        <v>41808</v>
      </c>
      <c r="PH2" s="277">
        <v>41807</v>
      </c>
      <c r="PI2" s="277">
        <v>41806</v>
      </c>
      <c r="PJ2" s="277">
        <v>41805</v>
      </c>
      <c r="PK2" s="277">
        <v>41804</v>
      </c>
      <c r="PL2" s="277">
        <v>41803</v>
      </c>
      <c r="PM2" s="277">
        <v>41802</v>
      </c>
      <c r="PN2" s="277">
        <v>41801</v>
      </c>
      <c r="PO2" s="277">
        <v>41800</v>
      </c>
      <c r="PP2" s="277">
        <v>41799</v>
      </c>
      <c r="PQ2" s="277">
        <v>41798</v>
      </c>
      <c r="PR2" s="277">
        <v>41797</v>
      </c>
      <c r="PS2" s="277">
        <v>41796</v>
      </c>
      <c r="PT2" s="277">
        <v>41795</v>
      </c>
      <c r="PU2" s="277">
        <v>41794</v>
      </c>
      <c r="PV2" s="277">
        <v>41793</v>
      </c>
      <c r="PW2" s="277">
        <v>41792</v>
      </c>
      <c r="PX2" s="277">
        <v>41791</v>
      </c>
      <c r="PY2" s="277">
        <v>41790</v>
      </c>
      <c r="PZ2" s="277">
        <v>41789</v>
      </c>
      <c r="QA2" s="277">
        <v>41788</v>
      </c>
      <c r="QB2" s="277">
        <v>41787</v>
      </c>
      <c r="QC2" s="277">
        <v>41786</v>
      </c>
      <c r="QD2" s="277">
        <v>41785</v>
      </c>
      <c r="QE2" s="277">
        <v>41784</v>
      </c>
      <c r="QF2" s="277">
        <v>41783</v>
      </c>
      <c r="QG2" s="277">
        <v>41782</v>
      </c>
      <c r="QH2" s="277">
        <v>41781</v>
      </c>
      <c r="QI2" s="277">
        <v>41780</v>
      </c>
      <c r="QJ2" s="277">
        <v>41779</v>
      </c>
      <c r="QK2" s="277">
        <v>41778</v>
      </c>
      <c r="QL2" s="277">
        <v>41777</v>
      </c>
      <c r="QM2" s="277">
        <v>41776</v>
      </c>
      <c r="QN2" s="277">
        <v>41775</v>
      </c>
      <c r="QO2" s="277">
        <v>41774</v>
      </c>
      <c r="QP2" s="277">
        <v>41773</v>
      </c>
      <c r="QQ2" s="277">
        <v>41772</v>
      </c>
      <c r="QR2" s="277">
        <v>41771</v>
      </c>
      <c r="QS2" s="277">
        <v>41770</v>
      </c>
      <c r="QT2" s="277">
        <v>41769</v>
      </c>
      <c r="QU2" s="277">
        <v>41768</v>
      </c>
      <c r="QV2" s="277">
        <v>41767</v>
      </c>
      <c r="QW2" s="277">
        <v>41766</v>
      </c>
      <c r="QX2" s="277">
        <v>41765</v>
      </c>
      <c r="QY2" s="277">
        <v>41764</v>
      </c>
      <c r="QZ2" s="277">
        <v>41763</v>
      </c>
      <c r="RA2" s="277">
        <v>41762</v>
      </c>
      <c r="RB2" s="277">
        <v>41761</v>
      </c>
      <c r="RC2" s="277">
        <v>41760</v>
      </c>
    </row>
    <row r="3" spans="1:471">
      <c r="A3">
        <v>2</v>
      </c>
      <c r="B3" s="276" t="s">
        <v>647</v>
      </c>
      <c r="C3" s="276"/>
      <c r="D3" s="276"/>
      <c r="E3" s="276"/>
      <c r="F3" s="276"/>
      <c r="G3" s="276"/>
      <c r="H3" s="278">
        <v>1.5E-3</v>
      </c>
      <c r="I3" s="278">
        <v>1.6999999999999999E-3</v>
      </c>
      <c r="J3" s="278">
        <v>1.6000000000000001E-3</v>
      </c>
      <c r="K3" s="278">
        <v>1.4E-3</v>
      </c>
      <c r="L3" s="278">
        <v>1.6000000000000001E-3</v>
      </c>
      <c r="M3" s="278">
        <v>1.8E-3</v>
      </c>
      <c r="N3" s="278">
        <v>1.6999999999999999E-3</v>
      </c>
      <c r="O3" s="278">
        <v>2E-3</v>
      </c>
      <c r="P3" s="278">
        <v>1.8E-3</v>
      </c>
      <c r="Q3" s="278">
        <v>1.8E-3</v>
      </c>
      <c r="R3" s="278">
        <v>1.5E-3</v>
      </c>
      <c r="S3" s="278">
        <v>1.6000000000000001E-3</v>
      </c>
      <c r="T3" s="278">
        <v>1.6999999999999999E-3</v>
      </c>
      <c r="U3" s="278">
        <v>1.9E-3</v>
      </c>
      <c r="V3" s="278">
        <v>1.6999999999999999E-3</v>
      </c>
      <c r="W3" s="278">
        <v>1.8E-3</v>
      </c>
      <c r="X3" s="278">
        <v>1.6000000000000001E-3</v>
      </c>
      <c r="Y3" s="278">
        <v>1.4E-3</v>
      </c>
      <c r="Z3" s="278">
        <v>1.5E-3</v>
      </c>
      <c r="AA3" s="278">
        <v>1.6000000000000001E-3</v>
      </c>
      <c r="AB3" s="278">
        <v>1.8E-3</v>
      </c>
      <c r="AC3" s="278">
        <v>1.5E-3</v>
      </c>
      <c r="AD3" s="278">
        <v>1.6000000000000001E-3</v>
      </c>
      <c r="AE3" s="278">
        <v>1.6000000000000001E-3</v>
      </c>
      <c r="AF3" s="278">
        <v>1.5E-3</v>
      </c>
      <c r="AG3" s="278">
        <v>1.6000000000000001E-3</v>
      </c>
      <c r="AH3" s="278">
        <v>1.6999999999999999E-3</v>
      </c>
      <c r="AI3" s="278">
        <v>1.6999999999999999E-3</v>
      </c>
      <c r="AJ3" s="278">
        <v>1.6999999999999999E-3</v>
      </c>
      <c r="AK3" s="278">
        <v>1.9E-3</v>
      </c>
      <c r="AL3" s="278">
        <v>1.9E-3</v>
      </c>
      <c r="AM3" s="278">
        <v>1.6000000000000001E-3</v>
      </c>
      <c r="AN3" s="278">
        <v>1.9E-3</v>
      </c>
      <c r="AO3" s="278">
        <v>2E-3</v>
      </c>
      <c r="AP3" s="278">
        <v>1.8E-3</v>
      </c>
      <c r="AQ3" s="278">
        <v>2.2000000000000001E-3</v>
      </c>
      <c r="AR3" s="278">
        <v>1.9E-3</v>
      </c>
      <c r="AS3" s="278">
        <v>1.9E-3</v>
      </c>
      <c r="AT3" s="278">
        <v>2E-3</v>
      </c>
      <c r="AU3" s="278">
        <v>2.0999999999999999E-3</v>
      </c>
      <c r="AV3" s="278">
        <v>2.3E-3</v>
      </c>
      <c r="AW3" s="278">
        <v>2.5999999999999999E-3</v>
      </c>
      <c r="AX3" s="278">
        <v>2.3E-3</v>
      </c>
      <c r="AY3" s="278">
        <v>2.5999999999999999E-3</v>
      </c>
      <c r="AZ3" s="278">
        <v>1.9E-3</v>
      </c>
      <c r="BA3" s="278">
        <v>1.8E-3</v>
      </c>
      <c r="BB3" s="278">
        <v>1.6000000000000001E-3</v>
      </c>
      <c r="BC3" s="278">
        <v>2.5999999999999999E-3</v>
      </c>
      <c r="BD3" s="278">
        <v>2.5999999999999999E-3</v>
      </c>
      <c r="BE3" s="278">
        <v>2.5999999999999999E-3</v>
      </c>
      <c r="BF3" s="278">
        <v>2.8E-3</v>
      </c>
      <c r="BG3" s="278">
        <v>3.2000000000000002E-3</v>
      </c>
      <c r="BH3" s="278">
        <v>1.9E-3</v>
      </c>
      <c r="BI3" s="278">
        <v>1.8E-3</v>
      </c>
      <c r="BJ3" s="278">
        <v>1.8E-3</v>
      </c>
      <c r="BK3" s="278">
        <v>2.8999999999999998E-3</v>
      </c>
      <c r="BL3" s="278">
        <v>2.7000000000000001E-3</v>
      </c>
      <c r="BM3" s="278">
        <v>3.0999999999999999E-3</v>
      </c>
      <c r="BN3" s="278">
        <v>2.8E-3</v>
      </c>
      <c r="BO3" s="278">
        <v>2.2000000000000001E-3</v>
      </c>
      <c r="BP3" s="278">
        <v>2.2000000000000001E-3</v>
      </c>
      <c r="BQ3" s="278">
        <v>3.0000000000000001E-3</v>
      </c>
      <c r="BR3" s="278">
        <v>3.2000000000000002E-3</v>
      </c>
      <c r="BS3" s="278">
        <v>2.8E-3</v>
      </c>
      <c r="BT3" s="278">
        <v>2.8E-3</v>
      </c>
      <c r="BU3" s="278">
        <v>2.5000000000000001E-3</v>
      </c>
      <c r="BV3" s="278">
        <v>1.9E-3</v>
      </c>
      <c r="BW3" s="278">
        <v>2.3999999999999998E-3</v>
      </c>
      <c r="BX3" s="278">
        <v>2.3E-3</v>
      </c>
      <c r="BY3" s="278">
        <v>2.5000000000000001E-3</v>
      </c>
      <c r="BZ3" s="278">
        <v>2.8E-3</v>
      </c>
      <c r="CA3" s="278">
        <v>3.3E-3</v>
      </c>
      <c r="CB3" s="278">
        <v>2.3E-3</v>
      </c>
      <c r="CC3" s="278">
        <v>2.0999999999999999E-3</v>
      </c>
      <c r="CD3" s="278">
        <v>2.3E-3</v>
      </c>
      <c r="CE3" s="278">
        <v>3.0999999999999999E-3</v>
      </c>
      <c r="CF3" s="278">
        <v>2.3999999999999998E-3</v>
      </c>
      <c r="CG3" s="278">
        <v>2.2000000000000001E-3</v>
      </c>
      <c r="CH3" s="278">
        <v>2.5999999999999999E-3</v>
      </c>
      <c r="CI3" s="278">
        <v>2.5999999999999999E-3</v>
      </c>
      <c r="CJ3" s="278">
        <v>2.0999999999999999E-3</v>
      </c>
      <c r="CK3" s="278">
        <v>2.3999999999999998E-3</v>
      </c>
      <c r="CL3" s="278">
        <v>3.0999999999999999E-3</v>
      </c>
      <c r="CM3" s="278">
        <v>2.3E-3</v>
      </c>
      <c r="CN3" s="278">
        <v>2.2000000000000001E-3</v>
      </c>
      <c r="CO3" s="278">
        <v>2.5000000000000001E-3</v>
      </c>
      <c r="CP3" s="278">
        <v>2.7000000000000001E-3</v>
      </c>
      <c r="CQ3" s="278">
        <v>2.3999999999999998E-3</v>
      </c>
      <c r="CR3" s="278">
        <v>2.5000000000000001E-3</v>
      </c>
      <c r="CS3" s="278">
        <v>2.7000000000000001E-3</v>
      </c>
      <c r="CT3" s="278">
        <v>3.0000000000000001E-3</v>
      </c>
      <c r="CU3" s="278">
        <v>2.5999999999999999E-3</v>
      </c>
      <c r="CV3" s="278">
        <v>2.3999999999999998E-3</v>
      </c>
      <c r="CW3" s="278">
        <v>2.8999999999999998E-3</v>
      </c>
      <c r="CX3" s="278">
        <v>1.6999999999999999E-3</v>
      </c>
      <c r="CY3" s="278">
        <v>1.8E-3</v>
      </c>
      <c r="CZ3" s="278">
        <v>1.6999999999999999E-3</v>
      </c>
      <c r="DA3" s="278">
        <v>2.3E-3</v>
      </c>
      <c r="DB3" s="278">
        <v>2.5000000000000001E-3</v>
      </c>
      <c r="DC3" s="278">
        <v>2.3999999999999998E-3</v>
      </c>
      <c r="DD3" s="278">
        <v>3.0999999999999999E-3</v>
      </c>
      <c r="DE3" s="278">
        <v>1.9E-3</v>
      </c>
      <c r="DF3" s="278">
        <v>2.3E-3</v>
      </c>
      <c r="DG3" s="278">
        <v>2.5000000000000001E-3</v>
      </c>
      <c r="DH3" s="278">
        <v>2E-3</v>
      </c>
      <c r="DI3" s="278">
        <v>2.8E-3</v>
      </c>
      <c r="DJ3" s="278">
        <v>2.3999999999999998E-3</v>
      </c>
      <c r="DK3" s="278">
        <v>2.5000000000000001E-3</v>
      </c>
      <c r="DL3" s="278">
        <v>2E-3</v>
      </c>
      <c r="DM3" s="278">
        <v>2.3999999999999998E-3</v>
      </c>
      <c r="DN3" s="278">
        <v>3.2000000000000002E-3</v>
      </c>
      <c r="DO3" s="278">
        <v>2.3E-3</v>
      </c>
      <c r="DP3" s="278">
        <v>2.2000000000000001E-3</v>
      </c>
      <c r="DQ3" s="278">
        <v>2.7000000000000001E-3</v>
      </c>
      <c r="DR3" s="278">
        <v>2.5999999999999999E-3</v>
      </c>
      <c r="DS3" s="278">
        <v>2.2000000000000001E-3</v>
      </c>
      <c r="DT3" s="278">
        <v>2.5999999999999999E-3</v>
      </c>
      <c r="DU3" s="278">
        <v>3.0999999999999999E-3</v>
      </c>
      <c r="DV3" s="278">
        <v>2.8E-3</v>
      </c>
      <c r="DW3" s="278">
        <v>2.5999999999999999E-3</v>
      </c>
      <c r="DX3" s="278">
        <v>3.0000000000000001E-3</v>
      </c>
      <c r="DY3" s="278">
        <v>1.9E-3</v>
      </c>
      <c r="DZ3" s="278">
        <v>1.8E-3</v>
      </c>
      <c r="EA3" s="278">
        <v>2.5999999999999999E-3</v>
      </c>
      <c r="EB3" s="278">
        <v>2.5999999999999999E-3</v>
      </c>
      <c r="EC3" s="278">
        <v>2.3E-3</v>
      </c>
      <c r="ED3" s="278">
        <v>2.3E-3</v>
      </c>
      <c r="EE3" s="278">
        <v>2.8E-3</v>
      </c>
      <c r="EF3" s="278">
        <v>2.0999999999999999E-3</v>
      </c>
      <c r="EG3" s="278">
        <v>1.8E-3</v>
      </c>
      <c r="EH3" s="278">
        <v>2.3999999999999998E-3</v>
      </c>
      <c r="EI3" s="278">
        <v>2.8999999999999998E-3</v>
      </c>
      <c r="EJ3" s="278">
        <v>2.5000000000000001E-3</v>
      </c>
      <c r="EK3" s="278">
        <v>2.5000000000000001E-3</v>
      </c>
      <c r="EL3" s="278">
        <v>3.3999999999999998E-3</v>
      </c>
      <c r="EM3" s="278">
        <v>2.8999999999999998E-3</v>
      </c>
      <c r="EN3" s="278">
        <v>2.3999999999999998E-3</v>
      </c>
      <c r="EO3" s="278">
        <v>2.7000000000000001E-3</v>
      </c>
      <c r="EP3" s="278">
        <v>2.8999999999999998E-3</v>
      </c>
      <c r="EQ3" s="278">
        <v>2.8E-3</v>
      </c>
      <c r="ER3" s="278">
        <v>2.7000000000000001E-3</v>
      </c>
      <c r="ES3" s="278">
        <v>2.5999999999999999E-3</v>
      </c>
      <c r="ET3" s="278">
        <v>3.3E-3</v>
      </c>
      <c r="EU3" s="278">
        <v>2.3999999999999998E-3</v>
      </c>
      <c r="EV3" s="278">
        <v>2.8999999999999998E-3</v>
      </c>
      <c r="EW3" s="278">
        <v>3.5000000000000001E-3</v>
      </c>
      <c r="EX3" s="278">
        <v>2.8999999999999998E-3</v>
      </c>
      <c r="EY3" s="278">
        <v>2.7000000000000001E-3</v>
      </c>
      <c r="EZ3" s="278">
        <v>3.8E-3</v>
      </c>
      <c r="FA3" s="278">
        <v>3.3E-3</v>
      </c>
      <c r="FB3" s="278">
        <v>2.5999999999999999E-3</v>
      </c>
      <c r="FC3" s="278">
        <v>3.2000000000000002E-3</v>
      </c>
      <c r="FD3" s="278">
        <v>2.8E-3</v>
      </c>
      <c r="FE3" s="278">
        <v>2.0999999999999999E-3</v>
      </c>
      <c r="FF3" s="278">
        <v>2.5000000000000001E-3</v>
      </c>
      <c r="FG3" s="278">
        <v>2.2000000000000001E-3</v>
      </c>
      <c r="FH3" s="278">
        <v>2.2000000000000001E-3</v>
      </c>
      <c r="FI3" s="278">
        <v>2.3E-3</v>
      </c>
      <c r="FJ3" s="278">
        <v>2.2000000000000001E-3</v>
      </c>
      <c r="FK3" s="278">
        <v>2.0999999999999999E-3</v>
      </c>
      <c r="FL3" s="278">
        <v>2.0999999999999999E-3</v>
      </c>
      <c r="FM3" s="278">
        <v>2.0999999999999999E-3</v>
      </c>
      <c r="FN3" s="278">
        <v>1.8E-3</v>
      </c>
      <c r="FO3" s="278">
        <v>1.5E-3</v>
      </c>
      <c r="FP3" s="278">
        <v>1.6000000000000001E-3</v>
      </c>
      <c r="FQ3" s="278">
        <v>1.4E-3</v>
      </c>
      <c r="FR3" s="278">
        <v>1.1999999999999999E-3</v>
      </c>
      <c r="FS3" s="278">
        <v>1.1999999999999999E-3</v>
      </c>
      <c r="FT3" s="278">
        <v>1.4E-3</v>
      </c>
      <c r="FU3" s="278">
        <v>1.6000000000000001E-3</v>
      </c>
      <c r="FV3" s="278">
        <v>1.6000000000000001E-3</v>
      </c>
      <c r="FW3" s="278">
        <v>1.6000000000000001E-3</v>
      </c>
      <c r="FX3" s="278">
        <v>1.5E-3</v>
      </c>
      <c r="FY3" s="278">
        <v>1.5E-3</v>
      </c>
      <c r="FZ3" s="278">
        <v>1.2999999999999999E-3</v>
      </c>
      <c r="GA3" s="278">
        <v>1.2999999999999999E-3</v>
      </c>
      <c r="GB3" s="278">
        <v>1.6000000000000001E-3</v>
      </c>
      <c r="GC3" s="278">
        <v>1.4E-3</v>
      </c>
      <c r="GD3" s="278">
        <v>1.2999999999999999E-3</v>
      </c>
      <c r="GE3" s="278">
        <v>1.2999999999999999E-3</v>
      </c>
      <c r="GF3" s="278">
        <v>1.4E-3</v>
      </c>
      <c r="GG3" s="278">
        <v>1.5E-3</v>
      </c>
      <c r="GH3" s="278">
        <v>1.6999999999999999E-3</v>
      </c>
      <c r="GI3" s="278">
        <v>1.6999999999999999E-3</v>
      </c>
      <c r="GJ3" s="278">
        <v>1.6999999999999999E-3</v>
      </c>
      <c r="GK3" s="278">
        <v>1.5E-3</v>
      </c>
      <c r="GL3" s="278">
        <v>1.6999999999999999E-3</v>
      </c>
      <c r="GM3" s="278">
        <v>2E-3</v>
      </c>
      <c r="GN3" s="278">
        <v>1.6000000000000001E-3</v>
      </c>
      <c r="GO3" s="278">
        <v>1.6999999999999999E-3</v>
      </c>
      <c r="GP3" s="278">
        <v>1.8E-3</v>
      </c>
      <c r="GQ3" s="278">
        <v>1.6000000000000001E-3</v>
      </c>
      <c r="GR3" s="278">
        <v>1.6000000000000001E-3</v>
      </c>
      <c r="GS3" s="278">
        <v>2E-3</v>
      </c>
      <c r="GT3" s="278">
        <v>2.2000000000000001E-3</v>
      </c>
      <c r="GU3" s="278">
        <v>1.6999999999999999E-3</v>
      </c>
      <c r="GV3" s="278">
        <v>1.9E-3</v>
      </c>
      <c r="GW3" s="278">
        <v>1.6999999999999999E-3</v>
      </c>
      <c r="GX3" s="278">
        <v>1.8E-3</v>
      </c>
      <c r="GY3" s="278">
        <v>1.9E-3</v>
      </c>
      <c r="GZ3" s="278">
        <v>1.8E-3</v>
      </c>
      <c r="HA3" s="278">
        <v>2.0999999999999999E-3</v>
      </c>
      <c r="HB3" s="278">
        <v>1.6000000000000001E-3</v>
      </c>
      <c r="HC3" s="278">
        <v>1.6000000000000001E-3</v>
      </c>
      <c r="HD3" s="278">
        <v>1.9E-3</v>
      </c>
      <c r="HE3" s="278">
        <v>1.6999999999999999E-3</v>
      </c>
      <c r="HF3" s="278">
        <v>1.6999999999999999E-3</v>
      </c>
      <c r="HG3" s="278">
        <v>1.9E-3</v>
      </c>
      <c r="HH3" s="278">
        <v>2.0999999999999999E-3</v>
      </c>
      <c r="HI3" s="278">
        <v>1.8E-3</v>
      </c>
      <c r="HJ3" s="278">
        <v>1.8E-3</v>
      </c>
      <c r="HK3" s="278">
        <v>1.2999999999999999E-3</v>
      </c>
      <c r="HL3" s="278">
        <v>1.6999999999999999E-3</v>
      </c>
      <c r="HM3" s="278">
        <v>1.6000000000000001E-3</v>
      </c>
      <c r="HN3" s="278">
        <v>1.2999999999999999E-3</v>
      </c>
      <c r="HO3" s="278">
        <v>1.2999999999999999E-3</v>
      </c>
      <c r="HP3" s="278">
        <v>1.5E-3</v>
      </c>
      <c r="HR3" s="276"/>
      <c r="HS3" s="278">
        <v>1.6000000000000001E-3</v>
      </c>
      <c r="HT3" s="278">
        <v>1.4E-3</v>
      </c>
      <c r="HU3" s="278">
        <v>1.1999999999999999E-3</v>
      </c>
      <c r="HV3" s="278">
        <v>1.4E-3</v>
      </c>
      <c r="HW3" s="278">
        <v>1.8E-3</v>
      </c>
      <c r="HX3" s="278">
        <v>1.8E-3</v>
      </c>
      <c r="HY3" s="278">
        <v>1.6999999999999999E-3</v>
      </c>
      <c r="HZ3" s="278">
        <v>1.4E-3</v>
      </c>
      <c r="IA3" s="278">
        <v>1.8E-3</v>
      </c>
      <c r="IB3" s="278">
        <v>1.8E-3</v>
      </c>
      <c r="IC3" s="278">
        <v>1.6000000000000001E-3</v>
      </c>
      <c r="ID3" s="278">
        <v>1.6999999999999999E-3</v>
      </c>
      <c r="IE3" s="278">
        <v>1.9E-3</v>
      </c>
      <c r="IF3" s="278">
        <v>1.6999999999999999E-3</v>
      </c>
      <c r="IG3" s="278">
        <v>1.5E-3</v>
      </c>
      <c r="IH3" s="278">
        <v>1.9E-3</v>
      </c>
      <c r="II3" s="278">
        <v>1.6000000000000001E-3</v>
      </c>
      <c r="IJ3" s="278">
        <v>1.5E-3</v>
      </c>
      <c r="IK3" s="278">
        <v>1.9E-3</v>
      </c>
      <c r="IL3" s="278">
        <v>1.8E-3</v>
      </c>
      <c r="IM3" s="278">
        <v>1.1000000000000001E-3</v>
      </c>
      <c r="IN3" s="278">
        <v>1.6999999999999999E-3</v>
      </c>
      <c r="IO3" s="278">
        <v>1.5E-3</v>
      </c>
      <c r="IP3" s="278">
        <v>1.9E-3</v>
      </c>
      <c r="IQ3" s="278">
        <v>1.6000000000000001E-3</v>
      </c>
      <c r="IR3" s="278">
        <v>1.6999999999999999E-3</v>
      </c>
      <c r="IS3" s="278">
        <v>1.9E-3</v>
      </c>
      <c r="IT3" s="278">
        <v>1.9E-3</v>
      </c>
      <c r="IU3" s="278">
        <v>1.5E-3</v>
      </c>
      <c r="IV3" s="278">
        <v>2.2000000000000001E-3</v>
      </c>
      <c r="IW3" s="278">
        <v>1.8E-3</v>
      </c>
      <c r="IX3" s="278">
        <v>1.5E-3</v>
      </c>
      <c r="IY3" s="278">
        <v>1.6000000000000001E-3</v>
      </c>
      <c r="IZ3" s="278">
        <v>1.8E-3</v>
      </c>
      <c r="JA3" s="278">
        <v>1.8E-3</v>
      </c>
      <c r="JB3" s="278">
        <v>1.6999999999999999E-3</v>
      </c>
      <c r="JC3" s="278">
        <v>1.5E-3</v>
      </c>
      <c r="JD3" s="278">
        <v>2.0999999999999999E-3</v>
      </c>
      <c r="JE3" s="278">
        <v>1.6000000000000001E-3</v>
      </c>
      <c r="JF3" s="278">
        <v>1.6000000000000001E-3</v>
      </c>
      <c r="JG3" s="278">
        <v>1.8E-3</v>
      </c>
      <c r="JH3" s="278">
        <v>1.6999999999999999E-3</v>
      </c>
      <c r="JI3" s="278">
        <v>1.6000000000000001E-3</v>
      </c>
      <c r="JJ3" s="278">
        <v>2E-3</v>
      </c>
      <c r="JK3" s="278">
        <v>1.8E-3</v>
      </c>
      <c r="JL3" s="278">
        <v>1.5E-3</v>
      </c>
      <c r="JM3" s="278">
        <v>1.9E-3</v>
      </c>
      <c r="JN3" s="278">
        <v>1.9E-3</v>
      </c>
      <c r="JO3" s="278">
        <v>1.9E-3</v>
      </c>
      <c r="JP3" s="278">
        <v>1.8E-3</v>
      </c>
      <c r="JQ3" s="278">
        <v>1.5E-3</v>
      </c>
      <c r="JR3" s="278">
        <v>1.6999999999999999E-3</v>
      </c>
      <c r="JS3" s="278">
        <v>1.2999999999999999E-3</v>
      </c>
      <c r="JT3" s="278">
        <v>1.6000000000000001E-3</v>
      </c>
      <c r="JU3" s="278">
        <v>1.9E-3</v>
      </c>
      <c r="JV3" s="278">
        <v>1.8E-3</v>
      </c>
      <c r="JW3" s="278">
        <v>1.4E-3</v>
      </c>
      <c r="JX3" s="278">
        <v>2E-3</v>
      </c>
      <c r="JY3" s="278">
        <v>1.8E-3</v>
      </c>
      <c r="JZ3" s="278">
        <v>1.4E-3</v>
      </c>
      <c r="KA3" s="278">
        <v>1.4E-3</v>
      </c>
      <c r="KB3" s="278">
        <v>1.6000000000000001E-3</v>
      </c>
      <c r="KC3" s="278">
        <v>1.5E-3</v>
      </c>
      <c r="KD3" s="278">
        <v>1.6999999999999999E-3</v>
      </c>
      <c r="KE3" s="278">
        <v>1.2999999999999999E-3</v>
      </c>
      <c r="KF3" s="278">
        <v>1.5E-3</v>
      </c>
      <c r="KG3" s="278">
        <v>1.5E-3</v>
      </c>
      <c r="KH3" s="278">
        <v>1.6999999999999999E-3</v>
      </c>
      <c r="KI3" s="278">
        <v>1.9E-3</v>
      </c>
      <c r="KJ3" s="278">
        <v>1.5E-3</v>
      </c>
      <c r="KK3" s="278">
        <v>1.4E-3</v>
      </c>
      <c r="KL3" s="278">
        <v>2.2000000000000001E-3</v>
      </c>
      <c r="KM3" s="278">
        <v>1.6000000000000001E-3</v>
      </c>
      <c r="KN3" s="278">
        <v>1.4E-3</v>
      </c>
      <c r="KO3" s="278">
        <v>1.6999999999999999E-3</v>
      </c>
      <c r="KP3" s="278">
        <v>1.8E-3</v>
      </c>
      <c r="KQ3" s="278">
        <v>1.9E-3</v>
      </c>
      <c r="KR3" s="278">
        <v>1.6999999999999999E-3</v>
      </c>
      <c r="KS3" s="278">
        <v>1.8E-3</v>
      </c>
      <c r="KT3" s="278">
        <v>1.6999999999999999E-3</v>
      </c>
      <c r="KU3" s="278">
        <v>1.6999999999999999E-3</v>
      </c>
      <c r="KV3" s="278">
        <v>1.9E-3</v>
      </c>
      <c r="KW3" s="278">
        <v>1.2999999999999999E-3</v>
      </c>
      <c r="KX3" s="278">
        <v>1.1000000000000001E-3</v>
      </c>
      <c r="KY3" s="278">
        <v>1.2999999999999999E-3</v>
      </c>
      <c r="KZ3" s="278">
        <v>1E-3</v>
      </c>
      <c r="LA3" s="278">
        <v>1.1999999999999999E-3</v>
      </c>
      <c r="LB3" s="278">
        <v>1.1000000000000001E-3</v>
      </c>
      <c r="LC3" s="278">
        <v>8.9999999999999998E-4</v>
      </c>
      <c r="LD3" s="278">
        <v>1.1000000000000001E-3</v>
      </c>
      <c r="LE3" s="278">
        <v>1.1000000000000001E-3</v>
      </c>
      <c r="LF3" s="278">
        <v>1.2999999999999999E-3</v>
      </c>
      <c r="LG3" s="278">
        <v>1.2999999999999999E-3</v>
      </c>
      <c r="LH3" s="278">
        <v>1.6999999999999999E-3</v>
      </c>
      <c r="LI3" s="278">
        <v>1.1000000000000001E-3</v>
      </c>
      <c r="LJ3" s="278">
        <v>1.6000000000000001E-3</v>
      </c>
      <c r="LK3" s="278">
        <v>1.9E-3</v>
      </c>
      <c r="LL3" s="278">
        <v>1.2999999999999999E-3</v>
      </c>
      <c r="LM3" s="278">
        <v>1.5E-3</v>
      </c>
      <c r="LN3" s="278">
        <v>1.4E-3</v>
      </c>
      <c r="LO3" s="278">
        <v>1.2999999999999999E-3</v>
      </c>
      <c r="LP3" s="278">
        <v>1.6000000000000001E-3</v>
      </c>
      <c r="LQ3" s="278">
        <v>1.8E-3</v>
      </c>
      <c r="LR3" s="278">
        <v>2.2000000000000001E-3</v>
      </c>
      <c r="LS3" s="278">
        <v>1.5E-3</v>
      </c>
      <c r="LT3" s="278">
        <v>1.5E-3</v>
      </c>
      <c r="LU3" s="278">
        <v>1.6000000000000001E-3</v>
      </c>
      <c r="LV3" s="278">
        <v>1.6000000000000001E-3</v>
      </c>
      <c r="LW3" s="278">
        <v>1.6000000000000001E-3</v>
      </c>
      <c r="LX3" s="278">
        <v>2E-3</v>
      </c>
      <c r="LY3" s="278">
        <v>2.3999999999999998E-3</v>
      </c>
      <c r="LZ3" s="278">
        <v>2.0999999999999999E-3</v>
      </c>
      <c r="MA3" s="278">
        <v>1.9E-3</v>
      </c>
      <c r="MB3" s="278">
        <v>1.6000000000000001E-3</v>
      </c>
      <c r="MC3" s="278">
        <v>1.5E-3</v>
      </c>
      <c r="MD3" s="278">
        <v>1.6999999999999999E-3</v>
      </c>
      <c r="ME3" s="278">
        <v>1.8E-3</v>
      </c>
      <c r="MF3" s="278">
        <v>1.8E-3</v>
      </c>
      <c r="MG3" s="278">
        <v>1.9E-3</v>
      </c>
      <c r="MH3" s="278">
        <v>1.6000000000000001E-3</v>
      </c>
      <c r="MI3" s="278">
        <v>1.6000000000000001E-3</v>
      </c>
      <c r="MJ3" s="278">
        <v>1.4E-3</v>
      </c>
      <c r="MK3" s="278">
        <v>1.2999999999999999E-3</v>
      </c>
      <c r="ML3" s="278">
        <v>1.1999999999999999E-3</v>
      </c>
      <c r="MM3" s="278">
        <v>1.2999999999999999E-3</v>
      </c>
      <c r="MN3" s="278">
        <v>8.9999999999999998E-4</v>
      </c>
      <c r="MO3" s="278">
        <v>8.9999999999999998E-4</v>
      </c>
      <c r="MP3" s="278">
        <v>8.9999999999999998E-4</v>
      </c>
      <c r="MQ3" s="278">
        <v>1E-3</v>
      </c>
      <c r="MR3" s="278">
        <v>8.0000000000000004E-4</v>
      </c>
      <c r="MS3" s="278">
        <v>8.9999999999999998E-4</v>
      </c>
      <c r="MT3" s="278">
        <v>8.0000000000000004E-4</v>
      </c>
      <c r="MU3" s="278">
        <v>1.1000000000000001E-3</v>
      </c>
      <c r="MV3" s="278">
        <v>1.2999999999999999E-3</v>
      </c>
      <c r="MW3" s="278">
        <v>1.4E-3</v>
      </c>
      <c r="MX3" s="278">
        <v>1.4E-3</v>
      </c>
      <c r="MY3" s="278">
        <v>1.1999999999999999E-3</v>
      </c>
      <c r="MZ3" s="278">
        <v>1.1999999999999999E-3</v>
      </c>
      <c r="NA3" s="278">
        <v>1.2999999999999999E-3</v>
      </c>
      <c r="NB3" s="278">
        <v>1.2999999999999999E-3</v>
      </c>
      <c r="NC3" s="278">
        <v>1.4E-3</v>
      </c>
      <c r="ND3" s="278">
        <v>1.4E-3</v>
      </c>
      <c r="NE3" s="278">
        <v>1.2999999999999999E-3</v>
      </c>
      <c r="NF3" s="278">
        <v>1.5E-3</v>
      </c>
      <c r="NG3" s="278">
        <v>1E-3</v>
      </c>
      <c r="NH3" s="278">
        <v>1.2999999999999999E-3</v>
      </c>
      <c r="NI3" s="278">
        <v>1.2999999999999999E-3</v>
      </c>
      <c r="NJ3" s="278">
        <v>1.4E-3</v>
      </c>
      <c r="NK3" s="278">
        <v>1.4E-3</v>
      </c>
      <c r="NL3" s="278">
        <v>1.6000000000000001E-3</v>
      </c>
      <c r="NM3" s="278">
        <v>1.1999999999999999E-3</v>
      </c>
      <c r="NN3" s="278">
        <v>1.4E-3</v>
      </c>
      <c r="NO3" s="278">
        <v>1.1999999999999999E-3</v>
      </c>
      <c r="NP3" s="278">
        <v>1.2999999999999999E-3</v>
      </c>
      <c r="NQ3" s="278">
        <v>1.4E-3</v>
      </c>
      <c r="NR3" s="278">
        <v>1.2999999999999999E-3</v>
      </c>
      <c r="NS3" s="278">
        <v>1.2999999999999999E-3</v>
      </c>
      <c r="NT3" s="278">
        <v>1.1000000000000001E-3</v>
      </c>
      <c r="NU3" s="278">
        <v>1.2999999999999999E-3</v>
      </c>
      <c r="NV3" s="278">
        <v>1.4E-3</v>
      </c>
      <c r="NW3" s="278">
        <v>1.5E-3</v>
      </c>
      <c r="NX3" s="278">
        <v>1.4E-3</v>
      </c>
      <c r="NY3" s="278">
        <v>1.4E-3</v>
      </c>
      <c r="NZ3" s="278">
        <v>1.5E-3</v>
      </c>
      <c r="OA3" s="278">
        <v>1.2999999999999999E-3</v>
      </c>
      <c r="OB3" s="278">
        <v>1.6000000000000001E-3</v>
      </c>
      <c r="OC3" s="278">
        <v>1.6999999999999999E-3</v>
      </c>
      <c r="OD3" s="278">
        <v>1.8E-3</v>
      </c>
      <c r="OE3" s="278">
        <v>1.9E-3</v>
      </c>
      <c r="OF3" s="278">
        <v>2E-3</v>
      </c>
      <c r="OG3" s="278">
        <v>2.0999999999999999E-3</v>
      </c>
      <c r="OH3" s="278">
        <v>1.6999999999999999E-3</v>
      </c>
      <c r="OI3" s="278">
        <v>1.8E-3</v>
      </c>
      <c r="OJ3" s="278">
        <v>2E-3</v>
      </c>
      <c r="OK3" s="278">
        <v>2.0999999999999999E-3</v>
      </c>
      <c r="OL3" s="278">
        <v>2.2000000000000001E-3</v>
      </c>
      <c r="OM3" s="278">
        <v>2.2000000000000001E-3</v>
      </c>
      <c r="ON3" s="278">
        <v>2.5999999999999999E-3</v>
      </c>
      <c r="OO3" s="278">
        <v>2.0999999999999999E-3</v>
      </c>
      <c r="OP3" s="278">
        <v>2.3E-3</v>
      </c>
      <c r="OQ3" s="278">
        <v>2.3E-3</v>
      </c>
      <c r="OR3" s="278">
        <v>2.3999999999999998E-3</v>
      </c>
      <c r="OS3" s="278">
        <v>2.3999999999999998E-3</v>
      </c>
      <c r="OT3" s="278">
        <v>2.3E-3</v>
      </c>
      <c r="OU3" s="278">
        <v>2.5000000000000001E-3</v>
      </c>
      <c r="OV3" s="278">
        <v>2.0999999999999999E-3</v>
      </c>
      <c r="OW3" s="278">
        <v>2.5000000000000001E-3</v>
      </c>
      <c r="OX3" s="278">
        <v>2.5999999999999999E-3</v>
      </c>
      <c r="OY3" s="278">
        <v>2.5000000000000001E-3</v>
      </c>
      <c r="OZ3" s="278">
        <v>2.5000000000000001E-3</v>
      </c>
      <c r="PA3" s="278">
        <v>2.3E-3</v>
      </c>
      <c r="PB3" s="278">
        <v>2.5999999999999999E-3</v>
      </c>
      <c r="PC3" s="278">
        <v>1.9E-3</v>
      </c>
      <c r="PD3" s="278">
        <v>2.2000000000000001E-3</v>
      </c>
      <c r="PE3" s="278">
        <v>2.3999999999999998E-3</v>
      </c>
      <c r="PF3" s="278">
        <v>2.3999999999999998E-3</v>
      </c>
      <c r="PG3" s="278">
        <v>2.5000000000000001E-3</v>
      </c>
      <c r="PH3" s="278">
        <v>2.5999999999999999E-3</v>
      </c>
      <c r="PI3" s="278">
        <v>2.5000000000000001E-3</v>
      </c>
      <c r="PJ3" s="278">
        <v>1.9E-3</v>
      </c>
      <c r="PK3" s="278">
        <v>2.3E-3</v>
      </c>
      <c r="PL3" s="278">
        <v>2.5999999999999999E-3</v>
      </c>
      <c r="PM3" s="278">
        <v>1.9E-3</v>
      </c>
      <c r="PN3" s="278">
        <v>2.3999999999999998E-3</v>
      </c>
      <c r="PO3" s="278">
        <v>2E-3</v>
      </c>
      <c r="PP3" s="278">
        <v>3.8999999999999998E-3</v>
      </c>
      <c r="PQ3" s="278">
        <v>3.3E-3</v>
      </c>
      <c r="PR3" s="278">
        <v>3.8999999999999998E-3</v>
      </c>
      <c r="PS3" s="278">
        <v>4.4000000000000003E-3</v>
      </c>
      <c r="PT3" s="278">
        <v>3.8E-3</v>
      </c>
      <c r="PU3" s="278">
        <v>3.3E-3</v>
      </c>
      <c r="PV3" s="278">
        <v>3.5999999999999999E-3</v>
      </c>
      <c r="PW3" s="278">
        <v>4.0000000000000001E-3</v>
      </c>
      <c r="PX3" s="278">
        <v>1.8E-3</v>
      </c>
      <c r="PY3" s="278">
        <v>2E-3</v>
      </c>
      <c r="PZ3" s="278">
        <v>2.5999999999999999E-3</v>
      </c>
      <c r="QA3" s="278">
        <v>2.3999999999999998E-3</v>
      </c>
      <c r="QB3" s="278">
        <v>1.9E-3</v>
      </c>
      <c r="QC3" s="278">
        <v>2.3E-3</v>
      </c>
      <c r="QD3" s="278">
        <v>4.7999999999999996E-3</v>
      </c>
      <c r="QE3" s="278">
        <v>4.7000000000000002E-3</v>
      </c>
      <c r="QF3" s="278">
        <v>5.4999999999999997E-3</v>
      </c>
      <c r="QG3" s="278">
        <v>6.1000000000000004E-3</v>
      </c>
      <c r="QH3" s="278">
        <v>5.3E-3</v>
      </c>
      <c r="QI3" s="278">
        <v>6.1000000000000004E-3</v>
      </c>
      <c r="QJ3" s="278">
        <v>6.1999999999999998E-3</v>
      </c>
      <c r="QK3" s="278">
        <v>6.3E-3</v>
      </c>
      <c r="QL3" s="278">
        <v>5.4000000000000003E-3</v>
      </c>
      <c r="QM3" s="278">
        <v>6.1000000000000004E-3</v>
      </c>
      <c r="QN3" s="278">
        <v>7.1999999999999998E-3</v>
      </c>
      <c r="QO3" s="278">
        <v>7.3000000000000001E-3</v>
      </c>
      <c r="QP3" s="278">
        <v>7.1999999999999998E-3</v>
      </c>
      <c r="QQ3" s="278">
        <v>7.9000000000000008E-3</v>
      </c>
      <c r="QR3" s="278">
        <v>8.2000000000000007E-3</v>
      </c>
      <c r="QS3" s="278">
        <v>7.0000000000000001E-3</v>
      </c>
      <c r="QT3" s="278">
        <v>7.7999999999999996E-3</v>
      </c>
      <c r="QU3" s="301">
        <v>0.01</v>
      </c>
      <c r="QV3" s="278">
        <v>9.4000000000000004E-3</v>
      </c>
      <c r="QW3" s="278">
        <v>9.4000000000000004E-3</v>
      </c>
      <c r="QX3" s="278">
        <v>9.5999999999999992E-3</v>
      </c>
      <c r="QY3" s="278">
        <v>1.06E-2</v>
      </c>
      <c r="QZ3" s="278">
        <v>9.9000000000000008E-3</v>
      </c>
      <c r="RA3" s="278">
        <v>1.03E-2</v>
      </c>
      <c r="RB3" s="278">
        <v>1.2500000000000001E-2</v>
      </c>
      <c r="RC3" s="278">
        <v>1.1599999999999999E-2</v>
      </c>
    </row>
    <row r="4" spans="1:471">
      <c r="A4">
        <v>3</v>
      </c>
      <c r="B4" s="276" t="s">
        <v>651</v>
      </c>
      <c r="C4" s="276"/>
      <c r="D4" s="276"/>
      <c r="E4" s="276"/>
      <c r="F4" s="276"/>
      <c r="G4" s="276"/>
      <c r="H4" s="278">
        <v>1.4E-3</v>
      </c>
      <c r="I4" s="278">
        <v>1.4E-3</v>
      </c>
      <c r="J4" s="278">
        <v>1.1999999999999999E-3</v>
      </c>
      <c r="K4" s="278">
        <v>1E-3</v>
      </c>
      <c r="L4" s="278">
        <v>1.1999999999999999E-3</v>
      </c>
      <c r="M4" s="278">
        <v>1.1000000000000001E-3</v>
      </c>
      <c r="N4" s="278">
        <v>1.1999999999999999E-3</v>
      </c>
      <c r="O4" s="278">
        <v>1.5E-3</v>
      </c>
      <c r="P4" s="278">
        <v>1.4E-3</v>
      </c>
      <c r="Q4" s="278">
        <v>1.2999999999999999E-3</v>
      </c>
      <c r="R4" s="278">
        <v>1.5E-3</v>
      </c>
      <c r="S4" s="278">
        <v>1.4E-3</v>
      </c>
      <c r="T4" s="278">
        <v>1.1999999999999999E-3</v>
      </c>
      <c r="U4" s="278">
        <v>1.4E-3</v>
      </c>
      <c r="V4" s="278">
        <v>1.5E-3</v>
      </c>
      <c r="W4" s="278">
        <v>1.5E-3</v>
      </c>
      <c r="X4" s="278">
        <v>1.6999999999999999E-3</v>
      </c>
      <c r="Y4" s="278">
        <v>1.8E-3</v>
      </c>
      <c r="Z4" s="278">
        <v>1.5E-3</v>
      </c>
      <c r="AA4" s="278">
        <v>1.9E-3</v>
      </c>
      <c r="AB4" s="278">
        <v>1.6000000000000001E-3</v>
      </c>
      <c r="AC4" s="278">
        <v>1.6000000000000001E-3</v>
      </c>
      <c r="AD4" s="278">
        <v>1.6000000000000001E-3</v>
      </c>
      <c r="AE4" s="278">
        <v>1.5E-3</v>
      </c>
      <c r="AF4" s="278">
        <v>1.6000000000000001E-3</v>
      </c>
      <c r="AG4" s="278">
        <v>2E-3</v>
      </c>
      <c r="AH4" s="278">
        <v>2.0999999999999999E-3</v>
      </c>
      <c r="AI4" s="278">
        <v>2.0999999999999999E-3</v>
      </c>
      <c r="AJ4" s="278">
        <v>2.3E-3</v>
      </c>
      <c r="AK4" s="278">
        <v>2.0999999999999999E-3</v>
      </c>
      <c r="AL4" s="278">
        <v>2.3E-3</v>
      </c>
      <c r="AM4" s="278">
        <v>1.8E-3</v>
      </c>
      <c r="AN4" s="278">
        <v>1.8E-3</v>
      </c>
      <c r="AO4" s="278">
        <v>2.5000000000000001E-3</v>
      </c>
      <c r="AP4" s="278">
        <v>2.5999999999999999E-3</v>
      </c>
      <c r="AQ4" s="278">
        <v>2.5999999999999999E-3</v>
      </c>
      <c r="AR4" s="278">
        <v>2.8E-3</v>
      </c>
      <c r="AS4" s="278">
        <v>3.0000000000000001E-3</v>
      </c>
      <c r="AT4" s="278">
        <v>2.3E-3</v>
      </c>
      <c r="AU4" s="278">
        <v>2.8E-3</v>
      </c>
      <c r="AV4" s="278">
        <v>4.1000000000000003E-3</v>
      </c>
      <c r="AW4" s="278">
        <v>4.3E-3</v>
      </c>
      <c r="AX4" s="278">
        <v>3.5999999999999999E-3</v>
      </c>
      <c r="AY4" s="278">
        <v>3.5000000000000001E-3</v>
      </c>
      <c r="AZ4" s="278">
        <v>3.2000000000000002E-3</v>
      </c>
      <c r="BA4" s="278">
        <v>2.5000000000000001E-3</v>
      </c>
      <c r="BB4" s="278">
        <v>2.5999999999999999E-3</v>
      </c>
      <c r="BC4" s="278">
        <v>3.8E-3</v>
      </c>
      <c r="BD4" s="278">
        <v>3.8E-3</v>
      </c>
      <c r="BE4" s="278">
        <v>4.5999999999999999E-3</v>
      </c>
      <c r="BF4" s="278">
        <v>3.7000000000000002E-3</v>
      </c>
      <c r="BG4" s="278">
        <v>5.4999999999999997E-3</v>
      </c>
      <c r="BH4" s="278">
        <v>2.5999999999999999E-3</v>
      </c>
      <c r="BI4" s="278">
        <v>2.8E-3</v>
      </c>
      <c r="BJ4" s="278">
        <v>3.7000000000000002E-3</v>
      </c>
      <c r="BK4" s="278">
        <v>3.0999999999999999E-3</v>
      </c>
      <c r="BL4" s="278">
        <v>4.1999999999999997E-3</v>
      </c>
      <c r="BM4" s="278">
        <v>3.0999999999999999E-3</v>
      </c>
      <c r="BN4" s="278">
        <v>3.5999999999999999E-3</v>
      </c>
      <c r="BO4" s="278">
        <v>2.3999999999999998E-3</v>
      </c>
      <c r="BP4" s="278">
        <v>2.5999999999999999E-3</v>
      </c>
      <c r="BQ4" s="278">
        <v>2.5000000000000001E-3</v>
      </c>
      <c r="BR4" s="278">
        <v>3.8999999999999998E-3</v>
      </c>
      <c r="BS4" s="278">
        <v>3.3E-3</v>
      </c>
      <c r="BT4" s="278">
        <v>4.0000000000000001E-3</v>
      </c>
      <c r="BU4" s="278">
        <v>3.8E-3</v>
      </c>
      <c r="BV4" s="278">
        <v>2.7000000000000001E-3</v>
      </c>
      <c r="BW4" s="278">
        <v>3.0999999999999999E-3</v>
      </c>
      <c r="BX4" s="278">
        <v>3.3999999999999998E-3</v>
      </c>
      <c r="BY4" s="278">
        <v>3.3999999999999998E-3</v>
      </c>
      <c r="BZ4" s="278">
        <v>4.1999999999999997E-3</v>
      </c>
      <c r="CA4" s="278">
        <v>4.7000000000000002E-3</v>
      </c>
      <c r="CB4" s="278">
        <v>4.4999999999999997E-3</v>
      </c>
      <c r="CC4" s="278">
        <v>3.3999999999999998E-3</v>
      </c>
      <c r="CD4" s="278">
        <v>3.8E-3</v>
      </c>
      <c r="CE4" s="278">
        <v>4.0000000000000001E-3</v>
      </c>
      <c r="CF4" s="278">
        <v>3.7000000000000002E-3</v>
      </c>
      <c r="CG4" s="278">
        <v>5.4000000000000003E-3</v>
      </c>
      <c r="CH4" s="278">
        <v>4.0000000000000001E-3</v>
      </c>
      <c r="CI4" s="278">
        <v>3.3999999999999998E-3</v>
      </c>
      <c r="CJ4" s="278">
        <v>3.0000000000000001E-3</v>
      </c>
      <c r="CK4" s="278">
        <v>3.3999999999999998E-3</v>
      </c>
      <c r="CL4" s="278">
        <v>4.4999999999999997E-3</v>
      </c>
      <c r="CM4" s="278">
        <v>2.7000000000000001E-3</v>
      </c>
      <c r="CN4" s="278">
        <v>2.8E-3</v>
      </c>
      <c r="CO4" s="278">
        <v>3.0999999999999999E-3</v>
      </c>
      <c r="CP4" s="278">
        <v>4.3E-3</v>
      </c>
      <c r="CQ4" s="278">
        <v>3.3E-3</v>
      </c>
      <c r="CR4" s="278">
        <v>3.5000000000000001E-3</v>
      </c>
      <c r="CS4" s="278">
        <v>4.4000000000000003E-3</v>
      </c>
      <c r="CT4" s="278">
        <v>3.3999999999999998E-3</v>
      </c>
      <c r="CU4" s="278">
        <v>3.2000000000000002E-3</v>
      </c>
      <c r="CV4" s="278">
        <v>4.3E-3</v>
      </c>
      <c r="CW4" s="278">
        <v>4.7000000000000002E-3</v>
      </c>
      <c r="CX4" s="278">
        <v>2.8E-3</v>
      </c>
      <c r="CY4" s="278">
        <v>2.3999999999999998E-3</v>
      </c>
      <c r="CZ4" s="278">
        <v>2.7000000000000001E-3</v>
      </c>
      <c r="DA4" s="278">
        <v>3.8E-3</v>
      </c>
      <c r="DB4" s="278">
        <v>4.3E-3</v>
      </c>
      <c r="DC4" s="278">
        <v>3.5999999999999999E-3</v>
      </c>
      <c r="DD4" s="278">
        <v>5.7000000000000002E-3</v>
      </c>
      <c r="DE4" s="278">
        <v>2.3999999999999998E-3</v>
      </c>
      <c r="DF4" s="278">
        <v>3.0999999999999999E-3</v>
      </c>
      <c r="DG4" s="278">
        <v>3.0999999999999999E-3</v>
      </c>
      <c r="DH4" s="278">
        <v>2.7000000000000001E-3</v>
      </c>
      <c r="DI4" s="278">
        <v>2.8999999999999998E-3</v>
      </c>
      <c r="DJ4" s="278">
        <v>2E-3</v>
      </c>
      <c r="DK4" s="278">
        <v>3.0000000000000001E-3</v>
      </c>
      <c r="DL4" s="278">
        <v>1.8E-3</v>
      </c>
      <c r="DM4" s="278">
        <v>2E-3</v>
      </c>
      <c r="DN4" s="278">
        <v>2E-3</v>
      </c>
      <c r="DO4" s="278">
        <v>3.3E-3</v>
      </c>
      <c r="DP4" s="278">
        <v>3.3E-3</v>
      </c>
      <c r="DQ4" s="278">
        <v>4.1999999999999997E-3</v>
      </c>
      <c r="DR4" s="278">
        <v>2.3E-3</v>
      </c>
      <c r="DS4" s="278">
        <v>2.5000000000000001E-3</v>
      </c>
      <c r="DT4" s="278">
        <v>2.5000000000000001E-3</v>
      </c>
      <c r="DU4" s="278">
        <v>3.0000000000000001E-3</v>
      </c>
      <c r="DV4" s="278">
        <v>3.8E-3</v>
      </c>
      <c r="DW4" s="278">
        <v>2.3E-3</v>
      </c>
      <c r="DX4" s="278">
        <v>3.3999999999999998E-3</v>
      </c>
      <c r="DY4" s="278">
        <v>2.2000000000000001E-3</v>
      </c>
      <c r="DZ4" s="278">
        <v>1.8E-3</v>
      </c>
      <c r="EA4" s="278">
        <v>2E-3</v>
      </c>
      <c r="EB4" s="278">
        <v>2.3E-3</v>
      </c>
      <c r="EC4" s="278">
        <v>1.8E-3</v>
      </c>
      <c r="ED4" s="278">
        <v>2.3E-3</v>
      </c>
      <c r="EE4" s="278">
        <v>1.5E-3</v>
      </c>
      <c r="EF4" s="278">
        <v>1.8E-3</v>
      </c>
      <c r="EG4" s="278">
        <v>2.5999999999999999E-3</v>
      </c>
      <c r="EH4" s="278">
        <v>2.5999999999999999E-3</v>
      </c>
      <c r="EI4" s="278">
        <v>3.8999999999999998E-3</v>
      </c>
      <c r="EJ4" s="278">
        <v>3.5000000000000001E-3</v>
      </c>
      <c r="EK4" s="278">
        <v>3.5999999999999999E-3</v>
      </c>
      <c r="EL4" s="278">
        <v>3.3E-3</v>
      </c>
      <c r="EM4" s="278">
        <v>3.2000000000000002E-3</v>
      </c>
      <c r="EN4" s="278">
        <v>3.0000000000000001E-3</v>
      </c>
      <c r="EO4" s="278">
        <v>3.2000000000000002E-3</v>
      </c>
      <c r="EP4" s="278">
        <v>3.2000000000000002E-3</v>
      </c>
      <c r="EQ4" s="278">
        <v>2.8999999999999998E-3</v>
      </c>
      <c r="ER4" s="278">
        <v>4.3E-3</v>
      </c>
      <c r="ES4" s="278">
        <v>2.8E-3</v>
      </c>
      <c r="ET4" s="278">
        <v>4.4999999999999997E-3</v>
      </c>
      <c r="EU4" s="278">
        <v>3.2000000000000002E-3</v>
      </c>
      <c r="EV4" s="278">
        <v>3.0999999999999999E-3</v>
      </c>
      <c r="EW4" s="278">
        <v>3.3E-3</v>
      </c>
      <c r="EX4" s="278">
        <v>3.7000000000000002E-3</v>
      </c>
      <c r="EY4" s="278">
        <v>3.3E-3</v>
      </c>
      <c r="EZ4" s="278">
        <v>3.2000000000000002E-3</v>
      </c>
      <c r="FA4" s="278">
        <v>2.7000000000000001E-3</v>
      </c>
      <c r="FB4" s="278">
        <v>3.5000000000000001E-3</v>
      </c>
      <c r="FC4" s="278">
        <v>4.4000000000000003E-3</v>
      </c>
      <c r="FD4" s="278">
        <v>3.5999999999999999E-3</v>
      </c>
      <c r="FE4" s="278">
        <v>2.8E-3</v>
      </c>
      <c r="FF4" s="278">
        <v>2.5999999999999999E-3</v>
      </c>
      <c r="FG4" s="278">
        <v>4.0000000000000001E-3</v>
      </c>
      <c r="FH4" s="278">
        <v>2.3999999999999998E-3</v>
      </c>
      <c r="FI4" s="278">
        <v>3.0999999999999999E-3</v>
      </c>
      <c r="FJ4" s="278">
        <v>2.5999999999999999E-3</v>
      </c>
      <c r="FK4" s="278">
        <v>2.5999999999999999E-3</v>
      </c>
      <c r="FL4" s="278">
        <v>3.0999999999999999E-3</v>
      </c>
      <c r="FM4" s="278">
        <v>2.7000000000000001E-3</v>
      </c>
      <c r="FN4" s="278">
        <v>2.7000000000000001E-3</v>
      </c>
      <c r="FO4" s="278">
        <v>2.5000000000000001E-3</v>
      </c>
      <c r="FP4" s="278">
        <v>1.9E-3</v>
      </c>
      <c r="FQ4" s="278">
        <v>2.2000000000000001E-3</v>
      </c>
      <c r="FR4" s="278">
        <v>2E-3</v>
      </c>
      <c r="FS4" s="278">
        <v>1.6999999999999999E-3</v>
      </c>
      <c r="FT4" s="278">
        <v>1.6000000000000001E-3</v>
      </c>
      <c r="FU4" s="278">
        <v>2.0999999999999999E-3</v>
      </c>
      <c r="FV4" s="278">
        <v>1.6000000000000001E-3</v>
      </c>
      <c r="FW4" s="278">
        <v>1.2999999999999999E-3</v>
      </c>
      <c r="FX4" s="278">
        <v>1.4E-3</v>
      </c>
      <c r="FY4" s="278">
        <v>1.2999999999999999E-3</v>
      </c>
      <c r="FZ4" s="278">
        <v>2E-3</v>
      </c>
      <c r="GA4" s="278">
        <v>2.5000000000000001E-3</v>
      </c>
      <c r="GB4" s="278">
        <v>2.5999999999999999E-3</v>
      </c>
      <c r="GC4" s="278">
        <v>2E-3</v>
      </c>
      <c r="GD4" s="278">
        <v>2.3E-3</v>
      </c>
      <c r="GE4" s="278">
        <v>3.0999999999999999E-3</v>
      </c>
      <c r="GF4" s="278">
        <v>2.8E-3</v>
      </c>
      <c r="GG4" s="278">
        <v>2.5000000000000001E-3</v>
      </c>
      <c r="GH4" s="278">
        <v>3.3999999999999998E-3</v>
      </c>
      <c r="GI4" s="278">
        <v>2.8E-3</v>
      </c>
      <c r="GJ4" s="278">
        <v>3.5000000000000001E-3</v>
      </c>
      <c r="GK4" s="278">
        <v>2.5999999999999999E-3</v>
      </c>
      <c r="GL4" s="278">
        <v>3.2000000000000002E-3</v>
      </c>
      <c r="GM4" s="278">
        <v>3.2000000000000002E-3</v>
      </c>
      <c r="GN4" s="278">
        <v>2.5999999999999999E-3</v>
      </c>
      <c r="GO4" s="278">
        <v>2.7000000000000001E-3</v>
      </c>
      <c r="GP4" s="278">
        <v>2.0999999999999999E-3</v>
      </c>
      <c r="GQ4" s="278">
        <v>2.3E-3</v>
      </c>
      <c r="GR4" s="278">
        <v>2.3E-3</v>
      </c>
      <c r="GS4" s="278">
        <v>2.5999999999999999E-3</v>
      </c>
      <c r="GT4" s="278">
        <v>3.5000000000000001E-3</v>
      </c>
      <c r="GU4" s="278">
        <v>2E-3</v>
      </c>
      <c r="GV4" s="278">
        <v>3.0000000000000001E-3</v>
      </c>
      <c r="GW4" s="278">
        <v>2.8E-3</v>
      </c>
      <c r="GX4" s="278">
        <v>2.5999999999999999E-3</v>
      </c>
      <c r="GY4" s="278">
        <v>2.3E-3</v>
      </c>
      <c r="GZ4" s="278">
        <v>2.5000000000000001E-3</v>
      </c>
      <c r="HA4" s="278">
        <v>3.5999999999999999E-3</v>
      </c>
      <c r="HB4" s="278">
        <v>2.2000000000000001E-3</v>
      </c>
      <c r="HC4" s="278">
        <v>2.3999999999999998E-3</v>
      </c>
      <c r="HD4" s="278">
        <v>2.5999999999999999E-3</v>
      </c>
      <c r="HE4" s="278">
        <v>2.7000000000000001E-3</v>
      </c>
      <c r="HF4" s="278">
        <v>2.3999999999999998E-3</v>
      </c>
      <c r="HG4" s="278">
        <v>2.7000000000000001E-3</v>
      </c>
      <c r="HH4" s="278">
        <v>3.2000000000000002E-3</v>
      </c>
      <c r="HI4" s="278">
        <v>3.5000000000000001E-3</v>
      </c>
      <c r="HJ4" s="278">
        <v>2.8999999999999998E-3</v>
      </c>
      <c r="HK4" s="278">
        <v>3.0000000000000001E-3</v>
      </c>
      <c r="HL4" s="278">
        <v>2.5999999999999999E-3</v>
      </c>
      <c r="HM4" s="278">
        <v>3.2000000000000002E-3</v>
      </c>
      <c r="HN4" s="278">
        <v>2.3999999999999998E-3</v>
      </c>
      <c r="HO4" s="278">
        <v>2E-3</v>
      </c>
      <c r="HP4" s="278">
        <v>2.3999999999999998E-3</v>
      </c>
      <c r="HR4" s="276"/>
      <c r="HS4" s="278">
        <v>2.5999999999999999E-3</v>
      </c>
      <c r="HT4" s="278">
        <v>2.2000000000000001E-3</v>
      </c>
      <c r="HU4" s="278">
        <v>2.3999999999999998E-3</v>
      </c>
      <c r="HV4" s="278">
        <v>2.2000000000000001E-3</v>
      </c>
      <c r="HW4" s="278">
        <v>2.3999999999999998E-3</v>
      </c>
      <c r="HX4" s="278">
        <v>2.2000000000000001E-3</v>
      </c>
      <c r="HY4" s="278">
        <v>1.8E-3</v>
      </c>
      <c r="HZ4" s="278">
        <v>2.3E-3</v>
      </c>
      <c r="IA4" s="278">
        <v>3.8999999999999998E-3</v>
      </c>
      <c r="IB4" s="278">
        <v>2.8E-3</v>
      </c>
      <c r="IC4" s="278">
        <v>2.0999999999999999E-3</v>
      </c>
      <c r="ID4" s="278">
        <v>2.5000000000000001E-3</v>
      </c>
      <c r="IE4" s="278">
        <v>2.7000000000000001E-3</v>
      </c>
      <c r="IF4" s="278">
        <v>2E-3</v>
      </c>
      <c r="IG4" s="278">
        <v>2.0999999999999999E-3</v>
      </c>
      <c r="IH4" s="278">
        <v>1.9E-3</v>
      </c>
      <c r="II4" s="278">
        <v>1.5E-3</v>
      </c>
      <c r="IJ4" s="278">
        <v>1.6999999999999999E-3</v>
      </c>
      <c r="IK4" s="278">
        <v>2.0999999999999999E-3</v>
      </c>
      <c r="IL4" s="278">
        <v>1.6999999999999999E-3</v>
      </c>
      <c r="IM4" s="278">
        <v>2.3999999999999998E-3</v>
      </c>
      <c r="IN4" s="278">
        <v>3.0000000000000001E-3</v>
      </c>
      <c r="IO4" s="278">
        <v>2.8E-3</v>
      </c>
      <c r="IP4" s="278">
        <v>2E-3</v>
      </c>
      <c r="IQ4" s="278">
        <v>1.8E-3</v>
      </c>
      <c r="IR4" s="278">
        <v>3.0999999999999999E-3</v>
      </c>
      <c r="IS4" s="278">
        <v>3.3999999999999998E-3</v>
      </c>
      <c r="IT4" s="278">
        <v>2.8999999999999998E-3</v>
      </c>
      <c r="IU4" s="278">
        <v>2.5000000000000001E-3</v>
      </c>
      <c r="IV4" s="278">
        <v>2.8999999999999998E-3</v>
      </c>
      <c r="IW4" s="278">
        <v>2.5999999999999999E-3</v>
      </c>
      <c r="IX4" s="278">
        <v>2.3E-3</v>
      </c>
      <c r="IY4" s="278">
        <v>2.8E-3</v>
      </c>
      <c r="IZ4" s="278">
        <v>3.3999999999999998E-3</v>
      </c>
      <c r="JA4" s="278">
        <v>2.3E-3</v>
      </c>
      <c r="JB4" s="278">
        <v>2.5000000000000001E-3</v>
      </c>
      <c r="JC4" s="278">
        <v>4.3E-3</v>
      </c>
      <c r="JD4" s="278">
        <v>2.7000000000000001E-3</v>
      </c>
      <c r="JE4" s="278">
        <v>2.0999999999999999E-3</v>
      </c>
      <c r="JF4" s="278">
        <v>2.5999999999999999E-3</v>
      </c>
      <c r="JG4" s="278">
        <v>3.3999999999999998E-3</v>
      </c>
      <c r="JH4" s="278">
        <v>3.0999999999999999E-3</v>
      </c>
      <c r="JI4" s="278">
        <v>2.3E-3</v>
      </c>
      <c r="JJ4" s="278">
        <v>2.2000000000000001E-3</v>
      </c>
      <c r="JK4" s="278">
        <v>3.8999999999999998E-3</v>
      </c>
      <c r="JL4" s="278">
        <v>2.5000000000000001E-3</v>
      </c>
      <c r="JM4" s="278">
        <v>3.0000000000000001E-3</v>
      </c>
      <c r="JN4" s="278">
        <v>3.2000000000000002E-3</v>
      </c>
      <c r="JO4" s="278">
        <v>2.8E-3</v>
      </c>
      <c r="JP4" s="278">
        <v>2.5999999999999999E-3</v>
      </c>
      <c r="JQ4" s="278">
        <v>2.8E-3</v>
      </c>
      <c r="JR4" s="278">
        <v>3.0000000000000001E-3</v>
      </c>
      <c r="JS4" s="278">
        <v>2.8E-3</v>
      </c>
      <c r="JT4" s="278">
        <v>2.7000000000000001E-3</v>
      </c>
      <c r="JU4" s="278">
        <v>2.5000000000000001E-3</v>
      </c>
      <c r="JV4" s="278">
        <v>3.0999999999999999E-3</v>
      </c>
      <c r="JW4" s="278">
        <v>3.8999999999999998E-3</v>
      </c>
      <c r="JX4" s="278">
        <v>3.5000000000000001E-3</v>
      </c>
      <c r="JY4" s="278">
        <v>2.3E-3</v>
      </c>
      <c r="JZ4" s="278">
        <v>2.5999999999999999E-3</v>
      </c>
      <c r="KA4" s="278">
        <v>3.0000000000000001E-3</v>
      </c>
      <c r="KB4" s="278">
        <v>2.5999999999999999E-3</v>
      </c>
      <c r="KC4" s="278">
        <v>3.3999999999999998E-3</v>
      </c>
      <c r="KD4" s="278">
        <v>2.7000000000000001E-3</v>
      </c>
      <c r="KE4" s="278">
        <v>3.5999999999999999E-3</v>
      </c>
      <c r="KF4" s="278">
        <v>2.7000000000000001E-3</v>
      </c>
      <c r="KG4" s="278">
        <v>2.0999999999999999E-3</v>
      </c>
      <c r="KH4" s="278">
        <v>3.0000000000000001E-3</v>
      </c>
      <c r="KI4" s="278">
        <v>3.3E-3</v>
      </c>
      <c r="KJ4" s="278">
        <v>2.7000000000000001E-3</v>
      </c>
      <c r="KK4" s="278">
        <v>3.0999999999999999E-3</v>
      </c>
      <c r="KL4" s="278">
        <v>3.8E-3</v>
      </c>
      <c r="KM4" s="278">
        <v>2.8999999999999998E-3</v>
      </c>
      <c r="KN4" s="278">
        <v>2E-3</v>
      </c>
      <c r="KO4" s="278">
        <v>2.5999999999999999E-3</v>
      </c>
      <c r="KP4" s="278">
        <v>2.2000000000000001E-3</v>
      </c>
      <c r="KQ4" s="278">
        <v>2.5000000000000001E-3</v>
      </c>
      <c r="KR4" s="278">
        <v>2.7000000000000001E-3</v>
      </c>
      <c r="KS4" s="278">
        <v>2.2000000000000001E-3</v>
      </c>
      <c r="KT4" s="278">
        <v>3.0000000000000001E-3</v>
      </c>
      <c r="KU4" s="278">
        <v>2.0999999999999999E-3</v>
      </c>
      <c r="KV4" s="278">
        <v>2.5999999999999999E-3</v>
      </c>
      <c r="KW4" s="278">
        <v>1.8E-3</v>
      </c>
      <c r="KX4" s="278">
        <v>2.2000000000000001E-3</v>
      </c>
      <c r="KY4" s="278">
        <v>2.7000000000000001E-3</v>
      </c>
      <c r="KZ4" s="278">
        <v>1.6999999999999999E-3</v>
      </c>
      <c r="LA4" s="278">
        <v>1.6999999999999999E-3</v>
      </c>
      <c r="LB4" s="278">
        <v>1.4E-3</v>
      </c>
      <c r="LC4" s="278">
        <v>1.1999999999999999E-3</v>
      </c>
      <c r="LD4" s="278">
        <v>1.6000000000000001E-3</v>
      </c>
      <c r="LE4" s="278">
        <v>1.4E-3</v>
      </c>
      <c r="LF4" s="278">
        <v>1.4E-3</v>
      </c>
      <c r="LG4" s="278">
        <v>1.5E-3</v>
      </c>
      <c r="LH4" s="278">
        <v>1.2999999999999999E-3</v>
      </c>
      <c r="LI4" s="278">
        <v>2.5000000000000001E-3</v>
      </c>
      <c r="LJ4" s="278">
        <v>1.8E-3</v>
      </c>
      <c r="LK4" s="278">
        <v>2.7000000000000001E-3</v>
      </c>
      <c r="LL4" s="278">
        <v>3.0000000000000001E-3</v>
      </c>
      <c r="LM4" s="278">
        <v>1.8E-3</v>
      </c>
      <c r="LN4" s="278">
        <v>2.2000000000000001E-3</v>
      </c>
      <c r="LO4" s="278">
        <v>2.3E-3</v>
      </c>
      <c r="LP4" s="278">
        <v>1.9E-3</v>
      </c>
      <c r="LQ4" s="278">
        <v>2.0999999999999999E-3</v>
      </c>
      <c r="LR4" s="278">
        <v>2.3E-3</v>
      </c>
      <c r="LS4" s="278">
        <v>2.2000000000000001E-3</v>
      </c>
      <c r="LT4" s="278">
        <v>2.3999999999999998E-3</v>
      </c>
      <c r="LU4" s="278">
        <v>2.0999999999999999E-3</v>
      </c>
      <c r="LV4" s="278">
        <v>2.2000000000000001E-3</v>
      </c>
      <c r="LW4" s="278">
        <v>2E-3</v>
      </c>
      <c r="LX4" s="278">
        <v>2E-3</v>
      </c>
      <c r="LY4" s="278">
        <v>2.5000000000000001E-3</v>
      </c>
      <c r="LZ4" s="278">
        <v>1.9E-3</v>
      </c>
      <c r="MA4" s="278">
        <v>1.5E-3</v>
      </c>
      <c r="MB4" s="278">
        <v>1.9E-3</v>
      </c>
      <c r="MC4" s="278">
        <v>1.4E-3</v>
      </c>
      <c r="MD4" s="278">
        <v>1.6999999999999999E-3</v>
      </c>
      <c r="ME4" s="278">
        <v>2E-3</v>
      </c>
      <c r="MF4" s="278">
        <v>2.0999999999999999E-3</v>
      </c>
      <c r="MG4" s="278">
        <v>2.5000000000000001E-3</v>
      </c>
      <c r="MH4" s="278">
        <v>2.8E-3</v>
      </c>
      <c r="MI4" s="278">
        <v>1.1999999999999999E-3</v>
      </c>
      <c r="MJ4" s="278">
        <v>1.4E-3</v>
      </c>
      <c r="MK4" s="278">
        <v>1.5E-3</v>
      </c>
      <c r="ML4" s="278">
        <v>1.2999999999999999E-3</v>
      </c>
      <c r="MM4" s="278">
        <v>1.2999999999999999E-3</v>
      </c>
      <c r="MN4" s="278">
        <v>1.4E-3</v>
      </c>
      <c r="MO4" s="278">
        <v>1.4E-3</v>
      </c>
      <c r="MP4" s="278">
        <v>1.2999999999999999E-3</v>
      </c>
      <c r="MQ4" s="278">
        <v>1.2999999999999999E-3</v>
      </c>
      <c r="MR4" s="278">
        <v>1.2999999999999999E-3</v>
      </c>
      <c r="MS4" s="278">
        <v>1.1999999999999999E-3</v>
      </c>
      <c r="MT4" s="278">
        <v>1E-3</v>
      </c>
      <c r="MU4" s="278">
        <v>1.4E-3</v>
      </c>
      <c r="MV4" s="278">
        <v>1.6000000000000001E-3</v>
      </c>
      <c r="MW4" s="278">
        <v>1.1999999999999999E-3</v>
      </c>
      <c r="MX4" s="278">
        <v>1.2999999999999999E-3</v>
      </c>
      <c r="MY4" s="278">
        <v>1.1000000000000001E-3</v>
      </c>
      <c r="MZ4" s="278">
        <v>1E-3</v>
      </c>
      <c r="NA4" s="278">
        <v>1.5E-3</v>
      </c>
      <c r="NB4" s="278">
        <v>1.1000000000000001E-3</v>
      </c>
      <c r="NC4" s="278">
        <v>1.1999999999999999E-3</v>
      </c>
      <c r="ND4" s="278">
        <v>1.1999999999999999E-3</v>
      </c>
      <c r="NE4" s="278">
        <v>1.1999999999999999E-3</v>
      </c>
      <c r="NF4" s="278">
        <v>1.1000000000000001E-3</v>
      </c>
      <c r="NG4" s="278">
        <v>8.9999999999999998E-4</v>
      </c>
      <c r="NH4" s="278">
        <v>1.1999999999999999E-3</v>
      </c>
      <c r="NI4" s="278">
        <v>1.1999999999999999E-3</v>
      </c>
      <c r="NJ4" s="278">
        <v>1E-3</v>
      </c>
      <c r="NK4" s="278">
        <v>1.1999999999999999E-3</v>
      </c>
      <c r="NL4" s="278">
        <v>1.1000000000000001E-3</v>
      </c>
      <c r="NM4" s="278">
        <v>1E-3</v>
      </c>
      <c r="NN4" s="278">
        <v>1.1000000000000001E-3</v>
      </c>
      <c r="NO4" s="278">
        <v>8.9999999999999998E-4</v>
      </c>
      <c r="NP4" s="278">
        <v>1E-3</v>
      </c>
      <c r="NQ4" s="278">
        <v>1.1999999999999999E-3</v>
      </c>
      <c r="NR4" s="278">
        <v>1.1999999999999999E-3</v>
      </c>
      <c r="NS4" s="278">
        <v>1.1999999999999999E-3</v>
      </c>
      <c r="NT4" s="278">
        <v>1.1999999999999999E-3</v>
      </c>
      <c r="NU4" s="278">
        <v>1.1000000000000001E-3</v>
      </c>
      <c r="NV4" s="278">
        <v>8.9999999999999998E-4</v>
      </c>
      <c r="NW4" s="278">
        <v>1.1999999999999999E-3</v>
      </c>
      <c r="NX4" s="278">
        <v>1.2999999999999999E-3</v>
      </c>
      <c r="NY4" s="278">
        <v>1.1000000000000001E-3</v>
      </c>
      <c r="NZ4" s="278">
        <v>1E-3</v>
      </c>
      <c r="OA4" s="278">
        <v>1.1999999999999999E-3</v>
      </c>
      <c r="OB4" s="278">
        <v>1.1999999999999999E-3</v>
      </c>
      <c r="OC4" s="278">
        <v>1.4E-3</v>
      </c>
      <c r="OD4" s="278">
        <v>1.1000000000000001E-3</v>
      </c>
      <c r="OE4" s="278">
        <v>1.4E-3</v>
      </c>
      <c r="OF4" s="278">
        <v>1.2999999999999999E-3</v>
      </c>
      <c r="OG4" s="278">
        <v>1.1999999999999999E-3</v>
      </c>
      <c r="OH4" s="278">
        <v>1.1000000000000001E-3</v>
      </c>
      <c r="OI4" s="278">
        <v>1.2999999999999999E-3</v>
      </c>
      <c r="OJ4" s="278">
        <v>1.2999999999999999E-3</v>
      </c>
      <c r="OK4" s="278">
        <v>1.5E-3</v>
      </c>
      <c r="OL4" s="278">
        <v>1.5E-3</v>
      </c>
      <c r="OM4" s="278">
        <v>1.5E-3</v>
      </c>
      <c r="ON4" s="278">
        <v>1.8E-3</v>
      </c>
      <c r="OO4" s="278">
        <v>1.5E-3</v>
      </c>
      <c r="OP4" s="278">
        <v>1.4E-3</v>
      </c>
      <c r="OQ4" s="278">
        <v>1.8E-3</v>
      </c>
      <c r="OR4" s="278">
        <v>2.5000000000000001E-3</v>
      </c>
      <c r="OS4" s="278">
        <v>2.3E-3</v>
      </c>
      <c r="OT4" s="278">
        <v>2.5000000000000001E-3</v>
      </c>
      <c r="OU4" s="278">
        <v>2.5000000000000001E-3</v>
      </c>
      <c r="OV4" s="278">
        <v>2.3999999999999998E-3</v>
      </c>
      <c r="OW4" s="278">
        <v>2.5000000000000001E-3</v>
      </c>
      <c r="OX4" s="278">
        <v>2.8E-3</v>
      </c>
      <c r="OY4" s="278">
        <v>3.0000000000000001E-3</v>
      </c>
      <c r="OZ4" s="278">
        <v>3.0000000000000001E-3</v>
      </c>
      <c r="PA4" s="278">
        <v>3.3999999999999998E-3</v>
      </c>
      <c r="PB4" s="278">
        <v>2.8999999999999998E-3</v>
      </c>
      <c r="PC4" s="278">
        <v>2.8E-3</v>
      </c>
      <c r="PD4" s="278">
        <v>2.5999999999999999E-3</v>
      </c>
      <c r="PE4" s="278">
        <v>3.3E-3</v>
      </c>
      <c r="PF4" s="278">
        <v>3.3999999999999998E-3</v>
      </c>
      <c r="PG4" s="278">
        <v>4.1999999999999997E-3</v>
      </c>
      <c r="PH4" s="278">
        <v>3.0999999999999999E-3</v>
      </c>
      <c r="PI4" s="278">
        <v>3.0999999999999999E-3</v>
      </c>
      <c r="PJ4" s="278">
        <v>2.0999999999999999E-3</v>
      </c>
      <c r="PK4" s="278">
        <v>2.5999999999999999E-3</v>
      </c>
      <c r="PL4" s="278">
        <v>3.3E-3</v>
      </c>
      <c r="PM4" s="278">
        <v>2.3999999999999998E-3</v>
      </c>
      <c r="PN4" s="278">
        <v>3.5999999999999999E-3</v>
      </c>
      <c r="PO4" s="278">
        <v>4.3E-3</v>
      </c>
      <c r="PP4" s="278">
        <v>3.5999999999999999E-3</v>
      </c>
      <c r="PQ4" s="278">
        <v>2.8999999999999998E-3</v>
      </c>
      <c r="PR4" s="278">
        <v>2.8999999999999998E-3</v>
      </c>
      <c r="PS4" s="278">
        <v>3.3E-3</v>
      </c>
      <c r="PT4" s="278">
        <v>2E-3</v>
      </c>
      <c r="PU4" s="278">
        <v>2.7000000000000001E-3</v>
      </c>
      <c r="PV4" s="278">
        <v>2E-3</v>
      </c>
      <c r="PW4" s="278">
        <v>1.6999999999999999E-3</v>
      </c>
      <c r="PX4" s="278">
        <v>2.2000000000000001E-3</v>
      </c>
      <c r="PY4" s="278">
        <v>2.2000000000000001E-3</v>
      </c>
      <c r="PZ4" s="278">
        <v>2.8999999999999998E-3</v>
      </c>
      <c r="QA4" s="278">
        <v>2.3999999999999998E-3</v>
      </c>
      <c r="QB4" s="278">
        <v>3.2000000000000002E-3</v>
      </c>
      <c r="QC4" s="278">
        <v>2.2000000000000001E-3</v>
      </c>
      <c r="QD4" s="278">
        <v>3.7000000000000002E-3</v>
      </c>
      <c r="QE4" s="278">
        <v>3.2000000000000002E-3</v>
      </c>
      <c r="QF4" s="278">
        <v>3.7000000000000002E-3</v>
      </c>
      <c r="QG4" s="278">
        <v>3.3E-3</v>
      </c>
      <c r="QH4" s="278">
        <v>3.5999999999999999E-3</v>
      </c>
      <c r="QI4" s="278">
        <v>2.8E-3</v>
      </c>
      <c r="QJ4" s="278">
        <v>2.8999999999999998E-3</v>
      </c>
      <c r="QK4" s="278">
        <v>2.5999999999999999E-3</v>
      </c>
      <c r="QL4" s="278">
        <v>2.7000000000000001E-3</v>
      </c>
      <c r="QM4" s="278">
        <v>2.8E-3</v>
      </c>
      <c r="QN4" s="278">
        <v>3.0000000000000001E-3</v>
      </c>
      <c r="QO4" s="278">
        <v>2.7000000000000001E-3</v>
      </c>
      <c r="QP4" s="278">
        <v>3.0999999999999999E-3</v>
      </c>
      <c r="QQ4" s="278">
        <v>2.8E-3</v>
      </c>
      <c r="QR4" s="278">
        <v>2.5000000000000001E-3</v>
      </c>
      <c r="QS4" s="278">
        <v>2.5999999999999999E-3</v>
      </c>
      <c r="QT4" s="278">
        <v>2.7000000000000001E-3</v>
      </c>
      <c r="QU4" s="278">
        <v>2.7000000000000001E-3</v>
      </c>
      <c r="QV4" s="278">
        <v>1.1999999999999999E-3</v>
      </c>
      <c r="QW4" s="278">
        <v>1.4E-3</v>
      </c>
      <c r="QX4" s="278">
        <v>1.6999999999999999E-3</v>
      </c>
      <c r="QY4" s="278">
        <v>1.1999999999999999E-3</v>
      </c>
      <c r="QZ4" s="278">
        <v>8.9999999999999998E-4</v>
      </c>
      <c r="RA4" s="278">
        <v>1.2999999999999999E-3</v>
      </c>
      <c r="RB4" s="278">
        <v>1.4E-3</v>
      </c>
      <c r="RC4" s="278">
        <v>1.4E-3</v>
      </c>
    </row>
    <row r="5" spans="1:471">
      <c r="A5">
        <v>4</v>
      </c>
      <c r="B5" s="276" t="s">
        <v>650</v>
      </c>
      <c r="C5" s="276"/>
      <c r="D5" s="276"/>
      <c r="E5" s="276"/>
      <c r="F5" s="276"/>
      <c r="G5" s="276"/>
      <c r="H5" s="278">
        <v>5.9999999999999995E-4</v>
      </c>
      <c r="I5" s="278">
        <v>8.9999999999999998E-4</v>
      </c>
      <c r="J5" s="278">
        <v>5.9999999999999995E-4</v>
      </c>
      <c r="K5" s="278">
        <v>5.0000000000000001E-4</v>
      </c>
      <c r="L5" s="278">
        <v>5.9999999999999995E-4</v>
      </c>
      <c r="M5" s="278">
        <v>8.0000000000000004E-4</v>
      </c>
      <c r="N5" s="278">
        <v>8.0000000000000004E-4</v>
      </c>
      <c r="O5" s="278">
        <v>1E-3</v>
      </c>
      <c r="P5" s="278">
        <v>8.0000000000000004E-4</v>
      </c>
      <c r="Q5" s="278">
        <v>8.9999999999999998E-4</v>
      </c>
      <c r="R5" s="278">
        <v>6.9999999999999999E-4</v>
      </c>
      <c r="S5" s="278">
        <v>8.0000000000000004E-4</v>
      </c>
      <c r="T5" s="278">
        <v>8.0000000000000004E-4</v>
      </c>
      <c r="U5" s="278">
        <v>8.9999999999999998E-4</v>
      </c>
      <c r="V5" s="278">
        <v>6.9999999999999999E-4</v>
      </c>
      <c r="W5" s="278">
        <v>8.0000000000000004E-4</v>
      </c>
      <c r="X5" s="278">
        <v>8.0000000000000004E-4</v>
      </c>
      <c r="Y5" s="278">
        <v>5.9999999999999995E-4</v>
      </c>
      <c r="Z5" s="278">
        <v>6.9999999999999999E-4</v>
      </c>
      <c r="AA5" s="278">
        <v>6.9999999999999999E-4</v>
      </c>
      <c r="AB5" s="278">
        <v>8.0000000000000004E-4</v>
      </c>
      <c r="AC5" s="278">
        <v>1.1999999999999999E-3</v>
      </c>
      <c r="AD5" s="278">
        <v>8.9999999999999998E-4</v>
      </c>
      <c r="AE5" s="278">
        <v>8.0000000000000004E-4</v>
      </c>
      <c r="AF5" s="278">
        <v>8.0000000000000004E-4</v>
      </c>
      <c r="AG5" s="278">
        <v>6.9999999999999999E-4</v>
      </c>
      <c r="AH5" s="278">
        <v>1E-3</v>
      </c>
      <c r="AI5" s="278">
        <v>1.1000000000000001E-3</v>
      </c>
      <c r="AJ5" s="278">
        <v>1.1999999999999999E-3</v>
      </c>
      <c r="AK5" s="278">
        <v>1.2999999999999999E-3</v>
      </c>
      <c r="AL5" s="278">
        <v>1.1000000000000001E-3</v>
      </c>
      <c r="AM5" s="278">
        <v>1.1999999999999999E-3</v>
      </c>
      <c r="AN5" s="278">
        <v>1.4E-3</v>
      </c>
      <c r="AO5" s="278">
        <v>1.4E-3</v>
      </c>
      <c r="AP5" s="278">
        <v>1.1999999999999999E-3</v>
      </c>
      <c r="AQ5" s="278">
        <v>1.6000000000000001E-3</v>
      </c>
      <c r="AR5" s="278">
        <v>1.4E-3</v>
      </c>
      <c r="AS5" s="278">
        <v>1.6999999999999999E-3</v>
      </c>
      <c r="AT5" s="278">
        <v>1.5E-3</v>
      </c>
      <c r="AU5" s="278">
        <v>1.4E-3</v>
      </c>
      <c r="AV5" s="278">
        <v>1.6999999999999999E-3</v>
      </c>
      <c r="AW5" s="278">
        <v>1.1999999999999999E-3</v>
      </c>
      <c r="AX5" s="278">
        <v>1.6000000000000001E-3</v>
      </c>
      <c r="AY5" s="278">
        <v>1E-3</v>
      </c>
      <c r="AZ5" s="278">
        <v>1.1000000000000001E-3</v>
      </c>
      <c r="BA5" s="278">
        <v>8.9999999999999998E-4</v>
      </c>
      <c r="BB5" s="278">
        <v>1E-3</v>
      </c>
      <c r="BC5" s="278">
        <v>1.2999999999999999E-3</v>
      </c>
      <c r="BD5" s="278">
        <v>1.1999999999999999E-3</v>
      </c>
      <c r="BE5" s="278">
        <v>1E-3</v>
      </c>
      <c r="BF5" s="278">
        <v>1.5E-3</v>
      </c>
      <c r="BG5" s="278">
        <v>1.4E-3</v>
      </c>
      <c r="BH5" s="278">
        <v>6.9999999999999999E-4</v>
      </c>
      <c r="BI5" s="278">
        <v>8.9999999999999998E-4</v>
      </c>
      <c r="BJ5" s="278">
        <v>1E-3</v>
      </c>
      <c r="BK5" s="278">
        <v>1.2999999999999999E-3</v>
      </c>
      <c r="BL5" s="278">
        <v>1.6000000000000001E-3</v>
      </c>
      <c r="BM5" s="278">
        <v>1.1000000000000001E-3</v>
      </c>
      <c r="BN5" s="278">
        <v>1.4E-3</v>
      </c>
      <c r="BO5" s="278">
        <v>8.9999999999999998E-4</v>
      </c>
      <c r="BP5" s="278">
        <v>1.1000000000000001E-3</v>
      </c>
      <c r="BQ5" s="278">
        <v>1.4E-3</v>
      </c>
      <c r="BR5" s="278">
        <v>1.1000000000000001E-3</v>
      </c>
      <c r="BS5" s="278">
        <v>1E-3</v>
      </c>
      <c r="BT5" s="278">
        <v>1.1999999999999999E-3</v>
      </c>
      <c r="BU5" s="278">
        <v>1.4E-3</v>
      </c>
      <c r="BV5" s="278">
        <v>8.0000000000000004E-4</v>
      </c>
      <c r="BW5" s="278">
        <v>1.2999999999999999E-3</v>
      </c>
      <c r="BX5" s="278">
        <v>1.2999999999999999E-3</v>
      </c>
      <c r="BY5" s="278">
        <v>8.9999999999999998E-4</v>
      </c>
      <c r="BZ5" s="278">
        <v>1.4E-3</v>
      </c>
      <c r="CA5" s="278">
        <v>1.4E-3</v>
      </c>
      <c r="CB5" s="278">
        <v>1.4E-3</v>
      </c>
      <c r="CC5" s="278">
        <v>1E-3</v>
      </c>
      <c r="CD5" s="278">
        <v>1.4E-3</v>
      </c>
      <c r="CE5" s="278">
        <v>2.2000000000000001E-3</v>
      </c>
      <c r="CF5" s="278">
        <v>1.8E-3</v>
      </c>
      <c r="CG5" s="278">
        <v>1.2999999999999999E-3</v>
      </c>
      <c r="CH5" s="278">
        <v>1.6000000000000001E-3</v>
      </c>
      <c r="CI5" s="278">
        <v>1.5E-3</v>
      </c>
      <c r="CJ5" s="278">
        <v>1E-3</v>
      </c>
      <c r="CK5" s="278">
        <v>1.1000000000000001E-3</v>
      </c>
      <c r="CL5" s="278">
        <v>1.6000000000000001E-3</v>
      </c>
      <c r="CM5" s="278">
        <v>1.2999999999999999E-3</v>
      </c>
      <c r="CN5" s="278">
        <v>1.6000000000000001E-3</v>
      </c>
      <c r="CO5" s="278">
        <v>8.0000000000000004E-4</v>
      </c>
      <c r="CP5" s="278">
        <v>2.0999999999999999E-3</v>
      </c>
      <c r="CQ5" s="278">
        <v>1.1000000000000001E-3</v>
      </c>
      <c r="CR5" s="278">
        <v>1.1999999999999999E-3</v>
      </c>
      <c r="CS5" s="278">
        <v>1.4E-3</v>
      </c>
      <c r="CT5" s="278">
        <v>1.1999999999999999E-3</v>
      </c>
      <c r="CU5" s="278">
        <v>1.5E-3</v>
      </c>
      <c r="CV5" s="278">
        <v>1.2999999999999999E-3</v>
      </c>
      <c r="CW5" s="278">
        <v>8.9999999999999998E-4</v>
      </c>
      <c r="CX5" s="278">
        <v>6.9999999999999999E-4</v>
      </c>
      <c r="CY5" s="278">
        <v>8.0000000000000004E-4</v>
      </c>
      <c r="CZ5" s="278">
        <v>5.9999999999999995E-4</v>
      </c>
      <c r="DA5" s="278">
        <v>8.0000000000000004E-4</v>
      </c>
      <c r="DB5" s="278">
        <v>8.9999999999999998E-4</v>
      </c>
      <c r="DC5" s="278">
        <v>4.0000000000000002E-4</v>
      </c>
      <c r="DD5" s="278">
        <v>8.9999999999999998E-4</v>
      </c>
      <c r="DE5" s="278">
        <v>6.9999999999999999E-4</v>
      </c>
      <c r="DF5" s="278">
        <v>1.1000000000000001E-3</v>
      </c>
      <c r="DG5" s="278">
        <v>1.4E-3</v>
      </c>
      <c r="DH5" s="278">
        <v>2.9999999999999997E-4</v>
      </c>
      <c r="DI5" s="278">
        <v>1.1000000000000001E-3</v>
      </c>
      <c r="DJ5" s="278">
        <v>6.9999999999999999E-4</v>
      </c>
      <c r="DK5" s="278">
        <v>8.0000000000000004E-4</v>
      </c>
      <c r="DL5" s="278">
        <v>1E-3</v>
      </c>
      <c r="DM5" s="278">
        <v>1E-3</v>
      </c>
      <c r="DN5" s="278">
        <v>1.1000000000000001E-3</v>
      </c>
      <c r="DO5" s="278">
        <v>8.9999999999999998E-4</v>
      </c>
      <c r="DP5" s="278">
        <v>1.4E-3</v>
      </c>
      <c r="DQ5" s="278">
        <v>1.6000000000000001E-3</v>
      </c>
      <c r="DR5" s="278">
        <v>1E-3</v>
      </c>
      <c r="DS5" s="278">
        <v>8.0000000000000004E-4</v>
      </c>
      <c r="DT5" s="278">
        <v>1.1999999999999999E-3</v>
      </c>
      <c r="DU5" s="278">
        <v>1E-3</v>
      </c>
      <c r="DV5" s="278">
        <v>1E-3</v>
      </c>
      <c r="DW5" s="278">
        <v>5.0000000000000001E-4</v>
      </c>
      <c r="DX5" s="278">
        <v>1E-3</v>
      </c>
      <c r="DY5" s="278">
        <v>6.9999999999999999E-4</v>
      </c>
      <c r="DZ5" s="278">
        <v>8.9999999999999998E-4</v>
      </c>
      <c r="EA5" s="278">
        <v>1E-3</v>
      </c>
      <c r="EB5" s="278">
        <v>1.2999999999999999E-3</v>
      </c>
      <c r="EC5" s="278">
        <v>1.4E-3</v>
      </c>
      <c r="ED5" s="278">
        <v>1.2999999999999999E-3</v>
      </c>
      <c r="EE5" s="278">
        <v>1.1000000000000001E-3</v>
      </c>
      <c r="EF5" s="278">
        <v>1.1000000000000001E-3</v>
      </c>
      <c r="EG5" s="278">
        <v>1E-3</v>
      </c>
      <c r="EH5" s="278">
        <v>1.2999999999999999E-3</v>
      </c>
      <c r="EI5" s="278">
        <v>1.5E-3</v>
      </c>
      <c r="EJ5" s="278">
        <v>1.6999999999999999E-3</v>
      </c>
      <c r="EK5" s="278">
        <v>1.6000000000000001E-3</v>
      </c>
      <c r="EL5" s="278">
        <v>2.0999999999999999E-3</v>
      </c>
      <c r="EM5" s="278">
        <v>1.6999999999999999E-3</v>
      </c>
      <c r="EN5" s="278">
        <v>1.1000000000000001E-3</v>
      </c>
      <c r="EO5" s="278">
        <v>1.6000000000000001E-3</v>
      </c>
      <c r="EP5" s="278">
        <v>2E-3</v>
      </c>
      <c r="EQ5" s="278">
        <v>1.9E-3</v>
      </c>
      <c r="ER5" s="278">
        <v>1.5E-3</v>
      </c>
      <c r="ES5" s="278">
        <v>1.6999999999999999E-3</v>
      </c>
      <c r="ET5" s="278">
        <v>1.6999999999999999E-3</v>
      </c>
      <c r="EU5" s="278">
        <v>1.2999999999999999E-3</v>
      </c>
      <c r="EV5" s="278">
        <v>1.1999999999999999E-3</v>
      </c>
      <c r="EW5" s="278">
        <v>1.4E-3</v>
      </c>
      <c r="EX5" s="278">
        <v>2.5999999999999999E-3</v>
      </c>
      <c r="EY5" s="278">
        <v>2.0999999999999999E-3</v>
      </c>
      <c r="EZ5" s="278">
        <v>2E-3</v>
      </c>
      <c r="FA5" s="278">
        <v>2.3E-3</v>
      </c>
      <c r="FB5" s="278">
        <v>1.5E-3</v>
      </c>
      <c r="FC5" s="278">
        <v>1.6999999999999999E-3</v>
      </c>
      <c r="FD5" s="278">
        <v>2E-3</v>
      </c>
      <c r="FE5" s="278">
        <v>8.0000000000000004E-4</v>
      </c>
      <c r="FF5" s="278">
        <v>5.9999999999999995E-4</v>
      </c>
      <c r="FG5" s="278">
        <v>1.2999999999999999E-3</v>
      </c>
      <c r="FH5" s="278">
        <v>1.1000000000000001E-3</v>
      </c>
      <c r="FI5" s="278">
        <v>1.1999999999999999E-3</v>
      </c>
      <c r="FJ5" s="278">
        <v>8.9999999999999998E-4</v>
      </c>
      <c r="FK5" s="278">
        <v>1.1000000000000001E-3</v>
      </c>
      <c r="FL5" s="278">
        <v>8.0000000000000004E-4</v>
      </c>
      <c r="FM5" s="278">
        <v>8.9999999999999998E-4</v>
      </c>
      <c r="FN5" s="278">
        <v>1E-3</v>
      </c>
      <c r="FO5" s="278">
        <v>6.9999999999999999E-4</v>
      </c>
      <c r="FP5" s="278">
        <v>8.9999999999999998E-4</v>
      </c>
      <c r="FQ5" s="278">
        <v>8.0000000000000004E-4</v>
      </c>
      <c r="FR5" s="278">
        <v>6.9999999999999999E-4</v>
      </c>
      <c r="FS5" s="278">
        <v>5.9999999999999995E-4</v>
      </c>
      <c r="FT5" s="278">
        <v>6.9999999999999999E-4</v>
      </c>
      <c r="FU5" s="278">
        <v>8.0000000000000004E-4</v>
      </c>
      <c r="FV5" s="278">
        <v>5.9999999999999995E-4</v>
      </c>
      <c r="FW5" s="278">
        <v>8.9999999999999998E-4</v>
      </c>
      <c r="FX5" s="278">
        <v>1E-3</v>
      </c>
      <c r="FY5" s="278">
        <v>8.9999999999999998E-4</v>
      </c>
      <c r="FZ5" s="278">
        <v>1E-3</v>
      </c>
      <c r="GA5" s="278">
        <v>1.1999999999999999E-3</v>
      </c>
      <c r="GB5" s="278">
        <v>8.9999999999999998E-4</v>
      </c>
      <c r="GC5" s="278">
        <v>1E-3</v>
      </c>
      <c r="GD5" s="278">
        <v>1.1999999999999999E-3</v>
      </c>
      <c r="GE5" s="278">
        <v>8.0000000000000004E-4</v>
      </c>
      <c r="GF5" s="278">
        <v>1.1999999999999999E-3</v>
      </c>
      <c r="GG5" s="278">
        <v>1.4E-3</v>
      </c>
      <c r="GH5" s="278">
        <v>1.1999999999999999E-3</v>
      </c>
      <c r="GI5" s="278">
        <v>8.9999999999999998E-4</v>
      </c>
      <c r="GJ5" s="278">
        <v>1.1999999999999999E-3</v>
      </c>
      <c r="GK5" s="278">
        <v>1E-3</v>
      </c>
      <c r="GL5" s="278">
        <v>1.6000000000000001E-3</v>
      </c>
      <c r="GM5" s="278">
        <v>1.2999999999999999E-3</v>
      </c>
      <c r="GN5" s="278">
        <v>1.4E-3</v>
      </c>
      <c r="GO5" s="278">
        <v>1.2999999999999999E-3</v>
      </c>
      <c r="GP5" s="278">
        <v>1.1000000000000001E-3</v>
      </c>
      <c r="GQ5" s="278">
        <v>1.2999999999999999E-3</v>
      </c>
      <c r="GR5" s="278">
        <v>1.6000000000000001E-3</v>
      </c>
      <c r="GS5" s="278">
        <v>1.4E-3</v>
      </c>
      <c r="GT5" s="278">
        <v>1.5E-3</v>
      </c>
      <c r="GU5" s="278">
        <v>1.2999999999999999E-3</v>
      </c>
      <c r="GV5" s="278">
        <v>8.0000000000000004E-4</v>
      </c>
      <c r="GW5" s="278">
        <v>5.9999999999999995E-4</v>
      </c>
      <c r="GX5" s="278">
        <v>8.9999999999999998E-4</v>
      </c>
      <c r="GY5" s="278">
        <v>1.1999999999999999E-3</v>
      </c>
      <c r="GZ5" s="278">
        <v>1.6999999999999999E-3</v>
      </c>
      <c r="HA5" s="278">
        <v>1.1000000000000001E-3</v>
      </c>
      <c r="HB5" s="278">
        <v>1.5E-3</v>
      </c>
      <c r="HC5" s="278">
        <v>1.1999999999999999E-3</v>
      </c>
      <c r="HD5" s="278">
        <v>1.6999999999999999E-3</v>
      </c>
      <c r="HE5" s="278">
        <v>1.6000000000000001E-3</v>
      </c>
      <c r="HF5" s="278">
        <v>1.2999999999999999E-3</v>
      </c>
      <c r="HG5" s="278">
        <v>1.2999999999999999E-3</v>
      </c>
      <c r="HH5" s="278">
        <v>1.1999999999999999E-3</v>
      </c>
      <c r="HI5" s="278">
        <v>1E-3</v>
      </c>
      <c r="HJ5" s="278">
        <v>1.1999999999999999E-3</v>
      </c>
      <c r="HK5" s="278">
        <v>1.1000000000000001E-3</v>
      </c>
      <c r="HL5" s="278">
        <v>1.2999999999999999E-3</v>
      </c>
      <c r="HM5" s="278">
        <v>8.9999999999999998E-4</v>
      </c>
      <c r="HN5" s="278">
        <v>1.4E-3</v>
      </c>
      <c r="HO5" s="278">
        <v>1E-3</v>
      </c>
      <c r="HP5" s="278">
        <v>1.2999999999999999E-3</v>
      </c>
      <c r="HR5" s="276"/>
      <c r="HS5" s="278">
        <v>1.6000000000000001E-3</v>
      </c>
      <c r="HT5" s="278">
        <v>1.5E-3</v>
      </c>
      <c r="HU5" s="278">
        <v>1.6000000000000001E-3</v>
      </c>
      <c r="HV5" s="278">
        <v>1.1999999999999999E-3</v>
      </c>
      <c r="HW5" s="278">
        <v>1.1999999999999999E-3</v>
      </c>
      <c r="HX5" s="278">
        <v>1.5E-3</v>
      </c>
      <c r="HY5" s="278">
        <v>8.0000000000000004E-4</v>
      </c>
      <c r="HZ5" s="278">
        <v>8.9999999999999998E-4</v>
      </c>
      <c r="IA5" s="278">
        <v>1E-3</v>
      </c>
      <c r="IB5" s="278">
        <v>6.9999999999999999E-4</v>
      </c>
      <c r="IC5" s="278">
        <v>8.9999999999999998E-4</v>
      </c>
      <c r="ID5" s="278">
        <v>1.1999999999999999E-3</v>
      </c>
      <c r="IE5" s="278">
        <v>1.5E-3</v>
      </c>
      <c r="IF5" s="278">
        <v>1.2999999999999999E-3</v>
      </c>
      <c r="IG5" s="278">
        <v>1.1999999999999999E-3</v>
      </c>
      <c r="IH5" s="278">
        <v>1.1999999999999999E-3</v>
      </c>
      <c r="II5" s="278">
        <v>1.2999999999999999E-3</v>
      </c>
      <c r="IJ5" s="278">
        <v>1.1999999999999999E-3</v>
      </c>
      <c r="IK5" s="278">
        <v>1.6000000000000001E-3</v>
      </c>
      <c r="IL5" s="278">
        <v>1.4E-3</v>
      </c>
      <c r="IM5" s="278">
        <v>1.2999999999999999E-3</v>
      </c>
      <c r="IN5" s="278">
        <v>1.1999999999999999E-3</v>
      </c>
      <c r="IO5" s="278">
        <v>1.4E-3</v>
      </c>
      <c r="IP5" s="278">
        <v>1.8E-3</v>
      </c>
      <c r="IQ5" s="278">
        <v>1.1000000000000001E-3</v>
      </c>
      <c r="IR5" s="278">
        <v>1.2999999999999999E-3</v>
      </c>
      <c r="IS5" s="278">
        <v>1.8E-3</v>
      </c>
      <c r="IT5" s="278">
        <v>1.4E-3</v>
      </c>
      <c r="IU5" s="278">
        <v>1.2999999999999999E-3</v>
      </c>
      <c r="IV5" s="278">
        <v>1.5E-3</v>
      </c>
      <c r="IW5" s="278">
        <v>8.0000000000000004E-4</v>
      </c>
      <c r="IX5" s="278">
        <v>1E-3</v>
      </c>
      <c r="IY5" s="278">
        <v>1.1999999999999999E-3</v>
      </c>
      <c r="IZ5" s="278">
        <v>1.1000000000000001E-3</v>
      </c>
      <c r="JA5" s="278">
        <v>1.1000000000000001E-3</v>
      </c>
      <c r="JB5" s="278">
        <v>1.5E-3</v>
      </c>
      <c r="JC5" s="278">
        <v>1.2999999999999999E-3</v>
      </c>
      <c r="JD5" s="278">
        <v>8.9999999999999998E-4</v>
      </c>
      <c r="JE5" s="278">
        <v>8.9999999999999998E-4</v>
      </c>
      <c r="JF5" s="278">
        <v>1.1999999999999999E-3</v>
      </c>
      <c r="JG5" s="278">
        <v>1.1000000000000001E-3</v>
      </c>
      <c r="JH5" s="278">
        <v>1.1000000000000001E-3</v>
      </c>
      <c r="JI5" s="278">
        <v>5.0000000000000001E-4</v>
      </c>
      <c r="JJ5" s="278">
        <v>1.1000000000000001E-3</v>
      </c>
      <c r="JK5" s="278">
        <v>5.0000000000000001E-4</v>
      </c>
      <c r="JL5" s="278">
        <v>1.1000000000000001E-3</v>
      </c>
      <c r="JM5" s="278">
        <v>1.1000000000000001E-3</v>
      </c>
      <c r="JN5" s="278">
        <v>8.0000000000000004E-4</v>
      </c>
      <c r="JO5" s="278">
        <v>1.1000000000000001E-3</v>
      </c>
      <c r="JP5" s="278">
        <v>1E-3</v>
      </c>
      <c r="JQ5" s="278">
        <v>1E-3</v>
      </c>
      <c r="JR5" s="278">
        <v>2.9999999999999997E-4</v>
      </c>
      <c r="JS5" s="278">
        <v>8.9999999999999998E-4</v>
      </c>
      <c r="JT5" s="278">
        <v>8.9999999999999998E-4</v>
      </c>
      <c r="JU5" s="278">
        <v>1.2999999999999999E-3</v>
      </c>
      <c r="JV5" s="278">
        <v>1.6000000000000001E-3</v>
      </c>
      <c r="JW5" s="278">
        <v>1.1000000000000001E-3</v>
      </c>
      <c r="JX5" s="278">
        <v>1.1999999999999999E-3</v>
      </c>
      <c r="JY5" s="278">
        <v>1.4E-3</v>
      </c>
      <c r="JZ5" s="278">
        <v>1.1000000000000001E-3</v>
      </c>
      <c r="KA5" s="278">
        <v>8.9999999999999998E-4</v>
      </c>
      <c r="KB5" s="278">
        <v>8.0000000000000004E-4</v>
      </c>
      <c r="KC5" s="278">
        <v>1.1000000000000001E-3</v>
      </c>
      <c r="KD5" s="278">
        <v>1.2999999999999999E-3</v>
      </c>
      <c r="KE5" s="278">
        <v>1.4E-3</v>
      </c>
      <c r="KF5" s="278">
        <v>1.5E-3</v>
      </c>
      <c r="KG5" s="278">
        <v>1.1000000000000001E-3</v>
      </c>
      <c r="KH5" s="278">
        <v>1.1000000000000001E-3</v>
      </c>
      <c r="KI5" s="278">
        <v>8.9999999999999998E-4</v>
      </c>
      <c r="KJ5" s="278">
        <v>1.6999999999999999E-3</v>
      </c>
      <c r="KK5" s="278">
        <v>8.9999999999999998E-4</v>
      </c>
      <c r="KL5" s="278">
        <v>1E-3</v>
      </c>
      <c r="KM5" s="278">
        <v>8.9999999999999998E-4</v>
      </c>
      <c r="KN5" s="278">
        <v>1E-3</v>
      </c>
      <c r="KO5" s="278">
        <v>1.1000000000000001E-3</v>
      </c>
      <c r="KP5" s="278">
        <v>1.1000000000000001E-3</v>
      </c>
      <c r="KQ5" s="278">
        <v>1E-3</v>
      </c>
      <c r="KR5" s="278">
        <v>1.4E-3</v>
      </c>
      <c r="KS5" s="278">
        <v>5.9999999999999995E-4</v>
      </c>
      <c r="KT5" s="278">
        <v>4.0000000000000002E-4</v>
      </c>
      <c r="KU5" s="278">
        <v>1.1999999999999999E-3</v>
      </c>
      <c r="KV5" s="278">
        <v>8.0000000000000004E-4</v>
      </c>
      <c r="KW5" s="278">
        <v>1.1000000000000001E-3</v>
      </c>
      <c r="KX5" s="278">
        <v>1.6000000000000001E-3</v>
      </c>
      <c r="KY5" s="278">
        <v>6.9999999999999999E-4</v>
      </c>
      <c r="KZ5" s="278">
        <v>6.9999999999999999E-4</v>
      </c>
      <c r="LA5" s="278">
        <v>1E-3</v>
      </c>
      <c r="LB5" s="278">
        <v>8.9999999999999998E-4</v>
      </c>
      <c r="LC5" s="278">
        <v>1E-3</v>
      </c>
      <c r="LD5" s="278">
        <v>8.9999999999999998E-4</v>
      </c>
      <c r="LE5" s="278">
        <v>1E-3</v>
      </c>
      <c r="LF5" s="278">
        <v>1E-3</v>
      </c>
      <c r="LG5" s="278">
        <v>1E-3</v>
      </c>
      <c r="LH5" s="278">
        <v>1E-3</v>
      </c>
      <c r="LI5" s="278">
        <v>1.1999999999999999E-3</v>
      </c>
      <c r="LJ5" s="278">
        <v>1.1999999999999999E-3</v>
      </c>
      <c r="LK5" s="278">
        <v>1.5E-3</v>
      </c>
      <c r="LL5" s="278">
        <v>1.1000000000000001E-3</v>
      </c>
      <c r="LM5" s="278">
        <v>8.0000000000000004E-4</v>
      </c>
      <c r="LN5" s="278">
        <v>6.9999999999999999E-4</v>
      </c>
      <c r="LO5" s="278">
        <v>5.9999999999999995E-4</v>
      </c>
      <c r="LP5" s="278">
        <v>8.0000000000000004E-4</v>
      </c>
      <c r="LQ5" s="278">
        <v>1E-3</v>
      </c>
      <c r="LR5" s="278">
        <v>1E-3</v>
      </c>
      <c r="LS5" s="278">
        <v>8.0000000000000004E-4</v>
      </c>
      <c r="LT5" s="278">
        <v>8.0000000000000004E-4</v>
      </c>
      <c r="LU5" s="278">
        <v>5.9999999999999995E-4</v>
      </c>
      <c r="LV5" s="278">
        <v>1E-3</v>
      </c>
      <c r="LW5" s="278">
        <v>6.9999999999999999E-4</v>
      </c>
      <c r="LX5" s="278">
        <v>1E-3</v>
      </c>
      <c r="LY5" s="278">
        <v>8.9999999999999998E-4</v>
      </c>
      <c r="LZ5" s="278">
        <v>8.9999999999999998E-4</v>
      </c>
      <c r="MA5" s="278">
        <v>5.0000000000000001E-4</v>
      </c>
      <c r="MB5" s="278">
        <v>5.9999999999999995E-4</v>
      </c>
      <c r="MC5" s="278">
        <v>5.0000000000000001E-4</v>
      </c>
      <c r="MD5" s="278">
        <v>8.0000000000000004E-4</v>
      </c>
      <c r="ME5" s="278">
        <v>5.9999999999999995E-4</v>
      </c>
      <c r="MF5" s="278">
        <v>8.9999999999999998E-4</v>
      </c>
      <c r="MG5" s="278">
        <v>2.9999999999999997E-4</v>
      </c>
      <c r="MH5" s="278">
        <v>8.9999999999999998E-4</v>
      </c>
      <c r="MI5" s="278">
        <v>8.9999999999999998E-4</v>
      </c>
      <c r="MJ5" s="278">
        <v>8.0000000000000004E-4</v>
      </c>
      <c r="MK5" s="278">
        <v>6.9999999999999999E-4</v>
      </c>
      <c r="ML5" s="278">
        <v>5.9999999999999995E-4</v>
      </c>
      <c r="MM5" s="278">
        <v>5.9999999999999995E-4</v>
      </c>
      <c r="MN5" s="278">
        <v>8.0000000000000004E-4</v>
      </c>
      <c r="MO5" s="278">
        <v>6.9999999999999999E-4</v>
      </c>
      <c r="MP5" s="278">
        <v>5.0000000000000001E-4</v>
      </c>
      <c r="MQ5" s="278">
        <v>6.9999999999999999E-4</v>
      </c>
      <c r="MR5" s="278">
        <v>6.9999999999999999E-4</v>
      </c>
      <c r="MS5" s="278">
        <v>6.9999999999999999E-4</v>
      </c>
      <c r="MT5" s="278">
        <v>5.9999999999999995E-4</v>
      </c>
      <c r="MU5" s="278">
        <v>5.9999999999999995E-4</v>
      </c>
      <c r="MV5" s="278">
        <v>8.9999999999999998E-4</v>
      </c>
      <c r="MW5" s="278">
        <v>6.9999999999999999E-4</v>
      </c>
      <c r="MX5" s="278">
        <v>5.9999999999999995E-4</v>
      </c>
      <c r="MY5" s="278">
        <v>5.9999999999999995E-4</v>
      </c>
      <c r="MZ5" s="278">
        <v>5.9999999999999995E-4</v>
      </c>
      <c r="NA5" s="278">
        <v>6.9999999999999999E-4</v>
      </c>
      <c r="NB5" s="278">
        <v>5.9999999999999995E-4</v>
      </c>
      <c r="NC5" s="278">
        <v>5.9999999999999995E-4</v>
      </c>
      <c r="ND5" s="278">
        <v>8.0000000000000004E-4</v>
      </c>
      <c r="NE5" s="278">
        <v>6.9999999999999999E-4</v>
      </c>
      <c r="NF5" s="278">
        <v>6.9999999999999999E-4</v>
      </c>
      <c r="NG5" s="278">
        <v>8.0000000000000004E-4</v>
      </c>
      <c r="NH5" s="278">
        <v>5.9999999999999995E-4</v>
      </c>
      <c r="NI5" s="278">
        <v>5.9999999999999995E-4</v>
      </c>
      <c r="NJ5" s="278">
        <v>5.9999999999999995E-4</v>
      </c>
      <c r="NK5" s="278">
        <v>6.9999999999999999E-4</v>
      </c>
      <c r="NL5" s="278">
        <v>6.9999999999999999E-4</v>
      </c>
      <c r="NM5" s="278">
        <v>5.9999999999999995E-4</v>
      </c>
      <c r="NN5" s="278">
        <v>8.9999999999999998E-4</v>
      </c>
      <c r="NO5" s="278">
        <v>8.0000000000000004E-4</v>
      </c>
      <c r="NP5" s="278">
        <v>8.9999999999999998E-4</v>
      </c>
      <c r="NQ5" s="278">
        <v>6.9999999999999999E-4</v>
      </c>
      <c r="NR5" s="278">
        <v>6.9999999999999999E-4</v>
      </c>
      <c r="NS5" s="278">
        <v>5.9999999999999995E-4</v>
      </c>
      <c r="NT5" s="278">
        <v>8.0000000000000004E-4</v>
      </c>
      <c r="NU5" s="278">
        <v>6.9999999999999999E-4</v>
      </c>
      <c r="NV5" s="278">
        <v>6.9999999999999999E-4</v>
      </c>
      <c r="NW5" s="278">
        <v>8.0000000000000004E-4</v>
      </c>
      <c r="NX5" s="278">
        <v>8.9999999999999998E-4</v>
      </c>
      <c r="NY5" s="278">
        <v>8.0000000000000004E-4</v>
      </c>
      <c r="NZ5" s="278">
        <v>1E-3</v>
      </c>
      <c r="OA5" s="278">
        <v>8.9999999999999998E-4</v>
      </c>
      <c r="OB5" s="278">
        <v>1E-3</v>
      </c>
      <c r="OC5" s="278">
        <v>6.9999999999999999E-4</v>
      </c>
      <c r="OD5" s="278">
        <v>8.0000000000000004E-4</v>
      </c>
      <c r="OE5" s="278">
        <v>8.9999999999999998E-4</v>
      </c>
      <c r="OF5" s="278">
        <v>8.9999999999999998E-4</v>
      </c>
      <c r="OG5" s="278">
        <v>8.0000000000000004E-4</v>
      </c>
      <c r="OH5" s="278">
        <v>8.0000000000000004E-4</v>
      </c>
      <c r="OI5" s="278">
        <v>8.0000000000000004E-4</v>
      </c>
      <c r="OJ5" s="278">
        <v>1E-3</v>
      </c>
      <c r="OK5" s="278">
        <v>8.9999999999999998E-4</v>
      </c>
      <c r="OL5" s="278">
        <v>1E-3</v>
      </c>
      <c r="OM5" s="278">
        <v>8.9999999999999998E-4</v>
      </c>
      <c r="ON5" s="278">
        <v>8.9999999999999998E-4</v>
      </c>
      <c r="OO5" s="278">
        <v>8.0000000000000004E-4</v>
      </c>
      <c r="OP5" s="278">
        <v>1E-3</v>
      </c>
      <c r="OQ5" s="278">
        <v>1.1999999999999999E-3</v>
      </c>
      <c r="OR5" s="278">
        <v>1.1999999999999999E-3</v>
      </c>
      <c r="OS5" s="278">
        <v>1.1999999999999999E-3</v>
      </c>
      <c r="OT5" s="278">
        <v>1.2999999999999999E-3</v>
      </c>
      <c r="OU5" s="278">
        <v>1.6000000000000001E-3</v>
      </c>
      <c r="OV5" s="278">
        <v>1.2999999999999999E-3</v>
      </c>
      <c r="OW5" s="278">
        <v>1.4E-3</v>
      </c>
      <c r="OX5" s="278">
        <v>1.8E-3</v>
      </c>
      <c r="OY5" s="278">
        <v>1.4E-3</v>
      </c>
      <c r="OZ5" s="278">
        <v>1.8E-3</v>
      </c>
      <c r="PA5" s="278">
        <v>1.4E-3</v>
      </c>
      <c r="PB5" s="278">
        <v>1.8E-3</v>
      </c>
      <c r="PC5" s="278">
        <v>1.1999999999999999E-3</v>
      </c>
      <c r="PD5" s="278">
        <v>1.5E-3</v>
      </c>
      <c r="PE5" s="278">
        <v>1.5E-3</v>
      </c>
      <c r="PF5" s="278">
        <v>1.8E-3</v>
      </c>
      <c r="PG5" s="278">
        <v>1.8E-3</v>
      </c>
      <c r="PH5" s="278">
        <v>1.4E-3</v>
      </c>
      <c r="PI5" s="278">
        <v>1.6000000000000001E-3</v>
      </c>
      <c r="PJ5" s="278">
        <v>1.1000000000000001E-3</v>
      </c>
      <c r="PK5" s="278">
        <v>1.6999999999999999E-3</v>
      </c>
      <c r="PL5" s="278">
        <v>1.6000000000000001E-3</v>
      </c>
      <c r="PM5" s="278">
        <v>1.6000000000000001E-3</v>
      </c>
      <c r="PN5" s="278">
        <v>1.2999999999999999E-3</v>
      </c>
      <c r="PO5" s="278">
        <v>1.1999999999999999E-3</v>
      </c>
      <c r="PP5" s="278">
        <v>2.5999999999999999E-3</v>
      </c>
      <c r="PQ5" s="278">
        <v>2.5000000000000001E-3</v>
      </c>
      <c r="PR5" s="278">
        <v>2.5999999999999999E-3</v>
      </c>
      <c r="PS5" s="278">
        <v>2.8E-3</v>
      </c>
      <c r="PT5" s="278">
        <v>2.8E-3</v>
      </c>
      <c r="PU5" s="278">
        <v>3.3E-3</v>
      </c>
      <c r="PV5" s="278">
        <v>3.0000000000000001E-3</v>
      </c>
      <c r="PW5" s="278">
        <v>2E-3</v>
      </c>
      <c r="PX5" s="278">
        <v>1.1999999999999999E-3</v>
      </c>
      <c r="PY5" s="278">
        <v>1.4E-3</v>
      </c>
      <c r="PZ5" s="278">
        <v>1.6000000000000001E-3</v>
      </c>
      <c r="QA5" s="278">
        <v>8.0000000000000004E-4</v>
      </c>
      <c r="QB5" s="278">
        <v>1.2999999999999999E-3</v>
      </c>
      <c r="QC5" s="278">
        <v>1.8E-3</v>
      </c>
      <c r="QD5" s="278">
        <v>2.8E-3</v>
      </c>
      <c r="QE5" s="278">
        <v>2.3E-3</v>
      </c>
      <c r="QF5" s="278">
        <v>2.5000000000000001E-3</v>
      </c>
      <c r="QG5" s="278">
        <v>2.3999999999999998E-3</v>
      </c>
      <c r="QH5" s="278">
        <v>3.3999999999999998E-3</v>
      </c>
      <c r="QI5" s="278">
        <v>2.0999999999999999E-3</v>
      </c>
      <c r="QJ5" s="278">
        <v>2.8999999999999998E-3</v>
      </c>
      <c r="QK5" s="278">
        <v>2.7000000000000001E-3</v>
      </c>
      <c r="QL5" s="278">
        <v>2.2000000000000001E-3</v>
      </c>
      <c r="QM5" s="278">
        <v>2.5000000000000001E-3</v>
      </c>
      <c r="QN5" s="278">
        <v>3.0999999999999999E-3</v>
      </c>
      <c r="QO5" s="278">
        <v>2.7000000000000001E-3</v>
      </c>
      <c r="QP5" s="278">
        <v>2.2000000000000001E-3</v>
      </c>
      <c r="QQ5" s="278">
        <v>2.5999999999999999E-3</v>
      </c>
      <c r="QR5" s="278">
        <v>3.0000000000000001E-3</v>
      </c>
      <c r="QS5" s="278">
        <v>2.5000000000000001E-3</v>
      </c>
      <c r="QT5" s="278">
        <v>2.8E-3</v>
      </c>
      <c r="QU5" s="278">
        <v>3.0999999999999999E-3</v>
      </c>
      <c r="QV5" s="278">
        <v>3.0999999999999999E-3</v>
      </c>
      <c r="QW5" s="278">
        <v>2.2000000000000001E-3</v>
      </c>
      <c r="QX5" s="278">
        <v>2.3999999999999998E-3</v>
      </c>
      <c r="QY5" s="278">
        <v>1.9E-3</v>
      </c>
      <c r="QZ5" s="278">
        <v>2.7000000000000001E-3</v>
      </c>
      <c r="RA5" s="278">
        <v>2.5000000000000001E-3</v>
      </c>
      <c r="RB5" s="278">
        <v>3.0000000000000001E-3</v>
      </c>
      <c r="RC5" s="278">
        <v>3.0000000000000001E-3</v>
      </c>
    </row>
    <row r="6" spans="1:471">
      <c r="A6">
        <v>5</v>
      </c>
      <c r="B6" s="276" t="s">
        <v>648</v>
      </c>
      <c r="C6" s="276"/>
      <c r="D6" s="276"/>
      <c r="E6" s="276"/>
      <c r="F6" s="276"/>
      <c r="G6" s="276"/>
      <c r="H6" s="278">
        <v>8.0000000000000004E-4</v>
      </c>
      <c r="I6" s="278">
        <v>5.9999999999999995E-4</v>
      </c>
      <c r="J6" s="278">
        <v>5.9999999999999995E-4</v>
      </c>
      <c r="K6" s="278">
        <v>6.9999999999999999E-4</v>
      </c>
      <c r="L6" s="278">
        <v>5.9999999999999995E-4</v>
      </c>
      <c r="M6" s="278">
        <v>6.9999999999999999E-4</v>
      </c>
      <c r="N6" s="278">
        <v>5.9999999999999995E-4</v>
      </c>
      <c r="O6" s="278">
        <v>6.9999999999999999E-4</v>
      </c>
      <c r="P6" s="278">
        <v>5.9999999999999995E-4</v>
      </c>
      <c r="Q6" s="278">
        <v>6.9999999999999999E-4</v>
      </c>
      <c r="R6" s="278">
        <v>5.9999999999999995E-4</v>
      </c>
      <c r="S6" s="278">
        <v>4.0000000000000002E-4</v>
      </c>
      <c r="T6" s="278">
        <v>8.0000000000000004E-4</v>
      </c>
      <c r="U6" s="278">
        <v>6.9999999999999999E-4</v>
      </c>
      <c r="V6" s="278">
        <v>8.0000000000000004E-4</v>
      </c>
      <c r="W6" s="278">
        <v>8.0000000000000004E-4</v>
      </c>
      <c r="X6" s="278">
        <v>8.0000000000000004E-4</v>
      </c>
      <c r="Y6" s="278">
        <v>5.9999999999999995E-4</v>
      </c>
      <c r="Z6" s="278">
        <v>1E-3</v>
      </c>
      <c r="AA6" s="278">
        <v>1E-3</v>
      </c>
      <c r="AB6" s="278">
        <v>5.9999999999999995E-4</v>
      </c>
      <c r="AC6" s="278">
        <v>8.0000000000000004E-4</v>
      </c>
      <c r="AD6" s="278">
        <v>8.0000000000000004E-4</v>
      </c>
      <c r="AE6" s="278">
        <v>5.9999999999999995E-4</v>
      </c>
      <c r="AF6" s="278">
        <v>5.9999999999999995E-4</v>
      </c>
      <c r="AG6" s="278">
        <v>5.0000000000000001E-4</v>
      </c>
      <c r="AH6" s="278">
        <v>6.9999999999999999E-4</v>
      </c>
      <c r="AI6" s="278">
        <v>6.9999999999999999E-4</v>
      </c>
      <c r="AJ6" s="278">
        <v>8.9999999999999998E-4</v>
      </c>
      <c r="AK6" s="278">
        <v>6.9999999999999999E-4</v>
      </c>
      <c r="AL6" s="278">
        <v>5.9999999999999995E-4</v>
      </c>
      <c r="AM6" s="278">
        <v>6.9999999999999999E-4</v>
      </c>
      <c r="AN6" s="278">
        <v>5.9999999999999995E-4</v>
      </c>
      <c r="AO6" s="278">
        <v>8.0000000000000004E-4</v>
      </c>
      <c r="AP6" s="278">
        <v>6.9999999999999999E-4</v>
      </c>
      <c r="AQ6" s="278">
        <v>1.2999999999999999E-3</v>
      </c>
      <c r="AR6" s="278">
        <v>2E-3</v>
      </c>
      <c r="AS6" s="278">
        <v>2.2000000000000001E-3</v>
      </c>
      <c r="AT6" s="278">
        <v>5.9999999999999995E-4</v>
      </c>
      <c r="AU6" s="278">
        <v>1.1000000000000001E-3</v>
      </c>
      <c r="AV6" s="278">
        <v>8.9999999999999998E-4</v>
      </c>
      <c r="AW6" s="278">
        <v>8.0000000000000004E-4</v>
      </c>
      <c r="AX6" s="278">
        <v>1.1000000000000001E-3</v>
      </c>
      <c r="AY6" s="278">
        <v>1E-3</v>
      </c>
      <c r="AZ6" s="278">
        <v>5.0000000000000001E-4</v>
      </c>
      <c r="BA6" s="278">
        <v>8.9999999999999998E-4</v>
      </c>
      <c r="BB6" s="278">
        <v>8.9999999999999998E-4</v>
      </c>
      <c r="BC6" s="278">
        <v>1.4E-3</v>
      </c>
      <c r="BD6" s="278">
        <v>1.4E-3</v>
      </c>
      <c r="BE6" s="278">
        <v>1.6000000000000001E-3</v>
      </c>
      <c r="BF6" s="278">
        <v>1.4E-3</v>
      </c>
      <c r="BG6" s="278">
        <v>1.8E-3</v>
      </c>
      <c r="BH6" s="278">
        <v>1E-3</v>
      </c>
      <c r="BI6" s="278">
        <v>1.1999999999999999E-3</v>
      </c>
      <c r="BJ6" s="278">
        <v>2.2000000000000001E-3</v>
      </c>
      <c r="BK6" s="278">
        <v>1.1000000000000001E-3</v>
      </c>
      <c r="BL6" s="278">
        <v>6.9999999999999999E-4</v>
      </c>
      <c r="BM6" s="278">
        <v>1.1000000000000001E-3</v>
      </c>
      <c r="BN6" s="278">
        <v>8.9999999999999998E-4</v>
      </c>
      <c r="BO6" s="278">
        <v>8.9999999999999998E-4</v>
      </c>
      <c r="BP6" s="278">
        <v>6.9999999999999999E-4</v>
      </c>
      <c r="BQ6" s="278">
        <v>8.0000000000000004E-4</v>
      </c>
      <c r="BR6" s="278">
        <v>1.5E-3</v>
      </c>
      <c r="BS6" s="278">
        <v>8.0000000000000004E-4</v>
      </c>
      <c r="BT6" s="278">
        <v>1.1000000000000001E-3</v>
      </c>
      <c r="BU6" s="278">
        <v>5.9999999999999995E-4</v>
      </c>
      <c r="BV6" s="278">
        <v>5.9999999999999995E-4</v>
      </c>
      <c r="BW6" s="278">
        <v>5.9999999999999995E-4</v>
      </c>
      <c r="BX6" s="278">
        <v>8.0000000000000004E-4</v>
      </c>
      <c r="BY6" s="278">
        <v>6.9999999999999999E-4</v>
      </c>
      <c r="BZ6" s="278">
        <v>1.1999999999999999E-3</v>
      </c>
      <c r="CA6" s="278">
        <v>8.9999999999999998E-4</v>
      </c>
      <c r="CB6" s="278">
        <v>8.9999999999999998E-4</v>
      </c>
      <c r="CC6" s="278">
        <v>5.9999999999999995E-4</v>
      </c>
      <c r="CD6" s="278">
        <v>8.9999999999999998E-4</v>
      </c>
      <c r="CE6" s="278">
        <v>1.2999999999999999E-3</v>
      </c>
      <c r="CF6" s="278">
        <v>1.1000000000000001E-3</v>
      </c>
      <c r="CG6" s="278">
        <v>8.0000000000000004E-4</v>
      </c>
      <c r="CH6" s="278">
        <v>4.0000000000000002E-4</v>
      </c>
      <c r="CI6" s="278">
        <v>1.2999999999999999E-3</v>
      </c>
      <c r="CJ6" s="278">
        <v>5.9999999999999995E-4</v>
      </c>
      <c r="CK6" s="278">
        <v>8.0000000000000004E-4</v>
      </c>
      <c r="CL6" s="278">
        <v>1.4E-3</v>
      </c>
      <c r="CM6" s="278">
        <v>6.9999999999999999E-4</v>
      </c>
      <c r="CN6" s="278">
        <v>1.5E-3</v>
      </c>
      <c r="CO6" s="278">
        <v>1.1000000000000001E-3</v>
      </c>
      <c r="CP6" s="278">
        <v>6.9999999999999999E-4</v>
      </c>
      <c r="CQ6" s="278">
        <v>5.9999999999999995E-4</v>
      </c>
      <c r="CR6" s="278">
        <v>6.9999999999999999E-4</v>
      </c>
      <c r="CS6" s="278">
        <v>6.9999999999999999E-4</v>
      </c>
      <c r="CT6" s="278">
        <v>1E-3</v>
      </c>
      <c r="CU6" s="278">
        <v>8.9999999999999998E-4</v>
      </c>
      <c r="CV6" s="278">
        <v>1.1000000000000001E-3</v>
      </c>
      <c r="CW6" s="278">
        <v>1.1000000000000001E-3</v>
      </c>
      <c r="CX6" s="278">
        <v>4.0000000000000002E-4</v>
      </c>
      <c r="CY6" s="278">
        <v>4.0000000000000002E-4</v>
      </c>
      <c r="CZ6" s="278">
        <v>5.9999999999999995E-4</v>
      </c>
      <c r="DA6" s="278">
        <v>8.9999999999999998E-4</v>
      </c>
      <c r="DB6" s="278">
        <v>6.9999999999999999E-4</v>
      </c>
      <c r="DC6" s="278">
        <v>6.9999999999999999E-4</v>
      </c>
      <c r="DD6" s="278">
        <v>8.0000000000000004E-4</v>
      </c>
      <c r="DE6" s="278">
        <v>4.0000000000000002E-4</v>
      </c>
      <c r="DF6" s="278">
        <v>5.9999999999999995E-4</v>
      </c>
      <c r="DG6" s="278">
        <v>1E-3</v>
      </c>
      <c r="DH6" s="278">
        <v>8.9999999999999998E-4</v>
      </c>
      <c r="DI6" s="278">
        <v>6.9999999999999999E-4</v>
      </c>
      <c r="DJ6" s="278">
        <v>6.9999999999999999E-4</v>
      </c>
      <c r="DK6" s="278">
        <v>5.9999999999999995E-4</v>
      </c>
      <c r="DL6" s="278">
        <v>5.0000000000000001E-4</v>
      </c>
      <c r="DM6" s="278">
        <v>5.9999999999999995E-4</v>
      </c>
      <c r="DN6" s="278">
        <v>8.9999999999999998E-4</v>
      </c>
      <c r="DO6" s="278">
        <v>6.9999999999999999E-4</v>
      </c>
      <c r="DP6" s="278">
        <v>5.9999999999999995E-4</v>
      </c>
      <c r="DQ6" s="278">
        <v>4.0000000000000002E-4</v>
      </c>
      <c r="DR6" s="278">
        <v>6.9999999999999999E-4</v>
      </c>
      <c r="DS6" s="278">
        <v>2.9999999999999997E-4</v>
      </c>
      <c r="DT6" s="278">
        <v>5.9999999999999995E-4</v>
      </c>
      <c r="DU6" s="278">
        <v>6.9999999999999999E-4</v>
      </c>
      <c r="DV6" s="278">
        <v>8.0000000000000004E-4</v>
      </c>
      <c r="DW6" s="278">
        <v>4.0000000000000002E-4</v>
      </c>
      <c r="DX6" s="278">
        <v>4.0000000000000002E-4</v>
      </c>
      <c r="DY6" s="278">
        <v>2.9999999999999997E-4</v>
      </c>
      <c r="DZ6" s="278">
        <v>2.9999999999999997E-4</v>
      </c>
      <c r="EA6" s="278">
        <v>4.0000000000000002E-4</v>
      </c>
      <c r="EB6" s="278">
        <v>6.9999999999999999E-4</v>
      </c>
      <c r="EC6" s="278">
        <v>5.0000000000000001E-4</v>
      </c>
      <c r="ED6" s="278">
        <v>8.9999999999999998E-4</v>
      </c>
      <c r="EE6" s="278">
        <v>6.9999999999999999E-4</v>
      </c>
      <c r="EF6" s="278">
        <v>8.9999999999999998E-4</v>
      </c>
      <c r="EG6" s="278">
        <v>5.9999999999999995E-4</v>
      </c>
      <c r="EH6" s="278">
        <v>5.9999999999999995E-4</v>
      </c>
      <c r="EI6" s="278">
        <v>8.9999999999999998E-4</v>
      </c>
      <c r="EJ6" s="278">
        <v>8.0000000000000004E-4</v>
      </c>
      <c r="EK6" s="278">
        <v>5.0000000000000001E-4</v>
      </c>
      <c r="EL6" s="278">
        <v>4.0000000000000002E-4</v>
      </c>
      <c r="EM6" s="278">
        <v>5.9999999999999995E-4</v>
      </c>
      <c r="EN6" s="278">
        <v>4.0000000000000002E-4</v>
      </c>
      <c r="EO6" s="278">
        <v>5.9999999999999995E-4</v>
      </c>
      <c r="EP6" s="278">
        <v>1E-3</v>
      </c>
      <c r="EQ6" s="278">
        <v>8.0000000000000004E-4</v>
      </c>
      <c r="ER6" s="278">
        <v>6.9999999999999999E-4</v>
      </c>
      <c r="ES6" s="278">
        <v>8.9999999999999998E-4</v>
      </c>
      <c r="ET6" s="278">
        <v>1.2999999999999999E-3</v>
      </c>
      <c r="EU6" s="278">
        <v>5.9999999999999995E-4</v>
      </c>
      <c r="EV6" s="278">
        <v>8.0000000000000004E-4</v>
      </c>
      <c r="EW6" s="278">
        <v>1.1999999999999999E-3</v>
      </c>
      <c r="EX6" s="278">
        <v>1E-3</v>
      </c>
      <c r="EY6" s="278">
        <v>8.0000000000000004E-4</v>
      </c>
      <c r="EZ6" s="278">
        <v>8.0000000000000004E-4</v>
      </c>
      <c r="FA6" s="278">
        <v>1E-3</v>
      </c>
      <c r="FB6" s="278">
        <v>8.9999999999999998E-4</v>
      </c>
      <c r="FC6" s="278">
        <v>8.0000000000000004E-4</v>
      </c>
      <c r="FD6" s="278">
        <v>6.9999999999999999E-4</v>
      </c>
      <c r="FE6" s="278">
        <v>5.0000000000000001E-4</v>
      </c>
      <c r="FF6" s="278">
        <v>5.9999999999999995E-4</v>
      </c>
      <c r="FG6" s="278">
        <v>8.0000000000000004E-4</v>
      </c>
      <c r="FH6" s="278">
        <v>8.9999999999999998E-4</v>
      </c>
      <c r="FI6" s="278">
        <v>1E-3</v>
      </c>
      <c r="FJ6" s="278">
        <v>6.9999999999999999E-4</v>
      </c>
      <c r="FK6" s="278">
        <v>6.9999999999999999E-4</v>
      </c>
      <c r="FL6" s="278">
        <v>6.9999999999999999E-4</v>
      </c>
      <c r="FM6" s="278">
        <v>8.0000000000000004E-4</v>
      </c>
      <c r="FN6" s="278">
        <v>5.9999999999999995E-4</v>
      </c>
      <c r="FO6" s="278">
        <v>5.0000000000000001E-4</v>
      </c>
      <c r="FP6" s="278">
        <v>5.0000000000000001E-4</v>
      </c>
      <c r="FQ6" s="278">
        <v>5.0000000000000001E-4</v>
      </c>
      <c r="FR6" s="278">
        <v>5.0000000000000001E-4</v>
      </c>
      <c r="FS6" s="278">
        <v>5.0000000000000001E-4</v>
      </c>
      <c r="FT6" s="278">
        <v>4.0000000000000002E-4</v>
      </c>
      <c r="FU6" s="278">
        <v>5.9999999999999995E-4</v>
      </c>
      <c r="FV6" s="278">
        <v>8.9999999999999998E-4</v>
      </c>
      <c r="FW6" s="278">
        <v>5.9999999999999995E-4</v>
      </c>
      <c r="FX6" s="278">
        <v>6.9999999999999999E-4</v>
      </c>
      <c r="FY6" s="278">
        <v>5.0000000000000001E-4</v>
      </c>
      <c r="FZ6" s="278">
        <v>5.9999999999999995E-4</v>
      </c>
      <c r="GA6" s="278">
        <v>5.9999999999999995E-4</v>
      </c>
      <c r="GB6" s="278">
        <v>5.9999999999999995E-4</v>
      </c>
      <c r="GC6" s="278">
        <v>8.0000000000000004E-4</v>
      </c>
      <c r="GD6" s="278">
        <v>5.0000000000000001E-4</v>
      </c>
      <c r="GE6" s="278">
        <v>5.9999999999999995E-4</v>
      </c>
      <c r="GF6" s="278">
        <v>6.9999999999999999E-4</v>
      </c>
      <c r="GG6" s="278">
        <v>5.0000000000000001E-4</v>
      </c>
      <c r="GH6" s="278">
        <v>5.9999999999999995E-4</v>
      </c>
      <c r="GI6" s="278">
        <v>5.9999999999999995E-4</v>
      </c>
      <c r="GJ6" s="278">
        <v>6.9999999999999999E-4</v>
      </c>
      <c r="GK6" s="278">
        <v>5.0000000000000001E-4</v>
      </c>
      <c r="GL6" s="278">
        <v>6.9999999999999999E-4</v>
      </c>
      <c r="GM6" s="278">
        <v>8.0000000000000004E-4</v>
      </c>
      <c r="GN6" s="278">
        <v>1E-3</v>
      </c>
      <c r="GO6" s="278">
        <v>6.9999999999999999E-4</v>
      </c>
      <c r="GP6" s="278">
        <v>1E-3</v>
      </c>
      <c r="GQ6" s="278">
        <v>1.1999999999999999E-3</v>
      </c>
      <c r="GR6" s="278">
        <v>8.0000000000000004E-4</v>
      </c>
      <c r="GS6" s="278">
        <v>1.1000000000000001E-3</v>
      </c>
      <c r="GT6" s="278">
        <v>1.5E-3</v>
      </c>
      <c r="GU6" s="278">
        <v>6.9999999999999999E-4</v>
      </c>
      <c r="GV6" s="278">
        <v>8.0000000000000004E-4</v>
      </c>
      <c r="GW6" s="278">
        <v>5.0000000000000001E-4</v>
      </c>
      <c r="GX6" s="278">
        <v>5.0000000000000001E-4</v>
      </c>
      <c r="GY6" s="278">
        <v>4.0000000000000002E-4</v>
      </c>
      <c r="GZ6" s="278">
        <v>6.9999999999999999E-4</v>
      </c>
      <c r="HA6" s="278">
        <v>8.0000000000000004E-4</v>
      </c>
      <c r="HB6" s="278">
        <v>5.9999999999999995E-4</v>
      </c>
      <c r="HC6" s="278">
        <v>5.9999999999999995E-4</v>
      </c>
      <c r="HD6" s="278">
        <v>6.9999999999999999E-4</v>
      </c>
      <c r="HE6" s="278">
        <v>4.0000000000000002E-4</v>
      </c>
      <c r="HF6" s="278">
        <v>6.9999999999999999E-4</v>
      </c>
      <c r="HG6" s="278">
        <v>5.9999999999999995E-4</v>
      </c>
      <c r="HH6" s="278">
        <v>1.1000000000000001E-3</v>
      </c>
      <c r="HI6" s="278">
        <v>5.0000000000000001E-4</v>
      </c>
      <c r="HJ6" s="278">
        <v>6.9999999999999999E-4</v>
      </c>
      <c r="HK6" s="278">
        <v>1.1999999999999999E-3</v>
      </c>
      <c r="HL6" s="278">
        <v>5.9999999999999995E-4</v>
      </c>
      <c r="HM6" s="278">
        <v>4.0000000000000002E-4</v>
      </c>
      <c r="HN6" s="278">
        <v>2.9999999999999997E-4</v>
      </c>
      <c r="HO6" s="278">
        <v>5.0000000000000001E-4</v>
      </c>
      <c r="HP6" s="278">
        <v>5.0000000000000001E-4</v>
      </c>
      <c r="HR6" s="276"/>
      <c r="HS6" s="278">
        <v>5.9999999999999995E-4</v>
      </c>
      <c r="HT6" s="278">
        <v>5.0000000000000001E-4</v>
      </c>
      <c r="HU6" s="278">
        <v>2.9999999999999997E-4</v>
      </c>
      <c r="HV6" s="278">
        <v>5.9999999999999995E-4</v>
      </c>
      <c r="HW6" s="278">
        <v>4.0000000000000002E-4</v>
      </c>
      <c r="HX6" s="278">
        <v>4.0000000000000002E-4</v>
      </c>
      <c r="HY6" s="278">
        <v>5.9999999999999995E-4</v>
      </c>
      <c r="HZ6" s="278">
        <v>1E-4</v>
      </c>
      <c r="IA6" s="278">
        <v>1E-3</v>
      </c>
      <c r="IB6" s="278">
        <v>5.9999999999999995E-4</v>
      </c>
      <c r="IC6" s="278">
        <v>4.0000000000000002E-4</v>
      </c>
      <c r="ID6" s="278">
        <v>5.0000000000000001E-4</v>
      </c>
      <c r="IE6" s="278">
        <v>1E-3</v>
      </c>
      <c r="IF6" s="278">
        <v>6.9999999999999999E-4</v>
      </c>
      <c r="IG6" s="278">
        <v>6.9999999999999999E-4</v>
      </c>
      <c r="IH6" s="278">
        <v>5.9999999999999995E-4</v>
      </c>
      <c r="II6" s="278">
        <v>8.0000000000000004E-4</v>
      </c>
      <c r="IJ6" s="278">
        <v>5.9999999999999995E-4</v>
      </c>
      <c r="IK6" s="278">
        <v>5.9999999999999995E-4</v>
      </c>
      <c r="IL6" s="278">
        <v>8.0000000000000004E-4</v>
      </c>
      <c r="IM6" s="278">
        <v>5.9999999999999995E-4</v>
      </c>
      <c r="IN6" s="278">
        <v>8.0000000000000004E-4</v>
      </c>
      <c r="IO6" s="278">
        <v>8.0000000000000004E-4</v>
      </c>
      <c r="IP6" s="278">
        <v>8.9999999999999998E-4</v>
      </c>
      <c r="IQ6" s="278">
        <v>5.0000000000000001E-4</v>
      </c>
      <c r="IR6" s="278">
        <v>5.9999999999999995E-4</v>
      </c>
      <c r="IS6" s="278">
        <v>5.9999999999999995E-4</v>
      </c>
      <c r="IT6" s="278">
        <v>2.0000000000000001E-4</v>
      </c>
      <c r="IU6" s="278">
        <v>8.0000000000000004E-4</v>
      </c>
      <c r="IV6" s="278">
        <v>6.9999999999999999E-4</v>
      </c>
      <c r="IW6" s="278">
        <v>8.9999999999999998E-4</v>
      </c>
      <c r="IX6" s="278">
        <v>4.0000000000000002E-4</v>
      </c>
      <c r="IY6" s="278">
        <v>5.0000000000000001E-4</v>
      </c>
      <c r="IZ6" s="278">
        <v>8.0000000000000004E-4</v>
      </c>
      <c r="JA6" s="278">
        <v>8.9999999999999998E-4</v>
      </c>
      <c r="JB6" s="278">
        <v>1E-3</v>
      </c>
      <c r="JC6" s="278">
        <v>6.9999999999999999E-4</v>
      </c>
      <c r="JD6" s="278">
        <v>6.9999999999999999E-4</v>
      </c>
      <c r="JE6" s="278">
        <v>4.0000000000000002E-4</v>
      </c>
      <c r="JF6" s="278">
        <v>5.9999999999999995E-4</v>
      </c>
      <c r="JG6" s="278">
        <v>8.0000000000000004E-4</v>
      </c>
      <c r="JH6" s="278">
        <v>1E-3</v>
      </c>
      <c r="JI6" s="278">
        <v>6.9999999999999999E-4</v>
      </c>
      <c r="JJ6" s="278">
        <v>4.0000000000000002E-4</v>
      </c>
      <c r="JK6" s="278">
        <v>1.1000000000000001E-3</v>
      </c>
      <c r="JL6" s="278">
        <v>2.9999999999999997E-4</v>
      </c>
      <c r="JM6" s="278">
        <v>6.9999999999999999E-4</v>
      </c>
      <c r="JN6" s="278">
        <v>8.0000000000000004E-4</v>
      </c>
      <c r="JO6" s="278">
        <v>5.9999999999999995E-4</v>
      </c>
      <c r="JP6" s="278">
        <v>1.1999999999999999E-3</v>
      </c>
      <c r="JQ6" s="278">
        <v>6.9999999999999999E-4</v>
      </c>
      <c r="JR6" s="278">
        <v>5.9999999999999995E-4</v>
      </c>
      <c r="JS6" s="278">
        <v>5.0000000000000001E-4</v>
      </c>
      <c r="JT6" s="278">
        <v>5.9999999999999995E-4</v>
      </c>
      <c r="JU6" s="278">
        <v>1E-3</v>
      </c>
      <c r="JV6" s="278">
        <v>1.1999999999999999E-3</v>
      </c>
      <c r="JW6" s="278">
        <v>8.9999999999999998E-4</v>
      </c>
      <c r="JX6" s="278">
        <v>5.9999999999999995E-4</v>
      </c>
      <c r="JY6" s="278">
        <v>4.0000000000000002E-4</v>
      </c>
      <c r="JZ6" s="278">
        <v>5.0000000000000001E-4</v>
      </c>
      <c r="KA6" s="278">
        <v>5.9999999999999995E-4</v>
      </c>
      <c r="KB6" s="278">
        <v>8.9999999999999998E-4</v>
      </c>
      <c r="KC6" s="278">
        <v>5.0000000000000001E-4</v>
      </c>
      <c r="KD6" s="278">
        <v>1E-3</v>
      </c>
      <c r="KE6" s="278">
        <v>8.0000000000000004E-4</v>
      </c>
      <c r="KF6" s="278">
        <v>1.1000000000000001E-3</v>
      </c>
      <c r="KG6" s="278">
        <v>5.9999999999999995E-4</v>
      </c>
      <c r="KH6" s="278">
        <v>8.0000000000000004E-4</v>
      </c>
      <c r="KI6" s="278">
        <v>1.1000000000000001E-3</v>
      </c>
      <c r="KJ6" s="278">
        <v>1E-3</v>
      </c>
      <c r="KK6" s="278">
        <v>1.1000000000000001E-3</v>
      </c>
      <c r="KL6" s="278">
        <v>1.1000000000000001E-3</v>
      </c>
      <c r="KM6" s="278">
        <v>1.4E-3</v>
      </c>
      <c r="KN6" s="278">
        <v>1E-3</v>
      </c>
      <c r="KO6" s="278">
        <v>8.9999999999999998E-4</v>
      </c>
      <c r="KP6" s="278">
        <v>1.6999999999999999E-3</v>
      </c>
      <c r="KQ6" s="278">
        <v>1.1000000000000001E-3</v>
      </c>
      <c r="KR6" s="278">
        <v>8.9999999999999998E-4</v>
      </c>
      <c r="KS6" s="278">
        <v>5.9999999999999995E-4</v>
      </c>
      <c r="KT6" s="278">
        <v>8.0000000000000004E-4</v>
      </c>
      <c r="KU6" s="278">
        <v>6.9999999999999999E-4</v>
      </c>
      <c r="KV6" s="278">
        <v>6.9999999999999999E-4</v>
      </c>
      <c r="KW6" s="278">
        <v>6.9999999999999999E-4</v>
      </c>
      <c r="KX6" s="278">
        <v>8.0000000000000004E-4</v>
      </c>
      <c r="KY6" s="278">
        <v>8.0000000000000004E-4</v>
      </c>
      <c r="KZ6" s="278">
        <v>5.0000000000000001E-4</v>
      </c>
      <c r="LA6" s="278">
        <v>4.0000000000000002E-4</v>
      </c>
      <c r="LB6" s="278">
        <v>5.0000000000000001E-4</v>
      </c>
      <c r="LC6" s="278">
        <v>4.0000000000000002E-4</v>
      </c>
      <c r="LD6" s="278">
        <v>5.0000000000000001E-4</v>
      </c>
      <c r="LE6" s="278">
        <v>2.9999999999999997E-4</v>
      </c>
      <c r="LF6" s="278">
        <v>5.0000000000000001E-4</v>
      </c>
      <c r="LG6" s="278">
        <v>5.9999999999999995E-4</v>
      </c>
      <c r="LH6" s="278">
        <v>2.9999999999999997E-4</v>
      </c>
      <c r="LI6" s="278">
        <v>5.9999999999999995E-4</v>
      </c>
      <c r="LJ6" s="278">
        <v>5.0000000000000001E-4</v>
      </c>
      <c r="LK6" s="278">
        <v>5.0000000000000001E-4</v>
      </c>
      <c r="LL6" s="278">
        <v>6.9999999999999999E-4</v>
      </c>
      <c r="LM6" s="278">
        <v>5.9999999999999995E-4</v>
      </c>
      <c r="LN6" s="278">
        <v>5.9999999999999995E-4</v>
      </c>
      <c r="LO6" s="278">
        <v>6.9999999999999999E-4</v>
      </c>
      <c r="LP6" s="278">
        <v>4.0000000000000002E-4</v>
      </c>
      <c r="LQ6" s="278">
        <v>5.0000000000000001E-4</v>
      </c>
      <c r="LR6" s="278">
        <v>6.9999999999999999E-4</v>
      </c>
      <c r="LS6" s="278">
        <v>1E-3</v>
      </c>
      <c r="LT6" s="278">
        <v>5.9999999999999995E-4</v>
      </c>
      <c r="LU6" s="278">
        <v>5.0000000000000001E-4</v>
      </c>
      <c r="LV6" s="278">
        <v>8.0000000000000004E-4</v>
      </c>
      <c r="LW6" s="278">
        <v>6.9999999999999999E-4</v>
      </c>
      <c r="LX6" s="278">
        <v>6.9999999999999999E-4</v>
      </c>
      <c r="LY6" s="278">
        <v>8.9999999999999998E-4</v>
      </c>
      <c r="LZ6" s="278">
        <v>5.9999999999999995E-4</v>
      </c>
      <c r="MA6" s="278">
        <v>5.9999999999999995E-4</v>
      </c>
      <c r="MB6" s="278">
        <v>6.9999999999999999E-4</v>
      </c>
      <c r="MC6" s="278">
        <v>4.0000000000000002E-4</v>
      </c>
      <c r="MD6" s="278">
        <v>5.9999999999999995E-4</v>
      </c>
      <c r="ME6" s="278">
        <v>4.0000000000000002E-4</v>
      </c>
      <c r="MF6" s="278">
        <v>5.9999999999999995E-4</v>
      </c>
      <c r="MG6" s="278">
        <v>8.9999999999999998E-4</v>
      </c>
      <c r="MH6" s="278">
        <v>8.9999999999999998E-4</v>
      </c>
      <c r="MI6" s="278">
        <v>5.0000000000000001E-4</v>
      </c>
      <c r="MJ6" s="278">
        <v>6.9999999999999999E-4</v>
      </c>
      <c r="MK6" s="278">
        <v>4.0000000000000002E-4</v>
      </c>
      <c r="ML6" s="278">
        <v>4.0000000000000002E-4</v>
      </c>
      <c r="MM6" s="278">
        <v>4.0000000000000002E-4</v>
      </c>
      <c r="MN6" s="278">
        <v>2.9999999999999997E-4</v>
      </c>
      <c r="MO6" s="278">
        <v>5.0000000000000001E-4</v>
      </c>
      <c r="MP6" s="278">
        <v>4.0000000000000002E-4</v>
      </c>
      <c r="MQ6" s="278">
        <v>4.0000000000000002E-4</v>
      </c>
      <c r="MR6" s="278">
        <v>2.9999999999999997E-4</v>
      </c>
      <c r="MS6" s="278">
        <v>4.0000000000000002E-4</v>
      </c>
      <c r="MT6" s="278">
        <v>2.9999999999999997E-4</v>
      </c>
      <c r="MU6" s="278">
        <v>2.9999999999999997E-4</v>
      </c>
      <c r="MV6" s="278">
        <v>4.0000000000000002E-4</v>
      </c>
      <c r="MW6" s="278">
        <v>5.0000000000000001E-4</v>
      </c>
      <c r="MX6" s="278">
        <v>5.9999999999999995E-4</v>
      </c>
      <c r="MY6" s="278">
        <v>4.0000000000000002E-4</v>
      </c>
      <c r="MZ6" s="278">
        <v>5.0000000000000001E-4</v>
      </c>
      <c r="NA6" s="278">
        <v>6.9999999999999999E-4</v>
      </c>
      <c r="NB6" s="278">
        <v>5.0000000000000001E-4</v>
      </c>
      <c r="NC6" s="278">
        <v>5.0000000000000001E-4</v>
      </c>
      <c r="ND6" s="278">
        <v>5.0000000000000001E-4</v>
      </c>
      <c r="NE6" s="278">
        <v>6.9999999999999999E-4</v>
      </c>
      <c r="NF6" s="278">
        <v>5.0000000000000001E-4</v>
      </c>
      <c r="NG6" s="278">
        <v>5.0000000000000001E-4</v>
      </c>
      <c r="NH6" s="278">
        <v>5.0000000000000001E-4</v>
      </c>
      <c r="NI6" s="278">
        <v>5.0000000000000001E-4</v>
      </c>
      <c r="NJ6" s="278">
        <v>5.0000000000000001E-4</v>
      </c>
      <c r="NK6" s="278">
        <v>5.9999999999999995E-4</v>
      </c>
      <c r="NL6" s="278">
        <v>6.9999999999999999E-4</v>
      </c>
      <c r="NM6" s="278">
        <v>5.0000000000000001E-4</v>
      </c>
      <c r="NN6" s="278">
        <v>5.0000000000000001E-4</v>
      </c>
      <c r="NO6" s="278">
        <v>5.9999999999999995E-4</v>
      </c>
      <c r="NP6" s="278">
        <v>5.9999999999999995E-4</v>
      </c>
      <c r="NQ6" s="278">
        <v>5.9999999999999995E-4</v>
      </c>
      <c r="NR6" s="278">
        <v>6.9999999999999999E-4</v>
      </c>
      <c r="NS6" s="278">
        <v>6.9999999999999999E-4</v>
      </c>
      <c r="NT6" s="278">
        <v>4.0000000000000002E-4</v>
      </c>
      <c r="NU6" s="278">
        <v>5.0000000000000001E-4</v>
      </c>
      <c r="NV6" s="278">
        <v>8.0000000000000004E-4</v>
      </c>
      <c r="NW6" s="278">
        <v>5.9999999999999995E-4</v>
      </c>
      <c r="NX6" s="278">
        <v>5.9999999999999995E-4</v>
      </c>
      <c r="NY6" s="278">
        <v>5.9999999999999995E-4</v>
      </c>
      <c r="NZ6" s="278">
        <v>8.0000000000000004E-4</v>
      </c>
      <c r="OA6" s="278">
        <v>4.0000000000000002E-4</v>
      </c>
      <c r="OB6" s="278">
        <v>8.0000000000000004E-4</v>
      </c>
      <c r="OC6" s="278">
        <v>6.9999999999999999E-4</v>
      </c>
      <c r="OD6" s="278">
        <v>1.1999999999999999E-3</v>
      </c>
      <c r="OE6" s="278">
        <v>1E-3</v>
      </c>
      <c r="OF6" s="278">
        <v>1.1000000000000001E-3</v>
      </c>
      <c r="OG6" s="278">
        <v>1.1999999999999999E-3</v>
      </c>
      <c r="OH6" s="278">
        <v>8.0000000000000004E-4</v>
      </c>
      <c r="OI6" s="278">
        <v>1E-3</v>
      </c>
      <c r="OJ6" s="278">
        <v>1.2999999999999999E-3</v>
      </c>
      <c r="OK6" s="278">
        <v>8.0000000000000004E-4</v>
      </c>
      <c r="OL6" s="278">
        <v>8.9999999999999998E-4</v>
      </c>
      <c r="OM6" s="278">
        <v>8.0000000000000004E-4</v>
      </c>
      <c r="ON6" s="278">
        <v>8.9999999999999998E-4</v>
      </c>
      <c r="OO6" s="278">
        <v>6.9999999999999999E-4</v>
      </c>
      <c r="OP6" s="278">
        <v>8.9999999999999998E-4</v>
      </c>
      <c r="OQ6" s="278">
        <v>8.0000000000000004E-4</v>
      </c>
      <c r="OR6" s="278">
        <v>8.9999999999999998E-4</v>
      </c>
      <c r="OS6" s="278">
        <v>1E-3</v>
      </c>
      <c r="OT6" s="278">
        <v>8.0000000000000004E-4</v>
      </c>
      <c r="OU6" s="278">
        <v>6.9999999999999999E-4</v>
      </c>
      <c r="OV6" s="278">
        <v>6.9999999999999999E-4</v>
      </c>
      <c r="OW6" s="278">
        <v>6.9999999999999999E-4</v>
      </c>
      <c r="OX6" s="278">
        <v>6.9999999999999999E-4</v>
      </c>
      <c r="OY6" s="278">
        <v>8.0000000000000004E-4</v>
      </c>
      <c r="OZ6" s="278">
        <v>8.0000000000000004E-4</v>
      </c>
      <c r="PA6" s="278">
        <v>8.0000000000000004E-4</v>
      </c>
      <c r="PB6" s="278">
        <v>8.9999999999999998E-4</v>
      </c>
      <c r="PC6" s="278">
        <v>6.9999999999999999E-4</v>
      </c>
      <c r="PD6" s="278">
        <v>6.9999999999999999E-4</v>
      </c>
      <c r="PE6" s="278">
        <v>1E-3</v>
      </c>
      <c r="PF6" s="278">
        <v>1.1999999999999999E-3</v>
      </c>
      <c r="PG6" s="278">
        <v>1.1999999999999999E-3</v>
      </c>
      <c r="PH6" s="278">
        <v>8.9999999999999998E-4</v>
      </c>
      <c r="PI6" s="278">
        <v>1.1999999999999999E-3</v>
      </c>
      <c r="PJ6" s="278">
        <v>5.9999999999999995E-4</v>
      </c>
      <c r="PK6" s="278">
        <v>8.0000000000000004E-4</v>
      </c>
      <c r="PL6" s="278">
        <v>1E-3</v>
      </c>
      <c r="PM6" s="278">
        <v>8.0000000000000004E-4</v>
      </c>
      <c r="PN6" s="278">
        <v>1.1000000000000001E-3</v>
      </c>
      <c r="PO6" s="278">
        <v>1.1999999999999999E-3</v>
      </c>
      <c r="PP6" s="278">
        <v>2.2000000000000001E-3</v>
      </c>
      <c r="PQ6" s="278">
        <v>1.1999999999999999E-3</v>
      </c>
      <c r="PR6" s="278">
        <v>1.4E-3</v>
      </c>
      <c r="PS6" s="278">
        <v>2.3999999999999998E-3</v>
      </c>
      <c r="PT6" s="278">
        <v>1.8E-3</v>
      </c>
      <c r="PU6" s="278">
        <v>1.4E-3</v>
      </c>
      <c r="PV6" s="278">
        <v>1.9E-3</v>
      </c>
      <c r="PW6" s="278">
        <v>1.8E-3</v>
      </c>
      <c r="PX6" s="278">
        <v>6.9999999999999999E-4</v>
      </c>
      <c r="PY6" s="278">
        <v>6.9999999999999999E-4</v>
      </c>
      <c r="PZ6" s="278">
        <v>8.0000000000000004E-4</v>
      </c>
      <c r="QA6" s="278">
        <v>6.9999999999999999E-4</v>
      </c>
      <c r="QB6" s="278">
        <v>8.0000000000000004E-4</v>
      </c>
      <c r="QC6" s="278">
        <v>4.0000000000000002E-4</v>
      </c>
      <c r="QD6" s="278">
        <v>1E-3</v>
      </c>
      <c r="QE6" s="278">
        <v>1.1000000000000001E-3</v>
      </c>
      <c r="QF6" s="278">
        <v>1.4E-3</v>
      </c>
      <c r="QG6" s="278">
        <v>1.4E-3</v>
      </c>
      <c r="QH6" s="278">
        <v>1.1999999999999999E-3</v>
      </c>
      <c r="QI6" s="278">
        <v>1.9E-3</v>
      </c>
      <c r="QJ6" s="278">
        <v>1.2999999999999999E-3</v>
      </c>
      <c r="QK6" s="278">
        <v>1.6000000000000001E-3</v>
      </c>
      <c r="QL6" s="278">
        <v>1.1000000000000001E-3</v>
      </c>
      <c r="QM6" s="278">
        <v>1.6999999999999999E-3</v>
      </c>
      <c r="QN6" s="278">
        <v>1.5E-3</v>
      </c>
      <c r="QO6" s="278">
        <v>1.4E-3</v>
      </c>
      <c r="QP6" s="278">
        <v>1E-3</v>
      </c>
      <c r="QQ6" s="278">
        <v>1.6000000000000001E-3</v>
      </c>
      <c r="QR6" s="278">
        <v>1.6999999999999999E-3</v>
      </c>
      <c r="QS6" s="278">
        <v>1.1999999999999999E-3</v>
      </c>
      <c r="QT6" s="278">
        <v>1.4E-3</v>
      </c>
      <c r="QU6" s="278">
        <v>1.9E-3</v>
      </c>
      <c r="QV6" s="278">
        <v>1.6999999999999999E-3</v>
      </c>
      <c r="QW6" s="278">
        <v>1.6999999999999999E-3</v>
      </c>
      <c r="QX6" s="278">
        <v>2.0999999999999999E-3</v>
      </c>
      <c r="QY6" s="278">
        <v>2.5999999999999999E-3</v>
      </c>
      <c r="QZ6" s="278">
        <v>2.2000000000000001E-3</v>
      </c>
      <c r="RA6" s="278">
        <v>1.8E-3</v>
      </c>
      <c r="RB6" s="278">
        <v>2.3999999999999998E-3</v>
      </c>
      <c r="RC6" s="278">
        <v>1.6000000000000001E-3</v>
      </c>
    </row>
    <row r="7" spans="1:471">
      <c r="A7">
        <v>6</v>
      </c>
      <c r="B7" s="276" t="s">
        <v>649</v>
      </c>
      <c r="C7" s="276"/>
      <c r="D7" s="276"/>
      <c r="E7" s="276"/>
      <c r="F7" s="276"/>
      <c r="G7" s="276"/>
      <c r="H7" s="278">
        <v>1E-3</v>
      </c>
      <c r="I7" s="278">
        <v>1.1000000000000001E-3</v>
      </c>
      <c r="J7" s="278">
        <v>8.9999999999999998E-4</v>
      </c>
      <c r="K7" s="278">
        <v>1.5E-3</v>
      </c>
      <c r="L7" s="278">
        <v>8.9999999999999998E-4</v>
      </c>
      <c r="M7" s="278">
        <v>1.1000000000000001E-3</v>
      </c>
      <c r="N7" s="278">
        <v>1.6000000000000001E-3</v>
      </c>
      <c r="O7" s="278">
        <v>1.2999999999999999E-3</v>
      </c>
      <c r="P7" s="278">
        <v>8.9999999999999998E-4</v>
      </c>
      <c r="Q7" s="278">
        <v>1.2999999999999999E-3</v>
      </c>
      <c r="R7" s="278">
        <v>1.1999999999999999E-3</v>
      </c>
      <c r="S7" s="278">
        <v>1E-3</v>
      </c>
      <c r="T7" s="278">
        <v>8.9999999999999998E-4</v>
      </c>
      <c r="U7" s="278">
        <v>1.1999999999999999E-3</v>
      </c>
      <c r="V7" s="278">
        <v>1.2999999999999999E-3</v>
      </c>
      <c r="W7" s="278">
        <v>1.5E-3</v>
      </c>
      <c r="X7" s="278">
        <v>1.4E-3</v>
      </c>
      <c r="Y7" s="278">
        <v>1.4E-3</v>
      </c>
      <c r="Z7" s="278">
        <v>1.5E-3</v>
      </c>
      <c r="AA7" s="278">
        <v>1.1999999999999999E-3</v>
      </c>
      <c r="AB7" s="278">
        <v>1.4E-3</v>
      </c>
      <c r="AC7" s="278">
        <v>1.6000000000000001E-3</v>
      </c>
      <c r="AD7" s="278">
        <v>1.4E-3</v>
      </c>
      <c r="AE7" s="278">
        <v>1E-3</v>
      </c>
      <c r="AF7" s="278">
        <v>1.1999999999999999E-3</v>
      </c>
      <c r="AG7" s="278">
        <v>1.1999999999999999E-3</v>
      </c>
      <c r="AH7" s="278">
        <v>1.1000000000000001E-3</v>
      </c>
      <c r="AI7" s="278">
        <v>1.1999999999999999E-3</v>
      </c>
      <c r="AJ7" s="278">
        <v>1.8E-3</v>
      </c>
      <c r="AK7" s="278">
        <v>1.8E-3</v>
      </c>
      <c r="AL7" s="278">
        <v>1.4E-3</v>
      </c>
      <c r="AM7" s="278">
        <v>1.2999999999999999E-3</v>
      </c>
      <c r="AN7" s="278">
        <v>1.6000000000000001E-3</v>
      </c>
      <c r="AO7" s="278">
        <v>1.9E-3</v>
      </c>
      <c r="AP7" s="278">
        <v>1.4E-3</v>
      </c>
      <c r="AQ7" s="278">
        <v>1.9E-3</v>
      </c>
      <c r="AR7" s="278">
        <v>2.3E-3</v>
      </c>
      <c r="AS7" s="278">
        <v>1.9E-3</v>
      </c>
      <c r="AT7" s="278">
        <v>1.6999999999999999E-3</v>
      </c>
      <c r="AU7" s="278">
        <v>1.6000000000000001E-3</v>
      </c>
      <c r="AV7" s="278">
        <v>2.2000000000000001E-3</v>
      </c>
      <c r="AW7" s="278">
        <v>2.3999999999999998E-3</v>
      </c>
      <c r="AX7" s="278">
        <v>2.8E-3</v>
      </c>
      <c r="AY7" s="278">
        <v>1.9E-3</v>
      </c>
      <c r="AZ7" s="278">
        <v>1.6000000000000001E-3</v>
      </c>
      <c r="BA7" s="278">
        <v>1.6999999999999999E-3</v>
      </c>
      <c r="BB7" s="278">
        <v>2.0999999999999999E-3</v>
      </c>
      <c r="BC7" s="278">
        <v>3.0999999999999999E-3</v>
      </c>
      <c r="BD7" s="278">
        <v>3.5999999999999999E-3</v>
      </c>
      <c r="BE7" s="278">
        <v>3.3E-3</v>
      </c>
      <c r="BF7" s="278">
        <v>2.5000000000000001E-3</v>
      </c>
      <c r="BG7" s="278">
        <v>3.8999999999999998E-3</v>
      </c>
      <c r="BH7" s="278">
        <v>1.8E-3</v>
      </c>
      <c r="BI7" s="278">
        <v>2.0999999999999999E-3</v>
      </c>
      <c r="BJ7" s="278">
        <v>2.5999999999999999E-3</v>
      </c>
      <c r="BK7" s="278">
        <v>3.3E-3</v>
      </c>
      <c r="BL7" s="278">
        <v>3.0000000000000001E-3</v>
      </c>
      <c r="BM7" s="278">
        <v>2E-3</v>
      </c>
      <c r="BN7" s="278">
        <v>2.3E-3</v>
      </c>
      <c r="BO7" s="278">
        <v>1.6000000000000001E-3</v>
      </c>
      <c r="BP7" s="278">
        <v>1.8E-3</v>
      </c>
      <c r="BQ7" s="278">
        <v>2.3E-3</v>
      </c>
      <c r="BR7" s="278">
        <v>1.6000000000000001E-3</v>
      </c>
      <c r="BS7" s="278">
        <v>2.0999999999999999E-3</v>
      </c>
      <c r="BT7" s="278">
        <v>2.3999999999999998E-3</v>
      </c>
      <c r="BU7" s="278">
        <v>1.6000000000000001E-3</v>
      </c>
      <c r="BV7" s="278">
        <v>1.5E-3</v>
      </c>
      <c r="BW7" s="278">
        <v>1.8E-3</v>
      </c>
      <c r="BX7" s="278">
        <v>2.8E-3</v>
      </c>
      <c r="BY7" s="278">
        <v>1.5E-3</v>
      </c>
      <c r="BZ7" s="278">
        <v>2.3E-3</v>
      </c>
      <c r="CA7" s="278">
        <v>2.5999999999999999E-3</v>
      </c>
      <c r="CB7" s="278">
        <v>2.2000000000000001E-3</v>
      </c>
      <c r="CC7" s="278">
        <v>1.5E-3</v>
      </c>
      <c r="CD7" s="278">
        <v>2.3999999999999998E-3</v>
      </c>
      <c r="CE7" s="278">
        <v>2.3E-3</v>
      </c>
      <c r="CF7" s="278">
        <v>2E-3</v>
      </c>
      <c r="CG7" s="278">
        <v>1.9E-3</v>
      </c>
      <c r="CH7" s="278">
        <v>3.2000000000000002E-3</v>
      </c>
      <c r="CI7" s="278">
        <v>3.5999999999999999E-3</v>
      </c>
      <c r="CJ7" s="278">
        <v>1.4E-3</v>
      </c>
      <c r="CK7" s="278">
        <v>2.0999999999999999E-3</v>
      </c>
      <c r="CL7" s="278">
        <v>2.7000000000000001E-3</v>
      </c>
      <c r="CM7" s="278">
        <v>2.2000000000000001E-3</v>
      </c>
      <c r="CN7" s="278">
        <v>1.2999999999999999E-3</v>
      </c>
      <c r="CO7" s="278">
        <v>4.1999999999999997E-3</v>
      </c>
      <c r="CP7" s="278">
        <v>2.8999999999999998E-3</v>
      </c>
      <c r="CQ7" s="278">
        <v>1.8E-3</v>
      </c>
      <c r="CR7" s="278">
        <v>1.9E-3</v>
      </c>
      <c r="CS7" s="278">
        <v>2.0999999999999999E-3</v>
      </c>
      <c r="CT7" s="278">
        <v>1.4E-3</v>
      </c>
      <c r="CU7" s="278">
        <v>2.0999999999999999E-3</v>
      </c>
      <c r="CV7" s="278">
        <v>3.3E-3</v>
      </c>
      <c r="CW7" s="278">
        <v>2.5999999999999999E-3</v>
      </c>
      <c r="CX7" s="278">
        <v>1.4E-3</v>
      </c>
      <c r="CY7" s="278">
        <v>1.1000000000000001E-3</v>
      </c>
      <c r="CZ7" s="278">
        <v>1.8E-3</v>
      </c>
      <c r="DA7" s="278">
        <v>2.2000000000000001E-3</v>
      </c>
      <c r="DB7" s="278">
        <v>2.0999999999999999E-3</v>
      </c>
      <c r="DC7" s="278">
        <v>2.0999999999999999E-3</v>
      </c>
      <c r="DD7" s="278">
        <v>1.6999999999999999E-3</v>
      </c>
      <c r="DE7" s="278">
        <v>1.2999999999999999E-3</v>
      </c>
      <c r="DF7" s="278">
        <v>1.8E-3</v>
      </c>
      <c r="DG7" s="278">
        <v>2E-3</v>
      </c>
      <c r="DH7" s="278">
        <v>2.3999999999999998E-3</v>
      </c>
      <c r="DI7" s="278">
        <v>2.2000000000000001E-3</v>
      </c>
      <c r="DJ7" s="278">
        <v>2.3E-3</v>
      </c>
      <c r="DK7" s="278">
        <v>2.2000000000000001E-3</v>
      </c>
      <c r="DL7" s="278">
        <v>1.6000000000000001E-3</v>
      </c>
      <c r="DM7" s="278">
        <v>1.4E-3</v>
      </c>
      <c r="DN7" s="278">
        <v>1.4E-3</v>
      </c>
      <c r="DO7" s="278">
        <v>1.4E-3</v>
      </c>
      <c r="DP7" s="278">
        <v>2.3E-3</v>
      </c>
      <c r="DQ7" s="278">
        <v>1.6000000000000001E-3</v>
      </c>
      <c r="DR7" s="278">
        <v>3.2000000000000002E-3</v>
      </c>
      <c r="DS7" s="278">
        <v>1.6999999999999999E-3</v>
      </c>
      <c r="DT7" s="278">
        <v>2.2000000000000001E-3</v>
      </c>
      <c r="DU7" s="278">
        <v>2E-3</v>
      </c>
      <c r="DV7" s="278">
        <v>2.7000000000000001E-3</v>
      </c>
      <c r="DW7" s="278">
        <v>2.2000000000000001E-3</v>
      </c>
      <c r="DX7" s="278">
        <v>1.8E-3</v>
      </c>
      <c r="DY7" s="278">
        <v>1.2999999999999999E-3</v>
      </c>
      <c r="DZ7" s="278">
        <v>1.6999999999999999E-3</v>
      </c>
      <c r="EA7" s="278">
        <v>2.2000000000000001E-3</v>
      </c>
      <c r="EB7" s="278">
        <v>2E-3</v>
      </c>
      <c r="EC7" s="278">
        <v>1.8E-3</v>
      </c>
      <c r="ED7" s="278">
        <v>1.8E-3</v>
      </c>
      <c r="EE7" s="278">
        <v>2.3999999999999998E-3</v>
      </c>
      <c r="EF7" s="278">
        <v>2.5000000000000001E-3</v>
      </c>
      <c r="EG7" s="278">
        <v>2E-3</v>
      </c>
      <c r="EH7" s="278">
        <v>2E-3</v>
      </c>
      <c r="EI7" s="278">
        <v>3.0000000000000001E-3</v>
      </c>
      <c r="EJ7" s="278">
        <v>3.0000000000000001E-3</v>
      </c>
      <c r="EK7" s="278">
        <v>2.8E-3</v>
      </c>
      <c r="EL7" s="278">
        <v>3.2000000000000002E-3</v>
      </c>
      <c r="EM7" s="278">
        <v>2.3999999999999998E-3</v>
      </c>
      <c r="EN7" s="278">
        <v>2.5999999999999999E-3</v>
      </c>
      <c r="EO7" s="278">
        <v>2.8E-3</v>
      </c>
      <c r="EP7" s="278">
        <v>3.0000000000000001E-3</v>
      </c>
      <c r="EQ7" s="278">
        <v>3.5999999999999999E-3</v>
      </c>
      <c r="ER7" s="278">
        <v>3.8999999999999998E-3</v>
      </c>
      <c r="ES7" s="278">
        <v>3.5000000000000001E-3</v>
      </c>
      <c r="ET7" s="278">
        <v>5.1000000000000004E-3</v>
      </c>
      <c r="EU7" s="278">
        <v>3.3E-3</v>
      </c>
      <c r="EV7" s="278">
        <v>4.1000000000000003E-3</v>
      </c>
      <c r="EW7" s="278">
        <v>3.5999999999999999E-3</v>
      </c>
      <c r="EX7" s="278">
        <v>3.0999999999999999E-3</v>
      </c>
      <c r="EY7" s="278">
        <v>4.7000000000000002E-3</v>
      </c>
      <c r="EZ7" s="278">
        <v>3.5000000000000001E-3</v>
      </c>
      <c r="FA7" s="278">
        <v>4.8999999999999998E-3</v>
      </c>
      <c r="FB7" s="278">
        <v>4.1999999999999997E-3</v>
      </c>
      <c r="FC7" s="278">
        <v>4.4000000000000003E-3</v>
      </c>
      <c r="FD7" s="278">
        <v>4.0000000000000001E-3</v>
      </c>
      <c r="FE7" s="278">
        <v>2.2000000000000001E-3</v>
      </c>
      <c r="FF7" s="278">
        <v>1.9E-3</v>
      </c>
      <c r="FG7" s="278">
        <v>2E-3</v>
      </c>
      <c r="FH7" s="278">
        <v>1.8E-3</v>
      </c>
      <c r="FI7" s="278">
        <v>2.3999999999999998E-3</v>
      </c>
      <c r="FJ7" s="278">
        <v>1.8E-3</v>
      </c>
      <c r="FK7" s="278">
        <v>1.8E-3</v>
      </c>
      <c r="FL7" s="278">
        <v>1.8E-3</v>
      </c>
      <c r="FM7" s="278">
        <v>2.0999999999999999E-3</v>
      </c>
      <c r="FN7" s="278">
        <v>1.6000000000000001E-3</v>
      </c>
      <c r="FO7" s="278">
        <v>1.5E-3</v>
      </c>
      <c r="FP7" s="278">
        <v>1.6999999999999999E-3</v>
      </c>
      <c r="FQ7" s="278">
        <v>1.2999999999999999E-3</v>
      </c>
      <c r="FR7" s="278">
        <v>1.5E-3</v>
      </c>
      <c r="FS7" s="278">
        <v>1.5E-3</v>
      </c>
      <c r="FT7" s="278">
        <v>1.4E-3</v>
      </c>
      <c r="FU7" s="278">
        <v>1.4E-3</v>
      </c>
      <c r="FV7" s="278">
        <v>1.9E-3</v>
      </c>
      <c r="FW7" s="278">
        <v>1.6000000000000001E-3</v>
      </c>
      <c r="FX7" s="278">
        <v>1.4E-3</v>
      </c>
      <c r="FY7" s="278">
        <v>1.1999999999999999E-3</v>
      </c>
      <c r="FZ7" s="278">
        <v>1.6999999999999999E-3</v>
      </c>
      <c r="GA7" s="278">
        <v>1.4E-3</v>
      </c>
      <c r="GB7" s="278">
        <v>1.6999999999999999E-3</v>
      </c>
      <c r="GC7" s="278">
        <v>1.9E-3</v>
      </c>
      <c r="GD7" s="278">
        <v>2.0999999999999999E-3</v>
      </c>
      <c r="GE7" s="278">
        <v>2.2000000000000001E-3</v>
      </c>
      <c r="GF7" s="278">
        <v>2.5000000000000001E-3</v>
      </c>
      <c r="GG7" s="278">
        <v>2E-3</v>
      </c>
      <c r="GH7" s="278">
        <v>1.6000000000000001E-3</v>
      </c>
      <c r="GI7" s="278">
        <v>1.6000000000000001E-3</v>
      </c>
      <c r="GJ7" s="278">
        <v>1.6999999999999999E-3</v>
      </c>
      <c r="GK7" s="278">
        <v>1.6999999999999999E-3</v>
      </c>
      <c r="GL7" s="278">
        <v>2.0999999999999999E-3</v>
      </c>
      <c r="GM7" s="278">
        <v>2.5000000000000001E-3</v>
      </c>
      <c r="GN7" s="278">
        <v>1.8E-3</v>
      </c>
      <c r="GO7" s="278">
        <v>1.5E-3</v>
      </c>
      <c r="GP7" s="278">
        <v>2.7000000000000001E-3</v>
      </c>
      <c r="GQ7" s="278">
        <v>2E-3</v>
      </c>
      <c r="GR7" s="278">
        <v>2E-3</v>
      </c>
      <c r="GS7" s="278">
        <v>2.8E-3</v>
      </c>
      <c r="GT7" s="278">
        <v>3.0000000000000001E-3</v>
      </c>
      <c r="GU7" s="278">
        <v>1.6000000000000001E-3</v>
      </c>
      <c r="GV7" s="278">
        <v>3.3E-3</v>
      </c>
      <c r="GW7" s="278">
        <v>2E-3</v>
      </c>
      <c r="GX7" s="278">
        <v>2.3E-3</v>
      </c>
      <c r="GY7" s="278">
        <v>2.8999999999999998E-3</v>
      </c>
      <c r="GZ7" s="278">
        <v>2.3999999999999998E-3</v>
      </c>
      <c r="HA7" s="278">
        <v>3.3999999999999998E-3</v>
      </c>
      <c r="HB7" s="278">
        <v>3.3E-3</v>
      </c>
      <c r="HC7" s="278">
        <v>3.0000000000000001E-3</v>
      </c>
      <c r="HD7" s="278">
        <v>1.5E-3</v>
      </c>
      <c r="HE7" s="278">
        <v>2.8E-3</v>
      </c>
      <c r="HF7" s="278">
        <v>2.7000000000000001E-3</v>
      </c>
      <c r="HG7" s="278">
        <v>2.7000000000000001E-3</v>
      </c>
      <c r="HH7" s="278">
        <v>2.7000000000000001E-3</v>
      </c>
      <c r="HI7" s="278">
        <v>2.5999999999999999E-3</v>
      </c>
      <c r="HJ7" s="278">
        <v>2.5999999999999999E-3</v>
      </c>
      <c r="HK7" s="278">
        <v>2.0999999999999999E-3</v>
      </c>
      <c r="HL7" s="278">
        <v>3.2000000000000002E-3</v>
      </c>
      <c r="HM7" s="278">
        <v>2.3E-3</v>
      </c>
      <c r="HN7" s="278">
        <v>2E-3</v>
      </c>
      <c r="HO7" s="278">
        <v>2.3E-3</v>
      </c>
      <c r="HP7" s="278">
        <v>2.3E-3</v>
      </c>
      <c r="HR7" s="276"/>
      <c r="HS7" s="278">
        <v>2.5000000000000001E-3</v>
      </c>
      <c r="HT7" s="278">
        <v>2.3999999999999998E-3</v>
      </c>
      <c r="HU7" s="278">
        <v>2.8E-3</v>
      </c>
      <c r="HV7" s="278">
        <v>2.0999999999999999E-3</v>
      </c>
      <c r="HW7" s="278">
        <v>2.3E-3</v>
      </c>
      <c r="HX7" s="278">
        <v>3.3E-3</v>
      </c>
      <c r="HY7" s="278">
        <v>2E-3</v>
      </c>
      <c r="HZ7" s="278">
        <v>3.0999999999999999E-3</v>
      </c>
      <c r="IA7" s="278">
        <v>3.3E-3</v>
      </c>
      <c r="IB7" s="278">
        <v>2.3999999999999998E-3</v>
      </c>
      <c r="IC7" s="278">
        <v>2.5999999999999999E-3</v>
      </c>
      <c r="ID7" s="278">
        <v>2.5000000000000001E-3</v>
      </c>
      <c r="IE7" s="278">
        <v>3.7000000000000002E-3</v>
      </c>
      <c r="IF7" s="278">
        <v>2.3999999999999998E-3</v>
      </c>
      <c r="IG7" s="278">
        <v>2.8E-3</v>
      </c>
      <c r="IH7" s="278">
        <v>2.3999999999999998E-3</v>
      </c>
      <c r="II7" s="278">
        <v>4.0000000000000001E-3</v>
      </c>
      <c r="IJ7" s="278">
        <v>2.5999999999999999E-3</v>
      </c>
      <c r="IK7" s="278">
        <v>2.8E-3</v>
      </c>
      <c r="IL7" s="278">
        <v>3.0999999999999999E-3</v>
      </c>
      <c r="IM7" s="278">
        <v>3.2000000000000002E-3</v>
      </c>
      <c r="IN7" s="278">
        <v>2.7000000000000001E-3</v>
      </c>
      <c r="IO7" s="278">
        <v>2.8999999999999998E-3</v>
      </c>
      <c r="IP7" s="278">
        <v>3.3999999999999998E-3</v>
      </c>
      <c r="IQ7" s="278">
        <v>2.2000000000000001E-3</v>
      </c>
      <c r="IR7" s="278">
        <v>2.2000000000000001E-3</v>
      </c>
      <c r="IS7" s="278">
        <v>3.0999999999999999E-3</v>
      </c>
      <c r="IT7" s="278">
        <v>2.8999999999999998E-3</v>
      </c>
      <c r="IU7" s="278">
        <v>2.3E-3</v>
      </c>
      <c r="IV7" s="278">
        <v>2.3999999999999998E-3</v>
      </c>
      <c r="IW7" s="278">
        <v>2.7000000000000001E-3</v>
      </c>
      <c r="IX7" s="278">
        <v>1.6999999999999999E-3</v>
      </c>
      <c r="IY7" s="278">
        <v>2E-3</v>
      </c>
      <c r="IZ7" s="278">
        <v>2.5999999999999999E-3</v>
      </c>
      <c r="JA7" s="278">
        <v>3.0000000000000001E-3</v>
      </c>
      <c r="JB7" s="278">
        <v>3.8E-3</v>
      </c>
      <c r="JC7" s="278">
        <v>3.7000000000000002E-3</v>
      </c>
      <c r="JD7" s="278">
        <v>2.7000000000000001E-3</v>
      </c>
      <c r="JE7" s="278">
        <v>2E-3</v>
      </c>
      <c r="JF7" s="278">
        <v>2.5000000000000001E-3</v>
      </c>
      <c r="JG7" s="278">
        <v>2.8E-3</v>
      </c>
      <c r="JH7" s="278">
        <v>2.8E-3</v>
      </c>
      <c r="JI7" s="278">
        <v>3.0000000000000001E-3</v>
      </c>
      <c r="JJ7" s="278">
        <v>2.8E-3</v>
      </c>
      <c r="JK7" s="278">
        <v>2.8999999999999998E-3</v>
      </c>
      <c r="JL7" s="278">
        <v>2.2000000000000001E-3</v>
      </c>
      <c r="JM7" s="278">
        <v>2.2000000000000001E-3</v>
      </c>
      <c r="JN7" s="278">
        <v>2.7000000000000001E-3</v>
      </c>
      <c r="JO7" s="278">
        <v>2.5000000000000001E-3</v>
      </c>
      <c r="JP7" s="278">
        <v>2.3E-3</v>
      </c>
      <c r="JQ7" s="278">
        <v>2.8999999999999998E-3</v>
      </c>
      <c r="JR7" s="278">
        <v>3.0000000000000001E-3</v>
      </c>
      <c r="JS7" s="278">
        <v>1.6999999999999999E-3</v>
      </c>
      <c r="JT7" s="278">
        <v>2E-3</v>
      </c>
      <c r="JU7" s="278">
        <v>3.0999999999999999E-3</v>
      </c>
      <c r="JV7" s="278">
        <v>3.0999999999999999E-3</v>
      </c>
      <c r="JW7" s="278">
        <v>1.9E-3</v>
      </c>
      <c r="JX7" s="278">
        <v>2.5999999999999999E-3</v>
      </c>
      <c r="JY7" s="278">
        <v>1.5E-3</v>
      </c>
      <c r="JZ7" s="278">
        <v>2.0999999999999999E-3</v>
      </c>
      <c r="KA7" s="278">
        <v>2.3999999999999998E-3</v>
      </c>
      <c r="KB7" s="278">
        <v>2.0999999999999999E-3</v>
      </c>
      <c r="KC7" s="278">
        <v>1.6000000000000001E-3</v>
      </c>
      <c r="KD7" s="278">
        <v>2.2000000000000001E-3</v>
      </c>
      <c r="KE7" s="278">
        <v>1.8E-3</v>
      </c>
      <c r="KF7" s="278">
        <v>3.0000000000000001E-3</v>
      </c>
      <c r="KG7" s="278">
        <v>2.0999999999999999E-3</v>
      </c>
      <c r="KH7" s="278">
        <v>1.9E-3</v>
      </c>
      <c r="KI7" s="278">
        <v>2.5000000000000001E-3</v>
      </c>
      <c r="KJ7" s="278">
        <v>2.7000000000000001E-3</v>
      </c>
      <c r="KK7" s="278">
        <v>2E-3</v>
      </c>
      <c r="KL7" s="278">
        <v>2.2000000000000001E-3</v>
      </c>
      <c r="KM7" s="278">
        <v>2.7000000000000001E-3</v>
      </c>
      <c r="KN7" s="278">
        <v>1.1999999999999999E-3</v>
      </c>
      <c r="KO7" s="278">
        <v>1.8E-3</v>
      </c>
      <c r="KP7" s="278">
        <v>1.9E-3</v>
      </c>
      <c r="KQ7" s="278">
        <v>2.2000000000000001E-3</v>
      </c>
      <c r="KR7" s="278">
        <v>1.9E-3</v>
      </c>
      <c r="KS7" s="278">
        <v>1.1000000000000001E-3</v>
      </c>
      <c r="KT7" s="278">
        <v>1.2999999999999999E-3</v>
      </c>
      <c r="KU7" s="278">
        <v>1.6000000000000001E-3</v>
      </c>
      <c r="KV7" s="278">
        <v>1.9E-3</v>
      </c>
      <c r="KW7" s="278">
        <v>1.2999999999999999E-3</v>
      </c>
      <c r="KX7" s="278">
        <v>1.8E-3</v>
      </c>
      <c r="KY7" s="278">
        <v>2.5999999999999999E-3</v>
      </c>
      <c r="KZ7" s="278">
        <v>1.2999999999999999E-3</v>
      </c>
      <c r="LA7" s="278">
        <v>1.4E-3</v>
      </c>
      <c r="LB7" s="278">
        <v>1.5E-3</v>
      </c>
      <c r="LC7" s="278">
        <v>1.4E-3</v>
      </c>
      <c r="LD7" s="278">
        <v>1.2999999999999999E-3</v>
      </c>
      <c r="LE7" s="278">
        <v>1E-3</v>
      </c>
      <c r="LF7" s="278">
        <v>1.5E-3</v>
      </c>
      <c r="LG7" s="278">
        <v>1.5E-3</v>
      </c>
      <c r="LH7" s="278">
        <v>1.6999999999999999E-3</v>
      </c>
      <c r="LI7" s="278">
        <v>1.5E-3</v>
      </c>
      <c r="LJ7" s="278">
        <v>1.5E-3</v>
      </c>
      <c r="LK7" s="278">
        <v>1.2999999999999999E-3</v>
      </c>
      <c r="LL7" s="278">
        <v>1.1000000000000001E-3</v>
      </c>
      <c r="LM7" s="278">
        <v>8.9999999999999998E-4</v>
      </c>
      <c r="LN7" s="278">
        <v>1.1000000000000001E-3</v>
      </c>
      <c r="LO7" s="278">
        <v>1.9E-3</v>
      </c>
      <c r="LP7" s="278">
        <v>1.6000000000000001E-3</v>
      </c>
      <c r="LQ7" s="278">
        <v>1.6999999999999999E-3</v>
      </c>
      <c r="LR7" s="278">
        <v>1.6000000000000001E-3</v>
      </c>
      <c r="LS7" s="278">
        <v>1.9E-3</v>
      </c>
      <c r="LT7" s="278">
        <v>1.9E-3</v>
      </c>
      <c r="LU7" s="278">
        <v>1.9E-3</v>
      </c>
      <c r="LV7" s="278">
        <v>2.0999999999999999E-3</v>
      </c>
      <c r="LW7" s="278">
        <v>1.4E-3</v>
      </c>
      <c r="LX7" s="278">
        <v>1.9E-3</v>
      </c>
      <c r="LY7" s="278">
        <v>2.5000000000000001E-3</v>
      </c>
      <c r="LZ7" s="278">
        <v>1.8E-3</v>
      </c>
      <c r="MA7" s="278">
        <v>1.1999999999999999E-3</v>
      </c>
      <c r="MB7" s="278">
        <v>1.2999999999999999E-3</v>
      </c>
      <c r="MC7" s="278">
        <v>1.1999999999999999E-3</v>
      </c>
      <c r="MD7" s="278">
        <v>1.5E-3</v>
      </c>
      <c r="ME7" s="278">
        <v>1.5E-3</v>
      </c>
      <c r="MF7" s="278">
        <v>1.6000000000000001E-3</v>
      </c>
      <c r="MG7" s="278">
        <v>2.2000000000000001E-3</v>
      </c>
      <c r="MH7" s="278">
        <v>2.5000000000000001E-3</v>
      </c>
      <c r="MI7" s="278">
        <v>3.0000000000000001E-3</v>
      </c>
      <c r="MJ7" s="278">
        <v>1.8E-3</v>
      </c>
      <c r="MK7" s="278">
        <v>1.8E-3</v>
      </c>
      <c r="ML7" s="278">
        <v>1.4E-3</v>
      </c>
      <c r="MM7" s="278">
        <v>1.4E-3</v>
      </c>
      <c r="MN7" s="278">
        <v>1.5E-3</v>
      </c>
      <c r="MO7" s="278">
        <v>1.1999999999999999E-3</v>
      </c>
      <c r="MP7" s="278">
        <v>1.2999999999999999E-3</v>
      </c>
      <c r="MQ7" s="278">
        <v>1.4E-3</v>
      </c>
      <c r="MR7" s="278">
        <v>1.1999999999999999E-3</v>
      </c>
      <c r="MS7" s="278">
        <v>1.1000000000000001E-3</v>
      </c>
      <c r="MT7" s="278">
        <v>1.2999999999999999E-3</v>
      </c>
      <c r="MU7" s="278">
        <v>1.4E-3</v>
      </c>
      <c r="MV7" s="278">
        <v>1.6000000000000001E-3</v>
      </c>
      <c r="MW7" s="278">
        <v>1.2999999999999999E-3</v>
      </c>
      <c r="MX7" s="278">
        <v>1.6000000000000001E-3</v>
      </c>
      <c r="MY7" s="278">
        <v>1.2999999999999999E-3</v>
      </c>
      <c r="MZ7" s="278">
        <v>1.2999999999999999E-3</v>
      </c>
      <c r="NA7" s="278">
        <v>1.1000000000000001E-3</v>
      </c>
      <c r="NB7" s="278">
        <v>1.5E-3</v>
      </c>
      <c r="NC7" s="278">
        <v>1.2999999999999999E-3</v>
      </c>
      <c r="ND7" s="278">
        <v>1.2999999999999999E-3</v>
      </c>
      <c r="NE7" s="278">
        <v>1.2999999999999999E-3</v>
      </c>
      <c r="NF7" s="278">
        <v>1.4E-3</v>
      </c>
      <c r="NG7" s="278">
        <v>1.5E-3</v>
      </c>
      <c r="NH7" s="278">
        <v>1.1999999999999999E-3</v>
      </c>
      <c r="NI7" s="278">
        <v>1.5E-3</v>
      </c>
      <c r="NJ7" s="278">
        <v>1.9E-3</v>
      </c>
      <c r="NK7" s="278">
        <v>1.6999999999999999E-3</v>
      </c>
      <c r="NL7" s="278">
        <v>1.9E-3</v>
      </c>
      <c r="NM7" s="278">
        <v>1.9E-3</v>
      </c>
      <c r="NN7" s="278">
        <v>1.6999999999999999E-3</v>
      </c>
      <c r="NO7" s="278">
        <v>1.5E-3</v>
      </c>
      <c r="NP7" s="278">
        <v>1.1999999999999999E-3</v>
      </c>
      <c r="NQ7" s="278">
        <v>1.5E-3</v>
      </c>
      <c r="NR7" s="278">
        <v>1.1000000000000001E-3</v>
      </c>
      <c r="NS7" s="278">
        <v>1.4E-3</v>
      </c>
      <c r="NT7" s="278">
        <v>1.6999999999999999E-3</v>
      </c>
      <c r="NU7" s="278">
        <v>1.5E-3</v>
      </c>
      <c r="NV7" s="278">
        <v>1.6000000000000001E-3</v>
      </c>
      <c r="NW7" s="278">
        <v>1.1999999999999999E-3</v>
      </c>
      <c r="NX7" s="278">
        <v>1E-3</v>
      </c>
      <c r="NY7" s="278">
        <v>1.1000000000000001E-3</v>
      </c>
      <c r="NZ7" s="278">
        <v>1E-3</v>
      </c>
      <c r="OA7" s="278">
        <v>1.1000000000000001E-3</v>
      </c>
      <c r="OB7" s="278">
        <v>1.1000000000000001E-3</v>
      </c>
      <c r="OC7" s="278">
        <v>1.1999999999999999E-3</v>
      </c>
      <c r="OD7" s="278">
        <v>2E-3</v>
      </c>
      <c r="OE7" s="278">
        <v>2.0999999999999999E-3</v>
      </c>
      <c r="OF7" s="278">
        <v>1.9E-3</v>
      </c>
      <c r="OG7" s="278">
        <v>1.8E-3</v>
      </c>
      <c r="OH7" s="278">
        <v>1.8E-3</v>
      </c>
      <c r="OI7" s="278">
        <v>1.6999999999999999E-3</v>
      </c>
      <c r="OJ7" s="278">
        <v>2.3999999999999998E-3</v>
      </c>
      <c r="OK7" s="278">
        <v>8.0000000000000004E-4</v>
      </c>
      <c r="OL7" s="278">
        <v>5.9999999999999995E-4</v>
      </c>
      <c r="OM7" s="278">
        <v>1.5E-3</v>
      </c>
      <c r="ON7" s="278">
        <v>1.9E-3</v>
      </c>
      <c r="OO7" s="278">
        <v>1.4E-3</v>
      </c>
      <c r="OP7" s="278">
        <v>1.9E-3</v>
      </c>
      <c r="OQ7" s="278">
        <v>2.0999999999999999E-3</v>
      </c>
      <c r="OR7" s="278">
        <v>1.8E-3</v>
      </c>
      <c r="OS7" s="278">
        <v>1.8E-3</v>
      </c>
      <c r="OT7" s="278">
        <v>1.9E-3</v>
      </c>
      <c r="OU7" s="278">
        <v>2.3999999999999998E-3</v>
      </c>
      <c r="OV7" s="278">
        <v>1.8E-3</v>
      </c>
      <c r="OW7" s="278">
        <v>1.6999999999999999E-3</v>
      </c>
      <c r="OX7" s="278">
        <v>2.3E-3</v>
      </c>
      <c r="OY7" s="278">
        <v>2.0999999999999999E-3</v>
      </c>
      <c r="OZ7" s="278">
        <v>2.3999999999999998E-3</v>
      </c>
      <c r="PA7" s="278">
        <v>3.0999999999999999E-3</v>
      </c>
      <c r="PB7" s="278">
        <v>3.0000000000000001E-3</v>
      </c>
      <c r="PC7" s="278">
        <v>2.2000000000000001E-3</v>
      </c>
      <c r="PD7" s="278">
        <v>2.2000000000000001E-3</v>
      </c>
      <c r="PE7" s="278">
        <v>3.5000000000000001E-3</v>
      </c>
      <c r="PF7" s="278">
        <v>2.8999999999999998E-3</v>
      </c>
      <c r="PG7" s="278">
        <v>3.0000000000000001E-3</v>
      </c>
      <c r="PH7" s="278">
        <v>4.5999999999999999E-3</v>
      </c>
      <c r="PI7" s="278">
        <v>2.8999999999999998E-3</v>
      </c>
      <c r="PJ7" s="278">
        <v>2.2000000000000001E-3</v>
      </c>
      <c r="PK7" s="278">
        <v>2.5999999999999999E-3</v>
      </c>
      <c r="PL7" s="278">
        <v>3.0999999999999999E-3</v>
      </c>
      <c r="PM7" s="278">
        <v>2.8E-3</v>
      </c>
      <c r="PN7" s="278">
        <v>3.0000000000000001E-3</v>
      </c>
      <c r="PO7" s="278">
        <v>2.3999999999999998E-3</v>
      </c>
      <c r="PP7" s="278">
        <v>5.0000000000000001E-3</v>
      </c>
      <c r="PQ7" s="278">
        <v>3.7000000000000002E-3</v>
      </c>
      <c r="PR7" s="278">
        <v>4.1000000000000003E-3</v>
      </c>
      <c r="PS7" s="278">
        <v>4.8999999999999998E-3</v>
      </c>
      <c r="PT7" s="278">
        <v>4.3E-3</v>
      </c>
      <c r="PU7" s="278">
        <v>4.8999999999999998E-3</v>
      </c>
      <c r="PV7" s="278">
        <v>4.1999999999999997E-3</v>
      </c>
      <c r="PW7" s="278">
        <v>4.1999999999999997E-3</v>
      </c>
      <c r="PX7" s="278">
        <v>1.9E-3</v>
      </c>
      <c r="PY7" s="278">
        <v>1.9E-3</v>
      </c>
      <c r="PZ7" s="278">
        <v>2.3E-3</v>
      </c>
      <c r="QA7" s="278">
        <v>2.5000000000000001E-3</v>
      </c>
      <c r="QB7" s="278">
        <v>3.0000000000000001E-3</v>
      </c>
      <c r="QC7" s="278">
        <v>2.2000000000000001E-3</v>
      </c>
      <c r="QD7" s="278">
        <v>4.5999999999999999E-3</v>
      </c>
      <c r="QE7" s="278">
        <v>4.4999999999999997E-3</v>
      </c>
      <c r="QF7" s="278">
        <v>5.1999999999999998E-3</v>
      </c>
      <c r="QG7" s="278">
        <v>5.1000000000000004E-3</v>
      </c>
      <c r="QH7" s="278">
        <v>4.4999999999999997E-3</v>
      </c>
      <c r="QI7" s="278">
        <v>4.8999999999999998E-3</v>
      </c>
      <c r="QJ7" s="278">
        <v>5.1000000000000004E-3</v>
      </c>
      <c r="QK7" s="278">
        <v>5.1999999999999998E-3</v>
      </c>
      <c r="QL7" s="278">
        <v>5.0000000000000001E-3</v>
      </c>
      <c r="QM7" s="278">
        <v>5.5999999999999999E-3</v>
      </c>
      <c r="QN7" s="278">
        <v>5.8999999999999999E-3</v>
      </c>
      <c r="QO7" s="278">
        <v>5.1000000000000004E-3</v>
      </c>
      <c r="QP7" s="278">
        <v>5.5999999999999999E-3</v>
      </c>
      <c r="QQ7" s="278">
        <v>5.3E-3</v>
      </c>
      <c r="QR7" s="278">
        <v>4.1000000000000003E-3</v>
      </c>
      <c r="QS7" s="278">
        <v>4.1000000000000003E-3</v>
      </c>
      <c r="QT7" s="278">
        <v>5.4000000000000003E-3</v>
      </c>
      <c r="QU7" s="278">
        <v>6.7999999999999996E-3</v>
      </c>
      <c r="QV7" s="278">
        <v>1E-4</v>
      </c>
      <c r="QW7" s="278">
        <v>2.0000000000000001E-4</v>
      </c>
      <c r="QX7" s="278">
        <v>2.0000000000000001E-4</v>
      </c>
      <c r="QY7" s="278">
        <v>2.0000000000000001E-4</v>
      </c>
      <c r="QZ7" s="278">
        <v>2.9999999999999997E-4</v>
      </c>
      <c r="RA7" s="278">
        <v>1E-4</v>
      </c>
      <c r="RB7" s="278">
        <v>2.0000000000000001E-4</v>
      </c>
      <c r="RC7" s="278">
        <v>2.0000000000000001E-4</v>
      </c>
    </row>
    <row r="8" spans="1:471">
      <c r="A8">
        <v>7</v>
      </c>
      <c r="B8" s="276" t="s">
        <v>652</v>
      </c>
      <c r="C8" s="276"/>
      <c r="D8" s="276"/>
      <c r="E8" s="276"/>
      <c r="F8" s="276"/>
      <c r="G8" s="276"/>
      <c r="H8" s="278">
        <v>5.9999999999999995E-4</v>
      </c>
      <c r="I8" s="278">
        <v>5.0000000000000001E-4</v>
      </c>
      <c r="J8" s="278">
        <v>5.9999999999999995E-4</v>
      </c>
      <c r="K8" s="278">
        <v>5.9999999999999995E-4</v>
      </c>
      <c r="L8" s="278">
        <v>8.9999999999999998E-4</v>
      </c>
      <c r="M8" s="278">
        <v>5.9999999999999995E-4</v>
      </c>
      <c r="N8" s="278">
        <v>1E-3</v>
      </c>
      <c r="O8" s="278">
        <v>8.0000000000000004E-4</v>
      </c>
      <c r="P8" s="278">
        <v>1.2999999999999999E-3</v>
      </c>
      <c r="Q8" s="278">
        <v>8.9999999999999998E-4</v>
      </c>
      <c r="R8" s="278">
        <v>6.9999999999999999E-4</v>
      </c>
      <c r="S8" s="278">
        <v>6.9999999999999999E-4</v>
      </c>
      <c r="T8" s="278">
        <v>1.4E-3</v>
      </c>
      <c r="U8" s="278">
        <v>1E-3</v>
      </c>
      <c r="V8" s="278">
        <v>1E-3</v>
      </c>
      <c r="W8" s="278">
        <v>6.9999999999999999E-4</v>
      </c>
      <c r="X8" s="278">
        <v>1E-3</v>
      </c>
      <c r="Y8" s="278">
        <v>8.9999999999999998E-4</v>
      </c>
      <c r="Z8" s="278">
        <v>8.0000000000000004E-4</v>
      </c>
      <c r="AA8" s="278">
        <v>1.1000000000000001E-3</v>
      </c>
      <c r="AB8" s="278">
        <v>1.1999999999999999E-3</v>
      </c>
      <c r="AC8" s="278">
        <v>1.1000000000000001E-3</v>
      </c>
      <c r="AD8" s="278">
        <v>8.9999999999999998E-4</v>
      </c>
      <c r="AE8" s="278">
        <v>8.9999999999999998E-4</v>
      </c>
      <c r="AF8" s="278">
        <v>8.0000000000000004E-4</v>
      </c>
      <c r="AG8" s="278">
        <v>6.9999999999999999E-4</v>
      </c>
      <c r="AH8" s="278">
        <v>8.0000000000000004E-4</v>
      </c>
      <c r="AI8" s="278">
        <v>8.9999999999999998E-4</v>
      </c>
      <c r="AJ8" s="278">
        <v>8.0000000000000004E-4</v>
      </c>
      <c r="AK8" s="278">
        <v>5.9999999999999995E-4</v>
      </c>
      <c r="AL8" s="278">
        <v>1E-3</v>
      </c>
      <c r="AM8" s="278">
        <v>8.0000000000000004E-4</v>
      </c>
      <c r="AN8" s="278">
        <v>8.9999999999999998E-4</v>
      </c>
      <c r="AO8" s="278">
        <v>8.9999999999999998E-4</v>
      </c>
      <c r="AP8" s="278">
        <v>4.0000000000000002E-4</v>
      </c>
      <c r="AQ8" s="278">
        <v>6.9999999999999999E-4</v>
      </c>
      <c r="AR8" s="278">
        <v>6.9999999999999999E-4</v>
      </c>
      <c r="AS8" s="278">
        <v>1.1999999999999999E-3</v>
      </c>
      <c r="AT8" s="278">
        <v>5.9999999999999995E-4</v>
      </c>
      <c r="AU8" s="278">
        <v>5.9999999999999995E-4</v>
      </c>
      <c r="AV8" s="278">
        <v>8.0000000000000004E-4</v>
      </c>
      <c r="AW8" s="278">
        <v>1E-3</v>
      </c>
      <c r="AX8" s="278">
        <v>6.9999999999999999E-4</v>
      </c>
      <c r="AY8" s="278">
        <v>8.0000000000000004E-4</v>
      </c>
      <c r="AZ8" s="278">
        <v>8.0000000000000004E-4</v>
      </c>
      <c r="BA8" s="278">
        <v>5.9999999999999995E-4</v>
      </c>
      <c r="BB8" s="278">
        <v>5.9999999999999995E-4</v>
      </c>
      <c r="BC8" s="278">
        <v>8.0000000000000004E-4</v>
      </c>
      <c r="BD8" s="278">
        <v>1.2999999999999999E-3</v>
      </c>
      <c r="BE8" s="278">
        <v>1.2999999999999999E-3</v>
      </c>
      <c r="BF8" s="278">
        <v>1.5E-3</v>
      </c>
      <c r="BG8" s="278">
        <v>2E-3</v>
      </c>
      <c r="BH8" s="278">
        <v>6.9999999999999999E-4</v>
      </c>
      <c r="BI8" s="278">
        <v>6.9999999999999999E-4</v>
      </c>
      <c r="BJ8" s="278">
        <v>8.9999999999999998E-4</v>
      </c>
      <c r="BK8" s="278">
        <v>1.4E-3</v>
      </c>
      <c r="BL8" s="278">
        <v>1.1000000000000001E-3</v>
      </c>
      <c r="BM8" s="278">
        <v>6.9999999999999999E-4</v>
      </c>
      <c r="BN8" s="278">
        <v>5.0000000000000001E-4</v>
      </c>
      <c r="BO8" s="278">
        <v>5.9999999999999995E-4</v>
      </c>
      <c r="BP8" s="278">
        <v>5.9999999999999995E-4</v>
      </c>
      <c r="BQ8" s="278">
        <v>8.0000000000000004E-4</v>
      </c>
      <c r="BR8" s="278">
        <v>5.9999999999999995E-4</v>
      </c>
      <c r="BS8" s="278">
        <v>8.9999999999999998E-4</v>
      </c>
      <c r="BT8" s="278">
        <v>1.1000000000000001E-3</v>
      </c>
      <c r="BU8" s="278">
        <v>5.0000000000000001E-4</v>
      </c>
      <c r="BV8" s="278">
        <v>2.0000000000000001E-4</v>
      </c>
      <c r="BW8" s="278">
        <v>5.0000000000000001E-4</v>
      </c>
      <c r="BX8" s="278">
        <v>2.0000000000000001E-4</v>
      </c>
      <c r="BY8" s="278">
        <v>6.9999999999999999E-4</v>
      </c>
      <c r="BZ8" s="278">
        <v>8.9999999999999998E-4</v>
      </c>
      <c r="CA8" s="278">
        <v>8.9999999999999998E-4</v>
      </c>
      <c r="CB8" s="278">
        <v>6.9999999999999999E-4</v>
      </c>
      <c r="CC8" s="278">
        <v>5.0000000000000001E-4</v>
      </c>
      <c r="CD8" s="278">
        <v>4.0000000000000002E-4</v>
      </c>
      <c r="CE8" s="278">
        <v>2.9999999999999997E-4</v>
      </c>
      <c r="CF8" s="278">
        <v>8.9999999999999998E-4</v>
      </c>
      <c r="CG8" s="278">
        <v>8.9999999999999998E-4</v>
      </c>
      <c r="CH8" s="278">
        <v>1.8E-3</v>
      </c>
      <c r="CI8" s="278">
        <v>1.6000000000000001E-3</v>
      </c>
      <c r="CJ8" s="278">
        <v>1E-3</v>
      </c>
      <c r="CK8" s="278">
        <v>1.1000000000000001E-3</v>
      </c>
      <c r="CL8" s="278">
        <v>1.4E-3</v>
      </c>
      <c r="CM8" s="278">
        <v>2E-3</v>
      </c>
      <c r="CN8" s="278">
        <v>1.1000000000000001E-3</v>
      </c>
      <c r="CO8" s="278">
        <v>3.7000000000000002E-3</v>
      </c>
      <c r="CP8" s="278">
        <v>3.3E-3</v>
      </c>
      <c r="CQ8" s="278">
        <v>1.6999999999999999E-3</v>
      </c>
      <c r="CR8" s="278">
        <v>8.9999999999999998E-4</v>
      </c>
      <c r="CS8" s="278">
        <v>1.9E-3</v>
      </c>
      <c r="CT8" s="278">
        <v>3.5000000000000001E-3</v>
      </c>
      <c r="CU8" s="278">
        <v>2.5000000000000001E-3</v>
      </c>
      <c r="CV8" s="278">
        <v>2.7000000000000001E-3</v>
      </c>
      <c r="CW8" s="278">
        <v>2.3E-3</v>
      </c>
      <c r="CX8" s="278">
        <v>1.1999999999999999E-3</v>
      </c>
      <c r="CY8" s="278">
        <v>1.9E-3</v>
      </c>
      <c r="CZ8" s="278">
        <v>2.0999999999999999E-3</v>
      </c>
      <c r="DA8" s="278">
        <v>1.9E-3</v>
      </c>
      <c r="DB8" s="278">
        <v>4.1000000000000003E-3</v>
      </c>
      <c r="DC8" s="278">
        <v>7.4999999999999997E-3</v>
      </c>
      <c r="DD8" s="278">
        <v>5.7999999999999996E-3</v>
      </c>
      <c r="DE8" s="278">
        <v>4.0000000000000001E-3</v>
      </c>
      <c r="DF8" s="278">
        <v>3.7000000000000002E-3</v>
      </c>
      <c r="DG8" s="278">
        <v>3.8999999999999998E-3</v>
      </c>
      <c r="DH8" s="278">
        <v>4.7999999999999996E-3</v>
      </c>
      <c r="DI8" s="278">
        <v>4.0000000000000001E-3</v>
      </c>
      <c r="DJ8" s="278">
        <v>5.4999999999999997E-3</v>
      </c>
      <c r="DK8" s="278">
        <v>4.4000000000000003E-3</v>
      </c>
      <c r="DL8" s="278">
        <v>3.3999999999999998E-3</v>
      </c>
      <c r="DM8" s="278">
        <v>2.5999999999999999E-3</v>
      </c>
      <c r="DN8" s="278">
        <v>4.0000000000000001E-3</v>
      </c>
      <c r="DO8" s="278">
        <v>4.7000000000000002E-3</v>
      </c>
      <c r="DP8" s="278">
        <v>5.4000000000000003E-3</v>
      </c>
      <c r="DQ8" s="278">
        <v>8.0000000000000002E-3</v>
      </c>
      <c r="DR8" s="278">
        <v>5.5999999999999999E-3</v>
      </c>
      <c r="DS8" s="278">
        <v>3.8999999999999998E-3</v>
      </c>
      <c r="DT8" s="278">
        <v>2.7000000000000001E-3</v>
      </c>
      <c r="DU8" s="278">
        <v>3.0000000000000001E-3</v>
      </c>
      <c r="DV8" s="301">
        <v>0</v>
      </c>
      <c r="DW8" s="301">
        <v>0</v>
      </c>
      <c r="DX8" s="276"/>
      <c r="DY8" s="276"/>
      <c r="DZ8" s="276"/>
      <c r="EA8" s="301">
        <v>0</v>
      </c>
      <c r="EB8" s="276"/>
      <c r="EC8" s="276"/>
      <c r="ED8" s="276"/>
      <c r="EE8" s="276"/>
      <c r="EF8" s="276"/>
      <c r="EG8" s="276"/>
      <c r="EH8" s="301">
        <v>0</v>
      </c>
      <c r="EI8" s="301">
        <v>0</v>
      </c>
      <c r="EJ8" s="301">
        <v>0</v>
      </c>
      <c r="EK8" s="301">
        <v>0</v>
      </c>
      <c r="EL8" s="301">
        <v>0</v>
      </c>
      <c r="EM8" s="301">
        <v>0</v>
      </c>
      <c r="EN8" s="301">
        <v>0</v>
      </c>
      <c r="EO8" s="301">
        <v>0</v>
      </c>
      <c r="EP8" s="301">
        <v>0</v>
      </c>
      <c r="EQ8" s="301">
        <v>0</v>
      </c>
      <c r="ER8" s="301">
        <v>0</v>
      </c>
      <c r="ES8" s="276"/>
      <c r="ET8" s="276"/>
      <c r="EU8" s="276"/>
      <c r="EV8" s="276"/>
      <c r="EW8" s="276"/>
      <c r="EX8" s="276"/>
      <c r="EY8" s="276"/>
      <c r="EZ8" s="276"/>
      <c r="FA8" s="276"/>
      <c r="FB8" s="276"/>
      <c r="FC8" s="276"/>
      <c r="FD8" s="276"/>
      <c r="FE8" s="276"/>
      <c r="FF8" s="276"/>
      <c r="FG8" s="276"/>
      <c r="FH8" s="276"/>
      <c r="FI8" s="276"/>
      <c r="FJ8" s="276"/>
      <c r="FK8" s="276"/>
      <c r="FL8" s="276"/>
      <c r="FM8" s="276"/>
      <c r="FN8" s="276"/>
      <c r="FO8" s="276"/>
      <c r="FP8" s="276"/>
      <c r="FQ8" s="276"/>
      <c r="FR8" s="276"/>
      <c r="FS8" s="276"/>
      <c r="FT8" s="276"/>
      <c r="FU8" s="276"/>
      <c r="FV8" s="301">
        <v>0</v>
      </c>
      <c r="FW8" s="301">
        <v>0</v>
      </c>
      <c r="FX8" s="301">
        <v>0</v>
      </c>
      <c r="FY8" s="301">
        <v>0</v>
      </c>
      <c r="FZ8" s="301">
        <v>0</v>
      </c>
      <c r="GA8" s="301">
        <v>0</v>
      </c>
      <c r="GB8" s="301">
        <v>0</v>
      </c>
      <c r="GC8" s="276"/>
      <c r="GD8" s="276"/>
      <c r="GE8" s="276"/>
      <c r="GF8" s="276"/>
      <c r="GG8" s="276"/>
      <c r="GH8" s="276"/>
      <c r="GI8" s="276"/>
      <c r="GJ8" s="276"/>
      <c r="GK8" s="276"/>
      <c r="GL8" s="276"/>
      <c r="GM8" s="276"/>
      <c r="GN8" s="276"/>
      <c r="GO8" s="276"/>
      <c r="GP8" s="276"/>
      <c r="GQ8" s="276"/>
      <c r="GR8" s="276"/>
      <c r="GS8" s="276"/>
      <c r="GT8" s="276"/>
      <c r="GU8" s="276"/>
      <c r="GV8" s="301">
        <v>0</v>
      </c>
      <c r="GW8" s="301">
        <v>0</v>
      </c>
      <c r="GX8" s="301">
        <v>0</v>
      </c>
      <c r="GY8" s="301">
        <v>0</v>
      </c>
      <c r="GZ8" s="301">
        <v>0</v>
      </c>
      <c r="HA8" s="301">
        <v>0</v>
      </c>
      <c r="HB8" s="301">
        <v>0</v>
      </c>
      <c r="HC8" s="301">
        <v>0</v>
      </c>
      <c r="HD8" s="301">
        <v>0</v>
      </c>
      <c r="HE8" s="301">
        <v>0</v>
      </c>
      <c r="HF8" s="276"/>
      <c r="HG8" s="276"/>
      <c r="HH8" s="276"/>
      <c r="HI8" s="276"/>
      <c r="HJ8" s="276"/>
      <c r="HK8" s="276"/>
      <c r="HL8" s="276"/>
      <c r="HM8" s="276"/>
      <c r="HN8" s="276"/>
      <c r="HO8" s="276"/>
      <c r="HP8" s="276"/>
      <c r="HR8" s="276"/>
      <c r="HS8" s="276"/>
      <c r="HT8" s="276"/>
      <c r="HU8" s="276"/>
      <c r="HV8" s="276"/>
      <c r="HW8" s="276"/>
      <c r="HX8" s="276"/>
      <c r="HY8" s="276"/>
      <c r="HZ8" s="276"/>
      <c r="IA8" s="276"/>
      <c r="IB8" s="276"/>
      <c r="IC8" s="276"/>
      <c r="ID8" s="276"/>
      <c r="IE8" s="276"/>
      <c r="IF8" s="276"/>
      <c r="IG8" s="276"/>
      <c r="IH8" s="276"/>
      <c r="II8" s="276"/>
      <c r="IJ8" s="276"/>
      <c r="IK8" s="276"/>
      <c r="IL8" s="276"/>
      <c r="IM8" s="276"/>
      <c r="IN8" s="276"/>
      <c r="IO8" s="276"/>
      <c r="IP8" s="276"/>
      <c r="IQ8" s="276"/>
      <c r="IR8" s="276"/>
      <c r="IS8" s="276"/>
      <c r="IT8" s="276"/>
      <c r="IU8" s="276"/>
      <c r="IV8" s="276"/>
      <c r="IW8" s="276"/>
      <c r="IX8" s="276"/>
      <c r="IY8" s="276"/>
      <c r="IZ8" s="276"/>
      <c r="JA8" s="276"/>
      <c r="JB8" s="276"/>
      <c r="JC8" s="276"/>
      <c r="JD8" s="276"/>
      <c r="JE8" s="276"/>
      <c r="JF8" s="276"/>
      <c r="JG8" s="276"/>
      <c r="JH8" s="301">
        <v>0</v>
      </c>
      <c r="JI8" s="276"/>
      <c r="JJ8" s="276"/>
      <c r="JK8" s="276"/>
      <c r="JL8" s="276"/>
      <c r="JM8" s="276"/>
      <c r="JN8" s="276"/>
      <c r="JO8" s="276"/>
      <c r="JP8" s="276"/>
      <c r="JQ8" s="276"/>
      <c r="JR8" s="276"/>
      <c r="JS8" s="276"/>
      <c r="JT8" s="276"/>
      <c r="JU8" s="276"/>
      <c r="JV8" s="276"/>
      <c r="JW8" s="276"/>
      <c r="JX8" s="276"/>
      <c r="JY8" s="276"/>
      <c r="JZ8" s="276"/>
      <c r="KA8" s="276"/>
      <c r="KB8" s="276"/>
      <c r="KC8" s="276"/>
      <c r="KD8" s="276"/>
      <c r="KE8" s="276"/>
      <c r="KF8" s="276"/>
      <c r="KG8" s="276"/>
      <c r="KH8" s="276"/>
      <c r="KI8" s="276"/>
      <c r="KJ8" s="276"/>
      <c r="KK8" s="276"/>
      <c r="KL8" s="276"/>
      <c r="KM8" s="276"/>
      <c r="KN8" s="276"/>
      <c r="KO8" s="276"/>
      <c r="KP8" s="276"/>
      <c r="KQ8" s="276"/>
      <c r="KR8" s="276"/>
      <c r="KS8" s="276"/>
      <c r="KT8" s="276"/>
      <c r="KU8" s="276"/>
      <c r="KV8" s="276"/>
      <c r="KW8" s="276"/>
      <c r="KX8" s="276"/>
      <c r="KY8" s="276"/>
      <c r="KZ8" s="276"/>
      <c r="LA8" s="276"/>
      <c r="LB8" s="276"/>
      <c r="LC8" s="276"/>
      <c r="LD8" s="276"/>
      <c r="LE8" s="276"/>
      <c r="LF8" s="276"/>
      <c r="LG8" s="276"/>
      <c r="LH8" s="276"/>
      <c r="LI8" s="276"/>
      <c r="LJ8" s="276"/>
      <c r="LK8" s="276"/>
      <c r="LL8" s="276"/>
      <c r="LM8" s="276"/>
      <c r="LN8" s="276"/>
      <c r="LO8" s="276"/>
      <c r="LP8" s="276"/>
      <c r="LQ8" s="276"/>
      <c r="LR8" s="276"/>
      <c r="LS8" s="276"/>
      <c r="LT8" s="276"/>
      <c r="LU8" s="276"/>
      <c r="LV8" s="276"/>
      <c r="LW8" s="276"/>
      <c r="LX8" s="276"/>
      <c r="LY8" s="276"/>
      <c r="LZ8" s="276"/>
      <c r="MA8" s="276"/>
      <c r="MB8" s="276"/>
      <c r="MC8" s="276"/>
      <c r="MD8" s="276"/>
      <c r="ME8" s="276"/>
      <c r="MF8" s="276"/>
      <c r="MG8" s="276"/>
      <c r="MH8" s="276"/>
      <c r="MI8" s="276"/>
      <c r="MJ8" s="276"/>
      <c r="MK8" s="276"/>
      <c r="ML8" s="276"/>
      <c r="MM8" s="276"/>
      <c r="MN8" s="276"/>
      <c r="MO8" s="276"/>
      <c r="MP8" s="276"/>
      <c r="MQ8" s="276"/>
      <c r="MR8" s="276"/>
      <c r="MS8" s="276"/>
      <c r="MT8" s="276"/>
      <c r="MU8" s="276"/>
      <c r="MV8" s="276"/>
      <c r="MW8" s="276"/>
      <c r="MX8" s="276"/>
      <c r="MY8" s="276"/>
      <c r="MZ8" s="276"/>
      <c r="NA8" s="276"/>
      <c r="NB8" s="276"/>
      <c r="NC8" s="276"/>
      <c r="ND8" s="276"/>
      <c r="NE8" s="276"/>
      <c r="NF8" s="276"/>
      <c r="NG8" s="276"/>
      <c r="NH8" s="276"/>
      <c r="NI8" s="276"/>
      <c r="NJ8" s="276"/>
      <c r="NK8" s="276"/>
      <c r="NL8" s="276"/>
      <c r="NM8" s="276"/>
      <c r="NN8" s="276"/>
      <c r="NO8" s="276"/>
      <c r="NP8" s="276"/>
      <c r="NQ8" s="276"/>
      <c r="NR8" s="276"/>
      <c r="NS8" s="276"/>
      <c r="NT8" s="276"/>
      <c r="NU8" s="276"/>
      <c r="NV8" s="276"/>
      <c r="NW8" s="276"/>
      <c r="NX8" s="276"/>
      <c r="NY8" s="276"/>
      <c r="NZ8" s="276"/>
      <c r="OA8" s="276"/>
      <c r="OB8" s="276"/>
      <c r="OC8" s="276"/>
      <c r="OD8" s="276"/>
      <c r="OE8" s="276"/>
      <c r="OF8" s="276"/>
      <c r="OG8" s="276"/>
      <c r="OH8" s="276"/>
      <c r="OI8" s="276"/>
      <c r="OJ8" s="276"/>
      <c r="OK8" s="276"/>
      <c r="OL8" s="276"/>
      <c r="OM8" s="276"/>
      <c r="ON8" s="276"/>
      <c r="OO8" s="276"/>
      <c r="OP8" s="276"/>
      <c r="OQ8" s="276"/>
      <c r="OR8" s="276"/>
      <c r="OS8" s="276"/>
      <c r="OT8" s="276"/>
      <c r="OU8" s="276"/>
      <c r="OV8" s="276"/>
      <c r="OW8" s="276"/>
      <c r="OX8" s="276"/>
      <c r="OY8" s="276"/>
      <c r="OZ8" s="276"/>
      <c r="PA8" s="276"/>
      <c r="PB8" s="276"/>
      <c r="PC8" s="276"/>
      <c r="PD8" s="276"/>
      <c r="PE8" s="276"/>
      <c r="PF8" s="276"/>
      <c r="PG8" s="276"/>
      <c r="PH8" s="276"/>
      <c r="PI8" s="276"/>
      <c r="PJ8" s="276"/>
      <c r="PK8" s="276"/>
      <c r="PL8" s="276"/>
      <c r="PM8" s="276"/>
      <c r="PN8" s="276"/>
      <c r="PO8" s="276"/>
      <c r="PP8" s="276"/>
      <c r="PQ8" s="276"/>
      <c r="PR8" s="276"/>
      <c r="PS8" s="276"/>
      <c r="PT8" s="276"/>
      <c r="PU8" s="276"/>
      <c r="PV8" s="276"/>
      <c r="PW8" s="276"/>
      <c r="PX8" s="276"/>
      <c r="PY8" s="276"/>
      <c r="PZ8" s="276"/>
      <c r="QA8" s="276"/>
      <c r="QB8" s="276"/>
      <c r="QC8" s="276"/>
      <c r="QD8" s="276"/>
      <c r="QE8" s="276"/>
      <c r="QF8" s="276"/>
      <c r="QG8" s="276"/>
      <c r="QH8" s="276"/>
      <c r="QI8" s="276"/>
      <c r="QJ8" s="276"/>
      <c r="QK8" s="276"/>
      <c r="QL8" s="276"/>
      <c r="QM8" s="276"/>
      <c r="QN8" s="276"/>
      <c r="QO8" s="276"/>
      <c r="QP8" s="276"/>
      <c r="QQ8" s="276"/>
      <c r="QR8" s="276"/>
      <c r="QS8" s="276"/>
      <c r="QT8" s="276"/>
      <c r="QU8" s="276"/>
      <c r="QV8" s="276"/>
      <c r="QW8" s="276"/>
      <c r="QX8" s="276"/>
      <c r="QY8" s="276"/>
      <c r="QZ8" s="276"/>
      <c r="RA8" s="276"/>
      <c r="RB8" s="276"/>
      <c r="RC8" s="276"/>
    </row>
    <row r="9" spans="1:471">
      <c r="A9">
        <v>8</v>
      </c>
      <c r="B9" s="276" t="s">
        <v>653</v>
      </c>
      <c r="C9" s="276"/>
      <c r="D9" s="276"/>
      <c r="E9" s="276"/>
      <c r="F9" s="276"/>
      <c r="G9" s="276"/>
      <c r="H9" s="301">
        <v>0</v>
      </c>
      <c r="I9" s="301">
        <v>0</v>
      </c>
      <c r="J9" s="301">
        <v>0</v>
      </c>
      <c r="K9" s="301">
        <v>0</v>
      </c>
      <c r="L9" s="301">
        <v>0</v>
      </c>
      <c r="M9" s="301">
        <v>0</v>
      </c>
      <c r="N9" s="278">
        <v>8.0000000000000004E-4</v>
      </c>
      <c r="O9" s="278">
        <v>4.0000000000000002E-4</v>
      </c>
      <c r="P9" s="301">
        <v>0</v>
      </c>
      <c r="Q9" s="278">
        <v>4.0000000000000002E-4</v>
      </c>
      <c r="R9" s="278">
        <v>4.0000000000000002E-4</v>
      </c>
      <c r="S9" s="278">
        <v>4.0000000000000002E-4</v>
      </c>
      <c r="T9" s="301">
        <v>0</v>
      </c>
      <c r="U9" s="278">
        <v>4.0000000000000002E-4</v>
      </c>
      <c r="V9" s="301">
        <v>0</v>
      </c>
      <c r="W9" s="301">
        <v>0</v>
      </c>
      <c r="X9" s="278">
        <v>4.0000000000000002E-4</v>
      </c>
      <c r="Y9" s="278">
        <v>1.8E-3</v>
      </c>
      <c r="Z9" s="278">
        <v>4.0000000000000002E-4</v>
      </c>
      <c r="AA9" s="278">
        <v>4.0000000000000002E-4</v>
      </c>
      <c r="AB9" s="301">
        <v>0</v>
      </c>
      <c r="AC9" s="278">
        <v>2.9999999999999997E-4</v>
      </c>
      <c r="AD9" s="301">
        <v>0</v>
      </c>
      <c r="AE9" s="278">
        <v>2.9999999999999997E-4</v>
      </c>
      <c r="AF9" s="278">
        <v>8.0000000000000004E-4</v>
      </c>
      <c r="AG9" s="278">
        <v>8.0000000000000004E-4</v>
      </c>
      <c r="AH9" s="301">
        <v>0</v>
      </c>
      <c r="AI9" s="278">
        <v>4.0000000000000002E-4</v>
      </c>
      <c r="AJ9" s="278">
        <v>8.0000000000000004E-4</v>
      </c>
      <c r="AK9" s="278">
        <v>2.9999999999999997E-4</v>
      </c>
      <c r="AL9" s="278">
        <v>6.9999999999999999E-4</v>
      </c>
      <c r="AM9" s="278">
        <v>5.0000000000000001E-4</v>
      </c>
      <c r="AN9" s="278">
        <v>2.9999999999999997E-4</v>
      </c>
      <c r="AO9" s="278">
        <v>5.0000000000000001E-4</v>
      </c>
      <c r="AP9" s="278">
        <v>8.0000000000000004E-4</v>
      </c>
      <c r="AQ9" s="278">
        <v>2.9999999999999997E-4</v>
      </c>
      <c r="AR9" s="301">
        <v>0</v>
      </c>
      <c r="AS9" s="278">
        <v>5.0000000000000001E-4</v>
      </c>
      <c r="AT9" s="278">
        <v>5.9999999999999995E-4</v>
      </c>
      <c r="AU9" s="278">
        <v>8.0000000000000004E-4</v>
      </c>
      <c r="AV9" s="278">
        <v>5.9999999999999995E-4</v>
      </c>
      <c r="AW9" s="278">
        <v>6.9999999999999999E-4</v>
      </c>
      <c r="AX9" s="278">
        <v>2.2000000000000001E-3</v>
      </c>
      <c r="AY9" s="278">
        <v>1.1000000000000001E-3</v>
      </c>
      <c r="AZ9" s="278">
        <v>5.0000000000000001E-4</v>
      </c>
      <c r="BA9" s="278">
        <v>5.0000000000000001E-4</v>
      </c>
      <c r="BB9" s="278">
        <v>4.0000000000000002E-4</v>
      </c>
      <c r="BC9" s="278">
        <v>5.9999999999999995E-4</v>
      </c>
      <c r="BD9" s="278">
        <v>2E-3</v>
      </c>
      <c r="BE9" s="278">
        <v>1.1999999999999999E-3</v>
      </c>
      <c r="BF9" s="278">
        <v>1.6000000000000001E-3</v>
      </c>
      <c r="BG9" s="278">
        <v>1.5E-3</v>
      </c>
      <c r="BH9" s="278">
        <v>2.7000000000000001E-3</v>
      </c>
      <c r="BI9" s="278">
        <v>2.0999999999999999E-3</v>
      </c>
      <c r="BJ9" s="278">
        <v>1.6999999999999999E-3</v>
      </c>
      <c r="BK9" s="278">
        <v>6.1000000000000004E-3</v>
      </c>
      <c r="BL9" s="278">
        <v>1.2200000000000001E-2</v>
      </c>
      <c r="BM9" s="276"/>
      <c r="BN9" s="276"/>
      <c r="BO9" s="276"/>
      <c r="BP9" s="276"/>
      <c r="BQ9" s="276"/>
      <c r="BR9" s="276"/>
      <c r="BS9" s="276"/>
      <c r="BT9" s="276"/>
      <c r="BU9" s="276"/>
      <c r="BV9" s="276"/>
      <c r="BW9" s="276"/>
      <c r="BX9" s="276"/>
      <c r="BY9" s="276"/>
      <c r="BZ9" s="276"/>
      <c r="CA9" s="276"/>
      <c r="CB9" s="276"/>
      <c r="CC9" s="276"/>
      <c r="CD9" s="276"/>
      <c r="CE9" s="276"/>
      <c r="CF9" s="276"/>
      <c r="CG9" s="301">
        <v>0</v>
      </c>
      <c r="CH9" s="301">
        <v>0</v>
      </c>
      <c r="CI9" s="301">
        <v>0</v>
      </c>
      <c r="CJ9" s="301">
        <v>0</v>
      </c>
      <c r="CK9" s="301">
        <v>0</v>
      </c>
      <c r="CL9" s="301">
        <v>0</v>
      </c>
      <c r="CM9" s="301">
        <v>0</v>
      </c>
      <c r="CN9" s="301">
        <v>0</v>
      </c>
      <c r="CO9" s="301">
        <v>0</v>
      </c>
      <c r="CP9" s="276"/>
      <c r="CQ9" s="276"/>
      <c r="CR9" s="276"/>
      <c r="CS9" s="301">
        <v>0</v>
      </c>
      <c r="CT9" s="276"/>
      <c r="CU9" s="276"/>
      <c r="CV9" s="276"/>
      <c r="CW9" s="276"/>
      <c r="CX9" s="276"/>
      <c r="CY9" s="276"/>
      <c r="CZ9" s="276"/>
      <c r="DA9" s="276"/>
      <c r="DB9" s="276"/>
      <c r="DC9" s="301">
        <v>0</v>
      </c>
      <c r="DD9" s="276"/>
      <c r="DE9" s="276"/>
      <c r="DF9" s="276"/>
      <c r="DG9" s="276"/>
      <c r="DH9" s="276"/>
      <c r="DI9" s="301">
        <v>0</v>
      </c>
      <c r="DJ9" s="301">
        <v>0</v>
      </c>
      <c r="DK9" s="301">
        <v>0</v>
      </c>
      <c r="DL9" s="301">
        <v>0</v>
      </c>
      <c r="DM9" s="301">
        <v>0</v>
      </c>
      <c r="DN9" s="301">
        <v>0</v>
      </c>
      <c r="DO9" s="301">
        <v>0</v>
      </c>
      <c r="DP9" s="301">
        <v>0</v>
      </c>
      <c r="DQ9" s="301">
        <v>0</v>
      </c>
      <c r="DR9" s="301">
        <v>0</v>
      </c>
      <c r="DS9" s="276"/>
      <c r="DT9" s="276"/>
      <c r="DU9" s="276"/>
      <c r="DV9" s="301">
        <v>0</v>
      </c>
      <c r="DW9" s="301">
        <v>0</v>
      </c>
      <c r="DX9" s="276"/>
      <c r="DY9" s="276"/>
      <c r="DZ9" s="276"/>
      <c r="EA9" s="276"/>
      <c r="EB9" s="301">
        <v>0</v>
      </c>
      <c r="EC9" s="301">
        <v>0</v>
      </c>
      <c r="ED9" s="301">
        <v>0</v>
      </c>
      <c r="EE9" s="301">
        <v>0</v>
      </c>
      <c r="EF9" s="301">
        <v>0</v>
      </c>
      <c r="EG9" s="276"/>
      <c r="EH9" s="276"/>
      <c r="EI9" s="276"/>
      <c r="EJ9" s="276"/>
      <c r="EK9" s="276"/>
      <c r="EL9" s="276"/>
      <c r="EM9" s="276"/>
      <c r="EN9" s="276"/>
      <c r="EO9" s="276"/>
      <c r="EP9" s="276"/>
      <c r="EQ9" s="276"/>
      <c r="ER9" s="301">
        <v>0</v>
      </c>
      <c r="ES9" s="301">
        <v>0</v>
      </c>
      <c r="ET9" s="301">
        <v>0</v>
      </c>
      <c r="EU9" s="276"/>
      <c r="EV9" s="276"/>
      <c r="EW9" s="301">
        <v>0</v>
      </c>
      <c r="EX9" s="276"/>
      <c r="EY9" s="301">
        <v>0</v>
      </c>
      <c r="EZ9" s="301">
        <v>0</v>
      </c>
      <c r="FA9" s="301">
        <v>0</v>
      </c>
      <c r="FB9" s="276"/>
      <c r="FC9" s="276"/>
      <c r="FD9" s="301">
        <v>0</v>
      </c>
      <c r="FE9" s="301">
        <v>0</v>
      </c>
      <c r="FF9" s="301">
        <v>0</v>
      </c>
      <c r="FG9" s="301">
        <v>0</v>
      </c>
      <c r="FH9" s="301">
        <v>0</v>
      </c>
      <c r="FI9" s="276"/>
      <c r="FJ9" s="276"/>
      <c r="FK9" s="276"/>
      <c r="FL9" s="276"/>
      <c r="FM9" s="276"/>
      <c r="FN9" s="276"/>
      <c r="FO9" s="276"/>
      <c r="FP9" s="276"/>
      <c r="FQ9" s="276"/>
      <c r="FR9" s="276"/>
      <c r="FS9" s="276"/>
      <c r="FT9" s="276"/>
      <c r="FU9" s="276"/>
      <c r="FV9" s="276"/>
      <c r="FW9" s="301">
        <v>0</v>
      </c>
      <c r="FX9" s="301">
        <v>0</v>
      </c>
      <c r="FY9" s="301">
        <v>0</v>
      </c>
      <c r="FZ9" s="276"/>
      <c r="GA9" s="276"/>
      <c r="GB9" s="276"/>
      <c r="GC9" s="276"/>
      <c r="GD9" s="276"/>
      <c r="GE9" s="276"/>
      <c r="GF9" s="276"/>
      <c r="GG9" s="276"/>
      <c r="GH9" s="276"/>
      <c r="GI9" s="276"/>
      <c r="GJ9" s="276"/>
      <c r="GK9" s="276"/>
      <c r="GL9" s="276"/>
      <c r="GM9" s="276"/>
      <c r="GN9" s="276"/>
      <c r="GO9" s="276"/>
      <c r="GP9" s="276"/>
      <c r="GQ9" s="276"/>
      <c r="GR9" s="276"/>
      <c r="GS9" s="276"/>
      <c r="GT9" s="276"/>
      <c r="GU9" s="276"/>
      <c r="GV9" s="276"/>
      <c r="GW9" s="276"/>
      <c r="GX9" s="276"/>
      <c r="GY9" s="276"/>
      <c r="GZ9" s="276"/>
      <c r="HA9" s="276"/>
      <c r="HB9" s="276"/>
      <c r="HC9" s="276"/>
      <c r="HD9" s="276"/>
      <c r="HE9" s="276"/>
      <c r="HF9" s="276"/>
      <c r="HG9" s="276"/>
      <c r="HH9" s="276"/>
      <c r="HI9" s="276"/>
      <c r="HJ9" s="276"/>
      <c r="HK9" s="276"/>
      <c r="HL9" s="276"/>
      <c r="HM9" s="276"/>
      <c r="HN9" s="276"/>
      <c r="HO9" s="276"/>
      <c r="HP9" s="276"/>
      <c r="HR9" s="276"/>
      <c r="HS9" s="276"/>
      <c r="HT9" s="276"/>
      <c r="HU9" s="276"/>
      <c r="HV9" s="276"/>
      <c r="HW9" s="276"/>
      <c r="HX9" s="276"/>
      <c r="HY9" s="276"/>
      <c r="HZ9" s="276"/>
      <c r="IA9" s="276"/>
      <c r="IB9" s="276"/>
      <c r="IC9" s="276"/>
      <c r="ID9" s="276"/>
      <c r="IE9" s="276"/>
      <c r="IF9" s="276"/>
      <c r="IG9" s="276"/>
      <c r="IH9" s="276"/>
      <c r="II9" s="276"/>
      <c r="IJ9" s="276"/>
      <c r="IK9" s="276"/>
      <c r="IL9" s="276"/>
      <c r="IM9" s="276"/>
      <c r="IN9" s="276"/>
      <c r="IO9" s="276"/>
      <c r="IP9" s="276"/>
      <c r="IQ9" s="276"/>
      <c r="IR9" s="276"/>
      <c r="IS9" s="276"/>
      <c r="IT9" s="276"/>
      <c r="IU9" s="276"/>
      <c r="IV9" s="276"/>
      <c r="IW9" s="276"/>
      <c r="IX9" s="276"/>
      <c r="IY9" s="276"/>
      <c r="IZ9" s="276"/>
      <c r="JA9" s="276"/>
      <c r="JB9" s="276"/>
      <c r="JC9" s="276"/>
      <c r="JD9" s="276"/>
      <c r="JE9" s="276"/>
      <c r="JF9" s="276"/>
      <c r="JG9" s="276"/>
      <c r="JH9" s="276"/>
      <c r="JI9" s="276"/>
      <c r="JJ9" s="276"/>
      <c r="JK9" s="276"/>
      <c r="JL9" s="276"/>
      <c r="JM9" s="276"/>
      <c r="JN9" s="276"/>
      <c r="JO9" s="276"/>
      <c r="JP9" s="276"/>
      <c r="JQ9" s="276"/>
      <c r="JR9" s="276"/>
      <c r="JS9" s="276"/>
      <c r="JT9" s="276"/>
      <c r="JU9" s="276"/>
      <c r="JV9" s="276"/>
      <c r="JW9" s="276"/>
      <c r="JX9" s="276"/>
      <c r="JY9" s="276"/>
      <c r="JZ9" s="276"/>
      <c r="KA9" s="276"/>
      <c r="KB9" s="276"/>
      <c r="KC9" s="276"/>
      <c r="KD9" s="276"/>
      <c r="KE9" s="276"/>
      <c r="KF9" s="276"/>
      <c r="KG9" s="276"/>
      <c r="KH9" s="276"/>
      <c r="KI9" s="276"/>
      <c r="KJ9" s="276"/>
      <c r="KK9" s="276"/>
      <c r="KL9" s="276"/>
      <c r="KM9" s="276"/>
      <c r="KN9" s="276"/>
      <c r="KO9" s="276"/>
      <c r="KP9" s="276"/>
      <c r="KQ9" s="276"/>
      <c r="KR9" s="276"/>
      <c r="KS9" s="276"/>
      <c r="KT9" s="276"/>
      <c r="KU9" s="276"/>
      <c r="KV9" s="276"/>
      <c r="KW9" s="276"/>
      <c r="KX9" s="276"/>
      <c r="KY9" s="276"/>
      <c r="KZ9" s="276"/>
      <c r="LA9" s="276"/>
      <c r="LB9" s="276"/>
      <c r="LC9" s="276"/>
      <c r="LD9" s="276"/>
      <c r="LE9" s="276"/>
      <c r="LF9" s="276"/>
      <c r="LG9" s="276"/>
      <c r="LH9" s="276"/>
      <c r="LI9" s="276"/>
      <c r="LJ9" s="276"/>
      <c r="LK9" s="276"/>
      <c r="LL9" s="276"/>
      <c r="LM9" s="276"/>
      <c r="LN9" s="276"/>
      <c r="LO9" s="276"/>
      <c r="LP9" s="276"/>
      <c r="LQ9" s="276"/>
      <c r="LR9" s="276"/>
      <c r="LS9" s="276"/>
      <c r="LT9" s="276"/>
      <c r="LU9" s="276"/>
      <c r="LV9" s="276"/>
      <c r="LW9" s="276"/>
      <c r="LX9" s="276"/>
      <c r="LY9" s="276"/>
      <c r="LZ9" s="276"/>
      <c r="MA9" s="276"/>
      <c r="MB9" s="276"/>
      <c r="MC9" s="276"/>
      <c r="MD9" s="276"/>
      <c r="ME9" s="276"/>
      <c r="MF9" s="276"/>
      <c r="MG9" s="276"/>
      <c r="MH9" s="276"/>
      <c r="MI9" s="276"/>
      <c r="MJ9" s="276"/>
      <c r="MK9" s="276"/>
      <c r="ML9" s="276"/>
      <c r="MM9" s="276"/>
      <c r="MN9" s="276"/>
      <c r="MO9" s="276"/>
      <c r="MP9" s="276"/>
      <c r="MQ9" s="276"/>
      <c r="MR9" s="276"/>
      <c r="MS9" s="276"/>
      <c r="MT9" s="276"/>
      <c r="MU9" s="276"/>
      <c r="MV9" s="276"/>
      <c r="MW9" s="276"/>
      <c r="MX9" s="276"/>
      <c r="MY9" s="276"/>
      <c r="MZ9" s="276"/>
      <c r="NA9" s="276"/>
      <c r="NB9" s="276"/>
      <c r="NC9" s="276"/>
      <c r="ND9" s="276"/>
      <c r="NE9" s="276"/>
      <c r="NF9" s="276"/>
      <c r="NG9" s="276"/>
      <c r="NH9" s="276"/>
      <c r="NI9" s="276"/>
      <c r="NJ9" s="276"/>
      <c r="NK9" s="276"/>
      <c r="NL9" s="276"/>
      <c r="NM9" s="276"/>
      <c r="NN9" s="276"/>
      <c r="NO9" s="276"/>
      <c r="NP9" s="276"/>
      <c r="NQ9" s="276"/>
      <c r="NR9" s="276"/>
      <c r="NS9" s="276"/>
      <c r="NT9" s="276"/>
      <c r="NU9" s="276"/>
      <c r="NV9" s="276"/>
      <c r="NW9" s="276"/>
      <c r="NX9" s="276"/>
      <c r="NY9" s="276"/>
      <c r="NZ9" s="276"/>
      <c r="OA9" s="276"/>
      <c r="OB9" s="276"/>
      <c r="OC9" s="276"/>
      <c r="OD9" s="276"/>
      <c r="OE9" s="276"/>
      <c r="OF9" s="276"/>
      <c r="OG9" s="276"/>
      <c r="OH9" s="276"/>
      <c r="OI9" s="276"/>
      <c r="OJ9" s="276"/>
      <c r="OK9" s="276"/>
      <c r="OL9" s="276"/>
      <c r="OM9" s="276"/>
      <c r="ON9" s="276"/>
      <c r="OO9" s="276"/>
      <c r="OP9" s="276"/>
      <c r="OQ9" s="276"/>
      <c r="OR9" s="276"/>
      <c r="OS9" s="276"/>
      <c r="OT9" s="276"/>
      <c r="OU9" s="276"/>
      <c r="OV9" s="276"/>
      <c r="OW9" s="276"/>
      <c r="OX9" s="276"/>
      <c r="OY9" s="276"/>
      <c r="OZ9" s="276"/>
      <c r="PA9" s="276"/>
      <c r="PB9" s="276"/>
      <c r="PC9" s="276"/>
      <c r="PD9" s="276"/>
      <c r="PE9" s="276"/>
      <c r="PF9" s="276"/>
      <c r="PG9" s="276"/>
      <c r="PH9" s="276"/>
      <c r="PI9" s="276"/>
      <c r="PJ9" s="276"/>
      <c r="PK9" s="276"/>
      <c r="PL9" s="276"/>
      <c r="PM9" s="276"/>
      <c r="PN9" s="276"/>
      <c r="PO9" s="276"/>
      <c r="PP9" s="276"/>
      <c r="PQ9" s="276"/>
      <c r="PR9" s="276"/>
      <c r="PS9" s="276"/>
      <c r="PT9" s="276"/>
      <c r="PU9" s="276"/>
      <c r="PV9" s="276"/>
      <c r="PW9" s="276"/>
      <c r="PX9" s="276"/>
      <c r="PY9" s="276"/>
      <c r="PZ9" s="276"/>
      <c r="QA9" s="276"/>
      <c r="QB9" s="276"/>
      <c r="QC9" s="276"/>
      <c r="QD9" s="276"/>
      <c r="QE9" s="276"/>
      <c r="QF9" s="276"/>
      <c r="QG9" s="276"/>
      <c r="QH9" s="276"/>
      <c r="QI9" s="276"/>
      <c r="QJ9" s="276"/>
      <c r="QK9" s="276"/>
      <c r="QL9" s="276"/>
      <c r="QM9" s="276"/>
      <c r="QN9" s="276"/>
      <c r="QO9" s="276"/>
      <c r="QP9" s="276"/>
      <c r="QQ9" s="276"/>
      <c r="QR9" s="276"/>
      <c r="QS9" s="276"/>
      <c r="QT9" s="276"/>
      <c r="QU9" s="276"/>
      <c r="QV9" s="276"/>
      <c r="QW9" s="276"/>
      <c r="QX9" s="276"/>
      <c r="QY9" s="276"/>
      <c r="QZ9" s="276"/>
      <c r="RA9" s="276"/>
      <c r="RB9" s="276"/>
      <c r="RC9" s="276"/>
    </row>
    <row r="10" spans="1:471">
      <c r="A10">
        <v>9</v>
      </c>
      <c r="B10" s="276" t="s">
        <v>661</v>
      </c>
      <c r="C10" s="276"/>
      <c r="D10" s="276"/>
      <c r="E10" s="276"/>
      <c r="F10" s="276"/>
      <c r="G10" s="276"/>
      <c r="H10" s="301">
        <v>0</v>
      </c>
      <c r="I10" s="301">
        <v>0</v>
      </c>
      <c r="J10" s="301">
        <v>0</v>
      </c>
      <c r="K10" s="301">
        <v>0</v>
      </c>
      <c r="L10" s="301">
        <v>0</v>
      </c>
      <c r="M10" s="301">
        <v>0</v>
      </c>
      <c r="N10" s="278">
        <v>4.7000000000000002E-3</v>
      </c>
      <c r="O10" s="278">
        <v>5.4000000000000003E-3</v>
      </c>
      <c r="P10" s="278">
        <v>5.1999999999999998E-3</v>
      </c>
      <c r="Q10" s="278">
        <v>4.8999999999999998E-3</v>
      </c>
      <c r="R10" s="278">
        <v>4.3E-3</v>
      </c>
      <c r="S10" s="278">
        <v>4.4999999999999997E-3</v>
      </c>
      <c r="T10" s="278">
        <v>5.1000000000000004E-3</v>
      </c>
      <c r="U10" s="278">
        <v>5.1000000000000004E-3</v>
      </c>
      <c r="V10" s="278">
        <v>4.7000000000000002E-3</v>
      </c>
      <c r="W10" s="278">
        <v>5.0000000000000001E-3</v>
      </c>
      <c r="X10" s="278">
        <v>4.1999999999999997E-3</v>
      </c>
      <c r="Y10" s="278">
        <v>3.5999999999999999E-3</v>
      </c>
      <c r="Z10" s="278">
        <v>3.8999999999999998E-3</v>
      </c>
      <c r="AA10" s="278">
        <v>3.8999999999999998E-3</v>
      </c>
      <c r="AB10" s="278">
        <v>4.1999999999999997E-3</v>
      </c>
      <c r="AC10" s="278">
        <v>4.0000000000000001E-3</v>
      </c>
      <c r="AD10" s="278">
        <v>3.8999999999999998E-3</v>
      </c>
      <c r="AE10" s="278">
        <v>3.8999999999999998E-3</v>
      </c>
      <c r="AF10" s="278">
        <v>3.8E-3</v>
      </c>
      <c r="AG10" s="278">
        <v>3.7000000000000002E-3</v>
      </c>
      <c r="AH10" s="278">
        <v>4.1000000000000003E-3</v>
      </c>
      <c r="AI10" s="278">
        <v>4.0000000000000001E-3</v>
      </c>
      <c r="AJ10" s="278">
        <v>4.4000000000000003E-3</v>
      </c>
      <c r="AK10" s="278">
        <v>4.5999999999999999E-3</v>
      </c>
      <c r="AL10" s="278">
        <v>4.5999999999999999E-3</v>
      </c>
      <c r="AM10" s="278">
        <v>4.1000000000000003E-3</v>
      </c>
      <c r="AN10" s="278">
        <v>4.4000000000000003E-3</v>
      </c>
      <c r="AO10" s="278">
        <v>4.7000000000000002E-3</v>
      </c>
      <c r="AP10" s="278">
        <v>4.1999999999999997E-3</v>
      </c>
      <c r="AQ10" s="278">
        <v>4.7999999999999996E-3</v>
      </c>
      <c r="AR10" s="278">
        <v>4.4999999999999997E-3</v>
      </c>
      <c r="AS10" s="278">
        <v>4.7000000000000002E-3</v>
      </c>
      <c r="AT10" s="278">
        <v>4.1000000000000003E-3</v>
      </c>
      <c r="AU10" s="278">
        <v>4.3E-3</v>
      </c>
      <c r="AV10" s="278">
        <v>5.4000000000000003E-3</v>
      </c>
      <c r="AW10" s="278">
        <v>6.1999999999999998E-3</v>
      </c>
      <c r="AX10" s="278">
        <v>5.4000000000000003E-3</v>
      </c>
      <c r="AY10" s="278">
        <v>6.6E-3</v>
      </c>
      <c r="AZ10" s="278">
        <v>3.8999999999999998E-3</v>
      </c>
      <c r="BA10" s="278">
        <v>4.1000000000000003E-3</v>
      </c>
      <c r="BB10" s="278">
        <v>3.5999999999999999E-3</v>
      </c>
      <c r="BC10" s="278">
        <v>6.0000000000000001E-3</v>
      </c>
      <c r="BD10" s="278">
        <v>5.7999999999999996E-3</v>
      </c>
      <c r="BE10" s="278">
        <v>6.8999999999999999E-3</v>
      </c>
      <c r="BF10" s="278">
        <v>6.4999999999999997E-3</v>
      </c>
      <c r="BG10" s="278">
        <v>6.7999999999999996E-3</v>
      </c>
      <c r="BH10" s="278">
        <v>3.8E-3</v>
      </c>
      <c r="BI10" s="278">
        <v>3.8999999999999998E-3</v>
      </c>
      <c r="BJ10" s="278">
        <v>5.0000000000000001E-3</v>
      </c>
      <c r="BK10" s="278">
        <v>7.6E-3</v>
      </c>
      <c r="BL10" s="278">
        <v>7.1999999999999998E-3</v>
      </c>
      <c r="BM10" s="278">
        <v>7.1000000000000004E-3</v>
      </c>
      <c r="BN10" s="278">
        <v>6.6E-3</v>
      </c>
      <c r="BO10" s="278">
        <v>4.8999999999999998E-3</v>
      </c>
      <c r="BP10" s="278">
        <v>4.8999999999999998E-3</v>
      </c>
      <c r="BQ10" s="278">
        <v>7.3000000000000001E-3</v>
      </c>
      <c r="BR10" s="278">
        <v>8.8000000000000005E-3</v>
      </c>
      <c r="BS10" s="278">
        <v>7.6E-3</v>
      </c>
      <c r="BT10" s="278">
        <v>7.1999999999999998E-3</v>
      </c>
      <c r="BU10" s="278">
        <v>5.1999999999999998E-3</v>
      </c>
      <c r="BV10" s="278">
        <v>4.4000000000000003E-3</v>
      </c>
      <c r="BW10" s="278">
        <v>5.1999999999999998E-3</v>
      </c>
      <c r="BX10" s="278">
        <v>5.8999999999999999E-3</v>
      </c>
      <c r="BY10" s="278">
        <v>7.7999999999999996E-3</v>
      </c>
      <c r="BZ10" s="278">
        <v>8.6E-3</v>
      </c>
      <c r="CA10" s="278">
        <v>7.7999999999999996E-3</v>
      </c>
      <c r="CB10" s="278">
        <v>7.0000000000000001E-3</v>
      </c>
      <c r="CC10" s="278">
        <v>4.4999999999999997E-3</v>
      </c>
      <c r="CD10" s="278">
        <v>5.0000000000000001E-3</v>
      </c>
      <c r="CE10" s="278">
        <v>7.4000000000000003E-3</v>
      </c>
      <c r="CF10" s="278">
        <v>7.0000000000000001E-3</v>
      </c>
      <c r="CG10" s="278">
        <v>7.0000000000000001E-3</v>
      </c>
      <c r="CH10" s="278">
        <v>7.1000000000000004E-3</v>
      </c>
      <c r="CI10" s="278">
        <v>7.1000000000000004E-3</v>
      </c>
      <c r="CJ10" s="278">
        <v>4.7999999999999996E-3</v>
      </c>
      <c r="CK10" s="278">
        <v>5.3E-3</v>
      </c>
      <c r="CL10" s="278">
        <v>7.0000000000000001E-3</v>
      </c>
      <c r="CM10" s="278">
        <v>6.7000000000000002E-3</v>
      </c>
      <c r="CN10" s="278">
        <v>7.0000000000000001E-3</v>
      </c>
      <c r="CO10" s="278">
        <v>7.1000000000000004E-3</v>
      </c>
      <c r="CP10" s="278">
        <v>7.7999999999999996E-3</v>
      </c>
      <c r="CQ10" s="278">
        <v>5.1999999999999998E-3</v>
      </c>
      <c r="CR10" s="278">
        <v>5.3E-3</v>
      </c>
      <c r="CS10" s="278">
        <v>7.1999999999999998E-3</v>
      </c>
      <c r="CT10" s="278">
        <v>8.8000000000000005E-3</v>
      </c>
      <c r="CU10" s="278">
        <v>8.0000000000000002E-3</v>
      </c>
      <c r="CV10" s="278">
        <v>7.0000000000000001E-3</v>
      </c>
      <c r="CW10" s="278">
        <v>6.7000000000000002E-3</v>
      </c>
      <c r="CX10" s="278">
        <v>3.5999999999999999E-3</v>
      </c>
      <c r="CY10" s="278">
        <v>3.8999999999999998E-3</v>
      </c>
      <c r="CZ10" s="278">
        <v>4.0000000000000001E-3</v>
      </c>
      <c r="DA10" s="278">
        <v>5.5999999999999999E-3</v>
      </c>
      <c r="DB10" s="278">
        <v>6.1999999999999998E-3</v>
      </c>
      <c r="DC10" s="278">
        <v>6.4000000000000003E-3</v>
      </c>
      <c r="DD10" s="278">
        <v>7.7999999999999996E-3</v>
      </c>
      <c r="DE10" s="278">
        <v>4.4999999999999997E-3</v>
      </c>
      <c r="DF10" s="278">
        <v>5.1999999999999998E-3</v>
      </c>
      <c r="DG10" s="278">
        <v>6.7999999999999996E-3</v>
      </c>
      <c r="DH10" s="278">
        <v>6.1999999999999998E-3</v>
      </c>
      <c r="DI10" s="278">
        <v>7.4000000000000003E-3</v>
      </c>
      <c r="DJ10" s="278">
        <v>7.4000000000000003E-3</v>
      </c>
      <c r="DK10" s="278">
        <v>6.1999999999999998E-3</v>
      </c>
      <c r="DL10" s="278">
        <v>4.1000000000000003E-3</v>
      </c>
      <c r="DM10" s="278">
        <v>4.7000000000000002E-3</v>
      </c>
      <c r="DN10" s="278">
        <v>6.8999999999999999E-3</v>
      </c>
      <c r="DO10" s="278">
        <v>6.3E-3</v>
      </c>
      <c r="DP10" s="278">
        <v>6.7000000000000002E-3</v>
      </c>
      <c r="DQ10" s="278">
        <v>8.0999999999999996E-3</v>
      </c>
      <c r="DR10" s="278">
        <v>7.6E-3</v>
      </c>
      <c r="DS10" s="278">
        <v>5.0000000000000001E-3</v>
      </c>
      <c r="DT10" s="278">
        <v>5.5999999999999999E-3</v>
      </c>
      <c r="DU10" s="278">
        <v>7.4999999999999997E-3</v>
      </c>
      <c r="DV10" s="278">
        <v>8.3999999999999995E-3</v>
      </c>
      <c r="DW10" s="278">
        <v>7.7000000000000002E-3</v>
      </c>
      <c r="DX10" s="278">
        <v>8.0999999999999996E-3</v>
      </c>
      <c r="DY10" s="278">
        <v>4.4000000000000003E-3</v>
      </c>
      <c r="DZ10" s="278">
        <v>4.5999999999999999E-3</v>
      </c>
      <c r="EA10" s="278">
        <v>5.7000000000000002E-3</v>
      </c>
      <c r="EB10" s="278">
        <v>6.7999999999999996E-3</v>
      </c>
      <c r="EC10" s="278">
        <v>6.7999999999999996E-3</v>
      </c>
      <c r="ED10" s="278">
        <v>8.0000000000000002E-3</v>
      </c>
      <c r="EE10" s="278">
        <v>8.0000000000000002E-3</v>
      </c>
      <c r="EF10" s="278">
        <v>7.3000000000000001E-3</v>
      </c>
      <c r="EG10" s="278">
        <v>4.5999999999999999E-3</v>
      </c>
      <c r="EH10" s="278">
        <v>5.4999999999999997E-3</v>
      </c>
      <c r="EI10" s="278">
        <v>7.3000000000000001E-3</v>
      </c>
      <c r="EJ10" s="278">
        <v>8.2000000000000007E-3</v>
      </c>
      <c r="EK10" s="278">
        <v>7.1999999999999998E-3</v>
      </c>
      <c r="EL10" s="278">
        <v>8.0999999999999996E-3</v>
      </c>
      <c r="EM10" s="278">
        <v>8.6E-3</v>
      </c>
      <c r="EN10" s="278">
        <v>5.1999999999999998E-3</v>
      </c>
      <c r="EO10" s="278">
        <v>5.4000000000000003E-3</v>
      </c>
      <c r="EP10" s="278">
        <v>7.1999999999999998E-3</v>
      </c>
      <c r="EQ10" s="278">
        <v>7.4999999999999997E-3</v>
      </c>
      <c r="ER10" s="278">
        <v>8.6999999999999994E-3</v>
      </c>
      <c r="ES10" s="278">
        <v>8.8000000000000005E-3</v>
      </c>
      <c r="ET10" s="278">
        <v>9.1000000000000004E-3</v>
      </c>
      <c r="EU10" s="278">
        <v>5.4999999999999997E-3</v>
      </c>
      <c r="EV10" s="278">
        <v>6.1999999999999998E-3</v>
      </c>
      <c r="EW10" s="278">
        <v>8.6E-3</v>
      </c>
      <c r="EX10" s="278">
        <v>7.7999999999999996E-3</v>
      </c>
      <c r="EY10" s="278">
        <v>8.5000000000000006E-3</v>
      </c>
      <c r="EZ10" s="278">
        <v>8.5000000000000006E-3</v>
      </c>
      <c r="FA10" s="278">
        <v>7.1999999999999998E-3</v>
      </c>
      <c r="FB10" s="278">
        <v>5.3E-3</v>
      </c>
      <c r="FC10" s="278">
        <v>5.8999999999999999E-3</v>
      </c>
      <c r="FD10" s="278">
        <v>6.0000000000000001E-3</v>
      </c>
      <c r="FE10" s="278">
        <v>5.0000000000000001E-3</v>
      </c>
      <c r="FF10" s="278">
        <v>5.4999999999999997E-3</v>
      </c>
      <c r="FG10" s="278">
        <v>5.4999999999999997E-3</v>
      </c>
      <c r="FH10" s="278">
        <v>5.1000000000000004E-3</v>
      </c>
      <c r="FI10" s="278">
        <v>4.8999999999999998E-3</v>
      </c>
      <c r="FJ10" s="278">
        <v>4.8999999999999998E-3</v>
      </c>
      <c r="FK10" s="278">
        <v>4.7000000000000002E-3</v>
      </c>
      <c r="FL10" s="278">
        <v>4.5999999999999999E-3</v>
      </c>
      <c r="FM10" s="278">
        <v>4.7999999999999996E-3</v>
      </c>
      <c r="FN10" s="278">
        <v>4.1999999999999997E-3</v>
      </c>
      <c r="FO10" s="278">
        <v>3.8999999999999998E-3</v>
      </c>
      <c r="FP10" s="278">
        <v>3.8999999999999998E-3</v>
      </c>
      <c r="FQ10" s="278">
        <v>3.7000000000000002E-3</v>
      </c>
      <c r="FR10" s="278">
        <v>3.2000000000000002E-3</v>
      </c>
      <c r="FS10" s="278">
        <v>3.0999999999999999E-3</v>
      </c>
      <c r="FT10" s="278">
        <v>3.3999999999999998E-3</v>
      </c>
      <c r="FU10" s="278">
        <v>3.5999999999999999E-3</v>
      </c>
      <c r="FV10" s="278">
        <v>3.3E-3</v>
      </c>
      <c r="FW10" s="278">
        <v>3.7000000000000002E-3</v>
      </c>
      <c r="FX10" s="278">
        <v>3.3999999999999998E-3</v>
      </c>
      <c r="FY10" s="278">
        <v>3.2000000000000002E-3</v>
      </c>
      <c r="FZ10" s="278">
        <v>3.8E-3</v>
      </c>
      <c r="GA10" s="278">
        <v>3.5000000000000001E-3</v>
      </c>
      <c r="GB10" s="278">
        <v>4.1000000000000003E-3</v>
      </c>
      <c r="GC10" s="278">
        <v>3.7000000000000002E-3</v>
      </c>
      <c r="GD10" s="278">
        <v>3.3999999999999998E-3</v>
      </c>
      <c r="GE10" s="278">
        <v>3.5999999999999999E-3</v>
      </c>
      <c r="GF10" s="278">
        <v>3.5999999999999999E-3</v>
      </c>
      <c r="GG10" s="278">
        <v>4.0000000000000001E-3</v>
      </c>
      <c r="GH10" s="278">
        <v>4.4000000000000003E-3</v>
      </c>
      <c r="GI10" s="278">
        <v>4.3E-3</v>
      </c>
      <c r="GJ10" s="278">
        <v>4.5999999999999999E-3</v>
      </c>
      <c r="GK10" s="278">
        <v>4.4000000000000003E-3</v>
      </c>
      <c r="GL10" s="278">
        <v>4.7999999999999996E-3</v>
      </c>
      <c r="GM10" s="278">
        <v>5.4999999999999997E-3</v>
      </c>
      <c r="GN10" s="278">
        <v>4.5999999999999999E-3</v>
      </c>
      <c r="GO10" s="278">
        <v>5.1999999999999998E-3</v>
      </c>
      <c r="GP10" s="278">
        <v>5.1000000000000004E-3</v>
      </c>
      <c r="GQ10" s="278">
        <v>5.0000000000000001E-3</v>
      </c>
      <c r="GR10" s="278">
        <v>4.0000000000000001E-3</v>
      </c>
      <c r="GS10" s="278">
        <v>4.3E-3</v>
      </c>
      <c r="GT10" s="278">
        <v>5.4000000000000003E-3</v>
      </c>
      <c r="GU10" s="278">
        <v>4.8999999999999998E-3</v>
      </c>
      <c r="GV10" s="278">
        <v>4.7000000000000002E-3</v>
      </c>
      <c r="GW10" s="278">
        <v>4.8999999999999998E-3</v>
      </c>
      <c r="GX10" s="278">
        <v>4.7000000000000002E-3</v>
      </c>
      <c r="GY10" s="278">
        <v>3.7000000000000002E-3</v>
      </c>
      <c r="GZ10" s="278">
        <v>3.8999999999999998E-3</v>
      </c>
      <c r="HA10" s="278">
        <v>5.1000000000000004E-3</v>
      </c>
      <c r="HB10" s="278">
        <v>4.7000000000000002E-3</v>
      </c>
      <c r="HC10" s="278">
        <v>4.4999999999999997E-3</v>
      </c>
      <c r="HD10" s="278">
        <v>4.4999999999999997E-3</v>
      </c>
      <c r="HE10" s="278">
        <v>4.7000000000000002E-3</v>
      </c>
      <c r="HF10" s="278">
        <v>3.5000000000000001E-3</v>
      </c>
      <c r="HG10" s="278">
        <v>3.8999999999999998E-3</v>
      </c>
      <c r="HH10" s="278">
        <v>4.8999999999999998E-3</v>
      </c>
      <c r="HI10" s="278">
        <v>5.1999999999999998E-3</v>
      </c>
      <c r="HJ10" s="278">
        <v>5.0000000000000001E-3</v>
      </c>
      <c r="HK10" s="278">
        <v>4.5999999999999999E-3</v>
      </c>
      <c r="HL10" s="278">
        <v>4.4999999999999997E-3</v>
      </c>
      <c r="HM10" s="278">
        <v>4.1999999999999997E-3</v>
      </c>
      <c r="HN10" s="278">
        <v>2.5999999999999999E-3</v>
      </c>
      <c r="HO10" s="278">
        <v>2.5999999999999999E-3</v>
      </c>
      <c r="HP10" s="278">
        <v>3.2000000000000002E-3</v>
      </c>
      <c r="HR10" s="276"/>
      <c r="HS10" s="278">
        <v>4.1000000000000003E-3</v>
      </c>
      <c r="HT10" s="278">
        <v>4.1999999999999997E-3</v>
      </c>
      <c r="HU10" s="278">
        <v>3.8E-3</v>
      </c>
      <c r="HV10" s="278">
        <v>3.3999999999999998E-3</v>
      </c>
      <c r="HW10" s="278">
        <v>4.1999999999999997E-3</v>
      </c>
      <c r="HX10" s="278">
        <v>5.0000000000000001E-3</v>
      </c>
      <c r="HY10" s="278">
        <v>4.1000000000000003E-3</v>
      </c>
      <c r="HZ10" s="278">
        <v>4.5999999999999999E-3</v>
      </c>
      <c r="IA10" s="278">
        <v>4.4999999999999997E-3</v>
      </c>
      <c r="IB10" s="278">
        <v>5.3E-3</v>
      </c>
      <c r="IC10" s="278">
        <v>3.3E-3</v>
      </c>
      <c r="ID10" s="278">
        <v>3.8E-3</v>
      </c>
      <c r="IE10" s="278">
        <v>4.7999999999999996E-3</v>
      </c>
      <c r="IF10" s="278">
        <v>5.3E-3</v>
      </c>
      <c r="IG10" s="278">
        <v>5.4999999999999997E-3</v>
      </c>
      <c r="IH10" s="278">
        <v>5.1999999999999998E-3</v>
      </c>
      <c r="II10" s="278">
        <v>5.4000000000000003E-3</v>
      </c>
      <c r="IJ10" s="278">
        <v>2.8999999999999998E-3</v>
      </c>
      <c r="IK10" s="278">
        <v>3.7000000000000002E-3</v>
      </c>
      <c r="IL10" s="278">
        <v>4.7000000000000002E-3</v>
      </c>
      <c r="IM10" s="278">
        <v>4.4999999999999997E-3</v>
      </c>
      <c r="IN10" s="278">
        <v>5.3E-3</v>
      </c>
      <c r="IO10" s="278">
        <v>4.1000000000000003E-3</v>
      </c>
      <c r="IP10" s="278">
        <v>5.1000000000000004E-3</v>
      </c>
      <c r="IQ10" s="278">
        <v>3.2000000000000002E-3</v>
      </c>
      <c r="IR10" s="278">
        <v>3.5999999999999999E-3</v>
      </c>
      <c r="IS10" s="278">
        <v>4.8999999999999998E-3</v>
      </c>
      <c r="IT10" s="278">
        <v>5.4000000000000003E-3</v>
      </c>
      <c r="IU10" s="278">
        <v>5.1999999999999998E-3</v>
      </c>
      <c r="IV10" s="278">
        <v>5.4000000000000003E-3</v>
      </c>
      <c r="IW10" s="278">
        <v>5.1999999999999998E-3</v>
      </c>
      <c r="IX10" s="278">
        <v>3.3E-3</v>
      </c>
      <c r="IY10" s="278">
        <v>3.7000000000000002E-3</v>
      </c>
      <c r="IZ10" s="278">
        <v>5.0000000000000001E-3</v>
      </c>
      <c r="JA10" s="278">
        <v>5.1999999999999998E-3</v>
      </c>
      <c r="JB10" s="278">
        <v>5.3E-3</v>
      </c>
      <c r="JC10" s="278">
        <v>5.1999999999999998E-3</v>
      </c>
      <c r="JD10" s="278">
        <v>5.8999999999999999E-3</v>
      </c>
      <c r="JE10" s="278">
        <v>3.3999999999999998E-3</v>
      </c>
      <c r="JF10" s="278">
        <v>3.5999999999999999E-3</v>
      </c>
      <c r="JG10" s="278">
        <v>5.1000000000000004E-3</v>
      </c>
      <c r="JH10" s="278">
        <v>5.1999999999999998E-3</v>
      </c>
      <c r="JI10" s="278">
        <v>5.1000000000000004E-3</v>
      </c>
      <c r="JJ10" s="278">
        <v>6.1000000000000004E-3</v>
      </c>
      <c r="JK10" s="278">
        <v>5.1000000000000004E-3</v>
      </c>
      <c r="JL10" s="278">
        <v>3.0999999999999999E-3</v>
      </c>
      <c r="JM10" s="278">
        <v>3.8E-3</v>
      </c>
      <c r="JN10" s="278">
        <v>5.1000000000000004E-3</v>
      </c>
      <c r="JO10" s="278">
        <v>5.5999999999999999E-3</v>
      </c>
      <c r="JP10" s="278">
        <v>5.4999999999999997E-3</v>
      </c>
      <c r="JQ10" s="278">
        <v>4.7000000000000002E-3</v>
      </c>
      <c r="JR10" s="278">
        <v>4.8999999999999998E-3</v>
      </c>
      <c r="JS10" s="278">
        <v>3.0000000000000001E-3</v>
      </c>
      <c r="JT10" s="278">
        <v>3.3E-3</v>
      </c>
      <c r="JU10" s="278">
        <v>4.8999999999999998E-3</v>
      </c>
      <c r="JV10" s="278">
        <v>5.0000000000000001E-3</v>
      </c>
      <c r="JW10" s="278">
        <v>4.4999999999999997E-3</v>
      </c>
      <c r="JX10" s="278">
        <v>5.3E-3</v>
      </c>
      <c r="JY10" s="278">
        <v>5.0000000000000001E-3</v>
      </c>
      <c r="JZ10" s="278">
        <v>2.8999999999999998E-3</v>
      </c>
      <c r="KA10" s="278">
        <v>3.2000000000000002E-3</v>
      </c>
      <c r="KB10" s="278">
        <v>4.1000000000000003E-3</v>
      </c>
      <c r="KC10" s="278">
        <v>4.7000000000000002E-3</v>
      </c>
      <c r="KD10" s="278">
        <v>4.8999999999999998E-3</v>
      </c>
      <c r="KE10" s="278">
        <v>5.0000000000000001E-3</v>
      </c>
      <c r="KF10" s="278">
        <v>5.1999999999999998E-3</v>
      </c>
      <c r="KG10" s="278">
        <v>3.3999999999999998E-3</v>
      </c>
      <c r="KH10" s="278">
        <v>3.8E-3</v>
      </c>
      <c r="KI10" s="278">
        <v>5.0000000000000001E-3</v>
      </c>
      <c r="KJ10" s="278">
        <v>5.4000000000000003E-3</v>
      </c>
      <c r="KK10" s="278">
        <v>5.0000000000000001E-3</v>
      </c>
      <c r="KL10" s="278">
        <v>6.3E-3</v>
      </c>
      <c r="KM10" s="278">
        <v>5.4000000000000003E-3</v>
      </c>
      <c r="KN10" s="278">
        <v>3.3E-3</v>
      </c>
      <c r="KO10" s="278">
        <v>3.7000000000000002E-3</v>
      </c>
      <c r="KP10" s="278">
        <v>4.7000000000000002E-3</v>
      </c>
      <c r="KQ10" s="278">
        <v>5.4999999999999997E-3</v>
      </c>
      <c r="KR10" s="278">
        <v>5.7000000000000002E-3</v>
      </c>
      <c r="KS10" s="278">
        <v>5.8999999999999999E-3</v>
      </c>
      <c r="KT10" s="278">
        <v>5.5999999999999999E-3</v>
      </c>
      <c r="KU10" s="278">
        <v>4.0000000000000001E-3</v>
      </c>
      <c r="KV10" s="278">
        <v>4.7999999999999996E-3</v>
      </c>
      <c r="KW10" s="278">
        <v>4.7999999999999996E-3</v>
      </c>
      <c r="KX10" s="278">
        <v>3.8E-3</v>
      </c>
      <c r="KY10" s="278">
        <v>3.7000000000000002E-3</v>
      </c>
      <c r="KZ10" s="278">
        <v>2.2000000000000001E-3</v>
      </c>
      <c r="LA10" s="278">
        <v>2.8E-3</v>
      </c>
      <c r="LB10" s="278">
        <v>2.5999999999999999E-3</v>
      </c>
      <c r="LC10" s="278">
        <v>2.3E-3</v>
      </c>
      <c r="LD10" s="278">
        <v>2.3E-3</v>
      </c>
      <c r="LE10" s="278">
        <v>2.5000000000000001E-3</v>
      </c>
      <c r="LF10" s="278">
        <v>2.8999999999999998E-3</v>
      </c>
      <c r="LG10" s="278">
        <v>3.7000000000000002E-3</v>
      </c>
      <c r="LH10" s="278">
        <v>4.4000000000000003E-3</v>
      </c>
      <c r="LI10" s="278">
        <v>3.5999999999999999E-3</v>
      </c>
      <c r="LJ10" s="278">
        <v>3.8999999999999998E-3</v>
      </c>
      <c r="LK10" s="278">
        <v>5.4999999999999997E-3</v>
      </c>
      <c r="LL10" s="278">
        <v>4.4999999999999997E-3</v>
      </c>
      <c r="LM10" s="278">
        <v>5.3E-3</v>
      </c>
      <c r="LN10" s="278">
        <v>4.7999999999999996E-3</v>
      </c>
      <c r="LO10" s="278">
        <v>4.0000000000000001E-3</v>
      </c>
      <c r="LP10" s="278">
        <v>3.3E-3</v>
      </c>
      <c r="LQ10" s="278">
        <v>3.7000000000000002E-3</v>
      </c>
      <c r="LR10" s="278">
        <v>5.0000000000000001E-3</v>
      </c>
      <c r="LS10" s="278">
        <v>4.7000000000000002E-3</v>
      </c>
      <c r="LT10" s="278">
        <v>5.1999999999999998E-3</v>
      </c>
      <c r="LU10" s="278">
        <v>5.0000000000000001E-3</v>
      </c>
      <c r="LV10" s="278">
        <v>5.1000000000000004E-3</v>
      </c>
      <c r="LW10" s="278">
        <v>3.7000000000000002E-3</v>
      </c>
      <c r="LX10" s="278">
        <v>4.1999999999999997E-3</v>
      </c>
      <c r="LY10" s="278">
        <v>5.5999999999999999E-3</v>
      </c>
      <c r="LZ10" s="278">
        <v>5.4000000000000003E-3</v>
      </c>
      <c r="MA10" s="278">
        <v>3.8999999999999998E-3</v>
      </c>
      <c r="MB10" s="278">
        <v>4.1999999999999997E-3</v>
      </c>
      <c r="MC10" s="278">
        <v>3.0000000000000001E-3</v>
      </c>
      <c r="MD10" s="278">
        <v>3.7000000000000002E-3</v>
      </c>
      <c r="ME10" s="278">
        <v>4.1000000000000003E-3</v>
      </c>
      <c r="MF10" s="278">
        <v>5.3E-3</v>
      </c>
      <c r="MG10" s="278">
        <v>6.1999999999999998E-3</v>
      </c>
      <c r="MH10" s="278">
        <v>5.7000000000000002E-3</v>
      </c>
      <c r="MI10" s="278">
        <v>5.3E-3</v>
      </c>
      <c r="MJ10" s="278">
        <v>4.4000000000000003E-3</v>
      </c>
      <c r="MK10" s="278">
        <v>3.0000000000000001E-3</v>
      </c>
      <c r="ML10" s="278">
        <v>3.0000000000000001E-3</v>
      </c>
      <c r="MM10" s="278">
        <v>3.3999999999999998E-3</v>
      </c>
      <c r="MN10" s="278">
        <v>2.8E-3</v>
      </c>
      <c r="MO10" s="278">
        <v>2.8E-3</v>
      </c>
      <c r="MP10" s="278">
        <v>2.8999999999999998E-3</v>
      </c>
      <c r="MQ10" s="278">
        <v>2.8999999999999998E-3</v>
      </c>
      <c r="MR10" s="278">
        <v>2.7000000000000001E-3</v>
      </c>
      <c r="MS10" s="278">
        <v>2.5999999999999999E-3</v>
      </c>
      <c r="MT10" s="278">
        <v>2.5000000000000001E-3</v>
      </c>
      <c r="MU10" s="278">
        <v>3.0000000000000001E-3</v>
      </c>
      <c r="MV10" s="278">
        <v>3.2000000000000002E-3</v>
      </c>
      <c r="MW10" s="278">
        <v>3.7000000000000002E-3</v>
      </c>
      <c r="MX10" s="278">
        <v>3.8999999999999998E-3</v>
      </c>
      <c r="MY10" s="278">
        <v>3.3999999999999998E-3</v>
      </c>
      <c r="MZ10" s="278">
        <v>3.3E-3</v>
      </c>
      <c r="NA10" s="278">
        <v>3.5000000000000001E-3</v>
      </c>
      <c r="NB10" s="278">
        <v>3.7000000000000002E-3</v>
      </c>
      <c r="NC10" s="278">
        <v>3.8999999999999998E-3</v>
      </c>
      <c r="ND10" s="278">
        <v>4.0000000000000001E-3</v>
      </c>
      <c r="NE10" s="278">
        <v>4.0000000000000001E-3</v>
      </c>
      <c r="NF10" s="278">
        <v>3.8999999999999998E-3</v>
      </c>
      <c r="NG10" s="278">
        <v>3.2000000000000002E-3</v>
      </c>
      <c r="NH10" s="278">
        <v>3.5999999999999999E-3</v>
      </c>
      <c r="NI10" s="278">
        <v>3.8999999999999998E-3</v>
      </c>
      <c r="NJ10" s="278">
        <v>4.1000000000000003E-3</v>
      </c>
      <c r="NK10" s="278">
        <v>3.8999999999999998E-3</v>
      </c>
      <c r="NL10" s="278">
        <v>4.4000000000000003E-3</v>
      </c>
      <c r="NM10" s="278">
        <v>3.7000000000000002E-3</v>
      </c>
      <c r="NN10" s="278">
        <v>3.8999999999999998E-3</v>
      </c>
      <c r="NO10" s="278">
        <v>3.8999999999999998E-3</v>
      </c>
      <c r="NP10" s="278">
        <v>3.8999999999999998E-3</v>
      </c>
      <c r="NQ10" s="278">
        <v>4.1000000000000003E-3</v>
      </c>
      <c r="NR10" s="278">
        <v>4.4000000000000003E-3</v>
      </c>
      <c r="NS10" s="278">
        <v>4.1999999999999997E-3</v>
      </c>
      <c r="NT10" s="278">
        <v>3.7000000000000002E-3</v>
      </c>
      <c r="NU10" s="278">
        <v>3.7000000000000002E-3</v>
      </c>
      <c r="NV10" s="278">
        <v>4.4000000000000003E-3</v>
      </c>
      <c r="NW10" s="278">
        <v>4.4999999999999997E-3</v>
      </c>
      <c r="NX10" s="278">
        <v>4.4999999999999997E-3</v>
      </c>
      <c r="NY10" s="278">
        <v>4.8999999999999998E-3</v>
      </c>
      <c r="NZ10" s="278">
        <v>5.0000000000000001E-3</v>
      </c>
      <c r="OA10" s="278">
        <v>4.3E-3</v>
      </c>
      <c r="OB10" s="278">
        <v>4.5999999999999999E-3</v>
      </c>
      <c r="OC10" s="278">
        <v>5.1999999999999998E-3</v>
      </c>
      <c r="OD10" s="278">
        <v>5.1999999999999998E-3</v>
      </c>
      <c r="OE10" s="278">
        <v>5.7000000000000002E-3</v>
      </c>
      <c r="OF10" s="278">
        <v>6.0000000000000001E-3</v>
      </c>
      <c r="OG10" s="278">
        <v>6.1000000000000004E-3</v>
      </c>
      <c r="OH10" s="278">
        <v>5.4999999999999997E-3</v>
      </c>
      <c r="OI10" s="278">
        <v>5.7999999999999996E-3</v>
      </c>
      <c r="OJ10" s="278">
        <v>6.6E-3</v>
      </c>
      <c r="OK10" s="278">
        <v>6.7999999999999996E-3</v>
      </c>
      <c r="OL10" s="278">
        <v>6.7000000000000002E-3</v>
      </c>
      <c r="OM10" s="278">
        <v>6.8999999999999999E-3</v>
      </c>
      <c r="ON10" s="278">
        <v>7.6E-3</v>
      </c>
      <c r="OO10" s="278">
        <v>6.7999999999999996E-3</v>
      </c>
      <c r="OP10" s="278">
        <v>7.1000000000000004E-3</v>
      </c>
      <c r="OQ10" s="278">
        <v>7.7000000000000002E-3</v>
      </c>
      <c r="OR10" s="278">
        <v>7.4999999999999997E-3</v>
      </c>
      <c r="OS10" s="278">
        <v>7.7000000000000002E-3</v>
      </c>
      <c r="OT10" s="278">
        <v>7.4999999999999997E-3</v>
      </c>
      <c r="OU10" s="278">
        <v>7.9000000000000008E-3</v>
      </c>
      <c r="OV10" s="278">
        <v>7.1000000000000004E-3</v>
      </c>
      <c r="OW10" s="278">
        <v>7.4999999999999997E-3</v>
      </c>
      <c r="OX10" s="278">
        <v>8.3000000000000001E-3</v>
      </c>
      <c r="OY10" s="278">
        <v>8.5000000000000006E-3</v>
      </c>
      <c r="OZ10" s="278">
        <v>8.8000000000000005E-3</v>
      </c>
      <c r="PA10" s="278">
        <v>9.1999999999999998E-3</v>
      </c>
      <c r="PB10" s="278">
        <v>9.1000000000000004E-3</v>
      </c>
      <c r="PC10" s="278">
        <v>6.1000000000000004E-3</v>
      </c>
      <c r="PD10" s="278">
        <v>6.6E-3</v>
      </c>
      <c r="PE10" s="278">
        <v>8.0999999999999996E-3</v>
      </c>
      <c r="PF10" s="278">
        <v>8.0999999999999996E-3</v>
      </c>
      <c r="PG10" s="278">
        <v>9.1000000000000004E-3</v>
      </c>
      <c r="PH10" s="278">
        <v>8.8000000000000005E-3</v>
      </c>
      <c r="PI10" s="278">
        <v>8.8999999999999999E-3</v>
      </c>
      <c r="PJ10" s="278">
        <v>5.5999999999999999E-3</v>
      </c>
      <c r="PK10" s="278">
        <v>6.1000000000000004E-3</v>
      </c>
      <c r="PL10" s="278">
        <v>8.3000000000000001E-3</v>
      </c>
      <c r="PM10" s="278">
        <v>8.5000000000000006E-3</v>
      </c>
      <c r="PN10" s="278">
        <v>8.8999999999999999E-3</v>
      </c>
      <c r="PO10" s="278">
        <v>7.7000000000000002E-3</v>
      </c>
      <c r="PP10" s="278">
        <v>7.9000000000000008E-3</v>
      </c>
      <c r="PQ10" s="278">
        <v>5.0000000000000001E-3</v>
      </c>
      <c r="PR10" s="278">
        <v>5.8999999999999999E-3</v>
      </c>
      <c r="PS10" s="278">
        <v>7.4999999999999997E-3</v>
      </c>
      <c r="PT10" s="278">
        <v>8.0000000000000002E-3</v>
      </c>
      <c r="PU10" s="278">
        <v>7.4999999999999997E-3</v>
      </c>
      <c r="PV10" s="278">
        <v>1.15E-2</v>
      </c>
      <c r="PW10" s="278">
        <v>8.6999999999999994E-3</v>
      </c>
      <c r="PX10" s="278">
        <v>9.2999999999999992E-3</v>
      </c>
      <c r="PY10" s="278">
        <v>5.8999999999999999E-3</v>
      </c>
      <c r="PZ10" s="278">
        <v>7.7000000000000002E-3</v>
      </c>
      <c r="QA10" s="278">
        <v>1.32E-2</v>
      </c>
      <c r="QB10" s="278">
        <v>1.29E-2</v>
      </c>
      <c r="QC10" s="278">
        <v>1.49E-2</v>
      </c>
      <c r="QD10" s="278">
        <v>6.0000000000000001E-3</v>
      </c>
      <c r="QE10" s="278">
        <v>4.4000000000000003E-3</v>
      </c>
      <c r="QF10" s="278">
        <v>5.1000000000000004E-3</v>
      </c>
      <c r="QG10" s="278">
        <v>6.8999999999999999E-3</v>
      </c>
      <c r="QH10" s="278">
        <v>6.7999999999999996E-3</v>
      </c>
      <c r="QI10" s="278">
        <v>6.7999999999999996E-3</v>
      </c>
      <c r="QJ10" s="278">
        <v>1.52E-2</v>
      </c>
      <c r="QK10" s="278">
        <v>1.47E-2</v>
      </c>
      <c r="QL10" s="278">
        <v>9.7000000000000003E-3</v>
      </c>
      <c r="QM10" s="278">
        <v>1.0999999999999999E-2</v>
      </c>
      <c r="QN10" s="278">
        <v>1.5699999999999999E-2</v>
      </c>
      <c r="QO10" s="278">
        <v>1.43E-2</v>
      </c>
      <c r="QP10" s="278">
        <v>1.5699999999999999E-2</v>
      </c>
      <c r="QQ10" s="278">
        <v>1.5900000000000001E-2</v>
      </c>
      <c r="QR10" s="278">
        <v>1.6899999999999998E-2</v>
      </c>
      <c r="QS10" s="278">
        <v>1.1299999999999999E-2</v>
      </c>
      <c r="QT10" s="278">
        <v>1.23E-2</v>
      </c>
      <c r="QU10" s="278">
        <v>1.89E-2</v>
      </c>
      <c r="QV10" s="278">
        <v>2.0299999999999999E-2</v>
      </c>
      <c r="QW10" s="278">
        <v>2.0199999999999999E-2</v>
      </c>
      <c r="QX10" s="278">
        <v>2.0400000000000001E-2</v>
      </c>
      <c r="QY10" s="278">
        <v>2.2599999999999999E-2</v>
      </c>
      <c r="QZ10" s="278">
        <v>1.9199999999999998E-2</v>
      </c>
      <c r="RA10" s="278">
        <v>1.44E-2</v>
      </c>
      <c r="RB10" s="278">
        <v>1.77E-2</v>
      </c>
      <c r="RC10" s="278">
        <v>2.4299999999999999E-2</v>
      </c>
    </row>
    <row r="11" spans="1:471">
      <c r="A11">
        <v>10</v>
      </c>
      <c r="B11" s="276" t="s">
        <v>662</v>
      </c>
      <c r="C11" s="276"/>
      <c r="D11" s="276"/>
      <c r="E11" s="276"/>
      <c r="F11" s="276"/>
      <c r="G11" s="276"/>
      <c r="H11" s="301">
        <v>0</v>
      </c>
      <c r="I11" s="301">
        <v>0</v>
      </c>
      <c r="J11" s="301">
        <v>0</v>
      </c>
      <c r="K11" s="301">
        <v>0</v>
      </c>
      <c r="L11" s="301">
        <v>0</v>
      </c>
      <c r="M11" s="301">
        <v>0</v>
      </c>
      <c r="N11" s="278">
        <v>3.0000000000000001E-3</v>
      </c>
      <c r="O11" s="278">
        <v>4.1000000000000003E-3</v>
      </c>
      <c r="P11" s="278">
        <v>3.5000000000000001E-3</v>
      </c>
      <c r="Q11" s="278">
        <v>3.5999999999999999E-3</v>
      </c>
      <c r="R11" s="278">
        <v>3.5999999999999999E-3</v>
      </c>
      <c r="S11" s="278">
        <v>3.3E-3</v>
      </c>
      <c r="T11" s="278">
        <v>3.0999999999999999E-3</v>
      </c>
      <c r="U11" s="278">
        <v>3.5000000000000001E-3</v>
      </c>
      <c r="V11" s="278">
        <v>4.1000000000000003E-3</v>
      </c>
      <c r="W11" s="278">
        <v>3.8999999999999998E-3</v>
      </c>
      <c r="X11" s="278">
        <v>4.1000000000000003E-3</v>
      </c>
      <c r="Y11" s="278">
        <v>3.8999999999999998E-3</v>
      </c>
      <c r="Z11" s="278">
        <v>3.5000000000000001E-3</v>
      </c>
      <c r="AA11" s="278">
        <v>4.3E-3</v>
      </c>
      <c r="AB11" s="278">
        <v>3.8999999999999998E-3</v>
      </c>
      <c r="AC11" s="278">
        <v>3.7000000000000002E-3</v>
      </c>
      <c r="AD11" s="278">
        <v>4.0000000000000001E-3</v>
      </c>
      <c r="AE11" s="278">
        <v>3.8E-3</v>
      </c>
      <c r="AF11" s="278">
        <v>3.8E-3</v>
      </c>
      <c r="AG11" s="278">
        <v>4.3E-3</v>
      </c>
      <c r="AH11" s="278">
        <v>4.1000000000000003E-3</v>
      </c>
      <c r="AI11" s="278">
        <v>4.0000000000000001E-3</v>
      </c>
      <c r="AJ11" s="278">
        <v>4.8999999999999998E-3</v>
      </c>
      <c r="AK11" s="278">
        <v>4.8999999999999998E-3</v>
      </c>
      <c r="AL11" s="278">
        <v>5.4000000000000003E-3</v>
      </c>
      <c r="AM11" s="278">
        <v>4.4999999999999997E-3</v>
      </c>
      <c r="AN11" s="278">
        <v>4.5999999999999999E-3</v>
      </c>
      <c r="AO11" s="278">
        <v>5.4000000000000003E-3</v>
      </c>
      <c r="AP11" s="278">
        <v>5.5999999999999999E-3</v>
      </c>
      <c r="AQ11" s="278">
        <v>5.4999999999999997E-3</v>
      </c>
      <c r="AR11" s="278">
        <v>6.6E-3</v>
      </c>
      <c r="AS11" s="278">
        <v>6.6E-3</v>
      </c>
      <c r="AT11" s="278">
        <v>5.3E-3</v>
      </c>
      <c r="AU11" s="278">
        <v>5.8999999999999999E-3</v>
      </c>
      <c r="AV11" s="278">
        <v>7.7999999999999996E-3</v>
      </c>
      <c r="AW11" s="278">
        <v>9.1999999999999998E-3</v>
      </c>
      <c r="AX11" s="278">
        <v>8.6999999999999994E-3</v>
      </c>
      <c r="AY11" s="278">
        <v>8.2000000000000007E-3</v>
      </c>
      <c r="AZ11" s="278">
        <v>6.4000000000000003E-3</v>
      </c>
      <c r="BA11" s="278">
        <v>5.7000000000000002E-3</v>
      </c>
      <c r="BB11" s="278">
        <v>5.5999999999999999E-3</v>
      </c>
      <c r="BC11" s="278">
        <v>8.5000000000000006E-3</v>
      </c>
      <c r="BD11" s="278">
        <v>9.1999999999999998E-3</v>
      </c>
      <c r="BE11" s="278">
        <v>8.8000000000000005E-3</v>
      </c>
      <c r="BF11" s="278">
        <v>1.01E-2</v>
      </c>
      <c r="BG11" s="278">
        <v>1.18E-2</v>
      </c>
      <c r="BH11" s="278">
        <v>5.3E-3</v>
      </c>
      <c r="BI11" s="278">
        <v>5.4999999999999997E-3</v>
      </c>
      <c r="BJ11" s="278">
        <v>8.0999999999999996E-3</v>
      </c>
      <c r="BK11" s="278">
        <v>8.0000000000000002E-3</v>
      </c>
      <c r="BL11" s="278">
        <v>9.9000000000000008E-3</v>
      </c>
      <c r="BM11" s="278">
        <v>8.2000000000000007E-3</v>
      </c>
      <c r="BN11" s="278">
        <v>7.9000000000000008E-3</v>
      </c>
      <c r="BO11" s="278">
        <v>5.5999999999999999E-3</v>
      </c>
      <c r="BP11" s="278">
        <v>6.1999999999999998E-3</v>
      </c>
      <c r="BQ11" s="278">
        <v>7.1999999999999998E-3</v>
      </c>
      <c r="BR11" s="278">
        <v>9.7000000000000003E-3</v>
      </c>
      <c r="BS11" s="278">
        <v>8.8000000000000005E-3</v>
      </c>
      <c r="BT11" s="278">
        <v>9.7999999999999997E-3</v>
      </c>
      <c r="BU11" s="278">
        <v>7.4000000000000003E-3</v>
      </c>
      <c r="BV11" s="278">
        <v>5.5999999999999999E-3</v>
      </c>
      <c r="BW11" s="278">
        <v>6.4999999999999997E-3</v>
      </c>
      <c r="BX11" s="278">
        <v>7.1999999999999998E-3</v>
      </c>
      <c r="BY11" s="278">
        <v>8.8000000000000005E-3</v>
      </c>
      <c r="BZ11" s="278">
        <v>1.01E-2</v>
      </c>
      <c r="CA11" s="278">
        <v>1.06E-2</v>
      </c>
      <c r="CB11" s="278">
        <v>1.15E-2</v>
      </c>
      <c r="CC11" s="278">
        <v>6.7000000000000002E-3</v>
      </c>
      <c r="CD11" s="278">
        <v>7.7000000000000002E-3</v>
      </c>
      <c r="CE11" s="278">
        <v>9.7999999999999997E-3</v>
      </c>
      <c r="CF11" s="278">
        <v>9.2999999999999992E-3</v>
      </c>
      <c r="CG11" s="278">
        <v>1.04E-2</v>
      </c>
      <c r="CH11" s="278">
        <v>8.6E-3</v>
      </c>
      <c r="CI11" s="278">
        <v>1.09E-2</v>
      </c>
      <c r="CJ11" s="278">
        <v>5.4000000000000003E-3</v>
      </c>
      <c r="CK11" s="278">
        <v>6.3E-3</v>
      </c>
      <c r="CL11" s="278">
        <v>9.9000000000000008E-3</v>
      </c>
      <c r="CM11" s="278">
        <v>7.4000000000000003E-3</v>
      </c>
      <c r="CN11" s="278">
        <v>9.1999999999999998E-3</v>
      </c>
      <c r="CO11" s="278">
        <v>9.1999999999999998E-3</v>
      </c>
      <c r="CP11" s="278">
        <v>9.2999999999999992E-3</v>
      </c>
      <c r="CQ11" s="278">
        <v>6.1999999999999998E-3</v>
      </c>
      <c r="CR11" s="278">
        <v>7.1000000000000004E-3</v>
      </c>
      <c r="CS11" s="278">
        <v>8.8000000000000005E-3</v>
      </c>
      <c r="CT11" s="278">
        <v>8.9999999999999993E-3</v>
      </c>
      <c r="CU11" s="278">
        <v>8.8999999999999999E-3</v>
      </c>
      <c r="CV11" s="278">
        <v>1.01E-2</v>
      </c>
      <c r="CW11" s="278">
        <v>1.0500000000000001E-2</v>
      </c>
      <c r="CX11" s="278">
        <v>5.8999999999999999E-3</v>
      </c>
      <c r="CY11" s="278">
        <v>5.1999999999999998E-3</v>
      </c>
      <c r="CZ11" s="278">
        <v>5.7000000000000002E-3</v>
      </c>
      <c r="DA11" s="278">
        <v>8.2000000000000007E-3</v>
      </c>
      <c r="DB11" s="278">
        <v>7.7000000000000002E-3</v>
      </c>
      <c r="DC11" s="278">
        <v>8.5000000000000006E-3</v>
      </c>
      <c r="DD11" s="278">
        <v>1.01E-2</v>
      </c>
      <c r="DE11" s="278">
        <v>5.1000000000000004E-3</v>
      </c>
      <c r="DF11" s="278">
        <v>6.4000000000000003E-3</v>
      </c>
      <c r="DG11" s="278">
        <v>7.6E-3</v>
      </c>
      <c r="DH11" s="278">
        <v>6.6E-3</v>
      </c>
      <c r="DI11" s="278">
        <v>7.0000000000000001E-3</v>
      </c>
      <c r="DJ11" s="278">
        <v>5.8999999999999999E-3</v>
      </c>
      <c r="DK11" s="278">
        <v>7.1000000000000004E-3</v>
      </c>
      <c r="DL11" s="278">
        <v>4.3E-3</v>
      </c>
      <c r="DM11" s="278">
        <v>4.4000000000000003E-3</v>
      </c>
      <c r="DN11" s="278">
        <v>5.1000000000000004E-3</v>
      </c>
      <c r="DO11" s="278">
        <v>8.6E-3</v>
      </c>
      <c r="DP11" s="278">
        <v>9.1999999999999998E-3</v>
      </c>
      <c r="DQ11" s="278">
        <v>8.8999999999999999E-3</v>
      </c>
      <c r="DR11" s="278">
        <v>7.4000000000000003E-3</v>
      </c>
      <c r="DS11" s="278">
        <v>5.1999999999999998E-3</v>
      </c>
      <c r="DT11" s="278">
        <v>5.1000000000000004E-3</v>
      </c>
      <c r="DU11" s="278">
        <v>6.4999999999999997E-3</v>
      </c>
      <c r="DV11" s="278">
        <v>8.5000000000000006E-3</v>
      </c>
      <c r="DW11" s="278">
        <v>6.4999999999999997E-3</v>
      </c>
      <c r="DX11" s="278">
        <v>7.1000000000000004E-3</v>
      </c>
      <c r="DY11" s="278">
        <v>5.0000000000000001E-3</v>
      </c>
      <c r="DZ11" s="278">
        <v>4.4000000000000003E-3</v>
      </c>
      <c r="EA11" s="278">
        <v>4.5999999999999999E-3</v>
      </c>
      <c r="EB11" s="278">
        <v>5.8999999999999999E-3</v>
      </c>
      <c r="EC11" s="278">
        <v>6.1999999999999998E-3</v>
      </c>
      <c r="ED11" s="278">
        <v>7.3000000000000001E-3</v>
      </c>
      <c r="EE11" s="278">
        <v>6.3E-3</v>
      </c>
      <c r="EF11" s="278">
        <v>6.4999999999999997E-3</v>
      </c>
      <c r="EG11" s="278">
        <v>5.1999999999999998E-3</v>
      </c>
      <c r="EH11" s="278">
        <v>5.7999999999999996E-3</v>
      </c>
      <c r="EI11" s="278">
        <v>8.0999999999999996E-3</v>
      </c>
      <c r="EJ11" s="278">
        <v>9.1000000000000004E-3</v>
      </c>
      <c r="EK11" s="278">
        <v>8.5000000000000006E-3</v>
      </c>
      <c r="EL11" s="278">
        <v>8.9999999999999993E-3</v>
      </c>
      <c r="EM11" s="278">
        <v>8.3000000000000001E-3</v>
      </c>
      <c r="EN11" s="278">
        <v>5.7999999999999996E-3</v>
      </c>
      <c r="EO11" s="278">
        <v>6.0000000000000001E-3</v>
      </c>
      <c r="EP11" s="278">
        <v>7.1000000000000004E-3</v>
      </c>
      <c r="EQ11" s="278">
        <v>7.4999999999999997E-3</v>
      </c>
      <c r="ER11" s="278">
        <v>9.5999999999999992E-3</v>
      </c>
      <c r="ES11" s="278">
        <v>7.9000000000000008E-3</v>
      </c>
      <c r="ET11" s="278">
        <v>1.03E-2</v>
      </c>
      <c r="EU11" s="278">
        <v>5.7000000000000002E-3</v>
      </c>
      <c r="EV11" s="278">
        <v>6.6E-3</v>
      </c>
      <c r="EW11" s="278">
        <v>8.2000000000000007E-3</v>
      </c>
      <c r="EX11" s="278">
        <v>8.5000000000000006E-3</v>
      </c>
      <c r="EY11" s="278">
        <v>8.6999999999999994E-3</v>
      </c>
      <c r="EZ11" s="278">
        <v>8.8000000000000005E-3</v>
      </c>
      <c r="FA11" s="278">
        <v>6.3E-3</v>
      </c>
      <c r="FB11" s="278">
        <v>6.8999999999999999E-3</v>
      </c>
      <c r="FC11" s="278">
        <v>6.7000000000000002E-3</v>
      </c>
      <c r="FD11" s="278">
        <v>7.4000000000000003E-3</v>
      </c>
      <c r="FE11" s="278">
        <v>5.4000000000000003E-3</v>
      </c>
      <c r="FF11" s="278">
        <v>5.4999999999999997E-3</v>
      </c>
      <c r="FG11" s="278">
        <v>7.4000000000000003E-3</v>
      </c>
      <c r="FH11" s="278">
        <v>5.4000000000000003E-3</v>
      </c>
      <c r="FI11" s="278">
        <v>5.4999999999999997E-3</v>
      </c>
      <c r="FJ11" s="278">
        <v>5.8999999999999999E-3</v>
      </c>
      <c r="FK11" s="278">
        <v>5.7999999999999996E-3</v>
      </c>
      <c r="FL11" s="278">
        <v>6.0000000000000001E-3</v>
      </c>
      <c r="FM11" s="278">
        <v>6.3E-3</v>
      </c>
      <c r="FN11" s="278">
        <v>6.3E-3</v>
      </c>
      <c r="FO11" s="278">
        <v>6.0000000000000001E-3</v>
      </c>
      <c r="FP11" s="278">
        <v>5.1000000000000004E-3</v>
      </c>
      <c r="FQ11" s="278">
        <v>5.4000000000000003E-3</v>
      </c>
      <c r="FR11" s="278">
        <v>4.8999999999999998E-3</v>
      </c>
      <c r="FS11" s="278">
        <v>4.4999999999999997E-3</v>
      </c>
      <c r="FT11" s="278">
        <v>4.4999999999999997E-3</v>
      </c>
      <c r="FU11" s="278">
        <v>5.1000000000000004E-3</v>
      </c>
      <c r="FV11" s="278">
        <v>3.7000000000000002E-3</v>
      </c>
      <c r="FW11" s="278">
        <v>3.2000000000000002E-3</v>
      </c>
      <c r="FX11" s="278">
        <v>3.5999999999999999E-3</v>
      </c>
      <c r="FY11" s="278">
        <v>3.3E-3</v>
      </c>
      <c r="FZ11" s="278">
        <v>5.1000000000000004E-3</v>
      </c>
      <c r="GA11" s="278">
        <v>5.3E-3</v>
      </c>
      <c r="GB11" s="278">
        <v>5.4999999999999997E-3</v>
      </c>
      <c r="GC11" s="278">
        <v>5.1999999999999998E-3</v>
      </c>
      <c r="GD11" s="278">
        <v>5.1999999999999998E-3</v>
      </c>
      <c r="GE11" s="278">
        <v>6.4999999999999997E-3</v>
      </c>
      <c r="GF11" s="278">
        <v>6.8999999999999999E-3</v>
      </c>
      <c r="GG11" s="278">
        <v>5.8999999999999999E-3</v>
      </c>
      <c r="GH11" s="278">
        <v>7.1999999999999998E-3</v>
      </c>
      <c r="GI11" s="278">
        <v>6.4999999999999997E-3</v>
      </c>
      <c r="GJ11" s="278">
        <v>7.4999999999999997E-3</v>
      </c>
      <c r="GK11" s="278">
        <v>6.7000000000000002E-3</v>
      </c>
      <c r="GL11" s="278">
        <v>6.4999999999999997E-3</v>
      </c>
      <c r="GM11" s="278">
        <v>6.7999999999999996E-3</v>
      </c>
      <c r="GN11" s="278">
        <v>6.1999999999999998E-3</v>
      </c>
      <c r="GO11" s="278">
        <v>6.7999999999999996E-3</v>
      </c>
      <c r="GP11" s="278">
        <v>7.0000000000000001E-3</v>
      </c>
      <c r="GQ11" s="278">
        <v>6.1999999999999998E-3</v>
      </c>
      <c r="GR11" s="278">
        <v>5.4000000000000003E-3</v>
      </c>
      <c r="GS11" s="278">
        <v>5.7000000000000002E-3</v>
      </c>
      <c r="GT11" s="278">
        <v>7.1000000000000004E-3</v>
      </c>
      <c r="GU11" s="278">
        <v>6.4999999999999997E-3</v>
      </c>
      <c r="GV11" s="278">
        <v>6.8999999999999999E-3</v>
      </c>
      <c r="GW11" s="278">
        <v>6.1000000000000004E-3</v>
      </c>
      <c r="GX11" s="278">
        <v>5.7000000000000002E-3</v>
      </c>
      <c r="GY11" s="278">
        <v>4.5999999999999999E-3</v>
      </c>
      <c r="GZ11" s="278">
        <v>4.8999999999999998E-3</v>
      </c>
      <c r="HA11" s="278">
        <v>7.0000000000000001E-3</v>
      </c>
      <c r="HB11" s="278">
        <v>6.4999999999999997E-3</v>
      </c>
      <c r="HC11" s="278">
        <v>5.0000000000000001E-3</v>
      </c>
      <c r="HD11" s="278">
        <v>6.0000000000000001E-3</v>
      </c>
      <c r="HE11" s="278">
        <v>6.1999999999999998E-3</v>
      </c>
      <c r="HF11" s="278">
        <v>4.8999999999999998E-3</v>
      </c>
      <c r="HG11" s="278">
        <v>5.5999999999999999E-3</v>
      </c>
      <c r="HH11" s="278">
        <v>6.6E-3</v>
      </c>
      <c r="HI11" s="278">
        <v>7.3000000000000001E-3</v>
      </c>
      <c r="HJ11" s="278">
        <v>6.8999999999999999E-3</v>
      </c>
      <c r="HK11" s="278">
        <v>6.4999999999999997E-3</v>
      </c>
      <c r="HL11" s="278">
        <v>6.7000000000000002E-3</v>
      </c>
      <c r="HM11" s="278">
        <v>7.1000000000000004E-3</v>
      </c>
      <c r="HN11" s="278">
        <v>4.0000000000000001E-3</v>
      </c>
      <c r="HO11" s="278">
        <v>3.8E-3</v>
      </c>
      <c r="HP11" s="278">
        <v>4.7999999999999996E-3</v>
      </c>
      <c r="HR11" s="276"/>
      <c r="HS11" s="278">
        <v>6.1999999999999998E-3</v>
      </c>
      <c r="HT11" s="278">
        <v>5.7999999999999996E-3</v>
      </c>
      <c r="HU11" s="278">
        <v>5.7999999999999996E-3</v>
      </c>
      <c r="HV11" s="278">
        <v>5.4000000000000003E-3</v>
      </c>
      <c r="HW11" s="278">
        <v>6.0000000000000001E-3</v>
      </c>
      <c r="HX11" s="278">
        <v>6.1000000000000004E-3</v>
      </c>
      <c r="HY11" s="278">
        <v>6.7999999999999996E-3</v>
      </c>
      <c r="HZ11" s="278">
        <v>5.8999999999999999E-3</v>
      </c>
      <c r="IA11" s="278">
        <v>8.5000000000000006E-3</v>
      </c>
      <c r="IB11" s="278">
        <v>8.2000000000000007E-3</v>
      </c>
      <c r="IC11" s="278">
        <v>4.4999999999999997E-3</v>
      </c>
      <c r="ID11" s="278">
        <v>5.7999999999999996E-3</v>
      </c>
      <c r="IE11" s="278">
        <v>7.4000000000000003E-3</v>
      </c>
      <c r="IF11" s="278">
        <v>6.7999999999999996E-3</v>
      </c>
      <c r="IG11" s="278">
        <v>5.8999999999999999E-3</v>
      </c>
      <c r="IH11" s="278">
        <v>6.4999999999999997E-3</v>
      </c>
      <c r="II11" s="278">
        <v>5.8999999999999999E-3</v>
      </c>
      <c r="IJ11" s="278">
        <v>4.1000000000000003E-3</v>
      </c>
      <c r="IK11" s="278">
        <v>4.5999999999999999E-3</v>
      </c>
      <c r="IL11" s="278">
        <v>4.7999999999999996E-3</v>
      </c>
      <c r="IM11" s="278">
        <v>5.4000000000000003E-3</v>
      </c>
      <c r="IN11" s="278">
        <v>6.7999999999999996E-3</v>
      </c>
      <c r="IO11" s="278">
        <v>6.7999999999999996E-3</v>
      </c>
      <c r="IP11" s="278">
        <v>4.1000000000000003E-3</v>
      </c>
      <c r="IQ11" s="278">
        <v>3.8E-3</v>
      </c>
      <c r="IR11" s="278">
        <v>5.4000000000000003E-3</v>
      </c>
      <c r="IS11" s="278">
        <v>6.7999999999999996E-3</v>
      </c>
      <c r="IT11" s="278">
        <v>7.6E-3</v>
      </c>
      <c r="IU11" s="278">
        <v>5.7000000000000002E-3</v>
      </c>
      <c r="IV11" s="278">
        <v>7.3000000000000001E-3</v>
      </c>
      <c r="IW11" s="278">
        <v>5.1000000000000004E-3</v>
      </c>
      <c r="IX11" s="278">
        <v>4.1000000000000003E-3</v>
      </c>
      <c r="IY11" s="278">
        <v>4.8999999999999998E-3</v>
      </c>
      <c r="IZ11" s="278">
        <v>6.1999999999999998E-3</v>
      </c>
      <c r="JA11" s="278">
        <v>4.4999999999999997E-3</v>
      </c>
      <c r="JB11" s="278">
        <v>6.7000000000000002E-3</v>
      </c>
      <c r="JC11" s="278">
        <v>7.4000000000000003E-3</v>
      </c>
      <c r="JD11" s="278">
        <v>5.1999999999999998E-3</v>
      </c>
      <c r="JE11" s="278">
        <v>3.8999999999999998E-3</v>
      </c>
      <c r="JF11" s="278">
        <v>4.8999999999999998E-3</v>
      </c>
      <c r="JG11" s="278">
        <v>5.7999999999999996E-3</v>
      </c>
      <c r="JH11" s="278">
        <v>6.8999999999999999E-3</v>
      </c>
      <c r="JI11" s="278">
        <v>6.4000000000000003E-3</v>
      </c>
      <c r="JJ11" s="278">
        <v>6.1000000000000004E-3</v>
      </c>
      <c r="JK11" s="278">
        <v>6.7000000000000002E-3</v>
      </c>
      <c r="JL11" s="278">
        <v>4.8999999999999998E-3</v>
      </c>
      <c r="JM11" s="278">
        <v>5.4999999999999997E-3</v>
      </c>
      <c r="JN11" s="278">
        <v>6.4000000000000003E-3</v>
      </c>
      <c r="JO11" s="278">
        <v>8.2000000000000007E-3</v>
      </c>
      <c r="JP11" s="278">
        <v>5.1999999999999998E-3</v>
      </c>
      <c r="JQ11" s="278">
        <v>6.0000000000000001E-3</v>
      </c>
      <c r="JR11" s="278">
        <v>6.4999999999999997E-3</v>
      </c>
      <c r="JS11" s="278">
        <v>4.8999999999999998E-3</v>
      </c>
      <c r="JT11" s="278">
        <v>5.3E-3</v>
      </c>
      <c r="JU11" s="278">
        <v>5.4000000000000003E-3</v>
      </c>
      <c r="JV11" s="278">
        <v>7.4999999999999997E-3</v>
      </c>
      <c r="JW11" s="278">
        <v>8.0000000000000002E-3</v>
      </c>
      <c r="JX11" s="278">
        <v>7.1999999999999998E-3</v>
      </c>
      <c r="JY11" s="278">
        <v>7.1999999999999998E-3</v>
      </c>
      <c r="JZ11" s="278">
        <v>4.4000000000000003E-3</v>
      </c>
      <c r="KA11" s="278">
        <v>5.0000000000000001E-3</v>
      </c>
      <c r="KB11" s="278">
        <v>6.1999999999999998E-3</v>
      </c>
      <c r="KC11" s="278">
        <v>7.4999999999999997E-3</v>
      </c>
      <c r="KD11" s="278">
        <v>6.7000000000000002E-3</v>
      </c>
      <c r="KE11" s="278">
        <v>7.1999999999999998E-3</v>
      </c>
      <c r="KF11" s="278">
        <v>6.4000000000000003E-3</v>
      </c>
      <c r="KG11" s="278">
        <v>4.5999999999999999E-3</v>
      </c>
      <c r="KH11" s="278">
        <v>5.4999999999999997E-3</v>
      </c>
      <c r="KI11" s="278">
        <v>6.6E-3</v>
      </c>
      <c r="KJ11" s="278">
        <v>6.6E-3</v>
      </c>
      <c r="KK11" s="278">
        <v>7.6E-3</v>
      </c>
      <c r="KL11" s="278">
        <v>8.3999999999999995E-3</v>
      </c>
      <c r="KM11" s="278">
        <v>6.6E-3</v>
      </c>
      <c r="KN11" s="278">
        <v>4.1000000000000003E-3</v>
      </c>
      <c r="KO11" s="278">
        <v>4.8999999999999998E-3</v>
      </c>
      <c r="KP11" s="278">
        <v>5.7000000000000002E-3</v>
      </c>
      <c r="KQ11" s="278">
        <v>6.3E-3</v>
      </c>
      <c r="KR11" s="278">
        <v>8.2000000000000007E-3</v>
      </c>
      <c r="KS11" s="278">
        <v>6.6E-3</v>
      </c>
      <c r="KT11" s="278">
        <v>7.9000000000000008E-3</v>
      </c>
      <c r="KU11" s="278">
        <v>4.4000000000000003E-3</v>
      </c>
      <c r="KV11" s="278">
        <v>5.3E-3</v>
      </c>
      <c r="KW11" s="278">
        <v>5.0000000000000001E-3</v>
      </c>
      <c r="KX11" s="278">
        <v>5.3E-3</v>
      </c>
      <c r="KY11" s="278">
        <v>6.4999999999999997E-3</v>
      </c>
      <c r="KZ11" s="278">
        <v>3.8E-3</v>
      </c>
      <c r="LA11" s="278">
        <v>4.0000000000000001E-3</v>
      </c>
      <c r="LB11" s="278">
        <v>3.3E-3</v>
      </c>
      <c r="LC11" s="278">
        <v>3.5000000000000001E-3</v>
      </c>
      <c r="LD11" s="278">
        <v>3.8E-3</v>
      </c>
      <c r="LE11" s="278">
        <v>3.8999999999999998E-3</v>
      </c>
      <c r="LF11" s="278">
        <v>3.8999999999999998E-3</v>
      </c>
      <c r="LG11" s="278">
        <v>4.5999999999999999E-3</v>
      </c>
      <c r="LH11" s="278">
        <v>4.4999999999999997E-3</v>
      </c>
      <c r="LI11" s="278">
        <v>5.4999999999999997E-3</v>
      </c>
      <c r="LJ11" s="278">
        <v>4.4000000000000003E-3</v>
      </c>
      <c r="LK11" s="278">
        <v>5.7999999999999996E-3</v>
      </c>
      <c r="LL11" s="278">
        <v>7.6E-3</v>
      </c>
      <c r="LM11" s="278">
        <v>5.4999999999999997E-3</v>
      </c>
      <c r="LN11" s="278">
        <v>5.1000000000000004E-3</v>
      </c>
      <c r="LO11" s="278">
        <v>4.5999999999999999E-3</v>
      </c>
      <c r="LP11" s="278">
        <v>3.5999999999999999E-3</v>
      </c>
      <c r="LQ11" s="278">
        <v>3.8999999999999998E-3</v>
      </c>
      <c r="LR11" s="278">
        <v>4.7999999999999996E-3</v>
      </c>
      <c r="LS11" s="278">
        <v>6.1000000000000004E-3</v>
      </c>
      <c r="LT11" s="278">
        <v>6.3E-3</v>
      </c>
      <c r="LU11" s="278">
        <v>5.7999999999999996E-3</v>
      </c>
      <c r="LV11" s="278">
        <v>5.8999999999999999E-3</v>
      </c>
      <c r="LW11" s="278">
        <v>3.3E-3</v>
      </c>
      <c r="LX11" s="278">
        <v>3.5999999999999999E-3</v>
      </c>
      <c r="LY11" s="278">
        <v>5.1999999999999998E-3</v>
      </c>
      <c r="LZ11" s="278">
        <v>5.1999999999999998E-3</v>
      </c>
      <c r="MA11" s="278">
        <v>3.7000000000000002E-3</v>
      </c>
      <c r="MB11" s="278">
        <v>4.0000000000000001E-3</v>
      </c>
      <c r="MC11" s="278">
        <v>2.8E-3</v>
      </c>
      <c r="MD11" s="278">
        <v>3.7000000000000002E-3</v>
      </c>
      <c r="ME11" s="278">
        <v>4.4000000000000003E-3</v>
      </c>
      <c r="MF11" s="278">
        <v>5.1999999999999998E-3</v>
      </c>
      <c r="MG11" s="278">
        <v>5.4999999999999997E-3</v>
      </c>
      <c r="MH11" s="278">
        <v>5.7000000000000002E-3</v>
      </c>
      <c r="MI11" s="278">
        <v>4.8999999999999998E-3</v>
      </c>
      <c r="MJ11" s="278">
        <v>3.3E-3</v>
      </c>
      <c r="MK11" s="278">
        <v>2.8999999999999998E-3</v>
      </c>
      <c r="ML11" s="278">
        <v>2.5999999999999999E-3</v>
      </c>
      <c r="MM11" s="278">
        <v>2.8E-3</v>
      </c>
      <c r="MN11" s="278">
        <v>2.8999999999999998E-3</v>
      </c>
      <c r="MO11" s="278">
        <v>3.5999999999999999E-3</v>
      </c>
      <c r="MP11" s="278">
        <v>3.5000000000000001E-3</v>
      </c>
      <c r="MQ11" s="278">
        <v>3.7000000000000002E-3</v>
      </c>
      <c r="MR11" s="278">
        <v>3.2000000000000002E-3</v>
      </c>
      <c r="MS11" s="278">
        <v>3.3999999999999998E-3</v>
      </c>
      <c r="MT11" s="278">
        <v>3.0000000000000001E-3</v>
      </c>
      <c r="MU11" s="278">
        <v>3.3E-3</v>
      </c>
      <c r="MV11" s="278">
        <v>3.7000000000000002E-3</v>
      </c>
      <c r="MW11" s="278">
        <v>3.2000000000000002E-3</v>
      </c>
      <c r="MX11" s="278">
        <v>3.8E-3</v>
      </c>
      <c r="MY11" s="278">
        <v>3.2000000000000002E-3</v>
      </c>
      <c r="MZ11" s="278">
        <v>3.2000000000000002E-3</v>
      </c>
      <c r="NA11" s="278">
        <v>3.8E-3</v>
      </c>
      <c r="NB11" s="278">
        <v>3.0999999999999999E-3</v>
      </c>
      <c r="NC11" s="278">
        <v>3.8E-3</v>
      </c>
      <c r="ND11" s="278">
        <v>3.8E-3</v>
      </c>
      <c r="NE11" s="278">
        <v>3.8E-3</v>
      </c>
      <c r="NF11" s="278">
        <v>3.5999999999999999E-3</v>
      </c>
      <c r="NG11" s="278">
        <v>3.2000000000000002E-3</v>
      </c>
      <c r="NH11" s="278">
        <v>3.7000000000000002E-3</v>
      </c>
      <c r="NI11" s="278">
        <v>3.5000000000000001E-3</v>
      </c>
      <c r="NJ11" s="278">
        <v>3.5000000000000001E-3</v>
      </c>
      <c r="NK11" s="278">
        <v>4.0000000000000001E-3</v>
      </c>
      <c r="NL11" s="278">
        <v>4.0000000000000001E-3</v>
      </c>
      <c r="NM11" s="278">
        <v>3.3E-3</v>
      </c>
      <c r="NN11" s="278">
        <v>3.5000000000000001E-3</v>
      </c>
      <c r="NO11" s="278">
        <v>3.3999999999999998E-3</v>
      </c>
      <c r="NP11" s="278">
        <v>3.7000000000000002E-3</v>
      </c>
      <c r="NQ11" s="278">
        <v>4.1000000000000003E-3</v>
      </c>
      <c r="NR11" s="278">
        <v>4.0000000000000001E-3</v>
      </c>
      <c r="NS11" s="278">
        <v>4.1999999999999997E-3</v>
      </c>
      <c r="NT11" s="278">
        <v>4.0000000000000001E-3</v>
      </c>
      <c r="NU11" s="278">
        <v>4.0000000000000001E-3</v>
      </c>
      <c r="NV11" s="278">
        <v>4.1000000000000003E-3</v>
      </c>
      <c r="NW11" s="278">
        <v>4.1000000000000003E-3</v>
      </c>
      <c r="NX11" s="278">
        <v>4.7000000000000002E-3</v>
      </c>
      <c r="NY11" s="278">
        <v>4.1000000000000003E-3</v>
      </c>
      <c r="NZ11" s="278">
        <v>4.1999999999999997E-3</v>
      </c>
      <c r="OA11" s="278">
        <v>4.3E-3</v>
      </c>
      <c r="OB11" s="278">
        <v>4.3E-3</v>
      </c>
      <c r="OC11" s="278">
        <v>4.4999999999999997E-3</v>
      </c>
      <c r="OD11" s="278">
        <v>4.7000000000000002E-3</v>
      </c>
      <c r="OE11" s="278">
        <v>5.0000000000000001E-3</v>
      </c>
      <c r="OF11" s="278">
        <v>5.0000000000000001E-3</v>
      </c>
      <c r="OG11" s="278">
        <v>4.4999999999999997E-3</v>
      </c>
      <c r="OH11" s="278">
        <v>4.3E-3</v>
      </c>
      <c r="OI11" s="278">
        <v>4.4000000000000003E-3</v>
      </c>
      <c r="OJ11" s="278">
        <v>4.7999999999999996E-3</v>
      </c>
      <c r="OK11" s="278">
        <v>5.3E-3</v>
      </c>
      <c r="OL11" s="278">
        <v>6.0000000000000001E-3</v>
      </c>
      <c r="OM11" s="278">
        <v>6.0000000000000001E-3</v>
      </c>
      <c r="ON11" s="278">
        <v>6.3E-3</v>
      </c>
      <c r="OO11" s="278">
        <v>5.7999999999999996E-3</v>
      </c>
      <c r="OP11" s="278">
        <v>6.1000000000000004E-3</v>
      </c>
      <c r="OQ11" s="278">
        <v>7.4999999999999997E-3</v>
      </c>
      <c r="OR11" s="278">
        <v>6.4999999999999997E-3</v>
      </c>
      <c r="OS11" s="278">
        <v>6.7999999999999996E-3</v>
      </c>
      <c r="OT11" s="278">
        <v>8.0000000000000002E-3</v>
      </c>
      <c r="OU11" s="278">
        <v>7.7999999999999996E-3</v>
      </c>
      <c r="OV11" s="278">
        <v>7.7999999999999996E-3</v>
      </c>
      <c r="OW11" s="278">
        <v>8.0999999999999996E-3</v>
      </c>
      <c r="OX11" s="278">
        <v>8.9999999999999993E-3</v>
      </c>
      <c r="OY11" s="278">
        <v>9.4000000000000004E-3</v>
      </c>
      <c r="OZ11" s="278">
        <v>9.4999999999999998E-3</v>
      </c>
      <c r="PA11" s="278">
        <v>1.0800000000000001E-2</v>
      </c>
      <c r="PB11" s="278">
        <v>1.0500000000000001E-2</v>
      </c>
      <c r="PC11" s="278">
        <v>7.1999999999999998E-3</v>
      </c>
      <c r="PD11" s="278">
        <v>8.0999999999999996E-3</v>
      </c>
      <c r="PE11" s="278">
        <v>1.0999999999999999E-2</v>
      </c>
      <c r="PF11" s="278">
        <v>1.15E-2</v>
      </c>
      <c r="PG11" s="278">
        <v>1.0999999999999999E-2</v>
      </c>
      <c r="PH11" s="278">
        <v>9.9000000000000008E-3</v>
      </c>
      <c r="PI11" s="278">
        <v>9.4999999999999998E-3</v>
      </c>
      <c r="PJ11" s="278">
        <v>5.5999999999999999E-3</v>
      </c>
      <c r="PK11" s="278">
        <v>6.8999999999999999E-3</v>
      </c>
      <c r="PL11" s="278">
        <v>9.7999999999999997E-3</v>
      </c>
      <c r="PM11" s="278">
        <v>9.7999999999999997E-3</v>
      </c>
      <c r="PN11" s="278">
        <v>1.14E-2</v>
      </c>
      <c r="PO11" s="278">
        <v>1.3899999999999999E-2</v>
      </c>
      <c r="PP11" s="278">
        <v>1.2E-2</v>
      </c>
      <c r="PQ11" s="278">
        <v>7.1999999999999998E-3</v>
      </c>
      <c r="PR11" s="278">
        <v>8.3000000000000001E-3</v>
      </c>
      <c r="PS11" s="278">
        <v>1.11E-2</v>
      </c>
      <c r="PT11" s="278">
        <v>1.06E-2</v>
      </c>
      <c r="PU11" s="278">
        <v>1.01E-2</v>
      </c>
      <c r="PV11" s="278">
        <v>7.7999999999999996E-3</v>
      </c>
      <c r="PW11" s="278">
        <v>5.1000000000000004E-3</v>
      </c>
      <c r="PX11" s="278">
        <v>6.1999999999999998E-3</v>
      </c>
      <c r="PY11" s="278">
        <v>6.4999999999999997E-3</v>
      </c>
      <c r="PZ11" s="278">
        <v>8.5000000000000006E-3</v>
      </c>
      <c r="QA11" s="278">
        <v>8.6E-3</v>
      </c>
      <c r="QB11" s="278">
        <v>1.0999999999999999E-2</v>
      </c>
      <c r="QC11" s="278">
        <v>1.1299999999999999E-2</v>
      </c>
      <c r="QD11" s="278">
        <v>1.24E-2</v>
      </c>
      <c r="QE11" s="278">
        <v>8.8000000000000005E-3</v>
      </c>
      <c r="QF11" s="278">
        <v>1.09E-2</v>
      </c>
      <c r="QG11" s="278">
        <v>1.4800000000000001E-2</v>
      </c>
      <c r="QH11" s="278">
        <v>1.49E-2</v>
      </c>
      <c r="QI11" s="278">
        <v>1.01E-2</v>
      </c>
      <c r="QJ11" s="278">
        <v>1.11E-2</v>
      </c>
      <c r="QK11" s="278">
        <v>1.06E-2</v>
      </c>
      <c r="QL11" s="278">
        <v>6.8999999999999999E-3</v>
      </c>
      <c r="QM11" s="278">
        <v>7.9000000000000008E-3</v>
      </c>
      <c r="QN11" s="278">
        <v>1.1299999999999999E-2</v>
      </c>
      <c r="QO11" s="278">
        <v>1.18E-2</v>
      </c>
      <c r="QP11" s="278">
        <v>1.4800000000000001E-2</v>
      </c>
      <c r="QQ11" s="278">
        <v>1.2200000000000001E-2</v>
      </c>
      <c r="QR11" s="278">
        <v>1.2800000000000001E-2</v>
      </c>
      <c r="QS11" s="278">
        <v>8.0000000000000002E-3</v>
      </c>
      <c r="QT11" s="278">
        <v>8.9999999999999993E-3</v>
      </c>
      <c r="QU11" s="278">
        <v>1.3599999999999999E-2</v>
      </c>
      <c r="QV11" s="278">
        <v>7.7999999999999996E-3</v>
      </c>
      <c r="QW11" s="278">
        <v>7.1999999999999998E-3</v>
      </c>
      <c r="QX11" s="278">
        <v>6.3E-3</v>
      </c>
      <c r="QY11" s="278">
        <v>5.8999999999999999E-3</v>
      </c>
      <c r="QZ11" s="278">
        <v>5.0000000000000001E-3</v>
      </c>
      <c r="RA11" s="278">
        <v>3.3E-3</v>
      </c>
      <c r="RB11" s="278">
        <v>3.8E-3</v>
      </c>
      <c r="RC11" s="278">
        <v>4.1999999999999997E-3</v>
      </c>
    </row>
    <row r="12" spans="1:471">
      <c r="A12">
        <v>11</v>
      </c>
      <c r="B12" s="276" t="s">
        <v>663</v>
      </c>
      <c r="C12" s="276"/>
      <c r="D12" s="276"/>
      <c r="E12" s="276"/>
      <c r="F12" s="276"/>
      <c r="G12" s="276"/>
      <c r="H12" s="301">
        <v>0</v>
      </c>
      <c r="I12" s="301">
        <v>0</v>
      </c>
      <c r="J12" s="301">
        <v>0</v>
      </c>
      <c r="K12" s="301">
        <v>0</v>
      </c>
      <c r="L12" s="301">
        <v>0</v>
      </c>
      <c r="M12" s="301">
        <v>0</v>
      </c>
      <c r="N12" s="278">
        <v>1.6999999999999999E-3</v>
      </c>
      <c r="O12" s="278">
        <v>2.0999999999999999E-3</v>
      </c>
      <c r="P12" s="278">
        <v>2E-3</v>
      </c>
      <c r="Q12" s="278">
        <v>2.0999999999999999E-3</v>
      </c>
      <c r="R12" s="278">
        <v>1.8E-3</v>
      </c>
      <c r="S12" s="278">
        <v>1.6999999999999999E-3</v>
      </c>
      <c r="T12" s="278">
        <v>1.8E-3</v>
      </c>
      <c r="U12" s="278">
        <v>2.0999999999999999E-3</v>
      </c>
      <c r="V12" s="278">
        <v>2.0999999999999999E-3</v>
      </c>
      <c r="W12" s="278">
        <v>1.8E-3</v>
      </c>
      <c r="X12" s="278">
        <v>2E-3</v>
      </c>
      <c r="Y12" s="278">
        <v>1.4E-3</v>
      </c>
      <c r="Z12" s="278">
        <v>1.4E-3</v>
      </c>
      <c r="AA12" s="278">
        <v>1.8E-3</v>
      </c>
      <c r="AB12" s="278">
        <v>2.0999999999999999E-3</v>
      </c>
      <c r="AC12" s="278">
        <v>2.2000000000000001E-3</v>
      </c>
      <c r="AD12" s="278">
        <v>1.8E-3</v>
      </c>
      <c r="AE12" s="278">
        <v>1.9E-3</v>
      </c>
      <c r="AF12" s="278">
        <v>1.6000000000000001E-3</v>
      </c>
      <c r="AG12" s="278">
        <v>1.6000000000000001E-3</v>
      </c>
      <c r="AH12" s="278">
        <v>2E-3</v>
      </c>
      <c r="AI12" s="278">
        <v>2.0999999999999999E-3</v>
      </c>
      <c r="AJ12" s="278">
        <v>2.3E-3</v>
      </c>
      <c r="AK12" s="278">
        <v>2.8999999999999998E-3</v>
      </c>
      <c r="AL12" s="278">
        <v>2.2000000000000001E-3</v>
      </c>
      <c r="AM12" s="278">
        <v>2.3E-3</v>
      </c>
      <c r="AN12" s="278">
        <v>2.5000000000000001E-3</v>
      </c>
      <c r="AO12" s="278">
        <v>2.8E-3</v>
      </c>
      <c r="AP12" s="278">
        <v>2.3999999999999998E-3</v>
      </c>
      <c r="AQ12" s="278">
        <v>3.0000000000000001E-3</v>
      </c>
      <c r="AR12" s="278">
        <v>2.8E-3</v>
      </c>
      <c r="AS12" s="278">
        <v>3.5000000000000001E-3</v>
      </c>
      <c r="AT12" s="278">
        <v>3.0000000000000001E-3</v>
      </c>
      <c r="AU12" s="278">
        <v>3.0000000000000001E-3</v>
      </c>
      <c r="AV12" s="278">
        <v>3.5000000000000001E-3</v>
      </c>
      <c r="AW12" s="278">
        <v>3.0999999999999999E-3</v>
      </c>
      <c r="AX12" s="278">
        <v>3.0999999999999999E-3</v>
      </c>
      <c r="AY12" s="278">
        <v>2.7000000000000001E-3</v>
      </c>
      <c r="AZ12" s="278">
        <v>2E-3</v>
      </c>
      <c r="BA12" s="278">
        <v>1.9E-3</v>
      </c>
      <c r="BB12" s="278">
        <v>2.0999999999999999E-3</v>
      </c>
      <c r="BC12" s="278">
        <v>2.8999999999999998E-3</v>
      </c>
      <c r="BD12" s="278">
        <v>2.5999999999999999E-3</v>
      </c>
      <c r="BE12" s="278">
        <v>2.5999999999999999E-3</v>
      </c>
      <c r="BF12" s="278">
        <v>3.0999999999999999E-3</v>
      </c>
      <c r="BG12" s="278">
        <v>3.2000000000000002E-3</v>
      </c>
      <c r="BH12" s="278">
        <v>1.6999999999999999E-3</v>
      </c>
      <c r="BI12" s="278">
        <v>1.9E-3</v>
      </c>
      <c r="BJ12" s="278">
        <v>2.5999999999999999E-3</v>
      </c>
      <c r="BK12" s="278">
        <v>3.0000000000000001E-3</v>
      </c>
      <c r="BL12" s="278">
        <v>2.3E-3</v>
      </c>
      <c r="BM12" s="278">
        <v>2.7000000000000001E-3</v>
      </c>
      <c r="BN12" s="278">
        <v>2.7000000000000001E-3</v>
      </c>
      <c r="BO12" s="278">
        <v>1.6000000000000001E-3</v>
      </c>
      <c r="BP12" s="278">
        <v>2E-3</v>
      </c>
      <c r="BQ12" s="278">
        <v>2.5999999999999999E-3</v>
      </c>
      <c r="BR12" s="278">
        <v>2.5999999999999999E-3</v>
      </c>
      <c r="BS12" s="278">
        <v>2E-3</v>
      </c>
      <c r="BT12" s="278">
        <v>2.5000000000000001E-3</v>
      </c>
      <c r="BU12" s="278">
        <v>2.0999999999999999E-3</v>
      </c>
      <c r="BV12" s="278">
        <v>1.9E-3</v>
      </c>
      <c r="BW12" s="278">
        <v>2.3E-3</v>
      </c>
      <c r="BX12" s="278">
        <v>2.7000000000000001E-3</v>
      </c>
      <c r="BY12" s="278">
        <v>2.8E-3</v>
      </c>
      <c r="BZ12" s="278">
        <v>3.3999999999999998E-3</v>
      </c>
      <c r="CA12" s="278">
        <v>2.8E-3</v>
      </c>
      <c r="CB12" s="278">
        <v>2.5999999999999999E-3</v>
      </c>
      <c r="CC12" s="278">
        <v>1.6999999999999999E-3</v>
      </c>
      <c r="CD12" s="278">
        <v>2.3999999999999998E-3</v>
      </c>
      <c r="CE12" s="278">
        <v>3.5000000000000001E-3</v>
      </c>
      <c r="CF12" s="278">
        <v>3.3E-3</v>
      </c>
      <c r="CG12" s="278">
        <v>2.3E-3</v>
      </c>
      <c r="CH12" s="278">
        <v>3.0000000000000001E-3</v>
      </c>
      <c r="CI12" s="278">
        <v>2.8999999999999998E-3</v>
      </c>
      <c r="CJ12" s="278">
        <v>1.6999999999999999E-3</v>
      </c>
      <c r="CK12" s="278">
        <v>2E-3</v>
      </c>
      <c r="CL12" s="278">
        <v>2.3E-3</v>
      </c>
      <c r="CM12" s="278">
        <v>2.3999999999999998E-3</v>
      </c>
      <c r="CN12" s="278">
        <v>3.0000000000000001E-3</v>
      </c>
      <c r="CO12" s="278">
        <v>1.5E-3</v>
      </c>
      <c r="CP12" s="278">
        <v>3.5999999999999999E-3</v>
      </c>
      <c r="CQ12" s="278">
        <v>1.9E-3</v>
      </c>
      <c r="CR12" s="278">
        <v>2E-3</v>
      </c>
      <c r="CS12" s="278">
        <v>2.5000000000000001E-3</v>
      </c>
      <c r="CT12" s="278">
        <v>2.8999999999999998E-3</v>
      </c>
      <c r="CU12" s="278">
        <v>2.8999999999999998E-3</v>
      </c>
      <c r="CV12" s="278">
        <v>2.5999999999999999E-3</v>
      </c>
      <c r="CW12" s="278">
        <v>2.3E-3</v>
      </c>
      <c r="CX12" s="278">
        <v>1.4E-3</v>
      </c>
      <c r="CY12" s="278">
        <v>1.4E-3</v>
      </c>
      <c r="CZ12" s="278">
        <v>1.1999999999999999E-3</v>
      </c>
      <c r="DA12" s="278">
        <v>1.6000000000000001E-3</v>
      </c>
      <c r="DB12" s="278">
        <v>2.3999999999999998E-3</v>
      </c>
      <c r="DC12" s="278">
        <v>1.1999999999999999E-3</v>
      </c>
      <c r="DD12" s="278">
        <v>1.8E-3</v>
      </c>
      <c r="DE12" s="278">
        <v>1.2999999999999999E-3</v>
      </c>
      <c r="DF12" s="278">
        <v>1.9E-3</v>
      </c>
      <c r="DG12" s="278">
        <v>2.5000000000000001E-3</v>
      </c>
      <c r="DH12" s="278">
        <v>2.3E-3</v>
      </c>
      <c r="DI12" s="278">
        <v>3.2000000000000002E-3</v>
      </c>
      <c r="DJ12" s="278">
        <v>1.6000000000000001E-3</v>
      </c>
      <c r="DK12" s="278">
        <v>1.8E-3</v>
      </c>
      <c r="DL12" s="278">
        <v>1.9E-3</v>
      </c>
      <c r="DM12" s="278">
        <v>1.9E-3</v>
      </c>
      <c r="DN12" s="278">
        <v>2.3999999999999998E-3</v>
      </c>
      <c r="DO12" s="278">
        <v>1.8E-3</v>
      </c>
      <c r="DP12" s="278">
        <v>2.5000000000000001E-3</v>
      </c>
      <c r="DQ12" s="278">
        <v>2.7000000000000001E-3</v>
      </c>
      <c r="DR12" s="278">
        <v>2.7000000000000001E-3</v>
      </c>
      <c r="DS12" s="278">
        <v>1.6000000000000001E-3</v>
      </c>
      <c r="DT12" s="278">
        <v>2.0999999999999999E-3</v>
      </c>
      <c r="DU12" s="278">
        <v>2.3E-3</v>
      </c>
      <c r="DV12" s="278">
        <v>2.7000000000000001E-3</v>
      </c>
      <c r="DW12" s="278">
        <v>2E-3</v>
      </c>
      <c r="DX12" s="278">
        <v>2.3E-3</v>
      </c>
      <c r="DY12" s="278">
        <v>1.6000000000000001E-3</v>
      </c>
      <c r="DZ12" s="278">
        <v>2.0999999999999999E-3</v>
      </c>
      <c r="EA12" s="278">
        <v>2.0999999999999999E-3</v>
      </c>
      <c r="EB12" s="278">
        <v>2.7000000000000001E-3</v>
      </c>
      <c r="EC12" s="278">
        <v>2.8E-3</v>
      </c>
      <c r="ED12" s="278">
        <v>3.3999999999999998E-3</v>
      </c>
      <c r="EE12" s="278">
        <v>2.7000000000000001E-3</v>
      </c>
      <c r="EF12" s="278">
        <v>3.0999999999999999E-3</v>
      </c>
      <c r="EG12" s="278">
        <v>1.9E-3</v>
      </c>
      <c r="EH12" s="278">
        <v>2.2000000000000001E-3</v>
      </c>
      <c r="EI12" s="278">
        <v>2.8999999999999998E-3</v>
      </c>
      <c r="EJ12" s="278">
        <v>3.8999999999999998E-3</v>
      </c>
      <c r="EK12" s="278">
        <v>3.2000000000000002E-3</v>
      </c>
      <c r="EL12" s="278">
        <v>3.8E-3</v>
      </c>
      <c r="EM12" s="278">
        <v>3.0999999999999999E-3</v>
      </c>
      <c r="EN12" s="278">
        <v>2.0999999999999999E-3</v>
      </c>
      <c r="EO12" s="278">
        <v>2.5999999999999999E-3</v>
      </c>
      <c r="EP12" s="278">
        <v>3.3E-3</v>
      </c>
      <c r="EQ12" s="278">
        <v>3.8999999999999998E-3</v>
      </c>
      <c r="ER12" s="278">
        <v>3.5999999999999999E-3</v>
      </c>
      <c r="ES12" s="278">
        <v>3.5999999999999999E-3</v>
      </c>
      <c r="ET12" s="278">
        <v>4.1000000000000003E-3</v>
      </c>
      <c r="EU12" s="278">
        <v>2.3E-3</v>
      </c>
      <c r="EV12" s="278">
        <v>2.3999999999999998E-3</v>
      </c>
      <c r="EW12" s="278">
        <v>3.3E-3</v>
      </c>
      <c r="EX12" s="278">
        <v>4.4000000000000003E-3</v>
      </c>
      <c r="EY12" s="278">
        <v>4.4999999999999997E-3</v>
      </c>
      <c r="EZ12" s="278">
        <v>3.5000000000000001E-3</v>
      </c>
      <c r="FA12" s="278">
        <v>4.1000000000000003E-3</v>
      </c>
      <c r="FB12" s="278">
        <v>3.0999999999999999E-3</v>
      </c>
      <c r="FC12" s="278">
        <v>3.0999999999999999E-3</v>
      </c>
      <c r="FD12" s="278">
        <v>3.2000000000000002E-3</v>
      </c>
      <c r="FE12" s="278">
        <v>1.8E-3</v>
      </c>
      <c r="FF12" s="278">
        <v>2.3999999999999998E-3</v>
      </c>
      <c r="FG12" s="278">
        <v>2.3999999999999998E-3</v>
      </c>
      <c r="FH12" s="278">
        <v>2.5999999999999999E-3</v>
      </c>
      <c r="FI12" s="278">
        <v>2.3999999999999998E-3</v>
      </c>
      <c r="FJ12" s="278">
        <v>1.6999999999999999E-3</v>
      </c>
      <c r="FK12" s="278">
        <v>2E-3</v>
      </c>
      <c r="FL12" s="278">
        <v>2E-3</v>
      </c>
      <c r="FM12" s="278">
        <v>1.9E-3</v>
      </c>
      <c r="FN12" s="278">
        <v>2.3E-3</v>
      </c>
      <c r="FO12" s="278">
        <v>1.9E-3</v>
      </c>
      <c r="FP12" s="278">
        <v>1.8E-3</v>
      </c>
      <c r="FQ12" s="278">
        <v>1.8E-3</v>
      </c>
      <c r="FR12" s="278">
        <v>1.8E-3</v>
      </c>
      <c r="FS12" s="278">
        <v>1.4E-3</v>
      </c>
      <c r="FT12" s="278">
        <v>1.6000000000000001E-3</v>
      </c>
      <c r="FU12" s="278">
        <v>1.4E-3</v>
      </c>
      <c r="FV12" s="278">
        <v>1.9E-3</v>
      </c>
      <c r="FW12" s="278">
        <v>1.8E-3</v>
      </c>
      <c r="FX12" s="278">
        <v>2.3E-3</v>
      </c>
      <c r="FY12" s="278">
        <v>1.8E-3</v>
      </c>
      <c r="FZ12" s="278">
        <v>2.2000000000000001E-3</v>
      </c>
      <c r="GA12" s="278">
        <v>2.5999999999999999E-3</v>
      </c>
      <c r="GB12" s="278">
        <v>2.2000000000000001E-3</v>
      </c>
      <c r="GC12" s="278">
        <v>2.3999999999999998E-3</v>
      </c>
      <c r="GD12" s="278">
        <v>2.7000000000000001E-3</v>
      </c>
      <c r="GE12" s="278">
        <v>2.5000000000000001E-3</v>
      </c>
      <c r="GF12" s="278">
        <v>2.7000000000000001E-3</v>
      </c>
      <c r="GG12" s="278">
        <v>2.7000000000000001E-3</v>
      </c>
      <c r="GH12" s="278">
        <v>2.5999999999999999E-3</v>
      </c>
      <c r="GI12" s="278">
        <v>2.7000000000000001E-3</v>
      </c>
      <c r="GJ12" s="278">
        <v>2.8999999999999998E-3</v>
      </c>
      <c r="GK12" s="278">
        <v>2.8E-3</v>
      </c>
      <c r="GL12" s="278">
        <v>3.0000000000000001E-3</v>
      </c>
      <c r="GM12" s="278">
        <v>3.3999999999999998E-3</v>
      </c>
      <c r="GN12" s="278">
        <v>3.0999999999999999E-3</v>
      </c>
      <c r="GO12" s="278">
        <v>3.5999999999999999E-3</v>
      </c>
      <c r="GP12" s="278">
        <v>2.5999999999999999E-3</v>
      </c>
      <c r="GQ12" s="278">
        <v>2.8999999999999998E-3</v>
      </c>
      <c r="GR12" s="278">
        <v>3.3999999999999998E-3</v>
      </c>
      <c r="GS12" s="278">
        <v>3.3E-3</v>
      </c>
      <c r="GT12" s="278">
        <v>3.7000000000000002E-3</v>
      </c>
      <c r="GU12" s="278">
        <v>3.3999999999999998E-3</v>
      </c>
      <c r="GV12" s="278">
        <v>2.5000000000000001E-3</v>
      </c>
      <c r="GW12" s="278">
        <v>2.5999999999999999E-3</v>
      </c>
      <c r="GX12" s="278">
        <v>2.5000000000000001E-3</v>
      </c>
      <c r="GY12" s="278">
        <v>2.5000000000000001E-3</v>
      </c>
      <c r="GZ12" s="278">
        <v>3.0000000000000001E-3</v>
      </c>
      <c r="HA12" s="278">
        <v>2.5999999999999999E-3</v>
      </c>
      <c r="HB12" s="278">
        <v>3.3E-3</v>
      </c>
      <c r="HC12" s="278">
        <v>2.5000000000000001E-3</v>
      </c>
      <c r="HD12" s="278">
        <v>3.5000000000000001E-3</v>
      </c>
      <c r="HE12" s="278">
        <v>3.3999999999999998E-3</v>
      </c>
      <c r="HF12" s="278">
        <v>2.3999999999999998E-3</v>
      </c>
      <c r="HG12" s="278">
        <v>2.5000000000000001E-3</v>
      </c>
      <c r="HH12" s="278">
        <v>2.8E-3</v>
      </c>
      <c r="HI12" s="278">
        <v>2.8E-3</v>
      </c>
      <c r="HJ12" s="278">
        <v>3.8999999999999998E-3</v>
      </c>
      <c r="HK12" s="278">
        <v>3.0000000000000001E-3</v>
      </c>
      <c r="HL12" s="278">
        <v>3.3999999999999998E-3</v>
      </c>
      <c r="HM12" s="278">
        <v>3.3E-3</v>
      </c>
      <c r="HN12" s="278">
        <v>2.3E-3</v>
      </c>
      <c r="HO12" s="278">
        <v>1.9E-3</v>
      </c>
      <c r="HP12" s="278">
        <v>2.3999999999999998E-3</v>
      </c>
      <c r="HR12" s="276"/>
      <c r="HS12" s="278">
        <v>3.3999999999999998E-3</v>
      </c>
      <c r="HT12" s="278">
        <v>3.3999999999999998E-3</v>
      </c>
      <c r="HU12" s="278">
        <v>4.0000000000000001E-3</v>
      </c>
      <c r="HV12" s="278">
        <v>2.7000000000000001E-3</v>
      </c>
      <c r="HW12" s="278">
        <v>2.8E-3</v>
      </c>
      <c r="HX12" s="278">
        <v>3.8999999999999998E-3</v>
      </c>
      <c r="HY12" s="278">
        <v>2.5999999999999999E-3</v>
      </c>
      <c r="HZ12" s="278">
        <v>2.7000000000000001E-3</v>
      </c>
      <c r="IA12" s="278">
        <v>3.2000000000000002E-3</v>
      </c>
      <c r="IB12" s="278">
        <v>2.5000000000000001E-3</v>
      </c>
      <c r="IC12" s="278">
        <v>1.9E-3</v>
      </c>
      <c r="ID12" s="278">
        <v>2.3E-3</v>
      </c>
      <c r="IE12" s="278">
        <v>3.3E-3</v>
      </c>
      <c r="IF12" s="278">
        <v>2.8999999999999998E-3</v>
      </c>
      <c r="IG12" s="278">
        <v>3.5999999999999999E-3</v>
      </c>
      <c r="IH12" s="278">
        <v>3.0000000000000001E-3</v>
      </c>
      <c r="II12" s="278">
        <v>3.0000000000000001E-3</v>
      </c>
      <c r="IJ12" s="278">
        <v>2.3999999999999998E-3</v>
      </c>
      <c r="IK12" s="278">
        <v>2.7000000000000001E-3</v>
      </c>
      <c r="IL12" s="278">
        <v>3.0999999999999999E-3</v>
      </c>
      <c r="IM12" s="278">
        <v>4.0000000000000001E-3</v>
      </c>
      <c r="IN12" s="278">
        <v>2.7000000000000001E-3</v>
      </c>
      <c r="IO12" s="278">
        <v>3.7000000000000002E-3</v>
      </c>
      <c r="IP12" s="278">
        <v>3.3999999999999998E-3</v>
      </c>
      <c r="IQ12" s="278">
        <v>2.3E-3</v>
      </c>
      <c r="IR12" s="278">
        <v>2.3999999999999998E-3</v>
      </c>
      <c r="IS12" s="278">
        <v>3.5000000000000001E-3</v>
      </c>
      <c r="IT12" s="278">
        <v>3.0000000000000001E-3</v>
      </c>
      <c r="IU12" s="278">
        <v>3.0999999999999999E-3</v>
      </c>
      <c r="IV12" s="278">
        <v>3.7000000000000002E-3</v>
      </c>
      <c r="IW12" s="278">
        <v>2.3E-3</v>
      </c>
      <c r="IX12" s="278">
        <v>2.3E-3</v>
      </c>
      <c r="IY12" s="278">
        <v>2.3999999999999998E-3</v>
      </c>
      <c r="IZ12" s="278">
        <v>2.5999999999999999E-3</v>
      </c>
      <c r="JA12" s="278">
        <v>3.0000000000000001E-3</v>
      </c>
      <c r="JB12" s="278">
        <v>3.2000000000000002E-3</v>
      </c>
      <c r="JC12" s="278">
        <v>3.0999999999999999E-3</v>
      </c>
      <c r="JD12" s="278">
        <v>2.5000000000000001E-3</v>
      </c>
      <c r="JE12" s="278">
        <v>1.9E-3</v>
      </c>
      <c r="JF12" s="278">
        <v>2.3E-3</v>
      </c>
      <c r="JG12" s="278">
        <v>2.5999999999999999E-3</v>
      </c>
      <c r="JH12" s="278">
        <v>2.5000000000000001E-3</v>
      </c>
      <c r="JI12" s="278">
        <v>2.3999999999999998E-3</v>
      </c>
      <c r="JJ12" s="278">
        <v>3.0000000000000001E-3</v>
      </c>
      <c r="JK12" s="278">
        <v>2.8E-3</v>
      </c>
      <c r="JL12" s="278">
        <v>2E-3</v>
      </c>
      <c r="JM12" s="278">
        <v>2.3E-3</v>
      </c>
      <c r="JN12" s="278">
        <v>2.3E-3</v>
      </c>
      <c r="JO12" s="278">
        <v>3.0000000000000001E-3</v>
      </c>
      <c r="JP12" s="278">
        <v>2.2000000000000001E-3</v>
      </c>
      <c r="JQ12" s="278">
        <v>2.5999999999999999E-3</v>
      </c>
      <c r="JR12" s="278">
        <v>2.3E-3</v>
      </c>
      <c r="JS12" s="278">
        <v>2E-3</v>
      </c>
      <c r="JT12" s="278">
        <v>2.2000000000000001E-3</v>
      </c>
      <c r="JU12" s="278">
        <v>3.0000000000000001E-3</v>
      </c>
      <c r="JV12" s="278">
        <v>3.5000000000000001E-3</v>
      </c>
      <c r="JW12" s="278">
        <v>2.7000000000000001E-3</v>
      </c>
      <c r="JX12" s="278">
        <v>2.7000000000000001E-3</v>
      </c>
      <c r="JY12" s="278">
        <v>3.0000000000000001E-3</v>
      </c>
      <c r="JZ12" s="278">
        <v>2.0999999999999999E-3</v>
      </c>
      <c r="KA12" s="278">
        <v>2E-3</v>
      </c>
      <c r="KB12" s="278">
        <v>2.3999999999999998E-3</v>
      </c>
      <c r="KC12" s="278">
        <v>2.3E-3</v>
      </c>
      <c r="KD12" s="278">
        <v>2.5999999999999999E-3</v>
      </c>
      <c r="KE12" s="278">
        <v>3.0999999999999999E-3</v>
      </c>
      <c r="KF12" s="278">
        <v>3.7000000000000002E-3</v>
      </c>
      <c r="KG12" s="278">
        <v>2.3999999999999998E-3</v>
      </c>
      <c r="KH12" s="278">
        <v>2.2000000000000001E-3</v>
      </c>
      <c r="KI12" s="278">
        <v>2.3E-3</v>
      </c>
      <c r="KJ12" s="278">
        <v>3.3999999999999998E-3</v>
      </c>
      <c r="KK12" s="278">
        <v>2.8999999999999998E-3</v>
      </c>
      <c r="KL12" s="278">
        <v>3.2000000000000002E-3</v>
      </c>
      <c r="KM12" s="278">
        <v>2.3E-3</v>
      </c>
      <c r="KN12" s="278">
        <v>2.3E-3</v>
      </c>
      <c r="KO12" s="278">
        <v>2.3E-3</v>
      </c>
      <c r="KP12" s="278">
        <v>2.8999999999999998E-3</v>
      </c>
      <c r="KQ12" s="278">
        <v>2.3999999999999998E-3</v>
      </c>
      <c r="KR12" s="278">
        <v>3.3E-3</v>
      </c>
      <c r="KS12" s="278">
        <v>2.0999999999999999E-3</v>
      </c>
      <c r="KT12" s="278">
        <v>2.0999999999999999E-3</v>
      </c>
      <c r="KU12" s="278">
        <v>2.3E-3</v>
      </c>
      <c r="KV12" s="278">
        <v>2E-3</v>
      </c>
      <c r="KW12" s="278">
        <v>3.0000000000000001E-3</v>
      </c>
      <c r="KX12" s="278">
        <v>3.3E-3</v>
      </c>
      <c r="KY12" s="278">
        <v>2.7000000000000001E-3</v>
      </c>
      <c r="KZ12" s="278">
        <v>1.5E-3</v>
      </c>
      <c r="LA12" s="278">
        <v>1.9E-3</v>
      </c>
      <c r="LB12" s="278">
        <v>2.0999999999999999E-3</v>
      </c>
      <c r="LC12" s="278">
        <v>2E-3</v>
      </c>
      <c r="LD12" s="278">
        <v>2E-3</v>
      </c>
      <c r="LE12" s="278">
        <v>2.5000000000000001E-3</v>
      </c>
      <c r="LF12" s="278">
        <v>2.5999999999999999E-3</v>
      </c>
      <c r="LG12" s="278">
        <v>2.8999999999999998E-3</v>
      </c>
      <c r="LH12" s="278">
        <v>2.8999999999999998E-3</v>
      </c>
      <c r="LI12" s="278">
        <v>3.3E-3</v>
      </c>
      <c r="LJ12" s="278">
        <v>2.7000000000000001E-3</v>
      </c>
      <c r="LK12" s="278">
        <v>3.8999999999999998E-3</v>
      </c>
      <c r="LL12" s="278">
        <v>2.5000000000000001E-3</v>
      </c>
      <c r="LM12" s="278">
        <v>2E-3</v>
      </c>
      <c r="LN12" s="278">
        <v>1.8E-3</v>
      </c>
      <c r="LO12" s="278">
        <v>1.4E-3</v>
      </c>
      <c r="LP12" s="278">
        <v>1.1999999999999999E-3</v>
      </c>
      <c r="LQ12" s="278">
        <v>1.6999999999999999E-3</v>
      </c>
      <c r="LR12" s="278">
        <v>1.6999999999999999E-3</v>
      </c>
      <c r="LS12" s="278">
        <v>1.4E-3</v>
      </c>
      <c r="LT12" s="278">
        <v>2E-3</v>
      </c>
      <c r="LU12" s="278">
        <v>1.8E-3</v>
      </c>
      <c r="LV12" s="278">
        <v>1.9E-3</v>
      </c>
      <c r="LW12" s="278">
        <v>1.1999999999999999E-3</v>
      </c>
      <c r="LX12" s="278">
        <v>1.4E-3</v>
      </c>
      <c r="LY12" s="278">
        <v>1.6999999999999999E-3</v>
      </c>
      <c r="LZ12" s="278">
        <v>2E-3</v>
      </c>
      <c r="MA12" s="278">
        <v>8.0000000000000004E-4</v>
      </c>
      <c r="MB12" s="278">
        <v>8.9999999999999998E-4</v>
      </c>
      <c r="MC12" s="278">
        <v>8.0000000000000004E-4</v>
      </c>
      <c r="MD12" s="278">
        <v>1.2999999999999999E-3</v>
      </c>
      <c r="ME12" s="278">
        <v>1.2999999999999999E-3</v>
      </c>
      <c r="MF12" s="278">
        <v>1.9E-3</v>
      </c>
      <c r="MG12" s="278">
        <v>1.6999999999999999E-3</v>
      </c>
      <c r="MH12" s="278">
        <v>2.3999999999999998E-3</v>
      </c>
      <c r="MI12" s="278">
        <v>1.9E-3</v>
      </c>
      <c r="MJ12" s="278">
        <v>1.5E-3</v>
      </c>
      <c r="MK12" s="278">
        <v>1E-3</v>
      </c>
      <c r="ML12" s="278">
        <v>1E-3</v>
      </c>
      <c r="MM12" s="278">
        <v>1E-3</v>
      </c>
      <c r="MN12" s="278">
        <v>1.5E-3</v>
      </c>
      <c r="MO12" s="278">
        <v>1.6000000000000001E-3</v>
      </c>
      <c r="MP12" s="278">
        <v>1.4E-3</v>
      </c>
      <c r="MQ12" s="278">
        <v>1.5E-3</v>
      </c>
      <c r="MR12" s="278">
        <v>1.8E-3</v>
      </c>
      <c r="MS12" s="278">
        <v>1.6000000000000001E-3</v>
      </c>
      <c r="MT12" s="278">
        <v>1.4E-3</v>
      </c>
      <c r="MU12" s="278">
        <v>1.6000000000000001E-3</v>
      </c>
      <c r="MV12" s="278">
        <v>1.6999999999999999E-3</v>
      </c>
      <c r="MW12" s="278">
        <v>1.8E-3</v>
      </c>
      <c r="MX12" s="278">
        <v>1.2999999999999999E-3</v>
      </c>
      <c r="MY12" s="278">
        <v>1.6000000000000001E-3</v>
      </c>
      <c r="MZ12" s="278">
        <v>1.6999999999999999E-3</v>
      </c>
      <c r="NA12" s="278">
        <v>1.5E-3</v>
      </c>
      <c r="NB12" s="278">
        <v>1.6000000000000001E-3</v>
      </c>
      <c r="NC12" s="278">
        <v>1.6999999999999999E-3</v>
      </c>
      <c r="ND12" s="278">
        <v>1.9E-3</v>
      </c>
      <c r="NE12" s="278">
        <v>1.9E-3</v>
      </c>
      <c r="NF12" s="278">
        <v>1.5E-3</v>
      </c>
      <c r="NG12" s="278">
        <v>1.6999999999999999E-3</v>
      </c>
      <c r="NH12" s="278">
        <v>1.6000000000000001E-3</v>
      </c>
      <c r="NI12" s="278">
        <v>1.5E-3</v>
      </c>
      <c r="NJ12" s="278">
        <v>1.4E-3</v>
      </c>
      <c r="NK12" s="278">
        <v>1.9E-3</v>
      </c>
      <c r="NL12" s="278">
        <v>2E-3</v>
      </c>
      <c r="NM12" s="278">
        <v>1.6000000000000001E-3</v>
      </c>
      <c r="NN12" s="278">
        <v>1.8E-3</v>
      </c>
      <c r="NO12" s="278">
        <v>1.9E-3</v>
      </c>
      <c r="NP12" s="278">
        <v>2E-3</v>
      </c>
      <c r="NQ12" s="278">
        <v>2E-3</v>
      </c>
      <c r="NR12" s="278">
        <v>2.0999999999999999E-3</v>
      </c>
      <c r="NS12" s="278">
        <v>1.9E-3</v>
      </c>
      <c r="NT12" s="278">
        <v>2E-3</v>
      </c>
      <c r="NU12" s="278">
        <v>1.6999999999999999E-3</v>
      </c>
      <c r="NV12" s="278">
        <v>1.8E-3</v>
      </c>
      <c r="NW12" s="278">
        <v>2E-3</v>
      </c>
      <c r="NX12" s="278">
        <v>2.0999999999999999E-3</v>
      </c>
      <c r="NY12" s="278">
        <v>2E-3</v>
      </c>
      <c r="NZ12" s="278">
        <v>2.3999999999999998E-3</v>
      </c>
      <c r="OA12" s="278">
        <v>2.2000000000000001E-3</v>
      </c>
      <c r="OB12" s="278">
        <v>2.0999999999999999E-3</v>
      </c>
      <c r="OC12" s="278">
        <v>1.8E-3</v>
      </c>
      <c r="OD12" s="278">
        <v>1.9E-3</v>
      </c>
      <c r="OE12" s="278">
        <v>2.3E-3</v>
      </c>
      <c r="OF12" s="278">
        <v>2E-3</v>
      </c>
      <c r="OG12" s="278">
        <v>2E-3</v>
      </c>
      <c r="OH12" s="278">
        <v>1.9E-3</v>
      </c>
      <c r="OI12" s="278">
        <v>1.9E-3</v>
      </c>
      <c r="OJ12" s="278">
        <v>1.9E-3</v>
      </c>
      <c r="OK12" s="278">
        <v>2E-3</v>
      </c>
      <c r="OL12" s="278">
        <v>2.5999999999999999E-3</v>
      </c>
      <c r="OM12" s="278">
        <v>2.2000000000000001E-3</v>
      </c>
      <c r="ON12" s="278">
        <v>2E-3</v>
      </c>
      <c r="OO12" s="278">
        <v>1.9E-3</v>
      </c>
      <c r="OP12" s="278">
        <v>2E-3</v>
      </c>
      <c r="OQ12" s="278">
        <v>2.5999999999999999E-3</v>
      </c>
      <c r="OR12" s="278">
        <v>3.5000000000000001E-3</v>
      </c>
      <c r="OS12" s="278">
        <v>3.2000000000000002E-3</v>
      </c>
      <c r="OT12" s="278">
        <v>3.5000000000000001E-3</v>
      </c>
      <c r="OU12" s="278">
        <v>3.8E-3</v>
      </c>
      <c r="OV12" s="278">
        <v>3.3E-3</v>
      </c>
      <c r="OW12" s="278">
        <v>3.3999999999999998E-3</v>
      </c>
      <c r="OX12" s="278">
        <v>4.1000000000000003E-3</v>
      </c>
      <c r="OY12" s="278">
        <v>4.1999999999999997E-3</v>
      </c>
      <c r="OZ12" s="278">
        <v>4.4000000000000003E-3</v>
      </c>
      <c r="PA12" s="278">
        <v>4.3E-3</v>
      </c>
      <c r="PB12" s="278">
        <v>4.4999999999999997E-3</v>
      </c>
      <c r="PC12" s="278">
        <v>3.0999999999999999E-3</v>
      </c>
      <c r="PD12" s="278">
        <v>3.5000000000000001E-3</v>
      </c>
      <c r="PE12" s="278">
        <v>4.4000000000000003E-3</v>
      </c>
      <c r="PF12" s="278">
        <v>4.7999999999999996E-3</v>
      </c>
      <c r="PG12" s="278">
        <v>4.4999999999999997E-3</v>
      </c>
      <c r="PH12" s="278">
        <v>4.1000000000000003E-3</v>
      </c>
      <c r="PI12" s="278">
        <v>5.0000000000000001E-3</v>
      </c>
      <c r="PJ12" s="278">
        <v>2.5999999999999999E-3</v>
      </c>
      <c r="PK12" s="278">
        <v>3.8E-3</v>
      </c>
      <c r="PL12" s="278">
        <v>4.4999999999999997E-3</v>
      </c>
      <c r="PM12" s="278">
        <v>4.1000000000000003E-3</v>
      </c>
      <c r="PN12" s="278">
        <v>4.4999999999999997E-3</v>
      </c>
      <c r="PO12" s="278">
        <v>5.3E-3</v>
      </c>
      <c r="PP12" s="278">
        <v>4.4999999999999997E-3</v>
      </c>
      <c r="PQ12" s="278">
        <v>3.0999999999999999E-3</v>
      </c>
      <c r="PR12" s="278">
        <v>3.8E-3</v>
      </c>
      <c r="PS12" s="278">
        <v>5.1000000000000004E-3</v>
      </c>
      <c r="PT12" s="278">
        <v>4.1999999999999997E-3</v>
      </c>
      <c r="PU12" s="278">
        <v>5.1000000000000004E-3</v>
      </c>
      <c r="PV12" s="278">
        <v>7.3000000000000001E-3</v>
      </c>
      <c r="PW12" s="278">
        <v>4.3E-3</v>
      </c>
      <c r="PX12" s="278">
        <v>5.5999999999999999E-3</v>
      </c>
      <c r="PY12" s="278">
        <v>3.3E-3</v>
      </c>
      <c r="PZ12" s="278">
        <v>4.3E-3</v>
      </c>
      <c r="QA12" s="278">
        <v>6.4999999999999997E-3</v>
      </c>
      <c r="QB12" s="278">
        <v>7.1999999999999998E-3</v>
      </c>
      <c r="QC12" s="278">
        <v>7.7000000000000002E-3</v>
      </c>
      <c r="QD12" s="278">
        <v>4.5999999999999999E-3</v>
      </c>
      <c r="QE12" s="278">
        <v>2.7000000000000001E-3</v>
      </c>
      <c r="QF12" s="278">
        <v>3.3999999999999998E-3</v>
      </c>
      <c r="QG12" s="278">
        <v>3.7000000000000002E-3</v>
      </c>
      <c r="QH12" s="278">
        <v>5.1999999999999998E-3</v>
      </c>
      <c r="QI12" s="278">
        <v>3.5999999999999999E-3</v>
      </c>
      <c r="QJ12" s="278">
        <v>7.9000000000000008E-3</v>
      </c>
      <c r="QK12" s="278">
        <v>7.6E-3</v>
      </c>
      <c r="QL12" s="278">
        <v>4.7999999999999996E-3</v>
      </c>
      <c r="QM12" s="278">
        <v>5.4000000000000003E-3</v>
      </c>
      <c r="QN12" s="278">
        <v>7.4000000000000003E-3</v>
      </c>
      <c r="QO12" s="278">
        <v>7.4999999999999997E-3</v>
      </c>
      <c r="QP12" s="278">
        <v>6.6E-3</v>
      </c>
      <c r="QQ12" s="278">
        <v>7.3000000000000001E-3</v>
      </c>
      <c r="QR12" s="278">
        <v>7.0000000000000001E-3</v>
      </c>
      <c r="QS12" s="278">
        <v>5.4000000000000003E-3</v>
      </c>
      <c r="QT12" s="278">
        <v>5.7000000000000002E-3</v>
      </c>
      <c r="QU12" s="278">
        <v>7.6E-3</v>
      </c>
      <c r="QV12" s="278">
        <v>7.4000000000000003E-3</v>
      </c>
      <c r="QW12" s="278">
        <v>6.4000000000000003E-3</v>
      </c>
      <c r="QX12" s="278">
        <v>5.8999999999999999E-3</v>
      </c>
      <c r="QY12" s="278">
        <v>6.1000000000000004E-3</v>
      </c>
      <c r="QZ12" s="278">
        <v>6.7000000000000002E-3</v>
      </c>
      <c r="RA12" s="278">
        <v>4.7999999999999996E-3</v>
      </c>
      <c r="RB12" s="278">
        <v>4.7999999999999996E-3</v>
      </c>
      <c r="RC12" s="278">
        <v>6.1999999999999998E-3</v>
      </c>
    </row>
    <row r="13" spans="1:471">
      <c r="A13">
        <v>12</v>
      </c>
      <c r="B13" s="276" t="s">
        <v>664</v>
      </c>
      <c r="C13" s="276"/>
      <c r="D13" s="276"/>
      <c r="E13" s="276"/>
      <c r="F13" s="276"/>
      <c r="G13" s="276"/>
      <c r="H13" s="301">
        <v>0</v>
      </c>
      <c r="I13" s="301">
        <v>0</v>
      </c>
      <c r="J13" s="301">
        <v>0</v>
      </c>
      <c r="K13" s="301">
        <v>0</v>
      </c>
      <c r="L13" s="301">
        <v>0</v>
      </c>
      <c r="M13" s="301">
        <v>0</v>
      </c>
      <c r="N13" s="278">
        <v>1.6000000000000001E-3</v>
      </c>
      <c r="O13" s="278">
        <v>1.5E-3</v>
      </c>
      <c r="P13" s="278">
        <v>1.4E-3</v>
      </c>
      <c r="Q13" s="278">
        <v>1.6000000000000001E-3</v>
      </c>
      <c r="R13" s="278">
        <v>1.1999999999999999E-3</v>
      </c>
      <c r="S13" s="278">
        <v>1.1999999999999999E-3</v>
      </c>
      <c r="T13" s="278">
        <v>1.6999999999999999E-3</v>
      </c>
      <c r="U13" s="278">
        <v>1.6999999999999999E-3</v>
      </c>
      <c r="V13" s="278">
        <v>1.6000000000000001E-3</v>
      </c>
      <c r="W13" s="278">
        <v>1.6000000000000001E-3</v>
      </c>
      <c r="X13" s="278">
        <v>1.5E-3</v>
      </c>
      <c r="Y13" s="278">
        <v>1.2999999999999999E-3</v>
      </c>
      <c r="Z13" s="278">
        <v>1.6999999999999999E-3</v>
      </c>
      <c r="AA13" s="278">
        <v>1.9E-3</v>
      </c>
      <c r="AB13" s="278">
        <v>1.6000000000000001E-3</v>
      </c>
      <c r="AC13" s="278">
        <v>1.6999999999999999E-3</v>
      </c>
      <c r="AD13" s="278">
        <v>1.6000000000000001E-3</v>
      </c>
      <c r="AE13" s="278">
        <v>1.4E-3</v>
      </c>
      <c r="AF13" s="278">
        <v>1.4E-3</v>
      </c>
      <c r="AG13" s="278">
        <v>1.2999999999999999E-3</v>
      </c>
      <c r="AH13" s="278">
        <v>1.6000000000000001E-3</v>
      </c>
      <c r="AI13" s="278">
        <v>1.4E-3</v>
      </c>
      <c r="AJ13" s="278">
        <v>1.8E-3</v>
      </c>
      <c r="AK13" s="278">
        <v>1.8E-3</v>
      </c>
      <c r="AL13" s="278">
        <v>1.6999999999999999E-3</v>
      </c>
      <c r="AM13" s="278">
        <v>1.6000000000000001E-3</v>
      </c>
      <c r="AN13" s="278">
        <v>1.5E-3</v>
      </c>
      <c r="AO13" s="278">
        <v>1.6999999999999999E-3</v>
      </c>
      <c r="AP13" s="278">
        <v>1.5E-3</v>
      </c>
      <c r="AQ13" s="278">
        <v>2.2000000000000001E-3</v>
      </c>
      <c r="AR13" s="278">
        <v>2.8E-3</v>
      </c>
      <c r="AS13" s="278">
        <v>3.0000000000000001E-3</v>
      </c>
      <c r="AT13" s="278">
        <v>1.2999999999999999E-3</v>
      </c>
      <c r="AU13" s="278">
        <v>2.0999999999999999E-3</v>
      </c>
      <c r="AV13" s="278">
        <v>1.6999999999999999E-3</v>
      </c>
      <c r="AW13" s="278">
        <v>1.5E-3</v>
      </c>
      <c r="AX13" s="278">
        <v>2.3999999999999998E-3</v>
      </c>
      <c r="AY13" s="278">
        <v>1.9E-3</v>
      </c>
      <c r="AZ13" s="278">
        <v>1E-3</v>
      </c>
      <c r="BA13" s="278">
        <v>1.6999999999999999E-3</v>
      </c>
      <c r="BB13" s="278">
        <v>1.6999999999999999E-3</v>
      </c>
      <c r="BC13" s="278">
        <v>2.5000000000000001E-3</v>
      </c>
      <c r="BD13" s="278">
        <v>2.3999999999999998E-3</v>
      </c>
      <c r="BE13" s="278">
        <v>2.5999999999999999E-3</v>
      </c>
      <c r="BF13" s="278">
        <v>2.8999999999999998E-3</v>
      </c>
      <c r="BG13" s="278">
        <v>2.8E-3</v>
      </c>
      <c r="BH13" s="278">
        <v>1.5E-3</v>
      </c>
      <c r="BI13" s="278">
        <v>2E-3</v>
      </c>
      <c r="BJ13" s="278">
        <v>3.0999999999999999E-3</v>
      </c>
      <c r="BK13" s="278">
        <v>2E-3</v>
      </c>
      <c r="BL13" s="278">
        <v>1.6999999999999999E-3</v>
      </c>
      <c r="BM13" s="278">
        <v>2.0999999999999999E-3</v>
      </c>
      <c r="BN13" s="278">
        <v>1.8E-3</v>
      </c>
      <c r="BO13" s="278">
        <v>1.4E-3</v>
      </c>
      <c r="BP13" s="278">
        <v>1.2999999999999999E-3</v>
      </c>
      <c r="BQ13" s="278">
        <v>1.1999999999999999E-3</v>
      </c>
      <c r="BR13" s="278">
        <v>2.2000000000000001E-3</v>
      </c>
      <c r="BS13" s="278">
        <v>1.5E-3</v>
      </c>
      <c r="BT13" s="278">
        <v>2E-3</v>
      </c>
      <c r="BU13" s="278">
        <v>1.2999999999999999E-3</v>
      </c>
      <c r="BV13" s="278">
        <v>1E-3</v>
      </c>
      <c r="BW13" s="278">
        <v>1.1000000000000001E-3</v>
      </c>
      <c r="BX13" s="278">
        <v>1.6999999999999999E-3</v>
      </c>
      <c r="BY13" s="278">
        <v>1.6999999999999999E-3</v>
      </c>
      <c r="BZ13" s="278">
        <v>2.0999999999999999E-3</v>
      </c>
      <c r="CA13" s="278">
        <v>1.6999999999999999E-3</v>
      </c>
      <c r="CB13" s="278">
        <v>1.5E-3</v>
      </c>
      <c r="CC13" s="278">
        <v>8.9999999999999998E-4</v>
      </c>
      <c r="CD13" s="278">
        <v>1.4E-3</v>
      </c>
      <c r="CE13" s="278">
        <v>2.3E-3</v>
      </c>
      <c r="CF13" s="278">
        <v>2.0999999999999999E-3</v>
      </c>
      <c r="CG13" s="278">
        <v>1.6999999999999999E-3</v>
      </c>
      <c r="CH13" s="278">
        <v>1.4E-3</v>
      </c>
      <c r="CI13" s="278">
        <v>2.2000000000000001E-3</v>
      </c>
      <c r="CJ13" s="278">
        <v>1E-3</v>
      </c>
      <c r="CK13" s="278">
        <v>1.2999999999999999E-3</v>
      </c>
      <c r="CL13" s="278">
        <v>2.5000000000000001E-3</v>
      </c>
      <c r="CM13" s="278">
        <v>1.6999999999999999E-3</v>
      </c>
      <c r="CN13" s="278">
        <v>2.7000000000000001E-3</v>
      </c>
      <c r="CO13" s="278">
        <v>2.5000000000000001E-3</v>
      </c>
      <c r="CP13" s="278">
        <v>1.8E-3</v>
      </c>
      <c r="CQ13" s="278">
        <v>1.1999999999999999E-3</v>
      </c>
      <c r="CR13" s="278">
        <v>1.1999999999999999E-3</v>
      </c>
      <c r="CS13" s="278">
        <v>1.6000000000000001E-3</v>
      </c>
      <c r="CT13" s="278">
        <v>2E-3</v>
      </c>
      <c r="CU13" s="278">
        <v>1.6999999999999999E-3</v>
      </c>
      <c r="CV13" s="278">
        <v>2E-3</v>
      </c>
      <c r="CW13" s="278">
        <v>1.8E-3</v>
      </c>
      <c r="CX13" s="278">
        <v>8.0000000000000004E-4</v>
      </c>
      <c r="CY13" s="278">
        <v>8.9999999999999998E-4</v>
      </c>
      <c r="CZ13" s="278">
        <v>1.1000000000000001E-3</v>
      </c>
      <c r="DA13" s="278">
        <v>1.6000000000000001E-3</v>
      </c>
      <c r="DB13" s="278">
        <v>1.6000000000000001E-3</v>
      </c>
      <c r="DC13" s="278">
        <v>1.5E-3</v>
      </c>
      <c r="DD13" s="278">
        <v>1.4E-3</v>
      </c>
      <c r="DE13" s="278">
        <v>8.0000000000000004E-4</v>
      </c>
      <c r="DF13" s="278">
        <v>1.1000000000000001E-3</v>
      </c>
      <c r="DG13" s="278">
        <v>1.6000000000000001E-3</v>
      </c>
      <c r="DH13" s="278">
        <v>1.8E-3</v>
      </c>
      <c r="DI13" s="278">
        <v>1.6999999999999999E-3</v>
      </c>
      <c r="DJ13" s="278">
        <v>1.5E-3</v>
      </c>
      <c r="DK13" s="278">
        <v>1.1999999999999999E-3</v>
      </c>
      <c r="DL13" s="278">
        <v>1E-3</v>
      </c>
      <c r="DM13" s="278">
        <v>1E-3</v>
      </c>
      <c r="DN13" s="278">
        <v>1.5E-3</v>
      </c>
      <c r="DO13" s="278">
        <v>1.6999999999999999E-3</v>
      </c>
      <c r="DP13" s="278">
        <v>1.2999999999999999E-3</v>
      </c>
      <c r="DQ13" s="278">
        <v>1.2999999999999999E-3</v>
      </c>
      <c r="DR13" s="278">
        <v>1.1000000000000001E-3</v>
      </c>
      <c r="DS13" s="278">
        <v>6.9999999999999999E-4</v>
      </c>
      <c r="DT13" s="278">
        <v>1E-3</v>
      </c>
      <c r="DU13" s="278">
        <v>1.2999999999999999E-3</v>
      </c>
      <c r="DV13" s="278">
        <v>1.8E-3</v>
      </c>
      <c r="DW13" s="278">
        <v>8.9999999999999998E-4</v>
      </c>
      <c r="DX13" s="278">
        <v>1.1000000000000001E-3</v>
      </c>
      <c r="DY13" s="278">
        <v>6.9999999999999999E-4</v>
      </c>
      <c r="DZ13" s="278">
        <v>6.9999999999999999E-4</v>
      </c>
      <c r="EA13" s="278">
        <v>6.9999999999999999E-4</v>
      </c>
      <c r="EB13" s="278">
        <v>1.5E-3</v>
      </c>
      <c r="EC13" s="278">
        <v>1.1000000000000001E-3</v>
      </c>
      <c r="ED13" s="278">
        <v>1.8E-3</v>
      </c>
      <c r="EE13" s="278">
        <v>1.8E-3</v>
      </c>
      <c r="EF13" s="278">
        <v>1.6999999999999999E-3</v>
      </c>
      <c r="EG13" s="278">
        <v>1E-3</v>
      </c>
      <c r="EH13" s="278">
        <v>1E-3</v>
      </c>
      <c r="EI13" s="278">
        <v>1.6000000000000001E-3</v>
      </c>
      <c r="EJ13" s="278">
        <v>1.4E-3</v>
      </c>
      <c r="EK13" s="278">
        <v>1.1999999999999999E-3</v>
      </c>
      <c r="EL13" s="278">
        <v>1.1000000000000001E-3</v>
      </c>
      <c r="EM13" s="278">
        <v>1.1999999999999999E-3</v>
      </c>
      <c r="EN13" s="278">
        <v>8.9999999999999998E-4</v>
      </c>
      <c r="EO13" s="278">
        <v>8.9999999999999998E-4</v>
      </c>
      <c r="EP13" s="278">
        <v>1.6000000000000001E-3</v>
      </c>
      <c r="EQ13" s="278">
        <v>1.9E-3</v>
      </c>
      <c r="ER13" s="278">
        <v>1.6999999999999999E-3</v>
      </c>
      <c r="ES13" s="278">
        <v>1.5E-3</v>
      </c>
      <c r="ET13" s="278">
        <v>2E-3</v>
      </c>
      <c r="EU13" s="278">
        <v>8.9999999999999998E-4</v>
      </c>
      <c r="EV13" s="278">
        <v>1.4E-3</v>
      </c>
      <c r="EW13" s="278">
        <v>1.9E-3</v>
      </c>
      <c r="EX13" s="278">
        <v>1.9E-3</v>
      </c>
      <c r="EY13" s="278">
        <v>1.6000000000000001E-3</v>
      </c>
      <c r="EZ13" s="278">
        <v>2E-3</v>
      </c>
      <c r="FA13" s="278">
        <v>1.6999999999999999E-3</v>
      </c>
      <c r="FB13" s="278">
        <v>1.5E-3</v>
      </c>
      <c r="FC13" s="278">
        <v>1.4E-3</v>
      </c>
      <c r="FD13" s="278">
        <v>1.2999999999999999E-3</v>
      </c>
      <c r="FE13" s="278">
        <v>1.1000000000000001E-3</v>
      </c>
      <c r="FF13" s="278">
        <v>1E-3</v>
      </c>
      <c r="FG13" s="278">
        <v>1.2999999999999999E-3</v>
      </c>
      <c r="FH13" s="278">
        <v>1.2999999999999999E-3</v>
      </c>
      <c r="FI13" s="278">
        <v>1.5E-3</v>
      </c>
      <c r="FJ13" s="278">
        <v>1.2999999999999999E-3</v>
      </c>
      <c r="FK13" s="278">
        <v>1.1999999999999999E-3</v>
      </c>
      <c r="FL13" s="278">
        <v>1.4E-3</v>
      </c>
      <c r="FM13" s="278">
        <v>1.5E-3</v>
      </c>
      <c r="FN13" s="278">
        <v>1.1000000000000001E-3</v>
      </c>
      <c r="FO13" s="278">
        <v>1E-3</v>
      </c>
      <c r="FP13" s="278">
        <v>1.1000000000000001E-3</v>
      </c>
      <c r="FQ13" s="278">
        <v>1.1999999999999999E-3</v>
      </c>
      <c r="FR13" s="278">
        <v>8.9999999999999998E-4</v>
      </c>
      <c r="FS13" s="278">
        <v>8.9999999999999998E-4</v>
      </c>
      <c r="FT13" s="278">
        <v>8.9999999999999998E-4</v>
      </c>
      <c r="FU13" s="278">
        <v>1.1999999999999999E-3</v>
      </c>
      <c r="FV13" s="278">
        <v>1.4E-3</v>
      </c>
      <c r="FW13" s="278">
        <v>1.1999999999999999E-3</v>
      </c>
      <c r="FX13" s="278">
        <v>1.2999999999999999E-3</v>
      </c>
      <c r="FY13" s="278">
        <v>1.1000000000000001E-3</v>
      </c>
      <c r="FZ13" s="278">
        <v>1.1000000000000001E-3</v>
      </c>
      <c r="GA13" s="278">
        <v>1.1999999999999999E-3</v>
      </c>
      <c r="GB13" s="278">
        <v>1.1999999999999999E-3</v>
      </c>
      <c r="GC13" s="278">
        <v>1.4E-3</v>
      </c>
      <c r="GD13" s="278">
        <v>1.1999999999999999E-3</v>
      </c>
      <c r="GE13" s="278">
        <v>1.1999999999999999E-3</v>
      </c>
      <c r="GF13" s="278">
        <v>1.4E-3</v>
      </c>
      <c r="GG13" s="278">
        <v>1.2999999999999999E-3</v>
      </c>
      <c r="GH13" s="278">
        <v>1.5E-3</v>
      </c>
      <c r="GI13" s="278">
        <v>1.5E-3</v>
      </c>
      <c r="GJ13" s="278">
        <v>1.6999999999999999E-3</v>
      </c>
      <c r="GK13" s="278">
        <v>1.2999999999999999E-3</v>
      </c>
      <c r="GL13" s="278">
        <v>1.5E-3</v>
      </c>
      <c r="GM13" s="278">
        <v>1.6999999999999999E-3</v>
      </c>
      <c r="GN13" s="278">
        <v>1.9E-3</v>
      </c>
      <c r="GO13" s="278">
        <v>1.5E-3</v>
      </c>
      <c r="GP13" s="278">
        <v>2E-3</v>
      </c>
      <c r="GQ13" s="278">
        <v>2E-3</v>
      </c>
      <c r="GR13" s="278">
        <v>1.5E-3</v>
      </c>
      <c r="GS13" s="278">
        <v>1.6000000000000001E-3</v>
      </c>
      <c r="GT13" s="278">
        <v>2.3999999999999998E-3</v>
      </c>
      <c r="GU13" s="278">
        <v>1.1999999999999999E-3</v>
      </c>
      <c r="GV13" s="278">
        <v>1.6000000000000001E-3</v>
      </c>
      <c r="GW13" s="278">
        <v>1.2999999999999999E-3</v>
      </c>
      <c r="GX13" s="278">
        <v>1.4E-3</v>
      </c>
      <c r="GY13" s="278">
        <v>1E-3</v>
      </c>
      <c r="GZ13" s="278">
        <v>1.1000000000000001E-3</v>
      </c>
      <c r="HA13" s="278">
        <v>1.1999999999999999E-3</v>
      </c>
      <c r="HB13" s="278">
        <v>1.1000000000000001E-3</v>
      </c>
      <c r="HC13" s="278">
        <v>1.2999999999999999E-3</v>
      </c>
      <c r="HD13" s="278">
        <v>1.6999999999999999E-3</v>
      </c>
      <c r="HE13" s="278">
        <v>1E-3</v>
      </c>
      <c r="HF13" s="278">
        <v>1.1999999999999999E-3</v>
      </c>
      <c r="HG13" s="278">
        <v>1E-3</v>
      </c>
      <c r="HH13" s="278">
        <v>1.8E-3</v>
      </c>
      <c r="HI13" s="278">
        <v>1E-3</v>
      </c>
      <c r="HJ13" s="278">
        <v>1.6999999999999999E-3</v>
      </c>
      <c r="HK13" s="278">
        <v>1.6999999999999999E-3</v>
      </c>
      <c r="HL13" s="278">
        <v>1.4E-3</v>
      </c>
      <c r="HM13" s="278">
        <v>1.1999999999999999E-3</v>
      </c>
      <c r="HN13" s="278">
        <v>6.9999999999999999E-4</v>
      </c>
      <c r="HO13" s="278">
        <v>8.9999999999999998E-4</v>
      </c>
      <c r="HP13" s="278">
        <v>1.1000000000000001E-3</v>
      </c>
      <c r="HR13" s="276"/>
      <c r="HS13" s="278">
        <v>1.1999999999999999E-3</v>
      </c>
      <c r="HT13" s="278">
        <v>1.2999999999999999E-3</v>
      </c>
      <c r="HU13" s="278">
        <v>1.1999999999999999E-3</v>
      </c>
      <c r="HV13" s="278">
        <v>1.1000000000000001E-3</v>
      </c>
      <c r="HW13" s="278">
        <v>1.1999999999999999E-3</v>
      </c>
      <c r="HX13" s="278">
        <v>1E-3</v>
      </c>
      <c r="HY13" s="278">
        <v>1.2999999999999999E-3</v>
      </c>
      <c r="HZ13" s="278">
        <v>1.4E-3</v>
      </c>
      <c r="IA13" s="278">
        <v>1.6999999999999999E-3</v>
      </c>
      <c r="IB13" s="278">
        <v>1E-3</v>
      </c>
      <c r="IC13" s="278">
        <v>8.0000000000000004E-4</v>
      </c>
      <c r="ID13" s="278">
        <v>8.9999999999999998E-4</v>
      </c>
      <c r="IE13" s="278">
        <v>1.6999999999999999E-3</v>
      </c>
      <c r="IF13" s="278">
        <v>2E-3</v>
      </c>
      <c r="IG13" s="278">
        <v>1.2999999999999999E-3</v>
      </c>
      <c r="IH13" s="278">
        <v>1.1999999999999999E-3</v>
      </c>
      <c r="II13" s="278">
        <v>1.6000000000000001E-3</v>
      </c>
      <c r="IJ13" s="278">
        <v>8.9999999999999998E-4</v>
      </c>
      <c r="IK13" s="278">
        <v>1E-3</v>
      </c>
      <c r="IL13" s="278">
        <v>1.5E-3</v>
      </c>
      <c r="IM13" s="278">
        <v>1.2999999999999999E-3</v>
      </c>
      <c r="IN13" s="278">
        <v>1.6999999999999999E-3</v>
      </c>
      <c r="IO13" s="278">
        <v>1.6999999999999999E-3</v>
      </c>
      <c r="IP13" s="278">
        <v>1.9E-3</v>
      </c>
      <c r="IQ13" s="278">
        <v>1E-3</v>
      </c>
      <c r="IR13" s="278">
        <v>1.1000000000000001E-3</v>
      </c>
      <c r="IS13" s="278">
        <v>1.4E-3</v>
      </c>
      <c r="IT13" s="278">
        <v>8.0000000000000004E-4</v>
      </c>
      <c r="IU13" s="278">
        <v>2.0999999999999999E-3</v>
      </c>
      <c r="IV13" s="278">
        <v>1.5E-3</v>
      </c>
      <c r="IW13" s="278">
        <v>2.5999999999999999E-3</v>
      </c>
      <c r="IX13" s="278">
        <v>8.0000000000000004E-4</v>
      </c>
      <c r="IY13" s="278">
        <v>1.1000000000000001E-3</v>
      </c>
      <c r="IZ13" s="278">
        <v>1.8E-3</v>
      </c>
      <c r="JA13" s="278">
        <v>1.6999999999999999E-3</v>
      </c>
      <c r="JB13" s="278">
        <v>2E-3</v>
      </c>
      <c r="JC13" s="278">
        <v>1.6999999999999999E-3</v>
      </c>
      <c r="JD13" s="278">
        <v>1.2999999999999999E-3</v>
      </c>
      <c r="JE13" s="278">
        <v>8.0000000000000004E-4</v>
      </c>
      <c r="JF13" s="278">
        <v>1E-3</v>
      </c>
      <c r="JG13" s="278">
        <v>1.1999999999999999E-3</v>
      </c>
      <c r="JH13" s="278">
        <v>1.6999999999999999E-3</v>
      </c>
      <c r="JI13" s="278">
        <v>1.4E-3</v>
      </c>
      <c r="JJ13" s="278">
        <v>1.2999999999999999E-3</v>
      </c>
      <c r="JK13" s="278">
        <v>2.0999999999999999E-3</v>
      </c>
      <c r="JL13" s="278">
        <v>8.0000000000000004E-4</v>
      </c>
      <c r="JM13" s="278">
        <v>1.1000000000000001E-3</v>
      </c>
      <c r="JN13" s="278">
        <v>1.5E-3</v>
      </c>
      <c r="JO13" s="278">
        <v>1.2999999999999999E-3</v>
      </c>
      <c r="JP13" s="278">
        <v>2.0999999999999999E-3</v>
      </c>
      <c r="JQ13" s="278">
        <v>1.6999999999999999E-3</v>
      </c>
      <c r="JR13" s="278">
        <v>1.5E-3</v>
      </c>
      <c r="JS13" s="278">
        <v>8.0000000000000004E-4</v>
      </c>
      <c r="JT13" s="278">
        <v>1.1000000000000001E-3</v>
      </c>
      <c r="JU13" s="278">
        <v>2E-3</v>
      </c>
      <c r="JV13" s="278">
        <v>1.8E-3</v>
      </c>
      <c r="JW13" s="278">
        <v>1.6999999999999999E-3</v>
      </c>
      <c r="JX13" s="278">
        <v>1.4E-3</v>
      </c>
      <c r="JY13" s="278">
        <v>1.1999999999999999E-3</v>
      </c>
      <c r="JZ13" s="278">
        <v>1E-3</v>
      </c>
      <c r="KA13" s="278">
        <v>1.1000000000000001E-3</v>
      </c>
      <c r="KB13" s="278">
        <v>1.5E-3</v>
      </c>
      <c r="KC13" s="278">
        <v>1.1999999999999999E-3</v>
      </c>
      <c r="KD13" s="278">
        <v>1.9E-3</v>
      </c>
      <c r="KE13" s="278">
        <v>1.6999999999999999E-3</v>
      </c>
      <c r="KF13" s="278">
        <v>2.2000000000000001E-3</v>
      </c>
      <c r="KG13" s="278">
        <v>1E-3</v>
      </c>
      <c r="KH13" s="278">
        <v>1.1999999999999999E-3</v>
      </c>
      <c r="KI13" s="278">
        <v>1.8E-3</v>
      </c>
      <c r="KJ13" s="278">
        <v>1.8E-3</v>
      </c>
      <c r="KK13" s="278">
        <v>2E-3</v>
      </c>
      <c r="KL13" s="278">
        <v>1.9E-3</v>
      </c>
      <c r="KM13" s="278">
        <v>2.3E-3</v>
      </c>
      <c r="KN13" s="278">
        <v>1.6000000000000001E-3</v>
      </c>
      <c r="KO13" s="278">
        <v>1.5E-3</v>
      </c>
      <c r="KP13" s="278">
        <v>2.7000000000000001E-3</v>
      </c>
      <c r="KQ13" s="278">
        <v>1.9E-3</v>
      </c>
      <c r="KR13" s="278">
        <v>1.6000000000000001E-3</v>
      </c>
      <c r="KS13" s="278">
        <v>1.6000000000000001E-3</v>
      </c>
      <c r="KT13" s="278">
        <v>1.8E-3</v>
      </c>
      <c r="KU13" s="278">
        <v>1.1000000000000001E-3</v>
      </c>
      <c r="KV13" s="278">
        <v>1E-3</v>
      </c>
      <c r="KW13" s="278">
        <v>1.5E-3</v>
      </c>
      <c r="KX13" s="278">
        <v>1.6999999999999999E-3</v>
      </c>
      <c r="KY13" s="278">
        <v>1.6000000000000001E-3</v>
      </c>
      <c r="KZ13" s="278">
        <v>8.0000000000000004E-4</v>
      </c>
      <c r="LA13" s="278">
        <v>8.0000000000000004E-4</v>
      </c>
      <c r="LB13" s="278">
        <v>8.0000000000000004E-4</v>
      </c>
      <c r="LC13" s="278">
        <v>1E-3</v>
      </c>
      <c r="LD13" s="278">
        <v>1.1000000000000001E-3</v>
      </c>
      <c r="LE13" s="278">
        <v>6.9999999999999999E-4</v>
      </c>
      <c r="LF13" s="278">
        <v>1.1999999999999999E-3</v>
      </c>
      <c r="LG13" s="278">
        <v>1.5E-3</v>
      </c>
      <c r="LH13" s="278">
        <v>1.1999999999999999E-3</v>
      </c>
      <c r="LI13" s="278">
        <v>1.8E-3</v>
      </c>
      <c r="LJ13" s="278">
        <v>8.9999999999999998E-4</v>
      </c>
      <c r="LK13" s="278">
        <v>1.2999999999999999E-3</v>
      </c>
      <c r="LL13" s="278">
        <v>1.5E-3</v>
      </c>
      <c r="LM13" s="278">
        <v>1.1999999999999999E-3</v>
      </c>
      <c r="LN13" s="278">
        <v>1.2999999999999999E-3</v>
      </c>
      <c r="LO13" s="278">
        <v>1.2999999999999999E-3</v>
      </c>
      <c r="LP13" s="278">
        <v>6.9999999999999999E-4</v>
      </c>
      <c r="LQ13" s="278">
        <v>8.0000000000000004E-4</v>
      </c>
      <c r="LR13" s="278">
        <v>1.2999999999999999E-3</v>
      </c>
      <c r="LS13" s="278">
        <v>1.8E-3</v>
      </c>
      <c r="LT13" s="278">
        <v>1.1999999999999999E-3</v>
      </c>
      <c r="LU13" s="278">
        <v>1.1999999999999999E-3</v>
      </c>
      <c r="LV13" s="278">
        <v>1.4E-3</v>
      </c>
      <c r="LW13" s="278">
        <v>1.1000000000000001E-3</v>
      </c>
      <c r="LX13" s="278">
        <v>1.2999999999999999E-3</v>
      </c>
      <c r="LY13" s="278">
        <v>1.6000000000000001E-3</v>
      </c>
      <c r="LZ13" s="278">
        <v>1.5E-3</v>
      </c>
      <c r="MA13" s="278">
        <v>1.1000000000000001E-3</v>
      </c>
      <c r="MB13" s="278">
        <v>1.1999999999999999E-3</v>
      </c>
      <c r="MC13" s="278">
        <v>6.9999999999999999E-4</v>
      </c>
      <c r="MD13" s="278">
        <v>1E-3</v>
      </c>
      <c r="ME13" s="278">
        <v>1E-3</v>
      </c>
      <c r="MF13" s="278">
        <v>1.2999999999999999E-3</v>
      </c>
      <c r="MG13" s="278">
        <v>1.9E-3</v>
      </c>
      <c r="MH13" s="278">
        <v>1.4E-3</v>
      </c>
      <c r="MI13" s="278">
        <v>1.4E-3</v>
      </c>
      <c r="MJ13" s="278">
        <v>1.1000000000000001E-3</v>
      </c>
      <c r="MK13" s="278">
        <v>6.9999999999999999E-4</v>
      </c>
      <c r="ML13" s="278">
        <v>6.9999999999999999E-4</v>
      </c>
      <c r="MM13" s="278">
        <v>6.9999999999999999E-4</v>
      </c>
      <c r="MN13" s="278">
        <v>8.0000000000000004E-4</v>
      </c>
      <c r="MO13" s="278">
        <v>8.9999999999999998E-4</v>
      </c>
      <c r="MP13" s="278">
        <v>6.9999999999999999E-4</v>
      </c>
      <c r="MQ13" s="278">
        <v>8.0000000000000004E-4</v>
      </c>
      <c r="MR13" s="278">
        <v>8.0000000000000004E-4</v>
      </c>
      <c r="MS13" s="278">
        <v>8.0000000000000004E-4</v>
      </c>
      <c r="MT13" s="278">
        <v>8.0000000000000004E-4</v>
      </c>
      <c r="MU13" s="278">
        <v>8.0000000000000004E-4</v>
      </c>
      <c r="MV13" s="278">
        <v>8.9999999999999998E-4</v>
      </c>
      <c r="MW13" s="278">
        <v>8.9999999999999998E-4</v>
      </c>
      <c r="MX13" s="278">
        <v>1.1000000000000001E-3</v>
      </c>
      <c r="MY13" s="278">
        <v>1.1000000000000001E-3</v>
      </c>
      <c r="MZ13" s="278">
        <v>1.1999999999999999E-3</v>
      </c>
      <c r="NA13" s="278">
        <v>1.1999999999999999E-3</v>
      </c>
      <c r="NB13" s="278">
        <v>1.2999999999999999E-3</v>
      </c>
      <c r="NC13" s="278">
        <v>1.1000000000000001E-3</v>
      </c>
      <c r="ND13" s="278">
        <v>1.1999999999999999E-3</v>
      </c>
      <c r="NE13" s="278">
        <v>1.2999999999999999E-3</v>
      </c>
      <c r="NF13" s="278">
        <v>1.1000000000000001E-3</v>
      </c>
      <c r="NG13" s="278">
        <v>1.1000000000000001E-3</v>
      </c>
      <c r="NH13" s="278">
        <v>1.1000000000000001E-3</v>
      </c>
      <c r="NI13" s="278">
        <v>1.1999999999999999E-3</v>
      </c>
      <c r="NJ13" s="278">
        <v>1.2999999999999999E-3</v>
      </c>
      <c r="NK13" s="278">
        <v>1.2999999999999999E-3</v>
      </c>
      <c r="NL13" s="278">
        <v>1.5E-3</v>
      </c>
      <c r="NM13" s="278">
        <v>1.1000000000000001E-3</v>
      </c>
      <c r="NN13" s="278">
        <v>1.1999999999999999E-3</v>
      </c>
      <c r="NO13" s="278">
        <v>1.5E-3</v>
      </c>
      <c r="NP13" s="278">
        <v>1.6000000000000001E-3</v>
      </c>
      <c r="NQ13" s="278">
        <v>1.4E-3</v>
      </c>
      <c r="NR13" s="278">
        <v>1.6999999999999999E-3</v>
      </c>
      <c r="NS13" s="278">
        <v>1.8E-3</v>
      </c>
      <c r="NT13" s="278">
        <v>1.1999999999999999E-3</v>
      </c>
      <c r="NU13" s="278">
        <v>1.5E-3</v>
      </c>
      <c r="NV13" s="278">
        <v>1.6000000000000001E-3</v>
      </c>
      <c r="NW13" s="278">
        <v>1.5E-3</v>
      </c>
      <c r="NX13" s="278">
        <v>1.4E-3</v>
      </c>
      <c r="NY13" s="278">
        <v>1.4E-3</v>
      </c>
      <c r="NZ13" s="278">
        <v>1.6999999999999999E-3</v>
      </c>
      <c r="OA13" s="278">
        <v>1E-3</v>
      </c>
      <c r="OB13" s="278">
        <v>1.5E-3</v>
      </c>
      <c r="OC13" s="278">
        <v>1.6000000000000001E-3</v>
      </c>
      <c r="OD13" s="278">
        <v>2.0999999999999999E-3</v>
      </c>
      <c r="OE13" s="278">
        <v>2.0999999999999999E-3</v>
      </c>
      <c r="OF13" s="278">
        <v>2.0999999999999999E-3</v>
      </c>
      <c r="OG13" s="278">
        <v>2.3E-3</v>
      </c>
      <c r="OH13" s="278">
        <v>1.9E-3</v>
      </c>
      <c r="OI13" s="278">
        <v>2E-3</v>
      </c>
      <c r="OJ13" s="278">
        <v>2.3999999999999998E-3</v>
      </c>
      <c r="OK13" s="278">
        <v>2E-3</v>
      </c>
      <c r="OL13" s="278">
        <v>1.9E-3</v>
      </c>
      <c r="OM13" s="278">
        <v>2.2000000000000001E-3</v>
      </c>
      <c r="ON13" s="278">
        <v>1.9E-3</v>
      </c>
      <c r="OO13" s="278">
        <v>1.9E-3</v>
      </c>
      <c r="OP13" s="278">
        <v>1.9E-3</v>
      </c>
      <c r="OQ13" s="278">
        <v>2E-3</v>
      </c>
      <c r="OR13" s="278">
        <v>2.0999999999999999E-3</v>
      </c>
      <c r="OS13" s="278">
        <v>2.3999999999999998E-3</v>
      </c>
      <c r="OT13" s="278">
        <v>2.3999999999999998E-3</v>
      </c>
      <c r="OU13" s="278">
        <v>2.3E-3</v>
      </c>
      <c r="OV13" s="278">
        <v>2.0999999999999999E-3</v>
      </c>
      <c r="OW13" s="278">
        <v>2.0999999999999999E-3</v>
      </c>
      <c r="OX13" s="278">
        <v>2.5000000000000001E-3</v>
      </c>
      <c r="OY13" s="278">
        <v>2.8E-3</v>
      </c>
      <c r="OZ13" s="278">
        <v>2.3E-3</v>
      </c>
      <c r="PA13" s="278">
        <v>2.0999999999999999E-3</v>
      </c>
      <c r="PB13" s="278">
        <v>3.0999999999999999E-3</v>
      </c>
      <c r="PC13" s="278">
        <v>1.6000000000000001E-3</v>
      </c>
      <c r="PD13" s="278">
        <v>1.6999999999999999E-3</v>
      </c>
      <c r="PE13" s="278">
        <v>2.7000000000000001E-3</v>
      </c>
      <c r="PF13" s="278">
        <v>3.0000000000000001E-3</v>
      </c>
      <c r="PG13" s="278">
        <v>2.5999999999999999E-3</v>
      </c>
      <c r="PH13" s="278">
        <v>3.0999999999999999E-3</v>
      </c>
      <c r="PI13" s="278">
        <v>2.7000000000000001E-3</v>
      </c>
      <c r="PJ13" s="278">
        <v>1.6000000000000001E-3</v>
      </c>
      <c r="PK13" s="278">
        <v>1.6999999999999999E-3</v>
      </c>
      <c r="PL13" s="278">
        <v>3.0000000000000001E-3</v>
      </c>
      <c r="PM13" s="278">
        <v>2.5999999999999999E-3</v>
      </c>
      <c r="PN13" s="278">
        <v>3.0000000000000001E-3</v>
      </c>
      <c r="PO13" s="278">
        <v>2.8999999999999998E-3</v>
      </c>
      <c r="PP13" s="278">
        <v>3.0000000000000001E-3</v>
      </c>
      <c r="PQ13" s="278">
        <v>1.6999999999999999E-3</v>
      </c>
      <c r="PR13" s="278">
        <v>1.6999999999999999E-3</v>
      </c>
      <c r="PS13" s="278">
        <v>3.3E-3</v>
      </c>
      <c r="PT13" s="278">
        <v>3.3999999999999998E-3</v>
      </c>
      <c r="PU13" s="278">
        <v>2.2000000000000001E-3</v>
      </c>
      <c r="PV13" s="278">
        <v>4.3E-3</v>
      </c>
      <c r="PW13" s="278">
        <v>3.2000000000000002E-3</v>
      </c>
      <c r="PX13" s="278">
        <v>3.3999999999999998E-3</v>
      </c>
      <c r="PY13" s="278">
        <v>1.8E-3</v>
      </c>
      <c r="PZ13" s="278">
        <v>1.9E-3</v>
      </c>
      <c r="QA13" s="278">
        <v>3.7000000000000002E-3</v>
      </c>
      <c r="QB13" s="278">
        <v>4.0000000000000001E-3</v>
      </c>
      <c r="QC13" s="278">
        <v>3.8999999999999998E-3</v>
      </c>
      <c r="QD13" s="278">
        <v>1.9E-3</v>
      </c>
      <c r="QE13" s="278">
        <v>1.8E-3</v>
      </c>
      <c r="QF13" s="278">
        <v>1.5E-3</v>
      </c>
      <c r="QG13" s="278">
        <v>2.2000000000000001E-3</v>
      </c>
      <c r="QH13" s="278">
        <v>2.0999999999999999E-3</v>
      </c>
      <c r="QI13" s="278">
        <v>2.3E-3</v>
      </c>
      <c r="QJ13" s="278">
        <v>3.3E-3</v>
      </c>
      <c r="QK13" s="278">
        <v>4.1000000000000003E-3</v>
      </c>
      <c r="QL13" s="278">
        <v>2.5999999999999999E-3</v>
      </c>
      <c r="QM13" s="278">
        <v>3.0000000000000001E-3</v>
      </c>
      <c r="QN13" s="278">
        <v>3.3E-3</v>
      </c>
      <c r="QO13" s="278">
        <v>3.2000000000000002E-3</v>
      </c>
      <c r="QP13" s="278">
        <v>4.0000000000000001E-3</v>
      </c>
      <c r="QQ13" s="278">
        <v>4.8999999999999998E-3</v>
      </c>
      <c r="QR13" s="278">
        <v>4.5999999999999999E-3</v>
      </c>
      <c r="QS13" s="278">
        <v>2.5000000000000001E-3</v>
      </c>
      <c r="QT13" s="278">
        <v>3.0000000000000001E-3</v>
      </c>
      <c r="QU13" s="278">
        <v>4.3E-3</v>
      </c>
      <c r="QV13" s="278">
        <v>4.8999999999999998E-3</v>
      </c>
      <c r="QW13" s="278">
        <v>4.0000000000000001E-3</v>
      </c>
      <c r="QX13" s="278">
        <v>4.1000000000000003E-3</v>
      </c>
      <c r="QY13" s="278">
        <v>4.7999999999999996E-3</v>
      </c>
      <c r="QZ13" s="278">
        <v>4.1999999999999997E-3</v>
      </c>
      <c r="RA13" s="278">
        <v>2.7000000000000001E-3</v>
      </c>
      <c r="RB13" s="278">
        <v>3.7000000000000002E-3</v>
      </c>
      <c r="RC13" s="278">
        <v>3.8999999999999998E-3</v>
      </c>
    </row>
    <row r="14" spans="1:471">
      <c r="A14">
        <v>13</v>
      </c>
      <c r="B14" s="276" t="s">
        <v>665</v>
      </c>
      <c r="C14" s="276"/>
      <c r="D14" s="276"/>
      <c r="E14" s="276"/>
      <c r="F14" s="276"/>
      <c r="G14" s="276"/>
      <c r="H14" s="301">
        <v>0</v>
      </c>
      <c r="I14" s="301">
        <v>0</v>
      </c>
      <c r="J14" s="301">
        <v>0</v>
      </c>
      <c r="K14" s="301">
        <v>0</v>
      </c>
      <c r="L14" s="301">
        <v>0</v>
      </c>
      <c r="M14" s="301">
        <v>0</v>
      </c>
      <c r="N14" s="278">
        <v>3.3E-3</v>
      </c>
      <c r="O14" s="278">
        <v>2.5999999999999999E-3</v>
      </c>
      <c r="P14" s="278">
        <v>2.8999999999999998E-3</v>
      </c>
      <c r="Q14" s="278">
        <v>2.8999999999999998E-3</v>
      </c>
      <c r="R14" s="278">
        <v>3.3E-3</v>
      </c>
      <c r="S14" s="278">
        <v>2.3E-3</v>
      </c>
      <c r="T14" s="278">
        <v>2.2000000000000001E-3</v>
      </c>
      <c r="U14" s="278">
        <v>2.8999999999999998E-3</v>
      </c>
      <c r="V14" s="278">
        <v>2.8E-3</v>
      </c>
      <c r="W14" s="278">
        <v>3.3E-3</v>
      </c>
      <c r="X14" s="278">
        <v>3.3E-3</v>
      </c>
      <c r="Y14" s="278">
        <v>3.0999999999999999E-3</v>
      </c>
      <c r="Z14" s="278">
        <v>3.2000000000000002E-3</v>
      </c>
      <c r="AA14" s="278">
        <v>2.8E-3</v>
      </c>
      <c r="AB14" s="278">
        <v>3.0000000000000001E-3</v>
      </c>
      <c r="AC14" s="278">
        <v>3.0000000000000001E-3</v>
      </c>
      <c r="AD14" s="278">
        <v>3.0999999999999999E-3</v>
      </c>
      <c r="AE14" s="278">
        <v>2.5000000000000001E-3</v>
      </c>
      <c r="AF14" s="278">
        <v>2.7000000000000001E-3</v>
      </c>
      <c r="AG14" s="278">
        <v>3.0000000000000001E-3</v>
      </c>
      <c r="AH14" s="278">
        <v>2.8E-3</v>
      </c>
      <c r="AI14" s="278">
        <v>2.5999999999999999E-3</v>
      </c>
      <c r="AJ14" s="278">
        <v>3.3999999999999998E-3</v>
      </c>
      <c r="AK14" s="278">
        <v>3.3E-3</v>
      </c>
      <c r="AL14" s="278">
        <v>3.2000000000000002E-3</v>
      </c>
      <c r="AM14" s="278">
        <v>3.0999999999999999E-3</v>
      </c>
      <c r="AN14" s="278">
        <v>3.2000000000000002E-3</v>
      </c>
      <c r="AO14" s="278">
        <v>3.5000000000000001E-3</v>
      </c>
      <c r="AP14" s="278">
        <v>2.8999999999999998E-3</v>
      </c>
      <c r="AQ14" s="278">
        <v>3.5999999999999999E-3</v>
      </c>
      <c r="AR14" s="278">
        <v>3.5999999999999999E-3</v>
      </c>
      <c r="AS14" s="278">
        <v>4.3E-3</v>
      </c>
      <c r="AT14" s="278">
        <v>3.0000000000000001E-3</v>
      </c>
      <c r="AU14" s="278">
        <v>3.5000000000000001E-3</v>
      </c>
      <c r="AV14" s="278">
        <v>4.7999999999999996E-3</v>
      </c>
      <c r="AW14" s="278">
        <v>4.3E-3</v>
      </c>
      <c r="AX14" s="278">
        <v>4.8999999999999998E-3</v>
      </c>
      <c r="AY14" s="278">
        <v>3.8999999999999998E-3</v>
      </c>
      <c r="AZ14" s="278">
        <v>3.2000000000000002E-3</v>
      </c>
      <c r="BA14" s="278">
        <v>3.0000000000000001E-3</v>
      </c>
      <c r="BB14" s="278">
        <v>3.5999999999999999E-3</v>
      </c>
      <c r="BC14" s="278">
        <v>5.1999999999999998E-3</v>
      </c>
      <c r="BD14" s="278">
        <v>5.5999999999999999E-3</v>
      </c>
      <c r="BE14" s="278">
        <v>6.4000000000000003E-3</v>
      </c>
      <c r="BF14" s="278">
        <v>4.5999999999999999E-3</v>
      </c>
      <c r="BG14" s="278">
        <v>7.4999999999999997E-3</v>
      </c>
      <c r="BH14" s="278">
        <v>3.0000000000000001E-3</v>
      </c>
      <c r="BI14" s="278">
        <v>3.5000000000000001E-3</v>
      </c>
      <c r="BJ14" s="278">
        <v>4.8999999999999998E-3</v>
      </c>
      <c r="BK14" s="278">
        <v>5.5999999999999999E-3</v>
      </c>
      <c r="BL14" s="278">
        <v>6.4000000000000003E-3</v>
      </c>
      <c r="BM14" s="278">
        <v>4.1000000000000003E-3</v>
      </c>
      <c r="BN14" s="278">
        <v>5.1000000000000004E-3</v>
      </c>
      <c r="BO14" s="278">
        <v>3.0000000000000001E-3</v>
      </c>
      <c r="BP14" s="278">
        <v>3.3999999999999998E-3</v>
      </c>
      <c r="BQ14" s="278">
        <v>4.4000000000000003E-3</v>
      </c>
      <c r="BR14" s="278">
        <v>4.4000000000000003E-3</v>
      </c>
      <c r="BS14" s="278">
        <v>4.4000000000000003E-3</v>
      </c>
      <c r="BT14" s="278">
        <v>4.3E-3</v>
      </c>
      <c r="BU14" s="278">
        <v>3.3E-3</v>
      </c>
      <c r="BV14" s="278">
        <v>2.5000000000000001E-3</v>
      </c>
      <c r="BW14" s="278">
        <v>3.2000000000000002E-3</v>
      </c>
      <c r="BX14" s="278">
        <v>4.4999999999999997E-3</v>
      </c>
      <c r="BY14" s="278">
        <v>3.0999999999999999E-3</v>
      </c>
      <c r="BZ14" s="278">
        <v>3.8999999999999998E-3</v>
      </c>
      <c r="CA14" s="278">
        <v>5.3E-3</v>
      </c>
      <c r="CB14" s="278">
        <v>4.1999999999999997E-3</v>
      </c>
      <c r="CC14" s="278">
        <v>2.7000000000000001E-3</v>
      </c>
      <c r="CD14" s="278">
        <v>4.1000000000000003E-3</v>
      </c>
      <c r="CE14" s="278">
        <v>3.8999999999999998E-3</v>
      </c>
      <c r="CF14" s="278">
        <v>3.7000000000000002E-3</v>
      </c>
      <c r="CG14" s="278">
        <v>6.8999999999999999E-3</v>
      </c>
      <c r="CH14" s="278">
        <v>5.1999999999999998E-3</v>
      </c>
      <c r="CI14" s="278">
        <v>5.4999999999999997E-3</v>
      </c>
      <c r="CJ14" s="278">
        <v>2.8E-3</v>
      </c>
      <c r="CK14" s="278">
        <v>3.5000000000000001E-3</v>
      </c>
      <c r="CL14" s="278">
        <v>4.5999999999999999E-3</v>
      </c>
      <c r="CM14" s="278">
        <v>4.4000000000000003E-3</v>
      </c>
      <c r="CN14" s="278">
        <v>3.2000000000000002E-3</v>
      </c>
      <c r="CO14" s="278">
        <v>6.4000000000000003E-3</v>
      </c>
      <c r="CP14" s="278">
        <v>4.5999999999999999E-3</v>
      </c>
      <c r="CQ14" s="278">
        <v>2.8999999999999998E-3</v>
      </c>
      <c r="CR14" s="278">
        <v>3.3E-3</v>
      </c>
      <c r="CS14" s="278">
        <v>4.7999999999999996E-3</v>
      </c>
      <c r="CT14" s="278">
        <v>3.5999999999999999E-3</v>
      </c>
      <c r="CU14" s="278">
        <v>4.1999999999999997E-3</v>
      </c>
      <c r="CV14" s="278">
        <v>5.3E-3</v>
      </c>
      <c r="CW14" s="278">
        <v>5.7999999999999996E-3</v>
      </c>
      <c r="CX14" s="278">
        <v>2.5000000000000001E-3</v>
      </c>
      <c r="CY14" s="278">
        <v>2.0999999999999999E-3</v>
      </c>
      <c r="CZ14" s="278">
        <v>2.8999999999999998E-3</v>
      </c>
      <c r="DA14" s="278">
        <v>3.2000000000000002E-3</v>
      </c>
      <c r="DB14" s="278">
        <v>4.4999999999999997E-3</v>
      </c>
      <c r="DC14" s="278">
        <v>4.1000000000000003E-3</v>
      </c>
      <c r="DD14" s="278">
        <v>3.8999999999999998E-3</v>
      </c>
      <c r="DE14" s="278">
        <v>2.3999999999999998E-3</v>
      </c>
      <c r="DF14" s="278">
        <v>3.2000000000000002E-3</v>
      </c>
      <c r="DG14" s="278">
        <v>4.1000000000000003E-3</v>
      </c>
      <c r="DH14" s="278">
        <v>3.8E-3</v>
      </c>
      <c r="DI14" s="278">
        <v>4.4999999999999997E-3</v>
      </c>
      <c r="DJ14" s="278">
        <v>3.8E-3</v>
      </c>
      <c r="DK14" s="278">
        <v>4.4999999999999997E-3</v>
      </c>
      <c r="DL14" s="278">
        <v>2.5000000000000001E-3</v>
      </c>
      <c r="DM14" s="278">
        <v>2.5000000000000001E-3</v>
      </c>
      <c r="DN14" s="278">
        <v>2.5999999999999999E-3</v>
      </c>
      <c r="DO14" s="278">
        <v>2.8999999999999998E-3</v>
      </c>
      <c r="DP14" s="278">
        <v>5.5999999999999999E-3</v>
      </c>
      <c r="DQ14" s="278">
        <v>5.5999999999999999E-3</v>
      </c>
      <c r="DR14" s="278">
        <v>5.3E-3</v>
      </c>
      <c r="DS14" s="278">
        <v>2.8E-3</v>
      </c>
      <c r="DT14" s="278">
        <v>3.3E-3</v>
      </c>
      <c r="DU14" s="278">
        <v>4.1000000000000003E-3</v>
      </c>
      <c r="DV14" s="278">
        <v>5.1999999999999998E-3</v>
      </c>
      <c r="DW14" s="278">
        <v>4.7000000000000002E-3</v>
      </c>
      <c r="DX14" s="278">
        <v>3.0999999999999999E-3</v>
      </c>
      <c r="DY14" s="278">
        <v>2.5999999999999999E-3</v>
      </c>
      <c r="DZ14" s="278">
        <v>3.0000000000000001E-3</v>
      </c>
      <c r="EA14" s="278">
        <v>3.5999999999999999E-3</v>
      </c>
      <c r="EB14" s="278">
        <v>3.5000000000000001E-3</v>
      </c>
      <c r="EC14" s="278">
        <v>3.8E-3</v>
      </c>
      <c r="ED14" s="278">
        <v>3.8999999999999998E-3</v>
      </c>
      <c r="EE14" s="278">
        <v>3.7000000000000002E-3</v>
      </c>
      <c r="EF14" s="278">
        <v>4.7999999999999996E-3</v>
      </c>
      <c r="EG14" s="278">
        <v>3.2000000000000002E-3</v>
      </c>
      <c r="EH14" s="278">
        <v>3.5000000000000001E-3</v>
      </c>
      <c r="EI14" s="278">
        <v>4.4000000000000003E-3</v>
      </c>
      <c r="EJ14" s="278">
        <v>4.7999999999999996E-3</v>
      </c>
      <c r="EK14" s="278">
        <v>6.0000000000000001E-3</v>
      </c>
      <c r="EL14" s="278">
        <v>5.3E-3</v>
      </c>
      <c r="EM14" s="278">
        <v>4.8999999999999998E-3</v>
      </c>
      <c r="EN14" s="278">
        <v>3.5000000000000001E-3</v>
      </c>
      <c r="EO14" s="278">
        <v>4.1000000000000003E-3</v>
      </c>
      <c r="EP14" s="278">
        <v>5.4000000000000003E-3</v>
      </c>
      <c r="EQ14" s="278">
        <v>6.3E-3</v>
      </c>
      <c r="ER14" s="278">
        <v>7.9000000000000008E-3</v>
      </c>
      <c r="ES14" s="278">
        <v>5.4999999999999997E-3</v>
      </c>
      <c r="ET14" s="278">
        <v>7.6E-3</v>
      </c>
      <c r="EU14" s="278">
        <v>4.4999999999999997E-3</v>
      </c>
      <c r="EV14" s="278">
        <v>6.0000000000000001E-3</v>
      </c>
      <c r="EW14" s="278">
        <v>6.4000000000000003E-3</v>
      </c>
      <c r="EX14" s="278">
        <v>5.7999999999999996E-3</v>
      </c>
      <c r="EY14" s="278">
        <v>7.6E-3</v>
      </c>
      <c r="EZ14" s="278">
        <v>6.0000000000000001E-3</v>
      </c>
      <c r="FA14" s="278">
        <v>8.3000000000000001E-3</v>
      </c>
      <c r="FB14" s="278">
        <v>5.5999999999999999E-3</v>
      </c>
      <c r="FC14" s="278">
        <v>6.4999999999999997E-3</v>
      </c>
      <c r="FD14" s="278">
        <v>6.6E-3</v>
      </c>
      <c r="FE14" s="278">
        <v>3.3E-3</v>
      </c>
      <c r="FF14" s="278">
        <v>3.5999999999999999E-3</v>
      </c>
      <c r="FG14" s="278">
        <v>3.8E-3</v>
      </c>
      <c r="FH14" s="278">
        <v>3.5999999999999999E-3</v>
      </c>
      <c r="FI14" s="278">
        <v>3.8E-3</v>
      </c>
      <c r="FJ14" s="278">
        <v>3.5999999999999999E-3</v>
      </c>
      <c r="FK14" s="278">
        <v>3.5000000000000001E-3</v>
      </c>
      <c r="FL14" s="278">
        <v>3.5999999999999999E-3</v>
      </c>
      <c r="FM14" s="278">
        <v>3.5999999999999999E-3</v>
      </c>
      <c r="FN14" s="278">
        <v>3.5999999999999999E-3</v>
      </c>
      <c r="FO14" s="278">
        <v>3.2000000000000002E-3</v>
      </c>
      <c r="FP14" s="278">
        <v>3.5000000000000001E-3</v>
      </c>
      <c r="FQ14" s="278">
        <v>2.8999999999999998E-3</v>
      </c>
      <c r="FR14" s="278">
        <v>3.0000000000000001E-3</v>
      </c>
      <c r="FS14" s="278">
        <v>2.8999999999999998E-3</v>
      </c>
      <c r="FT14" s="278">
        <v>2.7000000000000001E-3</v>
      </c>
      <c r="FU14" s="278">
        <v>2.5999999999999999E-3</v>
      </c>
      <c r="FV14" s="278">
        <v>3.7000000000000002E-3</v>
      </c>
      <c r="FW14" s="278">
        <v>3.5000000000000001E-3</v>
      </c>
      <c r="FX14" s="278">
        <v>3.2000000000000002E-3</v>
      </c>
      <c r="FY14" s="278">
        <v>2.8999999999999998E-3</v>
      </c>
      <c r="FZ14" s="278">
        <v>4.1000000000000003E-3</v>
      </c>
      <c r="GA14" s="278">
        <v>3.2000000000000002E-3</v>
      </c>
      <c r="GB14" s="278">
        <v>3.3999999999999998E-3</v>
      </c>
      <c r="GC14" s="278">
        <v>4.3E-3</v>
      </c>
      <c r="GD14" s="278">
        <v>4.8999999999999998E-3</v>
      </c>
      <c r="GE14" s="278">
        <v>5.1999999999999998E-3</v>
      </c>
      <c r="GF14" s="278">
        <v>5.1000000000000004E-3</v>
      </c>
      <c r="GG14" s="278">
        <v>3.8999999999999998E-3</v>
      </c>
      <c r="GH14" s="278">
        <v>3.7000000000000002E-3</v>
      </c>
      <c r="GI14" s="278">
        <v>3.5999999999999999E-3</v>
      </c>
      <c r="GJ14" s="278">
        <v>4.1999999999999997E-3</v>
      </c>
      <c r="GK14" s="278">
        <v>3.8E-3</v>
      </c>
      <c r="GL14" s="278">
        <v>4.1000000000000003E-3</v>
      </c>
      <c r="GM14" s="278">
        <v>4.8999999999999998E-3</v>
      </c>
      <c r="GN14" s="278">
        <v>4.4000000000000003E-3</v>
      </c>
      <c r="GO14" s="278">
        <v>5.1000000000000004E-3</v>
      </c>
      <c r="GP14" s="278">
        <v>5.7999999999999996E-3</v>
      </c>
      <c r="GQ14" s="278">
        <v>5.0000000000000001E-3</v>
      </c>
      <c r="GR14" s="278">
        <v>4.4999999999999997E-3</v>
      </c>
      <c r="GS14" s="278">
        <v>5.4000000000000003E-3</v>
      </c>
      <c r="GT14" s="278">
        <v>6.3E-3</v>
      </c>
      <c r="GU14" s="278">
        <v>4.8999999999999998E-3</v>
      </c>
      <c r="GV14" s="278">
        <v>7.0000000000000001E-3</v>
      </c>
      <c r="GW14" s="278">
        <v>4.7000000000000002E-3</v>
      </c>
      <c r="GX14" s="278">
        <v>5.4999999999999997E-3</v>
      </c>
      <c r="GY14" s="278">
        <v>5.0000000000000001E-3</v>
      </c>
      <c r="GZ14" s="278">
        <v>4.7999999999999996E-3</v>
      </c>
      <c r="HA14" s="278">
        <v>6.7999999999999996E-3</v>
      </c>
      <c r="HB14" s="278">
        <v>6.4999999999999997E-3</v>
      </c>
      <c r="HC14" s="278">
        <v>6.4000000000000003E-3</v>
      </c>
      <c r="HD14" s="278">
        <v>3.8E-3</v>
      </c>
      <c r="HE14" s="278">
        <v>5.7999999999999996E-3</v>
      </c>
      <c r="HF14" s="278">
        <v>4.7999999999999996E-3</v>
      </c>
      <c r="HG14" s="278">
        <v>5.0000000000000001E-3</v>
      </c>
      <c r="HH14" s="278">
        <v>5.0000000000000001E-3</v>
      </c>
      <c r="HI14" s="278">
        <v>6.8999999999999999E-3</v>
      </c>
      <c r="HJ14" s="278">
        <v>6.7999999999999996E-3</v>
      </c>
      <c r="HK14" s="278">
        <v>5.5999999999999999E-3</v>
      </c>
      <c r="HL14" s="278">
        <v>6.7000000000000002E-3</v>
      </c>
      <c r="HM14" s="278">
        <v>5.7000000000000002E-3</v>
      </c>
      <c r="HN14" s="278">
        <v>3.5000000000000001E-3</v>
      </c>
      <c r="HO14" s="278">
        <v>4.3E-3</v>
      </c>
      <c r="HP14" s="278">
        <v>4.4999999999999997E-3</v>
      </c>
      <c r="HR14" s="276"/>
      <c r="HS14" s="278">
        <v>5.3E-3</v>
      </c>
      <c r="HT14" s="278">
        <v>5.5999999999999999E-3</v>
      </c>
      <c r="HU14" s="278">
        <v>6.0000000000000001E-3</v>
      </c>
      <c r="HV14" s="278">
        <v>4.1999999999999997E-3</v>
      </c>
      <c r="HW14" s="278">
        <v>5.1000000000000004E-3</v>
      </c>
      <c r="HX14" s="278">
        <v>7.1000000000000004E-3</v>
      </c>
      <c r="HY14" s="278">
        <v>5.7000000000000002E-3</v>
      </c>
      <c r="HZ14" s="278">
        <v>5.0000000000000001E-3</v>
      </c>
      <c r="IA14" s="278">
        <v>8.6999999999999994E-3</v>
      </c>
      <c r="IB14" s="278">
        <v>4.1999999999999997E-3</v>
      </c>
      <c r="IC14" s="278">
        <v>4.3E-3</v>
      </c>
      <c r="ID14" s="278">
        <v>4.7999999999999996E-3</v>
      </c>
      <c r="IE14" s="278">
        <v>6.6E-3</v>
      </c>
      <c r="IF14" s="278">
        <v>6.8999999999999999E-3</v>
      </c>
      <c r="IG14" s="278">
        <v>7.3000000000000001E-3</v>
      </c>
      <c r="IH14" s="278">
        <v>5.7000000000000002E-3</v>
      </c>
      <c r="II14" s="278">
        <v>6.6E-3</v>
      </c>
      <c r="IJ14" s="278">
        <v>4.5999999999999999E-3</v>
      </c>
      <c r="IK14" s="278">
        <v>5.4000000000000003E-3</v>
      </c>
      <c r="IL14" s="278">
        <v>6.8999999999999999E-3</v>
      </c>
      <c r="IM14" s="278">
        <v>8.5000000000000006E-3</v>
      </c>
      <c r="IN14" s="278">
        <v>7.7000000000000002E-3</v>
      </c>
      <c r="IO14" s="278">
        <v>7.4000000000000003E-3</v>
      </c>
      <c r="IP14" s="278">
        <v>7.7999999999999996E-3</v>
      </c>
      <c r="IQ14" s="278">
        <v>4.0000000000000001E-3</v>
      </c>
      <c r="IR14" s="278">
        <v>4.1999999999999997E-3</v>
      </c>
      <c r="IS14" s="278">
        <v>6.1999999999999998E-3</v>
      </c>
      <c r="IT14" s="278">
        <v>6.0000000000000001E-3</v>
      </c>
      <c r="IU14" s="278">
        <v>5.0000000000000001E-3</v>
      </c>
      <c r="IV14" s="278">
        <v>4.5999999999999999E-3</v>
      </c>
      <c r="IW14" s="278">
        <v>6.4999999999999997E-3</v>
      </c>
      <c r="IX14" s="278">
        <v>3.5000000000000001E-3</v>
      </c>
      <c r="IY14" s="278">
        <v>4.0000000000000001E-3</v>
      </c>
      <c r="IZ14" s="278">
        <v>5.3E-3</v>
      </c>
      <c r="JA14" s="278">
        <v>5.8999999999999999E-3</v>
      </c>
      <c r="JB14" s="278">
        <v>8.3999999999999995E-3</v>
      </c>
      <c r="JC14" s="278">
        <v>6.7000000000000002E-3</v>
      </c>
      <c r="JD14" s="278">
        <v>7.4999999999999997E-3</v>
      </c>
      <c r="JE14" s="278">
        <v>4.1999999999999997E-3</v>
      </c>
      <c r="JF14" s="278">
        <v>4.7999999999999996E-3</v>
      </c>
      <c r="JG14" s="278">
        <v>6.1000000000000004E-3</v>
      </c>
      <c r="JH14" s="278">
        <v>7.4999999999999997E-3</v>
      </c>
      <c r="JI14" s="278">
        <v>5.1000000000000004E-3</v>
      </c>
      <c r="JJ14" s="278">
        <v>5.1999999999999998E-3</v>
      </c>
      <c r="JK14" s="278">
        <v>6.3E-3</v>
      </c>
      <c r="JL14" s="278">
        <v>4.1000000000000003E-3</v>
      </c>
      <c r="JM14" s="278">
        <v>4.5999999999999999E-3</v>
      </c>
      <c r="JN14" s="278">
        <v>5.4000000000000003E-3</v>
      </c>
      <c r="JO14" s="278">
        <v>5.4000000000000003E-3</v>
      </c>
      <c r="JP14" s="278">
        <v>4.5999999999999999E-3</v>
      </c>
      <c r="JQ14" s="278">
        <v>5.7000000000000002E-3</v>
      </c>
      <c r="JR14" s="278">
        <v>5.4999999999999997E-3</v>
      </c>
      <c r="JS14" s="278">
        <v>3.7000000000000002E-3</v>
      </c>
      <c r="JT14" s="278">
        <v>4.4000000000000003E-3</v>
      </c>
      <c r="JU14" s="278">
        <v>6.4999999999999997E-3</v>
      </c>
      <c r="JV14" s="278">
        <v>6.7999999999999996E-3</v>
      </c>
      <c r="JW14" s="278">
        <v>7.1000000000000004E-3</v>
      </c>
      <c r="JX14" s="278">
        <v>5.8999999999999999E-3</v>
      </c>
      <c r="JY14" s="278">
        <v>4.8999999999999998E-3</v>
      </c>
      <c r="JZ14" s="278">
        <v>3.8E-3</v>
      </c>
      <c r="KA14" s="278">
        <v>4.1999999999999997E-3</v>
      </c>
      <c r="KB14" s="278">
        <v>4.7999999999999996E-3</v>
      </c>
      <c r="KC14" s="278">
        <v>5.3E-3</v>
      </c>
      <c r="KD14" s="278">
        <v>6.0000000000000001E-3</v>
      </c>
      <c r="KE14" s="278">
        <v>5.0000000000000001E-3</v>
      </c>
      <c r="KF14" s="278">
        <v>5.3E-3</v>
      </c>
      <c r="KG14" s="278">
        <v>3.7000000000000002E-3</v>
      </c>
      <c r="KH14" s="278">
        <v>3.8E-3</v>
      </c>
      <c r="KI14" s="278">
        <v>5.4000000000000003E-3</v>
      </c>
      <c r="KJ14" s="278">
        <v>6.0000000000000001E-3</v>
      </c>
      <c r="KK14" s="278">
        <v>4.7999999999999996E-3</v>
      </c>
      <c r="KL14" s="278">
        <v>5.1000000000000004E-3</v>
      </c>
      <c r="KM14" s="278">
        <v>5.7999999999999996E-3</v>
      </c>
      <c r="KN14" s="278">
        <v>2.5999999999999999E-3</v>
      </c>
      <c r="KO14" s="278">
        <v>3.5000000000000001E-3</v>
      </c>
      <c r="KP14" s="278">
        <v>4.4000000000000003E-3</v>
      </c>
      <c r="KQ14" s="278">
        <v>4.0000000000000001E-3</v>
      </c>
      <c r="KR14" s="278">
        <v>4.8999999999999998E-3</v>
      </c>
      <c r="KS14" s="278">
        <v>4.3E-3</v>
      </c>
      <c r="KT14" s="278">
        <v>5.0000000000000001E-3</v>
      </c>
      <c r="KU14" s="278">
        <v>3.0000000000000001E-3</v>
      </c>
      <c r="KV14" s="278">
        <v>3.7000000000000002E-3</v>
      </c>
      <c r="KW14" s="278">
        <v>4.1000000000000003E-3</v>
      </c>
      <c r="KX14" s="278">
        <v>4.8999999999999998E-3</v>
      </c>
      <c r="KY14" s="278">
        <v>5.0000000000000001E-3</v>
      </c>
      <c r="KZ14" s="278">
        <v>2.2000000000000001E-3</v>
      </c>
      <c r="LA14" s="278">
        <v>2.7000000000000001E-3</v>
      </c>
      <c r="LB14" s="278">
        <v>3.2000000000000002E-3</v>
      </c>
      <c r="LC14" s="278">
        <v>2.8999999999999998E-3</v>
      </c>
      <c r="LD14" s="278">
        <v>2.8E-3</v>
      </c>
      <c r="LE14" s="278">
        <v>2.7000000000000001E-3</v>
      </c>
      <c r="LF14" s="278">
        <v>3.3999999999999998E-3</v>
      </c>
      <c r="LG14" s="278">
        <v>4.1000000000000003E-3</v>
      </c>
      <c r="LH14" s="278">
        <v>4.7000000000000002E-3</v>
      </c>
      <c r="LI14" s="278">
        <v>4.1000000000000003E-3</v>
      </c>
      <c r="LJ14" s="278">
        <v>3.0000000000000001E-3</v>
      </c>
      <c r="LK14" s="278">
        <v>3.7000000000000002E-3</v>
      </c>
      <c r="LL14" s="278">
        <v>2.5000000000000001E-3</v>
      </c>
      <c r="LM14" s="278">
        <v>1.9E-3</v>
      </c>
      <c r="LN14" s="278">
        <v>3.3E-3</v>
      </c>
      <c r="LO14" s="278">
        <v>4.3E-3</v>
      </c>
      <c r="LP14" s="278">
        <v>3.0000000000000001E-3</v>
      </c>
      <c r="LQ14" s="278">
        <v>3.3E-3</v>
      </c>
      <c r="LR14" s="278">
        <v>4.1999999999999997E-3</v>
      </c>
      <c r="LS14" s="278">
        <v>5.1000000000000004E-3</v>
      </c>
      <c r="LT14" s="278">
        <v>3.3999999999999998E-3</v>
      </c>
      <c r="LU14" s="278">
        <v>4.1000000000000003E-3</v>
      </c>
      <c r="LV14" s="278">
        <v>5.4999999999999997E-3</v>
      </c>
      <c r="LW14" s="278">
        <v>2.7000000000000001E-3</v>
      </c>
      <c r="LX14" s="278">
        <v>3.5000000000000001E-3</v>
      </c>
      <c r="LY14" s="278">
        <v>4.5999999999999999E-3</v>
      </c>
      <c r="LZ14" s="278">
        <v>3.5999999999999999E-3</v>
      </c>
      <c r="MA14" s="278">
        <v>2.3999999999999998E-3</v>
      </c>
      <c r="MB14" s="278">
        <v>3.3999999999999998E-3</v>
      </c>
      <c r="MC14" s="278">
        <v>2.3E-3</v>
      </c>
      <c r="MD14" s="278">
        <v>2.8999999999999998E-3</v>
      </c>
      <c r="ME14" s="278">
        <v>3.0999999999999999E-3</v>
      </c>
      <c r="MF14" s="278">
        <v>4.3E-3</v>
      </c>
      <c r="MG14" s="278">
        <v>4.8999999999999998E-3</v>
      </c>
      <c r="MH14" s="278">
        <v>6.7000000000000002E-3</v>
      </c>
      <c r="MI14" s="278">
        <v>6.4999999999999997E-3</v>
      </c>
      <c r="MJ14" s="278">
        <v>4.1000000000000003E-3</v>
      </c>
      <c r="MK14" s="278">
        <v>3.3999999999999998E-3</v>
      </c>
      <c r="ML14" s="278">
        <v>2.5999999999999999E-3</v>
      </c>
      <c r="MM14" s="278">
        <v>3.0999999999999999E-3</v>
      </c>
      <c r="MN14" s="278">
        <v>2.8E-3</v>
      </c>
      <c r="MO14" s="278">
        <v>3.2000000000000002E-3</v>
      </c>
      <c r="MP14" s="278">
        <v>3.3999999999999998E-3</v>
      </c>
      <c r="MQ14" s="278">
        <v>3.5000000000000001E-3</v>
      </c>
      <c r="MR14" s="278">
        <v>3.3999999999999998E-3</v>
      </c>
      <c r="MS14" s="278">
        <v>3.2000000000000002E-3</v>
      </c>
      <c r="MT14" s="278">
        <v>3.5999999999999999E-3</v>
      </c>
      <c r="MU14" s="278">
        <v>3.5000000000000001E-3</v>
      </c>
      <c r="MV14" s="278">
        <v>4.0000000000000001E-3</v>
      </c>
      <c r="MW14" s="278">
        <v>4.1999999999999997E-3</v>
      </c>
      <c r="MX14" s="278">
        <v>4.3E-3</v>
      </c>
      <c r="MY14" s="278">
        <v>3.8999999999999998E-3</v>
      </c>
      <c r="MZ14" s="278">
        <v>3.5999999999999999E-3</v>
      </c>
      <c r="NA14" s="278">
        <v>3.5999999999999999E-3</v>
      </c>
      <c r="NB14" s="278">
        <v>3.5999999999999999E-3</v>
      </c>
      <c r="NC14" s="278">
        <v>4.0000000000000001E-3</v>
      </c>
      <c r="ND14" s="278">
        <v>4.4000000000000003E-3</v>
      </c>
      <c r="NE14" s="278">
        <v>4.1000000000000003E-3</v>
      </c>
      <c r="NF14" s="278">
        <v>4.0000000000000001E-3</v>
      </c>
      <c r="NG14" s="278">
        <v>4.4999999999999997E-3</v>
      </c>
      <c r="NH14" s="278">
        <v>4.1000000000000003E-3</v>
      </c>
      <c r="NI14" s="278">
        <v>4.0000000000000001E-3</v>
      </c>
      <c r="NJ14" s="278">
        <v>4.4999999999999997E-3</v>
      </c>
      <c r="NK14" s="278">
        <v>4.5999999999999999E-3</v>
      </c>
      <c r="NL14" s="278">
        <v>4.8999999999999998E-3</v>
      </c>
      <c r="NM14" s="278">
        <v>4.4999999999999997E-3</v>
      </c>
      <c r="NN14" s="278">
        <v>4.4999999999999997E-3</v>
      </c>
      <c r="NO14" s="278">
        <v>4.4999999999999997E-3</v>
      </c>
      <c r="NP14" s="278">
        <v>4.0000000000000001E-3</v>
      </c>
      <c r="NQ14" s="278">
        <v>4.4999999999999997E-3</v>
      </c>
      <c r="NR14" s="278">
        <v>4.0000000000000001E-3</v>
      </c>
      <c r="NS14" s="278">
        <v>4.4000000000000003E-3</v>
      </c>
      <c r="NT14" s="278">
        <v>4.4000000000000003E-3</v>
      </c>
      <c r="NU14" s="278">
        <v>4.3E-3</v>
      </c>
      <c r="NV14" s="278">
        <v>4.7999999999999996E-3</v>
      </c>
      <c r="NW14" s="278">
        <v>4.1000000000000003E-3</v>
      </c>
      <c r="NX14" s="278">
        <v>3.7000000000000002E-3</v>
      </c>
      <c r="NY14" s="278">
        <v>3.8E-3</v>
      </c>
      <c r="NZ14" s="278">
        <v>3.5000000000000001E-3</v>
      </c>
      <c r="OA14" s="278">
        <v>3.5000000000000001E-3</v>
      </c>
      <c r="OB14" s="278">
        <v>3.0000000000000001E-3</v>
      </c>
      <c r="OC14" s="278">
        <v>3.0999999999999999E-3</v>
      </c>
      <c r="OD14" s="278">
        <v>4.4999999999999997E-3</v>
      </c>
      <c r="OE14" s="278">
        <v>4.7999999999999996E-3</v>
      </c>
      <c r="OF14" s="278">
        <v>5.1000000000000004E-3</v>
      </c>
      <c r="OG14" s="278">
        <v>5.1000000000000004E-3</v>
      </c>
      <c r="OH14" s="278">
        <v>4.8999999999999998E-3</v>
      </c>
      <c r="OI14" s="278">
        <v>4.7000000000000002E-3</v>
      </c>
      <c r="OJ14" s="278">
        <v>7.0000000000000001E-3</v>
      </c>
      <c r="OK14" s="278">
        <v>3.7000000000000002E-3</v>
      </c>
      <c r="OL14" s="278">
        <v>3.3999999999999998E-3</v>
      </c>
      <c r="OM14" s="278">
        <v>3.0999999999999999E-3</v>
      </c>
      <c r="ON14" s="278">
        <v>4.1000000000000003E-3</v>
      </c>
      <c r="OO14" s="278">
        <v>3.3999999999999998E-3</v>
      </c>
      <c r="OP14" s="278">
        <v>4.1000000000000003E-3</v>
      </c>
      <c r="OQ14" s="278">
        <v>4.4000000000000003E-3</v>
      </c>
      <c r="OR14" s="278">
        <v>3.8E-3</v>
      </c>
      <c r="OS14" s="278">
        <v>3.8999999999999998E-3</v>
      </c>
      <c r="OT14" s="278">
        <v>4.4999999999999997E-3</v>
      </c>
      <c r="OU14" s="278">
        <v>4.5999999999999999E-3</v>
      </c>
      <c r="OV14" s="278">
        <v>4.1999999999999997E-3</v>
      </c>
      <c r="OW14" s="278">
        <v>4.0000000000000001E-3</v>
      </c>
      <c r="OX14" s="278">
        <v>5.5999999999999999E-3</v>
      </c>
      <c r="OY14" s="278">
        <v>5.4000000000000003E-3</v>
      </c>
      <c r="OZ14" s="278">
        <v>5.7999999999999996E-3</v>
      </c>
      <c r="PA14" s="278">
        <v>6.4999999999999997E-3</v>
      </c>
      <c r="PB14" s="278">
        <v>7.0000000000000001E-3</v>
      </c>
      <c r="PC14" s="278">
        <v>4.4999999999999997E-3</v>
      </c>
      <c r="PD14" s="278">
        <v>4.7999999999999996E-3</v>
      </c>
      <c r="PE14" s="278">
        <v>7.1999999999999998E-3</v>
      </c>
      <c r="PF14" s="278">
        <v>6.4999999999999997E-3</v>
      </c>
      <c r="PG14" s="278">
        <v>7.7000000000000002E-3</v>
      </c>
      <c r="PH14" s="278">
        <v>8.8999999999999999E-3</v>
      </c>
      <c r="PI14" s="278">
        <v>7.7999999999999996E-3</v>
      </c>
      <c r="PJ14" s="278">
        <v>4.0000000000000001E-3</v>
      </c>
      <c r="PK14" s="278">
        <v>4.8999999999999998E-3</v>
      </c>
      <c r="PL14" s="278">
        <v>6.7999999999999996E-3</v>
      </c>
      <c r="PM14" s="278">
        <v>6.4000000000000003E-3</v>
      </c>
      <c r="PN14" s="278">
        <v>5.8999999999999999E-3</v>
      </c>
      <c r="PO14" s="278">
        <v>6.0000000000000001E-3</v>
      </c>
      <c r="PP14" s="278">
        <v>6.1999999999999998E-3</v>
      </c>
      <c r="PQ14" s="278">
        <v>4.1000000000000003E-3</v>
      </c>
      <c r="PR14" s="278">
        <v>4.0000000000000001E-3</v>
      </c>
      <c r="PS14" s="278">
        <v>5.3E-3</v>
      </c>
      <c r="PT14" s="278">
        <v>5.3E-3</v>
      </c>
      <c r="PU14" s="278">
        <v>6.1000000000000004E-3</v>
      </c>
      <c r="PV14" s="278">
        <v>1.0200000000000001E-2</v>
      </c>
      <c r="PW14" s="278">
        <v>7.3000000000000001E-3</v>
      </c>
      <c r="PX14" s="278">
        <v>8.3999999999999995E-3</v>
      </c>
      <c r="PY14" s="278">
        <v>3.8999999999999998E-3</v>
      </c>
      <c r="PZ14" s="278">
        <v>4.7999999999999996E-3</v>
      </c>
      <c r="QA14" s="278">
        <v>1.0800000000000001E-2</v>
      </c>
      <c r="QB14" s="278">
        <v>1.35E-2</v>
      </c>
      <c r="QC14" s="278">
        <v>1.0800000000000001E-2</v>
      </c>
      <c r="QD14" s="278">
        <v>6.4000000000000003E-3</v>
      </c>
      <c r="QE14" s="278">
        <v>4.1999999999999997E-3</v>
      </c>
      <c r="QF14" s="278">
        <v>4.3E-3</v>
      </c>
      <c r="QG14" s="278">
        <v>5.4999999999999997E-3</v>
      </c>
      <c r="QH14" s="278">
        <v>6.1000000000000004E-3</v>
      </c>
      <c r="QI14" s="278">
        <v>6.6E-3</v>
      </c>
      <c r="QJ14" s="278">
        <v>1.37E-2</v>
      </c>
      <c r="QK14" s="278">
        <v>1.3299999999999999E-2</v>
      </c>
      <c r="QL14" s="278">
        <v>8.9999999999999993E-3</v>
      </c>
      <c r="QM14" s="278">
        <v>1.0699999999999999E-2</v>
      </c>
      <c r="QN14" s="278">
        <v>1.2699999999999999E-2</v>
      </c>
      <c r="QO14" s="278">
        <v>1.4500000000000001E-2</v>
      </c>
      <c r="QP14" s="278">
        <v>1.3100000000000001E-2</v>
      </c>
      <c r="QQ14" s="278">
        <v>1.2999999999999999E-2</v>
      </c>
      <c r="QR14" s="278">
        <v>1.23E-2</v>
      </c>
      <c r="QS14" s="278">
        <v>8.9999999999999993E-3</v>
      </c>
      <c r="QT14" s="278">
        <v>1.06E-2</v>
      </c>
      <c r="QU14" s="278">
        <v>1.5800000000000002E-2</v>
      </c>
      <c r="QV14" s="278">
        <v>9.9000000000000008E-3</v>
      </c>
      <c r="QW14" s="278">
        <v>9.1999999999999998E-3</v>
      </c>
      <c r="QX14" s="278">
        <v>7.3000000000000001E-3</v>
      </c>
      <c r="QY14" s="278">
        <v>7.4999999999999997E-3</v>
      </c>
      <c r="QZ14" s="278">
        <v>5.3E-3</v>
      </c>
      <c r="RA14" s="278">
        <v>1.6000000000000001E-3</v>
      </c>
      <c r="RB14" s="278">
        <v>2.9999999999999997E-4</v>
      </c>
      <c r="RC14" s="278">
        <v>5.0000000000000001E-4</v>
      </c>
    </row>
    <row r="15" spans="1:471">
      <c r="A15">
        <v>14</v>
      </c>
      <c r="B15" s="276" t="s">
        <v>666</v>
      </c>
      <c r="C15" s="276"/>
      <c r="D15" s="276"/>
      <c r="E15" s="276"/>
      <c r="F15" s="276"/>
      <c r="G15" s="276"/>
      <c r="H15" s="301">
        <v>0</v>
      </c>
      <c r="I15" s="301">
        <v>0</v>
      </c>
      <c r="J15" s="301">
        <v>0</v>
      </c>
      <c r="K15" s="301">
        <v>0</v>
      </c>
      <c r="L15" s="301">
        <v>0</v>
      </c>
      <c r="M15" s="301">
        <v>0</v>
      </c>
      <c r="N15" s="278">
        <v>2E-3</v>
      </c>
      <c r="O15" s="278">
        <v>1.9E-3</v>
      </c>
      <c r="P15" s="278">
        <v>2.3999999999999998E-3</v>
      </c>
      <c r="Q15" s="278">
        <v>2.3E-3</v>
      </c>
      <c r="R15" s="278">
        <v>1.9E-3</v>
      </c>
      <c r="S15" s="278">
        <v>1.6999999999999999E-3</v>
      </c>
      <c r="T15" s="278">
        <v>2.5000000000000001E-3</v>
      </c>
      <c r="U15" s="278">
        <v>1.6999999999999999E-3</v>
      </c>
      <c r="V15" s="278">
        <v>2.2000000000000001E-3</v>
      </c>
      <c r="W15" s="278">
        <v>1.6999999999999999E-3</v>
      </c>
      <c r="X15" s="278">
        <v>2.3E-3</v>
      </c>
      <c r="Y15" s="278">
        <v>1.9E-3</v>
      </c>
      <c r="Z15" s="278">
        <v>1.1999999999999999E-3</v>
      </c>
      <c r="AA15" s="278">
        <v>2.2000000000000001E-3</v>
      </c>
      <c r="AB15" s="278">
        <v>2.7000000000000001E-3</v>
      </c>
      <c r="AC15" s="278">
        <v>2.0999999999999999E-3</v>
      </c>
      <c r="AD15" s="278">
        <v>1.6000000000000001E-3</v>
      </c>
      <c r="AE15" s="278">
        <v>1.9E-3</v>
      </c>
      <c r="AF15" s="278">
        <v>2E-3</v>
      </c>
      <c r="AG15" s="278">
        <v>1.6000000000000001E-3</v>
      </c>
      <c r="AH15" s="278">
        <v>1.8E-3</v>
      </c>
      <c r="AI15" s="278">
        <v>1.8E-3</v>
      </c>
      <c r="AJ15" s="278">
        <v>1.5E-3</v>
      </c>
      <c r="AK15" s="278">
        <v>1.1999999999999999E-3</v>
      </c>
      <c r="AL15" s="278">
        <v>1.6000000000000001E-3</v>
      </c>
      <c r="AM15" s="278">
        <v>2.0999999999999999E-3</v>
      </c>
      <c r="AN15" s="278">
        <v>1.8E-3</v>
      </c>
      <c r="AO15" s="278">
        <v>1.8E-3</v>
      </c>
      <c r="AP15" s="278">
        <v>1.5E-3</v>
      </c>
      <c r="AQ15" s="278">
        <v>1.6999999999999999E-3</v>
      </c>
      <c r="AR15" s="278">
        <v>2.2000000000000001E-3</v>
      </c>
      <c r="AS15" s="278">
        <v>2.3E-3</v>
      </c>
      <c r="AT15" s="278">
        <v>1E-3</v>
      </c>
      <c r="AU15" s="278">
        <v>1.2999999999999999E-3</v>
      </c>
      <c r="AV15" s="278">
        <v>1.6999999999999999E-3</v>
      </c>
      <c r="AW15" s="278">
        <v>1.9E-3</v>
      </c>
      <c r="AX15" s="278">
        <v>2.7000000000000001E-3</v>
      </c>
      <c r="AY15" s="278">
        <v>3.5000000000000001E-3</v>
      </c>
      <c r="AZ15" s="278">
        <v>1.9E-3</v>
      </c>
      <c r="BA15" s="278">
        <v>1.6000000000000001E-3</v>
      </c>
      <c r="BB15" s="278">
        <v>1.6000000000000001E-3</v>
      </c>
      <c r="BC15" s="278">
        <v>2E-3</v>
      </c>
      <c r="BD15" s="278">
        <v>3.5000000000000001E-3</v>
      </c>
      <c r="BE15" s="278">
        <v>3.3E-3</v>
      </c>
      <c r="BF15" s="278">
        <v>4.4000000000000003E-3</v>
      </c>
      <c r="BG15" s="278">
        <v>4.7999999999999996E-3</v>
      </c>
      <c r="BH15" s="278">
        <v>2.3E-3</v>
      </c>
      <c r="BI15" s="278">
        <v>2E-3</v>
      </c>
      <c r="BJ15" s="278">
        <v>3.0000000000000001E-3</v>
      </c>
      <c r="BK15" s="278">
        <v>3.7000000000000002E-3</v>
      </c>
      <c r="BL15" s="278">
        <v>3.8E-3</v>
      </c>
      <c r="BM15" s="278">
        <v>2.3999999999999998E-3</v>
      </c>
      <c r="BN15" s="278">
        <v>1.8E-3</v>
      </c>
      <c r="BO15" s="278">
        <v>1.9E-3</v>
      </c>
      <c r="BP15" s="278">
        <v>1.6000000000000001E-3</v>
      </c>
      <c r="BQ15" s="278">
        <v>2E-3</v>
      </c>
      <c r="BR15" s="278">
        <v>1.2999999999999999E-3</v>
      </c>
      <c r="BS15" s="278">
        <v>2.8999999999999998E-3</v>
      </c>
      <c r="BT15" s="278">
        <v>4.0000000000000001E-3</v>
      </c>
      <c r="BU15" s="278">
        <v>1.1999999999999999E-3</v>
      </c>
      <c r="BV15" s="278">
        <v>8.0000000000000004E-4</v>
      </c>
      <c r="BW15" s="278">
        <v>1.1000000000000001E-3</v>
      </c>
      <c r="BX15" s="278">
        <v>1.4E-3</v>
      </c>
      <c r="BY15" s="278">
        <v>1.5E-3</v>
      </c>
      <c r="BZ15" s="278">
        <v>1.6999999999999999E-3</v>
      </c>
      <c r="CA15" s="278">
        <v>2.3999999999999998E-3</v>
      </c>
      <c r="CB15" s="278">
        <v>1.2999999999999999E-3</v>
      </c>
      <c r="CC15" s="278">
        <v>1.1999999999999999E-3</v>
      </c>
      <c r="CD15" s="278">
        <v>1.1000000000000001E-3</v>
      </c>
      <c r="CE15" s="278">
        <v>1.2999999999999999E-3</v>
      </c>
      <c r="CF15" s="278">
        <v>2.3999999999999998E-3</v>
      </c>
      <c r="CG15" s="278">
        <v>2.5999999999999999E-3</v>
      </c>
      <c r="CH15" s="278">
        <v>5.4999999999999997E-3</v>
      </c>
      <c r="CI15" s="278">
        <v>3.8E-3</v>
      </c>
      <c r="CJ15" s="278">
        <v>3.0000000000000001E-3</v>
      </c>
      <c r="CK15" s="278">
        <v>2.5999999999999999E-3</v>
      </c>
      <c r="CL15" s="278">
        <v>3.2000000000000002E-3</v>
      </c>
      <c r="CM15" s="278">
        <v>4.3E-3</v>
      </c>
      <c r="CN15" s="278">
        <v>5.3E-3</v>
      </c>
      <c r="CO15" s="278">
        <v>6.8999999999999999E-3</v>
      </c>
      <c r="CP15" s="278">
        <v>6.4999999999999997E-3</v>
      </c>
      <c r="CQ15" s="278">
        <v>3.3E-3</v>
      </c>
      <c r="CR15" s="278">
        <v>2.2000000000000001E-3</v>
      </c>
      <c r="CS15" s="278">
        <v>3.5000000000000001E-3</v>
      </c>
      <c r="CT15" s="278">
        <v>8.6E-3</v>
      </c>
      <c r="CU15" s="278">
        <v>5.7000000000000002E-3</v>
      </c>
      <c r="CV15" s="278">
        <v>5.7999999999999996E-3</v>
      </c>
      <c r="CW15" s="278">
        <v>5.3E-3</v>
      </c>
      <c r="CX15" s="278">
        <v>2.3999999999999998E-3</v>
      </c>
      <c r="CY15" s="278">
        <v>3.2000000000000002E-3</v>
      </c>
      <c r="CZ15" s="278">
        <v>3.5999999999999999E-3</v>
      </c>
      <c r="DA15" s="278">
        <v>3.5999999999999999E-3</v>
      </c>
      <c r="DB15" s="278">
        <v>7.4000000000000003E-3</v>
      </c>
      <c r="DC15" s="278">
        <v>9.7000000000000003E-3</v>
      </c>
      <c r="DD15" s="278">
        <v>1.03E-2</v>
      </c>
      <c r="DE15" s="278">
        <v>7.0000000000000001E-3</v>
      </c>
      <c r="DF15" s="278">
        <v>6.8999999999999999E-3</v>
      </c>
      <c r="DG15" s="278">
        <v>9.4000000000000004E-3</v>
      </c>
      <c r="DH15" s="278">
        <v>8.6999999999999994E-3</v>
      </c>
      <c r="DI15" s="278">
        <v>8.0999999999999996E-3</v>
      </c>
      <c r="DJ15" s="278">
        <v>1.0699999999999999E-2</v>
      </c>
      <c r="DK15" s="278">
        <v>7.4000000000000003E-3</v>
      </c>
      <c r="DL15" s="278">
        <v>8.0999999999999996E-3</v>
      </c>
      <c r="DM15" s="278">
        <v>4.7999999999999996E-3</v>
      </c>
      <c r="DN15" s="278">
        <v>7.4000000000000003E-3</v>
      </c>
      <c r="DO15" s="278">
        <v>9.5999999999999992E-3</v>
      </c>
      <c r="DP15" s="278">
        <v>9.1999999999999998E-3</v>
      </c>
      <c r="DQ15" s="278">
        <v>1.15E-2</v>
      </c>
      <c r="DR15" s="278">
        <v>1.1900000000000001E-2</v>
      </c>
      <c r="DS15" s="278">
        <v>7.4999999999999997E-3</v>
      </c>
      <c r="DT15" s="278">
        <v>6.8999999999999999E-3</v>
      </c>
      <c r="DU15" s="278">
        <v>1.03E-2</v>
      </c>
      <c r="DV15" s="278">
        <v>1.14E-2</v>
      </c>
      <c r="DW15" s="278">
        <v>1.7299999999999999E-2</v>
      </c>
      <c r="DX15" s="276"/>
      <c r="DY15" s="276"/>
      <c r="DZ15" s="276"/>
      <c r="EA15" s="301">
        <v>0</v>
      </c>
      <c r="EB15" s="276"/>
      <c r="EC15" s="276"/>
      <c r="ED15" s="276"/>
      <c r="EE15" s="276"/>
      <c r="EF15" s="276"/>
      <c r="EG15" s="276"/>
      <c r="EH15" s="301">
        <v>0</v>
      </c>
      <c r="EI15" s="301">
        <v>0</v>
      </c>
      <c r="EJ15" s="301">
        <v>0</v>
      </c>
      <c r="EK15" s="301">
        <v>0</v>
      </c>
      <c r="EL15" s="301">
        <v>0</v>
      </c>
      <c r="EM15" s="301">
        <v>0</v>
      </c>
      <c r="EN15" s="301">
        <v>0</v>
      </c>
      <c r="EO15" s="301">
        <v>0</v>
      </c>
      <c r="EP15" s="301">
        <v>0</v>
      </c>
      <c r="EQ15" s="301">
        <v>0</v>
      </c>
      <c r="ER15" s="301">
        <v>0</v>
      </c>
      <c r="ES15" s="276"/>
      <c r="ET15" s="276"/>
      <c r="EU15" s="276"/>
      <c r="EV15" s="276"/>
      <c r="EW15" s="276"/>
      <c r="EX15" s="276"/>
      <c r="EY15" s="276"/>
      <c r="EZ15" s="276"/>
      <c r="FA15" s="276"/>
      <c r="FB15" s="276"/>
      <c r="FC15" s="276"/>
      <c r="FD15" s="276"/>
      <c r="FE15" s="276"/>
      <c r="FF15" s="276"/>
      <c r="FG15" s="276"/>
      <c r="FH15" s="276"/>
      <c r="FI15" s="276"/>
      <c r="FJ15" s="276"/>
      <c r="FK15" s="276"/>
      <c r="FL15" s="276"/>
      <c r="FM15" s="276"/>
      <c r="FN15" s="276"/>
      <c r="FO15" s="276"/>
      <c r="FP15" s="276"/>
      <c r="FQ15" s="276"/>
      <c r="FR15" s="276"/>
      <c r="FS15" s="276"/>
      <c r="FT15" s="276"/>
      <c r="FU15" s="276"/>
      <c r="FV15" s="301">
        <v>0</v>
      </c>
      <c r="FW15" s="301">
        <v>0</v>
      </c>
      <c r="FX15" s="301">
        <v>0</v>
      </c>
      <c r="FY15" s="301">
        <v>0</v>
      </c>
      <c r="FZ15" s="301">
        <v>0</v>
      </c>
      <c r="GA15" s="301">
        <v>0</v>
      </c>
      <c r="GB15" s="301">
        <v>0</v>
      </c>
      <c r="GC15" s="276"/>
      <c r="GD15" s="276"/>
      <c r="GE15" s="276"/>
      <c r="GF15" s="276"/>
      <c r="GG15" s="276"/>
      <c r="GH15" s="276"/>
      <c r="GI15" s="276"/>
      <c r="GJ15" s="276"/>
      <c r="GK15" s="276"/>
      <c r="GL15" s="276"/>
      <c r="GM15" s="276"/>
      <c r="GN15" s="276"/>
      <c r="GO15" s="276"/>
      <c r="GP15" s="276"/>
      <c r="GQ15" s="276"/>
      <c r="GR15" s="276"/>
      <c r="GS15" s="276"/>
      <c r="GT15" s="276"/>
      <c r="GU15" s="276"/>
      <c r="GV15" s="301">
        <v>0</v>
      </c>
      <c r="GW15" s="301">
        <v>0</v>
      </c>
      <c r="GX15" s="301">
        <v>0</v>
      </c>
      <c r="GY15" s="301">
        <v>0</v>
      </c>
      <c r="GZ15" s="301">
        <v>0</v>
      </c>
      <c r="HA15" s="301">
        <v>0</v>
      </c>
      <c r="HB15" s="301">
        <v>0</v>
      </c>
      <c r="HC15" s="301">
        <v>0</v>
      </c>
      <c r="HD15" s="301">
        <v>0</v>
      </c>
      <c r="HE15" s="301">
        <v>0</v>
      </c>
      <c r="HF15" s="276"/>
      <c r="HG15" s="276"/>
      <c r="HH15" s="276"/>
      <c r="HI15" s="276"/>
      <c r="HJ15" s="276"/>
      <c r="HK15" s="276"/>
      <c r="HL15" s="276"/>
      <c r="HM15" s="276"/>
      <c r="HN15" s="276"/>
      <c r="HO15" s="276"/>
      <c r="HP15" s="276"/>
      <c r="HR15" s="276"/>
      <c r="HS15" s="276"/>
      <c r="HT15" s="276"/>
      <c r="HU15" s="276"/>
      <c r="HV15" s="276"/>
      <c r="HW15" s="276"/>
      <c r="HX15" s="276"/>
      <c r="HY15" s="276"/>
      <c r="HZ15" s="276"/>
      <c r="IA15" s="276"/>
      <c r="IB15" s="276"/>
      <c r="IC15" s="276"/>
      <c r="ID15" s="276"/>
      <c r="IE15" s="276"/>
      <c r="IF15" s="276"/>
      <c r="IG15" s="276"/>
      <c r="IH15" s="276"/>
      <c r="II15" s="276"/>
      <c r="IJ15" s="276"/>
      <c r="IK15" s="276"/>
      <c r="IL15" s="276"/>
      <c r="IM15" s="276"/>
      <c r="IN15" s="276"/>
      <c r="IO15" s="276"/>
      <c r="IP15" s="276"/>
      <c r="IQ15" s="276"/>
      <c r="IR15" s="276"/>
      <c r="IS15" s="276"/>
      <c r="IT15" s="276"/>
      <c r="IU15" s="276"/>
      <c r="IV15" s="276"/>
      <c r="IW15" s="276"/>
      <c r="IX15" s="276"/>
      <c r="IY15" s="276"/>
      <c r="IZ15" s="276"/>
      <c r="JA15" s="276"/>
      <c r="JB15" s="276"/>
      <c r="JC15" s="276"/>
      <c r="JD15" s="276"/>
      <c r="JE15" s="276"/>
      <c r="JF15" s="276"/>
      <c r="JG15" s="276"/>
      <c r="JH15" s="301">
        <v>0</v>
      </c>
      <c r="JI15" s="276"/>
      <c r="JJ15" s="276"/>
      <c r="JK15" s="276"/>
      <c r="JL15" s="276"/>
      <c r="JM15" s="276"/>
      <c r="JN15" s="276"/>
      <c r="JO15" s="276"/>
      <c r="JP15" s="276"/>
      <c r="JQ15" s="276"/>
      <c r="JR15" s="276"/>
      <c r="JS15" s="276"/>
      <c r="JT15" s="276"/>
      <c r="JU15" s="276"/>
      <c r="JV15" s="276"/>
      <c r="JW15" s="276"/>
      <c r="JX15" s="276"/>
      <c r="JY15" s="276"/>
      <c r="JZ15" s="276"/>
      <c r="KA15" s="276"/>
      <c r="KB15" s="276"/>
      <c r="KC15" s="276"/>
      <c r="KD15" s="276"/>
      <c r="KE15" s="276"/>
      <c r="KF15" s="276"/>
      <c r="KG15" s="276"/>
      <c r="KH15" s="276"/>
      <c r="KI15" s="276"/>
      <c r="KJ15" s="276"/>
      <c r="KK15" s="276"/>
      <c r="KL15" s="276"/>
      <c r="KM15" s="276"/>
      <c r="KN15" s="276"/>
      <c r="KO15" s="276"/>
      <c r="KP15" s="276"/>
      <c r="KQ15" s="276"/>
      <c r="KR15" s="276"/>
      <c r="KS15" s="276"/>
      <c r="KT15" s="276"/>
      <c r="KU15" s="276"/>
      <c r="KV15" s="276"/>
      <c r="KW15" s="276"/>
      <c r="KX15" s="276"/>
      <c r="KY15" s="276"/>
      <c r="KZ15" s="276"/>
      <c r="LA15" s="276"/>
      <c r="LB15" s="276"/>
      <c r="LC15" s="276"/>
      <c r="LD15" s="276"/>
      <c r="LE15" s="276"/>
      <c r="LF15" s="276"/>
      <c r="LG15" s="276"/>
      <c r="LH15" s="276"/>
      <c r="LI15" s="276"/>
      <c r="LJ15" s="276"/>
      <c r="LK15" s="276"/>
      <c r="LL15" s="276"/>
      <c r="LM15" s="276"/>
      <c r="LN15" s="276"/>
      <c r="LO15" s="276"/>
      <c r="LP15" s="276"/>
      <c r="LQ15" s="276"/>
      <c r="LR15" s="276"/>
      <c r="LS15" s="276"/>
      <c r="LT15" s="276"/>
      <c r="LU15" s="276"/>
      <c r="LV15" s="276"/>
      <c r="LW15" s="276"/>
      <c r="LX15" s="276"/>
      <c r="LY15" s="276"/>
      <c r="LZ15" s="276"/>
      <c r="MA15" s="276"/>
      <c r="MB15" s="276"/>
      <c r="MC15" s="276"/>
      <c r="MD15" s="276"/>
      <c r="ME15" s="276"/>
      <c r="MF15" s="276"/>
      <c r="MG15" s="276"/>
      <c r="MH15" s="276"/>
      <c r="MI15" s="276"/>
      <c r="MJ15" s="276"/>
      <c r="MK15" s="276"/>
      <c r="ML15" s="276"/>
      <c r="MM15" s="276"/>
      <c r="MN15" s="276"/>
      <c r="MO15" s="276"/>
      <c r="MP15" s="276"/>
      <c r="MQ15" s="276"/>
      <c r="MR15" s="276"/>
      <c r="MS15" s="276"/>
      <c r="MT15" s="276"/>
      <c r="MU15" s="276"/>
      <c r="MV15" s="276"/>
      <c r="MW15" s="276"/>
      <c r="MX15" s="276"/>
      <c r="MY15" s="276"/>
      <c r="MZ15" s="276"/>
      <c r="NA15" s="276"/>
      <c r="NB15" s="276"/>
      <c r="NC15" s="276"/>
      <c r="ND15" s="276"/>
      <c r="NE15" s="276"/>
      <c r="NF15" s="276"/>
      <c r="NG15" s="276"/>
      <c r="NH15" s="276"/>
      <c r="NI15" s="276"/>
      <c r="NJ15" s="276"/>
      <c r="NK15" s="276"/>
      <c r="NL15" s="276"/>
      <c r="NM15" s="276"/>
      <c r="NN15" s="276"/>
      <c r="NO15" s="276"/>
      <c r="NP15" s="276"/>
      <c r="NQ15" s="276"/>
      <c r="NR15" s="276"/>
      <c r="NS15" s="276"/>
      <c r="NT15" s="276"/>
      <c r="NU15" s="276"/>
      <c r="NV15" s="276"/>
      <c r="NW15" s="276"/>
      <c r="NX15" s="276"/>
      <c r="NY15" s="276"/>
      <c r="NZ15" s="276"/>
      <c r="OA15" s="276"/>
      <c r="OB15" s="276"/>
      <c r="OC15" s="276"/>
      <c r="OD15" s="276"/>
      <c r="OE15" s="276"/>
      <c r="OF15" s="276"/>
      <c r="OG15" s="276"/>
      <c r="OH15" s="276"/>
      <c r="OI15" s="276"/>
      <c r="OJ15" s="276"/>
      <c r="OK15" s="276"/>
      <c r="OL15" s="276"/>
      <c r="OM15" s="276"/>
      <c r="ON15" s="276"/>
      <c r="OO15" s="276"/>
      <c r="OP15" s="276"/>
      <c r="OQ15" s="276"/>
      <c r="OR15" s="276"/>
      <c r="OS15" s="276"/>
      <c r="OT15" s="276"/>
      <c r="OU15" s="276"/>
      <c r="OV15" s="276"/>
      <c r="OW15" s="276"/>
      <c r="OX15" s="276"/>
      <c r="OY15" s="276"/>
      <c r="OZ15" s="276"/>
      <c r="PA15" s="276"/>
      <c r="PB15" s="276"/>
      <c r="PC15" s="276"/>
      <c r="PD15" s="276"/>
      <c r="PE15" s="276"/>
      <c r="PF15" s="276"/>
      <c r="PG15" s="276"/>
      <c r="PH15" s="276"/>
      <c r="PI15" s="276"/>
      <c r="PJ15" s="276"/>
      <c r="PK15" s="276"/>
      <c r="PL15" s="276"/>
      <c r="PM15" s="276"/>
      <c r="PN15" s="276"/>
      <c r="PO15" s="276"/>
      <c r="PP15" s="276"/>
      <c r="PQ15" s="276"/>
      <c r="PR15" s="276"/>
      <c r="PS15" s="276"/>
      <c r="PT15" s="276"/>
      <c r="PU15" s="276"/>
      <c r="PV15" s="276"/>
      <c r="PW15" s="276"/>
      <c r="PX15" s="276"/>
      <c r="PY15" s="276"/>
      <c r="PZ15" s="276"/>
      <c r="QA15" s="276"/>
      <c r="QB15" s="276"/>
      <c r="QC15" s="276"/>
      <c r="QD15" s="276"/>
      <c r="QE15" s="276"/>
      <c r="QF15" s="276"/>
      <c r="QG15" s="276"/>
      <c r="QH15" s="276"/>
      <c r="QI15" s="276"/>
      <c r="QJ15" s="276"/>
      <c r="QK15" s="276"/>
      <c r="QL15" s="276"/>
      <c r="QM15" s="276"/>
      <c r="QN15" s="276"/>
      <c r="QO15" s="276"/>
      <c r="QP15" s="276"/>
      <c r="QQ15" s="276"/>
      <c r="QR15" s="276"/>
      <c r="QS15" s="276"/>
      <c r="QT15" s="276"/>
      <c r="QU15" s="276"/>
      <c r="QV15" s="276"/>
      <c r="QW15" s="276"/>
      <c r="QX15" s="276"/>
      <c r="QY15" s="276"/>
      <c r="QZ15" s="276"/>
      <c r="RA15" s="276"/>
      <c r="RB15" s="276"/>
      <c r="RC15" s="276"/>
    </row>
    <row r="16" spans="1:471">
      <c r="A16">
        <v>15</v>
      </c>
      <c r="B16" s="276" t="s">
        <v>667</v>
      </c>
      <c r="C16" s="276"/>
      <c r="D16" s="276"/>
      <c r="E16" s="276"/>
      <c r="F16" s="276"/>
      <c r="G16" s="276"/>
      <c r="H16" s="301">
        <v>0</v>
      </c>
      <c r="I16" s="301">
        <v>0</v>
      </c>
      <c r="J16" s="301">
        <v>0</v>
      </c>
      <c r="K16" s="301">
        <v>0</v>
      </c>
      <c r="L16" s="301">
        <v>0</v>
      </c>
      <c r="M16" s="301">
        <v>0</v>
      </c>
      <c r="N16" s="278">
        <v>8.0000000000000004E-4</v>
      </c>
      <c r="O16" s="278">
        <v>8.0000000000000004E-4</v>
      </c>
      <c r="P16" s="301">
        <v>0</v>
      </c>
      <c r="Q16" s="278">
        <v>1.1999999999999999E-3</v>
      </c>
      <c r="R16" s="278">
        <v>8.0000000000000004E-4</v>
      </c>
      <c r="S16" s="278">
        <v>1.1999999999999999E-3</v>
      </c>
      <c r="T16" s="278">
        <v>2E-3</v>
      </c>
      <c r="U16" s="278">
        <v>1.1999999999999999E-3</v>
      </c>
      <c r="V16" s="301">
        <v>0</v>
      </c>
      <c r="W16" s="278">
        <v>1.1999999999999999E-3</v>
      </c>
      <c r="X16" s="278">
        <v>1.6000000000000001E-3</v>
      </c>
      <c r="Y16" s="278">
        <v>3.5000000000000001E-3</v>
      </c>
      <c r="Z16" s="278">
        <v>1.8E-3</v>
      </c>
      <c r="AA16" s="278">
        <v>2.7000000000000001E-3</v>
      </c>
      <c r="AB16" s="278">
        <v>1E-3</v>
      </c>
      <c r="AC16" s="278">
        <v>3.0999999999999999E-3</v>
      </c>
      <c r="AD16" s="278">
        <v>2.9999999999999997E-4</v>
      </c>
      <c r="AE16" s="278">
        <v>1.8E-3</v>
      </c>
      <c r="AF16" s="278">
        <v>1E-3</v>
      </c>
      <c r="AG16" s="278">
        <v>1.6999999999999999E-3</v>
      </c>
      <c r="AH16" s="278">
        <v>1.1000000000000001E-3</v>
      </c>
      <c r="AI16" s="278">
        <v>1.8E-3</v>
      </c>
      <c r="AJ16" s="278">
        <v>1.9E-3</v>
      </c>
      <c r="AK16" s="278">
        <v>2.3E-3</v>
      </c>
      <c r="AL16" s="278">
        <v>2.0999999999999999E-3</v>
      </c>
      <c r="AM16" s="278">
        <v>1.2999999999999999E-3</v>
      </c>
      <c r="AN16" s="278">
        <v>1E-3</v>
      </c>
      <c r="AO16" s="278">
        <v>2.0999999999999999E-3</v>
      </c>
      <c r="AP16" s="278">
        <v>1.8E-3</v>
      </c>
      <c r="AQ16" s="278">
        <v>1.2999999999999999E-3</v>
      </c>
      <c r="AR16" s="278">
        <v>1.5E-3</v>
      </c>
      <c r="AS16" s="278">
        <v>2E-3</v>
      </c>
      <c r="AT16" s="278">
        <v>1.8E-3</v>
      </c>
      <c r="AU16" s="278">
        <v>2.3E-3</v>
      </c>
      <c r="AV16" s="278">
        <v>2.3999999999999998E-3</v>
      </c>
      <c r="AW16" s="278">
        <v>2.0999999999999999E-3</v>
      </c>
      <c r="AX16" s="278">
        <v>3.2000000000000002E-3</v>
      </c>
      <c r="AY16" s="278">
        <v>3.3999999999999998E-3</v>
      </c>
      <c r="AZ16" s="278">
        <v>1.9E-3</v>
      </c>
      <c r="BA16" s="278">
        <v>2E-3</v>
      </c>
      <c r="BB16" s="278">
        <v>1.5E-3</v>
      </c>
      <c r="BC16" s="278">
        <v>1.2999999999999999E-3</v>
      </c>
      <c r="BD16" s="278">
        <v>4.4000000000000003E-3</v>
      </c>
      <c r="BE16" s="278">
        <v>4.7000000000000002E-3</v>
      </c>
      <c r="BF16" s="278">
        <v>5.1000000000000004E-3</v>
      </c>
      <c r="BG16" s="278">
        <v>5.4000000000000003E-3</v>
      </c>
      <c r="BH16" s="278">
        <v>4.7999999999999996E-3</v>
      </c>
      <c r="BI16" s="278">
        <v>4.5999999999999999E-3</v>
      </c>
      <c r="BJ16" s="278">
        <v>6.4000000000000003E-3</v>
      </c>
      <c r="BK16" s="278">
        <v>1.5699999999999999E-2</v>
      </c>
      <c r="BL16" s="278">
        <v>2.7099999999999999E-2</v>
      </c>
      <c r="BM16" s="276"/>
      <c r="BN16" s="276"/>
      <c r="BO16" s="276"/>
      <c r="BP16" s="276"/>
      <c r="BQ16" s="276"/>
      <c r="BR16" s="276"/>
      <c r="BS16" s="276"/>
      <c r="BT16" s="276"/>
      <c r="BU16" s="276"/>
      <c r="BV16" s="276"/>
      <c r="BW16" s="276"/>
      <c r="BX16" s="276"/>
      <c r="BY16" s="276"/>
      <c r="BZ16" s="276"/>
      <c r="CA16" s="276"/>
      <c r="CB16" s="276"/>
      <c r="CC16" s="276"/>
      <c r="CD16" s="276"/>
      <c r="CE16" s="276"/>
      <c r="CF16" s="276"/>
      <c r="CG16" s="301">
        <v>0</v>
      </c>
      <c r="CH16" s="301">
        <v>0</v>
      </c>
      <c r="CI16" s="301">
        <v>0</v>
      </c>
      <c r="CJ16" s="301">
        <v>0</v>
      </c>
      <c r="CK16" s="301">
        <v>0</v>
      </c>
      <c r="CL16" s="301">
        <v>0</v>
      </c>
      <c r="CM16" s="301">
        <v>0</v>
      </c>
      <c r="CN16" s="301">
        <v>0</v>
      </c>
      <c r="CO16" s="301">
        <v>0</v>
      </c>
      <c r="CP16" s="276"/>
      <c r="CQ16" s="276"/>
      <c r="CR16" s="276"/>
      <c r="CS16" s="301">
        <v>0</v>
      </c>
      <c r="CT16" s="276"/>
      <c r="CU16" s="276"/>
      <c r="CV16" s="276"/>
      <c r="CW16" s="276"/>
      <c r="CX16" s="276"/>
      <c r="CY16" s="276"/>
      <c r="CZ16" s="276"/>
      <c r="DA16" s="276"/>
      <c r="DB16" s="276"/>
      <c r="DC16" s="301">
        <v>0</v>
      </c>
      <c r="DD16" s="276"/>
      <c r="DE16" s="276"/>
      <c r="DF16" s="276"/>
      <c r="DG16" s="276"/>
      <c r="DH16" s="276"/>
      <c r="DI16" s="301">
        <v>0</v>
      </c>
      <c r="DJ16" s="301">
        <v>0</v>
      </c>
      <c r="DK16" s="301">
        <v>0</v>
      </c>
      <c r="DL16" s="301">
        <v>0</v>
      </c>
      <c r="DM16" s="301">
        <v>0</v>
      </c>
      <c r="DN16" s="301">
        <v>0</v>
      </c>
      <c r="DO16" s="301">
        <v>0</v>
      </c>
      <c r="DP16" s="301">
        <v>0</v>
      </c>
      <c r="DQ16" s="301">
        <v>0</v>
      </c>
      <c r="DR16" s="301">
        <v>0</v>
      </c>
      <c r="DS16" s="276"/>
      <c r="DT16" s="276"/>
      <c r="DU16" s="276"/>
      <c r="DV16" s="301">
        <v>0</v>
      </c>
      <c r="DW16" s="301">
        <v>0</v>
      </c>
      <c r="DX16" s="276"/>
      <c r="DY16" s="276"/>
      <c r="DZ16" s="276"/>
      <c r="EA16" s="276"/>
      <c r="EB16" s="301">
        <v>0</v>
      </c>
      <c r="EC16" s="301">
        <v>0</v>
      </c>
      <c r="ED16" s="301">
        <v>0</v>
      </c>
      <c r="EE16" s="301">
        <v>0</v>
      </c>
      <c r="EF16" s="301">
        <v>0</v>
      </c>
      <c r="EG16" s="276"/>
      <c r="EH16" s="276"/>
      <c r="EI16" s="276"/>
      <c r="EJ16" s="276"/>
      <c r="EK16" s="276"/>
      <c r="EL16" s="276"/>
      <c r="EM16" s="276"/>
      <c r="EN16" s="276"/>
      <c r="EO16" s="276"/>
      <c r="EP16" s="276"/>
      <c r="EQ16" s="276"/>
      <c r="ER16" s="301">
        <v>0</v>
      </c>
      <c r="ES16" s="301">
        <v>0</v>
      </c>
      <c r="ET16" s="301">
        <v>0</v>
      </c>
      <c r="EU16" s="276"/>
      <c r="EV16" s="276"/>
      <c r="EW16" s="301">
        <v>0</v>
      </c>
      <c r="EX16" s="276"/>
      <c r="EY16" s="301">
        <v>0</v>
      </c>
      <c r="EZ16" s="301">
        <v>0</v>
      </c>
      <c r="FA16" s="301">
        <v>0</v>
      </c>
      <c r="FB16" s="276"/>
      <c r="FC16" s="276"/>
      <c r="FD16" s="301">
        <v>0</v>
      </c>
      <c r="FE16" s="301">
        <v>0</v>
      </c>
      <c r="FF16" s="301">
        <v>0</v>
      </c>
      <c r="FG16" s="301">
        <v>0</v>
      </c>
      <c r="FH16" s="301">
        <v>0</v>
      </c>
      <c r="FI16" s="276"/>
      <c r="FJ16" s="276"/>
      <c r="FK16" s="276"/>
      <c r="FL16" s="276"/>
      <c r="FM16" s="276"/>
      <c r="FN16" s="276"/>
      <c r="FO16" s="276"/>
      <c r="FP16" s="276"/>
      <c r="FQ16" s="276"/>
      <c r="FR16" s="276"/>
      <c r="FS16" s="276"/>
      <c r="FT16" s="276"/>
      <c r="FU16" s="276"/>
      <c r="FV16" s="276"/>
      <c r="FW16" s="301">
        <v>0</v>
      </c>
      <c r="FX16" s="301">
        <v>0</v>
      </c>
      <c r="FY16" s="301">
        <v>0</v>
      </c>
      <c r="FZ16" s="276"/>
      <c r="GA16" s="276"/>
      <c r="GB16" s="276"/>
      <c r="GC16" s="276"/>
      <c r="GD16" s="276"/>
      <c r="GE16" s="276"/>
      <c r="GF16" s="276"/>
      <c r="GG16" s="276"/>
      <c r="GH16" s="276"/>
      <c r="GI16" s="276"/>
      <c r="GJ16" s="276"/>
      <c r="GK16" s="276"/>
      <c r="GL16" s="276"/>
      <c r="GM16" s="276"/>
      <c r="GN16" s="276"/>
      <c r="GO16" s="276"/>
      <c r="GP16" s="276"/>
      <c r="GQ16" s="276"/>
      <c r="GR16" s="276"/>
      <c r="GS16" s="276"/>
      <c r="GT16" s="276"/>
      <c r="GU16" s="276"/>
      <c r="GV16" s="276"/>
      <c r="GW16" s="276"/>
      <c r="GX16" s="276"/>
      <c r="GY16" s="276"/>
      <c r="GZ16" s="276"/>
      <c r="HA16" s="276"/>
      <c r="HB16" s="276"/>
      <c r="HC16" s="276"/>
      <c r="HD16" s="276"/>
      <c r="HE16" s="276"/>
      <c r="HF16" s="276"/>
      <c r="HG16" s="276"/>
      <c r="HH16" s="276"/>
      <c r="HI16" s="276"/>
      <c r="HJ16" s="276"/>
      <c r="HK16" s="276"/>
      <c r="HL16" s="276"/>
      <c r="HM16" s="276"/>
      <c r="HN16" s="276"/>
      <c r="HO16" s="276"/>
      <c r="HP16" s="276"/>
      <c r="HR16" s="276"/>
      <c r="HS16" s="276"/>
      <c r="HT16" s="276"/>
      <c r="HU16" s="276"/>
      <c r="HV16" s="276"/>
      <c r="HW16" s="276"/>
      <c r="HX16" s="276"/>
      <c r="HY16" s="276"/>
      <c r="HZ16" s="276"/>
      <c r="IA16" s="276"/>
      <c r="IB16" s="276"/>
      <c r="IC16" s="276"/>
      <c r="ID16" s="276"/>
      <c r="IE16" s="276"/>
      <c r="IF16" s="276"/>
      <c r="IG16" s="276"/>
      <c r="IH16" s="276"/>
      <c r="II16" s="276"/>
      <c r="IJ16" s="276"/>
      <c r="IK16" s="276"/>
      <c r="IL16" s="276"/>
      <c r="IM16" s="276"/>
      <c r="IN16" s="276"/>
      <c r="IO16" s="276"/>
      <c r="IP16" s="276"/>
      <c r="IQ16" s="276"/>
      <c r="IR16" s="276"/>
      <c r="IS16" s="276"/>
      <c r="IT16" s="276"/>
      <c r="IU16" s="276"/>
      <c r="IV16" s="276"/>
      <c r="IW16" s="276"/>
      <c r="IX16" s="276"/>
      <c r="IY16" s="276"/>
      <c r="IZ16" s="276"/>
      <c r="JA16" s="276"/>
      <c r="JB16" s="276"/>
      <c r="JC16" s="276"/>
      <c r="JD16" s="276"/>
      <c r="JE16" s="276"/>
      <c r="JF16" s="276"/>
      <c r="JG16" s="276"/>
      <c r="JH16" s="276"/>
      <c r="JI16" s="276"/>
      <c r="JJ16" s="276"/>
      <c r="JK16" s="276"/>
      <c r="JL16" s="276"/>
      <c r="JM16" s="276"/>
      <c r="JN16" s="276"/>
      <c r="JO16" s="276"/>
      <c r="JP16" s="276"/>
      <c r="JQ16" s="276"/>
      <c r="JR16" s="276"/>
      <c r="JS16" s="276"/>
      <c r="JT16" s="276"/>
      <c r="JU16" s="276"/>
      <c r="JV16" s="276"/>
      <c r="JW16" s="276"/>
      <c r="JX16" s="276"/>
      <c r="JY16" s="276"/>
      <c r="JZ16" s="276"/>
      <c r="KA16" s="276"/>
      <c r="KB16" s="276"/>
      <c r="KC16" s="276"/>
      <c r="KD16" s="276"/>
      <c r="KE16" s="276"/>
      <c r="KF16" s="276"/>
      <c r="KG16" s="276"/>
      <c r="KH16" s="276"/>
      <c r="KI16" s="276"/>
      <c r="KJ16" s="276"/>
      <c r="KK16" s="276"/>
      <c r="KL16" s="276"/>
      <c r="KM16" s="276"/>
      <c r="KN16" s="276"/>
      <c r="KO16" s="276"/>
      <c r="KP16" s="276"/>
      <c r="KQ16" s="276"/>
      <c r="KR16" s="276"/>
      <c r="KS16" s="276"/>
      <c r="KT16" s="276"/>
      <c r="KU16" s="276"/>
      <c r="KV16" s="276"/>
      <c r="KW16" s="276"/>
      <c r="KX16" s="276"/>
      <c r="KY16" s="276"/>
      <c r="KZ16" s="276"/>
      <c r="LA16" s="276"/>
      <c r="LB16" s="276"/>
      <c r="LC16" s="276"/>
      <c r="LD16" s="276"/>
      <c r="LE16" s="276"/>
      <c r="LF16" s="276"/>
      <c r="LG16" s="276"/>
      <c r="LH16" s="276"/>
      <c r="LI16" s="276"/>
      <c r="LJ16" s="276"/>
      <c r="LK16" s="276"/>
      <c r="LL16" s="276"/>
      <c r="LM16" s="276"/>
      <c r="LN16" s="276"/>
      <c r="LO16" s="276"/>
      <c r="LP16" s="276"/>
      <c r="LQ16" s="276"/>
      <c r="LR16" s="276"/>
      <c r="LS16" s="276"/>
      <c r="LT16" s="276"/>
      <c r="LU16" s="276"/>
      <c r="LV16" s="276"/>
      <c r="LW16" s="276"/>
      <c r="LX16" s="276"/>
      <c r="LY16" s="276"/>
      <c r="LZ16" s="276"/>
      <c r="MA16" s="276"/>
      <c r="MB16" s="276"/>
      <c r="MC16" s="276"/>
      <c r="MD16" s="276"/>
      <c r="ME16" s="276"/>
      <c r="MF16" s="276"/>
      <c r="MG16" s="276"/>
      <c r="MH16" s="276"/>
      <c r="MI16" s="276"/>
      <c r="MJ16" s="276"/>
      <c r="MK16" s="276"/>
      <c r="ML16" s="276"/>
      <c r="MM16" s="276"/>
      <c r="MN16" s="276"/>
      <c r="MO16" s="276"/>
      <c r="MP16" s="276"/>
      <c r="MQ16" s="276"/>
      <c r="MR16" s="276"/>
      <c r="MS16" s="276"/>
      <c r="MT16" s="276"/>
      <c r="MU16" s="276"/>
      <c r="MV16" s="276"/>
      <c r="MW16" s="276"/>
      <c r="MX16" s="276"/>
      <c r="MY16" s="276"/>
      <c r="MZ16" s="276"/>
      <c r="NA16" s="276"/>
      <c r="NB16" s="276"/>
      <c r="NC16" s="276"/>
      <c r="ND16" s="276"/>
      <c r="NE16" s="276"/>
      <c r="NF16" s="276"/>
      <c r="NG16" s="276"/>
      <c r="NH16" s="276"/>
      <c r="NI16" s="276"/>
      <c r="NJ16" s="276"/>
      <c r="NK16" s="276"/>
      <c r="NL16" s="276"/>
      <c r="NM16" s="276"/>
      <c r="NN16" s="276"/>
      <c r="NO16" s="276"/>
      <c r="NP16" s="276"/>
      <c r="NQ16" s="276"/>
      <c r="NR16" s="276"/>
      <c r="NS16" s="276"/>
      <c r="NT16" s="276"/>
      <c r="NU16" s="276"/>
      <c r="NV16" s="276"/>
      <c r="NW16" s="276"/>
      <c r="NX16" s="276"/>
      <c r="NY16" s="276"/>
      <c r="NZ16" s="276"/>
      <c r="OA16" s="276"/>
      <c r="OB16" s="276"/>
      <c r="OC16" s="276"/>
      <c r="OD16" s="276"/>
      <c r="OE16" s="276"/>
      <c r="OF16" s="276"/>
      <c r="OG16" s="276"/>
      <c r="OH16" s="276"/>
      <c r="OI16" s="276"/>
      <c r="OJ16" s="276"/>
      <c r="OK16" s="276"/>
      <c r="OL16" s="276"/>
      <c r="OM16" s="276"/>
      <c r="ON16" s="276"/>
      <c r="OO16" s="276"/>
      <c r="OP16" s="276"/>
      <c r="OQ16" s="276"/>
      <c r="OR16" s="276"/>
      <c r="OS16" s="276"/>
      <c r="OT16" s="276"/>
      <c r="OU16" s="276"/>
      <c r="OV16" s="276"/>
      <c r="OW16" s="276"/>
      <c r="OX16" s="276"/>
      <c r="OY16" s="276"/>
      <c r="OZ16" s="276"/>
      <c r="PA16" s="276"/>
      <c r="PB16" s="276"/>
      <c r="PC16" s="276"/>
      <c r="PD16" s="276"/>
      <c r="PE16" s="276"/>
      <c r="PF16" s="276"/>
      <c r="PG16" s="276"/>
      <c r="PH16" s="276"/>
      <c r="PI16" s="276"/>
      <c r="PJ16" s="276"/>
      <c r="PK16" s="276"/>
      <c r="PL16" s="276"/>
      <c r="PM16" s="276"/>
      <c r="PN16" s="276"/>
      <c r="PO16" s="276"/>
      <c r="PP16" s="276"/>
      <c r="PQ16" s="276"/>
      <c r="PR16" s="276"/>
      <c r="PS16" s="276"/>
      <c r="PT16" s="276"/>
      <c r="PU16" s="276"/>
      <c r="PV16" s="276"/>
      <c r="PW16" s="276"/>
      <c r="PX16" s="276"/>
      <c r="PY16" s="276"/>
      <c r="PZ16" s="276"/>
      <c r="QA16" s="276"/>
      <c r="QB16" s="276"/>
      <c r="QC16" s="276"/>
      <c r="QD16" s="276"/>
      <c r="QE16" s="276"/>
      <c r="QF16" s="276"/>
      <c r="QG16" s="276"/>
      <c r="QH16" s="276"/>
      <c r="QI16" s="276"/>
      <c r="QJ16" s="276"/>
      <c r="QK16" s="276"/>
      <c r="QL16" s="276"/>
      <c r="QM16" s="276"/>
      <c r="QN16" s="276"/>
      <c r="QO16" s="276"/>
      <c r="QP16" s="276"/>
      <c r="QQ16" s="276"/>
      <c r="QR16" s="276"/>
      <c r="QS16" s="276"/>
      <c r="QT16" s="276"/>
      <c r="QU16" s="276"/>
      <c r="QV16" s="276"/>
      <c r="QW16" s="276"/>
      <c r="QX16" s="276"/>
      <c r="QY16" s="276"/>
      <c r="QZ16" s="276"/>
      <c r="RA16" s="276"/>
      <c r="RB16" s="276"/>
      <c r="RC16" s="276"/>
    </row>
    <row r="17" spans="1:471">
      <c r="A17">
        <v>16</v>
      </c>
      <c r="B17" s="276" t="s">
        <v>668</v>
      </c>
      <c r="C17" s="276"/>
      <c r="D17" s="276"/>
      <c r="E17" s="276"/>
      <c r="F17" s="276"/>
      <c r="G17" s="276"/>
      <c r="H17" s="301">
        <v>0</v>
      </c>
      <c r="I17" s="301">
        <v>0</v>
      </c>
      <c r="J17" s="301">
        <v>0</v>
      </c>
      <c r="K17" s="301">
        <v>0</v>
      </c>
      <c r="L17" s="301">
        <v>0</v>
      </c>
      <c r="M17" s="301">
        <v>0</v>
      </c>
      <c r="N17" s="301">
        <v>0</v>
      </c>
      <c r="O17" s="301">
        <v>0</v>
      </c>
      <c r="P17" s="301">
        <v>0</v>
      </c>
      <c r="Q17" s="301">
        <v>0</v>
      </c>
      <c r="R17" s="301">
        <v>0</v>
      </c>
      <c r="S17" s="301">
        <v>0</v>
      </c>
      <c r="T17" s="301">
        <v>0</v>
      </c>
      <c r="U17" s="301">
        <v>0</v>
      </c>
      <c r="V17" s="301">
        <v>0</v>
      </c>
      <c r="W17" s="301">
        <v>0</v>
      </c>
      <c r="X17" s="301">
        <v>0</v>
      </c>
      <c r="Y17" s="301">
        <v>0</v>
      </c>
      <c r="Z17" s="301">
        <v>0</v>
      </c>
      <c r="AA17" s="301">
        <v>0</v>
      </c>
      <c r="AB17" s="301">
        <v>0</v>
      </c>
      <c r="AC17" s="301">
        <v>0</v>
      </c>
      <c r="AD17" s="301">
        <v>0</v>
      </c>
      <c r="AE17" s="301">
        <v>0</v>
      </c>
      <c r="AF17" s="301">
        <v>0</v>
      </c>
      <c r="AG17" s="301">
        <v>0</v>
      </c>
      <c r="AH17" s="301">
        <v>0</v>
      </c>
      <c r="AI17" s="301">
        <v>0</v>
      </c>
      <c r="AJ17" s="301">
        <v>0</v>
      </c>
      <c r="AK17" s="278">
        <v>6.7000000000000002E-3</v>
      </c>
      <c r="AL17" s="278">
        <v>6.7000000000000002E-3</v>
      </c>
      <c r="AM17" s="278">
        <v>6.0000000000000001E-3</v>
      </c>
      <c r="AN17" s="278">
        <v>6.4000000000000003E-3</v>
      </c>
      <c r="AO17" s="278">
        <v>6.8999999999999999E-3</v>
      </c>
      <c r="AP17" s="278">
        <v>6.3E-3</v>
      </c>
      <c r="AQ17" s="278">
        <v>7.0000000000000001E-3</v>
      </c>
      <c r="AR17" s="278">
        <v>6.6E-3</v>
      </c>
      <c r="AS17" s="278">
        <v>7.1000000000000004E-3</v>
      </c>
      <c r="AT17" s="278">
        <v>6.1000000000000004E-3</v>
      </c>
      <c r="AU17" s="278">
        <v>6.6E-3</v>
      </c>
      <c r="AV17" s="278">
        <v>8.0000000000000002E-3</v>
      </c>
      <c r="AW17" s="278">
        <v>8.8000000000000005E-3</v>
      </c>
      <c r="AX17" s="278">
        <v>7.7000000000000002E-3</v>
      </c>
      <c r="AY17" s="278">
        <v>9.1999999999999998E-3</v>
      </c>
      <c r="AZ17" s="278">
        <v>6.1000000000000004E-3</v>
      </c>
      <c r="BA17" s="278">
        <v>6.3E-3</v>
      </c>
      <c r="BB17" s="278">
        <v>6.1000000000000004E-3</v>
      </c>
      <c r="BC17" s="278">
        <v>8.9999999999999993E-3</v>
      </c>
      <c r="BD17" s="278">
        <v>8.8000000000000005E-3</v>
      </c>
      <c r="BE17" s="278">
        <v>1.03E-2</v>
      </c>
      <c r="BF17" s="278">
        <v>9.4999999999999998E-3</v>
      </c>
      <c r="BG17" s="278">
        <v>1.03E-2</v>
      </c>
      <c r="BH17" s="278">
        <v>6.3E-3</v>
      </c>
      <c r="BI17" s="278">
        <v>6.8999999999999999E-3</v>
      </c>
      <c r="BJ17" s="278">
        <v>8.3999999999999995E-3</v>
      </c>
      <c r="BK17" s="278">
        <v>1.15E-2</v>
      </c>
      <c r="BL17" s="278">
        <v>1.0699999999999999E-2</v>
      </c>
      <c r="BM17" s="278">
        <v>1.0200000000000001E-2</v>
      </c>
      <c r="BN17" s="278">
        <v>1.0200000000000001E-2</v>
      </c>
      <c r="BO17" s="278">
        <v>8.2000000000000007E-3</v>
      </c>
      <c r="BP17" s="278">
        <v>8.8999999999999999E-3</v>
      </c>
      <c r="BQ17" s="278">
        <v>1.21E-2</v>
      </c>
      <c r="BR17" s="278">
        <v>1.24E-2</v>
      </c>
      <c r="BS17" s="278">
        <v>1.1599999999999999E-2</v>
      </c>
      <c r="BT17" s="278">
        <v>1.0500000000000001E-2</v>
      </c>
      <c r="BU17" s="278">
        <v>7.9000000000000008E-3</v>
      </c>
      <c r="BV17" s="278">
        <v>7.4000000000000003E-3</v>
      </c>
      <c r="BW17" s="278">
        <v>8.5000000000000006E-3</v>
      </c>
      <c r="BX17" s="278">
        <v>1.01E-2</v>
      </c>
      <c r="BY17" s="278">
        <v>1.18E-2</v>
      </c>
      <c r="BZ17" s="278">
        <v>1.26E-2</v>
      </c>
      <c r="CA17" s="278">
        <v>1.15E-2</v>
      </c>
      <c r="CB17" s="278">
        <v>1.11E-2</v>
      </c>
      <c r="CC17" s="278">
        <v>7.7999999999999996E-3</v>
      </c>
      <c r="CD17" s="278">
        <v>8.8000000000000005E-3</v>
      </c>
      <c r="CE17" s="278">
        <v>1.2999999999999999E-2</v>
      </c>
      <c r="CF17" s="278">
        <v>1.09E-2</v>
      </c>
      <c r="CG17" s="278">
        <v>1.0699999999999999E-2</v>
      </c>
      <c r="CH17" s="278">
        <v>1.15E-2</v>
      </c>
      <c r="CI17" s="278">
        <v>1.1599999999999999E-2</v>
      </c>
      <c r="CJ17" s="278">
        <v>7.9000000000000008E-3</v>
      </c>
      <c r="CK17" s="278">
        <v>9.2999999999999992E-3</v>
      </c>
      <c r="CL17" s="278">
        <v>1.1599999999999999E-2</v>
      </c>
      <c r="CM17" s="278">
        <v>1.0699999999999999E-2</v>
      </c>
      <c r="CN17" s="278">
        <v>1.2200000000000001E-2</v>
      </c>
      <c r="CO17" s="278">
        <v>1.04E-2</v>
      </c>
      <c r="CP17" s="278">
        <v>1.14E-2</v>
      </c>
      <c r="CQ17" s="278">
        <v>8.6E-3</v>
      </c>
      <c r="CR17" s="278">
        <v>9.1999999999999998E-3</v>
      </c>
      <c r="CS17" s="278">
        <v>1.23E-2</v>
      </c>
      <c r="CT17" s="278">
        <v>1.24E-2</v>
      </c>
      <c r="CU17" s="278">
        <v>1.18E-2</v>
      </c>
      <c r="CV17" s="278">
        <v>1.06E-2</v>
      </c>
      <c r="CW17" s="278">
        <v>9.9000000000000008E-3</v>
      </c>
      <c r="CX17" s="278">
        <v>6.4000000000000003E-3</v>
      </c>
      <c r="CY17" s="278">
        <v>6.7999999999999996E-3</v>
      </c>
      <c r="CZ17" s="278">
        <v>7.1999999999999998E-3</v>
      </c>
      <c r="DA17" s="278">
        <v>8.8000000000000005E-3</v>
      </c>
      <c r="DB17" s="278">
        <v>9.4999999999999998E-3</v>
      </c>
      <c r="DC17" s="278">
        <v>9.1000000000000004E-3</v>
      </c>
      <c r="DD17" s="278">
        <v>1.12E-2</v>
      </c>
      <c r="DE17" s="278">
        <v>7.4000000000000003E-3</v>
      </c>
      <c r="DF17" s="278">
        <v>8.3000000000000001E-3</v>
      </c>
      <c r="DG17" s="278">
        <v>1.03E-2</v>
      </c>
      <c r="DH17" s="301">
        <v>0.01</v>
      </c>
      <c r="DI17" s="278">
        <v>1.0999999999999999E-2</v>
      </c>
      <c r="DJ17" s="278">
        <v>1.0800000000000001E-2</v>
      </c>
      <c r="DK17" s="278">
        <v>9.1999999999999998E-3</v>
      </c>
      <c r="DL17" s="278">
        <v>6.7999999999999996E-3</v>
      </c>
      <c r="DM17" s="278">
        <v>8.3999999999999995E-3</v>
      </c>
      <c r="DN17" s="278">
        <v>1.12E-2</v>
      </c>
      <c r="DO17" s="278">
        <v>9.7999999999999997E-3</v>
      </c>
      <c r="DP17" s="278">
        <v>1.01E-2</v>
      </c>
      <c r="DQ17" s="278">
        <v>1.17E-2</v>
      </c>
      <c r="DR17" s="278">
        <v>1.11E-2</v>
      </c>
      <c r="DS17" s="278">
        <v>7.9000000000000008E-3</v>
      </c>
      <c r="DT17" s="278">
        <v>9.2999999999999992E-3</v>
      </c>
      <c r="DU17" s="278">
        <v>1.1599999999999999E-2</v>
      </c>
      <c r="DV17" s="278">
        <v>1.14E-2</v>
      </c>
      <c r="DW17" s="278">
        <v>1.09E-2</v>
      </c>
      <c r="DX17" s="278">
        <v>1.09E-2</v>
      </c>
      <c r="DY17" s="278">
        <v>7.1000000000000004E-3</v>
      </c>
      <c r="DZ17" s="278">
        <v>7.3000000000000001E-3</v>
      </c>
      <c r="EA17" s="278">
        <v>9.1000000000000004E-3</v>
      </c>
      <c r="EB17" s="278">
        <v>1.09E-2</v>
      </c>
      <c r="EC17" s="278">
        <v>1.0800000000000001E-2</v>
      </c>
      <c r="ED17" s="278">
        <v>1.2200000000000001E-2</v>
      </c>
      <c r="EE17" s="278">
        <v>1.23E-2</v>
      </c>
      <c r="EF17" s="278">
        <v>1.0800000000000001E-2</v>
      </c>
      <c r="EG17" s="278">
        <v>7.7000000000000002E-3</v>
      </c>
      <c r="EH17" s="278">
        <v>9.2999999999999992E-3</v>
      </c>
      <c r="EI17" s="278">
        <v>1.23E-2</v>
      </c>
      <c r="EJ17" s="278">
        <v>1.2699999999999999E-2</v>
      </c>
      <c r="EK17" s="278">
        <v>1.11E-2</v>
      </c>
      <c r="EL17" s="278">
        <v>1.12E-2</v>
      </c>
      <c r="EM17" s="278">
        <v>1.21E-2</v>
      </c>
      <c r="EN17" s="278">
        <v>8.6E-3</v>
      </c>
      <c r="EO17" s="278">
        <v>9.7000000000000003E-3</v>
      </c>
      <c r="EP17" s="278">
        <v>1.2500000000000001E-2</v>
      </c>
      <c r="EQ17" s="278">
        <v>1.1599999999999999E-2</v>
      </c>
      <c r="ER17" s="278">
        <v>1.2800000000000001E-2</v>
      </c>
      <c r="ES17" s="278">
        <v>1.3299999999999999E-2</v>
      </c>
      <c r="ET17" s="278">
        <v>1.35E-2</v>
      </c>
      <c r="EU17" s="278">
        <v>9.1999999999999998E-3</v>
      </c>
      <c r="EV17" s="278">
        <v>1.06E-2</v>
      </c>
      <c r="EW17" s="278">
        <v>1.44E-2</v>
      </c>
      <c r="EX17" s="278">
        <v>1.1900000000000001E-2</v>
      </c>
      <c r="EY17" s="278">
        <v>1.23E-2</v>
      </c>
      <c r="EZ17" s="278">
        <v>1.2E-2</v>
      </c>
      <c r="FA17" s="278">
        <v>9.7999999999999997E-3</v>
      </c>
      <c r="FB17" s="278">
        <v>7.9000000000000008E-3</v>
      </c>
      <c r="FC17" s="278">
        <v>9.1000000000000004E-3</v>
      </c>
      <c r="FD17" s="278">
        <v>9.1999999999999998E-3</v>
      </c>
      <c r="FE17" s="278">
        <v>6.8999999999999999E-3</v>
      </c>
      <c r="FF17" s="278">
        <v>7.7999999999999996E-3</v>
      </c>
      <c r="FG17" s="278">
        <v>7.7000000000000002E-3</v>
      </c>
      <c r="FH17" s="278">
        <v>7.1000000000000004E-3</v>
      </c>
      <c r="FI17" s="278">
        <v>7.1999999999999998E-3</v>
      </c>
      <c r="FJ17" s="278">
        <v>7.1999999999999998E-3</v>
      </c>
      <c r="FK17" s="278">
        <v>6.8999999999999999E-3</v>
      </c>
      <c r="FL17" s="278">
        <v>6.6E-3</v>
      </c>
      <c r="FM17" s="278">
        <v>6.4999999999999997E-3</v>
      </c>
      <c r="FN17" s="278">
        <v>5.7999999999999996E-3</v>
      </c>
      <c r="FO17" s="278">
        <v>5.4000000000000003E-3</v>
      </c>
      <c r="FP17" s="278">
        <v>5.5999999999999999E-3</v>
      </c>
      <c r="FQ17" s="278">
        <v>5.1999999999999998E-3</v>
      </c>
      <c r="FR17" s="278">
        <v>4.7000000000000002E-3</v>
      </c>
      <c r="FS17" s="278">
        <v>4.7000000000000002E-3</v>
      </c>
      <c r="FT17" s="278">
        <v>5.4000000000000003E-3</v>
      </c>
      <c r="FU17" s="278">
        <v>5.4999999999999997E-3</v>
      </c>
      <c r="FV17" s="278">
        <v>5.4000000000000003E-3</v>
      </c>
      <c r="FW17" s="278">
        <v>5.8999999999999999E-3</v>
      </c>
      <c r="FX17" s="278">
        <v>5.4000000000000003E-3</v>
      </c>
      <c r="FY17" s="278">
        <v>5.1999999999999998E-3</v>
      </c>
      <c r="FZ17" s="278">
        <v>5.7000000000000002E-3</v>
      </c>
      <c r="GA17" s="278">
        <v>5.5999999999999999E-3</v>
      </c>
      <c r="GB17" s="278">
        <v>6.1000000000000004E-3</v>
      </c>
      <c r="GC17" s="278">
        <v>5.7000000000000002E-3</v>
      </c>
      <c r="GD17" s="278">
        <v>5.7999999999999996E-3</v>
      </c>
      <c r="GE17" s="278">
        <v>6.0000000000000001E-3</v>
      </c>
      <c r="GF17" s="278">
        <v>5.8999999999999999E-3</v>
      </c>
      <c r="GG17" s="278">
        <v>6.3E-3</v>
      </c>
      <c r="GH17" s="278">
        <v>6.6E-3</v>
      </c>
      <c r="GI17" s="278">
        <v>6.4000000000000003E-3</v>
      </c>
      <c r="GJ17" s="278">
        <v>6.8999999999999999E-3</v>
      </c>
      <c r="GK17" s="278">
        <v>6.6E-3</v>
      </c>
      <c r="GL17" s="278">
        <v>7.4999999999999997E-3</v>
      </c>
      <c r="GM17" s="278">
        <v>7.9000000000000008E-3</v>
      </c>
      <c r="GN17" s="278">
        <v>7.0000000000000001E-3</v>
      </c>
      <c r="GO17" s="278">
        <v>7.4999999999999997E-3</v>
      </c>
      <c r="GP17" s="278">
        <v>7.1000000000000004E-3</v>
      </c>
      <c r="GQ17" s="278">
        <v>7.7000000000000002E-3</v>
      </c>
      <c r="GR17" s="278">
        <v>6.4999999999999997E-3</v>
      </c>
      <c r="GS17" s="278">
        <v>7.1999999999999998E-3</v>
      </c>
      <c r="GT17" s="278">
        <v>8.3999999999999995E-3</v>
      </c>
      <c r="GU17" s="278">
        <v>7.4999999999999997E-3</v>
      </c>
      <c r="GV17" s="278">
        <v>7.0000000000000001E-3</v>
      </c>
      <c r="GW17" s="278">
        <v>7.4999999999999997E-3</v>
      </c>
      <c r="GX17" s="278">
        <v>6.7999999999999996E-3</v>
      </c>
      <c r="GY17" s="278">
        <v>6.1000000000000004E-3</v>
      </c>
      <c r="GZ17" s="278">
        <v>6.7000000000000002E-3</v>
      </c>
      <c r="HA17" s="278">
        <v>8.5000000000000006E-3</v>
      </c>
      <c r="HB17" s="278">
        <v>6.6E-3</v>
      </c>
      <c r="HC17" s="278">
        <v>7.1000000000000004E-3</v>
      </c>
      <c r="HD17" s="278">
        <v>7.1999999999999998E-3</v>
      </c>
      <c r="HE17" s="278">
        <v>7.0000000000000001E-3</v>
      </c>
      <c r="HF17" s="278">
        <v>5.8999999999999999E-3</v>
      </c>
      <c r="HG17" s="278">
        <v>6.4999999999999997E-3</v>
      </c>
      <c r="HH17" s="278">
        <v>7.9000000000000008E-3</v>
      </c>
      <c r="HI17" s="278">
        <v>7.7000000000000002E-3</v>
      </c>
      <c r="HJ17" s="278">
        <v>7.1999999999999998E-3</v>
      </c>
      <c r="HK17" s="278">
        <v>7.1999999999999998E-3</v>
      </c>
      <c r="HL17" s="278">
        <v>6.4999999999999997E-3</v>
      </c>
      <c r="HM17" s="278">
        <v>6.1000000000000004E-3</v>
      </c>
      <c r="HN17" s="278">
        <v>4.7000000000000002E-3</v>
      </c>
      <c r="HO17" s="278">
        <v>5.0000000000000001E-3</v>
      </c>
      <c r="HP17" s="278">
        <v>5.4000000000000003E-3</v>
      </c>
      <c r="HR17" s="276"/>
      <c r="HS17" s="278">
        <v>7.0000000000000001E-3</v>
      </c>
      <c r="HT17" s="278">
        <v>6.7000000000000002E-3</v>
      </c>
      <c r="HU17" s="278">
        <v>5.7999999999999996E-3</v>
      </c>
      <c r="HV17" s="278">
        <v>5.4000000000000003E-3</v>
      </c>
      <c r="HW17" s="278">
        <v>6.4000000000000003E-3</v>
      </c>
      <c r="HX17" s="278">
        <v>7.7999999999999996E-3</v>
      </c>
      <c r="HY17" s="278">
        <v>6.4000000000000003E-3</v>
      </c>
      <c r="HZ17" s="278">
        <v>7.3000000000000001E-3</v>
      </c>
      <c r="IA17" s="278">
        <v>6.6E-3</v>
      </c>
      <c r="IB17" s="278">
        <v>7.4999999999999997E-3</v>
      </c>
      <c r="IC17" s="278">
        <v>5.8999999999999999E-3</v>
      </c>
      <c r="ID17" s="278">
        <v>6.8999999999999999E-3</v>
      </c>
      <c r="IE17" s="278">
        <v>8.9999999999999993E-3</v>
      </c>
      <c r="IF17" s="278">
        <v>8.0999999999999996E-3</v>
      </c>
      <c r="IG17" s="278">
        <v>8.3000000000000001E-3</v>
      </c>
      <c r="IH17" s="278">
        <v>8.2000000000000007E-3</v>
      </c>
      <c r="II17" s="278">
        <v>7.7999999999999996E-3</v>
      </c>
      <c r="IJ17" s="278">
        <v>5.4000000000000003E-3</v>
      </c>
      <c r="IK17" s="278">
        <v>6.3E-3</v>
      </c>
      <c r="IL17" s="278">
        <v>8.0999999999999996E-3</v>
      </c>
      <c r="IM17" s="278">
        <v>7.0000000000000001E-3</v>
      </c>
      <c r="IN17" s="278">
        <v>8.3000000000000001E-3</v>
      </c>
      <c r="IO17" s="278">
        <v>7.1000000000000004E-3</v>
      </c>
      <c r="IP17" s="278">
        <v>7.1999999999999998E-3</v>
      </c>
      <c r="IQ17" s="278">
        <v>5.7000000000000002E-3</v>
      </c>
      <c r="IR17" s="278">
        <v>6.4999999999999997E-3</v>
      </c>
      <c r="IS17" s="278">
        <v>8.6999999999999994E-3</v>
      </c>
      <c r="IT17" s="278">
        <v>9.4000000000000004E-3</v>
      </c>
      <c r="IU17" s="278">
        <v>8.0000000000000002E-3</v>
      </c>
      <c r="IV17" s="278">
        <v>8.6E-3</v>
      </c>
      <c r="IW17" s="278">
        <v>8.0999999999999996E-3</v>
      </c>
      <c r="IX17" s="278">
        <v>5.5999999999999999E-3</v>
      </c>
      <c r="IY17" s="278">
        <v>6.8999999999999999E-3</v>
      </c>
      <c r="IZ17" s="278">
        <v>9.4999999999999998E-3</v>
      </c>
      <c r="JA17" s="278">
        <v>8.0999999999999996E-3</v>
      </c>
      <c r="JB17" s="278">
        <v>8.0999999999999996E-3</v>
      </c>
      <c r="JC17" s="278">
        <v>8.0999999999999996E-3</v>
      </c>
      <c r="JD17" s="278">
        <v>9.4000000000000004E-3</v>
      </c>
      <c r="JE17" s="278">
        <v>5.7999999999999996E-3</v>
      </c>
      <c r="JF17" s="278">
        <v>6.7999999999999996E-3</v>
      </c>
      <c r="JG17" s="278">
        <v>9.2999999999999992E-3</v>
      </c>
      <c r="JH17" s="278">
        <v>8.6999999999999994E-3</v>
      </c>
      <c r="JI17" s="278">
        <v>8.3999999999999995E-3</v>
      </c>
      <c r="JJ17" s="278">
        <v>9.7999999999999997E-3</v>
      </c>
      <c r="JK17" s="278">
        <v>9.4000000000000004E-3</v>
      </c>
      <c r="JL17" s="278">
        <v>6.1000000000000004E-3</v>
      </c>
      <c r="JM17" s="278">
        <v>7.4999999999999997E-3</v>
      </c>
      <c r="JN17" s="278">
        <v>9.2999999999999992E-3</v>
      </c>
      <c r="JO17" s="278">
        <v>9.4999999999999998E-3</v>
      </c>
      <c r="JP17" s="278">
        <v>9.2999999999999992E-3</v>
      </c>
      <c r="JQ17" s="278">
        <v>8.6E-3</v>
      </c>
      <c r="JR17" s="278">
        <v>7.9000000000000008E-3</v>
      </c>
      <c r="JS17" s="278">
        <v>5.8999999999999999E-3</v>
      </c>
      <c r="JT17" s="278">
        <v>6.4999999999999997E-3</v>
      </c>
      <c r="JU17" s="278">
        <v>9.4999999999999998E-3</v>
      </c>
      <c r="JV17" s="278">
        <v>8.2000000000000007E-3</v>
      </c>
      <c r="JW17" s="278">
        <v>7.7000000000000002E-3</v>
      </c>
      <c r="JX17" s="278">
        <v>8.6E-3</v>
      </c>
      <c r="JY17" s="278">
        <v>7.6E-3</v>
      </c>
      <c r="JZ17" s="278">
        <v>5.1999999999999998E-3</v>
      </c>
      <c r="KA17" s="278">
        <v>5.8999999999999999E-3</v>
      </c>
      <c r="KB17" s="278">
        <v>7.6E-3</v>
      </c>
      <c r="KC17" s="278">
        <v>7.4999999999999997E-3</v>
      </c>
      <c r="KD17" s="278">
        <v>7.7000000000000002E-3</v>
      </c>
      <c r="KE17" s="278">
        <v>7.7999999999999996E-3</v>
      </c>
      <c r="KF17" s="278">
        <v>7.4999999999999997E-3</v>
      </c>
      <c r="KG17" s="278">
        <v>5.7000000000000002E-3</v>
      </c>
      <c r="KH17" s="278">
        <v>6.4999999999999997E-3</v>
      </c>
      <c r="KI17" s="278">
        <v>8.3999999999999995E-3</v>
      </c>
      <c r="KJ17" s="278">
        <v>8.3000000000000001E-3</v>
      </c>
      <c r="KK17" s="278">
        <v>7.7999999999999996E-3</v>
      </c>
      <c r="KL17" s="278">
        <v>8.9999999999999993E-3</v>
      </c>
      <c r="KM17" s="278">
        <v>7.7000000000000002E-3</v>
      </c>
      <c r="KN17" s="278">
        <v>5.7000000000000002E-3</v>
      </c>
      <c r="KO17" s="278">
        <v>6.4999999999999997E-3</v>
      </c>
      <c r="KP17" s="278">
        <v>8.0000000000000002E-3</v>
      </c>
      <c r="KQ17" s="278">
        <v>7.9000000000000008E-3</v>
      </c>
      <c r="KR17" s="278">
        <v>8.3999999999999995E-3</v>
      </c>
      <c r="KS17" s="278">
        <v>8.6E-3</v>
      </c>
      <c r="KT17" s="278">
        <v>8.6E-3</v>
      </c>
      <c r="KU17" s="278">
        <v>6.4999999999999997E-3</v>
      </c>
      <c r="KV17" s="278">
        <v>7.9000000000000008E-3</v>
      </c>
      <c r="KW17" s="278">
        <v>7.4000000000000003E-3</v>
      </c>
      <c r="KX17" s="278">
        <v>6.4999999999999997E-3</v>
      </c>
      <c r="KY17" s="278">
        <v>5.7999999999999996E-3</v>
      </c>
      <c r="KZ17" s="278">
        <v>4.0000000000000001E-3</v>
      </c>
      <c r="LA17" s="278">
        <v>4.4000000000000003E-3</v>
      </c>
      <c r="LB17" s="278">
        <v>4.1999999999999997E-3</v>
      </c>
      <c r="LC17" s="278">
        <v>3.7000000000000002E-3</v>
      </c>
      <c r="LD17" s="278">
        <v>3.8E-3</v>
      </c>
      <c r="LE17" s="278">
        <v>3.8E-3</v>
      </c>
      <c r="LF17" s="278">
        <v>4.3E-3</v>
      </c>
      <c r="LG17" s="278">
        <v>5.5999999999999999E-3</v>
      </c>
      <c r="LH17" s="278">
        <v>6.6E-3</v>
      </c>
      <c r="LI17" s="278">
        <v>5.5999999999999999E-3</v>
      </c>
      <c r="LJ17" s="278">
        <v>5.7999999999999996E-3</v>
      </c>
      <c r="LK17" s="278">
        <v>8.3000000000000001E-3</v>
      </c>
      <c r="LL17" s="278">
        <v>7.0000000000000001E-3</v>
      </c>
      <c r="LM17" s="278">
        <v>7.6E-3</v>
      </c>
      <c r="LN17" s="278">
        <v>7.0000000000000001E-3</v>
      </c>
      <c r="LO17" s="278">
        <v>6.0000000000000001E-3</v>
      </c>
      <c r="LP17" s="278">
        <v>5.1999999999999998E-3</v>
      </c>
      <c r="LQ17" s="278">
        <v>6.1000000000000004E-3</v>
      </c>
      <c r="LR17" s="278">
        <v>8.0000000000000002E-3</v>
      </c>
      <c r="LS17" s="278">
        <v>6.8999999999999999E-3</v>
      </c>
      <c r="LT17" s="278">
        <v>7.7000000000000002E-3</v>
      </c>
      <c r="LU17" s="278">
        <v>7.6E-3</v>
      </c>
      <c r="LV17" s="278">
        <v>7.4000000000000003E-3</v>
      </c>
      <c r="LW17" s="278">
        <v>5.7000000000000002E-3</v>
      </c>
      <c r="LX17" s="278">
        <v>6.8999999999999999E-3</v>
      </c>
      <c r="LY17" s="278">
        <v>9.2999999999999992E-3</v>
      </c>
      <c r="LZ17" s="278">
        <v>8.0999999999999996E-3</v>
      </c>
      <c r="MA17" s="278">
        <v>6.1999999999999998E-3</v>
      </c>
      <c r="MB17" s="278">
        <v>6.7000000000000002E-3</v>
      </c>
      <c r="MC17" s="278">
        <v>4.5999999999999999E-3</v>
      </c>
      <c r="MD17" s="278">
        <v>5.7999999999999996E-3</v>
      </c>
      <c r="ME17" s="278">
        <v>6.6E-3</v>
      </c>
      <c r="MF17" s="278">
        <v>8.8000000000000005E-3</v>
      </c>
      <c r="MG17" s="278">
        <v>8.8000000000000005E-3</v>
      </c>
      <c r="MH17" s="278">
        <v>8.5000000000000006E-3</v>
      </c>
      <c r="MI17" s="278">
        <v>7.6E-3</v>
      </c>
      <c r="MJ17" s="278">
        <v>6.6E-3</v>
      </c>
      <c r="MK17" s="278">
        <v>4.7999999999999996E-3</v>
      </c>
      <c r="ML17" s="278">
        <v>5.3E-3</v>
      </c>
      <c r="MM17" s="278">
        <v>5.7999999999999996E-3</v>
      </c>
      <c r="MN17" s="278">
        <v>4.8999999999999998E-3</v>
      </c>
      <c r="MO17" s="278">
        <v>4.7000000000000002E-3</v>
      </c>
      <c r="MP17" s="278">
        <v>4.7999999999999996E-3</v>
      </c>
      <c r="MQ17" s="278">
        <v>4.5999999999999999E-3</v>
      </c>
      <c r="MR17" s="278">
        <v>4.5999999999999999E-3</v>
      </c>
      <c r="MS17" s="278">
        <v>4.1999999999999997E-3</v>
      </c>
      <c r="MT17" s="278">
        <v>4.1999999999999997E-3</v>
      </c>
      <c r="MU17" s="278">
        <v>4.7000000000000002E-3</v>
      </c>
      <c r="MV17" s="278">
        <v>4.8999999999999998E-3</v>
      </c>
      <c r="MW17" s="278">
        <v>5.3E-3</v>
      </c>
      <c r="MX17" s="278">
        <v>5.7000000000000002E-3</v>
      </c>
      <c r="MY17" s="278">
        <v>5.0000000000000001E-3</v>
      </c>
      <c r="MZ17" s="278">
        <v>4.8999999999999998E-3</v>
      </c>
      <c r="NA17" s="278">
        <v>5.1999999999999998E-3</v>
      </c>
      <c r="NB17" s="278">
        <v>5.4000000000000003E-3</v>
      </c>
      <c r="NC17" s="278">
        <v>5.4999999999999997E-3</v>
      </c>
      <c r="ND17" s="278">
        <v>5.8999999999999999E-3</v>
      </c>
      <c r="NE17" s="278">
        <v>5.4999999999999997E-3</v>
      </c>
      <c r="NF17" s="278">
        <v>5.4999999999999997E-3</v>
      </c>
      <c r="NG17" s="278">
        <v>4.7999999999999996E-3</v>
      </c>
      <c r="NH17" s="278">
        <v>5.1999999999999998E-3</v>
      </c>
      <c r="NI17" s="278">
        <v>5.4999999999999997E-3</v>
      </c>
      <c r="NJ17" s="278">
        <v>5.7000000000000002E-3</v>
      </c>
      <c r="NK17" s="278">
        <v>5.7999999999999996E-3</v>
      </c>
      <c r="NL17" s="278">
        <v>6.3E-3</v>
      </c>
      <c r="NM17" s="278">
        <v>5.5999999999999999E-3</v>
      </c>
      <c r="NN17" s="278">
        <v>5.7999999999999996E-3</v>
      </c>
      <c r="NO17" s="278">
        <v>5.7999999999999996E-3</v>
      </c>
      <c r="NP17" s="278">
        <v>6.0000000000000001E-3</v>
      </c>
      <c r="NQ17" s="278">
        <v>6.1999999999999998E-3</v>
      </c>
      <c r="NR17" s="278">
        <v>6.4000000000000003E-3</v>
      </c>
      <c r="NS17" s="278">
        <v>6.4999999999999997E-3</v>
      </c>
      <c r="NT17" s="278">
        <v>5.7999999999999996E-3</v>
      </c>
      <c r="NU17" s="278">
        <v>5.7000000000000002E-3</v>
      </c>
      <c r="NV17" s="278">
        <v>6.8999999999999999E-3</v>
      </c>
      <c r="NW17" s="278">
        <v>6.8999999999999999E-3</v>
      </c>
      <c r="NX17" s="278">
        <v>7.0000000000000001E-3</v>
      </c>
      <c r="NY17" s="278">
        <v>7.3000000000000001E-3</v>
      </c>
      <c r="NZ17" s="278">
        <v>7.7000000000000002E-3</v>
      </c>
      <c r="OA17" s="278">
        <v>7.0000000000000001E-3</v>
      </c>
      <c r="OB17" s="278">
        <v>7.3000000000000001E-3</v>
      </c>
      <c r="OC17" s="278">
        <v>8.2000000000000007E-3</v>
      </c>
      <c r="OD17" s="278">
        <v>8.0000000000000002E-3</v>
      </c>
      <c r="OE17" s="278">
        <v>8.3999999999999995E-3</v>
      </c>
      <c r="OF17" s="278">
        <v>8.9999999999999993E-3</v>
      </c>
      <c r="OG17" s="278">
        <v>8.9999999999999993E-3</v>
      </c>
      <c r="OH17" s="278">
        <v>8.5000000000000006E-3</v>
      </c>
      <c r="OI17" s="278">
        <v>8.6999999999999994E-3</v>
      </c>
      <c r="OJ17" s="278">
        <v>9.7999999999999997E-3</v>
      </c>
      <c r="OK17" s="278">
        <v>1.0200000000000001E-2</v>
      </c>
      <c r="OL17" s="278">
        <v>9.7000000000000003E-3</v>
      </c>
      <c r="OM17" s="278">
        <v>1.04E-2</v>
      </c>
      <c r="ON17" s="278">
        <v>1.12E-2</v>
      </c>
      <c r="OO17" s="278">
        <v>1.03E-2</v>
      </c>
      <c r="OP17" s="278">
        <v>1.0800000000000001E-2</v>
      </c>
      <c r="OQ17" s="278">
        <v>1.15E-2</v>
      </c>
      <c r="OR17" s="278">
        <v>1.1299999999999999E-2</v>
      </c>
      <c r="OS17" s="278">
        <v>1.14E-2</v>
      </c>
      <c r="OT17" s="278">
        <v>1.1599999999999999E-2</v>
      </c>
      <c r="OU17" s="278">
        <v>1.1900000000000001E-2</v>
      </c>
      <c r="OV17" s="278">
        <v>1.0999999999999999E-2</v>
      </c>
      <c r="OW17" s="278">
        <v>1.21E-2</v>
      </c>
      <c r="OX17" s="278">
        <v>1.32E-2</v>
      </c>
      <c r="OY17" s="278">
        <v>1.35E-2</v>
      </c>
      <c r="OZ17" s="278">
        <v>1.38E-2</v>
      </c>
      <c r="PA17" s="278">
        <v>1.44E-2</v>
      </c>
      <c r="PB17" s="278">
        <v>1.4800000000000001E-2</v>
      </c>
      <c r="PC17" s="278">
        <v>1.15E-2</v>
      </c>
      <c r="PD17" s="278">
        <v>1.2800000000000001E-2</v>
      </c>
      <c r="PE17" s="278">
        <v>1.5599999999999999E-2</v>
      </c>
      <c r="PF17" s="278">
        <v>1.4500000000000001E-2</v>
      </c>
      <c r="PG17" s="278">
        <v>1.52E-2</v>
      </c>
      <c r="PH17" s="278">
        <v>1.54E-2</v>
      </c>
      <c r="PI17" s="278">
        <v>1.52E-2</v>
      </c>
      <c r="PJ17" s="278">
        <v>1.12E-2</v>
      </c>
      <c r="PK17" s="278">
        <v>1.26E-2</v>
      </c>
      <c r="PL17" s="278">
        <v>1.6199999999999999E-2</v>
      </c>
      <c r="PM17" s="278">
        <v>1.47E-2</v>
      </c>
      <c r="PN17" s="278">
        <v>1.6E-2</v>
      </c>
      <c r="PO17" s="278">
        <v>1.4500000000000001E-2</v>
      </c>
      <c r="PP17" s="278">
        <v>1.41E-2</v>
      </c>
      <c r="PQ17" s="278">
        <v>1.0500000000000001E-2</v>
      </c>
      <c r="PR17" s="278">
        <v>1.23E-2</v>
      </c>
      <c r="PS17" s="278">
        <v>1.47E-2</v>
      </c>
      <c r="PT17" s="278">
        <v>1.4500000000000001E-2</v>
      </c>
      <c r="PU17" s="278">
        <v>1.3100000000000001E-2</v>
      </c>
      <c r="PV17" s="278">
        <v>1.34E-2</v>
      </c>
      <c r="PW17" s="278">
        <v>8.8999999999999999E-3</v>
      </c>
      <c r="PX17" s="278">
        <v>9.7000000000000003E-3</v>
      </c>
      <c r="PY17" s="278">
        <v>1.09E-2</v>
      </c>
      <c r="PZ17" s="278">
        <v>1.34E-2</v>
      </c>
      <c r="QA17" s="278">
        <v>1.3299999999999999E-2</v>
      </c>
      <c r="QB17" s="278">
        <v>1.26E-2</v>
      </c>
      <c r="QC17" s="278">
        <v>1.35E-2</v>
      </c>
      <c r="QD17" s="278">
        <v>8.5000000000000006E-3</v>
      </c>
      <c r="QE17" s="278">
        <v>6.7999999999999996E-3</v>
      </c>
      <c r="QF17" s="278">
        <v>7.9000000000000008E-3</v>
      </c>
      <c r="QG17" s="278">
        <v>1.11E-2</v>
      </c>
      <c r="QH17" s="278">
        <v>1.01E-2</v>
      </c>
      <c r="QI17" s="278">
        <v>9.7000000000000003E-3</v>
      </c>
      <c r="QJ17" s="278">
        <v>1.03E-2</v>
      </c>
      <c r="QK17" s="278">
        <v>9.4000000000000004E-3</v>
      </c>
      <c r="QL17" s="278">
        <v>6.7999999999999996E-3</v>
      </c>
      <c r="QM17" s="278">
        <v>8.3000000000000001E-3</v>
      </c>
      <c r="QN17" s="278">
        <v>1.12E-2</v>
      </c>
      <c r="QO17" s="278">
        <v>9.1000000000000004E-3</v>
      </c>
      <c r="QP17" s="278">
        <v>1.04E-2</v>
      </c>
      <c r="QQ17" s="278">
        <v>9.4999999999999998E-3</v>
      </c>
      <c r="QR17" s="278">
        <v>9.4999999999999998E-3</v>
      </c>
      <c r="QS17" s="278">
        <v>6.4000000000000003E-3</v>
      </c>
      <c r="QT17" s="278">
        <v>7.7000000000000002E-3</v>
      </c>
      <c r="QU17" s="278">
        <v>1.11E-2</v>
      </c>
      <c r="QV17" s="278">
        <v>9.9000000000000008E-3</v>
      </c>
      <c r="QW17" s="278">
        <v>9.1000000000000004E-3</v>
      </c>
      <c r="QX17" s="278">
        <v>8.9999999999999993E-3</v>
      </c>
      <c r="QY17" s="278">
        <v>3.7999999999999999E-2</v>
      </c>
      <c r="QZ17" s="278">
        <v>3.3599999999999998E-2</v>
      </c>
      <c r="RA17" s="278">
        <v>5.4999999999999997E-3</v>
      </c>
      <c r="RB17" s="278">
        <v>5.7999999999999996E-3</v>
      </c>
      <c r="RC17" s="278">
        <v>6.3E-3</v>
      </c>
    </row>
    <row r="18" spans="1:471">
      <c r="A18">
        <v>17</v>
      </c>
      <c r="B18" s="276" t="s">
        <v>669</v>
      </c>
      <c r="C18" s="276"/>
      <c r="D18" s="276"/>
      <c r="E18" s="276"/>
      <c r="F18" s="276"/>
      <c r="G18" s="276"/>
      <c r="H18" s="301">
        <v>0</v>
      </c>
      <c r="I18" s="301">
        <v>0</v>
      </c>
      <c r="J18" s="301">
        <v>0</v>
      </c>
      <c r="K18" s="301">
        <v>0</v>
      </c>
      <c r="L18" s="301">
        <v>0</v>
      </c>
      <c r="M18" s="301">
        <v>0</v>
      </c>
      <c r="N18" s="301">
        <v>0</v>
      </c>
      <c r="O18" s="301">
        <v>0</v>
      </c>
      <c r="P18" s="301">
        <v>0</v>
      </c>
      <c r="Q18" s="301">
        <v>0</v>
      </c>
      <c r="R18" s="301">
        <v>0</v>
      </c>
      <c r="S18" s="301">
        <v>0</v>
      </c>
      <c r="T18" s="301">
        <v>0</v>
      </c>
      <c r="U18" s="301">
        <v>0</v>
      </c>
      <c r="V18" s="301">
        <v>0</v>
      </c>
      <c r="W18" s="301">
        <v>0</v>
      </c>
      <c r="X18" s="301">
        <v>0</v>
      </c>
      <c r="Y18" s="301">
        <v>0</v>
      </c>
      <c r="Z18" s="301">
        <v>0</v>
      </c>
      <c r="AA18" s="301">
        <v>0</v>
      </c>
      <c r="AB18" s="301">
        <v>0</v>
      </c>
      <c r="AC18" s="301">
        <v>0</v>
      </c>
      <c r="AD18" s="301">
        <v>0</v>
      </c>
      <c r="AE18" s="301">
        <v>0</v>
      </c>
      <c r="AF18" s="301">
        <v>0</v>
      </c>
      <c r="AG18" s="301">
        <v>0</v>
      </c>
      <c r="AH18" s="301">
        <v>0</v>
      </c>
      <c r="AI18" s="301">
        <v>0</v>
      </c>
      <c r="AJ18" s="301">
        <v>0</v>
      </c>
      <c r="AK18" s="278">
        <v>6.4000000000000003E-3</v>
      </c>
      <c r="AL18" s="278">
        <v>6.7000000000000002E-3</v>
      </c>
      <c r="AM18" s="278">
        <v>5.8999999999999999E-3</v>
      </c>
      <c r="AN18" s="278">
        <v>6.1000000000000004E-3</v>
      </c>
      <c r="AO18" s="278">
        <v>7.0000000000000001E-3</v>
      </c>
      <c r="AP18" s="278">
        <v>7.4000000000000003E-3</v>
      </c>
      <c r="AQ18" s="278">
        <v>6.8999999999999999E-3</v>
      </c>
      <c r="AR18" s="278">
        <v>8.5000000000000006E-3</v>
      </c>
      <c r="AS18" s="278">
        <v>8.5000000000000006E-3</v>
      </c>
      <c r="AT18" s="278">
        <v>7.1000000000000004E-3</v>
      </c>
      <c r="AU18" s="278">
        <v>7.7000000000000002E-3</v>
      </c>
      <c r="AV18" s="301">
        <v>0.01</v>
      </c>
      <c r="AW18" s="278">
        <v>1.2E-2</v>
      </c>
      <c r="AX18" s="278">
        <v>1.1900000000000001E-2</v>
      </c>
      <c r="AY18" s="278">
        <v>1.0999999999999999E-2</v>
      </c>
      <c r="AZ18" s="278">
        <v>8.8000000000000005E-3</v>
      </c>
      <c r="BA18" s="278">
        <v>7.7999999999999996E-3</v>
      </c>
      <c r="BB18" s="278">
        <v>8.0000000000000002E-3</v>
      </c>
      <c r="BC18" s="278">
        <v>1.1599999999999999E-2</v>
      </c>
      <c r="BD18" s="278">
        <v>1.2699999999999999E-2</v>
      </c>
      <c r="BE18" s="278">
        <v>1.1599999999999999E-2</v>
      </c>
      <c r="BF18" s="278">
        <v>1.2800000000000001E-2</v>
      </c>
      <c r="BG18" s="278">
        <v>1.3599999999999999E-2</v>
      </c>
      <c r="BH18" s="278">
        <v>8.0999999999999996E-3</v>
      </c>
      <c r="BI18" s="278">
        <v>8.5000000000000006E-3</v>
      </c>
      <c r="BJ18" s="278">
        <v>1.18E-2</v>
      </c>
      <c r="BK18" s="278">
        <v>1.06E-2</v>
      </c>
      <c r="BL18" s="278">
        <v>1.2500000000000001E-2</v>
      </c>
      <c r="BM18" s="278">
        <v>1.09E-2</v>
      </c>
      <c r="BN18" s="278">
        <v>1.0999999999999999E-2</v>
      </c>
      <c r="BO18" s="278">
        <v>8.6999999999999994E-3</v>
      </c>
      <c r="BP18" s="278">
        <v>9.7999999999999997E-3</v>
      </c>
      <c r="BQ18" s="278">
        <v>1.0800000000000001E-2</v>
      </c>
      <c r="BR18" s="278">
        <v>1.38E-2</v>
      </c>
      <c r="BS18" s="278">
        <v>1.1599999999999999E-2</v>
      </c>
      <c r="BT18" s="278">
        <v>1.3100000000000001E-2</v>
      </c>
      <c r="BU18" s="278">
        <v>1.04E-2</v>
      </c>
      <c r="BV18" s="278">
        <v>8.5000000000000006E-3</v>
      </c>
      <c r="BW18" s="278">
        <v>1.0800000000000001E-2</v>
      </c>
      <c r="BX18" s="278">
        <v>1.09E-2</v>
      </c>
      <c r="BY18" s="278">
        <v>1.2500000000000001E-2</v>
      </c>
      <c r="BZ18" s="278">
        <v>1.3299999999999999E-2</v>
      </c>
      <c r="CA18" s="278">
        <v>1.47E-2</v>
      </c>
      <c r="CB18" s="278">
        <v>1.5800000000000002E-2</v>
      </c>
      <c r="CC18" s="278">
        <v>1.0699999999999999E-2</v>
      </c>
      <c r="CD18" s="278">
        <v>1.2E-2</v>
      </c>
      <c r="CE18" s="278">
        <v>1.4800000000000001E-2</v>
      </c>
      <c r="CF18" s="278">
        <v>1.2699999999999999E-2</v>
      </c>
      <c r="CG18" s="278">
        <v>1.4500000000000001E-2</v>
      </c>
      <c r="CH18" s="278">
        <v>1.1900000000000001E-2</v>
      </c>
      <c r="CI18" s="278">
        <v>1.3299999999999999E-2</v>
      </c>
      <c r="CJ18" s="278">
        <v>8.5000000000000006E-3</v>
      </c>
      <c r="CK18" s="278">
        <v>9.7999999999999997E-3</v>
      </c>
      <c r="CL18" s="278">
        <v>1.3100000000000001E-2</v>
      </c>
      <c r="CM18" s="278">
        <v>1.01E-2</v>
      </c>
      <c r="CN18" s="278">
        <v>1.2699999999999999E-2</v>
      </c>
      <c r="CO18" s="278">
        <v>1.2E-2</v>
      </c>
      <c r="CP18" s="278">
        <v>1.23E-2</v>
      </c>
      <c r="CQ18" s="278">
        <v>9.2999999999999992E-3</v>
      </c>
      <c r="CR18" s="278">
        <v>1.0500000000000001E-2</v>
      </c>
      <c r="CS18" s="278">
        <v>1.34E-2</v>
      </c>
      <c r="CT18" s="278">
        <v>1.26E-2</v>
      </c>
      <c r="CU18" s="278">
        <v>1.17E-2</v>
      </c>
      <c r="CV18" s="278">
        <v>1.3899999999999999E-2</v>
      </c>
      <c r="CW18" s="278">
        <v>1.41E-2</v>
      </c>
      <c r="CX18" s="278">
        <v>8.2000000000000007E-3</v>
      </c>
      <c r="CY18" s="278">
        <v>8.3000000000000001E-3</v>
      </c>
      <c r="CZ18" s="278">
        <v>9.1999999999999998E-3</v>
      </c>
      <c r="DA18" s="278">
        <v>1.1900000000000001E-2</v>
      </c>
      <c r="DB18" s="278">
        <v>1.04E-2</v>
      </c>
      <c r="DC18" s="278">
        <v>1.0200000000000001E-2</v>
      </c>
      <c r="DD18" s="278">
        <v>1.21E-2</v>
      </c>
      <c r="DE18" s="278">
        <v>7.1999999999999998E-3</v>
      </c>
      <c r="DF18" s="278">
        <v>8.8999999999999999E-3</v>
      </c>
      <c r="DG18" s="278">
        <v>1.0699999999999999E-2</v>
      </c>
      <c r="DH18" s="278">
        <v>1.01E-2</v>
      </c>
      <c r="DI18" s="278">
        <v>8.8000000000000005E-3</v>
      </c>
      <c r="DJ18" s="278">
        <v>8.2000000000000007E-3</v>
      </c>
      <c r="DK18" s="278">
        <v>9.7000000000000003E-3</v>
      </c>
      <c r="DL18" s="278">
        <v>6.6E-3</v>
      </c>
      <c r="DM18" s="278">
        <v>7.0000000000000001E-3</v>
      </c>
      <c r="DN18" s="278">
        <v>8.3000000000000001E-3</v>
      </c>
      <c r="DO18" s="278">
        <v>1.3100000000000001E-2</v>
      </c>
      <c r="DP18" s="278">
        <v>1.32E-2</v>
      </c>
      <c r="DQ18" s="278">
        <v>1.1599999999999999E-2</v>
      </c>
      <c r="DR18" s="278">
        <v>1.0500000000000001E-2</v>
      </c>
      <c r="DS18" s="278">
        <v>8.0000000000000002E-3</v>
      </c>
      <c r="DT18" s="278">
        <v>8.5000000000000006E-3</v>
      </c>
      <c r="DU18" s="278">
        <v>1.12E-2</v>
      </c>
      <c r="DV18" s="278">
        <v>1.2500000000000001E-2</v>
      </c>
      <c r="DW18" s="278">
        <v>9.7000000000000003E-3</v>
      </c>
      <c r="DX18" s="278">
        <v>9.5999999999999992E-3</v>
      </c>
      <c r="DY18" s="278">
        <v>7.7000000000000002E-3</v>
      </c>
      <c r="DZ18" s="278">
        <v>7.0000000000000001E-3</v>
      </c>
      <c r="EA18" s="278">
        <v>7.3000000000000001E-3</v>
      </c>
      <c r="EB18" s="278">
        <v>9.2999999999999992E-3</v>
      </c>
      <c r="EC18" s="278">
        <v>9.7000000000000003E-3</v>
      </c>
      <c r="ED18" s="278">
        <v>1.03E-2</v>
      </c>
      <c r="EE18" s="278">
        <v>8.6E-3</v>
      </c>
      <c r="EF18" s="278">
        <v>1.03E-2</v>
      </c>
      <c r="EG18" s="278">
        <v>7.4999999999999997E-3</v>
      </c>
      <c r="EH18" s="278">
        <v>8.8000000000000005E-3</v>
      </c>
      <c r="EI18" s="278">
        <v>1.14E-2</v>
      </c>
      <c r="EJ18" s="278">
        <v>1.2500000000000001E-2</v>
      </c>
      <c r="EK18" s="278">
        <v>1.09E-2</v>
      </c>
      <c r="EL18" s="278">
        <v>1.18E-2</v>
      </c>
      <c r="EM18" s="278">
        <v>1.1900000000000001E-2</v>
      </c>
      <c r="EN18" s="278">
        <v>8.6E-3</v>
      </c>
      <c r="EO18" s="278">
        <v>8.6999999999999994E-3</v>
      </c>
      <c r="EP18" s="278">
        <v>1.12E-2</v>
      </c>
      <c r="EQ18" s="278">
        <v>1.0699999999999999E-2</v>
      </c>
      <c r="ER18" s="278">
        <v>1.3299999999999999E-2</v>
      </c>
      <c r="ES18" s="278">
        <v>1.06E-2</v>
      </c>
      <c r="ET18" s="278">
        <v>1.37E-2</v>
      </c>
      <c r="EU18" s="278">
        <v>8.0999999999999996E-3</v>
      </c>
      <c r="EV18" s="278">
        <v>9.5999999999999992E-3</v>
      </c>
      <c r="EW18" s="278">
        <v>1.1900000000000001E-2</v>
      </c>
      <c r="EX18" s="278">
        <v>1.01E-2</v>
      </c>
      <c r="EY18" s="278">
        <v>1.2500000000000001E-2</v>
      </c>
      <c r="EZ18" s="278">
        <v>1.14E-2</v>
      </c>
      <c r="FA18" s="278">
        <v>8.3999999999999995E-3</v>
      </c>
      <c r="FB18" s="278">
        <v>9.7000000000000003E-3</v>
      </c>
      <c r="FC18" s="278">
        <v>1.0200000000000001E-2</v>
      </c>
      <c r="FD18" s="278">
        <v>1.0800000000000001E-2</v>
      </c>
      <c r="FE18" s="278">
        <v>7.9000000000000008E-3</v>
      </c>
      <c r="FF18" s="278">
        <v>7.4000000000000003E-3</v>
      </c>
      <c r="FG18" s="278">
        <v>9.1999999999999998E-3</v>
      </c>
      <c r="FH18" s="278">
        <v>7.6E-3</v>
      </c>
      <c r="FI18" s="278">
        <v>7.1000000000000004E-3</v>
      </c>
      <c r="FJ18" s="278">
        <v>8.5000000000000006E-3</v>
      </c>
      <c r="FK18" s="278">
        <v>8.6E-3</v>
      </c>
      <c r="FL18" s="278">
        <v>8.9999999999999993E-3</v>
      </c>
      <c r="FM18" s="278">
        <v>8.6999999999999994E-3</v>
      </c>
      <c r="FN18" s="278">
        <v>8.5000000000000006E-3</v>
      </c>
      <c r="FO18" s="278">
        <v>8.2000000000000007E-3</v>
      </c>
      <c r="FP18" s="278">
        <v>7.1000000000000004E-3</v>
      </c>
      <c r="FQ18" s="278">
        <v>7.3000000000000001E-3</v>
      </c>
      <c r="FR18" s="278">
        <v>7.0000000000000001E-3</v>
      </c>
      <c r="FS18" s="278">
        <v>6.6E-3</v>
      </c>
      <c r="FT18" s="278">
        <v>7.1999999999999998E-3</v>
      </c>
      <c r="FU18" s="278">
        <v>8.2000000000000007E-3</v>
      </c>
      <c r="FV18" s="278">
        <v>5.7999999999999996E-3</v>
      </c>
      <c r="FW18" s="278">
        <v>5.1999999999999998E-3</v>
      </c>
      <c r="FX18" s="278">
        <v>5.4999999999999997E-3</v>
      </c>
      <c r="FY18" s="278">
        <v>5.1999999999999998E-3</v>
      </c>
      <c r="FZ18" s="278">
        <v>7.1999999999999998E-3</v>
      </c>
      <c r="GA18" s="278">
        <v>7.3000000000000001E-3</v>
      </c>
      <c r="GB18" s="278">
        <v>7.6E-3</v>
      </c>
      <c r="GC18" s="278">
        <v>7.4000000000000003E-3</v>
      </c>
      <c r="GD18" s="278">
        <v>7.1000000000000004E-3</v>
      </c>
      <c r="GE18" s="278">
        <v>8.6E-3</v>
      </c>
      <c r="GF18" s="278">
        <v>9.4999999999999998E-3</v>
      </c>
      <c r="GG18" s="278">
        <v>7.9000000000000008E-3</v>
      </c>
      <c r="GH18" s="278">
        <v>9.4000000000000004E-3</v>
      </c>
      <c r="GI18" s="278">
        <v>9.5999999999999992E-3</v>
      </c>
      <c r="GJ18" s="278">
        <v>9.4000000000000004E-3</v>
      </c>
      <c r="GK18" s="278">
        <v>9.1999999999999998E-3</v>
      </c>
      <c r="GL18" s="278">
        <v>8.8000000000000005E-3</v>
      </c>
      <c r="GM18" s="278">
        <v>9.1000000000000004E-3</v>
      </c>
      <c r="GN18" s="278">
        <v>8.6E-3</v>
      </c>
      <c r="GO18" s="278">
        <v>8.9999999999999993E-3</v>
      </c>
      <c r="GP18" s="278">
        <v>9.4999999999999998E-3</v>
      </c>
      <c r="GQ18" s="278">
        <v>8.3999999999999995E-3</v>
      </c>
      <c r="GR18" s="278">
        <v>8.2000000000000007E-3</v>
      </c>
      <c r="GS18" s="278">
        <v>8.6999999999999994E-3</v>
      </c>
      <c r="GT18" s="278">
        <v>1.03E-2</v>
      </c>
      <c r="GU18" s="278">
        <v>9.7999999999999997E-3</v>
      </c>
      <c r="GV18" s="278">
        <v>9.4999999999999998E-3</v>
      </c>
      <c r="GW18" s="278">
        <v>8.5000000000000006E-3</v>
      </c>
      <c r="GX18" s="278">
        <v>8.5000000000000006E-3</v>
      </c>
      <c r="GY18" s="278">
        <v>7.4000000000000003E-3</v>
      </c>
      <c r="GZ18" s="278">
        <v>8.5000000000000006E-3</v>
      </c>
      <c r="HA18" s="278">
        <v>1.06E-2</v>
      </c>
      <c r="HB18" s="278">
        <v>8.8000000000000005E-3</v>
      </c>
      <c r="HC18" s="278">
        <v>7.7000000000000002E-3</v>
      </c>
      <c r="HD18" s="278">
        <v>9.1000000000000004E-3</v>
      </c>
      <c r="HE18" s="278">
        <v>8.6999999999999994E-3</v>
      </c>
      <c r="HF18" s="278">
        <v>8.0000000000000002E-3</v>
      </c>
      <c r="HG18" s="278">
        <v>8.9999999999999993E-3</v>
      </c>
      <c r="HH18" s="278">
        <v>1.0800000000000001E-2</v>
      </c>
      <c r="HI18" s="278">
        <v>1.03E-2</v>
      </c>
      <c r="HJ18" s="278">
        <v>9.5999999999999992E-3</v>
      </c>
      <c r="HK18" s="278">
        <v>8.9999999999999993E-3</v>
      </c>
      <c r="HL18" s="278">
        <v>8.9999999999999993E-3</v>
      </c>
      <c r="HM18" s="278">
        <v>9.2999999999999992E-3</v>
      </c>
      <c r="HN18" s="278">
        <v>6.6E-3</v>
      </c>
      <c r="HO18" s="278">
        <v>6.7000000000000002E-3</v>
      </c>
      <c r="HP18" s="278">
        <v>7.1999999999999998E-3</v>
      </c>
      <c r="HR18" s="276"/>
      <c r="HS18" s="278">
        <v>8.9999999999999993E-3</v>
      </c>
      <c r="HT18" s="278">
        <v>8.2000000000000007E-3</v>
      </c>
      <c r="HU18" s="278">
        <v>8.0000000000000002E-3</v>
      </c>
      <c r="HV18" s="278">
        <v>7.6E-3</v>
      </c>
      <c r="HW18" s="278">
        <v>8.9999999999999993E-3</v>
      </c>
      <c r="HX18" s="278">
        <v>9.4000000000000004E-3</v>
      </c>
      <c r="HY18" s="278">
        <v>9.9000000000000008E-3</v>
      </c>
      <c r="HZ18" s="278">
        <v>9.1000000000000004E-3</v>
      </c>
      <c r="IA18" s="278">
        <v>1.1900000000000001E-2</v>
      </c>
      <c r="IB18" s="278">
        <v>1.26E-2</v>
      </c>
      <c r="IC18" s="278">
        <v>8.2000000000000007E-3</v>
      </c>
      <c r="ID18" s="278">
        <v>1.0200000000000001E-2</v>
      </c>
      <c r="IE18" s="278">
        <v>1.2999999999999999E-2</v>
      </c>
      <c r="IF18" s="278">
        <v>1.03E-2</v>
      </c>
      <c r="IG18" s="278">
        <v>1.0500000000000001E-2</v>
      </c>
      <c r="IH18" s="278">
        <v>1.11E-2</v>
      </c>
      <c r="II18" s="278">
        <v>9.7999999999999997E-3</v>
      </c>
      <c r="IJ18" s="278">
        <v>7.4999999999999997E-3</v>
      </c>
      <c r="IK18" s="278">
        <v>9.1000000000000004E-3</v>
      </c>
      <c r="IL18" s="278">
        <v>9.1999999999999998E-3</v>
      </c>
      <c r="IM18" s="278">
        <v>7.6E-3</v>
      </c>
      <c r="IN18" s="278">
        <v>9.7999999999999997E-3</v>
      </c>
      <c r="IO18" s="278">
        <v>9.5999999999999992E-3</v>
      </c>
      <c r="IP18" s="278">
        <v>7.1999999999999998E-3</v>
      </c>
      <c r="IQ18" s="278">
        <v>6.0000000000000001E-3</v>
      </c>
      <c r="IR18" s="278">
        <v>8.3999999999999995E-3</v>
      </c>
      <c r="IS18" s="278">
        <v>1.09E-2</v>
      </c>
      <c r="IT18" s="278">
        <v>1.15E-2</v>
      </c>
      <c r="IU18" s="278">
        <v>9.1999999999999998E-3</v>
      </c>
      <c r="IV18" s="278">
        <v>1.0800000000000001E-2</v>
      </c>
      <c r="IW18" s="278">
        <v>8.0999999999999996E-3</v>
      </c>
      <c r="IX18" s="278">
        <v>6.7000000000000002E-3</v>
      </c>
      <c r="IY18" s="278">
        <v>8.0999999999999996E-3</v>
      </c>
      <c r="IZ18" s="278">
        <v>1.01E-2</v>
      </c>
      <c r="JA18" s="278">
        <v>6.6E-3</v>
      </c>
      <c r="JB18" s="278">
        <v>9.5999999999999992E-3</v>
      </c>
      <c r="JC18" s="278">
        <v>9.7000000000000003E-3</v>
      </c>
      <c r="JD18" s="278">
        <v>7.7999999999999996E-3</v>
      </c>
      <c r="JE18" s="278">
        <v>6.3E-3</v>
      </c>
      <c r="JF18" s="278">
        <v>7.4999999999999997E-3</v>
      </c>
      <c r="JG18" s="278">
        <v>9.1999999999999998E-3</v>
      </c>
      <c r="JH18" s="278">
        <v>9.2999999999999992E-3</v>
      </c>
      <c r="JI18" s="278">
        <v>8.9999999999999993E-3</v>
      </c>
      <c r="JJ18" s="278">
        <v>7.9000000000000008E-3</v>
      </c>
      <c r="JK18" s="278">
        <v>8.9999999999999993E-3</v>
      </c>
      <c r="JL18" s="278">
        <v>7.1000000000000004E-3</v>
      </c>
      <c r="JM18" s="278">
        <v>8.3999999999999995E-3</v>
      </c>
      <c r="JN18" s="278">
        <v>9.9000000000000008E-3</v>
      </c>
      <c r="JO18" s="278">
        <v>1.09E-2</v>
      </c>
      <c r="JP18" s="278">
        <v>9.1999999999999998E-3</v>
      </c>
      <c r="JQ18" s="278">
        <v>8.8999999999999999E-3</v>
      </c>
      <c r="JR18" s="278">
        <v>9.2999999999999992E-3</v>
      </c>
      <c r="JS18" s="278">
        <v>7.1999999999999998E-3</v>
      </c>
      <c r="JT18" s="278">
        <v>8.0000000000000002E-3</v>
      </c>
      <c r="JU18" s="278">
        <v>8.6999999999999994E-3</v>
      </c>
      <c r="JV18" s="278">
        <v>1.17E-2</v>
      </c>
      <c r="JW18" s="301">
        <v>0.01</v>
      </c>
      <c r="JX18" s="278">
        <v>1.01E-2</v>
      </c>
      <c r="JY18" s="278">
        <v>1.01E-2</v>
      </c>
      <c r="JZ18" s="278">
        <v>6.7000000000000002E-3</v>
      </c>
      <c r="KA18" s="278">
        <v>7.4999999999999997E-3</v>
      </c>
      <c r="KB18" s="278">
        <v>9.1999999999999998E-3</v>
      </c>
      <c r="KC18" s="278">
        <v>1.0200000000000001E-2</v>
      </c>
      <c r="KD18" s="278">
        <v>9.1000000000000004E-3</v>
      </c>
      <c r="KE18" s="278">
        <v>8.8999999999999999E-3</v>
      </c>
      <c r="KF18" s="278">
        <v>9.1000000000000004E-3</v>
      </c>
      <c r="KG18" s="278">
        <v>6.8999999999999999E-3</v>
      </c>
      <c r="KH18" s="278">
        <v>8.2000000000000007E-3</v>
      </c>
      <c r="KI18" s="278">
        <v>1.04E-2</v>
      </c>
      <c r="KJ18" s="278">
        <v>1.01E-2</v>
      </c>
      <c r="KK18" s="278">
        <v>9.4999999999999998E-3</v>
      </c>
      <c r="KL18" s="278">
        <v>1.17E-2</v>
      </c>
      <c r="KM18" s="278">
        <v>8.6999999999999994E-3</v>
      </c>
      <c r="KN18" s="278">
        <v>6.4000000000000003E-3</v>
      </c>
      <c r="KO18" s="278">
        <v>7.7000000000000002E-3</v>
      </c>
      <c r="KP18" s="278">
        <v>8.8999999999999999E-3</v>
      </c>
      <c r="KQ18" s="278">
        <v>8.5000000000000006E-3</v>
      </c>
      <c r="KR18" s="278">
        <v>1.09E-2</v>
      </c>
      <c r="KS18" s="278">
        <v>9.7999999999999997E-3</v>
      </c>
      <c r="KT18" s="278">
        <v>1.11E-2</v>
      </c>
      <c r="KU18" s="278">
        <v>6.8999999999999999E-3</v>
      </c>
      <c r="KV18" s="278">
        <v>8.9999999999999993E-3</v>
      </c>
      <c r="KW18" s="278">
        <v>8.0000000000000002E-3</v>
      </c>
      <c r="KX18" s="278">
        <v>8.6E-3</v>
      </c>
      <c r="KY18" s="278">
        <v>9.4000000000000004E-3</v>
      </c>
      <c r="KZ18" s="278">
        <v>5.8999999999999999E-3</v>
      </c>
      <c r="LA18" s="278">
        <v>6.1999999999999998E-3</v>
      </c>
      <c r="LB18" s="278">
        <v>5.3E-3</v>
      </c>
      <c r="LC18" s="278">
        <v>5.5999999999999999E-3</v>
      </c>
      <c r="LD18" s="278">
        <v>5.7999999999999996E-3</v>
      </c>
      <c r="LE18" s="278">
        <v>5.7999999999999996E-3</v>
      </c>
      <c r="LF18" s="278">
        <v>5.7999999999999996E-3</v>
      </c>
      <c r="LG18" s="278">
        <v>7.0000000000000001E-3</v>
      </c>
      <c r="LH18" s="278">
        <v>7.3000000000000001E-3</v>
      </c>
      <c r="LI18" s="278">
        <v>7.1000000000000004E-3</v>
      </c>
      <c r="LJ18" s="278">
        <v>6.6E-3</v>
      </c>
      <c r="LK18" s="278">
        <v>8.5000000000000006E-3</v>
      </c>
      <c r="LL18" s="278">
        <v>1.0699999999999999E-2</v>
      </c>
      <c r="LM18" s="278">
        <v>7.9000000000000008E-3</v>
      </c>
      <c r="LN18" s="278">
        <v>7.7000000000000002E-3</v>
      </c>
      <c r="LO18" s="278">
        <v>6.4000000000000003E-3</v>
      </c>
      <c r="LP18" s="278">
        <v>5.8999999999999999E-3</v>
      </c>
      <c r="LQ18" s="278">
        <v>6.3E-3</v>
      </c>
      <c r="LR18" s="278">
        <v>8.3999999999999995E-3</v>
      </c>
      <c r="LS18" s="278">
        <v>8.3000000000000001E-3</v>
      </c>
      <c r="LT18" s="278">
        <v>8.6E-3</v>
      </c>
      <c r="LU18" s="278">
        <v>8.8999999999999999E-3</v>
      </c>
      <c r="LV18" s="278">
        <v>7.6E-3</v>
      </c>
      <c r="LW18" s="278">
        <v>5.4999999999999997E-3</v>
      </c>
      <c r="LX18" s="278">
        <v>6.0000000000000001E-3</v>
      </c>
      <c r="LY18" s="278">
        <v>8.2000000000000007E-3</v>
      </c>
      <c r="LZ18" s="278">
        <v>7.0000000000000001E-3</v>
      </c>
      <c r="MA18" s="278">
        <v>6.1000000000000004E-3</v>
      </c>
      <c r="MB18" s="278">
        <v>6.4000000000000003E-3</v>
      </c>
      <c r="MC18" s="278">
        <v>4.7000000000000002E-3</v>
      </c>
      <c r="MD18" s="278">
        <v>6.0000000000000001E-3</v>
      </c>
      <c r="ME18" s="278">
        <v>7.1000000000000004E-3</v>
      </c>
      <c r="MF18" s="278">
        <v>8.6999999999999994E-3</v>
      </c>
      <c r="MG18" s="278">
        <v>7.9000000000000008E-3</v>
      </c>
      <c r="MH18" s="278">
        <v>8.3000000000000001E-3</v>
      </c>
      <c r="MI18" s="278">
        <v>7.7000000000000002E-3</v>
      </c>
      <c r="MJ18" s="278">
        <v>5.3E-3</v>
      </c>
      <c r="MK18" s="278">
        <v>4.7999999999999996E-3</v>
      </c>
      <c r="ML18" s="278">
        <v>4.7000000000000002E-3</v>
      </c>
      <c r="MM18" s="278">
        <v>4.5999999999999999E-3</v>
      </c>
      <c r="MN18" s="278">
        <v>5.0000000000000001E-3</v>
      </c>
      <c r="MO18" s="278">
        <v>5.5999999999999999E-3</v>
      </c>
      <c r="MP18" s="278">
        <v>5.1000000000000004E-3</v>
      </c>
      <c r="MQ18" s="278">
        <v>5.4000000000000003E-3</v>
      </c>
      <c r="MR18" s="278">
        <v>4.5999999999999999E-3</v>
      </c>
      <c r="MS18" s="278">
        <v>4.7000000000000002E-3</v>
      </c>
      <c r="MT18" s="278">
        <v>4.4000000000000003E-3</v>
      </c>
      <c r="MU18" s="278">
        <v>4.7999999999999996E-3</v>
      </c>
      <c r="MV18" s="278">
        <v>5.1000000000000004E-3</v>
      </c>
      <c r="MW18" s="278">
        <v>4.8999999999999998E-3</v>
      </c>
      <c r="MX18" s="278">
        <v>5.1999999999999998E-3</v>
      </c>
      <c r="MY18" s="278">
        <v>4.5999999999999999E-3</v>
      </c>
      <c r="MZ18" s="278">
        <v>4.7000000000000002E-3</v>
      </c>
      <c r="NA18" s="278">
        <v>5.1999999999999998E-3</v>
      </c>
      <c r="NB18" s="278">
        <v>4.8999999999999998E-3</v>
      </c>
      <c r="NC18" s="278">
        <v>5.3E-3</v>
      </c>
      <c r="ND18" s="278">
        <v>5.5999999999999999E-3</v>
      </c>
      <c r="NE18" s="278">
        <v>5.4999999999999997E-3</v>
      </c>
      <c r="NF18" s="278">
        <v>5.1000000000000004E-3</v>
      </c>
      <c r="NG18" s="278">
        <v>4.5999999999999999E-3</v>
      </c>
      <c r="NH18" s="278">
        <v>5.1999999999999998E-3</v>
      </c>
      <c r="NI18" s="278">
        <v>5.4000000000000003E-3</v>
      </c>
      <c r="NJ18" s="278">
        <v>5.4000000000000003E-3</v>
      </c>
      <c r="NK18" s="278">
        <v>5.7000000000000002E-3</v>
      </c>
      <c r="NL18" s="278">
        <v>6.3E-3</v>
      </c>
      <c r="NM18" s="278">
        <v>5.0000000000000001E-3</v>
      </c>
      <c r="NN18" s="278">
        <v>5.5999999999999999E-3</v>
      </c>
      <c r="NO18" s="278">
        <v>5.4000000000000003E-3</v>
      </c>
      <c r="NP18" s="278">
        <v>6.1000000000000004E-3</v>
      </c>
      <c r="NQ18" s="278">
        <v>6.7000000000000002E-3</v>
      </c>
      <c r="NR18" s="278">
        <v>6.4000000000000003E-3</v>
      </c>
      <c r="NS18" s="278">
        <v>6.7000000000000002E-3</v>
      </c>
      <c r="NT18" s="278">
        <v>6.4999999999999997E-3</v>
      </c>
      <c r="NU18" s="278">
        <v>6.4999999999999997E-3</v>
      </c>
      <c r="NV18" s="278">
        <v>6.6E-3</v>
      </c>
      <c r="NW18" s="278">
        <v>6.4000000000000003E-3</v>
      </c>
      <c r="NX18" s="278">
        <v>6.7000000000000002E-3</v>
      </c>
      <c r="NY18" s="278">
        <v>6.4000000000000003E-3</v>
      </c>
      <c r="NZ18" s="278">
        <v>6.4999999999999997E-3</v>
      </c>
      <c r="OA18" s="278">
        <v>6.7999999999999996E-3</v>
      </c>
      <c r="OB18" s="278">
        <v>6.7000000000000002E-3</v>
      </c>
      <c r="OC18" s="278">
        <v>7.0000000000000001E-3</v>
      </c>
      <c r="OD18" s="278">
        <v>7.7999999999999996E-3</v>
      </c>
      <c r="OE18" s="278">
        <v>8.0000000000000002E-3</v>
      </c>
      <c r="OF18" s="278">
        <v>8.0000000000000002E-3</v>
      </c>
      <c r="OG18" s="278">
        <v>7.4000000000000003E-3</v>
      </c>
      <c r="OH18" s="278">
        <v>7.1999999999999998E-3</v>
      </c>
      <c r="OI18" s="278">
        <v>7.4999999999999997E-3</v>
      </c>
      <c r="OJ18" s="278">
        <v>7.9000000000000008E-3</v>
      </c>
      <c r="OK18" s="278">
        <v>8.8000000000000005E-3</v>
      </c>
      <c r="OL18" s="278">
        <v>9.2999999999999992E-3</v>
      </c>
      <c r="OM18" s="278">
        <v>9.1999999999999998E-3</v>
      </c>
      <c r="ON18" s="278">
        <v>1.0699999999999999E-2</v>
      </c>
      <c r="OO18" s="278">
        <v>9.7999999999999997E-3</v>
      </c>
      <c r="OP18" s="278">
        <v>1.09E-2</v>
      </c>
      <c r="OQ18" s="278">
        <v>1.3100000000000001E-2</v>
      </c>
      <c r="OR18" s="278">
        <v>9.4000000000000004E-3</v>
      </c>
      <c r="OS18" s="301">
        <v>0.01</v>
      </c>
      <c r="OT18" s="278">
        <v>1.0999999999999999E-2</v>
      </c>
      <c r="OU18" s="278">
        <v>1.0999999999999999E-2</v>
      </c>
      <c r="OV18" s="278">
        <v>1.1599999999999999E-2</v>
      </c>
      <c r="OW18" s="278">
        <v>1.2E-2</v>
      </c>
      <c r="OX18" s="278">
        <v>1.3599999999999999E-2</v>
      </c>
      <c r="OY18" s="278">
        <v>1.35E-2</v>
      </c>
      <c r="OZ18" s="278">
        <v>1.41E-2</v>
      </c>
      <c r="PA18" s="278">
        <v>1.52E-2</v>
      </c>
      <c r="PB18" s="278">
        <v>1.5699999999999999E-2</v>
      </c>
      <c r="PC18" s="278">
        <v>1.15E-2</v>
      </c>
      <c r="PD18" s="278">
        <v>1.4E-2</v>
      </c>
      <c r="PE18" s="278">
        <v>1.8100000000000002E-2</v>
      </c>
      <c r="PF18" s="278">
        <v>1.61E-2</v>
      </c>
      <c r="PG18" s="278">
        <v>1.6199999999999999E-2</v>
      </c>
      <c r="PH18" s="278">
        <v>1.5900000000000001E-2</v>
      </c>
      <c r="PI18" s="278">
        <v>1.5299999999999999E-2</v>
      </c>
      <c r="PJ18" s="278">
        <v>1.03E-2</v>
      </c>
      <c r="PK18" s="278">
        <v>1.24E-2</v>
      </c>
      <c r="PL18" s="278">
        <v>1.7999999999999999E-2</v>
      </c>
      <c r="PM18" s="278">
        <v>1.61E-2</v>
      </c>
      <c r="PN18" s="278">
        <v>1.6899999999999998E-2</v>
      </c>
      <c r="PO18" s="278">
        <v>2.1399999999999999E-2</v>
      </c>
      <c r="PP18" s="278">
        <v>1.72E-2</v>
      </c>
      <c r="PQ18" s="278">
        <v>1.3100000000000001E-2</v>
      </c>
      <c r="PR18" s="278">
        <v>1.5100000000000001E-2</v>
      </c>
      <c r="PS18" s="278">
        <v>2.06E-2</v>
      </c>
      <c r="PT18" s="278">
        <v>1.89E-2</v>
      </c>
      <c r="PU18" s="278">
        <v>1.4200000000000001E-2</v>
      </c>
      <c r="PV18" s="278">
        <v>1.24E-2</v>
      </c>
      <c r="PW18" s="278">
        <v>9.1000000000000004E-3</v>
      </c>
      <c r="PX18" s="278">
        <v>1.11E-2</v>
      </c>
      <c r="PY18" s="278">
        <v>1.2E-2</v>
      </c>
      <c r="PZ18" s="278">
        <v>1.55E-2</v>
      </c>
      <c r="QA18" s="278">
        <v>1.5900000000000001E-2</v>
      </c>
      <c r="QB18" s="278">
        <v>1.9E-2</v>
      </c>
      <c r="QC18" s="278">
        <v>1.72E-2</v>
      </c>
      <c r="QD18" s="278">
        <v>1.83E-2</v>
      </c>
      <c r="QE18" s="278">
        <v>1.5100000000000001E-2</v>
      </c>
      <c r="QF18" s="278">
        <v>1.8700000000000001E-2</v>
      </c>
      <c r="QG18" s="278">
        <v>2.53E-2</v>
      </c>
      <c r="QH18" s="278">
        <v>2.12E-2</v>
      </c>
      <c r="QI18" s="278">
        <v>1.5699999999999999E-2</v>
      </c>
      <c r="QJ18" s="278">
        <v>1.6400000000000001E-2</v>
      </c>
      <c r="QK18" s="278">
        <v>1.6400000000000001E-2</v>
      </c>
      <c r="QL18" s="278">
        <v>1.23E-2</v>
      </c>
      <c r="QM18" s="278">
        <v>1.5699999999999999E-2</v>
      </c>
      <c r="QN18" s="278">
        <v>2.0799999999999999E-2</v>
      </c>
      <c r="QO18" s="278">
        <v>1.8800000000000001E-2</v>
      </c>
      <c r="QP18" s="278">
        <v>2.1100000000000001E-2</v>
      </c>
      <c r="QQ18" s="278">
        <v>1.9099999999999999E-2</v>
      </c>
      <c r="QR18" s="278">
        <v>1.8499999999999999E-2</v>
      </c>
      <c r="QS18" s="278">
        <v>1.4999999999999999E-2</v>
      </c>
      <c r="QT18" s="278">
        <v>1.7299999999999999E-2</v>
      </c>
      <c r="QU18" s="278">
        <v>2.4299999999999999E-2</v>
      </c>
      <c r="QV18" s="278">
        <v>1.37E-2</v>
      </c>
      <c r="QW18" s="278">
        <v>1.26E-2</v>
      </c>
      <c r="QX18" s="278">
        <v>1.15E-2</v>
      </c>
      <c r="QY18" s="278">
        <v>1.01E-2</v>
      </c>
      <c r="QZ18" s="278">
        <v>8.6999999999999994E-3</v>
      </c>
      <c r="RA18" s="278">
        <v>7.6E-3</v>
      </c>
      <c r="RB18" s="278">
        <v>8.0999999999999996E-3</v>
      </c>
      <c r="RC18" s="278">
        <v>8.5000000000000006E-3</v>
      </c>
    </row>
    <row r="19" spans="1:471">
      <c r="A19">
        <v>18</v>
      </c>
      <c r="B19" s="276" t="s">
        <v>670</v>
      </c>
      <c r="C19" s="276"/>
      <c r="D19" s="276"/>
      <c r="E19" s="276"/>
      <c r="F19" s="276"/>
      <c r="G19" s="276"/>
      <c r="H19" s="301">
        <v>0</v>
      </c>
      <c r="I19" s="301">
        <v>0</v>
      </c>
      <c r="J19" s="301">
        <v>0</v>
      </c>
      <c r="K19" s="301">
        <v>0</v>
      </c>
      <c r="L19" s="301">
        <v>0</v>
      </c>
      <c r="M19" s="301">
        <v>0</v>
      </c>
      <c r="N19" s="301">
        <v>0</v>
      </c>
      <c r="O19" s="301">
        <v>0</v>
      </c>
      <c r="P19" s="301">
        <v>0</v>
      </c>
      <c r="Q19" s="301">
        <v>0</v>
      </c>
      <c r="R19" s="301">
        <v>0</v>
      </c>
      <c r="S19" s="301">
        <v>0</v>
      </c>
      <c r="T19" s="301">
        <v>0</v>
      </c>
      <c r="U19" s="301">
        <v>0</v>
      </c>
      <c r="V19" s="301">
        <v>0</v>
      </c>
      <c r="W19" s="301">
        <v>0</v>
      </c>
      <c r="X19" s="301">
        <v>0</v>
      </c>
      <c r="Y19" s="301">
        <v>0</v>
      </c>
      <c r="Z19" s="301">
        <v>0</v>
      </c>
      <c r="AA19" s="301">
        <v>0</v>
      </c>
      <c r="AB19" s="301">
        <v>0</v>
      </c>
      <c r="AC19" s="301">
        <v>0</v>
      </c>
      <c r="AD19" s="301">
        <v>0</v>
      </c>
      <c r="AE19" s="301">
        <v>0</v>
      </c>
      <c r="AF19" s="301">
        <v>0</v>
      </c>
      <c r="AG19" s="301">
        <v>0</v>
      </c>
      <c r="AH19" s="301">
        <v>0</v>
      </c>
      <c r="AI19" s="301">
        <v>0</v>
      </c>
      <c r="AJ19" s="301">
        <v>0</v>
      </c>
      <c r="AK19" s="278">
        <v>3.5999999999999999E-3</v>
      </c>
      <c r="AL19" s="278">
        <v>3.3E-3</v>
      </c>
      <c r="AM19" s="278">
        <v>3.0000000000000001E-3</v>
      </c>
      <c r="AN19" s="278">
        <v>3.0000000000000001E-3</v>
      </c>
      <c r="AO19" s="278">
        <v>3.5000000000000001E-3</v>
      </c>
      <c r="AP19" s="278">
        <v>3.0000000000000001E-3</v>
      </c>
      <c r="AQ19" s="278">
        <v>3.8E-3</v>
      </c>
      <c r="AR19" s="278">
        <v>3.7000000000000002E-3</v>
      </c>
      <c r="AS19" s="278">
        <v>4.3E-3</v>
      </c>
      <c r="AT19" s="278">
        <v>3.8999999999999998E-3</v>
      </c>
      <c r="AU19" s="278">
        <v>4.0000000000000001E-3</v>
      </c>
      <c r="AV19" s="278">
        <v>4.7000000000000002E-3</v>
      </c>
      <c r="AW19" s="278">
        <v>3.8E-3</v>
      </c>
      <c r="AX19" s="278">
        <v>3.5000000000000001E-3</v>
      </c>
      <c r="AY19" s="278">
        <v>3.8E-3</v>
      </c>
      <c r="AZ19" s="278">
        <v>2.8999999999999998E-3</v>
      </c>
      <c r="BA19" s="278">
        <v>2.8999999999999998E-3</v>
      </c>
      <c r="BB19" s="278">
        <v>3.0999999999999999E-3</v>
      </c>
      <c r="BC19" s="278">
        <v>4.5999999999999999E-3</v>
      </c>
      <c r="BD19" s="278">
        <v>4.1000000000000003E-3</v>
      </c>
      <c r="BE19" s="278">
        <v>3.8999999999999998E-3</v>
      </c>
      <c r="BF19" s="278">
        <v>4.0000000000000001E-3</v>
      </c>
      <c r="BG19" s="278">
        <v>5.0000000000000001E-3</v>
      </c>
      <c r="BH19" s="278">
        <v>2.8999999999999998E-3</v>
      </c>
      <c r="BI19" s="278">
        <v>3.0000000000000001E-3</v>
      </c>
      <c r="BJ19" s="278">
        <v>3.8E-3</v>
      </c>
      <c r="BK19" s="278">
        <v>4.1999999999999997E-3</v>
      </c>
      <c r="BL19" s="278">
        <v>3.5000000000000001E-3</v>
      </c>
      <c r="BM19" s="278">
        <v>4.3E-3</v>
      </c>
      <c r="BN19" s="278">
        <v>3.3999999999999998E-3</v>
      </c>
      <c r="BO19" s="278">
        <v>2.5000000000000001E-3</v>
      </c>
      <c r="BP19" s="278">
        <v>3.2000000000000002E-3</v>
      </c>
      <c r="BQ19" s="278">
        <v>3.5000000000000001E-3</v>
      </c>
      <c r="BR19" s="278">
        <v>3.8E-3</v>
      </c>
      <c r="BS19" s="278">
        <v>3.0000000000000001E-3</v>
      </c>
      <c r="BT19" s="278">
        <v>3.7000000000000002E-3</v>
      </c>
      <c r="BU19" s="278">
        <v>2.7000000000000001E-3</v>
      </c>
      <c r="BV19" s="278">
        <v>2.7000000000000001E-3</v>
      </c>
      <c r="BW19" s="278">
        <v>3.2000000000000002E-3</v>
      </c>
      <c r="BX19" s="278">
        <v>4.0000000000000001E-3</v>
      </c>
      <c r="BY19" s="278">
        <v>3.5999999999999999E-3</v>
      </c>
      <c r="BZ19" s="278">
        <v>4.1999999999999997E-3</v>
      </c>
      <c r="CA19" s="278">
        <v>3.3E-3</v>
      </c>
      <c r="CB19" s="278">
        <v>3.3E-3</v>
      </c>
      <c r="CC19" s="278">
        <v>2.5000000000000001E-3</v>
      </c>
      <c r="CD19" s="278">
        <v>3.5999999999999999E-3</v>
      </c>
      <c r="CE19" s="278">
        <v>5.1999999999999998E-3</v>
      </c>
      <c r="CF19" s="278">
        <v>4.8999999999999998E-3</v>
      </c>
      <c r="CG19" s="278">
        <v>3.0000000000000001E-3</v>
      </c>
      <c r="CH19" s="278">
        <v>4.3E-3</v>
      </c>
      <c r="CI19" s="278">
        <v>4.1000000000000003E-3</v>
      </c>
      <c r="CJ19" s="278">
        <v>2.5999999999999999E-3</v>
      </c>
      <c r="CK19" s="278">
        <v>3.0000000000000001E-3</v>
      </c>
      <c r="CL19" s="278">
        <v>3.5000000000000001E-3</v>
      </c>
      <c r="CM19" s="278">
        <v>3.0999999999999999E-3</v>
      </c>
      <c r="CN19" s="278">
        <v>4.1000000000000003E-3</v>
      </c>
      <c r="CO19" s="278">
        <v>2.5999999999999999E-3</v>
      </c>
      <c r="CP19" s="278">
        <v>4.5999999999999999E-3</v>
      </c>
      <c r="CQ19" s="278">
        <v>2.8999999999999998E-3</v>
      </c>
      <c r="CR19" s="278">
        <v>3.0000000000000001E-3</v>
      </c>
      <c r="CS19" s="278">
        <v>3.8999999999999998E-3</v>
      </c>
      <c r="CT19" s="278">
        <v>3.8E-3</v>
      </c>
      <c r="CU19" s="278">
        <v>3.5999999999999999E-3</v>
      </c>
      <c r="CV19" s="278">
        <v>3.8E-3</v>
      </c>
      <c r="CW19" s="278">
        <v>3.3999999999999998E-3</v>
      </c>
      <c r="CX19" s="278">
        <v>2.2000000000000001E-3</v>
      </c>
      <c r="CY19" s="278">
        <v>2.3E-3</v>
      </c>
      <c r="CZ19" s="278">
        <v>1.9E-3</v>
      </c>
      <c r="DA19" s="278">
        <v>2.2000000000000001E-3</v>
      </c>
      <c r="DB19" s="278">
        <v>3.0000000000000001E-3</v>
      </c>
      <c r="DC19" s="278">
        <v>1.9E-3</v>
      </c>
      <c r="DD19" s="278">
        <v>2.5999999999999999E-3</v>
      </c>
      <c r="DE19" s="278">
        <v>2.0999999999999999E-3</v>
      </c>
      <c r="DF19" s="278">
        <v>2.5000000000000001E-3</v>
      </c>
      <c r="DG19" s="278">
        <v>3.7000000000000002E-3</v>
      </c>
      <c r="DH19" s="278">
        <v>3.3E-3</v>
      </c>
      <c r="DI19" s="278">
        <v>4.4000000000000003E-3</v>
      </c>
      <c r="DJ19" s="278">
        <v>2.3999999999999998E-3</v>
      </c>
      <c r="DK19" s="278">
        <v>2.7000000000000001E-3</v>
      </c>
      <c r="DL19" s="278">
        <v>2.5000000000000001E-3</v>
      </c>
      <c r="DM19" s="278">
        <v>2.8E-3</v>
      </c>
      <c r="DN19" s="278">
        <v>3.2000000000000002E-3</v>
      </c>
      <c r="DO19" s="278">
        <v>3.0000000000000001E-3</v>
      </c>
      <c r="DP19" s="278">
        <v>3.3999999999999998E-3</v>
      </c>
      <c r="DQ19" s="278">
        <v>3.7000000000000002E-3</v>
      </c>
      <c r="DR19" s="278">
        <v>3.2000000000000002E-3</v>
      </c>
      <c r="DS19" s="278">
        <v>2.5000000000000001E-3</v>
      </c>
      <c r="DT19" s="278">
        <v>3.2000000000000002E-3</v>
      </c>
      <c r="DU19" s="278">
        <v>3.8E-3</v>
      </c>
      <c r="DV19" s="278">
        <v>3.5999999999999999E-3</v>
      </c>
      <c r="DW19" s="278">
        <v>2.7000000000000001E-3</v>
      </c>
      <c r="DX19" s="278">
        <v>3.2000000000000002E-3</v>
      </c>
      <c r="DY19" s="278">
        <v>2.3999999999999998E-3</v>
      </c>
      <c r="DZ19" s="278">
        <v>2.8999999999999998E-3</v>
      </c>
      <c r="EA19" s="278">
        <v>3.0000000000000001E-3</v>
      </c>
      <c r="EB19" s="278">
        <v>4.1000000000000003E-3</v>
      </c>
      <c r="EC19" s="278">
        <v>3.8999999999999998E-3</v>
      </c>
      <c r="ED19" s="278">
        <v>4.5999999999999999E-3</v>
      </c>
      <c r="EE19" s="278">
        <v>3.3E-3</v>
      </c>
      <c r="EF19" s="278">
        <v>4.1999999999999997E-3</v>
      </c>
      <c r="EG19" s="278">
        <v>2.8999999999999998E-3</v>
      </c>
      <c r="EH19" s="278">
        <v>3.2000000000000002E-3</v>
      </c>
      <c r="EI19" s="278">
        <v>3.8E-3</v>
      </c>
      <c r="EJ19" s="278">
        <v>5.1000000000000004E-3</v>
      </c>
      <c r="EK19" s="278">
        <v>4.1999999999999997E-3</v>
      </c>
      <c r="EL19" s="278">
        <v>4.4000000000000003E-3</v>
      </c>
      <c r="EM19" s="278">
        <v>3.8999999999999998E-3</v>
      </c>
      <c r="EN19" s="278">
        <v>3.0999999999999999E-3</v>
      </c>
      <c r="EO19" s="278">
        <v>3.7000000000000002E-3</v>
      </c>
      <c r="EP19" s="278">
        <v>4.4000000000000003E-3</v>
      </c>
      <c r="EQ19" s="278">
        <v>5.1000000000000004E-3</v>
      </c>
      <c r="ER19" s="278">
        <v>4.4999999999999997E-3</v>
      </c>
      <c r="ES19" s="278">
        <v>4.7999999999999996E-3</v>
      </c>
      <c r="ET19" s="278">
        <v>5.4999999999999997E-3</v>
      </c>
      <c r="EU19" s="278">
        <v>3.5999999999999999E-3</v>
      </c>
      <c r="EV19" s="278">
        <v>3.5999999999999999E-3</v>
      </c>
      <c r="EW19" s="278">
        <v>4.7999999999999996E-3</v>
      </c>
      <c r="EX19" s="278">
        <v>5.5999999999999999E-3</v>
      </c>
      <c r="EY19" s="278">
        <v>6.3E-3</v>
      </c>
      <c r="EZ19" s="278">
        <v>5.4999999999999997E-3</v>
      </c>
      <c r="FA19" s="278">
        <v>5.1000000000000004E-3</v>
      </c>
      <c r="FB19" s="278">
        <v>4.0000000000000001E-3</v>
      </c>
      <c r="FC19" s="278">
        <v>4.1999999999999997E-3</v>
      </c>
      <c r="FD19" s="278">
        <v>4.3E-3</v>
      </c>
      <c r="FE19" s="278">
        <v>2.7000000000000001E-3</v>
      </c>
      <c r="FF19" s="278">
        <v>3.0999999999999999E-3</v>
      </c>
      <c r="FG19" s="278">
        <v>3.0000000000000001E-3</v>
      </c>
      <c r="FH19" s="278">
        <v>3.5999999999999999E-3</v>
      </c>
      <c r="FI19" s="278">
        <v>3.3E-3</v>
      </c>
      <c r="FJ19" s="278">
        <v>2.5000000000000001E-3</v>
      </c>
      <c r="FK19" s="278">
        <v>2.8E-3</v>
      </c>
      <c r="FL19" s="278">
        <v>3.0000000000000001E-3</v>
      </c>
      <c r="FM19" s="278">
        <v>2.7000000000000001E-3</v>
      </c>
      <c r="FN19" s="278">
        <v>3.0000000000000001E-3</v>
      </c>
      <c r="FO19" s="278">
        <v>2.7000000000000001E-3</v>
      </c>
      <c r="FP19" s="278">
        <v>2.5000000000000001E-3</v>
      </c>
      <c r="FQ19" s="278">
        <v>2.3999999999999998E-3</v>
      </c>
      <c r="FR19" s="278">
        <v>2.5999999999999999E-3</v>
      </c>
      <c r="FS19" s="278">
        <v>2.2000000000000001E-3</v>
      </c>
      <c r="FT19" s="278">
        <v>2.3E-3</v>
      </c>
      <c r="FU19" s="278">
        <v>2.3999999999999998E-3</v>
      </c>
      <c r="FV19" s="278">
        <v>2.8999999999999998E-3</v>
      </c>
      <c r="FW19" s="278">
        <v>2.7000000000000001E-3</v>
      </c>
      <c r="FX19" s="278">
        <v>3.0999999999999999E-3</v>
      </c>
      <c r="FY19" s="278">
        <v>2.5000000000000001E-3</v>
      </c>
      <c r="FZ19" s="278">
        <v>3.3999999999999998E-3</v>
      </c>
      <c r="GA19" s="278">
        <v>3.5999999999999999E-3</v>
      </c>
      <c r="GB19" s="278">
        <v>3.0000000000000001E-3</v>
      </c>
      <c r="GC19" s="278">
        <v>3.3999999999999998E-3</v>
      </c>
      <c r="GD19" s="278">
        <v>3.7000000000000002E-3</v>
      </c>
      <c r="GE19" s="278">
        <v>3.5999999999999999E-3</v>
      </c>
      <c r="GF19" s="278">
        <v>3.5999999999999999E-3</v>
      </c>
      <c r="GG19" s="278">
        <v>3.8E-3</v>
      </c>
      <c r="GH19" s="278">
        <v>3.3E-3</v>
      </c>
      <c r="GI19" s="278">
        <v>3.8999999999999998E-3</v>
      </c>
      <c r="GJ19" s="278">
        <v>3.8999999999999998E-3</v>
      </c>
      <c r="GK19" s="278">
        <v>3.8999999999999998E-3</v>
      </c>
      <c r="GL19" s="278">
        <v>4.3E-3</v>
      </c>
      <c r="GM19" s="278">
        <v>4.7000000000000002E-3</v>
      </c>
      <c r="GN19" s="278">
        <v>4.1000000000000003E-3</v>
      </c>
      <c r="GO19" s="278">
        <v>4.7999999999999996E-3</v>
      </c>
      <c r="GP19" s="278">
        <v>3.5000000000000001E-3</v>
      </c>
      <c r="GQ19" s="278">
        <v>3.7000000000000002E-3</v>
      </c>
      <c r="GR19" s="278">
        <v>4.5999999999999999E-3</v>
      </c>
      <c r="GS19" s="278">
        <v>5.1000000000000004E-3</v>
      </c>
      <c r="GT19" s="278">
        <v>5.1999999999999998E-3</v>
      </c>
      <c r="GU19" s="278">
        <v>5.1000000000000004E-3</v>
      </c>
      <c r="GV19" s="278">
        <v>3.7000000000000002E-3</v>
      </c>
      <c r="GW19" s="278">
        <v>4.0000000000000001E-3</v>
      </c>
      <c r="GX19" s="278">
        <v>3.5999999999999999E-3</v>
      </c>
      <c r="GY19" s="278">
        <v>4.1999999999999997E-3</v>
      </c>
      <c r="GZ19" s="278">
        <v>4.8999999999999998E-3</v>
      </c>
      <c r="HA19" s="278">
        <v>4.8999999999999998E-3</v>
      </c>
      <c r="HB19" s="278">
        <v>4.8999999999999998E-3</v>
      </c>
      <c r="HC19" s="278">
        <v>3.7000000000000002E-3</v>
      </c>
      <c r="HD19" s="278">
        <v>5.0000000000000001E-3</v>
      </c>
      <c r="HE19" s="278">
        <v>4.5999999999999999E-3</v>
      </c>
      <c r="HF19" s="278">
        <v>3.8999999999999998E-3</v>
      </c>
      <c r="HG19" s="278">
        <v>4.4000000000000003E-3</v>
      </c>
      <c r="HH19" s="278">
        <v>4.4000000000000003E-3</v>
      </c>
      <c r="HI19" s="278">
        <v>4.4000000000000003E-3</v>
      </c>
      <c r="HJ19" s="278">
        <v>5.1000000000000004E-3</v>
      </c>
      <c r="HK19" s="278">
        <v>4.7999999999999996E-3</v>
      </c>
      <c r="HL19" s="278">
        <v>4.7999999999999996E-3</v>
      </c>
      <c r="HM19" s="278">
        <v>4.5999999999999999E-3</v>
      </c>
      <c r="HN19" s="278">
        <v>3.8E-3</v>
      </c>
      <c r="HO19" s="278">
        <v>3.3E-3</v>
      </c>
      <c r="HP19" s="278">
        <v>3.5999999999999999E-3</v>
      </c>
      <c r="HR19" s="276"/>
      <c r="HS19" s="278">
        <v>4.8999999999999998E-3</v>
      </c>
      <c r="HT19" s="278">
        <v>4.4000000000000003E-3</v>
      </c>
      <c r="HU19" s="278">
        <v>5.1999999999999998E-3</v>
      </c>
      <c r="HV19" s="278">
        <v>3.5999999999999999E-3</v>
      </c>
      <c r="HW19" s="278">
        <v>4.1000000000000003E-3</v>
      </c>
      <c r="HX19" s="278">
        <v>5.3E-3</v>
      </c>
      <c r="HY19" s="278">
        <v>4.3E-3</v>
      </c>
      <c r="HZ19" s="278">
        <v>4.4000000000000003E-3</v>
      </c>
      <c r="IA19" s="278">
        <v>4.8999999999999998E-3</v>
      </c>
      <c r="IB19" s="278">
        <v>4.0000000000000001E-3</v>
      </c>
      <c r="IC19" s="278">
        <v>3.5000000000000001E-3</v>
      </c>
      <c r="ID19" s="278">
        <v>3.8999999999999998E-3</v>
      </c>
      <c r="IE19" s="278">
        <v>5.1000000000000004E-3</v>
      </c>
      <c r="IF19" s="278">
        <v>4.0000000000000001E-3</v>
      </c>
      <c r="IG19" s="278">
        <v>4.7999999999999996E-3</v>
      </c>
      <c r="IH19" s="278">
        <v>4.1999999999999997E-3</v>
      </c>
      <c r="II19" s="278">
        <v>4.5999999999999999E-3</v>
      </c>
      <c r="IJ19" s="278">
        <v>3.5000000000000001E-3</v>
      </c>
      <c r="IK19" s="278">
        <v>4.4000000000000003E-3</v>
      </c>
      <c r="IL19" s="278">
        <v>4.7000000000000002E-3</v>
      </c>
      <c r="IM19" s="278">
        <v>6.1000000000000004E-3</v>
      </c>
      <c r="IN19" s="278">
        <v>4.1000000000000003E-3</v>
      </c>
      <c r="IO19" s="278">
        <v>4.7999999999999996E-3</v>
      </c>
      <c r="IP19" s="278">
        <v>4.8999999999999998E-3</v>
      </c>
      <c r="IQ19" s="278">
        <v>3.5000000000000001E-3</v>
      </c>
      <c r="IR19" s="278">
        <v>3.8999999999999998E-3</v>
      </c>
      <c r="IS19" s="278">
        <v>5.4999999999999997E-3</v>
      </c>
      <c r="IT19" s="278">
        <v>4.1999999999999997E-3</v>
      </c>
      <c r="IU19" s="278">
        <v>4.4000000000000003E-3</v>
      </c>
      <c r="IV19" s="278">
        <v>5.7000000000000002E-3</v>
      </c>
      <c r="IW19" s="278">
        <v>4.5999999999999999E-3</v>
      </c>
      <c r="IX19" s="278">
        <v>3.8999999999999998E-3</v>
      </c>
      <c r="IY19" s="278">
        <v>4.0000000000000001E-3</v>
      </c>
      <c r="IZ19" s="278">
        <v>4.4000000000000003E-3</v>
      </c>
      <c r="JA19" s="278">
        <v>4.1000000000000003E-3</v>
      </c>
      <c r="JB19" s="278">
        <v>4.4000000000000003E-3</v>
      </c>
      <c r="JC19" s="278">
        <v>4.5999999999999999E-3</v>
      </c>
      <c r="JD19" s="278">
        <v>3.8E-3</v>
      </c>
      <c r="JE19" s="278">
        <v>3.0000000000000001E-3</v>
      </c>
      <c r="JF19" s="278">
        <v>4.1999999999999997E-3</v>
      </c>
      <c r="JG19" s="278">
        <v>4.3E-3</v>
      </c>
      <c r="JH19" s="278">
        <v>4.8999999999999998E-3</v>
      </c>
      <c r="JI19" s="278">
        <v>3.7000000000000002E-3</v>
      </c>
      <c r="JJ19" s="278">
        <v>5.5999999999999999E-3</v>
      </c>
      <c r="JK19" s="278">
        <v>4.1999999999999997E-3</v>
      </c>
      <c r="JL19" s="278">
        <v>3.5999999999999999E-3</v>
      </c>
      <c r="JM19" s="278">
        <v>4.0000000000000001E-3</v>
      </c>
      <c r="JN19" s="278">
        <v>3.8999999999999998E-3</v>
      </c>
      <c r="JO19" s="278">
        <v>4.3E-3</v>
      </c>
      <c r="JP19" s="278">
        <v>3.2000000000000002E-3</v>
      </c>
      <c r="JQ19" s="278">
        <v>4.8999999999999998E-3</v>
      </c>
      <c r="JR19" s="278">
        <v>3.5000000000000001E-3</v>
      </c>
      <c r="JS19" s="278">
        <v>3.0999999999999999E-3</v>
      </c>
      <c r="JT19" s="278">
        <v>3.5999999999999999E-3</v>
      </c>
      <c r="JU19" s="278">
        <v>5.0000000000000001E-3</v>
      </c>
      <c r="JV19" s="278">
        <v>4.8999999999999998E-3</v>
      </c>
      <c r="JW19" s="278">
        <v>4.4000000000000003E-3</v>
      </c>
      <c r="JX19" s="278">
        <v>3.8999999999999998E-3</v>
      </c>
      <c r="JY19" s="278">
        <v>3.8E-3</v>
      </c>
      <c r="JZ19" s="278">
        <v>3.2000000000000002E-3</v>
      </c>
      <c r="KA19" s="278">
        <v>3.3E-3</v>
      </c>
      <c r="KB19" s="278">
        <v>3.5999999999999999E-3</v>
      </c>
      <c r="KC19" s="278">
        <v>3.5000000000000001E-3</v>
      </c>
      <c r="KD19" s="278">
        <v>4.1000000000000003E-3</v>
      </c>
      <c r="KE19" s="278">
        <v>4.7000000000000002E-3</v>
      </c>
      <c r="KF19" s="278">
        <v>5.0000000000000001E-3</v>
      </c>
      <c r="KG19" s="278">
        <v>3.3999999999999998E-3</v>
      </c>
      <c r="KH19" s="278">
        <v>3.7000000000000002E-3</v>
      </c>
      <c r="KI19" s="278">
        <v>4.1000000000000003E-3</v>
      </c>
      <c r="KJ19" s="278">
        <v>4.8999999999999998E-3</v>
      </c>
      <c r="KK19" s="278">
        <v>4.4999999999999997E-3</v>
      </c>
      <c r="KL19" s="278">
        <v>4.7999999999999996E-3</v>
      </c>
      <c r="KM19" s="278">
        <v>2.8999999999999998E-3</v>
      </c>
      <c r="KN19" s="278">
        <v>3.3999999999999998E-3</v>
      </c>
      <c r="KO19" s="278">
        <v>3.7000000000000002E-3</v>
      </c>
      <c r="KP19" s="278">
        <v>4.4999999999999997E-3</v>
      </c>
      <c r="KQ19" s="278">
        <v>3.8999999999999998E-3</v>
      </c>
      <c r="KR19" s="278">
        <v>4.4999999999999997E-3</v>
      </c>
      <c r="KS19" s="278">
        <v>3.2000000000000002E-3</v>
      </c>
      <c r="KT19" s="278">
        <v>3.5999999999999999E-3</v>
      </c>
      <c r="KU19" s="278">
        <v>3.3E-3</v>
      </c>
      <c r="KV19" s="278">
        <v>3.3E-3</v>
      </c>
      <c r="KW19" s="278">
        <v>4.1999999999999997E-3</v>
      </c>
      <c r="KX19" s="278">
        <v>4.1999999999999997E-3</v>
      </c>
      <c r="KY19" s="278">
        <v>3.8999999999999998E-3</v>
      </c>
      <c r="KZ19" s="278">
        <v>2.5999999999999999E-3</v>
      </c>
      <c r="LA19" s="278">
        <v>2.8999999999999998E-3</v>
      </c>
      <c r="LB19" s="278">
        <v>3.0999999999999999E-3</v>
      </c>
      <c r="LC19" s="278">
        <v>2.8999999999999998E-3</v>
      </c>
      <c r="LD19" s="278">
        <v>2.8E-3</v>
      </c>
      <c r="LE19" s="278">
        <v>3.2000000000000002E-3</v>
      </c>
      <c r="LF19" s="278">
        <v>3.5000000000000001E-3</v>
      </c>
      <c r="LG19" s="278">
        <v>4.3E-3</v>
      </c>
      <c r="LH19" s="278">
        <v>4.1000000000000003E-3</v>
      </c>
      <c r="LI19" s="278">
        <v>4.4999999999999997E-3</v>
      </c>
      <c r="LJ19" s="278">
        <v>4.0000000000000001E-3</v>
      </c>
      <c r="LK19" s="278">
        <v>5.1000000000000004E-3</v>
      </c>
      <c r="LL19" s="278">
        <v>3.3999999999999998E-3</v>
      </c>
      <c r="LM19" s="278">
        <v>3.2000000000000002E-3</v>
      </c>
      <c r="LN19" s="278">
        <v>2.3999999999999998E-3</v>
      </c>
      <c r="LO19" s="278">
        <v>2.3E-3</v>
      </c>
      <c r="LP19" s="278">
        <v>1.8E-3</v>
      </c>
      <c r="LQ19" s="278">
        <v>2.5999999999999999E-3</v>
      </c>
      <c r="LR19" s="278">
        <v>2.7000000000000001E-3</v>
      </c>
      <c r="LS19" s="278">
        <v>2.0999999999999999E-3</v>
      </c>
      <c r="LT19" s="278">
        <v>2.5000000000000001E-3</v>
      </c>
      <c r="LU19" s="278">
        <v>2.3E-3</v>
      </c>
      <c r="LV19" s="278">
        <v>2.5999999999999999E-3</v>
      </c>
      <c r="LW19" s="278">
        <v>1.5E-3</v>
      </c>
      <c r="LX19" s="278">
        <v>2E-3</v>
      </c>
      <c r="LY19" s="278">
        <v>2.5999999999999999E-3</v>
      </c>
      <c r="LZ19" s="278">
        <v>2.3E-3</v>
      </c>
      <c r="MA19" s="278">
        <v>1.6999999999999999E-3</v>
      </c>
      <c r="MB19" s="278">
        <v>1.4E-3</v>
      </c>
      <c r="MC19" s="278">
        <v>1.1999999999999999E-3</v>
      </c>
      <c r="MD19" s="278">
        <v>1.8E-3</v>
      </c>
      <c r="ME19" s="278">
        <v>1.9E-3</v>
      </c>
      <c r="MF19" s="278">
        <v>3.0000000000000001E-3</v>
      </c>
      <c r="MG19" s="278">
        <v>2.3E-3</v>
      </c>
      <c r="MH19" s="278">
        <v>2.8E-3</v>
      </c>
      <c r="MI19" s="278">
        <v>2.3E-3</v>
      </c>
      <c r="MJ19" s="278">
        <v>2E-3</v>
      </c>
      <c r="MK19" s="278">
        <v>1.8E-3</v>
      </c>
      <c r="ML19" s="278">
        <v>1.5E-3</v>
      </c>
      <c r="MM19" s="278">
        <v>1.5E-3</v>
      </c>
      <c r="MN19" s="278">
        <v>2.0999999999999999E-3</v>
      </c>
      <c r="MO19" s="278">
        <v>2.0999999999999999E-3</v>
      </c>
      <c r="MP19" s="278">
        <v>2E-3</v>
      </c>
      <c r="MQ19" s="278">
        <v>2.0999999999999999E-3</v>
      </c>
      <c r="MR19" s="278">
        <v>2.3999999999999998E-3</v>
      </c>
      <c r="MS19" s="278">
        <v>2.0999999999999999E-3</v>
      </c>
      <c r="MT19" s="278">
        <v>2.0999999999999999E-3</v>
      </c>
      <c r="MU19" s="278">
        <v>2.0999999999999999E-3</v>
      </c>
      <c r="MV19" s="278">
        <v>2.2000000000000001E-3</v>
      </c>
      <c r="MW19" s="278">
        <v>2.3E-3</v>
      </c>
      <c r="MX19" s="278">
        <v>1.8E-3</v>
      </c>
      <c r="MY19" s="278">
        <v>2.2000000000000001E-3</v>
      </c>
      <c r="MZ19" s="278">
        <v>2.2000000000000001E-3</v>
      </c>
      <c r="NA19" s="278">
        <v>1.9E-3</v>
      </c>
      <c r="NB19" s="278">
        <v>2E-3</v>
      </c>
      <c r="NC19" s="278">
        <v>2.3999999999999998E-3</v>
      </c>
      <c r="ND19" s="278">
        <v>2.3999999999999998E-3</v>
      </c>
      <c r="NE19" s="278">
        <v>2.3E-3</v>
      </c>
      <c r="NF19" s="278">
        <v>2.0999999999999999E-3</v>
      </c>
      <c r="NG19" s="278">
        <v>2.0999999999999999E-3</v>
      </c>
      <c r="NH19" s="278">
        <v>2.0999999999999999E-3</v>
      </c>
      <c r="NI19" s="278">
        <v>1.9E-3</v>
      </c>
      <c r="NJ19" s="278">
        <v>1.8E-3</v>
      </c>
      <c r="NK19" s="278">
        <v>2.5999999999999999E-3</v>
      </c>
      <c r="NL19" s="278">
        <v>2.5999999999999999E-3</v>
      </c>
      <c r="NM19" s="278">
        <v>2.3E-3</v>
      </c>
      <c r="NN19" s="278">
        <v>2.3999999999999998E-3</v>
      </c>
      <c r="NO19" s="278">
        <v>2.5000000000000001E-3</v>
      </c>
      <c r="NP19" s="278">
        <v>2.5999999999999999E-3</v>
      </c>
      <c r="NQ19" s="278">
        <v>2.5000000000000001E-3</v>
      </c>
      <c r="NR19" s="278">
        <v>2.8999999999999998E-3</v>
      </c>
      <c r="NS19" s="278">
        <v>2.5999999999999999E-3</v>
      </c>
      <c r="NT19" s="278">
        <v>2.5000000000000001E-3</v>
      </c>
      <c r="NU19" s="278">
        <v>2.3999999999999998E-3</v>
      </c>
      <c r="NV19" s="278">
        <v>2.2000000000000001E-3</v>
      </c>
      <c r="NW19" s="278">
        <v>2.8E-3</v>
      </c>
      <c r="NX19" s="278">
        <v>2.8E-3</v>
      </c>
      <c r="NY19" s="278">
        <v>2.5000000000000001E-3</v>
      </c>
      <c r="NZ19" s="278">
        <v>3.0999999999999999E-3</v>
      </c>
      <c r="OA19" s="278">
        <v>3.0999999999999999E-3</v>
      </c>
      <c r="OB19" s="278">
        <v>2.8999999999999998E-3</v>
      </c>
      <c r="OC19" s="278">
        <v>2.3E-3</v>
      </c>
      <c r="OD19" s="278">
        <v>2.8E-3</v>
      </c>
      <c r="OE19" s="278">
        <v>3.0000000000000001E-3</v>
      </c>
      <c r="OF19" s="278">
        <v>2.7000000000000001E-3</v>
      </c>
      <c r="OG19" s="278">
        <v>2.8E-3</v>
      </c>
      <c r="OH19" s="278">
        <v>2.5000000000000001E-3</v>
      </c>
      <c r="OI19" s="278">
        <v>2.5000000000000001E-3</v>
      </c>
      <c r="OJ19" s="278">
        <v>2.5999999999999999E-3</v>
      </c>
      <c r="OK19" s="278">
        <v>2.8E-3</v>
      </c>
      <c r="OL19" s="278">
        <v>3.3999999999999998E-3</v>
      </c>
      <c r="OM19" s="278">
        <v>2.7000000000000001E-3</v>
      </c>
      <c r="ON19" s="278">
        <v>2.8E-3</v>
      </c>
      <c r="OO19" s="278">
        <v>2.5000000000000001E-3</v>
      </c>
      <c r="OP19" s="278">
        <v>2.5999999999999999E-3</v>
      </c>
      <c r="OQ19" s="278">
        <v>3.5000000000000001E-3</v>
      </c>
      <c r="OR19" s="278">
        <v>4.7999999999999996E-3</v>
      </c>
      <c r="OS19" s="278">
        <v>4.1000000000000003E-3</v>
      </c>
      <c r="OT19" s="278">
        <v>4.7000000000000002E-3</v>
      </c>
      <c r="OU19" s="278">
        <v>4.7999999999999996E-3</v>
      </c>
      <c r="OV19" s="278">
        <v>4.4000000000000003E-3</v>
      </c>
      <c r="OW19" s="278">
        <v>4.3E-3</v>
      </c>
      <c r="OX19" s="278">
        <v>5.1999999999999998E-3</v>
      </c>
      <c r="OY19" s="278">
        <v>5.5999999999999999E-3</v>
      </c>
      <c r="OZ19" s="278">
        <v>5.7999999999999996E-3</v>
      </c>
      <c r="PA19" s="278">
        <v>5.7999999999999996E-3</v>
      </c>
      <c r="PB19" s="278">
        <v>6.4000000000000003E-3</v>
      </c>
      <c r="PC19" s="278">
        <v>4.4999999999999997E-3</v>
      </c>
      <c r="PD19" s="278">
        <v>5.4999999999999997E-3</v>
      </c>
      <c r="PE19" s="278">
        <v>6.6E-3</v>
      </c>
      <c r="PF19" s="278">
        <v>6.8999999999999999E-3</v>
      </c>
      <c r="PG19" s="278">
        <v>6.7999999999999996E-3</v>
      </c>
      <c r="PH19" s="278">
        <v>6.1999999999999998E-3</v>
      </c>
      <c r="PI19" s="278">
        <v>6.4999999999999997E-3</v>
      </c>
      <c r="PJ19" s="278">
        <v>4.4000000000000003E-3</v>
      </c>
      <c r="PK19" s="278">
        <v>6.0000000000000001E-3</v>
      </c>
      <c r="PL19" s="278">
        <v>7.1000000000000004E-3</v>
      </c>
      <c r="PM19" s="278">
        <v>5.7999999999999996E-3</v>
      </c>
      <c r="PN19" s="278">
        <v>6.7000000000000002E-3</v>
      </c>
      <c r="PO19" s="278">
        <v>6.6E-3</v>
      </c>
      <c r="PP19" s="278">
        <v>6.1999999999999998E-3</v>
      </c>
      <c r="PQ19" s="278">
        <v>5.0000000000000001E-3</v>
      </c>
      <c r="PR19" s="278">
        <v>6.3E-3</v>
      </c>
      <c r="PS19" s="278">
        <v>7.7999999999999996E-3</v>
      </c>
      <c r="PT19" s="278">
        <v>6.6E-3</v>
      </c>
      <c r="PU19" s="278">
        <v>7.0000000000000001E-3</v>
      </c>
      <c r="PV19" s="278">
        <v>5.5999999999999999E-3</v>
      </c>
      <c r="PW19" s="278">
        <v>4.1999999999999997E-3</v>
      </c>
      <c r="PX19" s="278">
        <v>4.7000000000000002E-3</v>
      </c>
      <c r="PY19" s="278">
        <v>5.1000000000000004E-3</v>
      </c>
      <c r="PZ19" s="278">
        <v>6.3E-3</v>
      </c>
      <c r="QA19" s="278">
        <v>5.4999999999999997E-3</v>
      </c>
      <c r="QB19" s="278">
        <v>6.7999999999999996E-3</v>
      </c>
      <c r="QC19" s="278">
        <v>6.4999999999999997E-3</v>
      </c>
      <c r="QD19" s="278">
        <v>7.1000000000000004E-3</v>
      </c>
      <c r="QE19" s="278">
        <v>4.7999999999999996E-3</v>
      </c>
      <c r="QF19" s="278">
        <v>5.7000000000000002E-3</v>
      </c>
      <c r="QG19" s="278">
        <v>6.7000000000000002E-3</v>
      </c>
      <c r="QH19" s="278">
        <v>8.3999999999999995E-3</v>
      </c>
      <c r="QI19" s="278">
        <v>6.1999999999999998E-3</v>
      </c>
      <c r="QJ19" s="278">
        <v>7.7000000000000002E-3</v>
      </c>
      <c r="QK19" s="278">
        <v>6.6E-3</v>
      </c>
      <c r="QL19" s="278">
        <v>4.7000000000000002E-3</v>
      </c>
      <c r="QM19" s="278">
        <v>5.4999999999999997E-3</v>
      </c>
      <c r="QN19" s="278">
        <v>7.1999999999999998E-3</v>
      </c>
      <c r="QO19" s="278">
        <v>5.8999999999999999E-3</v>
      </c>
      <c r="QP19" s="278">
        <v>6.4000000000000003E-3</v>
      </c>
      <c r="QQ19" s="278">
        <v>5.7000000000000002E-3</v>
      </c>
      <c r="QR19" s="278">
        <v>6.6E-3</v>
      </c>
      <c r="QS19" s="278">
        <v>4.7000000000000002E-3</v>
      </c>
      <c r="QT19" s="278">
        <v>5.1000000000000004E-3</v>
      </c>
      <c r="QU19" s="278">
        <v>7.3000000000000001E-3</v>
      </c>
      <c r="QV19" s="278">
        <v>6.1000000000000004E-3</v>
      </c>
      <c r="QW19" s="278">
        <v>4.4999999999999997E-3</v>
      </c>
      <c r="QX19" s="278">
        <v>4.7999999999999996E-3</v>
      </c>
      <c r="QY19" s="278">
        <v>9.4000000000000004E-3</v>
      </c>
      <c r="QZ19" s="278">
        <v>1.0200000000000001E-2</v>
      </c>
      <c r="RA19" s="278">
        <v>4.1999999999999997E-3</v>
      </c>
      <c r="RB19" s="278">
        <v>4.0000000000000001E-3</v>
      </c>
      <c r="RC19" s="278">
        <v>3.7000000000000002E-3</v>
      </c>
    </row>
    <row r="20" spans="1:471">
      <c r="A20">
        <v>19</v>
      </c>
      <c r="B20" s="276" t="s">
        <v>671</v>
      </c>
      <c r="C20" s="276"/>
      <c r="D20" s="276"/>
      <c r="E20" s="276"/>
      <c r="F20" s="276"/>
      <c r="G20" s="276"/>
      <c r="H20" s="301">
        <v>0</v>
      </c>
      <c r="I20" s="301">
        <v>0</v>
      </c>
      <c r="J20" s="301">
        <v>0</v>
      </c>
      <c r="K20" s="301">
        <v>0</v>
      </c>
      <c r="L20" s="301">
        <v>0</v>
      </c>
      <c r="M20" s="301">
        <v>0</v>
      </c>
      <c r="N20" s="301">
        <v>0</v>
      </c>
      <c r="O20" s="301">
        <v>0</v>
      </c>
      <c r="P20" s="301">
        <v>0</v>
      </c>
      <c r="Q20" s="301">
        <v>0</v>
      </c>
      <c r="R20" s="301">
        <v>0</v>
      </c>
      <c r="S20" s="301">
        <v>0</v>
      </c>
      <c r="T20" s="301">
        <v>0</v>
      </c>
      <c r="U20" s="301">
        <v>0</v>
      </c>
      <c r="V20" s="301">
        <v>0</v>
      </c>
      <c r="W20" s="301">
        <v>0</v>
      </c>
      <c r="X20" s="301">
        <v>0</v>
      </c>
      <c r="Y20" s="301">
        <v>0</v>
      </c>
      <c r="Z20" s="301">
        <v>0</v>
      </c>
      <c r="AA20" s="301">
        <v>0</v>
      </c>
      <c r="AB20" s="301">
        <v>0</v>
      </c>
      <c r="AC20" s="301">
        <v>0</v>
      </c>
      <c r="AD20" s="301">
        <v>0</v>
      </c>
      <c r="AE20" s="301">
        <v>0</v>
      </c>
      <c r="AF20" s="301">
        <v>0</v>
      </c>
      <c r="AG20" s="301">
        <v>0</v>
      </c>
      <c r="AH20" s="301">
        <v>0</v>
      </c>
      <c r="AI20" s="301">
        <v>0</v>
      </c>
      <c r="AJ20" s="301">
        <v>0</v>
      </c>
      <c r="AK20" s="278">
        <v>2.5999999999999999E-3</v>
      </c>
      <c r="AL20" s="278">
        <v>2.5000000000000001E-3</v>
      </c>
      <c r="AM20" s="278">
        <v>2.2000000000000001E-3</v>
      </c>
      <c r="AN20" s="278">
        <v>2.0999999999999999E-3</v>
      </c>
      <c r="AO20" s="278">
        <v>2.8E-3</v>
      </c>
      <c r="AP20" s="278">
        <v>2.2000000000000001E-3</v>
      </c>
      <c r="AQ20" s="278">
        <v>2.8E-3</v>
      </c>
      <c r="AR20" s="278">
        <v>3.3999999999999998E-3</v>
      </c>
      <c r="AS20" s="278">
        <v>3.7000000000000002E-3</v>
      </c>
      <c r="AT20" s="278">
        <v>1.9E-3</v>
      </c>
      <c r="AU20" s="278">
        <v>3.3999999999999998E-3</v>
      </c>
      <c r="AV20" s="278">
        <v>2.3999999999999998E-3</v>
      </c>
      <c r="AW20" s="278">
        <v>2.2000000000000001E-3</v>
      </c>
      <c r="AX20" s="278">
        <v>3.2000000000000002E-3</v>
      </c>
      <c r="AY20" s="278">
        <v>4.7999999999999996E-3</v>
      </c>
      <c r="AZ20" s="278">
        <v>1.6000000000000001E-3</v>
      </c>
      <c r="BA20" s="278">
        <v>2.3E-3</v>
      </c>
      <c r="BB20" s="278">
        <v>2.3999999999999998E-3</v>
      </c>
      <c r="BC20" s="278">
        <v>3.5999999999999999E-3</v>
      </c>
      <c r="BD20" s="278">
        <v>2.8999999999999998E-3</v>
      </c>
      <c r="BE20" s="278">
        <v>3.2000000000000002E-3</v>
      </c>
      <c r="BF20" s="278">
        <v>4.0000000000000001E-3</v>
      </c>
      <c r="BG20" s="278">
        <v>3.3999999999999998E-3</v>
      </c>
      <c r="BH20" s="278">
        <v>1.8E-3</v>
      </c>
      <c r="BI20" s="278">
        <v>2.5000000000000001E-3</v>
      </c>
      <c r="BJ20" s="278">
        <v>3.7000000000000002E-3</v>
      </c>
      <c r="BK20" s="278">
        <v>3.0000000000000001E-3</v>
      </c>
      <c r="BL20" s="278">
        <v>2.8E-3</v>
      </c>
      <c r="BM20" s="278">
        <v>3.0999999999999999E-3</v>
      </c>
      <c r="BN20" s="278">
        <v>2.8999999999999998E-3</v>
      </c>
      <c r="BO20" s="278">
        <v>2E-3</v>
      </c>
      <c r="BP20" s="278">
        <v>1.9E-3</v>
      </c>
      <c r="BQ20" s="278">
        <v>1.9E-3</v>
      </c>
      <c r="BR20" s="278">
        <v>2.5999999999999999E-3</v>
      </c>
      <c r="BS20" s="278">
        <v>2E-3</v>
      </c>
      <c r="BT20" s="278">
        <v>2.5999999999999999E-3</v>
      </c>
      <c r="BU20" s="278">
        <v>1.8E-3</v>
      </c>
      <c r="BV20" s="278">
        <v>1.5E-3</v>
      </c>
      <c r="BW20" s="278">
        <v>1.6999999999999999E-3</v>
      </c>
      <c r="BX20" s="278">
        <v>2.3E-3</v>
      </c>
      <c r="BY20" s="278">
        <v>2.2000000000000001E-3</v>
      </c>
      <c r="BZ20" s="278">
        <v>2.5999999999999999E-3</v>
      </c>
      <c r="CA20" s="278">
        <v>2.5000000000000001E-3</v>
      </c>
      <c r="CB20" s="278">
        <v>2.3E-3</v>
      </c>
      <c r="CC20" s="278">
        <v>1.6000000000000001E-3</v>
      </c>
      <c r="CD20" s="278">
        <v>2.0999999999999999E-3</v>
      </c>
      <c r="CE20" s="278">
        <v>2.8999999999999998E-3</v>
      </c>
      <c r="CF20" s="278">
        <v>2.7000000000000001E-3</v>
      </c>
      <c r="CG20" s="278">
        <v>2.5999999999999999E-3</v>
      </c>
      <c r="CH20" s="278">
        <v>2E-3</v>
      </c>
      <c r="CI20" s="278">
        <v>3.0999999999999999E-3</v>
      </c>
      <c r="CJ20" s="278">
        <v>1.6000000000000001E-3</v>
      </c>
      <c r="CK20" s="278">
        <v>1.8E-3</v>
      </c>
      <c r="CL20" s="278">
        <v>3.0999999999999999E-3</v>
      </c>
      <c r="CM20" s="278">
        <v>2E-3</v>
      </c>
      <c r="CN20" s="278">
        <v>3.3999999999999998E-3</v>
      </c>
      <c r="CO20" s="278">
        <v>2.5999999999999999E-3</v>
      </c>
      <c r="CP20" s="278">
        <v>2.0999999999999999E-3</v>
      </c>
      <c r="CQ20" s="278">
        <v>1.6000000000000001E-3</v>
      </c>
      <c r="CR20" s="278">
        <v>1.8E-3</v>
      </c>
      <c r="CS20" s="278">
        <v>2.3E-3</v>
      </c>
      <c r="CT20" s="278">
        <v>2.8E-3</v>
      </c>
      <c r="CU20" s="278">
        <v>2.3999999999999998E-3</v>
      </c>
      <c r="CV20" s="278">
        <v>2.3999999999999998E-3</v>
      </c>
      <c r="CW20" s="278">
        <v>2.3999999999999998E-3</v>
      </c>
      <c r="CX20" s="278">
        <v>1.1000000000000001E-3</v>
      </c>
      <c r="CY20" s="278">
        <v>1.2999999999999999E-3</v>
      </c>
      <c r="CZ20" s="278">
        <v>1.6999999999999999E-3</v>
      </c>
      <c r="DA20" s="278">
        <v>2.3999999999999998E-3</v>
      </c>
      <c r="DB20" s="278">
        <v>2.3E-3</v>
      </c>
      <c r="DC20" s="278">
        <v>2E-3</v>
      </c>
      <c r="DD20" s="278">
        <v>2.0999999999999999E-3</v>
      </c>
      <c r="DE20" s="278">
        <v>1.2999999999999999E-3</v>
      </c>
      <c r="DF20" s="278">
        <v>1.6999999999999999E-3</v>
      </c>
      <c r="DG20" s="278">
        <v>2.5999999999999999E-3</v>
      </c>
      <c r="DH20" s="278">
        <v>2.3999999999999998E-3</v>
      </c>
      <c r="DI20" s="278">
        <v>2.2000000000000001E-3</v>
      </c>
      <c r="DJ20" s="278">
        <v>2.3E-3</v>
      </c>
      <c r="DK20" s="278">
        <v>1.9E-3</v>
      </c>
      <c r="DL20" s="278">
        <v>1.4E-3</v>
      </c>
      <c r="DM20" s="278">
        <v>1.6000000000000001E-3</v>
      </c>
      <c r="DN20" s="278">
        <v>2.0999999999999999E-3</v>
      </c>
      <c r="DO20" s="278">
        <v>2.3999999999999998E-3</v>
      </c>
      <c r="DP20" s="278">
        <v>2.0999999999999999E-3</v>
      </c>
      <c r="DQ20" s="278">
        <v>2E-3</v>
      </c>
      <c r="DR20" s="278">
        <v>1.8E-3</v>
      </c>
      <c r="DS20" s="278">
        <v>1.1999999999999999E-3</v>
      </c>
      <c r="DT20" s="278">
        <v>1.6999999999999999E-3</v>
      </c>
      <c r="DU20" s="278">
        <v>2.2000000000000001E-3</v>
      </c>
      <c r="DV20" s="278">
        <v>2.2000000000000001E-3</v>
      </c>
      <c r="DW20" s="278">
        <v>1.5E-3</v>
      </c>
      <c r="DX20" s="278">
        <v>1.6000000000000001E-3</v>
      </c>
      <c r="DY20" s="278">
        <v>1E-3</v>
      </c>
      <c r="DZ20" s="278">
        <v>1.1000000000000001E-3</v>
      </c>
      <c r="EA20" s="278">
        <v>1.1999999999999999E-3</v>
      </c>
      <c r="EB20" s="278">
        <v>2.5000000000000001E-3</v>
      </c>
      <c r="EC20" s="278">
        <v>1.5E-3</v>
      </c>
      <c r="ED20" s="278">
        <v>2.3999999999999998E-3</v>
      </c>
      <c r="EE20" s="278">
        <v>2.3999999999999998E-3</v>
      </c>
      <c r="EF20" s="278">
        <v>2.8999999999999998E-3</v>
      </c>
      <c r="EG20" s="278">
        <v>1.6000000000000001E-3</v>
      </c>
      <c r="EH20" s="278">
        <v>1.6000000000000001E-3</v>
      </c>
      <c r="EI20" s="278">
        <v>2.3999999999999998E-3</v>
      </c>
      <c r="EJ20" s="278">
        <v>2.0999999999999999E-3</v>
      </c>
      <c r="EK20" s="278">
        <v>2.0999999999999999E-3</v>
      </c>
      <c r="EL20" s="278">
        <v>1.6000000000000001E-3</v>
      </c>
      <c r="EM20" s="278">
        <v>1.6999999999999999E-3</v>
      </c>
      <c r="EN20" s="278">
        <v>1.5E-3</v>
      </c>
      <c r="EO20" s="278">
        <v>1.4E-3</v>
      </c>
      <c r="EP20" s="278">
        <v>2.5000000000000001E-3</v>
      </c>
      <c r="EQ20" s="278">
        <v>2.3999999999999998E-3</v>
      </c>
      <c r="ER20" s="278">
        <v>2.3999999999999998E-3</v>
      </c>
      <c r="ES20" s="278">
        <v>2.0999999999999999E-3</v>
      </c>
      <c r="ET20" s="278">
        <v>2.8999999999999998E-3</v>
      </c>
      <c r="EU20" s="278">
        <v>1.5E-3</v>
      </c>
      <c r="EV20" s="278">
        <v>2E-3</v>
      </c>
      <c r="EW20" s="278">
        <v>2.8E-3</v>
      </c>
      <c r="EX20" s="278">
        <v>3.0000000000000001E-3</v>
      </c>
      <c r="EY20" s="278">
        <v>2.3E-3</v>
      </c>
      <c r="EZ20" s="278">
        <v>2.3E-3</v>
      </c>
      <c r="FA20" s="278">
        <v>2.3999999999999998E-3</v>
      </c>
      <c r="FB20" s="278">
        <v>2.0999999999999999E-3</v>
      </c>
      <c r="FC20" s="278">
        <v>2E-3</v>
      </c>
      <c r="FD20" s="278">
        <v>1.6999999999999999E-3</v>
      </c>
      <c r="FE20" s="278">
        <v>1.5E-3</v>
      </c>
      <c r="FF20" s="278">
        <v>1.1999999999999999E-3</v>
      </c>
      <c r="FG20" s="278">
        <v>1.6000000000000001E-3</v>
      </c>
      <c r="FH20" s="278">
        <v>1.6000000000000001E-3</v>
      </c>
      <c r="FI20" s="278">
        <v>1.9E-3</v>
      </c>
      <c r="FJ20" s="278">
        <v>1.6999999999999999E-3</v>
      </c>
      <c r="FK20" s="278">
        <v>1.6999999999999999E-3</v>
      </c>
      <c r="FL20" s="278">
        <v>1.8E-3</v>
      </c>
      <c r="FM20" s="278">
        <v>1.9E-3</v>
      </c>
      <c r="FN20" s="278">
        <v>1.5E-3</v>
      </c>
      <c r="FO20" s="278">
        <v>1.4E-3</v>
      </c>
      <c r="FP20" s="278">
        <v>1.6000000000000001E-3</v>
      </c>
      <c r="FQ20" s="278">
        <v>1.6999999999999999E-3</v>
      </c>
      <c r="FR20" s="278">
        <v>1.2999999999999999E-3</v>
      </c>
      <c r="FS20" s="278">
        <v>1.2999999999999999E-3</v>
      </c>
      <c r="FT20" s="278">
        <v>1.5E-3</v>
      </c>
      <c r="FU20" s="278">
        <v>1.8E-3</v>
      </c>
      <c r="FV20" s="278">
        <v>2.0999999999999999E-3</v>
      </c>
      <c r="FW20" s="278">
        <v>2E-3</v>
      </c>
      <c r="FX20" s="278">
        <v>2E-3</v>
      </c>
      <c r="FY20" s="278">
        <v>1.8E-3</v>
      </c>
      <c r="FZ20" s="278">
        <v>1.6999999999999999E-3</v>
      </c>
      <c r="GA20" s="278">
        <v>1.6000000000000001E-3</v>
      </c>
      <c r="GB20" s="278">
        <v>1.6999999999999999E-3</v>
      </c>
      <c r="GC20" s="278">
        <v>2.2000000000000001E-3</v>
      </c>
      <c r="GD20" s="278">
        <v>1.8E-3</v>
      </c>
      <c r="GE20" s="278">
        <v>1.9E-3</v>
      </c>
      <c r="GF20" s="278">
        <v>2.2000000000000001E-3</v>
      </c>
      <c r="GG20" s="278">
        <v>2E-3</v>
      </c>
      <c r="GH20" s="278">
        <v>2.2000000000000001E-3</v>
      </c>
      <c r="GI20" s="278">
        <v>2.3999999999999998E-3</v>
      </c>
      <c r="GJ20" s="278">
        <v>2.3999999999999998E-3</v>
      </c>
      <c r="GK20" s="278">
        <v>2E-3</v>
      </c>
      <c r="GL20" s="278">
        <v>2.3E-3</v>
      </c>
      <c r="GM20" s="278">
        <v>2.5999999999999999E-3</v>
      </c>
      <c r="GN20" s="278">
        <v>2.7000000000000001E-3</v>
      </c>
      <c r="GO20" s="278">
        <v>2.5000000000000001E-3</v>
      </c>
      <c r="GP20" s="278">
        <v>2.8E-3</v>
      </c>
      <c r="GQ20" s="278">
        <v>3.0000000000000001E-3</v>
      </c>
      <c r="GR20" s="278">
        <v>2.2000000000000001E-3</v>
      </c>
      <c r="GS20" s="278">
        <v>2.3999999999999998E-3</v>
      </c>
      <c r="GT20" s="278">
        <v>3.3E-3</v>
      </c>
      <c r="GU20" s="278">
        <v>2.3E-3</v>
      </c>
      <c r="GV20" s="278">
        <v>2.5999999999999999E-3</v>
      </c>
      <c r="GW20" s="278">
        <v>1.9E-3</v>
      </c>
      <c r="GX20" s="278">
        <v>2.2000000000000001E-3</v>
      </c>
      <c r="GY20" s="278">
        <v>1.6999999999999999E-3</v>
      </c>
      <c r="GZ20" s="278">
        <v>2E-3</v>
      </c>
      <c r="HA20" s="278">
        <v>2.2000000000000001E-3</v>
      </c>
      <c r="HB20" s="278">
        <v>2.2000000000000001E-3</v>
      </c>
      <c r="HC20" s="278">
        <v>2.2000000000000001E-3</v>
      </c>
      <c r="HD20" s="278">
        <v>2.5000000000000001E-3</v>
      </c>
      <c r="HE20" s="278">
        <v>1.6000000000000001E-3</v>
      </c>
      <c r="HF20" s="278">
        <v>1.9E-3</v>
      </c>
      <c r="HG20" s="278">
        <v>1.9E-3</v>
      </c>
      <c r="HH20" s="278">
        <v>2.5000000000000001E-3</v>
      </c>
      <c r="HI20" s="278">
        <v>2.0999999999999999E-3</v>
      </c>
      <c r="HJ20" s="278">
        <v>2.5000000000000001E-3</v>
      </c>
      <c r="HK20" s="278">
        <v>2.5000000000000001E-3</v>
      </c>
      <c r="HL20" s="278">
        <v>2.2000000000000001E-3</v>
      </c>
      <c r="HM20" s="278">
        <v>2.2000000000000001E-3</v>
      </c>
      <c r="HN20" s="278">
        <v>1.1999999999999999E-3</v>
      </c>
      <c r="HO20" s="278">
        <v>1.5E-3</v>
      </c>
      <c r="HP20" s="278">
        <v>1.6999999999999999E-3</v>
      </c>
      <c r="HR20" s="276"/>
      <c r="HS20" s="278">
        <v>1.9E-3</v>
      </c>
      <c r="HT20" s="278">
        <v>2.0999999999999999E-3</v>
      </c>
      <c r="HU20" s="278">
        <v>2E-3</v>
      </c>
      <c r="HV20" s="278">
        <v>1.4E-3</v>
      </c>
      <c r="HW20" s="278">
        <v>1.8E-3</v>
      </c>
      <c r="HX20" s="278">
        <v>1.9E-3</v>
      </c>
      <c r="HY20" s="278">
        <v>2E-3</v>
      </c>
      <c r="HZ20" s="278">
        <v>1.6000000000000001E-3</v>
      </c>
      <c r="IA20" s="278">
        <v>2.7000000000000001E-3</v>
      </c>
      <c r="IB20" s="278">
        <v>2.0999999999999999E-3</v>
      </c>
      <c r="IC20" s="278">
        <v>1.5E-3</v>
      </c>
      <c r="ID20" s="278">
        <v>1.4E-3</v>
      </c>
      <c r="IE20" s="278">
        <v>2.3999999999999998E-3</v>
      </c>
      <c r="IF20" s="278">
        <v>2.8E-3</v>
      </c>
      <c r="IG20" s="278">
        <v>1.8E-3</v>
      </c>
      <c r="IH20" s="278">
        <v>2.5000000000000001E-3</v>
      </c>
      <c r="II20" s="278">
        <v>2.2000000000000001E-3</v>
      </c>
      <c r="IJ20" s="278">
        <v>1.4E-3</v>
      </c>
      <c r="IK20" s="278">
        <v>1.8E-3</v>
      </c>
      <c r="IL20" s="278">
        <v>2.2000000000000001E-3</v>
      </c>
      <c r="IM20" s="278">
        <v>1.6000000000000001E-3</v>
      </c>
      <c r="IN20" s="278">
        <v>2.5999999999999999E-3</v>
      </c>
      <c r="IO20" s="278">
        <v>2.3999999999999998E-3</v>
      </c>
      <c r="IP20" s="278">
        <v>2.5999999999999999E-3</v>
      </c>
      <c r="IQ20" s="278">
        <v>1.5E-3</v>
      </c>
      <c r="IR20" s="278">
        <v>1.9E-3</v>
      </c>
      <c r="IS20" s="278">
        <v>2E-3</v>
      </c>
      <c r="IT20" s="278">
        <v>1.8E-3</v>
      </c>
      <c r="IU20" s="278">
        <v>2.7000000000000001E-3</v>
      </c>
      <c r="IV20" s="278">
        <v>2E-3</v>
      </c>
      <c r="IW20" s="278">
        <v>3.3999999999999998E-3</v>
      </c>
      <c r="IX20" s="278">
        <v>1.1999999999999999E-3</v>
      </c>
      <c r="IY20" s="278">
        <v>1.8E-3</v>
      </c>
      <c r="IZ20" s="278">
        <v>2.5999999999999999E-3</v>
      </c>
      <c r="JA20" s="278">
        <v>2.5000000000000001E-3</v>
      </c>
      <c r="JB20" s="278">
        <v>2.3E-3</v>
      </c>
      <c r="JC20" s="278">
        <v>2.5999999999999999E-3</v>
      </c>
      <c r="JD20" s="278">
        <v>1.8E-3</v>
      </c>
      <c r="JE20" s="278">
        <v>1.4E-3</v>
      </c>
      <c r="JF20" s="278">
        <v>1.9E-3</v>
      </c>
      <c r="JG20" s="278">
        <v>2.3E-3</v>
      </c>
      <c r="JH20" s="278">
        <v>2.3E-3</v>
      </c>
      <c r="JI20" s="278">
        <v>2.3999999999999998E-3</v>
      </c>
      <c r="JJ20" s="278">
        <v>1.9E-3</v>
      </c>
      <c r="JK20" s="278">
        <v>3.2000000000000002E-3</v>
      </c>
      <c r="JL20" s="278">
        <v>1.5E-3</v>
      </c>
      <c r="JM20" s="278">
        <v>2E-3</v>
      </c>
      <c r="JN20" s="278">
        <v>2.3999999999999998E-3</v>
      </c>
      <c r="JO20" s="278">
        <v>2.3999999999999998E-3</v>
      </c>
      <c r="JP20" s="278">
        <v>2.7000000000000001E-3</v>
      </c>
      <c r="JQ20" s="278">
        <v>3.0999999999999999E-3</v>
      </c>
      <c r="JR20" s="278">
        <v>2.0999999999999999E-3</v>
      </c>
      <c r="JS20" s="278">
        <v>1.4E-3</v>
      </c>
      <c r="JT20" s="278">
        <v>1.9E-3</v>
      </c>
      <c r="JU20" s="278">
        <v>2.8999999999999998E-3</v>
      </c>
      <c r="JV20" s="278">
        <v>2.3E-3</v>
      </c>
      <c r="JW20" s="278">
        <v>2.5999999999999999E-3</v>
      </c>
      <c r="JX20" s="278">
        <v>1.9E-3</v>
      </c>
      <c r="JY20" s="278">
        <v>2.0999999999999999E-3</v>
      </c>
      <c r="JZ20" s="278">
        <v>1.6000000000000001E-3</v>
      </c>
      <c r="KA20" s="278">
        <v>1.6999999999999999E-3</v>
      </c>
      <c r="KB20" s="278">
        <v>2.2000000000000001E-3</v>
      </c>
      <c r="KC20" s="278">
        <v>1.4E-3</v>
      </c>
      <c r="KD20" s="278">
        <v>2.3E-3</v>
      </c>
      <c r="KE20" s="278">
        <v>2.5000000000000001E-3</v>
      </c>
      <c r="KF20" s="278">
        <v>3.0999999999999999E-3</v>
      </c>
      <c r="KG20" s="278">
        <v>1.6000000000000001E-3</v>
      </c>
      <c r="KH20" s="278">
        <v>1.9E-3</v>
      </c>
      <c r="KI20" s="278">
        <v>2.5000000000000001E-3</v>
      </c>
      <c r="KJ20" s="278">
        <v>2.5999999999999999E-3</v>
      </c>
      <c r="KK20" s="278">
        <v>2.7000000000000001E-3</v>
      </c>
      <c r="KL20" s="278">
        <v>2.5000000000000001E-3</v>
      </c>
      <c r="KM20" s="278">
        <v>3.0999999999999999E-3</v>
      </c>
      <c r="KN20" s="278">
        <v>1.9E-3</v>
      </c>
      <c r="KO20" s="278">
        <v>2.0999999999999999E-3</v>
      </c>
      <c r="KP20" s="278">
        <v>3.5999999999999999E-3</v>
      </c>
      <c r="KQ20" s="278">
        <v>3.0000000000000001E-3</v>
      </c>
      <c r="KR20" s="278">
        <v>2.3E-3</v>
      </c>
      <c r="KS20" s="278">
        <v>2.7000000000000001E-3</v>
      </c>
      <c r="KT20" s="278">
        <v>2.5999999999999999E-3</v>
      </c>
      <c r="KU20" s="278">
        <v>1.6999999999999999E-3</v>
      </c>
      <c r="KV20" s="278">
        <v>2.0999999999999999E-3</v>
      </c>
      <c r="KW20" s="278">
        <v>2.5999999999999999E-3</v>
      </c>
      <c r="KX20" s="278">
        <v>2.7000000000000001E-3</v>
      </c>
      <c r="KY20" s="278">
        <v>2.5999999999999999E-3</v>
      </c>
      <c r="KZ20" s="278">
        <v>1.5E-3</v>
      </c>
      <c r="LA20" s="278">
        <v>1.1999999999999999E-3</v>
      </c>
      <c r="LB20" s="278">
        <v>1.1999999999999999E-3</v>
      </c>
      <c r="LC20" s="278">
        <v>1.4E-3</v>
      </c>
      <c r="LD20" s="278">
        <v>1.6000000000000001E-3</v>
      </c>
      <c r="LE20" s="278">
        <v>1.1999999999999999E-3</v>
      </c>
      <c r="LF20" s="278">
        <v>1.6000000000000001E-3</v>
      </c>
      <c r="LG20" s="278">
        <v>2E-3</v>
      </c>
      <c r="LH20" s="278">
        <v>1.9E-3</v>
      </c>
      <c r="LI20" s="278">
        <v>2.7000000000000001E-3</v>
      </c>
      <c r="LJ20" s="278">
        <v>1.6000000000000001E-3</v>
      </c>
      <c r="LK20" s="278">
        <v>2E-3</v>
      </c>
      <c r="LL20" s="278">
        <v>2.5000000000000001E-3</v>
      </c>
      <c r="LM20" s="278">
        <v>2.8E-3</v>
      </c>
      <c r="LN20" s="278">
        <v>2.0999999999999999E-3</v>
      </c>
      <c r="LO20" s="278">
        <v>2.2000000000000001E-3</v>
      </c>
      <c r="LP20" s="278">
        <v>1.4E-3</v>
      </c>
      <c r="LQ20" s="278">
        <v>1.6999999999999999E-3</v>
      </c>
      <c r="LR20" s="278">
        <v>2.3E-3</v>
      </c>
      <c r="LS20" s="278">
        <v>2.3999999999999998E-3</v>
      </c>
      <c r="LT20" s="278">
        <v>1.9E-3</v>
      </c>
      <c r="LU20" s="278">
        <v>2E-3</v>
      </c>
      <c r="LV20" s="278">
        <v>2.3E-3</v>
      </c>
      <c r="LW20" s="278">
        <v>1.6999999999999999E-3</v>
      </c>
      <c r="LX20" s="278">
        <v>2.0999999999999999E-3</v>
      </c>
      <c r="LY20" s="278">
        <v>2.2000000000000001E-3</v>
      </c>
      <c r="LZ20" s="278">
        <v>2.2000000000000001E-3</v>
      </c>
      <c r="MA20" s="278">
        <v>1.6000000000000001E-3</v>
      </c>
      <c r="MB20" s="278">
        <v>2.0999999999999999E-3</v>
      </c>
      <c r="MC20" s="278">
        <v>1.1999999999999999E-3</v>
      </c>
      <c r="MD20" s="278">
        <v>1.5E-3</v>
      </c>
      <c r="ME20" s="278">
        <v>1.6999999999999999E-3</v>
      </c>
      <c r="MF20" s="278">
        <v>2.3E-3</v>
      </c>
      <c r="MG20" s="278">
        <v>2.5999999999999999E-3</v>
      </c>
      <c r="MH20" s="278">
        <v>2.3E-3</v>
      </c>
      <c r="MI20" s="278">
        <v>1.6999999999999999E-3</v>
      </c>
      <c r="MJ20" s="278">
        <v>1.6000000000000001E-3</v>
      </c>
      <c r="MK20" s="278">
        <v>1.1000000000000001E-3</v>
      </c>
      <c r="ML20" s="278">
        <v>1.1000000000000001E-3</v>
      </c>
      <c r="MM20" s="278">
        <v>1.1999999999999999E-3</v>
      </c>
      <c r="MN20" s="278">
        <v>1.2999999999999999E-3</v>
      </c>
      <c r="MO20" s="278">
        <v>1.1999999999999999E-3</v>
      </c>
      <c r="MP20" s="278">
        <v>1.1999999999999999E-3</v>
      </c>
      <c r="MQ20" s="278">
        <v>1.1999999999999999E-3</v>
      </c>
      <c r="MR20" s="278">
        <v>1.4E-3</v>
      </c>
      <c r="MS20" s="278">
        <v>1.4E-3</v>
      </c>
      <c r="MT20" s="278">
        <v>1.1999999999999999E-3</v>
      </c>
      <c r="MU20" s="278">
        <v>1.4E-3</v>
      </c>
      <c r="MV20" s="278">
        <v>1.4E-3</v>
      </c>
      <c r="MW20" s="278">
        <v>1.4E-3</v>
      </c>
      <c r="MX20" s="278">
        <v>1.6999999999999999E-3</v>
      </c>
      <c r="MY20" s="278">
        <v>1.6999999999999999E-3</v>
      </c>
      <c r="MZ20" s="278">
        <v>1.6999999999999999E-3</v>
      </c>
      <c r="NA20" s="278">
        <v>1.6000000000000001E-3</v>
      </c>
      <c r="NB20" s="278">
        <v>1.8E-3</v>
      </c>
      <c r="NC20" s="278">
        <v>1.6999999999999999E-3</v>
      </c>
      <c r="ND20" s="278">
        <v>1.6999999999999999E-3</v>
      </c>
      <c r="NE20" s="278">
        <v>2E-3</v>
      </c>
      <c r="NF20" s="278">
        <v>1.6999999999999999E-3</v>
      </c>
      <c r="NG20" s="278">
        <v>1.6999999999999999E-3</v>
      </c>
      <c r="NH20" s="278">
        <v>1.8E-3</v>
      </c>
      <c r="NI20" s="278">
        <v>1.6999999999999999E-3</v>
      </c>
      <c r="NJ20" s="278">
        <v>1.9E-3</v>
      </c>
      <c r="NK20" s="278">
        <v>2E-3</v>
      </c>
      <c r="NL20" s="278">
        <v>2.3E-3</v>
      </c>
      <c r="NM20" s="278">
        <v>1.6999999999999999E-3</v>
      </c>
      <c r="NN20" s="278">
        <v>1.9E-3</v>
      </c>
      <c r="NO20" s="278">
        <v>2.3E-3</v>
      </c>
      <c r="NP20" s="278">
        <v>2.3E-3</v>
      </c>
      <c r="NQ20" s="278">
        <v>2.3E-3</v>
      </c>
      <c r="NR20" s="278">
        <v>2.3999999999999998E-3</v>
      </c>
      <c r="NS20" s="278">
        <v>2.3E-3</v>
      </c>
      <c r="NT20" s="278">
        <v>2.2000000000000001E-3</v>
      </c>
      <c r="NU20" s="278">
        <v>2.5999999999999999E-3</v>
      </c>
      <c r="NV20" s="278">
        <v>2.5000000000000001E-3</v>
      </c>
      <c r="NW20" s="278">
        <v>2.5999999999999999E-3</v>
      </c>
      <c r="NX20" s="278">
        <v>2.5000000000000001E-3</v>
      </c>
      <c r="NY20" s="278">
        <v>2.5000000000000001E-3</v>
      </c>
      <c r="NZ20" s="278">
        <v>2.7000000000000001E-3</v>
      </c>
      <c r="OA20" s="278">
        <v>2E-3</v>
      </c>
      <c r="OB20" s="278">
        <v>2.3999999999999998E-3</v>
      </c>
      <c r="OC20" s="278">
        <v>2.3999999999999998E-3</v>
      </c>
      <c r="OD20" s="278">
        <v>3.0999999999999999E-3</v>
      </c>
      <c r="OE20" s="278">
        <v>3.0999999999999999E-3</v>
      </c>
      <c r="OF20" s="278">
        <v>2.8999999999999998E-3</v>
      </c>
      <c r="OG20" s="278">
        <v>3.0999999999999999E-3</v>
      </c>
      <c r="OH20" s="278">
        <v>2.7000000000000001E-3</v>
      </c>
      <c r="OI20" s="278">
        <v>2.8E-3</v>
      </c>
      <c r="OJ20" s="278">
        <v>3.0999999999999999E-3</v>
      </c>
      <c r="OK20" s="278">
        <v>3.0000000000000001E-3</v>
      </c>
      <c r="OL20" s="278">
        <v>3.0999999999999999E-3</v>
      </c>
      <c r="OM20" s="278">
        <v>3.2000000000000002E-3</v>
      </c>
      <c r="ON20" s="278">
        <v>3.3E-3</v>
      </c>
      <c r="OO20" s="278">
        <v>2.8999999999999998E-3</v>
      </c>
      <c r="OP20" s="278">
        <v>3.0999999999999999E-3</v>
      </c>
      <c r="OQ20" s="278">
        <v>3.3999999999999998E-3</v>
      </c>
      <c r="OR20" s="278">
        <v>3.2000000000000002E-3</v>
      </c>
      <c r="OS20" s="278">
        <v>3.5000000000000001E-3</v>
      </c>
      <c r="OT20" s="278">
        <v>3.5000000000000001E-3</v>
      </c>
      <c r="OU20" s="278">
        <v>3.3999999999999998E-3</v>
      </c>
      <c r="OV20" s="278">
        <v>3.0999999999999999E-3</v>
      </c>
      <c r="OW20" s="278">
        <v>3.3E-3</v>
      </c>
      <c r="OX20" s="278">
        <v>4.1000000000000003E-3</v>
      </c>
      <c r="OY20" s="278">
        <v>4.1000000000000003E-3</v>
      </c>
      <c r="OZ20" s="278">
        <v>4.3E-3</v>
      </c>
      <c r="PA20" s="278">
        <v>4.0000000000000001E-3</v>
      </c>
      <c r="PB20" s="278">
        <v>5.0000000000000001E-3</v>
      </c>
      <c r="PC20" s="278">
        <v>3.0000000000000001E-3</v>
      </c>
      <c r="PD20" s="278">
        <v>3.2000000000000002E-3</v>
      </c>
      <c r="PE20" s="278">
        <v>4.7000000000000002E-3</v>
      </c>
      <c r="PF20" s="278">
        <v>5.1000000000000004E-3</v>
      </c>
      <c r="PG20" s="278">
        <v>5.0000000000000001E-3</v>
      </c>
      <c r="PH20" s="278">
        <v>4.4000000000000003E-3</v>
      </c>
      <c r="PI20" s="278">
        <v>4.0000000000000001E-3</v>
      </c>
      <c r="PJ20" s="278">
        <v>2.3999999999999998E-3</v>
      </c>
      <c r="PK20" s="278">
        <v>2.8999999999999998E-3</v>
      </c>
      <c r="PL20" s="278">
        <v>5.1000000000000004E-3</v>
      </c>
      <c r="PM20" s="278">
        <v>4.4000000000000003E-3</v>
      </c>
      <c r="PN20" s="278">
        <v>4.4000000000000003E-3</v>
      </c>
      <c r="PO20" s="278">
        <v>4.7999999999999996E-3</v>
      </c>
      <c r="PP20" s="278">
        <v>4.4000000000000003E-3</v>
      </c>
      <c r="PQ20" s="278">
        <v>2.5000000000000001E-3</v>
      </c>
      <c r="PR20" s="278">
        <v>2.8999999999999998E-3</v>
      </c>
      <c r="PS20" s="278">
        <v>4.7999999999999996E-3</v>
      </c>
      <c r="PT20" s="278">
        <v>5.0000000000000001E-3</v>
      </c>
      <c r="PU20" s="278">
        <v>3.0000000000000001E-3</v>
      </c>
      <c r="PV20" s="278">
        <v>3.8E-3</v>
      </c>
      <c r="PW20" s="278">
        <v>2.5999999999999999E-3</v>
      </c>
      <c r="PX20" s="278">
        <v>2.3E-3</v>
      </c>
      <c r="PY20" s="278">
        <v>2.8E-3</v>
      </c>
      <c r="PZ20" s="278">
        <v>3.0000000000000001E-3</v>
      </c>
      <c r="QA20" s="278">
        <v>3.3E-3</v>
      </c>
      <c r="QB20" s="278">
        <v>3.0000000000000001E-3</v>
      </c>
      <c r="QC20" s="278">
        <v>2.7000000000000001E-3</v>
      </c>
      <c r="QD20" s="278">
        <v>2.8E-3</v>
      </c>
      <c r="QE20" s="278">
        <v>2.8E-3</v>
      </c>
      <c r="QF20" s="278">
        <v>2.8999999999999998E-3</v>
      </c>
      <c r="QG20" s="278">
        <v>3.5999999999999999E-3</v>
      </c>
      <c r="QH20" s="278">
        <v>3.5000000000000001E-3</v>
      </c>
      <c r="QI20" s="278">
        <v>3.2000000000000002E-3</v>
      </c>
      <c r="QJ20" s="278">
        <v>2.8999999999999998E-3</v>
      </c>
      <c r="QK20" s="278">
        <v>3.5000000000000001E-3</v>
      </c>
      <c r="QL20" s="278">
        <v>2.5999999999999999E-3</v>
      </c>
      <c r="QM20" s="278">
        <v>2.8E-3</v>
      </c>
      <c r="QN20" s="278">
        <v>3.3999999999999998E-3</v>
      </c>
      <c r="QO20" s="278">
        <v>3.3E-3</v>
      </c>
      <c r="QP20" s="278">
        <v>3.3999999999999998E-3</v>
      </c>
      <c r="QQ20" s="278">
        <v>4.0000000000000001E-3</v>
      </c>
      <c r="QR20" s="278">
        <v>4.3E-3</v>
      </c>
      <c r="QS20" s="278">
        <v>2.3999999999999998E-3</v>
      </c>
      <c r="QT20" s="278">
        <v>3.0000000000000001E-3</v>
      </c>
      <c r="QU20" s="278">
        <v>4.0000000000000001E-3</v>
      </c>
      <c r="QV20" s="278">
        <v>4.1999999999999997E-3</v>
      </c>
      <c r="QW20" s="278">
        <v>4.0000000000000001E-3</v>
      </c>
      <c r="QX20" s="278">
        <v>4.0000000000000001E-3</v>
      </c>
      <c r="QY20" s="278">
        <v>7.4999999999999997E-3</v>
      </c>
      <c r="QZ20" s="278">
        <v>7.0000000000000001E-3</v>
      </c>
      <c r="RA20" s="278">
        <v>2.5000000000000001E-3</v>
      </c>
      <c r="RB20" s="278">
        <v>2.3999999999999998E-3</v>
      </c>
      <c r="RC20" s="278">
        <v>2.3999999999999998E-3</v>
      </c>
    </row>
    <row r="21" spans="1:471">
      <c r="A21">
        <v>20</v>
      </c>
      <c r="B21" s="276" t="s">
        <v>672</v>
      </c>
      <c r="C21" s="276"/>
      <c r="D21" s="276"/>
      <c r="E21" s="276"/>
      <c r="F21" s="276"/>
      <c r="G21" s="276"/>
      <c r="H21" s="301">
        <v>0</v>
      </c>
      <c r="I21" s="301">
        <v>0</v>
      </c>
      <c r="J21" s="301">
        <v>0</v>
      </c>
      <c r="K21" s="301">
        <v>0</v>
      </c>
      <c r="L21" s="301">
        <v>0</v>
      </c>
      <c r="M21" s="301">
        <v>0</v>
      </c>
      <c r="N21" s="301">
        <v>0</v>
      </c>
      <c r="O21" s="301">
        <v>0</v>
      </c>
      <c r="P21" s="301">
        <v>0</v>
      </c>
      <c r="Q21" s="301">
        <v>0</v>
      </c>
      <c r="R21" s="301">
        <v>0</v>
      </c>
      <c r="S21" s="301">
        <v>0</v>
      </c>
      <c r="T21" s="301">
        <v>0</v>
      </c>
      <c r="U21" s="301">
        <v>0</v>
      </c>
      <c r="V21" s="301">
        <v>0</v>
      </c>
      <c r="W21" s="301">
        <v>0</v>
      </c>
      <c r="X21" s="301">
        <v>0</v>
      </c>
      <c r="Y21" s="301">
        <v>0</v>
      </c>
      <c r="Z21" s="301">
        <v>0</v>
      </c>
      <c r="AA21" s="301">
        <v>0</v>
      </c>
      <c r="AB21" s="301">
        <v>0</v>
      </c>
      <c r="AC21" s="301">
        <v>0</v>
      </c>
      <c r="AD21" s="301">
        <v>0</v>
      </c>
      <c r="AE21" s="301">
        <v>0</v>
      </c>
      <c r="AF21" s="301">
        <v>0</v>
      </c>
      <c r="AG21" s="301">
        <v>0</v>
      </c>
      <c r="AH21" s="301">
        <v>0</v>
      </c>
      <c r="AI21" s="301">
        <v>0</v>
      </c>
      <c r="AJ21" s="301">
        <v>0</v>
      </c>
      <c r="AK21" s="278">
        <v>4.1000000000000003E-3</v>
      </c>
      <c r="AL21" s="278">
        <v>3.8999999999999998E-3</v>
      </c>
      <c r="AM21" s="278">
        <v>4.0000000000000001E-3</v>
      </c>
      <c r="AN21" s="278">
        <v>4.0000000000000001E-3</v>
      </c>
      <c r="AO21" s="278">
        <v>4.4999999999999997E-3</v>
      </c>
      <c r="AP21" s="278">
        <v>3.8E-3</v>
      </c>
      <c r="AQ21" s="278">
        <v>4.4000000000000003E-3</v>
      </c>
      <c r="AR21" s="278">
        <v>4.1999999999999997E-3</v>
      </c>
      <c r="AS21" s="278">
        <v>5.3E-3</v>
      </c>
      <c r="AT21" s="278">
        <v>3.8999999999999998E-3</v>
      </c>
      <c r="AU21" s="278">
        <v>4.1999999999999997E-3</v>
      </c>
      <c r="AV21" s="278">
        <v>5.7000000000000002E-3</v>
      </c>
      <c r="AW21" s="278">
        <v>5.1999999999999998E-3</v>
      </c>
      <c r="AX21" s="278">
        <v>6.4000000000000003E-3</v>
      </c>
      <c r="AY21" s="278">
        <v>5.0000000000000001E-3</v>
      </c>
      <c r="AZ21" s="278">
        <v>4.4000000000000003E-3</v>
      </c>
      <c r="BA21" s="278">
        <v>4.1000000000000003E-3</v>
      </c>
      <c r="BB21" s="278">
        <v>4.8999999999999998E-3</v>
      </c>
      <c r="BC21" s="278">
        <v>7.1999999999999998E-3</v>
      </c>
      <c r="BD21" s="278">
        <v>6.8999999999999999E-3</v>
      </c>
      <c r="BE21" s="278">
        <v>8.0000000000000002E-3</v>
      </c>
      <c r="BF21" s="278">
        <v>5.8999999999999999E-3</v>
      </c>
      <c r="BG21" s="278">
        <v>8.2000000000000007E-3</v>
      </c>
      <c r="BH21" s="278">
        <v>4.4000000000000003E-3</v>
      </c>
      <c r="BI21" s="278">
        <v>4.4999999999999997E-3</v>
      </c>
      <c r="BJ21" s="278">
        <v>6.4000000000000003E-3</v>
      </c>
      <c r="BK21" s="278">
        <v>6.4000000000000003E-3</v>
      </c>
      <c r="BL21" s="278">
        <v>8.0999999999999996E-3</v>
      </c>
      <c r="BM21" s="278">
        <v>4.8999999999999998E-3</v>
      </c>
      <c r="BN21" s="278">
        <v>6.7000000000000002E-3</v>
      </c>
      <c r="BO21" s="278">
        <v>4.0000000000000001E-3</v>
      </c>
      <c r="BP21" s="278">
        <v>4.4999999999999997E-3</v>
      </c>
      <c r="BQ21" s="278">
        <v>5.1000000000000004E-3</v>
      </c>
      <c r="BR21" s="278">
        <v>5.7000000000000002E-3</v>
      </c>
      <c r="BS21" s="278">
        <v>6.1000000000000004E-3</v>
      </c>
      <c r="BT21" s="278">
        <v>5.7000000000000002E-3</v>
      </c>
      <c r="BU21" s="278">
        <v>4.4000000000000003E-3</v>
      </c>
      <c r="BV21" s="278">
        <v>3.5999999999999999E-3</v>
      </c>
      <c r="BW21" s="278">
        <v>4.1999999999999997E-3</v>
      </c>
      <c r="BX21" s="278">
        <v>5.7999999999999996E-3</v>
      </c>
      <c r="BY21" s="278">
        <v>3.8999999999999998E-3</v>
      </c>
      <c r="BZ21" s="278">
        <v>4.4999999999999997E-3</v>
      </c>
      <c r="CA21" s="278">
        <v>6.4999999999999997E-3</v>
      </c>
      <c r="CB21" s="278">
        <v>5.1000000000000004E-3</v>
      </c>
      <c r="CC21" s="278">
        <v>3.5999999999999999E-3</v>
      </c>
      <c r="CD21" s="278">
        <v>5.1999999999999998E-3</v>
      </c>
      <c r="CE21" s="278">
        <v>5.4000000000000003E-3</v>
      </c>
      <c r="CF21" s="278">
        <v>4.4000000000000003E-3</v>
      </c>
      <c r="CG21" s="278">
        <v>7.7000000000000002E-3</v>
      </c>
      <c r="CH21" s="278">
        <v>6.4999999999999997E-3</v>
      </c>
      <c r="CI21" s="278">
        <v>7.1000000000000004E-3</v>
      </c>
      <c r="CJ21" s="278">
        <v>3.8E-3</v>
      </c>
      <c r="CK21" s="278">
        <v>4.8999999999999998E-3</v>
      </c>
      <c r="CL21" s="278">
        <v>6.1000000000000004E-3</v>
      </c>
      <c r="CM21" s="278">
        <v>5.4999999999999997E-3</v>
      </c>
      <c r="CN21" s="278">
        <v>4.5999999999999999E-3</v>
      </c>
      <c r="CO21" s="278">
        <v>7.4999999999999997E-3</v>
      </c>
      <c r="CP21" s="278">
        <v>6.7000000000000002E-3</v>
      </c>
      <c r="CQ21" s="278">
        <v>4.0000000000000001E-3</v>
      </c>
      <c r="CR21" s="278">
        <v>4.4999999999999997E-3</v>
      </c>
      <c r="CS21" s="278">
        <v>6.0000000000000001E-3</v>
      </c>
      <c r="CT21" s="278">
        <v>5.4000000000000003E-3</v>
      </c>
      <c r="CU21" s="278">
        <v>4.7999999999999996E-3</v>
      </c>
      <c r="CV21" s="278">
        <v>6.4000000000000003E-3</v>
      </c>
      <c r="CW21" s="278">
        <v>6.0000000000000001E-3</v>
      </c>
      <c r="CX21" s="278">
        <v>3.2000000000000002E-3</v>
      </c>
      <c r="CY21" s="278">
        <v>3.0999999999999999E-3</v>
      </c>
      <c r="CZ21" s="278">
        <v>4.0000000000000001E-3</v>
      </c>
      <c r="DA21" s="278">
        <v>4.4000000000000003E-3</v>
      </c>
      <c r="DB21" s="278">
        <v>5.1999999999999998E-3</v>
      </c>
      <c r="DC21" s="278">
        <v>5.0000000000000001E-3</v>
      </c>
      <c r="DD21" s="278">
        <v>5.1999999999999998E-3</v>
      </c>
      <c r="DE21" s="278">
        <v>3.0000000000000001E-3</v>
      </c>
      <c r="DF21" s="278">
        <v>4.0000000000000001E-3</v>
      </c>
      <c r="DG21" s="278">
        <v>5.1999999999999998E-3</v>
      </c>
      <c r="DH21" s="278">
        <v>4.4999999999999997E-3</v>
      </c>
      <c r="DI21" s="278">
        <v>4.7999999999999996E-3</v>
      </c>
      <c r="DJ21" s="278">
        <v>5.0000000000000001E-3</v>
      </c>
      <c r="DK21" s="278">
        <v>5.1999999999999998E-3</v>
      </c>
      <c r="DL21" s="278">
        <v>3.0999999999999999E-3</v>
      </c>
      <c r="DM21" s="278">
        <v>3.3999999999999998E-3</v>
      </c>
      <c r="DN21" s="278">
        <v>3.3E-3</v>
      </c>
      <c r="DO21" s="278">
        <v>3.5999999999999999E-3</v>
      </c>
      <c r="DP21" s="278">
        <v>6.4999999999999997E-3</v>
      </c>
      <c r="DQ21" s="278">
        <v>6.1000000000000004E-3</v>
      </c>
      <c r="DR21" s="278">
        <v>5.8999999999999999E-3</v>
      </c>
      <c r="DS21" s="278">
        <v>3.8E-3</v>
      </c>
      <c r="DT21" s="278">
        <v>4.3E-3</v>
      </c>
      <c r="DU21" s="278">
        <v>5.1000000000000004E-3</v>
      </c>
      <c r="DV21" s="278">
        <v>6.1999999999999998E-3</v>
      </c>
      <c r="DW21" s="278">
        <v>5.7999999999999996E-3</v>
      </c>
      <c r="DX21" s="278">
        <v>4.1000000000000003E-3</v>
      </c>
      <c r="DY21" s="278">
        <v>3.2000000000000002E-3</v>
      </c>
      <c r="DZ21" s="278">
        <v>3.8E-3</v>
      </c>
      <c r="EA21" s="278">
        <v>4.7999999999999996E-3</v>
      </c>
      <c r="EB21" s="278">
        <v>5.0000000000000001E-3</v>
      </c>
      <c r="EC21" s="278">
        <v>4.8999999999999998E-3</v>
      </c>
      <c r="ED21" s="278">
        <v>5.1999999999999998E-3</v>
      </c>
      <c r="EE21" s="278">
        <v>4.5999999999999999E-3</v>
      </c>
      <c r="EF21" s="278">
        <v>5.3E-3</v>
      </c>
      <c r="EG21" s="278">
        <v>4.1999999999999997E-3</v>
      </c>
      <c r="EH21" s="278">
        <v>4.4000000000000003E-3</v>
      </c>
      <c r="EI21" s="278">
        <v>5.7999999999999996E-3</v>
      </c>
      <c r="EJ21" s="278">
        <v>6.1000000000000004E-3</v>
      </c>
      <c r="EK21" s="278">
        <v>7.0000000000000001E-3</v>
      </c>
      <c r="EL21" s="278">
        <v>5.7999999999999996E-3</v>
      </c>
      <c r="EM21" s="278">
        <v>6.8999999999999999E-3</v>
      </c>
      <c r="EN21" s="278">
        <v>4.1999999999999997E-3</v>
      </c>
      <c r="EO21" s="278">
        <v>5.3E-3</v>
      </c>
      <c r="EP21" s="278">
        <v>6.4000000000000003E-3</v>
      </c>
      <c r="EQ21" s="278">
        <v>7.1000000000000004E-3</v>
      </c>
      <c r="ER21" s="278">
        <v>9.4999999999999998E-3</v>
      </c>
      <c r="ES21" s="278">
        <v>6.7999999999999996E-3</v>
      </c>
      <c r="ET21" s="278">
        <v>8.0999999999999996E-3</v>
      </c>
      <c r="EU21" s="278">
        <v>5.3E-3</v>
      </c>
      <c r="EV21" s="278">
        <v>7.4999999999999997E-3</v>
      </c>
      <c r="EW21" s="278">
        <v>7.6E-3</v>
      </c>
      <c r="EX21" s="278">
        <v>6.7000000000000002E-3</v>
      </c>
      <c r="EY21" s="278">
        <v>8.3999999999999995E-3</v>
      </c>
      <c r="EZ21" s="278">
        <v>7.4999999999999997E-3</v>
      </c>
      <c r="FA21" s="278">
        <v>9.5999999999999992E-3</v>
      </c>
      <c r="FB21" s="278">
        <v>6.7999999999999996E-3</v>
      </c>
      <c r="FC21" s="278">
        <v>7.7000000000000002E-3</v>
      </c>
      <c r="FD21" s="278">
        <v>8.3000000000000001E-3</v>
      </c>
      <c r="FE21" s="278">
        <v>4.1000000000000003E-3</v>
      </c>
      <c r="FF21" s="278">
        <v>4.5999999999999999E-3</v>
      </c>
      <c r="FG21" s="278">
        <v>4.4999999999999997E-3</v>
      </c>
      <c r="FH21" s="278">
        <v>4.3E-3</v>
      </c>
      <c r="FI21" s="278">
        <v>4.5999999999999999E-3</v>
      </c>
      <c r="FJ21" s="278">
        <v>4.4000000000000003E-3</v>
      </c>
      <c r="FK21" s="278">
        <v>4.4000000000000003E-3</v>
      </c>
      <c r="FL21" s="278">
        <v>4.4000000000000003E-3</v>
      </c>
      <c r="FM21" s="278">
        <v>4.4000000000000003E-3</v>
      </c>
      <c r="FN21" s="278">
        <v>4.4000000000000003E-3</v>
      </c>
      <c r="FO21" s="278">
        <v>4.0000000000000001E-3</v>
      </c>
      <c r="FP21" s="278">
        <v>4.5999999999999999E-3</v>
      </c>
      <c r="FQ21" s="278">
        <v>3.5000000000000001E-3</v>
      </c>
      <c r="FR21" s="278">
        <v>3.8E-3</v>
      </c>
      <c r="FS21" s="278">
        <v>3.7000000000000002E-3</v>
      </c>
      <c r="FT21" s="278">
        <v>3.5000000000000001E-3</v>
      </c>
      <c r="FU21" s="278">
        <v>3.7000000000000002E-3</v>
      </c>
      <c r="FV21" s="278">
        <v>4.7000000000000002E-3</v>
      </c>
      <c r="FW21" s="278">
        <v>4.5999999999999999E-3</v>
      </c>
      <c r="FX21" s="278">
        <v>4.4000000000000003E-3</v>
      </c>
      <c r="FY21" s="278">
        <v>4.0000000000000001E-3</v>
      </c>
      <c r="FZ21" s="278">
        <v>5.0000000000000001E-3</v>
      </c>
      <c r="GA21" s="278">
        <v>4.3E-3</v>
      </c>
      <c r="GB21" s="278">
        <v>4.3E-3</v>
      </c>
      <c r="GC21" s="278">
        <v>5.5999999999999999E-3</v>
      </c>
      <c r="GD21" s="278">
        <v>6.1999999999999998E-3</v>
      </c>
      <c r="GE21" s="278">
        <v>6.7000000000000002E-3</v>
      </c>
      <c r="GF21" s="278">
        <v>6.3E-3</v>
      </c>
      <c r="GG21" s="278">
        <v>4.7999999999999996E-3</v>
      </c>
      <c r="GH21" s="278">
        <v>4.7999999999999996E-3</v>
      </c>
      <c r="GI21" s="278">
        <v>4.4000000000000003E-3</v>
      </c>
      <c r="GJ21" s="278">
        <v>5.1999999999999998E-3</v>
      </c>
      <c r="GK21" s="278">
        <v>4.8999999999999998E-3</v>
      </c>
      <c r="GL21" s="278">
        <v>5.1999999999999998E-3</v>
      </c>
      <c r="GM21" s="278">
        <v>6.0000000000000001E-3</v>
      </c>
      <c r="GN21" s="278">
        <v>5.7000000000000002E-3</v>
      </c>
      <c r="GO21" s="278">
        <v>6.6E-3</v>
      </c>
      <c r="GP21" s="278">
        <v>7.1999999999999998E-3</v>
      </c>
      <c r="GQ21" s="278">
        <v>6.3E-3</v>
      </c>
      <c r="GR21" s="278">
        <v>6.4000000000000003E-3</v>
      </c>
      <c r="GS21" s="278">
        <v>7.4999999999999997E-3</v>
      </c>
      <c r="GT21" s="278">
        <v>8.6999999999999994E-3</v>
      </c>
      <c r="GU21" s="278">
        <v>6.6E-3</v>
      </c>
      <c r="GV21" s="278">
        <v>8.3000000000000001E-3</v>
      </c>
      <c r="GW21" s="278">
        <v>6.1999999999999998E-3</v>
      </c>
      <c r="GX21" s="278">
        <v>7.0000000000000001E-3</v>
      </c>
      <c r="GY21" s="278">
        <v>7.1000000000000004E-3</v>
      </c>
      <c r="GZ21" s="278">
        <v>6.8999999999999999E-3</v>
      </c>
      <c r="HA21" s="301">
        <v>0.01</v>
      </c>
      <c r="HB21" s="278">
        <v>8.3999999999999995E-3</v>
      </c>
      <c r="HC21" s="278">
        <v>7.7000000000000002E-3</v>
      </c>
      <c r="HD21" s="278">
        <v>4.8999999999999998E-3</v>
      </c>
      <c r="HE21" s="278">
        <v>8.2000000000000007E-3</v>
      </c>
      <c r="HF21" s="278">
        <v>6.7000000000000002E-3</v>
      </c>
      <c r="HG21" s="278">
        <v>7.7000000000000002E-3</v>
      </c>
      <c r="HH21" s="278">
        <v>6.8999999999999999E-3</v>
      </c>
      <c r="HI21" s="278">
        <v>8.8999999999999999E-3</v>
      </c>
      <c r="HJ21" s="278">
        <v>8.6E-3</v>
      </c>
      <c r="HK21" s="278">
        <v>6.6E-3</v>
      </c>
      <c r="HL21" s="278">
        <v>8.0000000000000002E-3</v>
      </c>
      <c r="HM21" s="278">
        <v>7.0000000000000001E-3</v>
      </c>
      <c r="HN21" s="278">
        <v>5.4000000000000003E-3</v>
      </c>
      <c r="HO21" s="278">
        <v>6.4000000000000003E-3</v>
      </c>
      <c r="HP21" s="278">
        <v>6.6E-3</v>
      </c>
      <c r="HR21" s="276"/>
      <c r="HS21" s="278">
        <v>7.9000000000000008E-3</v>
      </c>
      <c r="HT21" s="278">
        <v>7.4999999999999997E-3</v>
      </c>
      <c r="HU21" s="278">
        <v>7.1999999999999998E-3</v>
      </c>
      <c r="HV21" s="278">
        <v>5.1999999999999998E-3</v>
      </c>
      <c r="HW21" s="278">
        <v>6.7000000000000002E-3</v>
      </c>
      <c r="HX21" s="278">
        <v>8.8999999999999999E-3</v>
      </c>
      <c r="HY21" s="278">
        <v>8.0000000000000002E-3</v>
      </c>
      <c r="HZ21" s="278">
        <v>6.7000000000000002E-3</v>
      </c>
      <c r="IA21" s="301">
        <v>0.01</v>
      </c>
      <c r="IB21" s="278">
        <v>6.7999999999999996E-3</v>
      </c>
      <c r="IC21" s="278">
        <v>5.7999999999999996E-3</v>
      </c>
      <c r="ID21" s="278">
        <v>7.1999999999999998E-3</v>
      </c>
      <c r="IE21" s="278">
        <v>8.9999999999999993E-3</v>
      </c>
      <c r="IF21" s="278">
        <v>8.8000000000000005E-3</v>
      </c>
      <c r="IG21" s="278">
        <v>1.01E-2</v>
      </c>
      <c r="IH21" s="278">
        <v>7.1999999999999998E-3</v>
      </c>
      <c r="II21" s="278">
        <v>9.5999999999999992E-3</v>
      </c>
      <c r="IJ21" s="278">
        <v>6.6E-3</v>
      </c>
      <c r="IK21" s="278">
        <v>7.9000000000000008E-3</v>
      </c>
      <c r="IL21" s="278">
        <v>9.4000000000000004E-3</v>
      </c>
      <c r="IM21" s="278">
        <v>1.0999999999999999E-2</v>
      </c>
      <c r="IN21" s="278">
        <v>9.2999999999999992E-3</v>
      </c>
      <c r="IO21" s="278">
        <v>8.6999999999999994E-3</v>
      </c>
      <c r="IP21" s="278">
        <v>9.1000000000000004E-3</v>
      </c>
      <c r="IQ21" s="278">
        <v>5.7000000000000002E-3</v>
      </c>
      <c r="IR21" s="278">
        <v>6.7999999999999996E-3</v>
      </c>
      <c r="IS21" s="278">
        <v>9.4000000000000004E-3</v>
      </c>
      <c r="IT21" s="278">
        <v>7.6E-3</v>
      </c>
      <c r="IU21" s="278">
        <v>6.4999999999999997E-3</v>
      </c>
      <c r="IV21" s="278">
        <v>6.6E-3</v>
      </c>
      <c r="IW21" s="278">
        <v>8.3000000000000001E-3</v>
      </c>
      <c r="IX21" s="278">
        <v>5.4000000000000003E-3</v>
      </c>
      <c r="IY21" s="278">
        <v>6.1000000000000004E-3</v>
      </c>
      <c r="IZ21" s="278">
        <v>7.7000000000000002E-3</v>
      </c>
      <c r="JA21" s="278">
        <v>8.0000000000000002E-3</v>
      </c>
      <c r="JB21" s="278">
        <v>1.09E-2</v>
      </c>
      <c r="JC21" s="278">
        <v>8.9999999999999993E-3</v>
      </c>
      <c r="JD21" s="278">
        <v>8.8000000000000005E-3</v>
      </c>
      <c r="JE21" s="278">
        <v>6.0000000000000001E-3</v>
      </c>
      <c r="JF21" s="278">
        <v>7.1999999999999998E-3</v>
      </c>
      <c r="JG21" s="278">
        <v>8.6E-3</v>
      </c>
      <c r="JH21" s="278">
        <v>8.6E-3</v>
      </c>
      <c r="JI21" s="278">
        <v>6.6E-3</v>
      </c>
      <c r="JJ21" s="278">
        <v>6.8999999999999999E-3</v>
      </c>
      <c r="JK21" s="278">
        <v>8.8000000000000005E-3</v>
      </c>
      <c r="JL21" s="278">
        <v>6.0000000000000001E-3</v>
      </c>
      <c r="JM21" s="278">
        <v>6.7999999999999996E-3</v>
      </c>
      <c r="JN21" s="278">
        <v>8.0000000000000002E-3</v>
      </c>
      <c r="JO21" s="278">
        <v>8.2000000000000007E-3</v>
      </c>
      <c r="JP21" s="278">
        <v>6.7999999999999996E-3</v>
      </c>
      <c r="JQ21" s="278">
        <v>8.6999999999999994E-3</v>
      </c>
      <c r="JR21" s="278">
        <v>7.1000000000000004E-3</v>
      </c>
      <c r="JS21" s="278">
        <v>5.5999999999999999E-3</v>
      </c>
      <c r="JT21" s="278">
        <v>6.8999999999999999E-3</v>
      </c>
      <c r="JU21" s="278">
        <v>8.9999999999999993E-3</v>
      </c>
      <c r="JV21" s="278">
        <v>8.0999999999999996E-3</v>
      </c>
      <c r="JW21" s="278">
        <v>8.5000000000000006E-3</v>
      </c>
      <c r="JX21" s="278">
        <v>7.4000000000000003E-3</v>
      </c>
      <c r="JY21" s="278">
        <v>6.8999999999999999E-3</v>
      </c>
      <c r="JZ21" s="278">
        <v>5.1999999999999998E-3</v>
      </c>
      <c r="KA21" s="278">
        <v>6.3E-3</v>
      </c>
      <c r="KB21" s="278">
        <v>7.3000000000000001E-3</v>
      </c>
      <c r="KC21" s="278">
        <v>6.8999999999999999E-3</v>
      </c>
      <c r="KD21" s="278">
        <v>8.0000000000000002E-3</v>
      </c>
      <c r="KE21" s="278">
        <v>6.6E-3</v>
      </c>
      <c r="KF21" s="278">
        <v>7.1000000000000004E-3</v>
      </c>
      <c r="KG21" s="278">
        <v>5.3E-3</v>
      </c>
      <c r="KH21" s="278">
        <v>5.7000000000000002E-3</v>
      </c>
      <c r="KI21" s="278">
        <v>8.3000000000000001E-3</v>
      </c>
      <c r="KJ21" s="278">
        <v>8.0999999999999996E-3</v>
      </c>
      <c r="KK21" s="278">
        <v>8.2000000000000007E-3</v>
      </c>
      <c r="KL21" s="278">
        <v>6.4999999999999997E-3</v>
      </c>
      <c r="KM21" s="278">
        <v>8.0000000000000002E-3</v>
      </c>
      <c r="KN21" s="278">
        <v>4.4999999999999997E-3</v>
      </c>
      <c r="KO21" s="278">
        <v>5.7000000000000002E-3</v>
      </c>
      <c r="KP21" s="278">
        <v>7.1999999999999998E-3</v>
      </c>
      <c r="KQ21" s="278">
        <v>6.1000000000000004E-3</v>
      </c>
      <c r="KR21" s="278">
        <v>7.1000000000000004E-3</v>
      </c>
      <c r="KS21" s="278">
        <v>6.4000000000000003E-3</v>
      </c>
      <c r="KT21" s="278">
        <v>7.7000000000000002E-3</v>
      </c>
      <c r="KU21" s="278">
        <v>4.4999999999999997E-3</v>
      </c>
      <c r="KV21" s="278">
        <v>5.7000000000000002E-3</v>
      </c>
      <c r="KW21" s="278">
        <v>6.4000000000000003E-3</v>
      </c>
      <c r="KX21" s="278">
        <v>6.1000000000000004E-3</v>
      </c>
      <c r="KY21" s="278">
        <v>6.7000000000000002E-3</v>
      </c>
      <c r="KZ21" s="278">
        <v>3.3E-3</v>
      </c>
      <c r="LA21" s="278">
        <v>3.7000000000000002E-3</v>
      </c>
      <c r="LB21" s="278">
        <v>4.4000000000000003E-3</v>
      </c>
      <c r="LC21" s="278">
        <v>4.7000000000000002E-3</v>
      </c>
      <c r="LD21" s="278">
        <v>4.1000000000000003E-3</v>
      </c>
      <c r="LE21" s="278">
        <v>3.8E-3</v>
      </c>
      <c r="LF21" s="278">
        <v>4.4999999999999997E-3</v>
      </c>
      <c r="LG21" s="278">
        <v>5.7999999999999996E-3</v>
      </c>
      <c r="LH21" s="278">
        <v>6.4999999999999997E-3</v>
      </c>
      <c r="LI21" s="278">
        <v>5.3E-3</v>
      </c>
      <c r="LJ21" s="278">
        <v>4.1999999999999997E-3</v>
      </c>
      <c r="LK21" s="278">
        <v>5.5999999999999999E-3</v>
      </c>
      <c r="LL21" s="278">
        <v>3.7000000000000002E-3</v>
      </c>
      <c r="LM21" s="278">
        <v>3.0000000000000001E-3</v>
      </c>
      <c r="LN21" s="278">
        <v>4.4000000000000003E-3</v>
      </c>
      <c r="LO21" s="278">
        <v>6.3E-3</v>
      </c>
      <c r="LP21" s="278">
        <v>4.7999999999999996E-3</v>
      </c>
      <c r="LQ21" s="278">
        <v>5.0000000000000001E-3</v>
      </c>
      <c r="LR21" s="278">
        <v>6.8999999999999999E-3</v>
      </c>
      <c r="LS21" s="278">
        <v>6.4000000000000003E-3</v>
      </c>
      <c r="LT21" s="278">
        <v>4.8999999999999998E-3</v>
      </c>
      <c r="LU21" s="278">
        <v>5.1000000000000004E-3</v>
      </c>
      <c r="LV21" s="278">
        <v>6.8999999999999999E-3</v>
      </c>
      <c r="LW21" s="278">
        <v>4.0000000000000001E-3</v>
      </c>
      <c r="LX21" s="278">
        <v>5.7999999999999996E-3</v>
      </c>
      <c r="LY21" s="278">
        <v>7.4999999999999997E-3</v>
      </c>
      <c r="LZ21" s="278">
        <v>5.1000000000000004E-3</v>
      </c>
      <c r="MA21" s="278">
        <v>4.1000000000000003E-3</v>
      </c>
      <c r="MB21" s="278">
        <v>4.4999999999999997E-3</v>
      </c>
      <c r="MC21" s="278">
        <v>3.3E-3</v>
      </c>
      <c r="MD21" s="278">
        <v>4.4000000000000003E-3</v>
      </c>
      <c r="ME21" s="278">
        <v>5.0000000000000001E-3</v>
      </c>
      <c r="MF21" s="278">
        <v>6.7000000000000002E-3</v>
      </c>
      <c r="MG21" s="278">
        <v>6.1999999999999998E-3</v>
      </c>
      <c r="MH21" s="278">
        <v>7.9000000000000008E-3</v>
      </c>
      <c r="MI21" s="278">
        <v>8.8000000000000005E-3</v>
      </c>
      <c r="MJ21" s="278">
        <v>5.8999999999999999E-3</v>
      </c>
      <c r="MK21" s="278">
        <v>4.5999999999999999E-3</v>
      </c>
      <c r="ML21" s="278">
        <v>4.1999999999999997E-3</v>
      </c>
      <c r="MM21" s="278">
        <v>4.8999999999999998E-3</v>
      </c>
      <c r="MN21" s="278">
        <v>4.1000000000000003E-3</v>
      </c>
      <c r="MO21" s="278">
        <v>4.4000000000000003E-3</v>
      </c>
      <c r="MP21" s="278">
        <v>4.7000000000000002E-3</v>
      </c>
      <c r="MQ21" s="278">
        <v>4.5999999999999999E-3</v>
      </c>
      <c r="MR21" s="278">
        <v>4.5999999999999999E-3</v>
      </c>
      <c r="MS21" s="278">
        <v>4.4000000000000003E-3</v>
      </c>
      <c r="MT21" s="278">
        <v>4.8999999999999998E-3</v>
      </c>
      <c r="MU21" s="278">
        <v>4.7000000000000002E-3</v>
      </c>
      <c r="MV21" s="278">
        <v>5.3E-3</v>
      </c>
      <c r="MW21" s="278">
        <v>5.5999999999999999E-3</v>
      </c>
      <c r="MX21" s="278">
        <v>6.0000000000000001E-3</v>
      </c>
      <c r="MY21" s="278">
        <v>5.4999999999999997E-3</v>
      </c>
      <c r="MZ21" s="278">
        <v>5.0000000000000001E-3</v>
      </c>
      <c r="NA21" s="278">
        <v>5.4999999999999997E-3</v>
      </c>
      <c r="NB21" s="278">
        <v>5.0000000000000001E-3</v>
      </c>
      <c r="NC21" s="278">
        <v>5.7999999999999996E-3</v>
      </c>
      <c r="ND21" s="278">
        <v>5.8999999999999999E-3</v>
      </c>
      <c r="NE21" s="278">
        <v>5.5999999999999999E-3</v>
      </c>
      <c r="NF21" s="278">
        <v>5.4999999999999997E-3</v>
      </c>
      <c r="NG21" s="278">
        <v>6.4000000000000003E-3</v>
      </c>
      <c r="NH21" s="278">
        <v>5.7999999999999996E-3</v>
      </c>
      <c r="NI21" s="278">
        <v>5.5999999999999999E-3</v>
      </c>
      <c r="NJ21" s="278">
        <v>6.1000000000000004E-3</v>
      </c>
      <c r="NK21" s="278">
        <v>6.1999999999999998E-3</v>
      </c>
      <c r="NL21" s="278">
        <v>6.4000000000000003E-3</v>
      </c>
      <c r="NM21" s="278">
        <v>6.7000000000000002E-3</v>
      </c>
      <c r="NN21" s="278">
        <v>6.4000000000000003E-3</v>
      </c>
      <c r="NO21" s="278">
        <v>6.4999999999999997E-3</v>
      </c>
      <c r="NP21" s="278">
        <v>6.0000000000000001E-3</v>
      </c>
      <c r="NQ21" s="278">
        <v>6.6E-3</v>
      </c>
      <c r="NR21" s="278">
        <v>6.1000000000000004E-3</v>
      </c>
      <c r="NS21" s="278">
        <v>6.1999999999999998E-3</v>
      </c>
      <c r="NT21" s="278">
        <v>6.3E-3</v>
      </c>
      <c r="NU21" s="278">
        <v>6.1999999999999998E-3</v>
      </c>
      <c r="NV21" s="278">
        <v>7.0000000000000001E-3</v>
      </c>
      <c r="NW21" s="278">
        <v>6.3E-3</v>
      </c>
      <c r="NX21" s="278">
        <v>5.8999999999999999E-3</v>
      </c>
      <c r="NY21" s="278">
        <v>5.7000000000000002E-3</v>
      </c>
      <c r="NZ21" s="278">
        <v>5.5999999999999999E-3</v>
      </c>
      <c r="OA21" s="278">
        <v>5.3E-3</v>
      </c>
      <c r="OB21" s="278">
        <v>4.7999999999999996E-3</v>
      </c>
      <c r="OC21" s="278">
        <v>5.0000000000000001E-3</v>
      </c>
      <c r="OD21" s="278">
        <v>6.4999999999999997E-3</v>
      </c>
      <c r="OE21" s="278">
        <v>7.1999999999999998E-3</v>
      </c>
      <c r="OF21" s="278">
        <v>7.4000000000000003E-3</v>
      </c>
      <c r="OG21" s="278">
        <v>7.3000000000000001E-3</v>
      </c>
      <c r="OH21" s="278">
        <v>7.1999999999999998E-3</v>
      </c>
      <c r="OI21" s="278">
        <v>7.1000000000000004E-3</v>
      </c>
      <c r="OJ21" s="278">
        <v>1.01E-2</v>
      </c>
      <c r="OK21" s="278">
        <v>5.5999999999999999E-3</v>
      </c>
      <c r="OL21" s="278">
        <v>5.4999999999999997E-3</v>
      </c>
      <c r="OM21" s="278">
        <v>4.4000000000000003E-3</v>
      </c>
      <c r="ON21" s="278">
        <v>6.1999999999999998E-3</v>
      </c>
      <c r="OO21" s="278">
        <v>4.7999999999999996E-3</v>
      </c>
      <c r="OP21" s="278">
        <v>5.7000000000000002E-3</v>
      </c>
      <c r="OQ21" s="278">
        <v>5.7999999999999996E-3</v>
      </c>
      <c r="OR21" s="278">
        <v>4.7000000000000002E-3</v>
      </c>
      <c r="OS21" s="278">
        <v>5.1999999999999998E-3</v>
      </c>
      <c r="OT21" s="278">
        <v>5.7999999999999996E-3</v>
      </c>
      <c r="OU21" s="278">
        <v>5.8999999999999999E-3</v>
      </c>
      <c r="OV21" s="278">
        <v>5.7999999999999996E-3</v>
      </c>
      <c r="OW21" s="278">
        <v>5.4000000000000003E-3</v>
      </c>
      <c r="OX21" s="278">
        <v>7.4000000000000003E-3</v>
      </c>
      <c r="OY21" s="278">
        <v>7.0000000000000001E-3</v>
      </c>
      <c r="OZ21" s="278">
        <v>7.1999999999999998E-3</v>
      </c>
      <c r="PA21" s="278">
        <v>8.3000000000000001E-3</v>
      </c>
      <c r="PB21" s="278">
        <v>9.1999999999999998E-3</v>
      </c>
      <c r="PC21" s="278">
        <v>6.3E-3</v>
      </c>
      <c r="PD21" s="278">
        <v>7.0000000000000001E-3</v>
      </c>
      <c r="PE21" s="278">
        <v>1.0200000000000001E-2</v>
      </c>
      <c r="PF21" s="278">
        <v>9.4000000000000004E-3</v>
      </c>
      <c r="PG21" s="278">
        <v>9.7999999999999997E-3</v>
      </c>
      <c r="PH21" s="278">
        <v>1.1599999999999999E-2</v>
      </c>
      <c r="PI21" s="278">
        <v>9.7999999999999997E-3</v>
      </c>
      <c r="PJ21" s="278">
        <v>5.8999999999999999E-3</v>
      </c>
      <c r="PK21" s="278">
        <v>7.1999999999999998E-3</v>
      </c>
      <c r="PL21" s="278">
        <v>9.5999999999999992E-3</v>
      </c>
      <c r="PM21" s="278">
        <v>8.2000000000000007E-3</v>
      </c>
      <c r="PN21" s="278">
        <v>8.2000000000000007E-3</v>
      </c>
      <c r="PO21" s="278">
        <v>7.4999999999999997E-3</v>
      </c>
      <c r="PP21" s="278">
        <v>7.9000000000000008E-3</v>
      </c>
      <c r="PQ21" s="278">
        <v>5.8999999999999999E-3</v>
      </c>
      <c r="PR21" s="278">
        <v>6.1999999999999998E-3</v>
      </c>
      <c r="PS21" s="278">
        <v>8.8999999999999999E-3</v>
      </c>
      <c r="PT21" s="278">
        <v>6.4999999999999997E-3</v>
      </c>
      <c r="PU21" s="278">
        <v>7.4999999999999997E-3</v>
      </c>
      <c r="PV21" s="278">
        <v>7.7999999999999996E-3</v>
      </c>
      <c r="PW21" s="278">
        <v>4.5999999999999999E-3</v>
      </c>
      <c r="PX21" s="278">
        <v>5.7000000000000002E-3</v>
      </c>
      <c r="PY21" s="278">
        <v>5.7999999999999996E-3</v>
      </c>
      <c r="PZ21" s="278">
        <v>6.4000000000000003E-3</v>
      </c>
      <c r="QA21" s="278">
        <v>7.0000000000000001E-3</v>
      </c>
      <c r="QB21" s="278">
        <v>8.9999999999999993E-3</v>
      </c>
      <c r="QC21" s="278">
        <v>6.7999999999999996E-3</v>
      </c>
      <c r="QD21" s="278">
        <v>9.1000000000000004E-3</v>
      </c>
      <c r="QE21" s="278">
        <v>6.1000000000000004E-3</v>
      </c>
      <c r="QF21" s="278">
        <v>6.8999999999999999E-3</v>
      </c>
      <c r="QG21" s="278">
        <v>8.3999999999999995E-3</v>
      </c>
      <c r="QH21" s="278">
        <v>8.3999999999999995E-3</v>
      </c>
      <c r="QI21" s="278">
        <v>8.6999999999999994E-3</v>
      </c>
      <c r="QJ21" s="278">
        <v>1.01E-2</v>
      </c>
      <c r="QK21" s="278">
        <v>8.6999999999999994E-3</v>
      </c>
      <c r="QL21" s="278">
        <v>6.1999999999999998E-3</v>
      </c>
      <c r="QM21" s="278">
        <v>7.1999999999999998E-3</v>
      </c>
      <c r="QN21" s="278">
        <v>8.0000000000000002E-3</v>
      </c>
      <c r="QO21" s="278">
        <v>8.6E-3</v>
      </c>
      <c r="QP21" s="278">
        <v>7.9000000000000008E-3</v>
      </c>
      <c r="QQ21" s="278">
        <v>8.2000000000000007E-3</v>
      </c>
      <c r="QR21" s="278">
        <v>8.8000000000000005E-3</v>
      </c>
      <c r="QS21" s="278">
        <v>5.4999999999999997E-3</v>
      </c>
      <c r="QT21" s="278">
        <v>6.8999999999999999E-3</v>
      </c>
      <c r="QU21" s="278">
        <v>1.12E-2</v>
      </c>
      <c r="QV21" s="278">
        <v>6.8999999999999999E-3</v>
      </c>
      <c r="QW21" s="278">
        <v>8.3000000000000001E-3</v>
      </c>
      <c r="QX21" s="278">
        <v>7.9000000000000008E-3</v>
      </c>
      <c r="QY21" s="278">
        <v>2.63E-2</v>
      </c>
      <c r="QZ21" s="278">
        <v>2.7099999999999999E-2</v>
      </c>
      <c r="RA21" s="278">
        <v>5.0000000000000001E-3</v>
      </c>
      <c r="RB21" s="278">
        <v>5.4000000000000003E-3</v>
      </c>
      <c r="RC21" s="278">
        <v>5.7000000000000002E-3</v>
      </c>
    </row>
    <row r="22" spans="1:471">
      <c r="A22">
        <v>21</v>
      </c>
      <c r="B22" s="276" t="s">
        <v>673</v>
      </c>
      <c r="C22" s="276"/>
      <c r="D22" s="276"/>
      <c r="E22" s="276"/>
      <c r="F22" s="276"/>
      <c r="G22" s="276"/>
      <c r="H22" s="301">
        <v>0</v>
      </c>
      <c r="I22" s="301">
        <v>0</v>
      </c>
      <c r="J22" s="301">
        <v>0</v>
      </c>
      <c r="K22" s="301">
        <v>0</v>
      </c>
      <c r="L22" s="301">
        <v>0</v>
      </c>
      <c r="M22" s="301">
        <v>0</v>
      </c>
      <c r="N22" s="301">
        <v>0</v>
      </c>
      <c r="O22" s="301">
        <v>0</v>
      </c>
      <c r="P22" s="301">
        <v>0</v>
      </c>
      <c r="Q22" s="301">
        <v>0</v>
      </c>
      <c r="R22" s="301">
        <v>0</v>
      </c>
      <c r="S22" s="301">
        <v>0</v>
      </c>
      <c r="T22" s="301">
        <v>0</v>
      </c>
      <c r="U22" s="301">
        <v>0</v>
      </c>
      <c r="V22" s="301">
        <v>0</v>
      </c>
      <c r="W22" s="301">
        <v>0</v>
      </c>
      <c r="X22" s="301">
        <v>0</v>
      </c>
      <c r="Y22" s="301">
        <v>0</v>
      </c>
      <c r="Z22" s="301">
        <v>0</v>
      </c>
      <c r="AA22" s="301">
        <v>0</v>
      </c>
      <c r="AB22" s="301">
        <v>0</v>
      </c>
      <c r="AC22" s="301">
        <v>0</v>
      </c>
      <c r="AD22" s="301">
        <v>0</v>
      </c>
      <c r="AE22" s="301">
        <v>0</v>
      </c>
      <c r="AF22" s="301">
        <v>0</v>
      </c>
      <c r="AG22" s="301">
        <v>0</v>
      </c>
      <c r="AH22" s="301">
        <v>0</v>
      </c>
      <c r="AI22" s="301">
        <v>0</v>
      </c>
      <c r="AJ22" s="301">
        <v>0</v>
      </c>
      <c r="AK22" s="278">
        <v>1.8E-3</v>
      </c>
      <c r="AL22" s="278">
        <v>2E-3</v>
      </c>
      <c r="AM22" s="278">
        <v>2.5999999999999999E-3</v>
      </c>
      <c r="AN22" s="278">
        <v>2.3E-3</v>
      </c>
      <c r="AO22" s="278">
        <v>2.5000000000000001E-3</v>
      </c>
      <c r="AP22" s="278">
        <v>1.8E-3</v>
      </c>
      <c r="AQ22" s="278">
        <v>2.2000000000000001E-3</v>
      </c>
      <c r="AR22" s="278">
        <v>2.8E-3</v>
      </c>
      <c r="AS22" s="278">
        <v>2.8E-3</v>
      </c>
      <c r="AT22" s="278">
        <v>1.2999999999999999E-3</v>
      </c>
      <c r="AU22" s="278">
        <v>1.6000000000000001E-3</v>
      </c>
      <c r="AV22" s="278">
        <v>2E-3</v>
      </c>
      <c r="AW22" s="278">
        <v>2.2000000000000001E-3</v>
      </c>
      <c r="AX22" s="278">
        <v>3.3999999999999998E-3</v>
      </c>
      <c r="AY22" s="278">
        <v>4.1000000000000003E-3</v>
      </c>
      <c r="AZ22" s="278">
        <v>2.3999999999999998E-3</v>
      </c>
      <c r="BA22" s="278">
        <v>2.3E-3</v>
      </c>
      <c r="BB22" s="278">
        <v>2.3999999999999998E-3</v>
      </c>
      <c r="BC22" s="278">
        <v>2.5999999999999999E-3</v>
      </c>
      <c r="BD22" s="278">
        <v>4.1000000000000003E-3</v>
      </c>
      <c r="BE22" s="278">
        <v>4.1000000000000003E-3</v>
      </c>
      <c r="BF22" s="278">
        <v>5.7000000000000002E-3</v>
      </c>
      <c r="BG22" s="278">
        <v>5.3E-3</v>
      </c>
      <c r="BH22" s="278">
        <v>3.0000000000000001E-3</v>
      </c>
      <c r="BI22" s="278">
        <v>2.8E-3</v>
      </c>
      <c r="BJ22" s="278">
        <v>3.8E-3</v>
      </c>
      <c r="BK22" s="278">
        <v>4.4999999999999997E-3</v>
      </c>
      <c r="BL22" s="278">
        <v>4.7000000000000002E-3</v>
      </c>
      <c r="BM22" s="278">
        <v>3.3999999999999998E-3</v>
      </c>
      <c r="BN22" s="278">
        <v>3.0000000000000001E-3</v>
      </c>
      <c r="BO22" s="278">
        <v>2.3999999999999998E-3</v>
      </c>
      <c r="BP22" s="278">
        <v>2.2000000000000001E-3</v>
      </c>
      <c r="BQ22" s="278">
        <v>3.0999999999999999E-3</v>
      </c>
      <c r="BR22" s="278">
        <v>2.7000000000000001E-3</v>
      </c>
      <c r="BS22" s="278">
        <v>3.7000000000000002E-3</v>
      </c>
      <c r="BT22" s="278">
        <v>4.4999999999999997E-3</v>
      </c>
      <c r="BU22" s="278">
        <v>1.8E-3</v>
      </c>
      <c r="BV22" s="278">
        <v>1.5E-3</v>
      </c>
      <c r="BW22" s="278">
        <v>1.8E-3</v>
      </c>
      <c r="BX22" s="278">
        <v>2.0999999999999999E-3</v>
      </c>
      <c r="BY22" s="278">
        <v>2.5000000000000001E-3</v>
      </c>
      <c r="BZ22" s="278">
        <v>2.3E-3</v>
      </c>
      <c r="CA22" s="278">
        <v>3.3E-3</v>
      </c>
      <c r="CB22" s="278">
        <v>2.5999999999999999E-3</v>
      </c>
      <c r="CC22" s="278">
        <v>1.9E-3</v>
      </c>
      <c r="CD22" s="278">
        <v>1.8E-3</v>
      </c>
      <c r="CE22" s="278">
        <v>2.2000000000000001E-3</v>
      </c>
      <c r="CF22" s="278">
        <v>3.2000000000000002E-3</v>
      </c>
      <c r="CG22" s="278">
        <v>3.0999999999999999E-3</v>
      </c>
      <c r="CH22" s="278">
        <v>6.4000000000000003E-3</v>
      </c>
      <c r="CI22" s="278">
        <v>5.0000000000000001E-3</v>
      </c>
      <c r="CJ22" s="278">
        <v>4.1000000000000003E-3</v>
      </c>
      <c r="CK22" s="278">
        <v>4.3E-3</v>
      </c>
      <c r="CL22" s="278">
        <v>5.1999999999999998E-3</v>
      </c>
      <c r="CM22" s="278">
        <v>5.7999999999999996E-3</v>
      </c>
      <c r="CN22" s="278">
        <v>6.7000000000000002E-3</v>
      </c>
      <c r="CO22" s="278">
        <v>7.7999999999999996E-3</v>
      </c>
      <c r="CP22" s="278">
        <v>8.2000000000000007E-3</v>
      </c>
      <c r="CQ22" s="278">
        <v>4.7000000000000002E-3</v>
      </c>
      <c r="CR22" s="278">
        <v>3.8E-3</v>
      </c>
      <c r="CS22" s="278">
        <v>4.7999999999999996E-3</v>
      </c>
      <c r="CT22" s="278">
        <v>9.4999999999999998E-3</v>
      </c>
      <c r="CU22" s="278">
        <v>7.1000000000000004E-3</v>
      </c>
      <c r="CV22" s="278">
        <v>7.6E-3</v>
      </c>
      <c r="CW22" s="278">
        <v>6.1999999999999998E-3</v>
      </c>
      <c r="CX22" s="278">
        <v>4.0000000000000001E-3</v>
      </c>
      <c r="CY22" s="278">
        <v>4.7000000000000002E-3</v>
      </c>
      <c r="CZ22" s="278">
        <v>5.0000000000000001E-3</v>
      </c>
      <c r="DA22" s="278">
        <v>4.7999999999999996E-3</v>
      </c>
      <c r="DB22" s="278">
        <v>9.9000000000000008E-3</v>
      </c>
      <c r="DC22" s="278">
        <v>1.1900000000000001E-2</v>
      </c>
      <c r="DD22" s="278">
        <v>1.1599999999999999E-2</v>
      </c>
      <c r="DE22" s="301">
        <v>0.01</v>
      </c>
      <c r="DF22" s="278">
        <v>9.7000000000000003E-3</v>
      </c>
      <c r="DG22" s="278">
        <v>1.15E-2</v>
      </c>
      <c r="DH22" s="278">
        <v>1.09E-2</v>
      </c>
      <c r="DI22" s="278">
        <v>1.0500000000000001E-2</v>
      </c>
      <c r="DJ22" s="278">
        <v>1.5599999999999999E-2</v>
      </c>
      <c r="DK22" s="278">
        <v>9.1000000000000004E-3</v>
      </c>
      <c r="DL22" s="278">
        <v>1.11E-2</v>
      </c>
      <c r="DM22" s="278">
        <v>6.8999999999999999E-3</v>
      </c>
      <c r="DN22" s="278">
        <v>9.9000000000000008E-3</v>
      </c>
      <c r="DO22" s="278">
        <v>1.2200000000000001E-2</v>
      </c>
      <c r="DP22" s="278">
        <v>1.2500000000000001E-2</v>
      </c>
      <c r="DQ22" s="278">
        <v>1.46E-2</v>
      </c>
      <c r="DR22" s="278">
        <v>1.3100000000000001E-2</v>
      </c>
      <c r="DS22" s="278">
        <v>1.01E-2</v>
      </c>
      <c r="DT22" s="278">
        <v>1.0699999999999999E-2</v>
      </c>
      <c r="DU22" s="278">
        <v>1.44E-2</v>
      </c>
      <c r="DV22" s="278">
        <v>1.6199999999999999E-2</v>
      </c>
      <c r="DW22" s="278">
        <v>2.41E-2</v>
      </c>
      <c r="DX22" s="276"/>
      <c r="DY22" s="276"/>
      <c r="DZ22" s="276"/>
      <c r="EA22" s="301">
        <v>0</v>
      </c>
      <c r="EB22" s="276"/>
      <c r="EC22" s="276"/>
      <c r="ED22" s="276"/>
      <c r="EE22" s="276"/>
      <c r="EF22" s="276"/>
      <c r="EG22" s="276"/>
      <c r="EH22" s="278">
        <v>3.5700000000000003E-2</v>
      </c>
      <c r="EI22" s="278">
        <v>3.0200000000000001E-2</v>
      </c>
      <c r="EJ22" s="278">
        <v>2.3300000000000001E-2</v>
      </c>
      <c r="EK22" s="278">
        <v>2.2499999999999999E-2</v>
      </c>
      <c r="EL22" s="278">
        <v>2.5700000000000001E-2</v>
      </c>
      <c r="EM22" s="278">
        <v>3.4000000000000002E-2</v>
      </c>
      <c r="EN22" s="278">
        <v>1.9300000000000001E-2</v>
      </c>
      <c r="EO22" s="278">
        <v>2.3099999999999999E-2</v>
      </c>
      <c r="EP22" s="278">
        <v>2.2800000000000001E-2</v>
      </c>
      <c r="EQ22" s="278">
        <v>3.8300000000000001E-2</v>
      </c>
      <c r="ER22" s="278">
        <v>2.8299999999999999E-2</v>
      </c>
      <c r="ES22" s="276"/>
      <c r="ET22" s="276"/>
      <c r="EU22" s="276"/>
      <c r="EV22" s="276"/>
      <c r="EW22" s="276"/>
      <c r="EX22" s="276"/>
      <c r="EY22" s="276"/>
      <c r="EZ22" s="276"/>
      <c r="FA22" s="276"/>
      <c r="FB22" s="276"/>
      <c r="FC22" s="276"/>
      <c r="FD22" s="276"/>
      <c r="FE22" s="276"/>
      <c r="FF22" s="276"/>
      <c r="FG22" s="276"/>
      <c r="FH22" s="276"/>
      <c r="FI22" s="276"/>
      <c r="FJ22" s="276"/>
      <c r="FK22" s="276"/>
      <c r="FL22" s="276"/>
      <c r="FM22" s="276"/>
      <c r="FN22" s="276"/>
      <c r="FO22" s="276"/>
      <c r="FP22" s="276"/>
      <c r="FQ22" s="276"/>
      <c r="FR22" s="276"/>
      <c r="FS22" s="276"/>
      <c r="FT22" s="276"/>
      <c r="FU22" s="276"/>
      <c r="FV22" s="301">
        <v>0</v>
      </c>
      <c r="FW22" s="301">
        <v>0</v>
      </c>
      <c r="FX22" s="301">
        <v>0</v>
      </c>
      <c r="FY22" s="301">
        <v>0</v>
      </c>
      <c r="FZ22" s="301">
        <v>0</v>
      </c>
      <c r="GA22" s="301">
        <v>0</v>
      </c>
      <c r="GB22" s="301">
        <v>0</v>
      </c>
      <c r="GC22" s="276"/>
      <c r="GD22" s="276"/>
      <c r="GE22" s="276"/>
      <c r="GF22" s="276"/>
      <c r="GG22" s="276"/>
      <c r="GH22" s="276"/>
      <c r="GI22" s="276"/>
      <c r="GJ22" s="276"/>
      <c r="GK22" s="276"/>
      <c r="GL22" s="276"/>
      <c r="GM22" s="276"/>
      <c r="GN22" s="276"/>
      <c r="GO22" s="276"/>
      <c r="GP22" s="276"/>
      <c r="GQ22" s="276"/>
      <c r="GR22" s="276"/>
      <c r="GS22" s="276"/>
      <c r="GT22" s="276"/>
      <c r="GU22" s="276"/>
      <c r="GV22" s="301">
        <v>0</v>
      </c>
      <c r="GW22" s="301">
        <v>0</v>
      </c>
      <c r="GX22" s="301">
        <v>0</v>
      </c>
      <c r="GY22" s="301">
        <v>0</v>
      </c>
      <c r="GZ22" s="301">
        <v>0</v>
      </c>
      <c r="HA22" s="301">
        <v>0</v>
      </c>
      <c r="HB22" s="301">
        <v>0</v>
      </c>
      <c r="HC22" s="301">
        <v>0</v>
      </c>
      <c r="HD22" s="301">
        <v>0</v>
      </c>
      <c r="HE22" s="301">
        <v>0</v>
      </c>
      <c r="HF22" s="276"/>
      <c r="HG22" s="276"/>
      <c r="HH22" s="276"/>
      <c r="HI22" s="276"/>
      <c r="HJ22" s="276"/>
      <c r="HK22" s="276"/>
      <c r="HL22" s="276"/>
      <c r="HM22" s="276"/>
      <c r="HN22" s="276"/>
      <c r="HO22" s="276"/>
      <c r="HP22" s="276"/>
      <c r="HR22" s="276"/>
      <c r="HS22" s="276"/>
      <c r="HT22" s="276"/>
      <c r="HU22" s="276"/>
      <c r="HV22" s="276"/>
      <c r="HW22" s="276"/>
      <c r="HX22" s="276"/>
      <c r="HY22" s="276"/>
      <c r="HZ22" s="276"/>
      <c r="IA22" s="276"/>
      <c r="IB22" s="276"/>
      <c r="IC22" s="276"/>
      <c r="ID22" s="276"/>
      <c r="IE22" s="276"/>
      <c r="IF22" s="276"/>
      <c r="IG22" s="276"/>
      <c r="IH22" s="276"/>
      <c r="II22" s="276"/>
      <c r="IJ22" s="276"/>
      <c r="IK22" s="276"/>
      <c r="IL22" s="276"/>
      <c r="IM22" s="276"/>
      <c r="IN22" s="276"/>
      <c r="IO22" s="276"/>
      <c r="IP22" s="276"/>
      <c r="IQ22" s="276"/>
      <c r="IR22" s="276"/>
      <c r="IS22" s="276"/>
      <c r="IT22" s="276"/>
      <c r="IU22" s="276"/>
      <c r="IV22" s="276"/>
      <c r="IW22" s="276"/>
      <c r="IX22" s="276"/>
      <c r="IY22" s="276"/>
      <c r="IZ22" s="276"/>
      <c r="JA22" s="276"/>
      <c r="JB22" s="276"/>
      <c r="JC22" s="276"/>
      <c r="JD22" s="276"/>
      <c r="JE22" s="276"/>
      <c r="JF22" s="276"/>
      <c r="JG22" s="276"/>
      <c r="JH22" s="301">
        <v>0</v>
      </c>
      <c r="JI22" s="276"/>
      <c r="JJ22" s="276"/>
      <c r="JK22" s="276"/>
      <c r="JL22" s="276"/>
      <c r="JM22" s="276"/>
      <c r="JN22" s="276"/>
      <c r="JO22" s="276"/>
      <c r="JP22" s="276"/>
      <c r="JQ22" s="276"/>
      <c r="JR22" s="276"/>
      <c r="JS22" s="276"/>
      <c r="JT22" s="276"/>
      <c r="JU22" s="276"/>
      <c r="JV22" s="276"/>
      <c r="JW22" s="276"/>
      <c r="JX22" s="276"/>
      <c r="JY22" s="276"/>
      <c r="JZ22" s="276"/>
      <c r="KA22" s="276"/>
      <c r="KB22" s="276"/>
      <c r="KC22" s="276"/>
      <c r="KD22" s="276"/>
      <c r="KE22" s="276"/>
      <c r="KF22" s="276"/>
      <c r="KG22" s="276"/>
      <c r="KH22" s="276"/>
      <c r="KI22" s="276"/>
      <c r="KJ22" s="276"/>
      <c r="KK22" s="276"/>
      <c r="KL22" s="276"/>
      <c r="KM22" s="276"/>
      <c r="KN22" s="276"/>
      <c r="KO22" s="276"/>
      <c r="KP22" s="276"/>
      <c r="KQ22" s="276"/>
      <c r="KR22" s="276"/>
      <c r="KS22" s="276"/>
      <c r="KT22" s="276"/>
      <c r="KU22" s="276"/>
      <c r="KV22" s="276"/>
      <c r="KW22" s="276"/>
      <c r="KX22" s="276"/>
      <c r="KY22" s="276"/>
      <c r="KZ22" s="276"/>
      <c r="LA22" s="276"/>
      <c r="LB22" s="276"/>
      <c r="LC22" s="276"/>
      <c r="LD22" s="276"/>
      <c r="LE22" s="276"/>
      <c r="LF22" s="276"/>
      <c r="LG22" s="276"/>
      <c r="LH22" s="276"/>
      <c r="LI22" s="276"/>
      <c r="LJ22" s="276"/>
      <c r="LK22" s="276"/>
      <c r="LL22" s="276"/>
      <c r="LM22" s="276"/>
      <c r="LN22" s="276"/>
      <c r="LO22" s="276"/>
      <c r="LP22" s="276"/>
      <c r="LQ22" s="276"/>
      <c r="LR22" s="276"/>
      <c r="LS22" s="276"/>
      <c r="LT22" s="276"/>
      <c r="LU22" s="276"/>
      <c r="LV22" s="276"/>
      <c r="LW22" s="276"/>
      <c r="LX22" s="276"/>
      <c r="LY22" s="276"/>
      <c r="LZ22" s="276"/>
      <c r="MA22" s="276"/>
      <c r="MB22" s="276"/>
      <c r="MC22" s="276"/>
      <c r="MD22" s="276"/>
      <c r="ME22" s="276"/>
      <c r="MF22" s="276"/>
      <c r="MG22" s="276"/>
      <c r="MH22" s="276"/>
      <c r="MI22" s="276"/>
      <c r="MJ22" s="276"/>
      <c r="MK22" s="276"/>
      <c r="ML22" s="276"/>
      <c r="MM22" s="276"/>
      <c r="MN22" s="276"/>
      <c r="MO22" s="276"/>
      <c r="MP22" s="276"/>
      <c r="MQ22" s="276"/>
      <c r="MR22" s="276"/>
      <c r="MS22" s="276"/>
      <c r="MT22" s="276"/>
      <c r="MU22" s="276"/>
      <c r="MV22" s="276"/>
      <c r="MW22" s="276"/>
      <c r="MX22" s="276"/>
      <c r="MY22" s="276"/>
      <c r="MZ22" s="276"/>
      <c r="NA22" s="276"/>
      <c r="NB22" s="276"/>
      <c r="NC22" s="276"/>
      <c r="ND22" s="276"/>
      <c r="NE22" s="276"/>
      <c r="NF22" s="276"/>
      <c r="NG22" s="276"/>
      <c r="NH22" s="276"/>
      <c r="NI22" s="276"/>
      <c r="NJ22" s="276"/>
      <c r="NK22" s="276"/>
      <c r="NL22" s="276"/>
      <c r="NM22" s="276"/>
      <c r="NN22" s="276"/>
      <c r="NO22" s="276"/>
      <c r="NP22" s="276"/>
      <c r="NQ22" s="276"/>
      <c r="NR22" s="276"/>
      <c r="NS22" s="276"/>
      <c r="NT22" s="276"/>
      <c r="NU22" s="276"/>
      <c r="NV22" s="276"/>
      <c r="NW22" s="276"/>
      <c r="NX22" s="276"/>
      <c r="NY22" s="276"/>
      <c r="NZ22" s="276"/>
      <c r="OA22" s="276"/>
      <c r="OB22" s="276"/>
      <c r="OC22" s="276"/>
      <c r="OD22" s="276"/>
      <c r="OE22" s="276"/>
      <c r="OF22" s="276"/>
      <c r="OG22" s="276"/>
      <c r="OH22" s="276"/>
      <c r="OI22" s="276"/>
      <c r="OJ22" s="276"/>
      <c r="OK22" s="276"/>
      <c r="OL22" s="276"/>
      <c r="OM22" s="276"/>
      <c r="ON22" s="276"/>
      <c r="OO22" s="276"/>
      <c r="OP22" s="276"/>
      <c r="OQ22" s="276"/>
      <c r="OR22" s="276"/>
      <c r="OS22" s="276"/>
      <c r="OT22" s="276"/>
      <c r="OU22" s="276"/>
      <c r="OV22" s="276"/>
      <c r="OW22" s="276"/>
      <c r="OX22" s="276"/>
      <c r="OY22" s="276"/>
      <c r="OZ22" s="276"/>
      <c r="PA22" s="276"/>
      <c r="PB22" s="276"/>
      <c r="PC22" s="276"/>
      <c r="PD22" s="276"/>
      <c r="PE22" s="276"/>
      <c r="PF22" s="276"/>
      <c r="PG22" s="276"/>
      <c r="PH22" s="276"/>
      <c r="PI22" s="276"/>
      <c r="PJ22" s="276"/>
      <c r="PK22" s="276"/>
      <c r="PL22" s="276"/>
      <c r="PM22" s="276"/>
      <c r="PN22" s="276"/>
      <c r="PO22" s="276"/>
      <c r="PP22" s="276"/>
      <c r="PQ22" s="276"/>
      <c r="PR22" s="276"/>
      <c r="PS22" s="276"/>
      <c r="PT22" s="276"/>
      <c r="PU22" s="276"/>
      <c r="PV22" s="276"/>
      <c r="PW22" s="276"/>
      <c r="PX22" s="276"/>
      <c r="PY22" s="276"/>
      <c r="PZ22" s="276"/>
      <c r="QA22" s="276"/>
      <c r="QB22" s="276"/>
      <c r="QC22" s="276"/>
      <c r="QD22" s="276"/>
      <c r="QE22" s="276"/>
      <c r="QF22" s="276"/>
      <c r="QG22" s="276"/>
      <c r="QH22" s="276"/>
      <c r="QI22" s="276"/>
      <c r="QJ22" s="276"/>
      <c r="QK22" s="276"/>
      <c r="QL22" s="276"/>
      <c r="QM22" s="276"/>
      <c r="QN22" s="276"/>
      <c r="QO22" s="276"/>
      <c r="QP22" s="276"/>
      <c r="QQ22" s="276"/>
      <c r="QR22" s="276"/>
      <c r="QS22" s="276"/>
      <c r="QT22" s="276"/>
      <c r="QU22" s="276"/>
      <c r="QV22" s="276"/>
      <c r="QW22" s="276"/>
      <c r="QX22" s="276"/>
      <c r="QY22" s="276"/>
      <c r="QZ22" s="276"/>
      <c r="RA22" s="276"/>
      <c r="RB22" s="276"/>
      <c r="RC22" s="276"/>
    </row>
    <row r="23" spans="1:471">
      <c r="A23">
        <v>22</v>
      </c>
      <c r="B23" s="276" t="s">
        <v>674</v>
      </c>
      <c r="C23" s="276"/>
      <c r="D23" s="276"/>
      <c r="E23" s="276"/>
      <c r="F23" s="276"/>
      <c r="G23" s="276"/>
      <c r="H23" s="301">
        <v>0</v>
      </c>
      <c r="I23" s="301">
        <v>0</v>
      </c>
      <c r="J23" s="301">
        <v>0</v>
      </c>
      <c r="K23" s="301">
        <v>0</v>
      </c>
      <c r="L23" s="301">
        <v>0</v>
      </c>
      <c r="M23" s="301">
        <v>0</v>
      </c>
      <c r="N23" s="301">
        <v>0</v>
      </c>
      <c r="O23" s="301">
        <v>0</v>
      </c>
      <c r="P23" s="301">
        <v>0</v>
      </c>
      <c r="Q23" s="301">
        <v>0</v>
      </c>
      <c r="R23" s="301">
        <v>0</v>
      </c>
      <c r="S23" s="301">
        <v>0</v>
      </c>
      <c r="T23" s="301">
        <v>0</v>
      </c>
      <c r="U23" s="301">
        <v>0</v>
      </c>
      <c r="V23" s="301">
        <v>0</v>
      </c>
      <c r="W23" s="301">
        <v>0</v>
      </c>
      <c r="X23" s="301">
        <v>0</v>
      </c>
      <c r="Y23" s="301">
        <v>0</v>
      </c>
      <c r="Z23" s="301">
        <v>0</v>
      </c>
      <c r="AA23" s="301">
        <v>0</v>
      </c>
      <c r="AB23" s="301">
        <v>0</v>
      </c>
      <c r="AC23" s="301">
        <v>0</v>
      </c>
      <c r="AD23" s="301">
        <v>0</v>
      </c>
      <c r="AE23" s="301">
        <v>0</v>
      </c>
      <c r="AF23" s="301">
        <v>0</v>
      </c>
      <c r="AG23" s="301">
        <v>0</v>
      </c>
      <c r="AH23" s="301">
        <v>0</v>
      </c>
      <c r="AI23" s="301">
        <v>0</v>
      </c>
      <c r="AJ23" s="301">
        <v>0</v>
      </c>
      <c r="AK23" s="278">
        <v>2.8E-3</v>
      </c>
      <c r="AL23" s="278">
        <v>2.8E-3</v>
      </c>
      <c r="AM23" s="278">
        <v>1.8E-3</v>
      </c>
      <c r="AN23" s="278">
        <v>1.2999999999999999E-3</v>
      </c>
      <c r="AO23" s="278">
        <v>2.5999999999999999E-3</v>
      </c>
      <c r="AP23" s="278">
        <v>2.8E-3</v>
      </c>
      <c r="AQ23" s="278">
        <v>1.8E-3</v>
      </c>
      <c r="AR23" s="278">
        <v>2.8E-3</v>
      </c>
      <c r="AS23" s="278">
        <v>3.2000000000000002E-3</v>
      </c>
      <c r="AT23" s="278">
        <v>3.0999999999999999E-3</v>
      </c>
      <c r="AU23" s="278">
        <v>3.7000000000000002E-3</v>
      </c>
      <c r="AV23" s="278">
        <v>5.4999999999999997E-3</v>
      </c>
      <c r="AW23" s="278">
        <v>3.3999999999999998E-3</v>
      </c>
      <c r="AX23" s="278">
        <v>5.0000000000000001E-3</v>
      </c>
      <c r="AY23" s="278">
        <v>5.3E-3</v>
      </c>
      <c r="AZ23" s="278">
        <v>2.3999999999999998E-3</v>
      </c>
      <c r="BA23" s="278">
        <v>2.8999999999999998E-3</v>
      </c>
      <c r="BB23" s="278">
        <v>2.5999999999999999E-3</v>
      </c>
      <c r="BC23" s="278">
        <v>3.2000000000000002E-3</v>
      </c>
      <c r="BD23" s="278">
        <v>6.7999999999999996E-3</v>
      </c>
      <c r="BE23" s="278">
        <v>6.7000000000000002E-3</v>
      </c>
      <c r="BF23" s="278">
        <v>8.3000000000000001E-3</v>
      </c>
      <c r="BG23" s="278">
        <v>1.0200000000000001E-2</v>
      </c>
      <c r="BH23" s="278">
        <v>7.4999999999999997E-3</v>
      </c>
      <c r="BI23" s="278">
        <v>6.4000000000000003E-3</v>
      </c>
      <c r="BJ23" s="278">
        <v>1.15E-2</v>
      </c>
      <c r="BK23" s="278">
        <v>2.01E-2</v>
      </c>
      <c r="BL23" s="278">
        <v>3.3300000000000003E-2</v>
      </c>
      <c r="BM23" s="276"/>
      <c r="BN23" s="276"/>
      <c r="BO23" s="276"/>
      <c r="BP23" s="276"/>
      <c r="BQ23" s="276"/>
      <c r="BR23" s="276"/>
      <c r="BS23" s="276"/>
      <c r="BT23" s="276"/>
      <c r="BU23" s="276"/>
      <c r="BV23" s="276"/>
      <c r="BW23" s="276"/>
      <c r="BX23" s="276"/>
      <c r="BY23" s="276"/>
      <c r="BZ23" s="276"/>
      <c r="CA23" s="276"/>
      <c r="CB23" s="276"/>
      <c r="CC23" s="276"/>
      <c r="CD23" s="276"/>
      <c r="CE23" s="276"/>
      <c r="CF23" s="276"/>
      <c r="CG23" s="301">
        <v>0</v>
      </c>
      <c r="CH23" s="278">
        <v>2.4400000000000002E-2</v>
      </c>
      <c r="CI23" s="278">
        <v>7.4000000000000003E-3</v>
      </c>
      <c r="CJ23" s="278">
        <v>1.8E-3</v>
      </c>
      <c r="CK23" s="278">
        <v>3.0000000000000001E-3</v>
      </c>
      <c r="CL23" s="278">
        <v>6.1999999999999998E-3</v>
      </c>
      <c r="CM23" s="278">
        <v>7.0000000000000001E-3</v>
      </c>
      <c r="CN23" s="278">
        <v>4.0000000000000001E-3</v>
      </c>
      <c r="CO23" s="278">
        <v>8.0999999999999996E-3</v>
      </c>
      <c r="CP23" s="276"/>
      <c r="CQ23" s="276"/>
      <c r="CR23" s="276"/>
      <c r="CS23" s="301">
        <v>0</v>
      </c>
      <c r="CT23" s="276"/>
      <c r="CU23" s="276"/>
      <c r="CV23" s="276"/>
      <c r="CW23" s="276"/>
      <c r="CX23" s="276"/>
      <c r="CY23" s="276"/>
      <c r="CZ23" s="276"/>
      <c r="DA23" s="276"/>
      <c r="DB23" s="276"/>
      <c r="DC23" s="301">
        <v>0</v>
      </c>
      <c r="DD23" s="276"/>
      <c r="DE23" s="276"/>
      <c r="DF23" s="276"/>
      <c r="DG23" s="276"/>
      <c r="DH23" s="276"/>
      <c r="DI23" s="301">
        <v>0</v>
      </c>
      <c r="DJ23" s="301">
        <v>0</v>
      </c>
      <c r="DK23" s="301">
        <v>0</v>
      </c>
      <c r="DL23" s="301">
        <v>0</v>
      </c>
      <c r="DM23" s="301">
        <v>0</v>
      </c>
      <c r="DN23" s="301">
        <v>0</v>
      </c>
      <c r="DO23" s="301">
        <v>0</v>
      </c>
      <c r="DP23" s="301">
        <v>0</v>
      </c>
      <c r="DQ23" s="301">
        <v>0</v>
      </c>
      <c r="DR23" s="301">
        <v>0</v>
      </c>
      <c r="DS23" s="276"/>
      <c r="DT23" s="276"/>
      <c r="DU23" s="276"/>
      <c r="DV23" s="301">
        <v>0</v>
      </c>
      <c r="DW23" s="301">
        <v>0</v>
      </c>
      <c r="DX23" s="276"/>
      <c r="DY23" s="276"/>
      <c r="DZ23" s="276"/>
      <c r="EA23" s="276"/>
      <c r="EB23" s="301">
        <v>0</v>
      </c>
      <c r="EC23" s="301">
        <v>0</v>
      </c>
      <c r="ED23" s="301">
        <v>0</v>
      </c>
      <c r="EE23" s="301">
        <v>0</v>
      </c>
      <c r="EF23" s="301">
        <v>0</v>
      </c>
      <c r="EG23" s="276"/>
      <c r="EH23" s="276"/>
      <c r="EI23" s="276"/>
      <c r="EJ23" s="276"/>
      <c r="EK23" s="276"/>
      <c r="EL23" s="276"/>
      <c r="EM23" s="276"/>
      <c r="EN23" s="276"/>
      <c r="EO23" s="276"/>
      <c r="EP23" s="276"/>
      <c r="EQ23" s="276"/>
      <c r="ER23" s="301">
        <v>0</v>
      </c>
      <c r="ES23" s="301">
        <v>0</v>
      </c>
      <c r="ET23" s="301">
        <v>0</v>
      </c>
      <c r="EU23" s="276"/>
      <c r="EV23" s="276"/>
      <c r="EW23" s="301">
        <v>0</v>
      </c>
      <c r="EX23" s="276"/>
      <c r="EY23" s="301">
        <v>0</v>
      </c>
      <c r="EZ23" s="301">
        <v>0</v>
      </c>
      <c r="FA23" s="301">
        <v>0</v>
      </c>
      <c r="FB23" s="276"/>
      <c r="FC23" s="276"/>
      <c r="FD23" s="301">
        <v>0</v>
      </c>
      <c r="FE23" s="301">
        <v>0</v>
      </c>
      <c r="FF23" s="301">
        <v>0</v>
      </c>
      <c r="FG23" s="301">
        <v>0</v>
      </c>
      <c r="FH23" s="301">
        <v>0</v>
      </c>
      <c r="FI23" s="276"/>
      <c r="FJ23" s="276"/>
      <c r="FK23" s="276"/>
      <c r="FL23" s="276"/>
      <c r="FM23" s="276"/>
      <c r="FN23" s="276"/>
      <c r="FO23" s="276"/>
      <c r="FP23" s="276"/>
      <c r="FQ23" s="276"/>
      <c r="FR23" s="276"/>
      <c r="FS23" s="276"/>
      <c r="FT23" s="276"/>
      <c r="FU23" s="276"/>
      <c r="FV23" s="276"/>
      <c r="FW23" s="301">
        <v>0</v>
      </c>
      <c r="FX23" s="301">
        <v>0</v>
      </c>
      <c r="FY23" s="301">
        <v>0</v>
      </c>
      <c r="FZ23" s="276"/>
      <c r="GA23" s="276"/>
      <c r="GB23" s="276"/>
      <c r="GC23" s="276"/>
      <c r="GD23" s="276"/>
      <c r="GE23" s="276"/>
      <c r="GF23" s="276"/>
      <c r="GG23" s="276"/>
      <c r="GH23" s="276"/>
      <c r="GI23" s="276"/>
      <c r="GJ23" s="276"/>
      <c r="GK23" s="276"/>
      <c r="GL23" s="276"/>
      <c r="GM23" s="276"/>
      <c r="GN23" s="276"/>
      <c r="GO23" s="276"/>
      <c r="GP23" s="276"/>
      <c r="GQ23" s="276"/>
      <c r="GR23" s="276"/>
      <c r="GS23" s="276"/>
      <c r="GT23" s="276"/>
      <c r="GU23" s="276"/>
      <c r="GV23" s="276"/>
      <c r="GW23" s="276"/>
      <c r="GX23" s="276"/>
      <c r="GY23" s="276"/>
      <c r="GZ23" s="276"/>
      <c r="HA23" s="276"/>
      <c r="HB23" s="276"/>
      <c r="HC23" s="276"/>
      <c r="HD23" s="276"/>
      <c r="HE23" s="276"/>
      <c r="HF23" s="276"/>
      <c r="HG23" s="276"/>
      <c r="HH23" s="276"/>
      <c r="HI23" s="276"/>
      <c r="HJ23" s="276"/>
      <c r="HK23" s="276"/>
      <c r="HL23" s="276"/>
      <c r="HM23" s="276"/>
      <c r="HN23" s="276"/>
      <c r="HO23" s="276"/>
      <c r="HP23" s="276"/>
      <c r="HR23" s="276"/>
      <c r="HS23" s="276"/>
      <c r="HT23" s="276"/>
      <c r="HU23" s="276"/>
      <c r="HV23" s="276"/>
      <c r="HW23" s="276"/>
      <c r="HX23" s="276"/>
      <c r="HY23" s="276"/>
      <c r="HZ23" s="276"/>
      <c r="IA23" s="276"/>
      <c r="IB23" s="276"/>
      <c r="IC23" s="276"/>
      <c r="ID23" s="276"/>
      <c r="IE23" s="276"/>
      <c r="IF23" s="276"/>
      <c r="IG23" s="276"/>
      <c r="IH23" s="276"/>
      <c r="II23" s="276"/>
      <c r="IJ23" s="276"/>
      <c r="IK23" s="276"/>
      <c r="IL23" s="276"/>
      <c r="IM23" s="276"/>
      <c r="IN23" s="276"/>
      <c r="IO23" s="276"/>
      <c r="IP23" s="276"/>
      <c r="IQ23" s="276"/>
      <c r="IR23" s="276"/>
      <c r="IS23" s="276"/>
      <c r="IT23" s="276"/>
      <c r="IU23" s="276"/>
      <c r="IV23" s="276"/>
      <c r="IW23" s="276"/>
      <c r="IX23" s="276"/>
      <c r="IY23" s="276"/>
      <c r="IZ23" s="276"/>
      <c r="JA23" s="276"/>
      <c r="JB23" s="276"/>
      <c r="JC23" s="276"/>
      <c r="JD23" s="276"/>
      <c r="JE23" s="276"/>
      <c r="JF23" s="276"/>
      <c r="JG23" s="276"/>
      <c r="JH23" s="276"/>
      <c r="JI23" s="276"/>
      <c r="JJ23" s="276"/>
      <c r="JK23" s="276"/>
      <c r="JL23" s="276"/>
      <c r="JM23" s="276"/>
      <c r="JN23" s="276"/>
      <c r="JO23" s="276"/>
      <c r="JP23" s="276"/>
      <c r="JQ23" s="276"/>
      <c r="JR23" s="276"/>
      <c r="JS23" s="276"/>
      <c r="JT23" s="276"/>
      <c r="JU23" s="276"/>
      <c r="JV23" s="276"/>
      <c r="JW23" s="276"/>
      <c r="JX23" s="276"/>
      <c r="JY23" s="276"/>
      <c r="JZ23" s="276"/>
      <c r="KA23" s="276"/>
      <c r="KB23" s="276"/>
      <c r="KC23" s="276"/>
      <c r="KD23" s="276"/>
      <c r="KE23" s="276"/>
      <c r="KF23" s="276"/>
      <c r="KG23" s="276"/>
      <c r="KH23" s="276"/>
      <c r="KI23" s="276"/>
      <c r="KJ23" s="276"/>
      <c r="KK23" s="276"/>
      <c r="KL23" s="276"/>
      <c r="KM23" s="276"/>
      <c r="KN23" s="276"/>
      <c r="KO23" s="276"/>
      <c r="KP23" s="276"/>
      <c r="KQ23" s="276"/>
      <c r="KR23" s="276"/>
      <c r="KS23" s="276"/>
      <c r="KT23" s="276"/>
      <c r="KU23" s="276"/>
      <c r="KV23" s="276"/>
      <c r="KW23" s="276"/>
      <c r="KX23" s="276"/>
      <c r="KY23" s="276"/>
      <c r="KZ23" s="276"/>
      <c r="LA23" s="276"/>
      <c r="LB23" s="276"/>
      <c r="LC23" s="276"/>
      <c r="LD23" s="276"/>
      <c r="LE23" s="276"/>
      <c r="LF23" s="276"/>
      <c r="LG23" s="276"/>
      <c r="LH23" s="276"/>
      <c r="LI23" s="276"/>
      <c r="LJ23" s="276"/>
      <c r="LK23" s="276"/>
      <c r="LL23" s="276"/>
      <c r="LM23" s="276"/>
      <c r="LN23" s="276"/>
      <c r="LO23" s="276"/>
      <c r="LP23" s="276"/>
      <c r="LQ23" s="276"/>
      <c r="LR23" s="276"/>
      <c r="LS23" s="276"/>
      <c r="LT23" s="276"/>
      <c r="LU23" s="276"/>
      <c r="LV23" s="276"/>
      <c r="LW23" s="276"/>
      <c r="LX23" s="276"/>
      <c r="LY23" s="276"/>
      <c r="LZ23" s="276"/>
      <c r="MA23" s="276"/>
      <c r="MB23" s="276"/>
      <c r="MC23" s="276"/>
      <c r="MD23" s="276"/>
      <c r="ME23" s="276"/>
      <c r="MF23" s="276"/>
      <c r="MG23" s="276"/>
      <c r="MH23" s="276"/>
      <c r="MI23" s="276"/>
      <c r="MJ23" s="276"/>
      <c r="MK23" s="276"/>
      <c r="ML23" s="276"/>
      <c r="MM23" s="276"/>
      <c r="MN23" s="276"/>
      <c r="MO23" s="276"/>
      <c r="MP23" s="276"/>
      <c r="MQ23" s="276"/>
      <c r="MR23" s="276"/>
      <c r="MS23" s="276"/>
      <c r="MT23" s="276"/>
      <c r="MU23" s="276"/>
      <c r="MV23" s="276"/>
      <c r="MW23" s="276"/>
      <c r="MX23" s="276"/>
      <c r="MY23" s="276"/>
      <c r="MZ23" s="276"/>
      <c r="NA23" s="276"/>
      <c r="NB23" s="276"/>
      <c r="NC23" s="276"/>
      <c r="ND23" s="276"/>
      <c r="NE23" s="276"/>
      <c r="NF23" s="276"/>
      <c r="NG23" s="276"/>
      <c r="NH23" s="276"/>
      <c r="NI23" s="276"/>
      <c r="NJ23" s="276"/>
      <c r="NK23" s="276"/>
      <c r="NL23" s="276"/>
      <c r="NM23" s="276"/>
      <c r="NN23" s="276"/>
      <c r="NO23" s="276"/>
      <c r="NP23" s="276"/>
      <c r="NQ23" s="276"/>
      <c r="NR23" s="276"/>
      <c r="NS23" s="276"/>
      <c r="NT23" s="276"/>
      <c r="NU23" s="276"/>
      <c r="NV23" s="276"/>
      <c r="NW23" s="276"/>
      <c r="NX23" s="276"/>
      <c r="NY23" s="276"/>
      <c r="NZ23" s="276"/>
      <c r="OA23" s="276"/>
      <c r="OB23" s="276"/>
      <c r="OC23" s="276"/>
      <c r="OD23" s="276"/>
      <c r="OE23" s="276"/>
      <c r="OF23" s="276"/>
      <c r="OG23" s="276"/>
      <c r="OH23" s="276"/>
      <c r="OI23" s="276"/>
      <c r="OJ23" s="276"/>
      <c r="OK23" s="276"/>
      <c r="OL23" s="276"/>
      <c r="OM23" s="276"/>
      <c r="ON23" s="276"/>
      <c r="OO23" s="276"/>
      <c r="OP23" s="276"/>
      <c r="OQ23" s="276"/>
      <c r="OR23" s="276"/>
      <c r="OS23" s="276"/>
      <c r="OT23" s="276"/>
      <c r="OU23" s="276"/>
      <c r="OV23" s="276"/>
      <c r="OW23" s="276"/>
      <c r="OX23" s="276"/>
      <c r="OY23" s="276"/>
      <c r="OZ23" s="276"/>
      <c r="PA23" s="276"/>
      <c r="PB23" s="276"/>
      <c r="PC23" s="276"/>
      <c r="PD23" s="276"/>
      <c r="PE23" s="276"/>
      <c r="PF23" s="276"/>
      <c r="PG23" s="276"/>
      <c r="PH23" s="276"/>
      <c r="PI23" s="276"/>
      <c r="PJ23" s="276"/>
      <c r="PK23" s="276"/>
      <c r="PL23" s="276"/>
      <c r="PM23" s="276"/>
      <c r="PN23" s="276"/>
      <c r="PO23" s="276"/>
      <c r="PP23" s="276"/>
      <c r="PQ23" s="276"/>
      <c r="PR23" s="276"/>
      <c r="PS23" s="276"/>
      <c r="PT23" s="276"/>
      <c r="PU23" s="276"/>
      <c r="PV23" s="276"/>
      <c r="PW23" s="276"/>
      <c r="PX23" s="276"/>
      <c r="PY23" s="276"/>
      <c r="PZ23" s="276"/>
      <c r="QA23" s="276"/>
      <c r="QB23" s="276"/>
      <c r="QC23" s="276"/>
      <c r="QD23" s="276"/>
      <c r="QE23" s="276"/>
      <c r="QF23" s="276"/>
      <c r="QG23" s="276"/>
      <c r="QH23" s="276"/>
      <c r="QI23" s="276"/>
      <c r="QJ23" s="276"/>
      <c r="QK23" s="276"/>
      <c r="QL23" s="276"/>
      <c r="QM23" s="276"/>
      <c r="QN23" s="276"/>
      <c r="QO23" s="276"/>
      <c r="QP23" s="276"/>
      <c r="QQ23" s="276"/>
      <c r="QR23" s="276"/>
      <c r="QS23" s="276"/>
      <c r="QT23" s="276"/>
      <c r="QU23" s="276"/>
      <c r="QV23" s="276"/>
      <c r="QW23" s="276"/>
      <c r="QX23" s="276"/>
      <c r="QY23" s="276"/>
      <c r="QZ23" s="276"/>
      <c r="RA23" s="276"/>
      <c r="RB23" s="276"/>
      <c r="RC23" s="276"/>
    </row>
    <row r="27" spans="1:471">
      <c r="B27" s="276"/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U27" s="277"/>
      <c r="AV27" s="277"/>
      <c r="AW27" s="277"/>
      <c r="AX27" s="277"/>
      <c r="AY27" s="277"/>
      <c r="AZ27" s="277"/>
      <c r="BA27" s="277"/>
      <c r="BB27" s="277"/>
      <c r="BC27" s="277"/>
      <c r="BD27" s="277"/>
      <c r="BE27" s="277"/>
      <c r="BF27" s="277"/>
      <c r="BG27" s="277"/>
      <c r="BH27" s="277"/>
      <c r="BI27" s="277"/>
      <c r="BJ27" s="277"/>
      <c r="BK27" s="277"/>
      <c r="BL27" s="277"/>
      <c r="BM27" s="277"/>
      <c r="BN27" s="277"/>
      <c r="BO27" s="277"/>
      <c r="BP27" s="277"/>
      <c r="BQ27" s="277"/>
      <c r="BR27" s="277"/>
      <c r="BS27" s="277"/>
      <c r="BT27" s="277"/>
      <c r="BU27" s="277"/>
      <c r="BV27" s="277"/>
      <c r="BW27" s="277"/>
      <c r="BX27" s="277"/>
      <c r="BY27" s="277"/>
      <c r="BZ27" s="277"/>
      <c r="CA27" s="277"/>
      <c r="CB27" s="277"/>
      <c r="CC27" s="277"/>
      <c r="CD27" s="277"/>
      <c r="CE27" s="277"/>
      <c r="CF27" s="277"/>
      <c r="CG27" s="277"/>
      <c r="CH27" s="277"/>
      <c r="CI27" s="277"/>
      <c r="CJ27" s="277"/>
      <c r="CK27" s="277"/>
      <c r="CL27" s="277"/>
      <c r="CM27" s="277"/>
      <c r="CN27" s="277"/>
      <c r="CO27" s="277"/>
      <c r="CP27" s="277"/>
      <c r="CQ27" s="277"/>
      <c r="CR27" s="277"/>
      <c r="CS27" s="277"/>
      <c r="CT27" s="277"/>
      <c r="CU27" s="277"/>
      <c r="CV27" s="277"/>
      <c r="CW27" s="277"/>
      <c r="CX27" s="277"/>
      <c r="CY27" s="277"/>
      <c r="CZ27" s="277"/>
      <c r="DA27" s="277"/>
      <c r="DB27" s="277"/>
      <c r="DC27" s="277"/>
      <c r="DD27" s="277"/>
      <c r="DE27" s="277"/>
      <c r="DF27" s="277"/>
      <c r="DG27" s="277"/>
      <c r="DH27" s="277"/>
      <c r="DI27" s="277"/>
      <c r="DJ27" s="277"/>
      <c r="DK27" s="277"/>
      <c r="DL27" s="277"/>
      <c r="DM27" s="277"/>
      <c r="DN27" s="277"/>
      <c r="DO27" s="277"/>
      <c r="DP27" s="277"/>
      <c r="DQ27" s="277"/>
      <c r="DR27" s="277"/>
      <c r="DS27" s="277"/>
      <c r="DT27" s="277"/>
      <c r="DU27" s="277"/>
      <c r="DV27" s="277"/>
      <c r="DW27" s="277"/>
      <c r="DX27" s="277"/>
      <c r="DY27" s="277"/>
      <c r="DZ27" s="277"/>
      <c r="EA27" s="277"/>
      <c r="EB27" s="277"/>
      <c r="EC27" s="277"/>
      <c r="ED27" s="277"/>
      <c r="EE27" s="277"/>
      <c r="EF27" s="277"/>
      <c r="EG27" s="277"/>
      <c r="EH27" s="277"/>
      <c r="EI27" s="277"/>
      <c r="EJ27" s="277"/>
      <c r="EK27" s="277"/>
      <c r="EL27" s="277"/>
      <c r="EM27" s="277"/>
      <c r="EN27" s="277"/>
      <c r="EO27" s="277"/>
      <c r="EP27" s="277"/>
      <c r="EQ27" s="277"/>
      <c r="ER27" s="277"/>
      <c r="ES27" s="277"/>
      <c r="ET27" s="277"/>
      <c r="EU27" s="277"/>
      <c r="EV27" s="277"/>
      <c r="EW27" s="277"/>
      <c r="EX27" s="277"/>
      <c r="EY27" s="277"/>
      <c r="EZ27" s="277"/>
      <c r="FA27" s="277"/>
      <c r="FB27" s="277"/>
      <c r="FC27" s="277"/>
      <c r="FD27" s="277"/>
      <c r="FE27" s="277"/>
      <c r="FF27" s="277"/>
      <c r="FG27" s="277"/>
      <c r="FH27" s="277"/>
      <c r="FI27" s="277"/>
      <c r="FJ27" s="277"/>
      <c r="FK27" s="277"/>
      <c r="FL27" s="277"/>
      <c r="FM27" s="277"/>
      <c r="FN27" s="277"/>
      <c r="FO27" s="277"/>
      <c r="FP27" s="277"/>
    </row>
    <row r="28" spans="1:471">
      <c r="B28" s="276"/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U28" s="278"/>
      <c r="AV28" s="278"/>
      <c r="AW28" s="278"/>
      <c r="AX28" s="278"/>
      <c r="AY28" s="278"/>
      <c r="AZ28" s="278"/>
      <c r="BA28" s="278"/>
      <c r="BB28" s="278"/>
      <c r="BC28" s="278"/>
      <c r="BD28" s="278"/>
      <c r="BE28" s="278"/>
      <c r="BF28" s="278"/>
      <c r="BG28" s="278"/>
      <c r="BH28" s="278"/>
      <c r="BI28" s="278"/>
      <c r="BJ28" s="278"/>
      <c r="BK28" s="278"/>
      <c r="BL28" s="278"/>
      <c r="BM28" s="278"/>
      <c r="BN28" s="278"/>
      <c r="BO28" s="278"/>
      <c r="BP28" s="278"/>
      <c r="BQ28" s="278"/>
      <c r="BR28" s="278"/>
      <c r="BS28" s="278"/>
      <c r="BT28" s="278"/>
      <c r="BU28" s="278"/>
      <c r="BV28" s="278"/>
      <c r="BW28" s="278"/>
      <c r="BX28" s="278"/>
      <c r="BY28" s="278"/>
      <c r="BZ28" s="278"/>
      <c r="CA28" s="278"/>
      <c r="CB28" s="278"/>
      <c r="CC28" s="278"/>
      <c r="CD28" s="278"/>
      <c r="CE28" s="278"/>
      <c r="CF28" s="278"/>
      <c r="CG28" s="278"/>
      <c r="CH28" s="278"/>
      <c r="CI28" s="278"/>
      <c r="CJ28" s="278"/>
      <c r="CK28" s="278"/>
      <c r="CL28" s="278"/>
      <c r="CM28" s="278"/>
      <c r="CN28" s="278"/>
      <c r="CO28" s="278"/>
      <c r="CP28" s="278"/>
      <c r="CQ28" s="278"/>
      <c r="CR28" s="278"/>
      <c r="CS28" s="278"/>
      <c r="CT28" s="278"/>
      <c r="CU28" s="278"/>
      <c r="CV28" s="278"/>
      <c r="CW28" s="278"/>
      <c r="CX28" s="278"/>
      <c r="CY28" s="278"/>
      <c r="CZ28" s="278"/>
      <c r="DA28" s="278"/>
      <c r="DB28" s="278"/>
      <c r="DC28" s="278"/>
      <c r="DD28" s="278"/>
      <c r="DE28" s="278"/>
      <c r="DF28" s="278"/>
      <c r="DG28" s="278"/>
      <c r="DH28" s="278"/>
      <c r="DI28" s="278"/>
      <c r="DJ28" s="278"/>
      <c r="DK28" s="278"/>
      <c r="DL28" s="278"/>
      <c r="DM28" s="278"/>
      <c r="DN28" s="278"/>
      <c r="DO28" s="278"/>
      <c r="DP28" s="278"/>
      <c r="DQ28" s="278"/>
      <c r="DR28" s="278"/>
      <c r="DS28" s="278"/>
      <c r="DT28" s="278"/>
      <c r="DU28" s="278"/>
      <c r="DV28" s="278"/>
      <c r="DW28" s="278"/>
      <c r="DX28" s="301"/>
      <c r="DY28" s="278"/>
      <c r="DZ28" s="278"/>
      <c r="EA28" s="278"/>
      <c r="EB28" s="278"/>
      <c r="EC28" s="278"/>
      <c r="ED28" s="278"/>
      <c r="EE28" s="278"/>
      <c r="EF28" s="278"/>
      <c r="EG28" s="278"/>
      <c r="EH28" s="278"/>
      <c r="EI28" s="278"/>
      <c r="EJ28" s="278"/>
      <c r="EK28" s="278"/>
      <c r="EL28" s="278"/>
      <c r="EM28" s="278"/>
      <c r="EN28" s="278"/>
      <c r="EO28" s="278"/>
      <c r="EP28" s="278"/>
      <c r="EQ28" s="278"/>
      <c r="ER28" s="278"/>
      <c r="ES28" s="278"/>
      <c r="ET28" s="278"/>
      <c r="EU28" s="278"/>
      <c r="EV28" s="278"/>
      <c r="EW28" s="278"/>
      <c r="EX28" s="278"/>
      <c r="EY28" s="278"/>
      <c r="EZ28" s="278"/>
      <c r="FA28" s="278"/>
      <c r="FB28" s="278"/>
      <c r="FC28" s="278"/>
      <c r="FD28" s="278"/>
      <c r="FE28" s="278"/>
      <c r="FF28" s="278"/>
      <c r="FG28" s="278"/>
      <c r="FH28" s="278"/>
      <c r="FI28" s="278"/>
      <c r="FJ28" s="278"/>
      <c r="FK28" s="278"/>
      <c r="FL28" s="278"/>
      <c r="FM28" s="278"/>
      <c r="FN28" s="278"/>
      <c r="FO28" s="278"/>
      <c r="FP28" s="278"/>
    </row>
    <row r="29" spans="1:471">
      <c r="B29" s="276"/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U29" s="278"/>
      <c r="AV29" s="278"/>
      <c r="AW29" s="278"/>
      <c r="AX29" s="278"/>
      <c r="AY29" s="278"/>
      <c r="AZ29" s="278"/>
      <c r="BA29" s="278"/>
      <c r="BB29" s="278"/>
      <c r="BC29" s="278"/>
      <c r="BD29" s="278"/>
      <c r="BE29" s="278"/>
      <c r="BF29" s="278"/>
      <c r="BG29" s="278"/>
      <c r="BH29" s="278"/>
      <c r="BI29" s="278"/>
      <c r="BJ29" s="278"/>
      <c r="BK29" s="278"/>
      <c r="BL29" s="278"/>
      <c r="BM29" s="278"/>
      <c r="BN29" s="278"/>
      <c r="BO29" s="278"/>
      <c r="BP29" s="278"/>
      <c r="BQ29" s="278"/>
      <c r="BR29" s="278"/>
      <c r="BS29" s="278"/>
      <c r="BT29" s="278"/>
      <c r="BU29" s="278"/>
      <c r="BV29" s="278"/>
      <c r="BW29" s="278"/>
      <c r="BX29" s="278"/>
      <c r="BY29" s="278"/>
      <c r="BZ29" s="278"/>
      <c r="CA29" s="278"/>
      <c r="CB29" s="278"/>
      <c r="CC29" s="278"/>
      <c r="CD29" s="278"/>
      <c r="CE29" s="278"/>
      <c r="CF29" s="278"/>
      <c r="CG29" s="278"/>
      <c r="CH29" s="278"/>
      <c r="CI29" s="278"/>
      <c r="CJ29" s="278"/>
      <c r="CK29" s="278"/>
      <c r="CL29" s="278"/>
      <c r="CM29" s="278"/>
      <c r="CN29" s="278"/>
      <c r="CO29" s="278"/>
      <c r="CP29" s="278"/>
      <c r="CQ29" s="278"/>
      <c r="CR29" s="278"/>
      <c r="CS29" s="278"/>
      <c r="CT29" s="278"/>
      <c r="CU29" s="278"/>
      <c r="CV29" s="278"/>
      <c r="CW29" s="278"/>
      <c r="CX29" s="278"/>
      <c r="CY29" s="278"/>
      <c r="CZ29" s="278"/>
      <c r="DA29" s="278"/>
      <c r="DB29" s="278"/>
      <c r="DC29" s="278"/>
      <c r="DD29" s="278"/>
      <c r="DE29" s="278"/>
      <c r="DF29" s="278"/>
      <c r="DG29" s="278"/>
      <c r="DH29" s="278"/>
      <c r="DI29" s="278"/>
      <c r="DJ29" s="278"/>
      <c r="DK29" s="278"/>
      <c r="DL29" s="278"/>
      <c r="DM29" s="278"/>
      <c r="DN29" s="278"/>
      <c r="DO29" s="278"/>
      <c r="DP29" s="278"/>
      <c r="DQ29" s="278"/>
      <c r="DR29" s="278"/>
      <c r="DS29" s="278"/>
      <c r="DT29" s="278"/>
      <c r="DU29" s="278"/>
      <c r="DV29" s="278"/>
      <c r="DW29" s="278"/>
      <c r="DX29" s="278"/>
      <c r="DY29" s="278"/>
      <c r="DZ29" s="278"/>
      <c r="EA29" s="278"/>
      <c r="EB29" s="278"/>
      <c r="EC29" s="278"/>
      <c r="ED29" s="278"/>
      <c r="EE29" s="278"/>
      <c r="EF29" s="278"/>
      <c r="EG29" s="278"/>
      <c r="EH29" s="278"/>
      <c r="EI29" s="278"/>
      <c r="EJ29" s="278"/>
      <c r="EK29" s="278"/>
      <c r="EL29" s="278"/>
      <c r="EM29" s="278"/>
      <c r="EN29" s="278"/>
      <c r="EO29" s="278"/>
      <c r="EP29" s="278"/>
      <c r="EQ29" s="278"/>
      <c r="ER29" s="278"/>
      <c r="ES29" s="278"/>
      <c r="ET29" s="278"/>
      <c r="EU29" s="278"/>
      <c r="EV29" s="278"/>
      <c r="EW29" s="278"/>
      <c r="EX29" s="278"/>
      <c r="EY29" s="278"/>
      <c r="EZ29" s="278"/>
      <c r="FA29" s="278"/>
      <c r="FB29" s="278"/>
      <c r="FC29" s="278"/>
      <c r="FD29" s="278"/>
      <c r="FE29" s="278"/>
      <c r="FF29" s="278"/>
      <c r="FG29" s="278"/>
      <c r="FH29" s="278"/>
      <c r="FI29" s="278"/>
      <c r="FJ29" s="278"/>
      <c r="FK29" s="278"/>
      <c r="FL29" s="278"/>
      <c r="FM29" s="278"/>
      <c r="FN29" s="278"/>
      <c r="FO29" s="278"/>
      <c r="FP29" s="278"/>
    </row>
    <row r="30" spans="1:471">
      <c r="B30" s="276"/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U30" s="278"/>
      <c r="AV30" s="278"/>
      <c r="AW30" s="278"/>
      <c r="AX30" s="278"/>
      <c r="AY30" s="278"/>
      <c r="AZ30" s="278"/>
      <c r="BA30" s="278"/>
      <c r="BB30" s="278"/>
      <c r="BC30" s="278"/>
      <c r="BD30" s="278"/>
      <c r="BE30" s="278"/>
      <c r="BF30" s="278"/>
      <c r="BG30" s="278"/>
      <c r="BH30" s="278"/>
      <c r="BI30" s="278"/>
      <c r="BJ30" s="278"/>
      <c r="BK30" s="278"/>
      <c r="BL30" s="278"/>
      <c r="BM30" s="278"/>
      <c r="BN30" s="278"/>
      <c r="BO30" s="278"/>
      <c r="BP30" s="278"/>
      <c r="BQ30" s="278"/>
      <c r="BR30" s="278"/>
      <c r="BS30" s="278"/>
      <c r="BT30" s="278"/>
      <c r="BU30" s="278"/>
      <c r="BV30" s="278"/>
      <c r="BW30" s="278"/>
      <c r="BX30" s="278"/>
      <c r="BY30" s="278"/>
      <c r="BZ30" s="278"/>
      <c r="CA30" s="278"/>
      <c r="CB30" s="278"/>
      <c r="CC30" s="278"/>
      <c r="CD30" s="278"/>
      <c r="CE30" s="278"/>
      <c r="CF30" s="278"/>
      <c r="CG30" s="278"/>
      <c r="CH30" s="278"/>
      <c r="CI30" s="278"/>
      <c r="CJ30" s="278"/>
      <c r="CK30" s="278"/>
      <c r="CL30" s="278"/>
      <c r="CM30" s="278"/>
      <c r="CN30" s="278"/>
      <c r="CO30" s="278"/>
      <c r="CP30" s="278"/>
      <c r="CQ30" s="278"/>
      <c r="CR30" s="278"/>
      <c r="CS30" s="278"/>
      <c r="CT30" s="278"/>
      <c r="CU30" s="278"/>
      <c r="CV30" s="278"/>
      <c r="CW30" s="278"/>
      <c r="CX30" s="278"/>
      <c r="CY30" s="278"/>
      <c r="CZ30" s="278"/>
      <c r="DA30" s="278"/>
      <c r="DB30" s="278"/>
      <c r="DC30" s="278"/>
      <c r="DD30" s="278"/>
      <c r="DE30" s="278"/>
      <c r="DF30" s="278"/>
      <c r="DG30" s="278"/>
      <c r="DH30" s="278"/>
      <c r="DI30" s="278"/>
      <c r="DJ30" s="278"/>
      <c r="DK30" s="278"/>
      <c r="DL30" s="278"/>
      <c r="DM30" s="278"/>
      <c r="DN30" s="278"/>
      <c r="DO30" s="278"/>
      <c r="DP30" s="278"/>
      <c r="DQ30" s="278"/>
      <c r="DR30" s="278"/>
      <c r="DS30" s="278"/>
      <c r="DT30" s="278"/>
      <c r="DU30" s="278"/>
      <c r="DV30" s="278"/>
      <c r="DW30" s="278"/>
      <c r="DX30" s="278"/>
      <c r="DY30" s="278"/>
      <c r="DZ30" s="278"/>
      <c r="EA30" s="278"/>
      <c r="EB30" s="278"/>
      <c r="EC30" s="278"/>
      <c r="ED30" s="278"/>
      <c r="EE30" s="278"/>
      <c r="EF30" s="278"/>
      <c r="EG30" s="301"/>
      <c r="EH30" s="278"/>
      <c r="EI30" s="278"/>
      <c r="EJ30" s="278"/>
      <c r="EK30" s="278"/>
      <c r="EL30" s="278"/>
      <c r="EM30" s="278"/>
      <c r="EN30" s="278"/>
      <c r="EO30" s="278"/>
      <c r="EP30" s="278"/>
      <c r="EQ30" s="278"/>
      <c r="ER30" s="278"/>
      <c r="ES30" s="278"/>
      <c r="ET30" s="278"/>
      <c r="EU30" s="278"/>
      <c r="EV30" s="278"/>
      <c r="EW30" s="278"/>
      <c r="EX30" s="278"/>
      <c r="EY30" s="278"/>
      <c r="EZ30" s="278"/>
      <c r="FA30" s="278"/>
      <c r="FB30" s="278"/>
      <c r="FC30" s="278"/>
      <c r="FD30" s="278"/>
      <c r="FE30" s="278"/>
      <c r="FF30" s="278"/>
      <c r="FG30" s="278"/>
      <c r="FH30" s="278"/>
      <c r="FI30" s="278"/>
      <c r="FJ30" s="278"/>
      <c r="FK30" s="278"/>
      <c r="FL30" s="278"/>
      <c r="FM30" s="278"/>
      <c r="FN30" s="278"/>
      <c r="FO30" s="278"/>
      <c r="FP30" s="278"/>
    </row>
    <row r="31" spans="1:471">
      <c r="B31" s="276"/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6"/>
      <c r="AE31" s="276"/>
      <c r="AF31" s="276"/>
      <c r="AG31" s="276"/>
      <c r="AH31" s="276"/>
      <c r="AI31" s="276"/>
      <c r="AJ31" s="276"/>
      <c r="AK31" s="276"/>
      <c r="AU31" s="278"/>
      <c r="AV31" s="278"/>
      <c r="AW31" s="278"/>
      <c r="AX31" s="278"/>
      <c r="AY31" s="278"/>
      <c r="AZ31" s="278"/>
      <c r="BA31" s="278"/>
      <c r="BB31" s="278"/>
      <c r="BC31" s="278"/>
      <c r="BD31" s="278"/>
      <c r="BE31" s="278"/>
      <c r="BF31" s="278"/>
      <c r="BG31" s="278"/>
      <c r="BH31" s="278"/>
      <c r="BI31" s="278"/>
      <c r="BJ31" s="278"/>
      <c r="BK31" s="278"/>
      <c r="BL31" s="278"/>
      <c r="BM31" s="278"/>
      <c r="BN31" s="278"/>
      <c r="BO31" s="278"/>
      <c r="BP31" s="278"/>
      <c r="BQ31" s="278"/>
      <c r="BR31" s="278"/>
      <c r="BS31" s="278"/>
      <c r="BT31" s="278"/>
      <c r="BU31" s="278"/>
      <c r="BV31" s="278"/>
      <c r="BW31" s="278"/>
      <c r="BX31" s="278"/>
      <c r="BY31" s="278"/>
      <c r="BZ31" s="278"/>
      <c r="CA31" s="278"/>
      <c r="CB31" s="278"/>
      <c r="CC31" s="278"/>
      <c r="CD31" s="278"/>
      <c r="CE31" s="278"/>
      <c r="CF31" s="278"/>
      <c r="CG31" s="278"/>
      <c r="CH31" s="278"/>
      <c r="CI31" s="278"/>
      <c r="CJ31" s="278"/>
      <c r="CK31" s="278"/>
      <c r="CL31" s="278"/>
      <c r="CM31" s="278"/>
      <c r="CN31" s="278"/>
      <c r="CO31" s="278"/>
      <c r="CP31" s="278"/>
      <c r="CQ31" s="278"/>
      <c r="CR31" s="278"/>
      <c r="CS31" s="278"/>
      <c r="CT31" s="278"/>
      <c r="CU31" s="278"/>
      <c r="CV31" s="278"/>
      <c r="CW31" s="278"/>
      <c r="CX31" s="278"/>
      <c r="CY31" s="278"/>
      <c r="CZ31" s="278"/>
      <c r="DA31" s="278"/>
      <c r="DB31" s="278"/>
      <c r="DC31" s="278"/>
      <c r="DD31" s="278"/>
      <c r="DE31" s="278"/>
      <c r="DF31" s="278"/>
      <c r="DG31" s="278"/>
      <c r="DH31" s="278"/>
      <c r="DI31" s="278"/>
      <c r="DJ31" s="278"/>
      <c r="DK31" s="278"/>
      <c r="DL31" s="278"/>
      <c r="DM31" s="278"/>
      <c r="DN31" s="278"/>
      <c r="DO31" s="278"/>
      <c r="DP31" s="278"/>
      <c r="DQ31" s="278"/>
      <c r="DR31" s="278"/>
      <c r="DS31" s="278"/>
      <c r="DT31" s="278"/>
      <c r="DU31" s="278"/>
      <c r="DV31" s="278"/>
      <c r="DW31" s="278"/>
      <c r="DX31" s="278"/>
      <c r="DY31" s="278"/>
      <c r="DZ31" s="278"/>
      <c r="EA31" s="278"/>
      <c r="EB31" s="278"/>
      <c r="EC31" s="278"/>
      <c r="ED31" s="278"/>
      <c r="EE31" s="278"/>
      <c r="EF31" s="278"/>
      <c r="EG31" s="278"/>
      <c r="EH31" s="278"/>
      <c r="EI31" s="278"/>
      <c r="EJ31" s="278"/>
      <c r="EK31" s="278"/>
      <c r="EL31" s="278"/>
      <c r="EM31" s="278"/>
      <c r="EN31" s="278"/>
      <c r="EO31" s="278"/>
      <c r="EP31" s="278"/>
      <c r="EQ31" s="278"/>
      <c r="ER31" s="278"/>
      <c r="ES31" s="278"/>
      <c r="ET31" s="278"/>
      <c r="EU31" s="278"/>
      <c r="EV31" s="278"/>
      <c r="EW31" s="278"/>
      <c r="EX31" s="278"/>
      <c r="EY31" s="278"/>
      <c r="EZ31" s="278"/>
      <c r="FA31" s="278"/>
      <c r="FB31" s="278"/>
      <c r="FC31" s="278"/>
      <c r="FD31" s="278"/>
      <c r="FE31" s="278"/>
      <c r="FF31" s="278"/>
      <c r="FG31" s="278"/>
      <c r="FH31" s="278"/>
      <c r="FI31" s="278"/>
      <c r="FJ31" s="278"/>
      <c r="FK31" s="278"/>
      <c r="FL31" s="278"/>
      <c r="FM31" s="278"/>
      <c r="FN31" s="278"/>
      <c r="FO31" s="278"/>
      <c r="FP31" s="278"/>
    </row>
    <row r="32" spans="1:471">
      <c r="B32" s="276"/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76"/>
      <c r="AG32" s="276"/>
      <c r="AH32" s="276"/>
      <c r="AI32" s="276"/>
      <c r="AJ32" s="276"/>
      <c r="AK32" s="276"/>
      <c r="AU32" s="278"/>
      <c r="AV32" s="278"/>
      <c r="AW32" s="278"/>
      <c r="AX32" s="278"/>
      <c r="AY32" s="278"/>
      <c r="AZ32" s="278"/>
      <c r="BA32" s="278"/>
      <c r="BB32" s="278"/>
      <c r="BC32" s="278"/>
      <c r="BD32" s="278"/>
      <c r="BE32" s="278"/>
      <c r="BF32" s="278"/>
      <c r="BG32" s="278"/>
      <c r="BH32" s="278"/>
      <c r="BI32" s="278"/>
      <c r="BJ32" s="278"/>
      <c r="BK32" s="278"/>
      <c r="BL32" s="278"/>
      <c r="BM32" s="278"/>
      <c r="BN32" s="278"/>
      <c r="BO32" s="278"/>
      <c r="BP32" s="278"/>
      <c r="BQ32" s="278"/>
      <c r="BR32" s="278"/>
      <c r="BS32" s="278"/>
      <c r="BT32" s="278"/>
      <c r="BU32" s="278"/>
      <c r="BV32" s="278"/>
      <c r="BW32" s="278"/>
      <c r="BX32" s="278"/>
      <c r="BY32" s="278"/>
      <c r="BZ32" s="278"/>
      <c r="CA32" s="278"/>
      <c r="CB32" s="278"/>
      <c r="CC32" s="278"/>
      <c r="CD32" s="278"/>
      <c r="CE32" s="278"/>
      <c r="CF32" s="278"/>
      <c r="CG32" s="301"/>
      <c r="CH32" s="278"/>
      <c r="CI32" s="278"/>
      <c r="CJ32" s="278"/>
      <c r="CK32" s="278"/>
      <c r="CL32" s="278"/>
      <c r="CM32" s="278"/>
      <c r="CN32" s="278"/>
      <c r="CO32" s="278"/>
      <c r="CP32" s="278"/>
      <c r="CQ32" s="278"/>
      <c r="CR32" s="278"/>
      <c r="CS32" s="278"/>
      <c r="CT32" s="278"/>
      <c r="CU32" s="278"/>
      <c r="CV32" s="278"/>
      <c r="CW32" s="278"/>
      <c r="CX32" s="278"/>
      <c r="CY32" s="278"/>
      <c r="CZ32" s="278"/>
      <c r="DA32" s="278"/>
      <c r="DB32" s="278"/>
      <c r="DC32" s="278"/>
      <c r="DD32" s="278"/>
      <c r="DE32" s="278"/>
      <c r="DF32" s="278"/>
      <c r="DG32" s="278"/>
      <c r="DH32" s="278"/>
      <c r="DI32" s="278"/>
      <c r="DJ32" s="278"/>
      <c r="DK32" s="278"/>
      <c r="DL32" s="278"/>
      <c r="DM32" s="278"/>
      <c r="DN32" s="278"/>
      <c r="DO32" s="278"/>
      <c r="DP32" s="278"/>
      <c r="DQ32" s="301"/>
      <c r="DR32" s="278"/>
      <c r="DS32" s="278"/>
      <c r="DT32" s="278"/>
      <c r="DU32" s="278"/>
      <c r="DV32" s="278"/>
      <c r="DW32" s="278"/>
      <c r="DX32" s="278"/>
      <c r="DY32" s="278"/>
      <c r="DZ32" s="278"/>
      <c r="EA32" s="278"/>
      <c r="EB32" s="278"/>
      <c r="EC32" s="278"/>
      <c r="ED32" s="278"/>
      <c r="EE32" s="278"/>
      <c r="EF32" s="278"/>
      <c r="EG32" s="278"/>
      <c r="EH32" s="278"/>
      <c r="EI32" s="278"/>
      <c r="EJ32" s="278"/>
      <c r="EK32" s="278"/>
      <c r="EL32" s="278"/>
      <c r="EM32" s="278"/>
      <c r="EN32" s="278"/>
      <c r="EO32" s="278"/>
      <c r="EP32" s="278"/>
      <c r="EQ32" s="278"/>
      <c r="ER32" s="278"/>
      <c r="ES32" s="278"/>
      <c r="ET32" s="278"/>
      <c r="EU32" s="278"/>
      <c r="EV32" s="278"/>
      <c r="EW32" s="278"/>
      <c r="EX32" s="278"/>
      <c r="EY32" s="278"/>
      <c r="EZ32" s="278"/>
      <c r="FA32" s="278"/>
      <c r="FB32" s="278"/>
      <c r="FC32" s="278"/>
      <c r="FD32" s="278"/>
      <c r="FE32" s="278"/>
      <c r="FF32" s="278"/>
      <c r="FG32" s="278"/>
      <c r="FH32" s="278"/>
      <c r="FI32" s="301"/>
      <c r="FJ32" s="278"/>
      <c r="FK32" s="278"/>
      <c r="FL32" s="278"/>
      <c r="FM32" s="278"/>
      <c r="FN32" s="278"/>
      <c r="FO32" s="278"/>
      <c r="FP32" s="278"/>
    </row>
    <row r="33" spans="2:441">
      <c r="B33" s="276"/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  <c r="AG33" s="276"/>
      <c r="AH33" s="276"/>
      <c r="AI33" s="276"/>
      <c r="AJ33" s="276"/>
      <c r="AK33" s="276"/>
      <c r="AU33" s="278"/>
      <c r="AV33" s="278"/>
      <c r="AW33" s="278"/>
      <c r="AX33" s="278"/>
      <c r="AY33" s="278"/>
      <c r="AZ33" s="278"/>
      <c r="BA33" s="278"/>
      <c r="BB33" s="278"/>
      <c r="BC33" s="278"/>
      <c r="BD33" s="278"/>
      <c r="BE33" s="278"/>
      <c r="BF33" s="278"/>
      <c r="BG33" s="278"/>
      <c r="BH33" s="278"/>
      <c r="BI33" s="278"/>
      <c r="BJ33" s="278"/>
      <c r="BK33" s="278"/>
      <c r="BL33" s="278"/>
      <c r="BM33" s="278"/>
      <c r="BN33" s="278"/>
      <c r="BO33" s="278"/>
      <c r="BP33" s="278"/>
      <c r="BQ33" s="278"/>
      <c r="BR33" s="278"/>
      <c r="BS33" s="278"/>
      <c r="BT33" s="278"/>
      <c r="BU33" s="278"/>
      <c r="BV33" s="278"/>
      <c r="BW33" s="278"/>
      <c r="BX33" s="278"/>
      <c r="BY33" s="278"/>
      <c r="BZ33" s="278"/>
      <c r="CA33" s="278"/>
      <c r="CB33" s="278"/>
      <c r="CC33" s="278"/>
      <c r="CD33" s="278"/>
      <c r="CE33" s="278"/>
      <c r="CF33" s="278"/>
      <c r="CG33" s="278"/>
      <c r="CH33" s="278"/>
      <c r="CI33" s="278"/>
      <c r="CJ33" s="278"/>
      <c r="CK33" s="278"/>
      <c r="CL33" s="278"/>
      <c r="CM33" s="278"/>
      <c r="CN33" s="278"/>
      <c r="CO33" s="278"/>
      <c r="CP33" s="278"/>
      <c r="CQ33" s="278"/>
      <c r="CR33" s="278"/>
      <c r="CS33" s="278"/>
      <c r="CT33" s="278"/>
      <c r="CU33" s="278"/>
      <c r="CV33" s="278"/>
      <c r="CW33" s="278"/>
      <c r="CX33" s="278"/>
      <c r="CY33" s="278"/>
      <c r="CZ33" s="278"/>
      <c r="DA33" s="278"/>
      <c r="DB33" s="278"/>
      <c r="DC33" s="278"/>
      <c r="DD33" s="278"/>
      <c r="DE33" s="278"/>
      <c r="DF33" s="278"/>
      <c r="DG33" s="278"/>
      <c r="DH33" s="278"/>
      <c r="DI33" s="278"/>
      <c r="DJ33" s="278"/>
      <c r="DK33" s="278"/>
      <c r="DL33" s="278"/>
      <c r="DM33" s="278"/>
      <c r="DN33" s="278"/>
      <c r="DO33" s="278"/>
      <c r="DP33" s="278"/>
      <c r="DQ33" s="278"/>
      <c r="DR33" s="278"/>
      <c r="DS33" s="278"/>
      <c r="DT33" s="278"/>
      <c r="DU33" s="278"/>
      <c r="DV33" s="278"/>
      <c r="DW33" s="278"/>
      <c r="DX33" s="278"/>
      <c r="DY33" s="278"/>
      <c r="DZ33" s="278"/>
      <c r="EA33" s="278"/>
      <c r="EB33" s="278"/>
      <c r="EC33" s="278"/>
      <c r="ED33" s="278"/>
      <c r="EE33" s="276"/>
      <c r="EF33" s="276"/>
      <c r="EG33" s="276"/>
      <c r="EH33" s="276"/>
      <c r="EI33" s="276"/>
      <c r="EJ33" s="276"/>
      <c r="EK33" s="276"/>
      <c r="EL33" s="276"/>
      <c r="EM33" s="276"/>
      <c r="EN33" s="276"/>
      <c r="EO33" s="276"/>
      <c r="EP33" s="278"/>
      <c r="EQ33" s="278"/>
      <c r="ER33" s="278"/>
      <c r="ES33" s="278"/>
      <c r="ET33" s="278"/>
      <c r="EU33" s="278"/>
      <c r="EV33" s="278"/>
      <c r="EW33" s="278"/>
      <c r="EX33" s="278"/>
      <c r="EY33" s="278"/>
      <c r="EZ33" s="276"/>
      <c r="FA33" s="276"/>
      <c r="FB33" s="276"/>
      <c r="FC33" s="276"/>
      <c r="FD33" s="276"/>
      <c r="FE33" s="276"/>
      <c r="FF33" s="276"/>
      <c r="FG33" s="276"/>
      <c r="FH33" s="276"/>
      <c r="FI33" s="276"/>
      <c r="FJ33" s="276"/>
      <c r="FK33" s="276"/>
      <c r="FL33" s="276"/>
      <c r="FM33" s="276"/>
      <c r="FN33" s="276"/>
      <c r="FO33" s="276"/>
      <c r="FP33" s="276"/>
    </row>
    <row r="34" spans="2:441">
      <c r="B34" s="276"/>
      <c r="C34" s="276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  <c r="AA34" s="276"/>
      <c r="AB34" s="276"/>
      <c r="AC34" s="276"/>
      <c r="AD34" s="276"/>
      <c r="AE34" s="276"/>
      <c r="AF34" s="276"/>
      <c r="AG34" s="276"/>
      <c r="AH34" s="276"/>
      <c r="AI34" s="276"/>
      <c r="AJ34" s="276"/>
      <c r="AK34" s="276"/>
      <c r="AU34" s="278"/>
      <c r="AV34" s="278"/>
      <c r="AW34" s="278"/>
      <c r="AX34" s="278"/>
      <c r="AY34" s="278"/>
      <c r="AZ34" s="278"/>
      <c r="BA34" s="278"/>
      <c r="BB34" s="278"/>
      <c r="BC34" s="278"/>
      <c r="BD34" s="278"/>
      <c r="BE34" s="278"/>
      <c r="BF34" s="278"/>
      <c r="BG34" s="278"/>
      <c r="BH34" s="278"/>
      <c r="BI34" s="278"/>
      <c r="BJ34" s="278"/>
      <c r="BK34" s="278"/>
      <c r="BL34" s="278"/>
      <c r="BM34" s="278"/>
      <c r="BN34" s="278"/>
      <c r="BO34" s="278"/>
      <c r="BP34" s="278"/>
      <c r="BQ34" s="278"/>
      <c r="BR34" s="278"/>
      <c r="BS34" s="278"/>
      <c r="BT34" s="276"/>
      <c r="BU34" s="276"/>
      <c r="BV34" s="276"/>
      <c r="BW34" s="276"/>
      <c r="BX34" s="276"/>
      <c r="BY34" s="276"/>
      <c r="BZ34" s="276"/>
      <c r="CA34" s="276"/>
      <c r="CB34" s="276"/>
      <c r="CC34" s="276"/>
      <c r="CD34" s="276"/>
      <c r="CE34" s="276"/>
      <c r="CF34" s="276"/>
      <c r="CG34" s="276"/>
      <c r="CH34" s="276"/>
      <c r="CI34" s="276"/>
      <c r="CJ34" s="276"/>
      <c r="CK34" s="276"/>
      <c r="CL34" s="276"/>
      <c r="CM34" s="276"/>
      <c r="CN34" s="276"/>
      <c r="CO34" s="276"/>
      <c r="CP34" s="278"/>
      <c r="CQ34" s="301"/>
      <c r="CR34" s="278"/>
      <c r="CS34" s="278"/>
      <c r="CT34" s="278"/>
      <c r="CU34" s="278"/>
      <c r="CV34" s="278"/>
      <c r="CW34" s="276"/>
      <c r="CX34" s="276"/>
      <c r="CY34" s="276"/>
      <c r="CZ34" s="276"/>
      <c r="DA34" s="276"/>
      <c r="DB34" s="276"/>
      <c r="DC34" s="276"/>
      <c r="DD34" s="276"/>
      <c r="DE34" s="276"/>
      <c r="DF34" s="276"/>
      <c r="DG34" s="276"/>
      <c r="DH34" s="276"/>
      <c r="DI34" s="276"/>
      <c r="DJ34" s="276"/>
      <c r="DK34" s="276"/>
      <c r="DL34" s="276"/>
      <c r="DM34" s="276"/>
      <c r="DN34" s="276"/>
      <c r="DO34" s="276"/>
      <c r="DP34" s="276"/>
      <c r="DQ34" s="278"/>
      <c r="DR34" s="278"/>
      <c r="DS34" s="278"/>
      <c r="DT34" s="278"/>
      <c r="DU34" s="278"/>
      <c r="DV34" s="278"/>
      <c r="DW34" s="278"/>
      <c r="DX34" s="301"/>
      <c r="DY34" s="276"/>
      <c r="DZ34" s="276"/>
      <c r="EA34" s="276"/>
      <c r="EB34" s="276"/>
      <c r="EC34" s="276"/>
      <c r="ED34" s="301"/>
      <c r="EE34" s="276"/>
      <c r="EF34" s="276"/>
      <c r="EG34" s="276"/>
      <c r="EH34" s="276"/>
      <c r="EI34" s="276"/>
      <c r="EJ34" s="278"/>
      <c r="EK34" s="301"/>
      <c r="EL34" s="301"/>
      <c r="EM34" s="278"/>
      <c r="EN34" s="276"/>
      <c r="EO34" s="276"/>
      <c r="EP34" s="276"/>
      <c r="EQ34" s="276"/>
      <c r="ER34" s="276"/>
      <c r="ES34" s="276"/>
      <c r="ET34" s="276"/>
      <c r="EU34" s="276"/>
      <c r="EV34" s="276"/>
      <c r="EW34" s="276"/>
      <c r="EX34" s="276"/>
      <c r="EY34" s="278"/>
      <c r="EZ34" s="276"/>
      <c r="FA34" s="278"/>
      <c r="FB34" s="276"/>
      <c r="FC34" s="276"/>
      <c r="FD34" s="276"/>
      <c r="FE34" s="276"/>
      <c r="FF34" s="276"/>
      <c r="FG34" s="276"/>
      <c r="FH34" s="278"/>
      <c r="FI34" s="276"/>
      <c r="FJ34" s="276"/>
      <c r="FK34" s="276"/>
      <c r="FL34" s="278"/>
      <c r="FM34" s="276"/>
      <c r="FN34" s="278"/>
      <c r="FO34" s="278"/>
      <c r="FP34" s="276"/>
    </row>
    <row r="36" spans="2:441">
      <c r="B36" s="276" t="s">
        <v>592</v>
      </c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  <c r="AG36" s="276"/>
      <c r="AH36" s="276"/>
      <c r="AI36" s="276"/>
      <c r="AJ36" s="276"/>
      <c r="AK36" s="276"/>
      <c r="AL36" s="277">
        <v>42191</v>
      </c>
      <c r="AM36" s="277">
        <v>42190</v>
      </c>
      <c r="AN36" s="277">
        <v>42189</v>
      </c>
      <c r="AO36" s="277">
        <v>42188</v>
      </c>
      <c r="AP36" s="277">
        <v>42187</v>
      </c>
      <c r="AQ36" s="277">
        <v>42186</v>
      </c>
      <c r="AR36" s="277">
        <v>42185</v>
      </c>
      <c r="AS36" s="277">
        <v>42184</v>
      </c>
      <c r="AT36" s="277">
        <v>42183</v>
      </c>
      <c r="AU36" s="277">
        <v>42182</v>
      </c>
      <c r="AV36" s="277">
        <v>42181</v>
      </c>
      <c r="AW36" s="277">
        <v>42180</v>
      </c>
      <c r="AX36" s="277">
        <v>42179</v>
      </c>
      <c r="AY36" s="277">
        <v>42178</v>
      </c>
      <c r="AZ36" s="277">
        <v>42177</v>
      </c>
      <c r="BA36" s="277">
        <v>42176</v>
      </c>
      <c r="BB36" s="277">
        <v>42175</v>
      </c>
      <c r="BC36" s="277">
        <v>42174</v>
      </c>
      <c r="BD36" s="277">
        <v>42173</v>
      </c>
      <c r="BE36" s="277">
        <v>42172</v>
      </c>
      <c r="BF36" s="277">
        <v>42171</v>
      </c>
      <c r="BG36" s="277">
        <v>42170</v>
      </c>
      <c r="BH36" s="277">
        <v>42169</v>
      </c>
      <c r="BI36" s="277">
        <v>42168</v>
      </c>
      <c r="BJ36" s="277">
        <v>42167</v>
      </c>
      <c r="BK36" s="277">
        <v>42166</v>
      </c>
      <c r="BL36" s="277">
        <v>42165</v>
      </c>
      <c r="BM36" s="277">
        <v>42164</v>
      </c>
      <c r="BN36" s="277">
        <v>42163</v>
      </c>
      <c r="BO36" s="277">
        <v>42162</v>
      </c>
      <c r="BP36" s="277">
        <v>42161</v>
      </c>
      <c r="BQ36" s="277">
        <v>42160</v>
      </c>
      <c r="BR36" s="277">
        <v>42159</v>
      </c>
      <c r="BS36" s="277">
        <v>42158</v>
      </c>
      <c r="BT36" s="277">
        <v>42157</v>
      </c>
      <c r="BU36" s="277">
        <v>42156</v>
      </c>
      <c r="BV36" s="277">
        <v>42155</v>
      </c>
      <c r="BW36" s="277">
        <v>42154</v>
      </c>
      <c r="BX36" s="277">
        <v>42153</v>
      </c>
      <c r="BY36" s="277">
        <v>42152</v>
      </c>
      <c r="BZ36" s="277">
        <v>42151</v>
      </c>
      <c r="CA36" s="277">
        <v>42150</v>
      </c>
      <c r="CB36" s="277">
        <v>42149</v>
      </c>
      <c r="CC36" s="277">
        <v>42148</v>
      </c>
      <c r="CD36" s="277">
        <v>42147</v>
      </c>
      <c r="CE36" s="277">
        <v>42146</v>
      </c>
      <c r="CF36" s="277">
        <v>42145</v>
      </c>
      <c r="CG36" s="277">
        <v>42144</v>
      </c>
      <c r="CH36" s="277">
        <v>42143</v>
      </c>
      <c r="CI36" s="277">
        <v>42142</v>
      </c>
      <c r="CJ36" s="277">
        <v>42141</v>
      </c>
      <c r="CK36" s="277">
        <v>42140</v>
      </c>
      <c r="CL36" s="277">
        <v>42139</v>
      </c>
      <c r="CM36" s="277">
        <v>42138</v>
      </c>
      <c r="CN36" s="277">
        <v>42137</v>
      </c>
      <c r="CO36" s="277">
        <v>42136</v>
      </c>
      <c r="CP36" s="277">
        <v>42135</v>
      </c>
      <c r="CQ36" s="277">
        <v>42134</v>
      </c>
      <c r="CR36" s="277">
        <v>42133</v>
      </c>
      <c r="CS36" s="277">
        <v>42132</v>
      </c>
      <c r="CT36" s="277">
        <v>42131</v>
      </c>
      <c r="CU36" s="277">
        <v>42130</v>
      </c>
      <c r="CV36" s="277">
        <v>42129</v>
      </c>
      <c r="CW36" s="277">
        <v>42128</v>
      </c>
      <c r="CX36" s="277">
        <v>42127</v>
      </c>
      <c r="CY36" s="277">
        <v>42126</v>
      </c>
      <c r="CZ36" s="277">
        <v>42125</v>
      </c>
      <c r="DA36" s="277">
        <v>42124</v>
      </c>
      <c r="DB36" s="277">
        <v>42123</v>
      </c>
      <c r="DC36" s="277">
        <v>42122</v>
      </c>
      <c r="DD36" s="277">
        <v>42121</v>
      </c>
      <c r="DE36" s="277">
        <v>42120</v>
      </c>
      <c r="DF36" s="277">
        <v>42119</v>
      </c>
      <c r="DG36" s="277">
        <v>42118</v>
      </c>
      <c r="DH36" s="277">
        <v>42117</v>
      </c>
      <c r="DI36" s="277">
        <v>42116</v>
      </c>
      <c r="DJ36" s="277">
        <v>42115</v>
      </c>
      <c r="DK36" s="277">
        <v>42114</v>
      </c>
      <c r="DL36" s="277">
        <v>42113</v>
      </c>
      <c r="DM36" s="277">
        <v>42112</v>
      </c>
      <c r="DN36" s="277">
        <v>42111</v>
      </c>
      <c r="DO36" s="277">
        <v>42110</v>
      </c>
      <c r="DP36" s="277">
        <v>42109</v>
      </c>
      <c r="DQ36" s="277">
        <v>42108</v>
      </c>
      <c r="DR36" s="277">
        <v>42107</v>
      </c>
      <c r="DS36" s="277">
        <v>42106</v>
      </c>
      <c r="DT36" s="277">
        <v>42105</v>
      </c>
      <c r="DU36" s="277">
        <v>42104</v>
      </c>
      <c r="DV36" s="277">
        <v>42103</v>
      </c>
      <c r="DW36" s="277">
        <v>42102</v>
      </c>
      <c r="DX36" s="277">
        <v>42101</v>
      </c>
      <c r="DY36" s="277">
        <v>42100</v>
      </c>
      <c r="DZ36" s="277">
        <v>42099</v>
      </c>
      <c r="EA36" s="277">
        <v>42098</v>
      </c>
      <c r="EB36" s="277">
        <v>42097</v>
      </c>
      <c r="EC36" s="277">
        <v>42096</v>
      </c>
      <c r="ED36" s="277">
        <v>42095</v>
      </c>
      <c r="EE36" s="277">
        <v>42094</v>
      </c>
      <c r="EF36" s="277">
        <v>42093</v>
      </c>
      <c r="EG36" s="277">
        <v>42092</v>
      </c>
      <c r="EH36" s="277">
        <v>42091</v>
      </c>
      <c r="EI36" s="277">
        <v>42090</v>
      </c>
      <c r="EJ36" s="277">
        <v>42089</v>
      </c>
      <c r="EK36" s="277">
        <v>42088</v>
      </c>
      <c r="EL36" s="277">
        <v>42087</v>
      </c>
      <c r="EM36" s="277">
        <v>42086</v>
      </c>
      <c r="EN36" s="277">
        <v>42085</v>
      </c>
      <c r="EO36" s="277">
        <v>42084</v>
      </c>
      <c r="EP36" s="277">
        <v>42083</v>
      </c>
      <c r="EQ36" s="277">
        <v>42082</v>
      </c>
      <c r="ER36" s="277">
        <v>42081</v>
      </c>
      <c r="ES36" s="277">
        <v>42080</v>
      </c>
      <c r="ET36" s="277">
        <v>42079</v>
      </c>
      <c r="EU36" s="277">
        <v>42078</v>
      </c>
      <c r="EV36" s="277">
        <v>42077</v>
      </c>
      <c r="EW36" s="277">
        <v>42076</v>
      </c>
      <c r="EX36" s="277">
        <v>42075</v>
      </c>
      <c r="EY36" s="277">
        <v>42074</v>
      </c>
      <c r="EZ36" s="277">
        <v>42073</v>
      </c>
      <c r="FA36" s="277">
        <v>42072</v>
      </c>
      <c r="FB36" s="277">
        <v>42071</v>
      </c>
      <c r="FC36" s="277">
        <v>42070</v>
      </c>
      <c r="FD36" s="277">
        <v>42069</v>
      </c>
      <c r="FE36" s="277">
        <v>42068</v>
      </c>
      <c r="FF36" s="277">
        <v>42067</v>
      </c>
      <c r="FG36" s="277">
        <v>42066</v>
      </c>
      <c r="FH36" s="277">
        <v>42065</v>
      </c>
      <c r="FI36" s="277">
        <v>42064</v>
      </c>
      <c r="FJ36" s="277">
        <v>42063</v>
      </c>
      <c r="FK36" s="277">
        <v>42062</v>
      </c>
      <c r="FL36" s="277">
        <v>42061</v>
      </c>
      <c r="FM36" s="277">
        <v>42060</v>
      </c>
      <c r="FN36" s="277">
        <v>42059</v>
      </c>
      <c r="FO36" s="277">
        <v>42058</v>
      </c>
      <c r="FP36" s="277">
        <v>42057</v>
      </c>
      <c r="FQ36" s="277">
        <v>42056</v>
      </c>
      <c r="FR36" s="277">
        <v>42055</v>
      </c>
      <c r="FS36" s="277">
        <v>42054</v>
      </c>
      <c r="FT36" s="277">
        <v>42053</v>
      </c>
      <c r="FU36" s="277">
        <v>42052</v>
      </c>
      <c r="FV36" s="277">
        <v>42051</v>
      </c>
      <c r="FW36" s="277">
        <v>42050</v>
      </c>
      <c r="FX36" s="277">
        <v>42049</v>
      </c>
      <c r="FY36" s="277">
        <v>42048</v>
      </c>
      <c r="FZ36" s="277">
        <v>42047</v>
      </c>
      <c r="GA36" s="277">
        <v>42046</v>
      </c>
      <c r="GB36" s="277">
        <v>42045</v>
      </c>
      <c r="GC36" s="277">
        <v>42044</v>
      </c>
      <c r="GD36" s="277">
        <v>42043</v>
      </c>
      <c r="GE36" s="277">
        <v>42042</v>
      </c>
      <c r="GF36" s="277">
        <v>42041</v>
      </c>
      <c r="GG36" s="277">
        <v>42040</v>
      </c>
      <c r="GH36" s="277">
        <v>42039</v>
      </c>
      <c r="GI36" s="277">
        <v>42038</v>
      </c>
      <c r="GJ36" s="277">
        <v>42037</v>
      </c>
      <c r="GK36" s="277">
        <v>42036</v>
      </c>
      <c r="GL36" s="277">
        <v>42035</v>
      </c>
      <c r="GM36" s="277">
        <v>42034</v>
      </c>
      <c r="GN36" s="277">
        <v>42033</v>
      </c>
      <c r="GO36" s="277">
        <v>42032</v>
      </c>
      <c r="GP36" s="277">
        <v>42031</v>
      </c>
      <c r="GQ36" s="277">
        <v>42030</v>
      </c>
      <c r="GR36" s="277">
        <v>42029</v>
      </c>
      <c r="GS36" s="277">
        <v>42028</v>
      </c>
      <c r="GT36" s="277">
        <v>42027</v>
      </c>
      <c r="GU36" s="277">
        <v>42026</v>
      </c>
      <c r="GV36" s="277">
        <v>42025</v>
      </c>
      <c r="GW36" s="277">
        <v>42024</v>
      </c>
      <c r="GX36" s="277">
        <v>42023</v>
      </c>
      <c r="GY36" s="277">
        <v>42022</v>
      </c>
      <c r="GZ36" s="277">
        <v>42021</v>
      </c>
      <c r="HA36" s="277">
        <v>42020</v>
      </c>
      <c r="HB36" s="277">
        <v>42019</v>
      </c>
      <c r="HC36" s="277">
        <v>42018</v>
      </c>
      <c r="HD36" s="277">
        <v>42017</v>
      </c>
      <c r="HE36" s="277">
        <v>42016</v>
      </c>
      <c r="HF36" s="277">
        <v>42015</v>
      </c>
      <c r="HG36" s="277">
        <v>42014</v>
      </c>
      <c r="HH36" s="277">
        <v>42013</v>
      </c>
      <c r="HI36" s="277">
        <v>42012</v>
      </c>
      <c r="HJ36" s="277">
        <v>42011</v>
      </c>
      <c r="HK36" s="277">
        <v>42010</v>
      </c>
      <c r="HL36" s="277">
        <v>42009</v>
      </c>
      <c r="HM36" s="277">
        <v>42008</v>
      </c>
      <c r="HN36" s="277">
        <v>42007</v>
      </c>
      <c r="HO36" s="277">
        <v>42006</v>
      </c>
      <c r="HP36" s="277">
        <v>42005</v>
      </c>
      <c r="HR36" s="276"/>
      <c r="HS36" s="277">
        <v>42004</v>
      </c>
      <c r="HT36" s="277">
        <v>42003</v>
      </c>
      <c r="HU36" s="277">
        <v>42002</v>
      </c>
      <c r="HV36" s="277">
        <v>42001</v>
      </c>
      <c r="HW36" s="277">
        <v>42000</v>
      </c>
      <c r="HX36" s="277">
        <v>41999</v>
      </c>
      <c r="HY36" s="277">
        <v>41998</v>
      </c>
      <c r="HZ36" s="277">
        <v>41997</v>
      </c>
      <c r="IA36" s="277">
        <v>41996</v>
      </c>
      <c r="IB36" s="277">
        <v>41995</v>
      </c>
      <c r="IC36" s="277">
        <v>41994</v>
      </c>
      <c r="ID36" s="277">
        <v>41993</v>
      </c>
      <c r="IE36" s="277">
        <v>41992</v>
      </c>
      <c r="IF36" s="277">
        <v>41991</v>
      </c>
      <c r="IG36" s="277">
        <v>41990</v>
      </c>
      <c r="IH36" s="277">
        <v>41989</v>
      </c>
      <c r="II36" s="277">
        <v>41988</v>
      </c>
      <c r="IJ36" s="277">
        <v>41987</v>
      </c>
      <c r="IK36" s="277">
        <v>41986</v>
      </c>
      <c r="IL36" s="277">
        <v>41985</v>
      </c>
      <c r="IM36" s="277">
        <v>41984</v>
      </c>
      <c r="IN36" s="277">
        <v>41983</v>
      </c>
      <c r="IO36" s="277">
        <v>41982</v>
      </c>
      <c r="IP36" s="277">
        <v>41981</v>
      </c>
      <c r="IQ36" s="277">
        <v>41980</v>
      </c>
      <c r="IR36" s="277">
        <v>41979</v>
      </c>
      <c r="IS36" s="277">
        <v>41978</v>
      </c>
      <c r="IT36" s="277">
        <v>41977</v>
      </c>
      <c r="IU36" s="277">
        <v>41976</v>
      </c>
      <c r="IV36" s="277">
        <v>41975</v>
      </c>
      <c r="IW36" s="277">
        <v>41974</v>
      </c>
      <c r="IX36" s="277">
        <v>41973</v>
      </c>
      <c r="IY36" s="277">
        <v>41972</v>
      </c>
      <c r="IZ36" s="277">
        <v>41971</v>
      </c>
      <c r="JA36" s="277">
        <v>41970</v>
      </c>
      <c r="JB36" s="277">
        <v>41969</v>
      </c>
      <c r="JC36" s="277">
        <v>41968</v>
      </c>
      <c r="JD36" s="277">
        <v>41967</v>
      </c>
      <c r="JE36" s="277">
        <v>41966</v>
      </c>
      <c r="JF36" s="277">
        <v>41965</v>
      </c>
      <c r="JG36" s="277">
        <v>41964</v>
      </c>
      <c r="JH36" s="277">
        <v>41963</v>
      </c>
      <c r="JI36" s="277">
        <v>41962</v>
      </c>
      <c r="JJ36" s="277">
        <v>41961</v>
      </c>
      <c r="JK36" s="277">
        <v>41960</v>
      </c>
      <c r="JL36" s="277">
        <v>41959</v>
      </c>
      <c r="JM36" s="277">
        <v>41958</v>
      </c>
      <c r="JN36" s="277">
        <v>41957</v>
      </c>
      <c r="JO36" s="277">
        <v>41956</v>
      </c>
      <c r="JP36" s="277">
        <v>41955</v>
      </c>
      <c r="JQ36" s="277">
        <v>41954</v>
      </c>
      <c r="JR36" s="277">
        <v>41953</v>
      </c>
      <c r="JS36" s="277">
        <v>41952</v>
      </c>
      <c r="JT36" s="277">
        <v>41951</v>
      </c>
      <c r="JU36" s="277">
        <v>41950</v>
      </c>
      <c r="JV36" s="277">
        <v>41949</v>
      </c>
      <c r="JW36" s="277">
        <v>41948</v>
      </c>
      <c r="JX36" s="277">
        <v>41947</v>
      </c>
      <c r="JY36" s="277">
        <v>41946</v>
      </c>
      <c r="JZ36" s="277">
        <v>41945</v>
      </c>
      <c r="KA36" s="277">
        <v>41944</v>
      </c>
      <c r="KB36" s="277">
        <v>41943</v>
      </c>
      <c r="KC36" s="277">
        <v>41942</v>
      </c>
      <c r="KD36" s="277">
        <v>41941</v>
      </c>
      <c r="KE36" s="277">
        <v>41940</v>
      </c>
      <c r="KF36" s="277">
        <v>41939</v>
      </c>
      <c r="KG36" s="277">
        <v>41938</v>
      </c>
      <c r="KH36" s="277">
        <v>41937</v>
      </c>
      <c r="KI36" s="277">
        <v>41936</v>
      </c>
      <c r="KJ36" s="277">
        <v>41935</v>
      </c>
      <c r="KK36" s="277">
        <v>41934</v>
      </c>
      <c r="KL36" s="277">
        <v>41933</v>
      </c>
      <c r="KM36" s="277">
        <v>41932</v>
      </c>
      <c r="KN36" s="277">
        <v>41931</v>
      </c>
      <c r="KO36" s="277">
        <v>41930</v>
      </c>
      <c r="KP36" s="277">
        <v>41929</v>
      </c>
      <c r="KQ36" s="277">
        <v>41928</v>
      </c>
      <c r="KR36" s="277">
        <v>41927</v>
      </c>
      <c r="KS36" s="277">
        <v>41926</v>
      </c>
      <c r="KT36" s="277">
        <v>41925</v>
      </c>
      <c r="KU36" s="277">
        <v>41924</v>
      </c>
      <c r="KV36" s="277">
        <v>41923</v>
      </c>
      <c r="KW36" s="277">
        <v>41922</v>
      </c>
      <c r="KX36" s="277">
        <v>41921</v>
      </c>
      <c r="KY36" s="277">
        <v>41920</v>
      </c>
      <c r="KZ36" s="277">
        <v>41919</v>
      </c>
      <c r="LA36" s="277">
        <v>41918</v>
      </c>
      <c r="LB36" s="277">
        <v>41917</v>
      </c>
      <c r="LC36" s="277">
        <v>41916</v>
      </c>
      <c r="LD36" s="277">
        <v>41915</v>
      </c>
      <c r="LE36" s="277">
        <v>41914</v>
      </c>
      <c r="LF36" s="277">
        <v>41913</v>
      </c>
      <c r="LG36" s="277">
        <v>41912</v>
      </c>
      <c r="LH36" s="277">
        <v>41911</v>
      </c>
      <c r="LI36" s="277">
        <v>41910</v>
      </c>
      <c r="LJ36" s="277">
        <v>41909</v>
      </c>
      <c r="LK36" s="277">
        <v>41908</v>
      </c>
      <c r="LL36" s="277">
        <v>41907</v>
      </c>
      <c r="LM36" s="277">
        <v>41906</v>
      </c>
      <c r="LN36" s="277">
        <v>41905</v>
      </c>
      <c r="LO36" s="277">
        <v>41904</v>
      </c>
      <c r="LP36" s="277">
        <v>41903</v>
      </c>
      <c r="LQ36" s="277">
        <v>41902</v>
      </c>
      <c r="LR36" s="277">
        <v>41901</v>
      </c>
      <c r="LS36" s="277">
        <v>41900</v>
      </c>
      <c r="LT36" s="277">
        <v>41899</v>
      </c>
      <c r="LU36" s="277">
        <v>41898</v>
      </c>
      <c r="LV36" s="277">
        <v>41897</v>
      </c>
      <c r="LW36" s="277">
        <v>41896</v>
      </c>
      <c r="LX36" s="277">
        <v>41895</v>
      </c>
      <c r="LY36" s="277">
        <v>41894</v>
      </c>
      <c r="LZ36" s="277">
        <v>41893</v>
      </c>
      <c r="MA36" s="277">
        <v>41892</v>
      </c>
      <c r="MB36" s="277">
        <v>41891</v>
      </c>
      <c r="MC36" s="277">
        <v>41890</v>
      </c>
      <c r="MD36" s="277">
        <v>41889</v>
      </c>
      <c r="ME36" s="277">
        <v>41888</v>
      </c>
      <c r="MF36" s="277">
        <v>41887</v>
      </c>
      <c r="MG36" s="277">
        <v>41886</v>
      </c>
      <c r="MH36" s="277">
        <v>41885</v>
      </c>
      <c r="MI36" s="277">
        <v>41884</v>
      </c>
      <c r="MJ36" s="277">
        <v>41883</v>
      </c>
      <c r="MK36" s="277">
        <v>41882</v>
      </c>
      <c r="ML36" s="277">
        <v>41881</v>
      </c>
      <c r="MM36" s="277">
        <v>41880</v>
      </c>
      <c r="MN36" s="277">
        <v>41879</v>
      </c>
      <c r="MO36" s="277">
        <v>41878</v>
      </c>
      <c r="MP36" s="277">
        <v>41877</v>
      </c>
      <c r="MQ36" s="277">
        <v>41876</v>
      </c>
      <c r="MR36" s="277">
        <v>41875</v>
      </c>
      <c r="MS36" s="277">
        <v>41874</v>
      </c>
      <c r="MT36" s="277">
        <v>41873</v>
      </c>
      <c r="MU36" s="277">
        <v>41872</v>
      </c>
      <c r="MV36" s="277">
        <v>41871</v>
      </c>
      <c r="MW36" s="277">
        <v>41870</v>
      </c>
      <c r="MX36" s="277">
        <v>41869</v>
      </c>
      <c r="MY36" s="277">
        <v>41868</v>
      </c>
      <c r="MZ36" s="277">
        <v>41867</v>
      </c>
      <c r="NA36" s="277">
        <v>41866</v>
      </c>
      <c r="NB36" s="277">
        <v>41865</v>
      </c>
      <c r="NC36" s="277">
        <v>41864</v>
      </c>
      <c r="ND36" s="277">
        <v>41863</v>
      </c>
      <c r="NE36" s="277">
        <v>41862</v>
      </c>
      <c r="NF36" s="277">
        <v>41861</v>
      </c>
      <c r="NG36" s="277">
        <v>41860</v>
      </c>
      <c r="NH36" s="277">
        <v>41859</v>
      </c>
      <c r="NI36" s="277">
        <v>41858</v>
      </c>
      <c r="NJ36" s="277">
        <v>41857</v>
      </c>
      <c r="NK36" s="277">
        <v>41856</v>
      </c>
      <c r="NL36" s="277">
        <v>41855</v>
      </c>
      <c r="NM36" s="277">
        <v>41854</v>
      </c>
      <c r="NN36" s="277">
        <v>41853</v>
      </c>
      <c r="NO36" s="277">
        <v>41852</v>
      </c>
      <c r="NP36" s="277">
        <v>41851</v>
      </c>
      <c r="NQ36" s="277">
        <v>41850</v>
      </c>
      <c r="NR36" s="277">
        <v>41849</v>
      </c>
      <c r="NS36" s="277">
        <v>41848</v>
      </c>
      <c r="NT36" s="277">
        <v>41847</v>
      </c>
      <c r="NU36" s="277">
        <v>41846</v>
      </c>
      <c r="NV36" s="277">
        <v>41845</v>
      </c>
      <c r="NW36" s="277">
        <v>41844</v>
      </c>
      <c r="NX36" s="277">
        <v>41843</v>
      </c>
      <c r="NY36" s="277">
        <v>41842</v>
      </c>
      <c r="NZ36" s="277">
        <v>41841</v>
      </c>
      <c r="OA36" s="277">
        <v>41840</v>
      </c>
      <c r="OB36" s="277">
        <v>41839</v>
      </c>
      <c r="OC36" s="277">
        <v>41838</v>
      </c>
      <c r="OD36" s="277">
        <v>41837</v>
      </c>
      <c r="OE36" s="277">
        <v>41836</v>
      </c>
      <c r="OF36" s="277">
        <v>41835</v>
      </c>
      <c r="OG36" s="277">
        <v>41834</v>
      </c>
      <c r="OH36" s="277">
        <v>41833</v>
      </c>
      <c r="OI36" s="277">
        <v>41832</v>
      </c>
      <c r="OJ36" s="277">
        <v>41831</v>
      </c>
      <c r="OK36" s="277">
        <v>41830</v>
      </c>
      <c r="OL36" s="277">
        <v>41829</v>
      </c>
      <c r="OM36" s="277">
        <v>41828</v>
      </c>
      <c r="ON36" s="277">
        <v>41827</v>
      </c>
      <c r="OO36" s="277">
        <v>41826</v>
      </c>
      <c r="OP36" s="277">
        <v>41825</v>
      </c>
      <c r="OQ36" s="277">
        <v>41824</v>
      </c>
      <c r="OR36" s="277">
        <v>41823</v>
      </c>
      <c r="OS36" s="277">
        <v>41822</v>
      </c>
      <c r="OT36" s="277">
        <v>41821</v>
      </c>
      <c r="OU36" s="277">
        <v>41820</v>
      </c>
      <c r="OV36" s="277">
        <v>41819</v>
      </c>
      <c r="OW36" s="277">
        <v>41818</v>
      </c>
      <c r="OX36" s="277">
        <v>41817</v>
      </c>
      <c r="OY36" s="277">
        <v>41816</v>
      </c>
      <c r="OZ36" s="277">
        <v>41815</v>
      </c>
      <c r="PA36" s="277">
        <v>41814</v>
      </c>
      <c r="PB36" s="277">
        <v>41813</v>
      </c>
      <c r="PC36" s="277">
        <v>41812</v>
      </c>
      <c r="PD36" s="277">
        <v>41811</v>
      </c>
      <c r="PE36" s="277">
        <v>41810</v>
      </c>
      <c r="PF36" s="277">
        <v>41809</v>
      </c>
      <c r="PG36" s="277">
        <v>41808</v>
      </c>
      <c r="PH36" s="277">
        <v>41807</v>
      </c>
      <c r="PI36" s="277">
        <v>41806</v>
      </c>
      <c r="PJ36" s="277">
        <v>41805</v>
      </c>
      <c r="PK36" s="277">
        <v>41804</v>
      </c>
      <c r="PL36" s="277">
        <v>41803</v>
      </c>
      <c r="PM36" s="277">
        <v>41802</v>
      </c>
      <c r="PN36" s="277">
        <v>41801</v>
      </c>
      <c r="PO36" s="277">
        <v>41800</v>
      </c>
      <c r="PP36" s="277">
        <v>41799</v>
      </c>
      <c r="PQ36" s="277">
        <v>41798</v>
      </c>
      <c r="PR36" s="277">
        <v>41797</v>
      </c>
      <c r="PS36" s="277">
        <v>41796</v>
      </c>
      <c r="PT36" s="277">
        <v>41795</v>
      </c>
      <c r="PU36" s="277">
        <v>41794</v>
      </c>
      <c r="PV36" s="277">
        <v>41793</v>
      </c>
      <c r="PW36" s="277">
        <v>41792</v>
      </c>
      <c r="PX36" s="277">
        <v>41791</v>
      </c>
      <c r="PY36" s="277"/>
    </row>
    <row r="37" spans="2:441">
      <c r="B37" s="276" t="s">
        <v>654</v>
      </c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  <c r="AB37" s="276"/>
      <c r="AC37" s="276"/>
      <c r="AD37" s="276"/>
      <c r="AE37" s="276"/>
      <c r="AF37" s="276"/>
      <c r="AG37" s="276"/>
      <c r="AH37" s="276"/>
      <c r="AI37" s="276"/>
      <c r="AJ37" s="276"/>
      <c r="AK37" s="276"/>
      <c r="AL37" s="276">
        <v>0</v>
      </c>
      <c r="AM37" s="278">
        <v>0.26269999999999999</v>
      </c>
      <c r="AN37" s="278">
        <v>0.28599999999999998</v>
      </c>
      <c r="AO37" s="278">
        <v>0.29299999999999998</v>
      </c>
      <c r="AP37" s="278">
        <v>0.2898</v>
      </c>
      <c r="AQ37" s="278">
        <v>0.29820000000000002</v>
      </c>
      <c r="AR37" s="278">
        <v>0.29499999999999998</v>
      </c>
      <c r="AS37" s="278">
        <v>0.2954</v>
      </c>
      <c r="AT37" s="278">
        <v>0.19359999999999999</v>
      </c>
      <c r="AU37" s="278">
        <v>0.2757</v>
      </c>
      <c r="AV37" s="278">
        <v>0.31259999999999999</v>
      </c>
      <c r="AW37" s="278">
        <v>0.29099999999999998</v>
      </c>
      <c r="AX37" s="278">
        <v>0.2888</v>
      </c>
      <c r="AY37" s="278">
        <v>0.28139999999999998</v>
      </c>
      <c r="AZ37" s="278">
        <v>0.12609999999999999</v>
      </c>
      <c r="BA37" s="278">
        <v>0.2581</v>
      </c>
      <c r="BB37" s="278">
        <v>0.26790000000000003</v>
      </c>
      <c r="BC37" s="278">
        <v>0.3211</v>
      </c>
      <c r="BD37" s="278">
        <v>0.28260000000000002</v>
      </c>
      <c r="BE37" s="278">
        <v>0.27229999999999999</v>
      </c>
      <c r="BF37" s="278">
        <v>0.2656</v>
      </c>
      <c r="BG37" s="278">
        <v>0.27339999999999998</v>
      </c>
      <c r="BH37" s="278">
        <v>0.1235</v>
      </c>
      <c r="BI37" s="278">
        <v>0.29039999999999999</v>
      </c>
      <c r="BJ37" s="278">
        <v>0.3695</v>
      </c>
      <c r="BK37" s="278">
        <v>0.30459999999999998</v>
      </c>
      <c r="BL37" s="278">
        <v>0.26179999999999998</v>
      </c>
      <c r="BM37" s="278">
        <v>0.24829999999999999</v>
      </c>
      <c r="BN37" s="278">
        <v>0.22270000000000001</v>
      </c>
      <c r="BO37" s="278">
        <v>0.14530000000000001</v>
      </c>
      <c r="BP37" s="278">
        <v>0.29730000000000001</v>
      </c>
      <c r="BQ37" s="278">
        <v>0.36180000000000001</v>
      </c>
      <c r="BR37" s="278">
        <v>0.27289999999999998</v>
      </c>
      <c r="BS37" s="278">
        <v>0.24979999999999999</v>
      </c>
      <c r="BT37" s="278">
        <v>0.25430000000000003</v>
      </c>
      <c r="BU37" s="278">
        <v>0.14630000000000001</v>
      </c>
      <c r="BV37" s="278">
        <v>0.18740000000000001</v>
      </c>
      <c r="BW37" s="278">
        <v>0.28960000000000002</v>
      </c>
      <c r="BX37" s="278">
        <v>0.34499999999999997</v>
      </c>
      <c r="BY37" s="278">
        <v>0.29830000000000001</v>
      </c>
      <c r="BZ37" s="278">
        <v>0.27150000000000002</v>
      </c>
      <c r="CA37" s="278">
        <v>0.2722</v>
      </c>
      <c r="CB37" s="278">
        <v>0.27839999999999998</v>
      </c>
      <c r="CC37" s="278">
        <v>0.1249</v>
      </c>
      <c r="CD37" s="278">
        <v>0.30009999999999998</v>
      </c>
      <c r="CE37" s="278">
        <v>0.3705</v>
      </c>
      <c r="CF37" s="278">
        <v>0.29649999999999999</v>
      </c>
      <c r="CG37" s="278">
        <v>0.27889999999999998</v>
      </c>
      <c r="CH37" s="278">
        <v>0.28599999999999998</v>
      </c>
      <c r="CI37" s="278">
        <v>0.29099999999999998</v>
      </c>
      <c r="CJ37" s="278">
        <v>0.12920000000000001</v>
      </c>
      <c r="CK37" s="278">
        <v>0.30680000000000002</v>
      </c>
      <c r="CL37" s="278">
        <v>0.36899999999999999</v>
      </c>
      <c r="CM37" s="278">
        <v>0.29780000000000001</v>
      </c>
      <c r="CN37" s="278">
        <v>0.2732</v>
      </c>
      <c r="CO37" s="278">
        <v>0.27279999999999999</v>
      </c>
      <c r="CP37" s="278">
        <v>0.28370000000000001</v>
      </c>
      <c r="CQ37" s="278">
        <v>0.125</v>
      </c>
      <c r="CR37" s="278">
        <v>0.31109999999999999</v>
      </c>
      <c r="CS37" s="278">
        <v>0.38030000000000003</v>
      </c>
      <c r="CT37" s="278">
        <v>0.2984</v>
      </c>
      <c r="CU37" s="278">
        <v>0.26989999999999997</v>
      </c>
      <c r="CV37" s="278">
        <v>0.27339999999999998</v>
      </c>
      <c r="CW37" s="278">
        <v>0.26319999999999999</v>
      </c>
      <c r="CX37" s="278">
        <v>0.1246</v>
      </c>
      <c r="CY37" s="278">
        <v>0.28589999999999999</v>
      </c>
      <c r="CZ37" s="278">
        <v>0.31290000000000001</v>
      </c>
      <c r="DA37" s="278">
        <v>0.33889999999999998</v>
      </c>
      <c r="DB37" s="278">
        <v>0.28960000000000002</v>
      </c>
      <c r="DC37" s="278">
        <v>0.27400000000000002</v>
      </c>
      <c r="DD37" s="278">
        <v>0.28029999999999999</v>
      </c>
      <c r="DE37" s="278">
        <v>0.125</v>
      </c>
      <c r="DF37" s="278">
        <v>0.29820000000000002</v>
      </c>
      <c r="DG37" s="278">
        <v>0.3669</v>
      </c>
      <c r="DH37" s="278">
        <v>0.28899999999999998</v>
      </c>
      <c r="DI37" s="278">
        <v>0.26669999999999999</v>
      </c>
      <c r="DJ37" s="278">
        <v>0.2495</v>
      </c>
      <c r="DK37" s="278">
        <v>0.27900000000000003</v>
      </c>
      <c r="DL37" s="278">
        <v>0.13439999999999999</v>
      </c>
      <c r="DM37" s="278">
        <v>0.30690000000000001</v>
      </c>
      <c r="DN37" s="278">
        <v>0.3705</v>
      </c>
      <c r="DO37" s="278">
        <v>0.30280000000000001</v>
      </c>
      <c r="DP37" s="278">
        <v>0.27339999999999998</v>
      </c>
      <c r="DQ37" s="301">
        <v>0.28000000000000003</v>
      </c>
      <c r="DR37" s="278">
        <v>0.28720000000000001</v>
      </c>
      <c r="DS37" s="278">
        <v>0.13289999999999999</v>
      </c>
      <c r="DT37" s="278">
        <v>0.31090000000000001</v>
      </c>
      <c r="DU37" s="278">
        <v>0.3785</v>
      </c>
      <c r="DV37" s="278">
        <v>0.30249999999999999</v>
      </c>
      <c r="DW37" s="278">
        <v>0.28239999999999998</v>
      </c>
      <c r="DX37" s="278">
        <v>0.28620000000000001</v>
      </c>
      <c r="DY37" s="278">
        <v>0.1275</v>
      </c>
      <c r="DZ37" s="278">
        <v>0.2863</v>
      </c>
      <c r="EA37" s="278">
        <v>0.30599999999999999</v>
      </c>
      <c r="EB37" s="278">
        <v>0.3725</v>
      </c>
      <c r="EC37" s="278">
        <v>0.30590000000000001</v>
      </c>
      <c r="ED37" s="278">
        <v>0.28160000000000002</v>
      </c>
      <c r="EE37" s="278">
        <v>0.2757</v>
      </c>
      <c r="EF37" s="278">
        <v>0.29349999999999998</v>
      </c>
      <c r="EG37" s="278">
        <v>0.1338</v>
      </c>
      <c r="EH37" s="278">
        <v>0.31090000000000001</v>
      </c>
      <c r="EI37" s="278">
        <v>0.39119999999999999</v>
      </c>
      <c r="EJ37" s="278">
        <v>0.31540000000000001</v>
      </c>
      <c r="EK37" s="278">
        <v>0.28360000000000002</v>
      </c>
      <c r="EL37" s="278">
        <v>0.2853</v>
      </c>
      <c r="EM37" s="278">
        <v>0.28639999999999999</v>
      </c>
      <c r="EN37" s="278">
        <v>0.13159999999999999</v>
      </c>
      <c r="EO37" s="278">
        <v>0.31190000000000001</v>
      </c>
      <c r="EP37" s="278">
        <v>0.39400000000000002</v>
      </c>
      <c r="EQ37" s="278">
        <v>0.31879999999999997</v>
      </c>
      <c r="ER37" s="278">
        <v>0.29160000000000003</v>
      </c>
      <c r="ES37" s="278">
        <v>0.29239999999999999</v>
      </c>
      <c r="ET37" s="278">
        <v>0.29039999999999999</v>
      </c>
      <c r="EU37" s="278">
        <v>0.1386</v>
      </c>
      <c r="EV37" s="278">
        <v>0.31580000000000003</v>
      </c>
      <c r="EW37" s="278">
        <v>0.38779999999999998</v>
      </c>
      <c r="EX37" s="278">
        <v>0.26769999999999999</v>
      </c>
      <c r="EY37" s="278">
        <v>0.24049999999999999</v>
      </c>
      <c r="EZ37" s="278">
        <v>0.23960000000000001</v>
      </c>
      <c r="FA37" s="278">
        <v>0.23669999999999999</v>
      </c>
      <c r="FB37" s="278">
        <v>0.1164</v>
      </c>
      <c r="FC37" s="278">
        <v>0.25800000000000001</v>
      </c>
      <c r="FD37" s="278">
        <v>0.27439999999999998</v>
      </c>
      <c r="FE37" s="278">
        <v>0.2223</v>
      </c>
      <c r="FF37" s="278">
        <v>0.25719999999999998</v>
      </c>
      <c r="FG37" s="278">
        <v>0.26450000000000001</v>
      </c>
      <c r="FH37" s="278">
        <v>0.25840000000000002</v>
      </c>
      <c r="FI37" s="278">
        <v>0.19550000000000001</v>
      </c>
      <c r="FJ37" s="278">
        <v>0.23719999999999999</v>
      </c>
      <c r="FK37" s="278">
        <v>0.25469999999999998</v>
      </c>
      <c r="FL37" s="278">
        <v>0.2545</v>
      </c>
      <c r="FM37" s="278">
        <v>0.25380000000000003</v>
      </c>
      <c r="FN37" s="278">
        <v>0.2465</v>
      </c>
      <c r="FO37" s="278">
        <v>0.2379</v>
      </c>
      <c r="FP37" s="278">
        <v>0.2374</v>
      </c>
      <c r="FQ37" s="278">
        <v>0.23219999999999999</v>
      </c>
      <c r="FR37" s="278">
        <v>0.22819999999999999</v>
      </c>
      <c r="FS37" s="278">
        <v>0.2137</v>
      </c>
      <c r="FT37" s="278">
        <v>0.27729999999999999</v>
      </c>
      <c r="FU37" s="278">
        <v>0.2606</v>
      </c>
      <c r="FV37" s="278">
        <v>0.25259999999999999</v>
      </c>
      <c r="FW37" s="278">
        <v>0.25890000000000002</v>
      </c>
      <c r="FX37" s="278">
        <v>0.2606</v>
      </c>
      <c r="FY37" s="278">
        <v>0.25769999999999998</v>
      </c>
      <c r="FZ37" s="278">
        <v>0.26240000000000002</v>
      </c>
      <c r="GA37" s="278">
        <v>0.26050000000000001</v>
      </c>
      <c r="GB37" s="278">
        <v>0.25659999999999999</v>
      </c>
      <c r="GC37" s="278">
        <v>0.26050000000000001</v>
      </c>
      <c r="GD37" s="278">
        <v>0.2432</v>
      </c>
      <c r="GE37" s="278">
        <v>0.25690000000000002</v>
      </c>
      <c r="GF37" s="278">
        <v>0.26300000000000001</v>
      </c>
      <c r="GG37" s="278">
        <v>0.27700000000000002</v>
      </c>
      <c r="GH37" s="278">
        <v>0.28760000000000002</v>
      </c>
      <c r="GI37" s="278">
        <v>0.2989</v>
      </c>
      <c r="GJ37" s="278">
        <v>0.29830000000000001</v>
      </c>
      <c r="GK37" s="278">
        <v>0.24249999999999999</v>
      </c>
      <c r="GL37" s="278">
        <v>0.28320000000000001</v>
      </c>
      <c r="GM37" s="278">
        <v>0.29260000000000003</v>
      </c>
      <c r="GN37" s="278">
        <v>0.28110000000000002</v>
      </c>
      <c r="GO37" s="278">
        <v>0.29110000000000003</v>
      </c>
      <c r="GP37" s="278">
        <v>0.28439999999999999</v>
      </c>
      <c r="GQ37" s="278">
        <v>0.29060000000000002</v>
      </c>
      <c r="GR37" s="278">
        <v>0.1653</v>
      </c>
      <c r="GS37" s="278">
        <v>0.26769999999999999</v>
      </c>
      <c r="GT37" s="278">
        <v>0.3024</v>
      </c>
      <c r="GU37" s="278">
        <v>0.26950000000000002</v>
      </c>
      <c r="GV37" s="278">
        <v>0.2581</v>
      </c>
      <c r="GW37" s="278">
        <v>0.2611</v>
      </c>
      <c r="GX37" s="278">
        <v>0.25629999999999997</v>
      </c>
      <c r="GY37" s="278">
        <v>0.1235</v>
      </c>
      <c r="GZ37" s="278">
        <v>0.25190000000000001</v>
      </c>
      <c r="HA37" s="278">
        <v>0.30320000000000003</v>
      </c>
      <c r="HB37" s="278">
        <v>0.26240000000000002</v>
      </c>
      <c r="HC37" s="278">
        <v>0.24299999999999999</v>
      </c>
      <c r="HD37" s="278">
        <v>0.2457</v>
      </c>
      <c r="HE37" s="278">
        <v>0.24729999999999999</v>
      </c>
      <c r="HF37" s="278">
        <v>0.1138</v>
      </c>
      <c r="HG37" s="278">
        <v>0.25080000000000002</v>
      </c>
      <c r="HH37" s="278">
        <v>0.31159999999999999</v>
      </c>
      <c r="HI37" s="278">
        <v>0.25769999999999998</v>
      </c>
      <c r="HJ37" s="278">
        <v>0.24460000000000001</v>
      </c>
      <c r="HK37" s="278">
        <v>0.24030000000000001</v>
      </c>
      <c r="HL37" s="278">
        <v>0.23749999999999999</v>
      </c>
      <c r="HM37" s="278">
        <v>0.2109</v>
      </c>
      <c r="HN37" s="278">
        <v>0.1057</v>
      </c>
      <c r="HO37" s="278">
        <v>0.22869999999999999</v>
      </c>
      <c r="HP37" s="278">
        <v>0.2424</v>
      </c>
      <c r="HR37" s="276"/>
      <c r="HS37" s="278">
        <v>0.29060000000000002</v>
      </c>
      <c r="HT37" s="278">
        <v>0.26300000000000001</v>
      </c>
      <c r="HU37" s="278">
        <v>0.24210000000000001</v>
      </c>
      <c r="HV37" s="278">
        <v>0.10299999999999999</v>
      </c>
      <c r="HW37" s="278">
        <v>0.25230000000000002</v>
      </c>
      <c r="HX37" s="278">
        <v>0.30819999999999997</v>
      </c>
      <c r="HY37" s="278">
        <v>0.24129999999999999</v>
      </c>
      <c r="HZ37" s="278">
        <v>0.21640000000000001</v>
      </c>
      <c r="IA37" s="278">
        <v>0.2235</v>
      </c>
      <c r="IB37" s="278">
        <v>0.2205</v>
      </c>
      <c r="IC37" s="278">
        <v>9.4500000000000001E-2</v>
      </c>
      <c r="ID37" s="278">
        <v>0.2626</v>
      </c>
      <c r="IE37" s="278">
        <v>0.31730000000000003</v>
      </c>
      <c r="IF37" s="278">
        <v>0.25990000000000002</v>
      </c>
      <c r="IG37" s="278">
        <v>0.22689999999999999</v>
      </c>
      <c r="IH37" s="278">
        <v>0.22950000000000001</v>
      </c>
      <c r="II37" s="278">
        <v>0.2359</v>
      </c>
      <c r="IJ37" s="278">
        <v>9.7199999999999995E-2</v>
      </c>
      <c r="IK37" s="278">
        <v>0.25919999999999999</v>
      </c>
      <c r="IL37" s="278">
        <v>0.32150000000000001</v>
      </c>
      <c r="IM37" s="278">
        <v>0.26379999999999998</v>
      </c>
      <c r="IN37" s="278">
        <v>0.2324</v>
      </c>
      <c r="IO37" s="278">
        <v>0.22470000000000001</v>
      </c>
      <c r="IP37" s="278">
        <v>0.23119999999999999</v>
      </c>
      <c r="IQ37" s="278">
        <v>9.8299999999999998E-2</v>
      </c>
      <c r="IR37" s="278">
        <v>0.26090000000000002</v>
      </c>
      <c r="IS37" s="278">
        <v>0.32450000000000001</v>
      </c>
      <c r="IT37" s="278">
        <v>0.25430000000000003</v>
      </c>
      <c r="IU37" s="278">
        <v>0.2354</v>
      </c>
      <c r="IV37" s="278">
        <v>0.2326</v>
      </c>
      <c r="IW37" s="278">
        <v>0.22939999999999999</v>
      </c>
      <c r="IX37" s="278">
        <v>9.5200000000000007E-2</v>
      </c>
      <c r="IY37" s="278">
        <v>0.26040000000000002</v>
      </c>
      <c r="IZ37" s="278">
        <v>0.33879999999999999</v>
      </c>
      <c r="JA37" s="278">
        <v>0.21299999999999999</v>
      </c>
      <c r="JB37" s="278">
        <v>0.23400000000000001</v>
      </c>
      <c r="JC37" s="278">
        <v>0.23580000000000001</v>
      </c>
      <c r="JD37" s="278">
        <v>0.23880000000000001</v>
      </c>
      <c r="JE37" s="278">
        <v>9.8699999999999996E-2</v>
      </c>
      <c r="JF37" s="278">
        <v>0.26290000000000002</v>
      </c>
      <c r="JG37" s="278">
        <v>0.32219999999999999</v>
      </c>
      <c r="JH37" s="278">
        <v>0.26169999999999999</v>
      </c>
      <c r="JI37" s="278">
        <v>0.23810000000000001</v>
      </c>
      <c r="JJ37" s="278">
        <v>0.2394</v>
      </c>
      <c r="JK37" s="278">
        <v>0.24460000000000001</v>
      </c>
      <c r="JL37" s="278">
        <v>9.8100000000000007E-2</v>
      </c>
      <c r="JM37" s="278">
        <v>0.27550000000000002</v>
      </c>
      <c r="JN37" s="278">
        <v>0.33879999999999999</v>
      </c>
      <c r="JO37" s="278">
        <v>0.30330000000000001</v>
      </c>
      <c r="JP37" s="278">
        <v>0.2452</v>
      </c>
      <c r="JQ37" s="278">
        <v>0.2399</v>
      </c>
      <c r="JR37" s="278">
        <v>0.247</v>
      </c>
      <c r="JS37" s="278">
        <v>0.1027</v>
      </c>
      <c r="JT37" s="278">
        <v>0.27510000000000001</v>
      </c>
      <c r="JU37" s="278">
        <v>0.34210000000000002</v>
      </c>
      <c r="JV37" s="278">
        <v>0.26750000000000002</v>
      </c>
      <c r="JW37" s="278">
        <v>0.23669999999999999</v>
      </c>
      <c r="JX37" s="278">
        <v>0.23430000000000001</v>
      </c>
      <c r="JY37" s="278">
        <v>0.23669999999999999</v>
      </c>
      <c r="JZ37" s="278">
        <v>9.6199999999999994E-2</v>
      </c>
      <c r="KA37" s="278">
        <v>0.2666</v>
      </c>
      <c r="KB37" s="278">
        <v>0.34179999999999999</v>
      </c>
      <c r="KC37" s="278">
        <v>0.27179999999999999</v>
      </c>
      <c r="KD37" s="278">
        <v>0.24890000000000001</v>
      </c>
      <c r="KE37" s="278">
        <v>0.247</v>
      </c>
      <c r="KF37" s="278">
        <v>0.24990000000000001</v>
      </c>
      <c r="KG37" s="278">
        <v>0.107</v>
      </c>
      <c r="KH37" s="278">
        <v>0.28649999999999998</v>
      </c>
      <c r="KI37" s="278">
        <v>0.3533</v>
      </c>
      <c r="KJ37" s="278">
        <v>0.26619999999999999</v>
      </c>
      <c r="KK37" s="278">
        <v>0.25519999999999998</v>
      </c>
      <c r="KL37" s="278">
        <v>0.25519999999999998</v>
      </c>
      <c r="KM37" s="278">
        <v>0.25469999999999998</v>
      </c>
      <c r="KN37" s="278">
        <v>0.111</v>
      </c>
      <c r="KO37" s="278">
        <v>0.28420000000000001</v>
      </c>
      <c r="KP37" s="278">
        <v>0.3478</v>
      </c>
      <c r="KQ37" s="278">
        <v>0.28520000000000001</v>
      </c>
      <c r="KR37" s="278">
        <v>0.25719999999999998</v>
      </c>
      <c r="KS37" s="278">
        <v>0.25540000000000002</v>
      </c>
      <c r="KT37" s="278">
        <v>0.2505</v>
      </c>
      <c r="KU37" s="278">
        <v>0.11310000000000001</v>
      </c>
      <c r="KV37" s="278">
        <v>0.32300000000000001</v>
      </c>
      <c r="KW37" s="278">
        <v>0.26850000000000002</v>
      </c>
      <c r="KX37" s="278">
        <v>0.23730000000000001</v>
      </c>
      <c r="KY37" s="278">
        <v>0.23069999999999999</v>
      </c>
      <c r="KZ37" s="278">
        <v>0.1022</v>
      </c>
      <c r="LA37" s="278">
        <v>0.24660000000000001</v>
      </c>
      <c r="LB37" s="278">
        <v>0.2636</v>
      </c>
      <c r="LC37" s="278">
        <v>0.26440000000000002</v>
      </c>
      <c r="LD37" s="278">
        <v>0.26050000000000001</v>
      </c>
      <c r="LE37" s="278">
        <v>0.26679999999999998</v>
      </c>
      <c r="LF37" s="278">
        <v>0.26140000000000002</v>
      </c>
      <c r="LG37" s="278">
        <v>0.30630000000000002</v>
      </c>
      <c r="LH37" s="278">
        <v>0.28849999999999998</v>
      </c>
      <c r="LI37" s="278">
        <v>0.24379999999999999</v>
      </c>
      <c r="LJ37" s="278">
        <v>0.11890000000000001</v>
      </c>
      <c r="LK37" s="278">
        <v>0.34399999999999997</v>
      </c>
      <c r="LL37" s="278">
        <v>0.2581</v>
      </c>
      <c r="LM37" s="278">
        <v>0.2462</v>
      </c>
      <c r="LN37" s="278">
        <v>0.252</v>
      </c>
      <c r="LO37" s="278">
        <v>0.2339</v>
      </c>
      <c r="LP37" s="278">
        <v>0.1089</v>
      </c>
      <c r="LQ37" s="278">
        <v>0.27979999999999999</v>
      </c>
      <c r="LR37" s="278">
        <v>0.3478</v>
      </c>
      <c r="LS37" s="278">
        <v>0.28620000000000001</v>
      </c>
      <c r="LT37" s="278">
        <v>0.24970000000000001</v>
      </c>
      <c r="LU37" s="278">
        <v>0.23719999999999999</v>
      </c>
      <c r="LV37" s="278">
        <v>0.26279999999999998</v>
      </c>
      <c r="LW37" s="278">
        <v>0.1145</v>
      </c>
      <c r="LX37" s="278">
        <v>0.29630000000000001</v>
      </c>
      <c r="LY37" s="278">
        <v>0.37169999999999997</v>
      </c>
      <c r="LZ37" s="278">
        <v>0.28070000000000001</v>
      </c>
      <c r="MA37" s="278">
        <v>0.22309999999999999</v>
      </c>
      <c r="MB37" s="278">
        <v>0.24909999999999999</v>
      </c>
      <c r="MC37" s="278">
        <v>0.11609999999999999</v>
      </c>
      <c r="MD37" s="278">
        <v>0.27929999999999999</v>
      </c>
      <c r="ME37" s="278">
        <v>0.31559999999999999</v>
      </c>
      <c r="MF37" s="278">
        <v>0.3846</v>
      </c>
      <c r="MG37" s="278">
        <v>0.29670000000000002</v>
      </c>
      <c r="MH37" s="278">
        <v>0.27539999999999998</v>
      </c>
      <c r="MI37" s="278">
        <v>0.25819999999999999</v>
      </c>
      <c r="MJ37" s="278">
        <v>0.24809999999999999</v>
      </c>
      <c r="MK37" s="278">
        <v>0.14630000000000001</v>
      </c>
      <c r="ML37" s="278">
        <v>0.27510000000000001</v>
      </c>
      <c r="MM37" s="278">
        <v>0.29430000000000001</v>
      </c>
      <c r="MN37" s="278">
        <v>0.2903</v>
      </c>
      <c r="MO37" s="278">
        <v>0.31130000000000002</v>
      </c>
      <c r="MP37" s="278">
        <v>0.31380000000000002</v>
      </c>
      <c r="MQ37" s="278">
        <v>0.31659999999999999</v>
      </c>
      <c r="MR37" s="278">
        <v>0.29930000000000001</v>
      </c>
      <c r="MS37" s="278">
        <v>0.30769999999999997</v>
      </c>
      <c r="MT37" s="278">
        <v>0.30270000000000002</v>
      </c>
      <c r="MU37" s="278">
        <v>0.30149999999999999</v>
      </c>
      <c r="MV37" s="278">
        <v>0.32719999999999999</v>
      </c>
      <c r="MW37" s="278">
        <v>0.3301</v>
      </c>
      <c r="MX37" s="278">
        <v>0.32769999999999999</v>
      </c>
      <c r="MY37" s="278">
        <v>0.30520000000000003</v>
      </c>
      <c r="MZ37" s="278">
        <v>0.31259999999999999</v>
      </c>
      <c r="NA37" s="278">
        <v>0.31240000000000001</v>
      </c>
      <c r="NB37" s="278">
        <v>0.32119999999999999</v>
      </c>
      <c r="NC37" s="278">
        <v>0.32590000000000002</v>
      </c>
      <c r="ND37" s="278">
        <v>0.32879999999999998</v>
      </c>
      <c r="NE37" s="278">
        <v>0.33760000000000001</v>
      </c>
      <c r="NF37" s="278">
        <v>0.30590000000000001</v>
      </c>
      <c r="NG37" s="278">
        <v>0.31530000000000002</v>
      </c>
      <c r="NH37" s="278">
        <v>0.30840000000000001</v>
      </c>
      <c r="NI37" s="278">
        <v>0.3175</v>
      </c>
      <c r="NJ37" s="278">
        <v>0.33589999999999998</v>
      </c>
      <c r="NK37" s="278">
        <v>0.32919999999999999</v>
      </c>
      <c r="NL37" s="278">
        <v>0.33129999999999998</v>
      </c>
      <c r="NM37" s="278">
        <v>0.30259999999999998</v>
      </c>
      <c r="NN37" s="278">
        <v>0.32129999999999997</v>
      </c>
      <c r="NO37" s="278">
        <v>0.32079999999999997</v>
      </c>
      <c r="NP37" s="278">
        <v>0.33250000000000002</v>
      </c>
      <c r="NQ37" s="278">
        <v>0.3473</v>
      </c>
      <c r="NR37" s="278">
        <v>0.34539999999999998</v>
      </c>
      <c r="NS37" s="278">
        <v>0.34889999999999999</v>
      </c>
      <c r="NT37" s="278">
        <v>0.31709999999999999</v>
      </c>
      <c r="NU37" s="278">
        <v>0.34129999999999999</v>
      </c>
      <c r="NV37" s="278">
        <v>0.34460000000000002</v>
      </c>
      <c r="NW37" s="278">
        <v>0.32800000000000001</v>
      </c>
      <c r="NX37" s="278">
        <v>0.35299999999999998</v>
      </c>
      <c r="NY37" s="278">
        <v>0.35909999999999997</v>
      </c>
      <c r="NZ37" s="278">
        <v>0.33289999999999997</v>
      </c>
      <c r="OA37" s="278">
        <v>0.32290000000000002</v>
      </c>
      <c r="OB37" s="278">
        <v>0.3508</v>
      </c>
      <c r="OC37" s="278">
        <v>0.35749999999999998</v>
      </c>
      <c r="OD37" s="278">
        <v>0.30730000000000002</v>
      </c>
      <c r="OE37" s="278">
        <v>0.36780000000000002</v>
      </c>
      <c r="OF37" s="278">
        <v>0.36499999999999999</v>
      </c>
      <c r="OG37" s="278">
        <v>0.37340000000000001</v>
      </c>
      <c r="OH37" s="278">
        <v>0.34229999999999999</v>
      </c>
      <c r="OI37" s="278">
        <v>0.36699999999999999</v>
      </c>
      <c r="OJ37" s="278">
        <v>0.36880000000000002</v>
      </c>
      <c r="OK37" s="278">
        <v>0.35570000000000002</v>
      </c>
      <c r="OL37" s="278">
        <v>0.39539999999999997</v>
      </c>
      <c r="OM37" s="278">
        <v>0.39529999999999998</v>
      </c>
      <c r="ON37" s="278">
        <v>0.40100000000000002</v>
      </c>
      <c r="OO37" s="278">
        <v>0.34970000000000001</v>
      </c>
      <c r="OP37" s="278">
        <v>0.38329999999999997</v>
      </c>
      <c r="OQ37" s="278">
        <v>0.39350000000000002</v>
      </c>
      <c r="OR37" s="278">
        <v>0.34599999999999997</v>
      </c>
      <c r="OS37" s="278">
        <v>0.40300000000000002</v>
      </c>
      <c r="OT37" s="278">
        <v>0.40660000000000002</v>
      </c>
      <c r="OU37" s="278">
        <v>0.40039999999999998</v>
      </c>
      <c r="OV37" s="278">
        <v>0.31369999999999998</v>
      </c>
      <c r="OW37" s="278">
        <v>0.3947</v>
      </c>
      <c r="OX37" s="278">
        <v>0.42320000000000002</v>
      </c>
      <c r="OY37" s="278">
        <v>0.40350000000000003</v>
      </c>
      <c r="OZ37" s="278">
        <v>0.42170000000000002</v>
      </c>
      <c r="PA37" s="278">
        <v>0.40379999999999999</v>
      </c>
      <c r="PB37" s="278">
        <v>0.3891</v>
      </c>
      <c r="PC37" s="278">
        <v>0.2152</v>
      </c>
      <c r="PD37" s="278">
        <v>0.40570000000000001</v>
      </c>
      <c r="PE37" s="278">
        <v>0.46150000000000002</v>
      </c>
      <c r="PF37" s="278">
        <v>0.40410000000000001</v>
      </c>
      <c r="PG37" s="278">
        <v>0.39169999999999999</v>
      </c>
      <c r="PH37" s="278">
        <v>0.39389999999999997</v>
      </c>
      <c r="PI37" s="278">
        <v>0.38479999999999998</v>
      </c>
      <c r="PJ37" s="278">
        <v>0.19789999999999999</v>
      </c>
      <c r="PK37" s="278">
        <v>0.41220000000000001</v>
      </c>
      <c r="PL37" s="278">
        <v>0.48580000000000001</v>
      </c>
      <c r="PM37" s="278">
        <v>0.40660000000000002</v>
      </c>
      <c r="PN37" s="278">
        <v>0.39639999999999997</v>
      </c>
      <c r="PO37" s="278">
        <v>0.38400000000000001</v>
      </c>
      <c r="PP37" s="278">
        <v>0.38519999999999999</v>
      </c>
      <c r="PQ37" s="278">
        <v>0.1948</v>
      </c>
      <c r="PR37" s="278">
        <v>0.4229</v>
      </c>
      <c r="PS37" s="278">
        <v>0.48249999999999998</v>
      </c>
      <c r="PT37" s="278">
        <v>0.41870000000000002</v>
      </c>
      <c r="PU37" s="278">
        <v>0.40529999999999999</v>
      </c>
      <c r="PV37" s="278">
        <v>0.3997</v>
      </c>
      <c r="PW37" s="278">
        <v>0.18210000000000001</v>
      </c>
      <c r="PX37" s="278">
        <v>0.3856</v>
      </c>
      <c r="PY37" s="278"/>
    </row>
    <row r="38" spans="2:441">
      <c r="B38" s="276" t="s">
        <v>656</v>
      </c>
      <c r="C38" s="276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76"/>
      <c r="AC38" s="276"/>
      <c r="AD38" s="276"/>
      <c r="AE38" s="276"/>
      <c r="AF38" s="276"/>
      <c r="AG38" s="276"/>
      <c r="AH38" s="276"/>
      <c r="AI38" s="276"/>
      <c r="AJ38" s="276"/>
      <c r="AK38" s="276"/>
      <c r="AL38" s="276">
        <v>0</v>
      </c>
      <c r="AM38" s="278">
        <v>0.25800000000000001</v>
      </c>
      <c r="AN38" s="278">
        <v>0.2848</v>
      </c>
      <c r="AO38" s="278">
        <v>0.29020000000000001</v>
      </c>
      <c r="AP38" s="278">
        <v>0.29189999999999999</v>
      </c>
      <c r="AQ38" s="278">
        <v>0.29949999999999999</v>
      </c>
      <c r="AR38" s="278">
        <v>0.30249999999999999</v>
      </c>
      <c r="AS38" s="278">
        <v>0.29949999999999999</v>
      </c>
      <c r="AT38" s="278">
        <v>0.20039999999999999</v>
      </c>
      <c r="AU38" s="278">
        <v>0.28860000000000002</v>
      </c>
      <c r="AV38" s="278">
        <v>0.316</v>
      </c>
      <c r="AW38" s="278">
        <v>0.28770000000000001</v>
      </c>
      <c r="AX38" s="278">
        <v>0.2949</v>
      </c>
      <c r="AY38" s="278">
        <v>0.27679999999999999</v>
      </c>
      <c r="AZ38" s="278">
        <v>0.125</v>
      </c>
      <c r="BA38" s="278">
        <v>0.2283</v>
      </c>
      <c r="BB38" s="278">
        <v>0.24779999999999999</v>
      </c>
      <c r="BC38" s="278">
        <v>0.3034</v>
      </c>
      <c r="BD38" s="278">
        <v>0.26719999999999999</v>
      </c>
      <c r="BE38" s="278">
        <v>0.27260000000000001</v>
      </c>
      <c r="BF38" s="278">
        <v>0.2676</v>
      </c>
      <c r="BG38" s="278">
        <v>0.25659999999999999</v>
      </c>
      <c r="BH38" s="278">
        <v>9.9400000000000002E-2</v>
      </c>
      <c r="BI38" s="278">
        <v>0.25819999999999999</v>
      </c>
      <c r="BJ38" s="278">
        <v>0.31590000000000001</v>
      </c>
      <c r="BK38" s="278">
        <v>0.2482</v>
      </c>
      <c r="BL38" s="278">
        <v>0.25580000000000003</v>
      </c>
      <c r="BM38" s="278">
        <v>0.23899999999999999</v>
      </c>
      <c r="BN38" s="278">
        <v>0.20280000000000001</v>
      </c>
      <c r="BO38" s="278">
        <v>0.1285</v>
      </c>
      <c r="BP38" s="278">
        <v>0.26090000000000002</v>
      </c>
      <c r="BQ38" s="278">
        <v>0.31259999999999999</v>
      </c>
      <c r="BR38" s="278">
        <v>0.3382</v>
      </c>
      <c r="BS38" s="278">
        <v>0.3014</v>
      </c>
      <c r="BT38" s="278">
        <v>0.29630000000000001</v>
      </c>
      <c r="BU38" s="278">
        <v>0.16719999999999999</v>
      </c>
      <c r="BV38" s="278">
        <v>0.19939999999999999</v>
      </c>
      <c r="BW38" s="278">
        <v>0.30299999999999999</v>
      </c>
      <c r="BX38" s="278">
        <v>0.36720000000000003</v>
      </c>
      <c r="BY38" s="278">
        <v>0.3306</v>
      </c>
      <c r="BZ38" s="278">
        <v>0.31069999999999998</v>
      </c>
      <c r="CA38" s="278">
        <v>0.30719999999999997</v>
      </c>
      <c r="CB38" s="278">
        <v>0.30980000000000002</v>
      </c>
      <c r="CC38" s="278">
        <v>0.1376</v>
      </c>
      <c r="CD38" s="278">
        <v>0.31080000000000002</v>
      </c>
      <c r="CE38" s="278">
        <v>0.36359999999999998</v>
      </c>
      <c r="CF38" s="278">
        <v>0.29670000000000002</v>
      </c>
      <c r="CG38" s="278">
        <v>0.2949</v>
      </c>
      <c r="CH38" s="278">
        <v>0.29520000000000002</v>
      </c>
      <c r="CI38" s="278">
        <v>0.28689999999999999</v>
      </c>
      <c r="CJ38" s="278">
        <v>0.1174</v>
      </c>
      <c r="CK38" s="278">
        <v>0.28210000000000002</v>
      </c>
      <c r="CL38" s="278">
        <v>0.34970000000000001</v>
      </c>
      <c r="CM38" s="278">
        <v>0.30909999999999999</v>
      </c>
      <c r="CN38" s="278">
        <v>0.29170000000000001</v>
      </c>
      <c r="CO38" s="278">
        <v>0.29220000000000002</v>
      </c>
      <c r="CP38" s="278">
        <v>0.2969</v>
      </c>
      <c r="CQ38" s="278">
        <v>0.1196</v>
      </c>
      <c r="CR38" s="278">
        <v>0.2863</v>
      </c>
      <c r="CS38" s="278">
        <v>0.35949999999999999</v>
      </c>
      <c r="CT38" s="278">
        <v>0.28160000000000002</v>
      </c>
      <c r="CU38" s="278">
        <v>0.28089999999999998</v>
      </c>
      <c r="CV38" s="278">
        <v>0.29239999999999999</v>
      </c>
      <c r="CW38" s="278">
        <v>0.27960000000000002</v>
      </c>
      <c r="CX38" s="278">
        <v>0.1211</v>
      </c>
      <c r="CY38" s="278">
        <v>0.27039999999999997</v>
      </c>
      <c r="CZ38" s="278">
        <v>0.2823</v>
      </c>
      <c r="DA38" s="278">
        <v>0.32790000000000002</v>
      </c>
      <c r="DB38" s="278">
        <v>0.26490000000000002</v>
      </c>
      <c r="DC38" s="278">
        <v>0.26140000000000002</v>
      </c>
      <c r="DD38" s="278">
        <v>0.26319999999999999</v>
      </c>
      <c r="DE38" s="278">
        <v>0.1046</v>
      </c>
      <c r="DF38" s="278">
        <v>0.25659999999999999</v>
      </c>
      <c r="DG38" s="278">
        <v>0.3327</v>
      </c>
      <c r="DH38" s="278">
        <v>0.25090000000000001</v>
      </c>
      <c r="DI38" s="278">
        <v>0.25900000000000001</v>
      </c>
      <c r="DJ38" s="278">
        <v>0.2525</v>
      </c>
      <c r="DK38" s="278">
        <v>0.2616</v>
      </c>
      <c r="DL38" s="278">
        <v>0.11890000000000001</v>
      </c>
      <c r="DM38" s="278">
        <v>0.2656</v>
      </c>
      <c r="DN38" s="278">
        <v>0.33789999999999998</v>
      </c>
      <c r="DO38" s="278">
        <v>0.31359999999999999</v>
      </c>
      <c r="DP38" s="278">
        <v>0.29139999999999999</v>
      </c>
      <c r="DQ38" s="278">
        <v>0.29499999999999998</v>
      </c>
      <c r="DR38" s="278">
        <v>0.2908</v>
      </c>
      <c r="DS38" s="278">
        <v>0.12529999999999999</v>
      </c>
      <c r="DT38" s="278">
        <v>0.29730000000000001</v>
      </c>
      <c r="DU38" s="278">
        <v>0.377</v>
      </c>
      <c r="DV38" s="278">
        <v>0.313</v>
      </c>
      <c r="DW38" s="278">
        <v>0.29060000000000002</v>
      </c>
      <c r="DX38" s="278">
        <v>0.28460000000000002</v>
      </c>
      <c r="DY38" s="278">
        <v>0.1172</v>
      </c>
      <c r="DZ38" s="301">
        <v>0.27</v>
      </c>
      <c r="EA38" s="278">
        <v>0.28849999999999998</v>
      </c>
      <c r="EB38" s="278">
        <v>0.34210000000000002</v>
      </c>
      <c r="EC38" s="278">
        <v>0.3362</v>
      </c>
      <c r="ED38" s="278">
        <v>0.31319999999999998</v>
      </c>
      <c r="EE38" s="278">
        <v>0.3221</v>
      </c>
      <c r="EF38" s="278">
        <v>0.31469999999999998</v>
      </c>
      <c r="EG38" s="278">
        <v>0.1323</v>
      </c>
      <c r="EH38" s="278">
        <v>0.30070000000000002</v>
      </c>
      <c r="EI38" s="278">
        <v>0.37169999999999997</v>
      </c>
      <c r="EJ38" s="278">
        <v>0.32750000000000001</v>
      </c>
      <c r="EK38" s="278">
        <v>0.29010000000000002</v>
      </c>
      <c r="EL38" s="278">
        <v>0.29360000000000003</v>
      </c>
      <c r="EM38" s="278">
        <v>0.29759999999999998</v>
      </c>
      <c r="EN38" s="278">
        <v>0.12909999999999999</v>
      </c>
      <c r="EO38" s="278">
        <v>0.29530000000000001</v>
      </c>
      <c r="EP38" s="278">
        <v>0.36969999999999997</v>
      </c>
      <c r="EQ38" s="278">
        <v>0.32750000000000001</v>
      </c>
      <c r="ER38" s="278">
        <v>0.3009</v>
      </c>
      <c r="ES38" s="278">
        <v>0.29110000000000003</v>
      </c>
      <c r="ET38" s="278">
        <v>0.28589999999999999</v>
      </c>
      <c r="EU38" s="278">
        <v>0.12959999999999999</v>
      </c>
      <c r="EV38" s="278">
        <v>0.2949</v>
      </c>
      <c r="EW38" s="278">
        <v>0.36520000000000002</v>
      </c>
      <c r="EX38" s="278">
        <v>0.31859999999999999</v>
      </c>
      <c r="EY38" s="278">
        <v>0.29149999999999998</v>
      </c>
      <c r="EZ38" s="278">
        <v>0.28639999999999999</v>
      </c>
      <c r="FA38" s="278">
        <v>0.29430000000000001</v>
      </c>
      <c r="FB38" s="278">
        <v>0.15290000000000001</v>
      </c>
      <c r="FC38" s="278">
        <v>0.2228</v>
      </c>
      <c r="FD38" s="278">
        <v>0.31180000000000002</v>
      </c>
      <c r="FE38" s="278">
        <v>0.2455</v>
      </c>
      <c r="FF38" s="278">
        <v>0.28689999999999999</v>
      </c>
      <c r="FG38" s="278">
        <v>0.29930000000000001</v>
      </c>
      <c r="FH38" s="278">
        <v>0.28810000000000002</v>
      </c>
      <c r="FI38" s="278">
        <v>0.21809999999999999</v>
      </c>
      <c r="FJ38" s="278">
        <v>0.26390000000000002</v>
      </c>
      <c r="FK38" s="278">
        <v>0.28689999999999999</v>
      </c>
      <c r="FL38" s="278">
        <v>0.29189999999999999</v>
      </c>
      <c r="FM38" s="278">
        <v>0.2863</v>
      </c>
      <c r="FN38" s="278">
        <v>0.2833</v>
      </c>
      <c r="FO38" s="278">
        <v>0.2661</v>
      </c>
      <c r="FP38" s="278">
        <v>0.2666</v>
      </c>
      <c r="FQ38" s="278">
        <v>0.2601</v>
      </c>
      <c r="FR38" s="278">
        <v>0.24779999999999999</v>
      </c>
      <c r="FS38" s="278">
        <v>0.23599999999999999</v>
      </c>
      <c r="FT38" s="278">
        <v>0.29380000000000001</v>
      </c>
      <c r="FU38" s="278">
        <v>0.28960000000000002</v>
      </c>
      <c r="FV38" s="278">
        <v>0.23219999999999999</v>
      </c>
      <c r="FW38" s="278">
        <v>0.26229999999999998</v>
      </c>
      <c r="FX38" s="278">
        <v>0.26219999999999999</v>
      </c>
      <c r="FY38" s="278">
        <v>0.2707</v>
      </c>
      <c r="FZ38" s="301">
        <v>0.28000000000000003</v>
      </c>
      <c r="GA38" s="278">
        <v>0.31140000000000001</v>
      </c>
      <c r="GB38" s="278">
        <v>0.30869999999999997</v>
      </c>
      <c r="GC38" s="278">
        <v>0.32050000000000001</v>
      </c>
      <c r="GD38" s="278">
        <v>0.30909999999999999</v>
      </c>
      <c r="GE38" s="278">
        <v>0.30099999999999999</v>
      </c>
      <c r="GF38" s="278">
        <v>0.29680000000000001</v>
      </c>
      <c r="GG38" s="278">
        <v>0.31259999999999999</v>
      </c>
      <c r="GH38" s="278">
        <v>0.32219999999999999</v>
      </c>
      <c r="GI38" s="278">
        <v>0.32850000000000001</v>
      </c>
      <c r="GJ38" s="278">
        <v>0.32169999999999999</v>
      </c>
      <c r="GK38" s="278">
        <v>0.2581</v>
      </c>
      <c r="GL38" s="278">
        <v>0.29170000000000001</v>
      </c>
      <c r="GM38" s="278">
        <v>0.31330000000000002</v>
      </c>
      <c r="GN38" s="278">
        <v>0.30570000000000003</v>
      </c>
      <c r="GO38" s="278">
        <v>0.32219999999999999</v>
      </c>
      <c r="GP38" s="278">
        <v>0.31240000000000001</v>
      </c>
      <c r="GQ38" s="278">
        <v>0.31619999999999998</v>
      </c>
      <c r="GR38" s="278">
        <v>0.18870000000000001</v>
      </c>
      <c r="GS38" s="278">
        <v>0.29909999999999998</v>
      </c>
      <c r="GT38" s="278">
        <v>0.34410000000000002</v>
      </c>
      <c r="GU38" s="278">
        <v>0.31530000000000002</v>
      </c>
      <c r="GV38" s="278">
        <v>0.29959999999999998</v>
      </c>
      <c r="GW38" s="278">
        <v>0.2999</v>
      </c>
      <c r="GX38" s="278">
        <v>0.29580000000000001</v>
      </c>
      <c r="GY38" s="278">
        <v>0.14410000000000001</v>
      </c>
      <c r="GZ38" s="278">
        <v>0.29349999999999998</v>
      </c>
      <c r="HA38" s="278">
        <v>0.35460000000000003</v>
      </c>
      <c r="HB38" s="278">
        <v>0.30590000000000001</v>
      </c>
      <c r="HC38" s="278">
        <v>0.30520000000000003</v>
      </c>
      <c r="HD38" s="278">
        <v>0.30409999999999998</v>
      </c>
      <c r="HE38" s="278">
        <v>0.29880000000000001</v>
      </c>
      <c r="HF38" s="278">
        <v>0.1384</v>
      </c>
      <c r="HG38" s="278">
        <v>0.30059999999999998</v>
      </c>
      <c r="HH38" s="278">
        <v>0.37359999999999999</v>
      </c>
      <c r="HI38" s="278">
        <v>0.31919999999999998</v>
      </c>
      <c r="HJ38" s="278">
        <v>0.30609999999999998</v>
      </c>
      <c r="HK38" s="278">
        <v>0.29530000000000001</v>
      </c>
      <c r="HL38" s="278">
        <v>0.3029</v>
      </c>
      <c r="HM38" s="278">
        <v>0.27900000000000003</v>
      </c>
      <c r="HN38" s="278">
        <v>0.13800000000000001</v>
      </c>
      <c r="HO38" s="278">
        <v>0.27989999999999998</v>
      </c>
      <c r="HP38" s="278">
        <v>0.2974</v>
      </c>
      <c r="HR38" s="276"/>
      <c r="HS38" s="278">
        <v>0.34179999999999999</v>
      </c>
      <c r="HT38" s="278">
        <v>0.31900000000000001</v>
      </c>
      <c r="HU38" s="278">
        <v>0.29830000000000001</v>
      </c>
      <c r="HV38" s="278">
        <v>0.1305</v>
      </c>
      <c r="HW38" s="278">
        <v>0.30790000000000001</v>
      </c>
      <c r="HX38" s="278">
        <v>0.38240000000000002</v>
      </c>
      <c r="HY38" s="278">
        <v>0.34429999999999999</v>
      </c>
      <c r="HZ38" s="278">
        <v>0.30020000000000002</v>
      </c>
      <c r="IA38" s="278">
        <v>0.2959</v>
      </c>
      <c r="IB38" s="278">
        <v>0.29509999999999997</v>
      </c>
      <c r="IC38" s="278">
        <v>0.1353</v>
      </c>
      <c r="ID38" s="278">
        <v>0.31490000000000001</v>
      </c>
      <c r="IE38" s="278">
        <v>0.39379999999999998</v>
      </c>
      <c r="IF38" s="278">
        <v>0.30259999999999998</v>
      </c>
      <c r="IG38" s="278">
        <v>0.29859999999999998</v>
      </c>
      <c r="IH38" s="278">
        <v>0.30570000000000003</v>
      </c>
      <c r="II38" s="278">
        <v>0.31109999999999999</v>
      </c>
      <c r="IJ38" s="278">
        <v>0.13070000000000001</v>
      </c>
      <c r="IK38" s="278">
        <v>0.308</v>
      </c>
      <c r="IL38" s="278">
        <v>0.38540000000000002</v>
      </c>
      <c r="IM38" s="278">
        <v>0.33100000000000002</v>
      </c>
      <c r="IN38" s="278">
        <v>0.29959999999999998</v>
      </c>
      <c r="IO38" s="278">
        <v>0.2858</v>
      </c>
      <c r="IP38" s="278">
        <v>0.311</v>
      </c>
      <c r="IQ38" s="278">
        <v>0.1167</v>
      </c>
      <c r="IR38" s="278">
        <v>0.29509999999999997</v>
      </c>
      <c r="IS38" s="278">
        <v>0.38069999999999998</v>
      </c>
      <c r="IT38" s="278">
        <v>0.29620000000000002</v>
      </c>
      <c r="IU38" s="278">
        <v>0.29070000000000001</v>
      </c>
      <c r="IV38" s="278">
        <v>0.29089999999999999</v>
      </c>
      <c r="IW38" s="278">
        <v>0.28489999999999999</v>
      </c>
      <c r="IX38" s="278">
        <v>0.1084</v>
      </c>
      <c r="IY38" s="278">
        <v>0.2828</v>
      </c>
      <c r="IZ38" s="278">
        <v>0.33139999999999997</v>
      </c>
      <c r="JA38" s="278">
        <v>0.27510000000000001</v>
      </c>
      <c r="JB38" s="278">
        <v>0.26240000000000002</v>
      </c>
      <c r="JC38" s="278">
        <v>0.25130000000000002</v>
      </c>
      <c r="JD38" s="278">
        <v>0.26889999999999997</v>
      </c>
      <c r="JE38" s="278">
        <v>0.1026</v>
      </c>
      <c r="JF38" s="278">
        <v>0.26419999999999999</v>
      </c>
      <c r="JG38" s="278">
        <v>0.34229999999999999</v>
      </c>
      <c r="JH38" s="278">
        <v>0.31140000000000001</v>
      </c>
      <c r="JI38" s="301">
        <v>0.28999999999999998</v>
      </c>
      <c r="JJ38" s="278">
        <v>0.27960000000000002</v>
      </c>
      <c r="JK38" s="278">
        <v>0.2873</v>
      </c>
      <c r="JL38" s="278">
        <v>0.1159</v>
      </c>
      <c r="JM38" s="278">
        <v>0.29770000000000002</v>
      </c>
      <c r="JN38" s="278">
        <v>0.36530000000000001</v>
      </c>
      <c r="JO38" s="278">
        <v>0.32640000000000002</v>
      </c>
      <c r="JP38" s="278">
        <v>0.2419</v>
      </c>
      <c r="JQ38" s="278">
        <v>0.28170000000000001</v>
      </c>
      <c r="JR38" s="278">
        <v>0.28920000000000001</v>
      </c>
      <c r="JS38" s="278">
        <v>0.1191</v>
      </c>
      <c r="JT38" s="278">
        <v>0.29199999999999998</v>
      </c>
      <c r="JU38" s="278">
        <v>0.37090000000000001</v>
      </c>
      <c r="JV38" s="278">
        <v>0.31409999999999999</v>
      </c>
      <c r="JW38" s="278">
        <v>0.28249999999999997</v>
      </c>
      <c r="JX38" s="278">
        <v>0.27379999999999999</v>
      </c>
      <c r="JY38" s="278">
        <v>0.28120000000000001</v>
      </c>
      <c r="JZ38" s="278">
        <v>0.1079</v>
      </c>
      <c r="KA38" s="278">
        <v>0.28149999999999997</v>
      </c>
      <c r="KB38" s="278">
        <v>0.36580000000000001</v>
      </c>
      <c r="KC38" s="278">
        <v>0.31340000000000001</v>
      </c>
      <c r="KD38" s="278">
        <v>0.29430000000000001</v>
      </c>
      <c r="KE38" s="278">
        <v>0.28699999999999998</v>
      </c>
      <c r="KF38" s="278">
        <v>0.29220000000000002</v>
      </c>
      <c r="KG38" s="278">
        <v>0.1203</v>
      </c>
      <c r="KH38" s="278">
        <v>0.29759999999999998</v>
      </c>
      <c r="KI38" s="278">
        <v>0.37240000000000001</v>
      </c>
      <c r="KJ38" s="278">
        <v>0.29480000000000001</v>
      </c>
      <c r="KK38" s="278">
        <v>0.27189999999999998</v>
      </c>
      <c r="KL38" s="278">
        <v>0.28410000000000002</v>
      </c>
      <c r="KM38" s="278">
        <v>0.27839999999999998</v>
      </c>
      <c r="KN38" s="278">
        <v>0.1178</v>
      </c>
      <c r="KO38" s="278">
        <v>0.28070000000000001</v>
      </c>
      <c r="KP38" s="278">
        <v>0.35260000000000002</v>
      </c>
      <c r="KQ38" s="278">
        <v>0.29949999999999999</v>
      </c>
      <c r="KR38" s="278">
        <v>0.28870000000000001</v>
      </c>
      <c r="KS38" s="278">
        <v>0.27510000000000001</v>
      </c>
      <c r="KT38" s="278">
        <v>0.2787</v>
      </c>
      <c r="KU38" s="278">
        <v>0.1164</v>
      </c>
      <c r="KV38" s="278">
        <v>0.33350000000000002</v>
      </c>
      <c r="KW38" s="278">
        <v>0.2949</v>
      </c>
      <c r="KX38" s="278">
        <v>0.28299999999999997</v>
      </c>
      <c r="KY38" s="278">
        <v>0.2681</v>
      </c>
      <c r="KZ38" s="278">
        <v>0.1168</v>
      </c>
      <c r="LA38" s="278">
        <v>0.26840000000000003</v>
      </c>
      <c r="LB38" s="278">
        <v>0.26729999999999998</v>
      </c>
      <c r="LC38" s="278">
        <v>0.27550000000000002</v>
      </c>
      <c r="LD38" s="278">
        <v>0.27979999999999999</v>
      </c>
      <c r="LE38" s="278">
        <v>0.2747</v>
      </c>
      <c r="LF38" s="278">
        <v>0.27389999999999998</v>
      </c>
      <c r="LG38" s="278">
        <v>0.33439999999999998</v>
      </c>
      <c r="LH38" s="278">
        <v>0.32329999999999998</v>
      </c>
      <c r="LI38" s="278">
        <v>0.28520000000000001</v>
      </c>
      <c r="LJ38" s="278">
        <v>0.12939999999999999</v>
      </c>
      <c r="LK38" s="278">
        <v>0.36220000000000002</v>
      </c>
      <c r="LL38" s="278">
        <v>0.30430000000000001</v>
      </c>
      <c r="LM38" s="278">
        <v>0.28499999999999998</v>
      </c>
      <c r="LN38" s="278">
        <v>0.28079999999999999</v>
      </c>
      <c r="LO38" s="278">
        <v>0.26840000000000003</v>
      </c>
      <c r="LP38" s="278">
        <v>0.1215</v>
      </c>
      <c r="LQ38" s="278">
        <v>0.29320000000000002</v>
      </c>
      <c r="LR38" s="278">
        <v>0.37269999999999998</v>
      </c>
      <c r="LS38" s="278">
        <v>0.30599999999999999</v>
      </c>
      <c r="LT38" s="278">
        <v>0.27889999999999998</v>
      </c>
      <c r="LU38" s="278">
        <v>0.25159999999999999</v>
      </c>
      <c r="LV38" s="278">
        <v>0.28239999999999998</v>
      </c>
      <c r="LW38" s="278">
        <v>0.1183</v>
      </c>
      <c r="LX38" s="278">
        <v>0.29370000000000002</v>
      </c>
      <c r="LY38" s="278">
        <v>0.37080000000000002</v>
      </c>
      <c r="LZ38" s="278">
        <v>0.31480000000000002</v>
      </c>
      <c r="MA38" s="278">
        <v>0.24640000000000001</v>
      </c>
      <c r="MB38" s="278">
        <v>0.2727</v>
      </c>
      <c r="MC38" s="278">
        <v>0.12559999999999999</v>
      </c>
      <c r="MD38" s="278">
        <v>0.2777</v>
      </c>
      <c r="ME38" s="278">
        <v>0.30759999999999998</v>
      </c>
      <c r="MF38" s="278">
        <v>0.37519999999999998</v>
      </c>
      <c r="MG38" s="278">
        <v>0.28910000000000002</v>
      </c>
      <c r="MH38" s="278">
        <v>0.27089999999999997</v>
      </c>
      <c r="MI38" s="278">
        <v>0.24249999999999999</v>
      </c>
      <c r="MJ38" s="278">
        <v>0.2306</v>
      </c>
      <c r="MK38" s="278">
        <v>0.13239999999999999</v>
      </c>
      <c r="ML38" s="278">
        <v>0.24840000000000001</v>
      </c>
      <c r="MM38" s="278">
        <v>0.27050000000000002</v>
      </c>
      <c r="MN38" s="278">
        <v>0.29220000000000002</v>
      </c>
      <c r="MO38" s="278">
        <v>0.30449999999999999</v>
      </c>
      <c r="MP38" s="278">
        <v>0.29920000000000002</v>
      </c>
      <c r="MQ38" s="278">
        <v>0.30559999999999998</v>
      </c>
      <c r="MR38" s="278">
        <v>0.2898</v>
      </c>
      <c r="MS38" s="278">
        <v>0.29349999999999998</v>
      </c>
      <c r="MT38" s="278">
        <v>0.29220000000000002</v>
      </c>
      <c r="MU38" s="278">
        <v>0.30530000000000002</v>
      </c>
      <c r="MV38" s="278">
        <v>0.31309999999999999</v>
      </c>
      <c r="MW38" s="278">
        <v>0.31869999999999998</v>
      </c>
      <c r="MX38" s="278">
        <v>0.32169999999999999</v>
      </c>
      <c r="MY38" s="278">
        <v>0.29420000000000002</v>
      </c>
      <c r="MZ38" s="278">
        <v>0.3034</v>
      </c>
      <c r="NA38" s="278">
        <v>0.29809999999999998</v>
      </c>
      <c r="NB38" s="278">
        <v>0.3115</v>
      </c>
      <c r="NC38" s="278">
        <v>0.32540000000000002</v>
      </c>
      <c r="ND38" s="278">
        <v>0.31569999999999998</v>
      </c>
      <c r="NE38" s="278">
        <v>0.31919999999999998</v>
      </c>
      <c r="NF38" s="278">
        <v>0.29759999999999998</v>
      </c>
      <c r="NG38" s="278">
        <v>0.2979</v>
      </c>
      <c r="NH38" s="278">
        <v>0.30349999999999999</v>
      </c>
      <c r="NI38" s="278">
        <v>0.30690000000000001</v>
      </c>
      <c r="NJ38" s="278">
        <v>0.31509999999999999</v>
      </c>
      <c r="NK38" s="278">
        <v>0.3241</v>
      </c>
      <c r="NL38" s="278">
        <v>0.318</v>
      </c>
      <c r="NM38" s="278">
        <v>0.28489999999999999</v>
      </c>
      <c r="NN38" s="278">
        <v>0.30690000000000001</v>
      </c>
      <c r="NO38" s="278">
        <v>0.31040000000000001</v>
      </c>
      <c r="NP38" s="278">
        <v>0.31900000000000001</v>
      </c>
      <c r="NQ38" s="278">
        <v>0.32079999999999997</v>
      </c>
      <c r="NR38" s="278">
        <v>0.31929999999999997</v>
      </c>
      <c r="NS38" s="278">
        <v>0.3211</v>
      </c>
      <c r="NT38" s="278">
        <v>0.29959999999999998</v>
      </c>
      <c r="NU38" s="278">
        <v>0.31059999999999999</v>
      </c>
      <c r="NV38" s="278">
        <v>0.3276</v>
      </c>
      <c r="NW38" s="278">
        <v>0.33090000000000003</v>
      </c>
      <c r="NX38" s="278">
        <v>0.34439999999999998</v>
      </c>
      <c r="NY38" s="278">
        <v>0.3528</v>
      </c>
      <c r="NZ38" s="278">
        <v>0.36580000000000001</v>
      </c>
      <c r="OA38" s="278">
        <v>0.30020000000000002</v>
      </c>
      <c r="OB38" s="278">
        <v>0.30769999999999997</v>
      </c>
      <c r="OC38" s="278">
        <v>0.30430000000000001</v>
      </c>
      <c r="OD38" s="278">
        <v>0.32029999999999997</v>
      </c>
      <c r="OE38" s="278">
        <v>0.32679999999999998</v>
      </c>
      <c r="OF38" s="278">
        <v>0.32240000000000002</v>
      </c>
      <c r="OG38" s="278">
        <v>0.32919999999999999</v>
      </c>
      <c r="OH38" s="278">
        <v>0.3039</v>
      </c>
      <c r="OI38" s="278">
        <v>0.31269999999999998</v>
      </c>
      <c r="OJ38" s="278">
        <v>0.30780000000000002</v>
      </c>
      <c r="OK38" s="278">
        <v>0.33029999999999998</v>
      </c>
      <c r="OL38" s="278">
        <v>0.34439999999999998</v>
      </c>
      <c r="OM38" s="278">
        <v>0.3427</v>
      </c>
      <c r="ON38" s="278">
        <v>0.35539999999999999</v>
      </c>
      <c r="OO38" s="278">
        <v>0.32069999999999999</v>
      </c>
      <c r="OP38" s="278">
        <v>0.34770000000000001</v>
      </c>
      <c r="OQ38" s="278">
        <v>0.34489999999999998</v>
      </c>
      <c r="OR38" s="278">
        <v>0.29749999999999999</v>
      </c>
      <c r="OS38" s="278">
        <v>0.31850000000000001</v>
      </c>
      <c r="OT38" s="278">
        <v>0.31879999999999997</v>
      </c>
      <c r="OU38" s="278">
        <v>0.31369999999999998</v>
      </c>
      <c r="OV38" s="278">
        <v>0.246</v>
      </c>
      <c r="OW38" s="278">
        <v>0.3019</v>
      </c>
      <c r="OX38" s="278">
        <v>0.33989999999999998</v>
      </c>
      <c r="OY38" s="278">
        <v>0.27610000000000001</v>
      </c>
      <c r="OZ38" s="278">
        <v>0.32190000000000002</v>
      </c>
      <c r="PA38" s="278">
        <v>0.30499999999999999</v>
      </c>
      <c r="PB38" s="278">
        <v>0.29289999999999999</v>
      </c>
      <c r="PC38" s="278">
        <v>0.1487</v>
      </c>
      <c r="PD38" s="278">
        <v>0.28849999999999998</v>
      </c>
      <c r="PE38" s="278">
        <v>0.35039999999999999</v>
      </c>
      <c r="PF38" s="278">
        <v>0.30399999999999999</v>
      </c>
      <c r="PG38" s="278">
        <v>0.2787</v>
      </c>
      <c r="PH38" s="278">
        <v>0.26569999999999999</v>
      </c>
      <c r="PI38" s="278">
        <v>0.27100000000000002</v>
      </c>
      <c r="PJ38" s="278">
        <v>0.1231</v>
      </c>
      <c r="PK38" s="278">
        <v>0.2853</v>
      </c>
      <c r="PL38" s="278">
        <v>0.36059999999999998</v>
      </c>
      <c r="PM38" s="278">
        <v>0.29820000000000002</v>
      </c>
      <c r="PN38" s="278">
        <v>0.28100000000000003</v>
      </c>
      <c r="PO38" s="278">
        <v>0.27929999999999999</v>
      </c>
      <c r="PP38" s="278">
        <v>0.26950000000000002</v>
      </c>
      <c r="PQ38" s="278">
        <v>0.11700000000000001</v>
      </c>
      <c r="PR38" s="278">
        <v>0.28239999999999998</v>
      </c>
      <c r="PS38" s="278">
        <v>0.35570000000000002</v>
      </c>
      <c r="PT38" s="278">
        <v>0.29430000000000001</v>
      </c>
      <c r="PU38" s="278">
        <v>0.27329999999999999</v>
      </c>
      <c r="PV38" s="278">
        <v>0.2616</v>
      </c>
      <c r="PW38" s="278">
        <v>0.1011</v>
      </c>
      <c r="PX38" s="278">
        <v>0.24729999999999999</v>
      </c>
      <c r="PY38" s="278"/>
    </row>
    <row r="39" spans="2:441">
      <c r="B39" s="276" t="s">
        <v>655</v>
      </c>
      <c r="C39" s="276"/>
      <c r="D39" s="276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  <c r="AB39" s="276"/>
      <c r="AC39" s="276"/>
      <c r="AD39" s="276"/>
      <c r="AE39" s="276"/>
      <c r="AF39" s="276"/>
      <c r="AG39" s="276"/>
      <c r="AH39" s="276"/>
      <c r="AI39" s="276"/>
      <c r="AJ39" s="276"/>
      <c r="AK39" s="276"/>
      <c r="AL39" s="276">
        <v>0</v>
      </c>
      <c r="AM39" s="278">
        <v>0.17069999999999999</v>
      </c>
      <c r="AN39" s="278">
        <v>0.18290000000000001</v>
      </c>
      <c r="AO39" s="278">
        <v>0.17860000000000001</v>
      </c>
      <c r="AP39" s="278">
        <v>0.17549999999999999</v>
      </c>
      <c r="AQ39" s="278">
        <v>0.18909999999999999</v>
      </c>
      <c r="AR39" s="278">
        <v>0.18690000000000001</v>
      </c>
      <c r="AS39" s="278">
        <v>0.18729999999999999</v>
      </c>
      <c r="AT39" s="278">
        <v>0.1234</v>
      </c>
      <c r="AU39" s="278">
        <v>0.17860000000000001</v>
      </c>
      <c r="AV39" s="278">
        <v>0.2051</v>
      </c>
      <c r="AW39" s="278">
        <v>0.19020000000000001</v>
      </c>
      <c r="AX39" s="278">
        <v>0.185</v>
      </c>
      <c r="AY39" s="278">
        <v>0.17249999999999999</v>
      </c>
      <c r="AZ39" s="278">
        <v>7.4200000000000002E-2</v>
      </c>
      <c r="BA39" s="278">
        <v>0.16880000000000001</v>
      </c>
      <c r="BB39" s="278">
        <v>0.1729</v>
      </c>
      <c r="BC39" s="278">
        <v>0.2044</v>
      </c>
      <c r="BD39" s="278">
        <v>0.1847</v>
      </c>
      <c r="BE39" s="278">
        <v>0.17879999999999999</v>
      </c>
      <c r="BF39" s="278">
        <v>0.17369999999999999</v>
      </c>
      <c r="BG39" s="278">
        <v>0.1845</v>
      </c>
      <c r="BH39" s="278">
        <v>5.9200000000000003E-2</v>
      </c>
      <c r="BI39" s="278">
        <v>0.18149999999999999</v>
      </c>
      <c r="BJ39" s="278">
        <v>0.23069999999999999</v>
      </c>
      <c r="BK39" s="278">
        <v>0.19589999999999999</v>
      </c>
      <c r="BL39" s="278">
        <v>0.16930000000000001</v>
      </c>
      <c r="BM39" s="278">
        <v>0.14929999999999999</v>
      </c>
      <c r="BN39" s="278">
        <v>0.13830000000000001</v>
      </c>
      <c r="BO39" s="278">
        <v>7.9399999999999998E-2</v>
      </c>
      <c r="BP39" s="278">
        <v>0.18010000000000001</v>
      </c>
      <c r="BQ39" s="278">
        <v>0.22900000000000001</v>
      </c>
      <c r="BR39" s="278">
        <v>0.17680000000000001</v>
      </c>
      <c r="BS39" s="278">
        <v>0.16550000000000001</v>
      </c>
      <c r="BT39" s="278">
        <v>0.1668</v>
      </c>
      <c r="BU39" s="278">
        <v>8.77E-2</v>
      </c>
      <c r="BV39" s="278">
        <v>0.1077</v>
      </c>
      <c r="BW39" s="278">
        <v>0.18079999999999999</v>
      </c>
      <c r="BX39" s="278">
        <v>0.22359999999999999</v>
      </c>
      <c r="BY39" s="278">
        <v>0.19040000000000001</v>
      </c>
      <c r="BZ39" s="278">
        <v>0.18060000000000001</v>
      </c>
      <c r="CA39" s="278">
        <v>0.17380000000000001</v>
      </c>
      <c r="CB39" s="278">
        <v>0.17960000000000001</v>
      </c>
      <c r="CC39" s="278">
        <v>6.7699999999999996E-2</v>
      </c>
      <c r="CD39" s="278">
        <v>0.18429999999999999</v>
      </c>
      <c r="CE39" s="278">
        <v>0.23949999999999999</v>
      </c>
      <c r="CF39" s="278">
        <v>0.19409999999999999</v>
      </c>
      <c r="CG39" s="278">
        <v>0.17799999999999999</v>
      </c>
      <c r="CH39" s="278">
        <v>0.1721</v>
      </c>
      <c r="CI39" s="278">
        <v>0.1772</v>
      </c>
      <c r="CJ39" s="278">
        <v>6.9000000000000006E-2</v>
      </c>
      <c r="CK39" s="278">
        <v>0.17979999999999999</v>
      </c>
      <c r="CL39" s="278">
        <v>0.22950000000000001</v>
      </c>
      <c r="CM39" s="278">
        <v>0.19159999999999999</v>
      </c>
      <c r="CN39" s="278">
        <v>0.17230000000000001</v>
      </c>
      <c r="CO39" s="278">
        <v>0.16669999999999999</v>
      </c>
      <c r="CP39" s="278">
        <v>0.1668</v>
      </c>
      <c r="CQ39" s="278">
        <v>6.4799999999999996E-2</v>
      </c>
      <c r="CR39" s="278">
        <v>0.1807</v>
      </c>
      <c r="CS39" s="278">
        <v>0.24129999999999999</v>
      </c>
      <c r="CT39" s="278">
        <v>0.1817</v>
      </c>
      <c r="CU39" s="278">
        <v>0.16639999999999999</v>
      </c>
      <c r="CV39" s="278">
        <v>0.1661</v>
      </c>
      <c r="CW39" s="278">
        <v>0.15409999999999999</v>
      </c>
      <c r="CX39" s="278">
        <v>6.2E-2</v>
      </c>
      <c r="CY39" s="278">
        <v>0.1636</v>
      </c>
      <c r="CZ39" s="278">
        <v>0.1779</v>
      </c>
      <c r="DA39" s="278">
        <v>0.20050000000000001</v>
      </c>
      <c r="DB39" s="278">
        <v>0.18190000000000001</v>
      </c>
      <c r="DC39" s="278">
        <v>0.1673</v>
      </c>
      <c r="DD39" s="278">
        <v>0.18049999999999999</v>
      </c>
      <c r="DE39" s="278">
        <v>6.6000000000000003E-2</v>
      </c>
      <c r="DF39" s="278">
        <v>0.1792</v>
      </c>
      <c r="DG39" s="278">
        <v>0.23810000000000001</v>
      </c>
      <c r="DH39" s="278">
        <v>0.1938</v>
      </c>
      <c r="DI39" s="278">
        <v>0.18090000000000001</v>
      </c>
      <c r="DJ39" s="278">
        <v>0.1605</v>
      </c>
      <c r="DK39" s="278">
        <v>0.17760000000000001</v>
      </c>
      <c r="DL39" s="278">
        <v>7.3999999999999996E-2</v>
      </c>
      <c r="DM39" s="278">
        <v>0.191</v>
      </c>
      <c r="DN39" s="278">
        <v>0.24879999999999999</v>
      </c>
      <c r="DO39" s="278">
        <v>0.1958</v>
      </c>
      <c r="DP39" s="278">
        <v>0.1802</v>
      </c>
      <c r="DQ39" s="278">
        <v>0.17660000000000001</v>
      </c>
      <c r="DR39" s="278">
        <v>0.1797</v>
      </c>
      <c r="DS39" s="278">
        <v>7.1999999999999995E-2</v>
      </c>
      <c r="DT39" s="278">
        <v>0.1981</v>
      </c>
      <c r="DU39" s="278">
        <v>0.25840000000000002</v>
      </c>
      <c r="DV39" s="278">
        <v>0.21740000000000001</v>
      </c>
      <c r="DW39" s="278">
        <v>0.20899999999999999</v>
      </c>
      <c r="DX39" s="278">
        <v>0.189</v>
      </c>
      <c r="DY39" s="278">
        <v>6.9099999999999995E-2</v>
      </c>
      <c r="DZ39" s="278">
        <v>0.1835</v>
      </c>
      <c r="EA39" s="278">
        <v>0.19020000000000001</v>
      </c>
      <c r="EB39" s="278">
        <v>0.23119999999999999</v>
      </c>
      <c r="EC39" s="278">
        <v>0.2006</v>
      </c>
      <c r="ED39" s="278">
        <v>0.18890000000000001</v>
      </c>
      <c r="EE39" s="278">
        <v>0.1721</v>
      </c>
      <c r="EF39" s="278">
        <v>0.18110000000000001</v>
      </c>
      <c r="EG39" s="278">
        <v>6.9699999999999998E-2</v>
      </c>
      <c r="EH39" s="278">
        <v>0.1825</v>
      </c>
      <c r="EI39" s="278">
        <v>0.23880000000000001</v>
      </c>
      <c r="EJ39" s="278">
        <v>0.18840000000000001</v>
      </c>
      <c r="EK39" s="278">
        <v>0.17829999999999999</v>
      </c>
      <c r="EL39" s="278">
        <v>0.17519999999999999</v>
      </c>
      <c r="EM39" s="278">
        <v>0.18099999999999999</v>
      </c>
      <c r="EN39" s="278">
        <v>7.0300000000000001E-2</v>
      </c>
      <c r="EO39" s="278">
        <v>0.18440000000000001</v>
      </c>
      <c r="EP39" s="278">
        <v>0.2394</v>
      </c>
      <c r="EQ39" s="278">
        <v>0.19650000000000001</v>
      </c>
      <c r="ER39" s="278">
        <v>0.1832</v>
      </c>
      <c r="ES39" s="278">
        <v>0.18310000000000001</v>
      </c>
      <c r="ET39" s="278">
        <v>0.17780000000000001</v>
      </c>
      <c r="EU39" s="278">
        <v>7.3700000000000002E-2</v>
      </c>
      <c r="EV39" s="278">
        <v>0.19439999999999999</v>
      </c>
      <c r="EW39" s="278">
        <v>0.25569999999999998</v>
      </c>
      <c r="EX39" s="278">
        <v>0.2031</v>
      </c>
      <c r="EY39" s="278">
        <v>0.1857</v>
      </c>
      <c r="EZ39" s="278">
        <v>0.1724</v>
      </c>
      <c r="FA39" s="278">
        <v>0.18090000000000001</v>
      </c>
      <c r="FB39" s="278">
        <v>7.9600000000000004E-2</v>
      </c>
      <c r="FC39" s="278">
        <v>0.19409999999999999</v>
      </c>
      <c r="FD39" s="278">
        <v>0.20549999999999999</v>
      </c>
      <c r="FE39" s="278">
        <v>0.16689999999999999</v>
      </c>
      <c r="FF39" s="278">
        <v>0.19270000000000001</v>
      </c>
      <c r="FG39" s="278">
        <v>0.1963</v>
      </c>
      <c r="FH39" s="278">
        <v>0.18770000000000001</v>
      </c>
      <c r="FI39" s="278">
        <v>0.13930000000000001</v>
      </c>
      <c r="FJ39" s="278">
        <v>0.1701</v>
      </c>
      <c r="FK39" s="278">
        <v>0.18640000000000001</v>
      </c>
      <c r="FL39" s="278">
        <v>0.18729999999999999</v>
      </c>
      <c r="FM39" s="278">
        <v>0.193</v>
      </c>
      <c r="FN39" s="278">
        <v>0.18310000000000001</v>
      </c>
      <c r="FO39" s="278">
        <v>0.17780000000000001</v>
      </c>
      <c r="FP39" s="278">
        <v>0.1739</v>
      </c>
      <c r="FQ39" s="278">
        <v>0.1704</v>
      </c>
      <c r="FR39" s="278">
        <v>0.1691</v>
      </c>
      <c r="FS39" s="301">
        <v>0.16</v>
      </c>
      <c r="FT39" s="278">
        <v>0.20680000000000001</v>
      </c>
      <c r="FU39" s="278">
        <v>0.2036</v>
      </c>
      <c r="FV39" s="278">
        <v>0.2039</v>
      </c>
      <c r="FW39" s="278">
        <v>0.20660000000000001</v>
      </c>
      <c r="FX39" s="278">
        <v>0.20710000000000001</v>
      </c>
      <c r="FY39" s="278">
        <v>0.2034</v>
      </c>
      <c r="FZ39" s="278">
        <v>0.2107</v>
      </c>
      <c r="GA39" s="278">
        <v>0.218</v>
      </c>
      <c r="GB39" s="278">
        <v>0.21940000000000001</v>
      </c>
      <c r="GC39" s="278">
        <v>0.22600000000000001</v>
      </c>
      <c r="GD39" s="278">
        <v>0.21609999999999999</v>
      </c>
      <c r="GE39" s="278">
        <v>0.2112</v>
      </c>
      <c r="GF39" s="278">
        <v>0.20599999999999999</v>
      </c>
      <c r="GG39" s="278">
        <v>0.20979999999999999</v>
      </c>
      <c r="GH39" s="278">
        <v>0.21990000000000001</v>
      </c>
      <c r="GI39" s="278">
        <v>0.2266</v>
      </c>
      <c r="GJ39" s="278">
        <v>0.2215</v>
      </c>
      <c r="GK39" s="278">
        <v>0.17799999999999999</v>
      </c>
      <c r="GL39" s="278">
        <v>0.20760000000000001</v>
      </c>
      <c r="GM39" s="278">
        <v>0.22140000000000001</v>
      </c>
      <c r="GN39" s="278">
        <v>0.2167</v>
      </c>
      <c r="GO39" s="278">
        <v>0.22720000000000001</v>
      </c>
      <c r="GP39" s="278">
        <v>0.2248</v>
      </c>
      <c r="GQ39" s="278">
        <v>0.2253</v>
      </c>
      <c r="GR39" s="278">
        <v>0.12809999999999999</v>
      </c>
      <c r="GS39" s="278">
        <v>0.2135</v>
      </c>
      <c r="GT39" s="278">
        <v>0.24879999999999999</v>
      </c>
      <c r="GU39" s="278">
        <v>0.22819999999999999</v>
      </c>
      <c r="GV39" s="278">
        <v>0.218</v>
      </c>
      <c r="GW39" s="278">
        <v>0.2137</v>
      </c>
      <c r="GX39" s="278">
        <v>0.21199999999999999</v>
      </c>
      <c r="GY39" s="278">
        <v>9.5000000000000001E-2</v>
      </c>
      <c r="GZ39" s="278">
        <v>0.21410000000000001</v>
      </c>
      <c r="HA39" s="278">
        <v>0.26779999999999998</v>
      </c>
      <c r="HB39" s="278">
        <v>0.23139999999999999</v>
      </c>
      <c r="HC39" s="278">
        <v>0.21199999999999999</v>
      </c>
      <c r="HD39" s="278">
        <v>0.21110000000000001</v>
      </c>
      <c r="HE39" s="278">
        <v>0.2097</v>
      </c>
      <c r="HF39" s="278">
        <v>9.2299999999999993E-2</v>
      </c>
      <c r="HG39" s="278">
        <v>0.21990000000000001</v>
      </c>
      <c r="HH39" s="278">
        <v>0.2631</v>
      </c>
      <c r="HI39" s="278">
        <v>0.22500000000000001</v>
      </c>
      <c r="HJ39" s="278">
        <v>0.22120000000000001</v>
      </c>
      <c r="HK39" s="278">
        <v>0.2094</v>
      </c>
      <c r="HL39" s="278">
        <v>0.2089</v>
      </c>
      <c r="HM39" s="278">
        <v>0.17249999999999999</v>
      </c>
      <c r="HN39" s="278">
        <v>8.8800000000000004E-2</v>
      </c>
      <c r="HO39" s="278">
        <v>0.20480000000000001</v>
      </c>
      <c r="HP39" s="278">
        <v>0.20830000000000001</v>
      </c>
      <c r="HR39" s="276"/>
      <c r="HS39" s="278">
        <v>0.24590000000000001</v>
      </c>
      <c r="HT39" s="278">
        <v>0.22040000000000001</v>
      </c>
      <c r="HU39" s="278">
        <v>0.21490000000000001</v>
      </c>
      <c r="HV39" s="278">
        <v>8.5599999999999996E-2</v>
      </c>
      <c r="HW39" s="278">
        <v>0.23039999999999999</v>
      </c>
      <c r="HX39" s="278">
        <v>0.29149999999999998</v>
      </c>
      <c r="HY39" s="278">
        <v>0.2346</v>
      </c>
      <c r="HZ39" s="278">
        <v>0.2167</v>
      </c>
      <c r="IA39" s="278">
        <v>0.21210000000000001</v>
      </c>
      <c r="IB39" s="278">
        <v>0.1888</v>
      </c>
      <c r="IC39" s="278">
        <v>7.3099999999999998E-2</v>
      </c>
      <c r="ID39" s="278">
        <v>0.20569999999999999</v>
      </c>
      <c r="IE39" s="278">
        <v>0.26369999999999999</v>
      </c>
      <c r="IF39" s="278">
        <v>0.21820000000000001</v>
      </c>
      <c r="IG39" s="278">
        <v>0.19689999999999999</v>
      </c>
      <c r="IH39" s="278">
        <v>0.19689999999999999</v>
      </c>
      <c r="II39" s="278">
        <v>0.19989999999999999</v>
      </c>
      <c r="IJ39" s="278">
        <v>7.4200000000000002E-2</v>
      </c>
      <c r="IK39" s="278">
        <v>0.21029999999999999</v>
      </c>
      <c r="IL39" s="278">
        <v>0.26950000000000002</v>
      </c>
      <c r="IM39" s="278">
        <v>0.22839999999999999</v>
      </c>
      <c r="IN39" s="278">
        <v>0.2094</v>
      </c>
      <c r="IO39" s="278">
        <v>0.18229999999999999</v>
      </c>
      <c r="IP39" s="278">
        <v>0.1971</v>
      </c>
      <c r="IQ39" s="278">
        <v>7.7499999999999999E-2</v>
      </c>
      <c r="IR39" s="278">
        <v>0.2082</v>
      </c>
      <c r="IS39" s="278">
        <v>0.26819999999999999</v>
      </c>
      <c r="IT39" s="278">
        <v>0.22550000000000001</v>
      </c>
      <c r="IU39" s="278">
        <v>0.20899999999999999</v>
      </c>
      <c r="IV39" s="278">
        <v>0.19259999999999999</v>
      </c>
      <c r="IW39" s="278">
        <v>0.20330000000000001</v>
      </c>
      <c r="IX39" s="278">
        <v>8.0100000000000005E-2</v>
      </c>
      <c r="IY39" s="278">
        <v>0.21279999999999999</v>
      </c>
      <c r="IZ39" s="278">
        <v>0.25900000000000001</v>
      </c>
      <c r="JA39" s="278">
        <v>0.22170000000000001</v>
      </c>
      <c r="JB39" s="278">
        <v>0.20810000000000001</v>
      </c>
      <c r="JC39" s="278">
        <v>0.19259999999999999</v>
      </c>
      <c r="JD39" s="278">
        <v>0.19450000000000001</v>
      </c>
      <c r="JE39" s="278">
        <v>7.7899999999999997E-2</v>
      </c>
      <c r="JF39" s="278">
        <v>0.21429999999999999</v>
      </c>
      <c r="JG39" s="278">
        <v>0.2707</v>
      </c>
      <c r="JH39" s="278">
        <v>0.2185</v>
      </c>
      <c r="JI39" s="278">
        <v>0.1953</v>
      </c>
      <c r="JJ39" s="278">
        <v>0.19980000000000001</v>
      </c>
      <c r="JK39" s="278">
        <v>0.20519999999999999</v>
      </c>
      <c r="JL39" s="278">
        <v>7.6100000000000001E-2</v>
      </c>
      <c r="JM39" s="278">
        <v>0.21779999999999999</v>
      </c>
      <c r="JN39" s="278">
        <v>0.27389999999999998</v>
      </c>
      <c r="JO39" s="278">
        <v>0.2359</v>
      </c>
      <c r="JP39" s="278">
        <v>0.2016</v>
      </c>
      <c r="JQ39" s="278">
        <v>0.20180000000000001</v>
      </c>
      <c r="JR39" s="278">
        <v>0.21010000000000001</v>
      </c>
      <c r="JS39" s="278">
        <v>7.6200000000000004E-2</v>
      </c>
      <c r="JT39" s="278">
        <v>0.215</v>
      </c>
      <c r="JU39" s="278">
        <v>0.28010000000000002</v>
      </c>
      <c r="JV39" s="278">
        <v>0.2271</v>
      </c>
      <c r="JW39" s="278">
        <v>0.2001</v>
      </c>
      <c r="JX39" s="278">
        <v>0.19450000000000001</v>
      </c>
      <c r="JY39" s="278">
        <v>0.1933</v>
      </c>
      <c r="JZ39" s="278">
        <v>7.4899999999999994E-2</v>
      </c>
      <c r="KA39" s="278">
        <v>0.22009999999999999</v>
      </c>
      <c r="KB39" s="278">
        <v>0.28339999999999999</v>
      </c>
      <c r="KC39" s="278">
        <v>0.24030000000000001</v>
      </c>
      <c r="KD39" s="278">
        <v>0.20710000000000001</v>
      </c>
      <c r="KE39" s="278">
        <v>0.1968</v>
      </c>
      <c r="KF39" s="278">
        <v>0.2041</v>
      </c>
      <c r="KG39" s="278">
        <v>7.9699999999999993E-2</v>
      </c>
      <c r="KH39" s="278">
        <v>0.21609999999999999</v>
      </c>
      <c r="KI39" s="278">
        <v>0.27879999999999999</v>
      </c>
      <c r="KJ39" s="278">
        <v>0.22800000000000001</v>
      </c>
      <c r="KK39" s="278">
        <v>0.2069</v>
      </c>
      <c r="KL39" s="278">
        <v>0.2009</v>
      </c>
      <c r="KM39" s="278">
        <v>0.2019</v>
      </c>
      <c r="KN39" s="278">
        <v>8.3699999999999997E-2</v>
      </c>
      <c r="KO39" s="278">
        <v>0.2283</v>
      </c>
      <c r="KP39" s="278">
        <v>0.28710000000000002</v>
      </c>
      <c r="KQ39" s="278">
        <v>0.24129999999999999</v>
      </c>
      <c r="KR39" s="278">
        <v>0.2135</v>
      </c>
      <c r="KS39" s="278">
        <v>0.21049999999999999</v>
      </c>
      <c r="KT39" s="278">
        <v>0.21199999999999999</v>
      </c>
      <c r="KU39" s="278">
        <v>8.8700000000000001E-2</v>
      </c>
      <c r="KV39" s="278">
        <v>0.27610000000000001</v>
      </c>
      <c r="KW39" s="278">
        <v>0.251</v>
      </c>
      <c r="KX39" s="278">
        <v>0.221</v>
      </c>
      <c r="KY39" s="278">
        <v>0.2157</v>
      </c>
      <c r="KZ39" s="278">
        <v>8.9499999999999996E-2</v>
      </c>
      <c r="LA39" s="278">
        <v>0.2266</v>
      </c>
      <c r="LB39" s="278">
        <v>0.23699999999999999</v>
      </c>
      <c r="LC39" s="278">
        <v>0.23749999999999999</v>
      </c>
      <c r="LD39" s="278">
        <v>0.23760000000000001</v>
      </c>
      <c r="LE39" s="278">
        <v>0.2379</v>
      </c>
      <c r="LF39" s="278">
        <v>0.2354</v>
      </c>
      <c r="LG39" s="278">
        <v>0.2772</v>
      </c>
      <c r="LH39" s="278">
        <v>0.25659999999999999</v>
      </c>
      <c r="LI39" s="278">
        <v>0.2331</v>
      </c>
      <c r="LJ39" s="278">
        <v>0.10630000000000001</v>
      </c>
      <c r="LK39" s="278">
        <v>0.31409999999999999</v>
      </c>
      <c r="LL39" s="278">
        <v>0.22289999999999999</v>
      </c>
      <c r="LM39" s="278">
        <v>0.21190000000000001</v>
      </c>
      <c r="LN39" s="278">
        <v>0.1968</v>
      </c>
      <c r="LO39" s="278">
        <v>0.1842</v>
      </c>
      <c r="LP39" s="278">
        <v>8.0100000000000005E-2</v>
      </c>
      <c r="LQ39" s="301">
        <v>0.21</v>
      </c>
      <c r="LR39" s="278">
        <v>0.27010000000000001</v>
      </c>
      <c r="LS39" s="278">
        <v>0.19939999999999999</v>
      </c>
      <c r="LT39" s="278">
        <v>0.17280000000000001</v>
      </c>
      <c r="LU39" s="278">
        <v>0.1628</v>
      </c>
      <c r="LV39" s="278">
        <v>0.1837</v>
      </c>
      <c r="LW39" s="278">
        <v>6.7400000000000002E-2</v>
      </c>
      <c r="LX39" s="278">
        <v>0.19320000000000001</v>
      </c>
      <c r="LY39" s="278">
        <v>0.25609999999999999</v>
      </c>
      <c r="LZ39" s="278">
        <v>0.18609999999999999</v>
      </c>
      <c r="MA39" s="278">
        <v>0.13930000000000001</v>
      </c>
      <c r="MB39" s="278">
        <v>0.1603</v>
      </c>
      <c r="MC39" s="278">
        <v>6.9000000000000006E-2</v>
      </c>
      <c r="MD39" s="278">
        <v>0.1767</v>
      </c>
      <c r="ME39" s="278">
        <v>0.1953</v>
      </c>
      <c r="MF39" s="278">
        <v>0.25419999999999998</v>
      </c>
      <c r="MG39" s="278">
        <v>0.20469999999999999</v>
      </c>
      <c r="MH39" s="278">
        <v>0.17730000000000001</v>
      </c>
      <c r="MI39" s="278">
        <v>0.16300000000000001</v>
      </c>
      <c r="MJ39" s="278">
        <v>0.15140000000000001</v>
      </c>
      <c r="MK39" s="278">
        <v>7.9500000000000001E-2</v>
      </c>
      <c r="ML39" s="278">
        <v>0.16739999999999999</v>
      </c>
      <c r="MM39" s="278">
        <v>0.18459999999999999</v>
      </c>
      <c r="MN39" s="278">
        <v>0.2049</v>
      </c>
      <c r="MO39" s="278">
        <v>0.2092</v>
      </c>
      <c r="MP39" s="278">
        <v>0.20369999999999999</v>
      </c>
      <c r="MQ39" s="278">
        <v>0.2099</v>
      </c>
      <c r="MR39" s="278">
        <v>0.1978</v>
      </c>
      <c r="MS39" s="278">
        <v>0.2019</v>
      </c>
      <c r="MT39" s="278">
        <v>0.1976</v>
      </c>
      <c r="MU39" s="278">
        <v>0.19989999999999999</v>
      </c>
      <c r="MV39" s="278">
        <v>0.2135</v>
      </c>
      <c r="MW39" s="278">
        <v>0.2114</v>
      </c>
      <c r="MX39" s="278">
        <v>0.2117</v>
      </c>
      <c r="MY39" s="278">
        <v>0.1953</v>
      </c>
      <c r="MZ39" s="278">
        <v>0.2039</v>
      </c>
      <c r="NA39" s="278">
        <v>0.19919999999999999</v>
      </c>
      <c r="NB39" s="278">
        <v>0.21149999999999999</v>
      </c>
      <c r="NC39" s="278">
        <v>0.2109</v>
      </c>
      <c r="ND39" s="278">
        <v>0.21060000000000001</v>
      </c>
      <c r="NE39" s="278">
        <v>0.21410000000000001</v>
      </c>
      <c r="NF39" s="301">
        <v>0.19</v>
      </c>
      <c r="NG39" s="278">
        <v>0.19600000000000001</v>
      </c>
      <c r="NH39" s="278">
        <v>0.19539999999999999</v>
      </c>
      <c r="NI39" s="278">
        <v>0.21679999999999999</v>
      </c>
      <c r="NJ39" s="278">
        <v>0.22359999999999999</v>
      </c>
      <c r="NK39" s="278">
        <v>0.22550000000000001</v>
      </c>
      <c r="NL39" s="278">
        <v>0.22700000000000001</v>
      </c>
      <c r="NM39" s="278">
        <v>0.20469999999999999</v>
      </c>
      <c r="NN39" s="278">
        <v>0.21390000000000001</v>
      </c>
      <c r="NO39" s="278">
        <v>0.21299999999999999</v>
      </c>
      <c r="NP39" s="278">
        <v>0.22009999999999999</v>
      </c>
      <c r="NQ39" s="278">
        <v>0.2278</v>
      </c>
      <c r="NR39" s="278">
        <v>0.2298</v>
      </c>
      <c r="NS39" s="278">
        <v>0.23569999999999999</v>
      </c>
      <c r="NT39" s="278">
        <v>0.2024</v>
      </c>
      <c r="NU39" s="278">
        <v>0.20930000000000001</v>
      </c>
      <c r="NV39" s="278">
        <v>0.20549999999999999</v>
      </c>
      <c r="NW39" s="278">
        <v>0.22120000000000001</v>
      </c>
      <c r="NX39" s="278">
        <v>0.2298</v>
      </c>
      <c r="NY39" s="278">
        <v>0.22459999999999999</v>
      </c>
      <c r="NZ39" s="278">
        <v>0.22670000000000001</v>
      </c>
      <c r="OA39" s="278">
        <v>0.19789999999999999</v>
      </c>
      <c r="OB39" s="278">
        <v>0.21429999999999999</v>
      </c>
      <c r="OC39" s="278">
        <v>0.20330000000000001</v>
      </c>
      <c r="OD39" s="278">
        <v>0.21820000000000001</v>
      </c>
      <c r="OE39" s="278">
        <v>0.224</v>
      </c>
      <c r="OF39" s="278">
        <v>0.21590000000000001</v>
      </c>
      <c r="OG39" s="278">
        <v>0.21790000000000001</v>
      </c>
      <c r="OH39" s="278">
        <v>0.2006</v>
      </c>
      <c r="OI39" s="278">
        <v>0.2107</v>
      </c>
      <c r="OJ39" s="278">
        <v>0.2049</v>
      </c>
      <c r="OK39" s="278">
        <v>0.22320000000000001</v>
      </c>
      <c r="OL39" s="278">
        <v>0.2205</v>
      </c>
      <c r="OM39" s="278">
        <v>0.18079999999999999</v>
      </c>
      <c r="ON39" s="278">
        <v>0.17460000000000001</v>
      </c>
      <c r="OO39" s="278">
        <v>0.15010000000000001</v>
      </c>
      <c r="OP39" s="278">
        <v>0.16470000000000001</v>
      </c>
      <c r="OQ39" s="278">
        <v>0.23080000000000001</v>
      </c>
      <c r="OR39" s="278">
        <v>0.26379999999999998</v>
      </c>
      <c r="OS39" s="278">
        <v>0.2586</v>
      </c>
      <c r="OT39" s="278">
        <v>0.27189999999999998</v>
      </c>
      <c r="OU39" s="278">
        <v>0.26829999999999998</v>
      </c>
      <c r="OV39" s="278">
        <v>0.20200000000000001</v>
      </c>
      <c r="OW39" s="278">
        <v>0.25490000000000002</v>
      </c>
      <c r="OX39" s="278">
        <v>0.2697</v>
      </c>
      <c r="OY39" s="278">
        <v>0.2883</v>
      </c>
      <c r="OZ39" s="278">
        <v>0.2918</v>
      </c>
      <c r="PA39" s="278">
        <v>0.27700000000000002</v>
      </c>
      <c r="PB39" s="278">
        <v>0.26419999999999999</v>
      </c>
      <c r="PC39" s="278">
        <v>0.1263</v>
      </c>
      <c r="PD39" s="278">
        <v>0.25929999999999997</v>
      </c>
      <c r="PE39" s="278">
        <v>0.3029</v>
      </c>
      <c r="PF39" s="278">
        <v>0.27729999999999999</v>
      </c>
      <c r="PG39" s="278">
        <v>0.25979999999999998</v>
      </c>
      <c r="PH39" s="278">
        <v>0.26169999999999999</v>
      </c>
      <c r="PI39" s="278">
        <v>0.24990000000000001</v>
      </c>
      <c r="PJ39" s="278">
        <v>0.11260000000000001</v>
      </c>
      <c r="PK39" s="278">
        <v>0.25919999999999999</v>
      </c>
      <c r="PL39" s="278">
        <v>0.32629999999999998</v>
      </c>
      <c r="PM39" s="278">
        <v>0.2752</v>
      </c>
      <c r="PN39" s="278">
        <v>0.25180000000000002</v>
      </c>
      <c r="PO39" s="278">
        <v>0.25180000000000002</v>
      </c>
      <c r="PP39" s="278">
        <v>0.24329999999999999</v>
      </c>
      <c r="PQ39" s="278">
        <v>0.10639999999999999</v>
      </c>
      <c r="PR39" s="278">
        <v>0.26340000000000002</v>
      </c>
      <c r="PS39" s="278">
        <v>0.31900000000000001</v>
      </c>
      <c r="PT39" s="278">
        <v>0.26669999999999999</v>
      </c>
      <c r="PU39" s="278">
        <v>0.24740000000000001</v>
      </c>
      <c r="PV39" s="278">
        <v>0.23469999999999999</v>
      </c>
      <c r="PW39" s="278">
        <v>9.5500000000000002E-2</v>
      </c>
      <c r="PX39" s="278">
        <v>0.2361</v>
      </c>
      <c r="PY39" s="278"/>
    </row>
    <row r="40" spans="2:441">
      <c r="B40" s="276" t="s">
        <v>657</v>
      </c>
      <c r="C40" s="276"/>
      <c r="D40" s="276"/>
      <c r="E40" s="276"/>
      <c r="F40" s="276"/>
      <c r="G40" s="276"/>
      <c r="H40" s="276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  <c r="AB40" s="276"/>
      <c r="AC40" s="276"/>
      <c r="AD40" s="276"/>
      <c r="AE40" s="276"/>
      <c r="AF40" s="276"/>
      <c r="AG40" s="276"/>
      <c r="AH40" s="276"/>
      <c r="AI40" s="276"/>
      <c r="AJ40" s="276"/>
      <c r="AK40" s="276"/>
      <c r="AL40" s="276">
        <v>0</v>
      </c>
      <c r="AM40" s="278">
        <v>0.16209999999999999</v>
      </c>
      <c r="AN40" s="278">
        <v>0.1792</v>
      </c>
      <c r="AO40" s="278">
        <v>0.1794</v>
      </c>
      <c r="AP40" s="278">
        <v>0.1178</v>
      </c>
      <c r="AQ40" s="278">
        <v>0.1575</v>
      </c>
      <c r="AR40" s="278">
        <v>0.1636</v>
      </c>
      <c r="AS40" s="278">
        <v>0.161</v>
      </c>
      <c r="AT40" s="278">
        <v>0.11210000000000001</v>
      </c>
      <c r="AU40" s="278">
        <v>0.15509999999999999</v>
      </c>
      <c r="AV40" s="278">
        <v>0.16400000000000001</v>
      </c>
      <c r="AW40" s="278">
        <v>0.15579999999999999</v>
      </c>
      <c r="AX40" s="278">
        <v>0.15040000000000001</v>
      </c>
      <c r="AY40" s="278">
        <v>0.15690000000000001</v>
      </c>
      <c r="AZ40" s="278">
        <v>6.5500000000000003E-2</v>
      </c>
      <c r="BA40" s="278">
        <v>0.1351</v>
      </c>
      <c r="BB40" s="278">
        <v>0.14380000000000001</v>
      </c>
      <c r="BC40" s="278">
        <v>0.16600000000000001</v>
      </c>
      <c r="BD40" s="278">
        <v>0.14810000000000001</v>
      </c>
      <c r="BE40" s="278">
        <v>0.1573</v>
      </c>
      <c r="BF40" s="278">
        <v>0.1449</v>
      </c>
      <c r="BG40" s="278">
        <v>0.14810000000000001</v>
      </c>
      <c r="BH40" s="278">
        <v>5.8500000000000003E-2</v>
      </c>
      <c r="BI40" s="278">
        <v>0.1343</v>
      </c>
      <c r="BJ40" s="278">
        <v>0.1913</v>
      </c>
      <c r="BK40" s="278">
        <v>0.1575</v>
      </c>
      <c r="BL40" s="278">
        <v>0.14360000000000001</v>
      </c>
      <c r="BM40" s="278">
        <v>0.12479999999999999</v>
      </c>
      <c r="BN40" s="278">
        <v>0.1079</v>
      </c>
      <c r="BO40" s="278">
        <v>7.0999999999999994E-2</v>
      </c>
      <c r="BP40" s="278">
        <v>0.1474</v>
      </c>
      <c r="BQ40" s="278">
        <v>0.19070000000000001</v>
      </c>
      <c r="BR40" s="278">
        <v>0.15079999999999999</v>
      </c>
      <c r="BS40" s="278">
        <v>0.1459</v>
      </c>
      <c r="BT40" s="278">
        <v>0.13489999999999999</v>
      </c>
      <c r="BU40" s="278">
        <v>7.5700000000000003E-2</v>
      </c>
      <c r="BV40" s="278">
        <v>8.9099999999999999E-2</v>
      </c>
      <c r="BW40" s="278">
        <v>0.14510000000000001</v>
      </c>
      <c r="BX40" s="278">
        <v>0.19750000000000001</v>
      </c>
      <c r="BY40" s="278">
        <v>0.15160000000000001</v>
      </c>
      <c r="BZ40" s="278">
        <v>0.14940000000000001</v>
      </c>
      <c r="CA40" s="278">
        <v>0.14019999999999999</v>
      </c>
      <c r="CB40" s="278">
        <v>0.1366</v>
      </c>
      <c r="CC40" s="278">
        <v>5.2299999999999999E-2</v>
      </c>
      <c r="CD40" s="278">
        <v>0.14649999999999999</v>
      </c>
      <c r="CE40" s="278">
        <v>0.19500000000000001</v>
      </c>
      <c r="CF40" s="278">
        <v>0.1555</v>
      </c>
      <c r="CG40" s="278">
        <v>0.14319999999999999</v>
      </c>
      <c r="CH40" s="278">
        <v>0.1457</v>
      </c>
      <c r="CI40" s="278">
        <v>0.1419</v>
      </c>
      <c r="CJ40" s="278">
        <v>5.5199999999999999E-2</v>
      </c>
      <c r="CK40" s="278">
        <v>0.1517</v>
      </c>
      <c r="CL40" s="278">
        <v>0.1971</v>
      </c>
      <c r="CM40" s="278">
        <v>0.154</v>
      </c>
      <c r="CN40" s="278">
        <v>0.14530000000000001</v>
      </c>
      <c r="CO40" s="278">
        <v>0.1429</v>
      </c>
      <c r="CP40" s="278">
        <v>0.157</v>
      </c>
      <c r="CQ40" s="278">
        <v>5.5199999999999999E-2</v>
      </c>
      <c r="CR40" s="278">
        <v>0.1545</v>
      </c>
      <c r="CS40" s="278">
        <v>0.20300000000000001</v>
      </c>
      <c r="CT40" s="278">
        <v>0.1578</v>
      </c>
      <c r="CU40" s="278">
        <v>0.14419999999999999</v>
      </c>
      <c r="CV40" s="278">
        <v>0.1341</v>
      </c>
      <c r="CW40" s="278">
        <v>0.1303</v>
      </c>
      <c r="CX40" s="278">
        <v>5.1499999999999997E-2</v>
      </c>
      <c r="CY40" s="278">
        <v>0.13339999999999999</v>
      </c>
      <c r="CZ40" s="278">
        <v>0.14760000000000001</v>
      </c>
      <c r="DA40" s="278">
        <v>0.17369999999999999</v>
      </c>
      <c r="DB40" s="278">
        <v>0.14799999999999999</v>
      </c>
      <c r="DC40" s="278">
        <v>0.15110000000000001</v>
      </c>
      <c r="DD40" s="278">
        <v>0.1605</v>
      </c>
      <c r="DE40" s="278">
        <v>5.4699999999999999E-2</v>
      </c>
      <c r="DF40" s="278">
        <v>0.1547</v>
      </c>
      <c r="DG40" s="278">
        <v>0.20979999999999999</v>
      </c>
      <c r="DH40" s="278">
        <v>0.15989999999999999</v>
      </c>
      <c r="DI40" s="278">
        <v>0.15790000000000001</v>
      </c>
      <c r="DJ40" s="278">
        <v>0.1366</v>
      </c>
      <c r="DK40" s="278">
        <v>0.15720000000000001</v>
      </c>
      <c r="DL40" s="278">
        <v>6.2799999999999995E-2</v>
      </c>
      <c r="DM40" s="278">
        <v>0.16350000000000001</v>
      </c>
      <c r="DN40" s="278">
        <v>0.21190000000000001</v>
      </c>
      <c r="DO40" s="278">
        <v>0.17349999999999999</v>
      </c>
      <c r="DP40" s="278">
        <v>0.1663</v>
      </c>
      <c r="DQ40" s="278">
        <v>0.1641</v>
      </c>
      <c r="DR40" s="278">
        <v>0.15379999999999999</v>
      </c>
      <c r="DS40" s="278">
        <v>5.9700000000000003E-2</v>
      </c>
      <c r="DT40" s="278">
        <v>0.15429999999999999</v>
      </c>
      <c r="DU40" s="278">
        <v>0.20319999999999999</v>
      </c>
      <c r="DV40" s="278">
        <v>0.1565</v>
      </c>
      <c r="DW40" s="278">
        <v>0.13589999999999999</v>
      </c>
      <c r="DX40" s="278">
        <v>0.1328</v>
      </c>
      <c r="DY40" s="278">
        <v>4.8300000000000003E-2</v>
      </c>
      <c r="DZ40" s="278">
        <v>0.13769999999999999</v>
      </c>
      <c r="EA40" s="278">
        <v>0.14799999999999999</v>
      </c>
      <c r="EB40" s="278">
        <v>0.18240000000000001</v>
      </c>
      <c r="EC40" s="278">
        <v>0.15609999999999999</v>
      </c>
      <c r="ED40" s="278">
        <v>0.14299999999999999</v>
      </c>
      <c r="EE40" s="278">
        <v>0.1328</v>
      </c>
      <c r="EF40" s="278">
        <v>0.1404</v>
      </c>
      <c r="EG40" s="278">
        <v>5.5300000000000002E-2</v>
      </c>
      <c r="EH40" s="278">
        <v>0.14929999999999999</v>
      </c>
      <c r="EI40" s="278">
        <v>0.2014</v>
      </c>
      <c r="EJ40" s="278">
        <v>0.14960000000000001</v>
      </c>
      <c r="EK40" s="278">
        <v>0.13730000000000001</v>
      </c>
      <c r="EL40" s="278">
        <v>0.1416</v>
      </c>
      <c r="EM40" s="278">
        <v>0.14019999999999999</v>
      </c>
      <c r="EN40" s="278">
        <v>5.3699999999999998E-2</v>
      </c>
      <c r="EO40" s="278">
        <v>0.14649999999999999</v>
      </c>
      <c r="EP40" s="278">
        <v>0.19980000000000001</v>
      </c>
      <c r="EQ40" s="278">
        <v>0.15709999999999999</v>
      </c>
      <c r="ER40" s="278">
        <v>0.1507</v>
      </c>
      <c r="ES40" s="278">
        <v>0.151</v>
      </c>
      <c r="ET40" s="278">
        <v>0.15390000000000001</v>
      </c>
      <c r="EU40" s="278">
        <v>6.3600000000000004E-2</v>
      </c>
      <c r="EV40" s="278">
        <v>0.16259999999999999</v>
      </c>
      <c r="EW40" s="278">
        <v>0.2132</v>
      </c>
      <c r="EX40" s="278">
        <v>0.17050000000000001</v>
      </c>
      <c r="EY40" s="278">
        <v>0.14680000000000001</v>
      </c>
      <c r="EZ40" s="278">
        <v>0.14360000000000001</v>
      </c>
      <c r="FA40" s="278">
        <v>0.15190000000000001</v>
      </c>
      <c r="FB40" s="278">
        <v>6.6199999999999995E-2</v>
      </c>
      <c r="FC40" s="278">
        <v>0.15690000000000001</v>
      </c>
      <c r="FD40" s="278">
        <v>0.1739</v>
      </c>
      <c r="FE40" s="278">
        <v>0.13300000000000001</v>
      </c>
      <c r="FF40" s="278">
        <v>0.15620000000000001</v>
      </c>
      <c r="FG40" s="278">
        <v>0.1603</v>
      </c>
      <c r="FH40" s="278">
        <v>0.154</v>
      </c>
      <c r="FI40" s="278">
        <v>0.1227</v>
      </c>
      <c r="FJ40" s="278">
        <v>0.14330000000000001</v>
      </c>
      <c r="FK40" s="278">
        <v>0.1595</v>
      </c>
      <c r="FL40" s="278">
        <v>0.15570000000000001</v>
      </c>
      <c r="FM40" s="278">
        <v>0.1537</v>
      </c>
      <c r="FN40" s="278">
        <v>0.14910000000000001</v>
      </c>
      <c r="FO40" s="278">
        <v>0.14280000000000001</v>
      </c>
      <c r="FP40" s="278">
        <v>0.1462</v>
      </c>
      <c r="FQ40" s="278">
        <v>0.1401</v>
      </c>
      <c r="FR40" s="278">
        <v>0.13980000000000001</v>
      </c>
      <c r="FS40" s="278">
        <v>0.12939999999999999</v>
      </c>
      <c r="FT40" s="278">
        <v>0.16569999999999999</v>
      </c>
      <c r="FU40" s="278">
        <v>0.16930000000000001</v>
      </c>
      <c r="FV40" s="278">
        <v>0.1699</v>
      </c>
      <c r="FW40" s="278">
        <v>0.1837</v>
      </c>
      <c r="FX40" s="278">
        <v>0.18970000000000001</v>
      </c>
      <c r="FY40" s="278">
        <v>0.1885</v>
      </c>
      <c r="FZ40" s="278">
        <v>0.19209999999999999</v>
      </c>
      <c r="GA40" s="278">
        <v>0.19980000000000001</v>
      </c>
      <c r="GB40" s="278">
        <v>0.2049</v>
      </c>
      <c r="GC40" s="278">
        <v>0.2031</v>
      </c>
      <c r="GD40" s="278">
        <v>0.19719999999999999</v>
      </c>
      <c r="GE40" s="278">
        <v>0.19420000000000001</v>
      </c>
      <c r="GF40" s="278">
        <v>0.19170000000000001</v>
      </c>
      <c r="GG40" s="278">
        <v>0.156</v>
      </c>
      <c r="GH40" s="278">
        <v>0.16980000000000001</v>
      </c>
      <c r="GI40" s="278">
        <v>0.16819999999999999</v>
      </c>
      <c r="GJ40" s="278">
        <v>0.16739999999999999</v>
      </c>
      <c r="GK40" s="278">
        <v>0.13389999999999999</v>
      </c>
      <c r="GL40" s="278">
        <v>0.16109999999999999</v>
      </c>
      <c r="GM40" s="278">
        <v>0.17580000000000001</v>
      </c>
      <c r="GN40" s="278">
        <v>0.19650000000000001</v>
      </c>
      <c r="GO40" s="278">
        <v>0.20050000000000001</v>
      </c>
      <c r="GP40" s="278">
        <v>0.1968</v>
      </c>
      <c r="GQ40" s="278">
        <v>0.20219999999999999</v>
      </c>
      <c r="GR40" s="278">
        <v>0.11940000000000001</v>
      </c>
      <c r="GS40" s="278">
        <v>0.20119999999999999</v>
      </c>
      <c r="GT40" s="278">
        <v>0.22989999999999999</v>
      </c>
      <c r="GU40" s="278">
        <v>0.20230000000000001</v>
      </c>
      <c r="GV40" s="278">
        <v>0.19359999999999999</v>
      </c>
      <c r="GW40" s="278">
        <v>0.1991</v>
      </c>
      <c r="GX40" s="278">
        <v>0.1938</v>
      </c>
      <c r="GY40" s="278">
        <v>9.4500000000000001E-2</v>
      </c>
      <c r="GZ40" s="278">
        <v>0.20399999999999999</v>
      </c>
      <c r="HA40" s="278">
        <v>0.25659999999999999</v>
      </c>
      <c r="HB40" s="278">
        <v>0.1991</v>
      </c>
      <c r="HC40" s="278">
        <v>0.1895</v>
      </c>
      <c r="HD40" s="278">
        <v>0.18440000000000001</v>
      </c>
      <c r="HE40" s="278">
        <v>0.20080000000000001</v>
      </c>
      <c r="HF40" s="278">
        <v>9.0300000000000005E-2</v>
      </c>
      <c r="HG40" s="278">
        <v>0.20599999999999999</v>
      </c>
      <c r="HH40" s="278">
        <v>0.24970000000000001</v>
      </c>
      <c r="HI40" s="278">
        <v>0.20699999999999999</v>
      </c>
      <c r="HJ40" s="278">
        <v>0.19470000000000001</v>
      </c>
      <c r="HK40" s="278">
        <v>0.1825</v>
      </c>
      <c r="HL40" s="278">
        <v>0.18970000000000001</v>
      </c>
      <c r="HM40" s="278">
        <v>0.17169999999999999</v>
      </c>
      <c r="HN40" s="278">
        <v>8.5699999999999998E-2</v>
      </c>
      <c r="HO40" s="278">
        <v>0.18410000000000001</v>
      </c>
      <c r="HP40" s="278">
        <v>0.19470000000000001</v>
      </c>
      <c r="HR40" s="276"/>
      <c r="HS40" s="278">
        <v>0.2288</v>
      </c>
      <c r="HT40" s="278">
        <v>0.20430000000000001</v>
      </c>
      <c r="HU40" s="278">
        <v>0.2001</v>
      </c>
      <c r="HV40" s="278">
        <v>8.6699999999999999E-2</v>
      </c>
      <c r="HW40" s="278">
        <v>0.2127</v>
      </c>
      <c r="HX40" s="278">
        <v>0.25950000000000001</v>
      </c>
      <c r="HY40" s="278">
        <v>0.20710000000000001</v>
      </c>
      <c r="HZ40" s="278">
        <v>0.17430000000000001</v>
      </c>
      <c r="IA40" s="278">
        <v>0.17610000000000001</v>
      </c>
      <c r="IB40" s="278">
        <v>0.16950000000000001</v>
      </c>
      <c r="IC40" s="278">
        <v>7.5600000000000001E-2</v>
      </c>
      <c r="ID40" s="278">
        <v>0.20399999999999999</v>
      </c>
      <c r="IE40" s="278">
        <v>0.25590000000000002</v>
      </c>
      <c r="IF40" s="278">
        <v>0.2026</v>
      </c>
      <c r="IG40" s="278">
        <v>0.17399999999999999</v>
      </c>
      <c r="IH40" s="278">
        <v>0.17649999999999999</v>
      </c>
      <c r="II40" s="278">
        <v>0.1893</v>
      </c>
      <c r="IJ40" s="278">
        <v>7.7200000000000005E-2</v>
      </c>
      <c r="IK40" s="278">
        <v>0.2084</v>
      </c>
      <c r="IL40" s="301">
        <v>0.27</v>
      </c>
      <c r="IM40" s="278">
        <v>0.2021</v>
      </c>
      <c r="IN40" s="278">
        <v>0.1946</v>
      </c>
      <c r="IO40" s="278">
        <v>0.17469999999999999</v>
      </c>
      <c r="IP40" s="278">
        <v>0.18479999999999999</v>
      </c>
      <c r="IQ40" s="278">
        <v>7.6499999999999999E-2</v>
      </c>
      <c r="IR40" s="278">
        <v>0.21099999999999999</v>
      </c>
      <c r="IS40" s="278">
        <v>0.255</v>
      </c>
      <c r="IT40" s="278">
        <v>0.1719</v>
      </c>
      <c r="IU40" s="278">
        <v>0.1711</v>
      </c>
      <c r="IV40" s="278">
        <v>0.16389999999999999</v>
      </c>
      <c r="IW40" s="278">
        <v>0.1726</v>
      </c>
      <c r="IX40" s="278">
        <v>7.0099999999999996E-2</v>
      </c>
      <c r="IY40" s="278">
        <v>0.191</v>
      </c>
      <c r="IZ40" s="278">
        <v>0.23699999999999999</v>
      </c>
      <c r="JA40" s="278">
        <v>0.20449999999999999</v>
      </c>
      <c r="JB40" s="278">
        <v>0.1804</v>
      </c>
      <c r="JC40" s="278">
        <v>0.1726</v>
      </c>
      <c r="JD40" s="278">
        <v>0.1787</v>
      </c>
      <c r="JE40" s="278">
        <v>7.17E-2</v>
      </c>
      <c r="JF40" s="301">
        <v>0.2</v>
      </c>
      <c r="JG40" s="278">
        <v>0.25430000000000003</v>
      </c>
      <c r="JH40" s="278">
        <v>0.20399999999999999</v>
      </c>
      <c r="JI40" s="278">
        <v>0.1825</v>
      </c>
      <c r="JJ40" s="278">
        <v>0.1779</v>
      </c>
      <c r="JK40" s="278">
        <v>0.17100000000000001</v>
      </c>
      <c r="JL40" s="278">
        <v>7.3800000000000004E-2</v>
      </c>
      <c r="JM40" s="278">
        <v>0.2044</v>
      </c>
      <c r="JN40" s="278">
        <v>0.2586</v>
      </c>
      <c r="JO40" s="278">
        <v>0.21920000000000001</v>
      </c>
      <c r="JP40" s="278">
        <v>0.1804</v>
      </c>
      <c r="JQ40" s="278">
        <v>0.17119999999999999</v>
      </c>
      <c r="JR40" s="278">
        <v>0.18290000000000001</v>
      </c>
      <c r="JS40" s="278">
        <v>7.4499999999999997E-2</v>
      </c>
      <c r="JT40" s="278">
        <v>0.2051</v>
      </c>
      <c r="JU40" s="278">
        <v>0.26190000000000002</v>
      </c>
      <c r="JV40" s="278">
        <v>0.20910000000000001</v>
      </c>
      <c r="JW40" s="278">
        <v>0.18759999999999999</v>
      </c>
      <c r="JX40" s="278">
        <v>0.1782</v>
      </c>
      <c r="JY40" s="278">
        <v>0.17399999999999999</v>
      </c>
      <c r="JZ40" s="278">
        <v>7.2099999999999997E-2</v>
      </c>
      <c r="KA40" s="278">
        <v>0.19750000000000001</v>
      </c>
      <c r="KB40" s="278">
        <v>0.25769999999999998</v>
      </c>
      <c r="KC40" s="278">
        <v>0.20319999999999999</v>
      </c>
      <c r="KD40" s="278">
        <v>0.17469999999999999</v>
      </c>
      <c r="KE40" s="278">
        <v>0.16569999999999999</v>
      </c>
      <c r="KF40" s="278">
        <v>0.18160000000000001</v>
      </c>
      <c r="KG40" s="278">
        <v>6.7000000000000004E-2</v>
      </c>
      <c r="KH40" s="278">
        <v>0.1943</v>
      </c>
      <c r="KI40" s="278">
        <v>0.24940000000000001</v>
      </c>
      <c r="KJ40" s="278">
        <v>0.17660000000000001</v>
      </c>
      <c r="KK40" s="278">
        <v>0.18149999999999999</v>
      </c>
      <c r="KL40" s="278">
        <v>0.17349999999999999</v>
      </c>
      <c r="KM40" s="278">
        <v>0.16950000000000001</v>
      </c>
      <c r="KN40" s="278">
        <v>7.0800000000000002E-2</v>
      </c>
      <c r="KO40" s="278">
        <v>0.1953</v>
      </c>
      <c r="KP40" s="278">
        <v>0.2555</v>
      </c>
      <c r="KQ40" s="278">
        <v>0.186</v>
      </c>
      <c r="KR40" s="278">
        <v>0.1754</v>
      </c>
      <c r="KS40" s="278">
        <v>0.17080000000000001</v>
      </c>
      <c r="KT40" s="278">
        <v>0.16919999999999999</v>
      </c>
      <c r="KU40" s="278">
        <v>6.8199999999999997E-2</v>
      </c>
      <c r="KV40" s="301">
        <v>0.23</v>
      </c>
      <c r="KW40" s="278">
        <v>0.20200000000000001</v>
      </c>
      <c r="KX40" s="278">
        <v>0.1615</v>
      </c>
      <c r="KY40" s="278">
        <v>0.16089999999999999</v>
      </c>
      <c r="KZ40" s="278">
        <v>6.25E-2</v>
      </c>
      <c r="LA40" s="278">
        <v>0.16389999999999999</v>
      </c>
      <c r="LB40" s="278">
        <v>0.18920000000000001</v>
      </c>
      <c r="LC40" s="278">
        <v>0.20810000000000001</v>
      </c>
      <c r="LD40" s="278">
        <v>0.1852</v>
      </c>
      <c r="LE40" s="278">
        <v>0.1867</v>
      </c>
      <c r="LF40" s="278">
        <v>0.1988</v>
      </c>
      <c r="LG40" s="278">
        <v>0.22559999999999999</v>
      </c>
      <c r="LH40" s="278">
        <v>0.21099999999999999</v>
      </c>
      <c r="LI40" s="278">
        <v>0.1976</v>
      </c>
      <c r="LJ40" s="278">
        <v>7.8600000000000003E-2</v>
      </c>
      <c r="LK40" s="278">
        <v>0.26469999999999999</v>
      </c>
      <c r="LL40" s="278">
        <v>0.2021</v>
      </c>
      <c r="LM40" s="301">
        <v>0.19</v>
      </c>
      <c r="LN40" s="278">
        <v>0.1918</v>
      </c>
      <c r="LO40" s="278">
        <v>0.1497</v>
      </c>
      <c r="LP40" s="278">
        <v>7.0599999999999996E-2</v>
      </c>
      <c r="LQ40" s="278">
        <v>0.18190000000000001</v>
      </c>
      <c r="LR40" s="278">
        <v>0.23880000000000001</v>
      </c>
      <c r="LS40" s="278">
        <v>0.18340000000000001</v>
      </c>
      <c r="LT40" s="278">
        <v>0.14680000000000001</v>
      </c>
      <c r="LU40" s="278">
        <v>0.1295</v>
      </c>
      <c r="LV40" s="278">
        <v>0.153</v>
      </c>
      <c r="LW40" s="278">
        <v>6.4699999999999994E-2</v>
      </c>
      <c r="LX40" s="278">
        <v>0.1812</v>
      </c>
      <c r="LY40" s="278">
        <v>0.24129999999999999</v>
      </c>
      <c r="LZ40" s="301">
        <v>0.16</v>
      </c>
      <c r="MA40" s="278">
        <v>0.12970000000000001</v>
      </c>
      <c r="MB40" s="278">
        <v>0.14810000000000001</v>
      </c>
      <c r="MC40" s="278">
        <v>6.4399999999999999E-2</v>
      </c>
      <c r="MD40" s="278">
        <v>0.1724</v>
      </c>
      <c r="ME40" s="278">
        <v>0.19289999999999999</v>
      </c>
      <c r="MF40" s="278">
        <v>0.24260000000000001</v>
      </c>
      <c r="MG40" s="278">
        <v>0.1948</v>
      </c>
      <c r="MH40" s="278">
        <v>0.1774</v>
      </c>
      <c r="MI40" s="278">
        <v>0.15359999999999999</v>
      </c>
      <c r="MJ40" s="278">
        <v>0.15260000000000001</v>
      </c>
      <c r="MK40" s="278">
        <v>8.6900000000000005E-2</v>
      </c>
      <c r="ML40" s="278">
        <v>0.17230000000000001</v>
      </c>
      <c r="MM40" s="278">
        <v>0.17799999999999999</v>
      </c>
      <c r="MN40" s="278">
        <v>0.16239999999999999</v>
      </c>
      <c r="MO40" s="278">
        <v>0.185</v>
      </c>
      <c r="MP40" s="278">
        <v>0.18779999999999999</v>
      </c>
      <c r="MQ40" s="278">
        <v>0.18490000000000001</v>
      </c>
      <c r="MR40" s="278">
        <v>0.1817</v>
      </c>
      <c r="MS40" s="278">
        <v>0.18379999999999999</v>
      </c>
      <c r="MT40" s="278">
        <v>0.18990000000000001</v>
      </c>
      <c r="MU40" s="278">
        <v>0.19689999999999999</v>
      </c>
      <c r="MV40" s="278">
        <v>0.20730000000000001</v>
      </c>
      <c r="MW40" s="278">
        <v>0.2109</v>
      </c>
      <c r="MX40" s="278">
        <v>0.22170000000000001</v>
      </c>
      <c r="MY40" s="278">
        <v>0.2172</v>
      </c>
      <c r="MZ40" s="278">
        <v>0.21199999999999999</v>
      </c>
      <c r="NA40" s="278">
        <v>0.2175</v>
      </c>
      <c r="NB40" s="278">
        <v>0.19089999999999999</v>
      </c>
      <c r="NC40" s="278">
        <v>0.2233</v>
      </c>
      <c r="ND40" s="278">
        <v>0.21679999999999999</v>
      </c>
      <c r="NE40" s="278">
        <v>0.22059999999999999</v>
      </c>
      <c r="NF40" s="278">
        <v>0.21410000000000001</v>
      </c>
      <c r="NG40" s="278">
        <v>0.21529999999999999</v>
      </c>
      <c r="NH40" s="278">
        <v>0.21909999999999999</v>
      </c>
      <c r="NI40" s="278">
        <v>0.1986</v>
      </c>
      <c r="NJ40" s="278">
        <v>0.22070000000000001</v>
      </c>
      <c r="NK40" s="278">
        <v>0.22040000000000001</v>
      </c>
      <c r="NL40" s="278">
        <v>0.22120000000000001</v>
      </c>
      <c r="NM40" s="278">
        <v>0.214</v>
      </c>
      <c r="NN40" s="278">
        <v>0.21679999999999999</v>
      </c>
      <c r="NO40" s="278">
        <v>0.21790000000000001</v>
      </c>
      <c r="NP40" s="278">
        <v>0.21740000000000001</v>
      </c>
      <c r="NQ40" s="278">
        <v>0.2263</v>
      </c>
      <c r="NR40" s="278">
        <v>0.22869999999999999</v>
      </c>
      <c r="NS40" s="278">
        <v>0.22639999999999999</v>
      </c>
      <c r="NT40" s="278">
        <v>0.2152</v>
      </c>
      <c r="NU40" s="278">
        <v>0.22939999999999999</v>
      </c>
      <c r="NV40" s="278">
        <v>0.2336</v>
      </c>
      <c r="NW40" s="278">
        <v>0.216</v>
      </c>
      <c r="NX40" s="278">
        <v>0.22090000000000001</v>
      </c>
      <c r="NY40" s="278">
        <v>0.22289999999999999</v>
      </c>
      <c r="NZ40" s="278">
        <v>0.22239999999999999</v>
      </c>
      <c r="OA40" s="278">
        <v>0.20960000000000001</v>
      </c>
      <c r="OB40" s="278">
        <v>0.2263</v>
      </c>
      <c r="OC40" s="278">
        <v>0.23580000000000001</v>
      </c>
      <c r="OD40" s="278">
        <v>0.18310000000000001</v>
      </c>
      <c r="OE40" s="278">
        <v>0.21049999999999999</v>
      </c>
      <c r="OF40" s="278">
        <v>0.20150000000000001</v>
      </c>
      <c r="OG40" s="278">
        <v>0.20610000000000001</v>
      </c>
      <c r="OH40" s="278">
        <v>0.2006</v>
      </c>
      <c r="OI40" s="278">
        <v>0.21179999999999999</v>
      </c>
      <c r="OJ40" s="278">
        <v>0.2359</v>
      </c>
      <c r="OK40" s="278">
        <v>0.17119999999999999</v>
      </c>
      <c r="OL40" s="301">
        <v>0.21</v>
      </c>
      <c r="OM40" s="278">
        <v>0.159</v>
      </c>
      <c r="ON40" s="278">
        <v>0.1643</v>
      </c>
      <c r="OO40" s="278">
        <v>0.156</v>
      </c>
      <c r="OP40" s="278">
        <v>0.16650000000000001</v>
      </c>
      <c r="OQ40" s="278">
        <v>0.16700000000000001</v>
      </c>
      <c r="OR40" s="278">
        <v>0.1371</v>
      </c>
      <c r="OS40" s="278">
        <v>0.1701</v>
      </c>
      <c r="OT40" s="278">
        <v>0.1716</v>
      </c>
      <c r="OU40" s="278">
        <v>0.17249999999999999</v>
      </c>
      <c r="OV40" s="278">
        <v>0.1452</v>
      </c>
      <c r="OW40" s="278">
        <v>0.17449999999999999</v>
      </c>
      <c r="OX40" s="278">
        <v>0.20069999999999999</v>
      </c>
      <c r="OY40" s="278">
        <v>0.15790000000000001</v>
      </c>
      <c r="OZ40" s="278">
        <v>0.1867</v>
      </c>
      <c r="PA40" s="278">
        <v>0.1865</v>
      </c>
      <c r="PB40" s="278">
        <v>0.18190000000000001</v>
      </c>
      <c r="PC40" s="278">
        <v>8.5000000000000006E-2</v>
      </c>
      <c r="PD40" s="278">
        <v>0.17349999999999999</v>
      </c>
      <c r="PE40" s="278">
        <v>0.22539999999999999</v>
      </c>
      <c r="PF40" s="278">
        <v>0.1615</v>
      </c>
      <c r="PG40" s="278">
        <v>0.16789999999999999</v>
      </c>
      <c r="PH40" s="278">
        <v>0.17349999999999999</v>
      </c>
      <c r="PI40" s="278">
        <v>0.1603</v>
      </c>
      <c r="PJ40" s="278">
        <v>7.3999999999999996E-2</v>
      </c>
      <c r="PK40" s="278">
        <v>0.17549999999999999</v>
      </c>
      <c r="PL40" s="278">
        <v>0.2316</v>
      </c>
      <c r="PM40" s="278">
        <v>0.1656</v>
      </c>
      <c r="PN40" s="278">
        <v>0.1593</v>
      </c>
      <c r="PO40" s="278">
        <v>0.14480000000000001</v>
      </c>
      <c r="PP40" s="278">
        <v>0.1376</v>
      </c>
      <c r="PQ40" s="278">
        <v>5.5199999999999999E-2</v>
      </c>
      <c r="PR40" s="278">
        <v>0.1615</v>
      </c>
      <c r="PS40" s="278">
        <v>0.21049999999999999</v>
      </c>
      <c r="PT40" s="278">
        <v>0.15890000000000001</v>
      </c>
      <c r="PU40" s="278">
        <v>0.14419999999999999</v>
      </c>
      <c r="PV40" s="278">
        <v>0.13350000000000001</v>
      </c>
      <c r="PW40" s="278">
        <v>4.6100000000000002E-2</v>
      </c>
      <c r="PX40" s="278">
        <v>0.14449999999999999</v>
      </c>
      <c r="PY40" s="278"/>
    </row>
    <row r="41" spans="2:441">
      <c r="B41" s="276" t="s">
        <v>658</v>
      </c>
      <c r="C41" s="276"/>
      <c r="D41" s="276"/>
      <c r="E41" s="276"/>
      <c r="F41" s="276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76">
        <v>0</v>
      </c>
      <c r="AM41" s="278">
        <v>0.19989999999999999</v>
      </c>
      <c r="AN41" s="278">
        <v>0.21560000000000001</v>
      </c>
      <c r="AO41" s="278">
        <v>0.2072</v>
      </c>
      <c r="AP41" s="278">
        <v>0.1613</v>
      </c>
      <c r="AQ41" s="278">
        <v>0.2235</v>
      </c>
      <c r="AR41" s="278">
        <v>0.20419999999999999</v>
      </c>
      <c r="AS41" s="278">
        <v>0.22059999999999999</v>
      </c>
      <c r="AT41" s="278">
        <v>0.13969999999999999</v>
      </c>
      <c r="AU41" s="278">
        <v>0.1973</v>
      </c>
      <c r="AV41" s="278">
        <v>0.2235</v>
      </c>
      <c r="AW41" s="278">
        <v>0.18790000000000001</v>
      </c>
      <c r="AX41" s="278">
        <v>0.2321</v>
      </c>
      <c r="AY41" s="278">
        <v>0.16950000000000001</v>
      </c>
      <c r="AZ41" s="278">
        <v>9.69E-2</v>
      </c>
      <c r="BA41" s="278">
        <v>0.17699999999999999</v>
      </c>
      <c r="BB41" s="278">
        <v>0.20499999999999999</v>
      </c>
      <c r="BC41" s="278">
        <v>0.1867</v>
      </c>
      <c r="BD41" s="278">
        <v>0.29060000000000002</v>
      </c>
      <c r="BE41" s="278">
        <v>0.18260000000000001</v>
      </c>
      <c r="BF41" s="278">
        <v>0.18010000000000001</v>
      </c>
      <c r="BG41" s="278">
        <v>0.2787</v>
      </c>
      <c r="BH41" s="278">
        <v>0.15690000000000001</v>
      </c>
      <c r="BI41" s="278">
        <v>0.18709999999999999</v>
      </c>
      <c r="BJ41" s="278">
        <v>0.21429999999999999</v>
      </c>
      <c r="BK41" s="278">
        <v>0.17610000000000001</v>
      </c>
      <c r="BL41" s="278">
        <v>0.15609999999999999</v>
      </c>
      <c r="BM41" s="278">
        <v>0.1603</v>
      </c>
      <c r="BN41" s="278">
        <v>0.13700000000000001</v>
      </c>
      <c r="BO41" s="278">
        <v>9.0399999999999994E-2</v>
      </c>
      <c r="BP41" s="278">
        <v>0.19700000000000001</v>
      </c>
      <c r="BQ41" s="278">
        <v>0.21659999999999999</v>
      </c>
      <c r="BR41" s="278">
        <v>0.15529999999999999</v>
      </c>
      <c r="BS41" s="278">
        <v>0.15540000000000001</v>
      </c>
      <c r="BT41" s="278">
        <v>0.15329999999999999</v>
      </c>
      <c r="BU41" s="278">
        <v>8.7900000000000006E-2</v>
      </c>
      <c r="BV41" s="278">
        <v>0.1313</v>
      </c>
      <c r="BW41" s="278">
        <v>0.19739999999999999</v>
      </c>
      <c r="BX41" s="278">
        <v>0.2223</v>
      </c>
      <c r="BY41" s="278">
        <v>0.17480000000000001</v>
      </c>
      <c r="BZ41" s="301">
        <v>0.16</v>
      </c>
      <c r="CA41" s="278">
        <v>0.16139999999999999</v>
      </c>
      <c r="CB41" s="278">
        <v>0.1656</v>
      </c>
      <c r="CC41" s="278">
        <v>7.3700000000000002E-2</v>
      </c>
      <c r="CD41" s="278">
        <v>0.19819999999999999</v>
      </c>
      <c r="CE41" s="278">
        <v>0.2389</v>
      </c>
      <c r="CF41" s="278">
        <v>0.156</v>
      </c>
      <c r="CG41" s="278">
        <v>0.14860000000000001</v>
      </c>
      <c r="CH41" s="278">
        <v>0.1512</v>
      </c>
      <c r="CI41" s="278">
        <v>0.15340000000000001</v>
      </c>
      <c r="CJ41" s="278">
        <v>6.5699999999999995E-2</v>
      </c>
      <c r="CK41" s="278">
        <v>0.17599999999999999</v>
      </c>
      <c r="CL41" s="278">
        <v>0.21479999999999999</v>
      </c>
      <c r="CM41" s="278">
        <v>0.15989999999999999</v>
      </c>
      <c r="CN41" s="278">
        <v>0.1525</v>
      </c>
      <c r="CO41" s="278">
        <v>0.151</v>
      </c>
      <c r="CP41" s="278">
        <v>0.16109999999999999</v>
      </c>
      <c r="CQ41" s="278">
        <v>6.9500000000000006E-2</v>
      </c>
      <c r="CR41" s="278">
        <v>0.17780000000000001</v>
      </c>
      <c r="CS41" s="278">
        <v>0.21360000000000001</v>
      </c>
      <c r="CT41" s="278">
        <v>0.16400000000000001</v>
      </c>
      <c r="CU41" s="278">
        <v>0.15060000000000001</v>
      </c>
      <c r="CV41" s="278">
        <v>0.15079999999999999</v>
      </c>
      <c r="CW41" s="278">
        <v>0.15720000000000001</v>
      </c>
      <c r="CX41" s="278">
        <v>6.8000000000000005E-2</v>
      </c>
      <c r="CY41" s="278">
        <v>0.16830000000000001</v>
      </c>
      <c r="CZ41" s="278">
        <v>0.18859999999999999</v>
      </c>
      <c r="DA41" s="278">
        <v>0.1862</v>
      </c>
      <c r="DB41" s="278">
        <v>0.1633</v>
      </c>
      <c r="DC41" s="278">
        <v>0.16520000000000001</v>
      </c>
      <c r="DD41" s="278">
        <v>0.15840000000000001</v>
      </c>
      <c r="DE41" s="278">
        <v>6.7500000000000004E-2</v>
      </c>
      <c r="DF41" s="278">
        <v>0.1779</v>
      </c>
      <c r="DG41" s="278">
        <v>0.21360000000000001</v>
      </c>
      <c r="DH41" s="278">
        <v>0.16159999999999999</v>
      </c>
      <c r="DI41" s="278">
        <v>0.18229999999999999</v>
      </c>
      <c r="DJ41" s="301">
        <v>0.17</v>
      </c>
      <c r="DK41" s="278">
        <v>0.24410000000000001</v>
      </c>
      <c r="DL41" s="278">
        <v>7.6700000000000004E-2</v>
      </c>
      <c r="DM41" s="278">
        <v>0.1825</v>
      </c>
      <c r="DN41" s="278">
        <v>0.2172</v>
      </c>
      <c r="DO41" s="278">
        <v>0.15989999999999999</v>
      </c>
      <c r="DP41" s="278">
        <v>0.15229999999999999</v>
      </c>
      <c r="DQ41" s="278">
        <v>0.15190000000000001</v>
      </c>
      <c r="DR41" s="278">
        <v>0.1605</v>
      </c>
      <c r="DS41" s="278">
        <v>7.2099999999999997E-2</v>
      </c>
      <c r="DT41" s="278">
        <v>0.17519999999999999</v>
      </c>
      <c r="DU41" s="278">
        <v>0.21079999999999999</v>
      </c>
      <c r="DV41" s="278">
        <v>0.16120000000000001</v>
      </c>
      <c r="DW41" s="278">
        <v>0.13919999999999999</v>
      </c>
      <c r="DX41" s="278">
        <v>0.13569999999999999</v>
      </c>
      <c r="DY41" s="278">
        <v>6.13E-2</v>
      </c>
      <c r="DZ41" s="278">
        <v>0.15140000000000001</v>
      </c>
      <c r="EA41" s="278">
        <v>0.16220000000000001</v>
      </c>
      <c r="EB41" s="278">
        <v>0.18940000000000001</v>
      </c>
      <c r="EC41" s="278">
        <v>0.17050000000000001</v>
      </c>
      <c r="ED41" s="278">
        <v>0.15279999999999999</v>
      </c>
      <c r="EE41" s="278">
        <v>0.159</v>
      </c>
      <c r="EF41" s="278">
        <v>0.16350000000000001</v>
      </c>
      <c r="EG41" s="278">
        <v>7.4099999999999999E-2</v>
      </c>
      <c r="EH41" s="278">
        <v>0.1845</v>
      </c>
      <c r="EI41" s="278">
        <v>0.22989999999999999</v>
      </c>
      <c r="EJ41" s="278">
        <v>0.1666</v>
      </c>
      <c r="EK41" s="278">
        <v>0.1512</v>
      </c>
      <c r="EL41" s="278">
        <v>0.14580000000000001</v>
      </c>
      <c r="EM41" s="278">
        <v>0.1575</v>
      </c>
      <c r="EN41" s="278">
        <v>7.2300000000000003E-2</v>
      </c>
      <c r="EO41" s="278">
        <v>0.17369999999999999</v>
      </c>
      <c r="EP41" s="278">
        <v>0.2165</v>
      </c>
      <c r="EQ41" s="278">
        <v>0.1789</v>
      </c>
      <c r="ER41" s="278">
        <v>0.16689999999999999</v>
      </c>
      <c r="ES41" s="278">
        <v>0.16059999999999999</v>
      </c>
      <c r="ET41" s="278">
        <v>0.16500000000000001</v>
      </c>
      <c r="EU41" s="278">
        <v>7.4800000000000005E-2</v>
      </c>
      <c r="EV41" s="278">
        <v>0.1918</v>
      </c>
      <c r="EW41" s="278">
        <v>0.22509999999999999</v>
      </c>
      <c r="EX41" s="278">
        <v>0.1764</v>
      </c>
      <c r="EY41" s="278">
        <v>0.14799999999999999</v>
      </c>
      <c r="EZ41" s="278">
        <v>0.15179999999999999</v>
      </c>
      <c r="FA41" s="278">
        <v>0.14849999999999999</v>
      </c>
      <c r="FB41" s="301">
        <v>0.1</v>
      </c>
      <c r="FC41" s="278">
        <v>0.17560000000000001</v>
      </c>
      <c r="FD41" s="278">
        <v>0.1898</v>
      </c>
      <c r="FE41" s="278">
        <v>0.17649999999999999</v>
      </c>
      <c r="FF41" s="278">
        <v>0.24970000000000001</v>
      </c>
      <c r="FG41" s="278">
        <v>0.24759999999999999</v>
      </c>
      <c r="FH41" s="278">
        <v>0.1623</v>
      </c>
      <c r="FI41" s="278">
        <v>0.15479999999999999</v>
      </c>
      <c r="FJ41" s="278">
        <v>0.1583</v>
      </c>
      <c r="FK41" s="278">
        <v>0.17469999999999999</v>
      </c>
      <c r="FL41" s="278">
        <v>0.17780000000000001</v>
      </c>
      <c r="FM41" s="278">
        <v>0.1769</v>
      </c>
      <c r="FN41" s="278">
        <v>0.17810000000000001</v>
      </c>
      <c r="FO41" s="278">
        <v>0.1706</v>
      </c>
      <c r="FP41" s="278">
        <v>0.1812</v>
      </c>
      <c r="FQ41" s="278">
        <v>0.1633</v>
      </c>
      <c r="FR41" s="278">
        <v>0.1608</v>
      </c>
      <c r="FS41" s="278">
        <v>0.15570000000000001</v>
      </c>
      <c r="FT41" s="278">
        <v>0.19159999999999999</v>
      </c>
      <c r="FU41" s="278">
        <v>0.18940000000000001</v>
      </c>
      <c r="FV41" s="278">
        <v>0.18809999999999999</v>
      </c>
      <c r="FW41" s="278">
        <v>0.2019</v>
      </c>
      <c r="FX41" s="278">
        <v>0.20250000000000001</v>
      </c>
      <c r="FY41" s="278">
        <v>0.1764</v>
      </c>
      <c r="FZ41" s="301">
        <v>0.15</v>
      </c>
      <c r="GA41" s="278">
        <v>0.19170000000000001</v>
      </c>
      <c r="GB41" s="278">
        <v>0.19670000000000001</v>
      </c>
      <c r="GC41" s="278">
        <v>0.1986</v>
      </c>
      <c r="GD41" s="278">
        <v>0.19439999999999999</v>
      </c>
      <c r="GE41" s="278">
        <v>0.1913</v>
      </c>
      <c r="GF41" s="278">
        <v>0.1865</v>
      </c>
      <c r="GG41" s="278">
        <v>0.19259999999999999</v>
      </c>
      <c r="GH41" s="278">
        <v>0.2059</v>
      </c>
      <c r="GI41" s="278">
        <v>0.20680000000000001</v>
      </c>
      <c r="GJ41" s="278">
        <v>0.20760000000000001</v>
      </c>
      <c r="GK41" s="278">
        <v>0.1633</v>
      </c>
      <c r="GL41" s="278">
        <v>0.18210000000000001</v>
      </c>
      <c r="GM41" s="278">
        <v>0.19620000000000001</v>
      </c>
      <c r="GN41" s="278">
        <v>0.18429999999999999</v>
      </c>
      <c r="GO41" s="278">
        <v>0.19889999999999999</v>
      </c>
      <c r="GP41" s="278">
        <v>0.18440000000000001</v>
      </c>
      <c r="GQ41" s="278">
        <v>0.18859999999999999</v>
      </c>
      <c r="GR41" s="278">
        <v>0.11119999999999999</v>
      </c>
      <c r="GS41" s="278">
        <v>0.1638</v>
      </c>
      <c r="GT41" s="278">
        <v>0.1832</v>
      </c>
      <c r="GU41" s="278">
        <v>0.21049999999999999</v>
      </c>
      <c r="GV41" s="278">
        <v>0.1938</v>
      </c>
      <c r="GW41" s="278">
        <v>0.19159999999999999</v>
      </c>
      <c r="GX41" s="278">
        <v>0.1867</v>
      </c>
      <c r="GY41" s="278">
        <v>9.0399999999999994E-2</v>
      </c>
      <c r="GZ41" s="278">
        <v>0.18149999999999999</v>
      </c>
      <c r="HA41" s="278">
        <v>0.21579999999999999</v>
      </c>
      <c r="HB41" s="278">
        <v>0.19270000000000001</v>
      </c>
      <c r="HC41" s="278">
        <v>0.18870000000000001</v>
      </c>
      <c r="HD41" s="278">
        <v>0.1812</v>
      </c>
      <c r="HE41" s="278">
        <v>0.18260000000000001</v>
      </c>
      <c r="HF41" s="278">
        <v>8.6599999999999996E-2</v>
      </c>
      <c r="HG41" s="278">
        <v>0.1837</v>
      </c>
      <c r="HH41" s="278">
        <v>0.21440000000000001</v>
      </c>
      <c r="HI41" s="278">
        <v>0.19980000000000001</v>
      </c>
      <c r="HJ41" s="278">
        <v>0.18590000000000001</v>
      </c>
      <c r="HK41" s="278">
        <v>0.1719</v>
      </c>
      <c r="HL41" s="278">
        <v>0.17660000000000001</v>
      </c>
      <c r="HM41" s="278">
        <v>0.15629999999999999</v>
      </c>
      <c r="HN41" s="278">
        <v>7.9500000000000001E-2</v>
      </c>
      <c r="HO41" s="278">
        <v>0.17560000000000001</v>
      </c>
      <c r="HP41" s="278">
        <v>0.1905</v>
      </c>
      <c r="HR41" s="276"/>
      <c r="HS41" s="278">
        <v>0.21240000000000001</v>
      </c>
      <c r="HT41" s="278">
        <v>0.18049999999999999</v>
      </c>
      <c r="HU41" s="278">
        <v>0.17249999999999999</v>
      </c>
      <c r="HV41" s="278">
        <v>7.51E-2</v>
      </c>
      <c r="HW41" s="278">
        <v>0.18579999999999999</v>
      </c>
      <c r="HX41" s="278">
        <v>0.2117</v>
      </c>
      <c r="HY41" s="278">
        <v>0.1701</v>
      </c>
      <c r="HZ41" s="278">
        <v>0.1542</v>
      </c>
      <c r="IA41" s="278">
        <v>0.15110000000000001</v>
      </c>
      <c r="IB41" s="278">
        <v>0.1474</v>
      </c>
      <c r="IC41" s="278">
        <v>6.4899999999999999E-2</v>
      </c>
      <c r="ID41" s="278">
        <v>0.18060000000000001</v>
      </c>
      <c r="IE41" s="278">
        <v>0.22070000000000001</v>
      </c>
      <c r="IF41" s="278">
        <v>0.17100000000000001</v>
      </c>
      <c r="IG41" s="278">
        <v>0.15459999999999999</v>
      </c>
      <c r="IH41" s="278">
        <v>0.15540000000000001</v>
      </c>
      <c r="II41" s="278">
        <v>0.1628</v>
      </c>
      <c r="IJ41" s="278">
        <v>7.0300000000000001E-2</v>
      </c>
      <c r="IK41" s="278">
        <v>0.1817</v>
      </c>
      <c r="IL41" s="278">
        <v>0.22439999999999999</v>
      </c>
      <c r="IM41" s="278">
        <v>0.18010000000000001</v>
      </c>
      <c r="IN41" s="278">
        <v>0.16170000000000001</v>
      </c>
      <c r="IO41" s="278">
        <v>0.1583</v>
      </c>
      <c r="IP41" s="278">
        <v>0.1613</v>
      </c>
      <c r="IQ41" s="278">
        <v>7.1499999999999994E-2</v>
      </c>
      <c r="IR41" s="278">
        <v>0.17760000000000001</v>
      </c>
      <c r="IS41" s="278">
        <v>0.21940000000000001</v>
      </c>
      <c r="IT41" s="278">
        <v>0.16800000000000001</v>
      </c>
      <c r="IU41" s="278">
        <v>0.1648</v>
      </c>
      <c r="IV41" s="278">
        <v>0.1663</v>
      </c>
      <c r="IW41" s="278">
        <v>0.16850000000000001</v>
      </c>
      <c r="IX41" s="278">
        <v>6.88E-2</v>
      </c>
      <c r="IY41" s="278">
        <v>0.19489999999999999</v>
      </c>
      <c r="IZ41" s="278">
        <v>0.2072</v>
      </c>
      <c r="JA41" s="278">
        <v>0.1681</v>
      </c>
      <c r="JB41" s="278">
        <v>0.15709999999999999</v>
      </c>
      <c r="JC41" s="278">
        <v>0.15529999999999999</v>
      </c>
      <c r="JD41" s="278">
        <v>0.16619999999999999</v>
      </c>
      <c r="JE41" s="278">
        <v>6.7699999999999996E-2</v>
      </c>
      <c r="JF41" s="278">
        <v>0.1794</v>
      </c>
      <c r="JG41" s="278">
        <v>0.2268</v>
      </c>
      <c r="JH41" s="278">
        <v>0.17119999999999999</v>
      </c>
      <c r="JI41" s="278">
        <v>0.1515</v>
      </c>
      <c r="JJ41" s="278">
        <v>0.1547</v>
      </c>
      <c r="JK41" s="278">
        <v>0.16159999999999999</v>
      </c>
      <c r="JL41" s="278">
        <v>6.4600000000000005E-2</v>
      </c>
      <c r="JM41" s="278">
        <v>0.1817</v>
      </c>
      <c r="JN41" s="278">
        <v>0.22339999999999999</v>
      </c>
      <c r="JO41" s="278">
        <v>0.182</v>
      </c>
      <c r="JP41" s="278">
        <v>0.14979999999999999</v>
      </c>
      <c r="JQ41" s="278">
        <v>0.15190000000000001</v>
      </c>
      <c r="JR41" s="278">
        <v>0.16650000000000001</v>
      </c>
      <c r="JS41" s="278">
        <v>6.7100000000000007E-2</v>
      </c>
      <c r="JT41" s="278">
        <v>0.18179999999999999</v>
      </c>
      <c r="JU41" s="278">
        <v>0.22650000000000001</v>
      </c>
      <c r="JV41" s="278">
        <v>0.1764</v>
      </c>
      <c r="JW41" s="278">
        <v>0.1555</v>
      </c>
      <c r="JX41" s="278">
        <v>0.15229999999999999</v>
      </c>
      <c r="JY41" s="278">
        <v>0.1542</v>
      </c>
      <c r="JZ41" s="278">
        <v>6.3100000000000003E-2</v>
      </c>
      <c r="KA41" s="278">
        <v>0.17660000000000001</v>
      </c>
      <c r="KB41" s="278">
        <v>0.21690000000000001</v>
      </c>
      <c r="KC41" s="278">
        <v>0.16619999999999999</v>
      </c>
      <c r="KD41" s="278">
        <v>0.15060000000000001</v>
      </c>
      <c r="KE41" s="278">
        <v>0.15590000000000001</v>
      </c>
      <c r="KF41" s="278">
        <v>0.1429</v>
      </c>
      <c r="KG41" s="278">
        <v>6.2E-2</v>
      </c>
      <c r="KH41" s="278">
        <v>0.16700000000000001</v>
      </c>
      <c r="KI41" s="278">
        <v>0.20569999999999999</v>
      </c>
      <c r="KJ41" s="278">
        <v>0.14899999999999999</v>
      </c>
      <c r="KK41" s="278">
        <v>0.13519999999999999</v>
      </c>
      <c r="KL41" s="301">
        <v>0.14000000000000001</v>
      </c>
      <c r="KM41" s="278">
        <v>0.14399999999999999</v>
      </c>
      <c r="KN41" s="278">
        <v>5.96E-2</v>
      </c>
      <c r="KO41" s="301">
        <v>0.16</v>
      </c>
      <c r="KP41" s="278">
        <v>0.1898</v>
      </c>
      <c r="KQ41" s="278">
        <v>0.17760000000000001</v>
      </c>
      <c r="KR41" s="278">
        <v>0.1588</v>
      </c>
      <c r="KS41" s="278">
        <v>0.156</v>
      </c>
      <c r="KT41" s="278">
        <v>0.16589999999999999</v>
      </c>
      <c r="KU41" s="278">
        <v>7.0300000000000001E-2</v>
      </c>
      <c r="KV41" s="278">
        <v>0.21110000000000001</v>
      </c>
      <c r="KW41" s="278">
        <v>0.188</v>
      </c>
      <c r="KX41" s="278">
        <v>0.16139999999999999</v>
      </c>
      <c r="KY41" s="278">
        <v>0.16109999999999999</v>
      </c>
      <c r="KZ41" s="278">
        <v>6.9400000000000003E-2</v>
      </c>
      <c r="LA41" s="278">
        <v>0.18149999999999999</v>
      </c>
      <c r="LB41" s="278">
        <v>0.1923</v>
      </c>
      <c r="LC41" s="278">
        <v>0.19189999999999999</v>
      </c>
      <c r="LD41" s="278">
        <v>0.19059999999999999</v>
      </c>
      <c r="LE41" s="278">
        <v>0.18629999999999999</v>
      </c>
      <c r="LF41" s="278">
        <v>0.18790000000000001</v>
      </c>
      <c r="LG41" s="278">
        <v>0.20399999999999999</v>
      </c>
      <c r="LH41" s="278">
        <v>0.17280000000000001</v>
      </c>
      <c r="LI41" s="278">
        <v>0.15529999999999999</v>
      </c>
      <c r="LJ41" s="278">
        <v>7.0900000000000005E-2</v>
      </c>
      <c r="LK41" s="278">
        <v>0.21859999999999999</v>
      </c>
      <c r="LL41" s="278">
        <v>0.17879999999999999</v>
      </c>
      <c r="LM41" s="278">
        <v>0.16039999999999999</v>
      </c>
      <c r="LN41" s="278">
        <v>0.16109999999999999</v>
      </c>
      <c r="LO41" s="278">
        <v>0.18210000000000001</v>
      </c>
      <c r="LP41" s="278">
        <v>7.2700000000000001E-2</v>
      </c>
      <c r="LQ41" s="278">
        <v>0.18340000000000001</v>
      </c>
      <c r="LR41" s="278">
        <v>0.2278</v>
      </c>
      <c r="LS41" s="278">
        <v>0.17899999999999999</v>
      </c>
      <c r="LT41" s="278">
        <v>0.1497</v>
      </c>
      <c r="LU41" s="278">
        <v>0.14349999999999999</v>
      </c>
      <c r="LV41" s="278">
        <v>0.1663</v>
      </c>
      <c r="LW41" s="278">
        <v>6.7699999999999996E-2</v>
      </c>
      <c r="LX41" s="278">
        <v>0.1875</v>
      </c>
      <c r="LY41" s="278">
        <v>0.2319</v>
      </c>
      <c r="LZ41" s="301">
        <v>0.17</v>
      </c>
      <c r="MA41" s="278">
        <v>0.13619999999999999</v>
      </c>
      <c r="MB41" s="278">
        <v>0.15540000000000001</v>
      </c>
      <c r="MC41" s="278">
        <v>6.3899999999999998E-2</v>
      </c>
      <c r="MD41" s="278">
        <v>0.16830000000000001</v>
      </c>
      <c r="ME41" s="278">
        <v>0.1913</v>
      </c>
      <c r="MF41" s="278">
        <v>0.2177</v>
      </c>
      <c r="MG41" s="278">
        <v>0.1666</v>
      </c>
      <c r="MH41" s="278">
        <v>0.14960000000000001</v>
      </c>
      <c r="MI41" s="278">
        <v>0.1328</v>
      </c>
      <c r="MJ41" s="278">
        <v>0.1288</v>
      </c>
      <c r="MK41" s="278">
        <v>7.6600000000000001E-2</v>
      </c>
      <c r="ML41" s="278">
        <v>0.16070000000000001</v>
      </c>
      <c r="MM41" s="278">
        <v>0.1797</v>
      </c>
      <c r="MN41" s="278">
        <v>0.19600000000000001</v>
      </c>
      <c r="MO41" s="278">
        <v>0.2049</v>
      </c>
      <c r="MP41" s="278">
        <v>0.2046</v>
      </c>
      <c r="MQ41" s="278">
        <v>0.20250000000000001</v>
      </c>
      <c r="MR41" s="278">
        <v>0.19750000000000001</v>
      </c>
      <c r="MS41" s="278">
        <v>0.20480000000000001</v>
      </c>
      <c r="MT41" s="278">
        <v>0.20030000000000001</v>
      </c>
      <c r="MU41" s="278">
        <v>0.18129999999999999</v>
      </c>
      <c r="MV41" s="278">
        <v>0.2112</v>
      </c>
      <c r="MW41" s="278">
        <v>0.21110000000000001</v>
      </c>
      <c r="MX41" s="278">
        <v>0.21759999999999999</v>
      </c>
      <c r="MY41" s="278">
        <v>0.20180000000000001</v>
      </c>
      <c r="MZ41" s="278">
        <v>0.19869999999999999</v>
      </c>
      <c r="NA41" s="278">
        <v>0.19420000000000001</v>
      </c>
      <c r="NB41" s="278">
        <v>0.20910000000000001</v>
      </c>
      <c r="NC41" s="278">
        <v>0.21490000000000001</v>
      </c>
      <c r="ND41" s="278">
        <v>0.21329999999999999</v>
      </c>
      <c r="NE41" s="278">
        <v>0.21110000000000001</v>
      </c>
      <c r="NF41" s="278">
        <v>0.19650000000000001</v>
      </c>
      <c r="NG41" s="278">
        <v>0.2011</v>
      </c>
      <c r="NH41" s="278">
        <v>0.1988</v>
      </c>
      <c r="NI41" s="278">
        <v>0.20749999999999999</v>
      </c>
      <c r="NJ41" s="278">
        <v>0.21440000000000001</v>
      </c>
      <c r="NK41" s="278">
        <v>0.21690000000000001</v>
      </c>
      <c r="NL41" s="278">
        <v>0.21560000000000001</v>
      </c>
      <c r="NM41" s="278">
        <v>0.1933</v>
      </c>
      <c r="NN41" s="278">
        <v>0.19969999999999999</v>
      </c>
      <c r="NO41" s="278">
        <v>0.2064</v>
      </c>
      <c r="NP41" s="301">
        <v>0.21</v>
      </c>
      <c r="NQ41" s="278">
        <v>0.21840000000000001</v>
      </c>
      <c r="NR41" s="278">
        <v>0.22009999999999999</v>
      </c>
      <c r="NS41" s="278">
        <v>0.21940000000000001</v>
      </c>
      <c r="NT41" s="278">
        <v>0.20349999999999999</v>
      </c>
      <c r="NU41" s="278">
        <v>0.2087</v>
      </c>
      <c r="NV41" s="278">
        <v>0.2056</v>
      </c>
      <c r="NW41" s="278">
        <v>0.21079999999999999</v>
      </c>
      <c r="NX41" s="278">
        <v>0.21199999999999999</v>
      </c>
      <c r="NY41" s="278">
        <v>0.21190000000000001</v>
      </c>
      <c r="NZ41" s="278">
        <v>0.20910000000000001</v>
      </c>
      <c r="OA41" s="278">
        <v>0.18659999999999999</v>
      </c>
      <c r="OB41" s="278">
        <v>0.19120000000000001</v>
      </c>
      <c r="OC41" s="278">
        <v>0.19109999999999999</v>
      </c>
      <c r="OD41" s="278">
        <v>0.1963</v>
      </c>
      <c r="OE41" s="278">
        <v>0.20180000000000001</v>
      </c>
      <c r="OF41" s="278">
        <v>0.20569999999999999</v>
      </c>
      <c r="OG41" s="301">
        <v>0.2</v>
      </c>
      <c r="OH41" s="278">
        <v>0.18279999999999999</v>
      </c>
      <c r="OI41" s="278">
        <v>0.18559999999999999</v>
      </c>
      <c r="OJ41" s="278">
        <v>0.17780000000000001</v>
      </c>
      <c r="OK41" s="278">
        <v>0.2155</v>
      </c>
      <c r="OL41" s="278">
        <v>0.21970000000000001</v>
      </c>
      <c r="OM41" s="278">
        <v>0.2172</v>
      </c>
      <c r="ON41" s="278">
        <v>0.22520000000000001</v>
      </c>
      <c r="OO41" s="278">
        <v>0.19400000000000001</v>
      </c>
      <c r="OP41" s="278">
        <v>0.2046</v>
      </c>
      <c r="OQ41" s="278">
        <v>0.20810000000000001</v>
      </c>
      <c r="OR41" s="278">
        <v>0.2049</v>
      </c>
      <c r="OS41" s="278">
        <v>0.21579999999999999</v>
      </c>
      <c r="OT41" s="278">
        <v>0.2215</v>
      </c>
      <c r="OU41" s="278">
        <v>0.21659999999999999</v>
      </c>
      <c r="OV41" s="278">
        <v>0.16520000000000001</v>
      </c>
      <c r="OW41" s="278">
        <v>0.19980000000000001</v>
      </c>
      <c r="OX41" s="278">
        <v>0.21179999999999999</v>
      </c>
      <c r="OY41" s="278">
        <v>0.217</v>
      </c>
      <c r="OZ41" s="278">
        <v>0.22309999999999999</v>
      </c>
      <c r="PA41" s="278">
        <v>0.21390000000000001</v>
      </c>
      <c r="PB41" s="278">
        <v>0.2044</v>
      </c>
      <c r="PC41" s="278">
        <v>9.9299999999999999E-2</v>
      </c>
      <c r="PD41" s="278">
        <v>0.19570000000000001</v>
      </c>
      <c r="PE41" s="301">
        <v>0.23</v>
      </c>
      <c r="PF41" s="278">
        <v>0.19769999999999999</v>
      </c>
      <c r="PG41" s="278">
        <v>0.18579999999999999</v>
      </c>
      <c r="PH41" s="278">
        <v>0.18329999999999999</v>
      </c>
      <c r="PI41" s="278">
        <v>0.183</v>
      </c>
      <c r="PJ41" s="278">
        <v>7.7399999999999997E-2</v>
      </c>
      <c r="PK41" s="278">
        <v>0.1883</v>
      </c>
      <c r="PL41" s="278">
        <v>0.23499999999999999</v>
      </c>
      <c r="PM41" s="278">
        <v>0.18990000000000001</v>
      </c>
      <c r="PN41" s="278">
        <v>0.17710000000000001</v>
      </c>
      <c r="PO41" s="278">
        <v>0.1762</v>
      </c>
      <c r="PP41" s="278">
        <v>0.1681</v>
      </c>
      <c r="PQ41" s="278">
        <v>6.9199999999999998E-2</v>
      </c>
      <c r="PR41" s="278">
        <v>0.1915</v>
      </c>
      <c r="PS41" s="278">
        <v>0.25290000000000001</v>
      </c>
      <c r="PT41" s="278">
        <v>0.19450000000000001</v>
      </c>
      <c r="PU41" s="278">
        <v>0.17330000000000001</v>
      </c>
      <c r="PV41" s="278">
        <v>0.1661</v>
      </c>
      <c r="PW41" s="278">
        <v>6.1499999999999999E-2</v>
      </c>
      <c r="PX41" s="278">
        <v>0.17180000000000001</v>
      </c>
      <c r="PY41" s="278"/>
    </row>
    <row r="42" spans="2:441">
      <c r="B42" s="276" t="s">
        <v>659</v>
      </c>
      <c r="C42" s="276"/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  <c r="AD42" s="276"/>
      <c r="AE42" s="276"/>
      <c r="AF42" s="276"/>
      <c r="AG42" s="276"/>
      <c r="AH42" s="276"/>
      <c r="AI42" s="276"/>
      <c r="AJ42" s="276"/>
      <c r="AK42" s="276"/>
      <c r="AL42" s="276">
        <v>0</v>
      </c>
      <c r="AM42" s="278">
        <v>0.13189999999999999</v>
      </c>
      <c r="AN42" s="278">
        <v>0.14399999999999999</v>
      </c>
      <c r="AO42" s="278">
        <v>0.1482</v>
      </c>
      <c r="AP42" s="278">
        <v>0.1547</v>
      </c>
      <c r="AQ42" s="278">
        <v>0.16500000000000001</v>
      </c>
      <c r="AR42" s="278">
        <v>0.16980000000000001</v>
      </c>
      <c r="AS42" s="278">
        <v>0.1651</v>
      </c>
      <c r="AT42" s="278">
        <v>0.1101</v>
      </c>
      <c r="AU42" s="278">
        <v>0.15709999999999999</v>
      </c>
      <c r="AV42" s="278">
        <v>0.17760000000000001</v>
      </c>
      <c r="AW42" s="278">
        <v>0.1673</v>
      </c>
      <c r="AX42" s="278">
        <v>0.1578</v>
      </c>
      <c r="AY42" s="278">
        <v>0.13800000000000001</v>
      </c>
      <c r="AZ42" s="278">
        <v>6.59E-2</v>
      </c>
      <c r="BA42" s="278">
        <v>0.13350000000000001</v>
      </c>
      <c r="BB42" s="278">
        <v>0.13930000000000001</v>
      </c>
      <c r="BC42" s="278">
        <v>0.1671</v>
      </c>
      <c r="BD42" s="278">
        <v>0.15679999999999999</v>
      </c>
      <c r="BE42" s="278">
        <v>0.1623</v>
      </c>
      <c r="BF42" s="278">
        <v>0.155</v>
      </c>
      <c r="BG42" s="278">
        <v>0.1711</v>
      </c>
      <c r="BH42" s="278">
        <v>5.9700000000000003E-2</v>
      </c>
      <c r="BI42" s="278">
        <v>0.15859999999999999</v>
      </c>
      <c r="BJ42" s="278">
        <v>0.21290000000000001</v>
      </c>
      <c r="BK42" s="278">
        <v>0.18479999999999999</v>
      </c>
      <c r="BL42" s="278">
        <v>0.1729</v>
      </c>
      <c r="BM42" s="278">
        <v>0.14080000000000001</v>
      </c>
      <c r="BN42" s="278">
        <v>0.1188</v>
      </c>
      <c r="BO42" s="278">
        <v>7.7100000000000002E-2</v>
      </c>
      <c r="BP42" s="278">
        <v>0.1618</v>
      </c>
      <c r="BQ42" s="278">
        <v>0.21010000000000001</v>
      </c>
      <c r="BR42" s="278">
        <v>0.17169999999999999</v>
      </c>
      <c r="BS42" s="278">
        <v>0.16289999999999999</v>
      </c>
      <c r="BT42" s="278">
        <v>0.1623</v>
      </c>
      <c r="BU42" s="278">
        <v>8.1299999999999997E-2</v>
      </c>
      <c r="BV42" s="278">
        <v>0.1007</v>
      </c>
      <c r="BW42" s="278">
        <v>0.1578</v>
      </c>
      <c r="BX42" s="278">
        <v>0.20610000000000001</v>
      </c>
      <c r="BY42" s="278">
        <v>0.1908</v>
      </c>
      <c r="BZ42" s="278">
        <v>0.17910000000000001</v>
      </c>
      <c r="CA42" s="278">
        <v>0.1782</v>
      </c>
      <c r="CB42" s="278">
        <v>0.18110000000000001</v>
      </c>
      <c r="CC42" s="278">
        <v>6.83E-2</v>
      </c>
      <c r="CD42" s="278">
        <v>0.18179999999999999</v>
      </c>
      <c r="CE42" s="278">
        <v>0.2462</v>
      </c>
      <c r="CF42" s="278">
        <v>0.18920000000000001</v>
      </c>
      <c r="CG42" s="278">
        <v>0.19220000000000001</v>
      </c>
      <c r="CH42" s="278">
        <v>0.18229999999999999</v>
      </c>
      <c r="CI42" s="278">
        <v>0.16850000000000001</v>
      </c>
      <c r="CJ42" s="278">
        <v>7.0900000000000005E-2</v>
      </c>
      <c r="CK42" s="278">
        <v>0.16839999999999999</v>
      </c>
      <c r="CL42" s="278">
        <v>0.21560000000000001</v>
      </c>
      <c r="CM42" s="278">
        <v>0.1807</v>
      </c>
      <c r="CN42" s="278">
        <v>0.18590000000000001</v>
      </c>
      <c r="CO42" s="278">
        <v>0.1716</v>
      </c>
      <c r="CP42" s="278">
        <v>0.1716</v>
      </c>
      <c r="CQ42" s="278">
        <v>7.6399999999999996E-2</v>
      </c>
      <c r="CR42" s="278">
        <v>0.17100000000000001</v>
      </c>
      <c r="CS42" s="278">
        <v>0.22409999999999999</v>
      </c>
      <c r="CT42" s="278">
        <v>0.19939999999999999</v>
      </c>
      <c r="CU42" s="278">
        <v>0.1789</v>
      </c>
      <c r="CV42" s="278">
        <v>0.17510000000000001</v>
      </c>
      <c r="CW42" s="278">
        <v>0.16839999999999999</v>
      </c>
      <c r="CX42" s="278">
        <v>7.3899999999999993E-2</v>
      </c>
      <c r="CY42" s="278">
        <v>0.17199999999999999</v>
      </c>
      <c r="CZ42" s="278">
        <v>0.1817</v>
      </c>
      <c r="DA42" s="278">
        <v>0.2142</v>
      </c>
      <c r="DB42" s="278">
        <v>0.16919999999999999</v>
      </c>
      <c r="DC42" s="278">
        <v>0.1681</v>
      </c>
      <c r="DD42" s="278">
        <v>0.14549999999999999</v>
      </c>
      <c r="DE42" s="278">
        <v>6.5600000000000006E-2</v>
      </c>
      <c r="DF42" s="278">
        <v>0.15260000000000001</v>
      </c>
      <c r="DG42" s="278">
        <v>0.19639999999999999</v>
      </c>
      <c r="DH42" s="278">
        <v>0.1696</v>
      </c>
      <c r="DI42" s="278">
        <v>0.16930000000000001</v>
      </c>
      <c r="DJ42" s="278">
        <v>0.16839999999999999</v>
      </c>
      <c r="DK42" s="278">
        <v>0.16039999999999999</v>
      </c>
      <c r="DL42" s="278">
        <v>8.0500000000000002E-2</v>
      </c>
      <c r="DM42" s="278">
        <v>0.16420000000000001</v>
      </c>
      <c r="DN42" s="278">
        <v>0.2046</v>
      </c>
      <c r="DO42" s="278">
        <v>0.18110000000000001</v>
      </c>
      <c r="DP42" s="278">
        <v>0.1893</v>
      </c>
      <c r="DQ42" s="278">
        <v>0.17519999999999999</v>
      </c>
      <c r="DR42" s="278">
        <v>0.19980000000000001</v>
      </c>
      <c r="DS42" s="278">
        <v>7.9100000000000004E-2</v>
      </c>
      <c r="DT42" s="278">
        <v>0.18110000000000001</v>
      </c>
      <c r="DU42" s="278">
        <v>0.28139999999999998</v>
      </c>
      <c r="DV42" s="278">
        <v>0.1888</v>
      </c>
      <c r="DW42" s="278">
        <v>0.2399</v>
      </c>
      <c r="DX42" s="276">
        <v>0</v>
      </c>
      <c r="DY42" s="276">
        <v>0</v>
      </c>
      <c r="DZ42" s="276">
        <v>0</v>
      </c>
      <c r="EA42" s="276">
        <v>0</v>
      </c>
      <c r="EB42" s="276">
        <v>0</v>
      </c>
      <c r="EC42" s="276">
        <v>0</v>
      </c>
      <c r="ED42" s="276">
        <v>0</v>
      </c>
      <c r="EE42" s="276">
        <v>0</v>
      </c>
      <c r="EF42" s="276">
        <v>0</v>
      </c>
      <c r="EG42" s="276">
        <v>0</v>
      </c>
      <c r="EH42" s="276">
        <v>0</v>
      </c>
      <c r="EI42" s="278">
        <v>5.79E-2</v>
      </c>
      <c r="EJ42" s="278">
        <v>0.32419999999999999</v>
      </c>
      <c r="EK42" s="278">
        <v>0.29670000000000002</v>
      </c>
      <c r="EL42" s="278">
        <v>0.46689999999999998</v>
      </c>
      <c r="EM42" s="278">
        <v>0.37359999999999999</v>
      </c>
      <c r="EN42" s="278">
        <v>0.20960000000000001</v>
      </c>
      <c r="EO42" s="278">
        <v>0.27510000000000001</v>
      </c>
      <c r="EP42" s="278">
        <v>0.33389999999999997</v>
      </c>
      <c r="EQ42" s="278">
        <v>0.37559999999999999</v>
      </c>
      <c r="ER42" s="278">
        <v>0.438</v>
      </c>
      <c r="ES42" s="276">
        <v>0</v>
      </c>
      <c r="ET42" s="276">
        <v>0</v>
      </c>
      <c r="EU42" s="276">
        <v>0</v>
      </c>
      <c r="EV42" s="276">
        <v>0</v>
      </c>
      <c r="EW42" s="276">
        <v>0</v>
      </c>
      <c r="EX42" s="276">
        <v>0</v>
      </c>
      <c r="EY42" s="276">
        <v>0</v>
      </c>
      <c r="EZ42" s="276">
        <v>0</v>
      </c>
      <c r="FA42" s="276">
        <v>0</v>
      </c>
      <c r="FB42" s="276">
        <v>0</v>
      </c>
      <c r="FC42" s="276">
        <v>0</v>
      </c>
      <c r="FD42" s="276">
        <v>0</v>
      </c>
      <c r="FE42" s="276">
        <v>0</v>
      </c>
      <c r="FF42" s="276">
        <v>0</v>
      </c>
      <c r="FG42" s="276">
        <v>0</v>
      </c>
      <c r="FH42" s="276">
        <v>0</v>
      </c>
      <c r="FI42" s="276">
        <v>0</v>
      </c>
      <c r="FJ42" s="276">
        <v>0</v>
      </c>
      <c r="FK42" s="276">
        <v>0</v>
      </c>
      <c r="FL42" s="276">
        <v>0</v>
      </c>
      <c r="FM42" s="276">
        <v>0</v>
      </c>
      <c r="FN42" s="276">
        <v>0</v>
      </c>
      <c r="FO42" s="276">
        <v>0</v>
      </c>
      <c r="FP42" s="276">
        <v>0</v>
      </c>
      <c r="FQ42" s="276">
        <v>0</v>
      </c>
      <c r="FR42" s="276">
        <v>0</v>
      </c>
      <c r="FS42" s="276">
        <v>0</v>
      </c>
      <c r="FT42" s="276">
        <v>0</v>
      </c>
      <c r="FU42" s="276">
        <v>0</v>
      </c>
      <c r="FV42" s="276">
        <v>0</v>
      </c>
      <c r="FW42" s="278">
        <v>0.32950000000000002</v>
      </c>
      <c r="FX42" s="278">
        <v>0.4153</v>
      </c>
      <c r="FY42" s="278">
        <v>0.35630000000000001</v>
      </c>
      <c r="FZ42" s="278">
        <v>0.36780000000000002</v>
      </c>
      <c r="GA42" s="278">
        <v>0.38850000000000001</v>
      </c>
      <c r="GB42" s="278">
        <v>0.44330000000000003</v>
      </c>
      <c r="GC42" s="276">
        <v>0</v>
      </c>
      <c r="GD42" s="276">
        <v>0</v>
      </c>
      <c r="GE42" s="276">
        <v>0</v>
      </c>
      <c r="GF42" s="276">
        <v>0</v>
      </c>
      <c r="GG42" s="276">
        <v>0</v>
      </c>
      <c r="GH42" s="276">
        <v>0</v>
      </c>
      <c r="GI42" s="276">
        <v>0</v>
      </c>
      <c r="GJ42" s="276">
        <v>0</v>
      </c>
      <c r="GK42" s="276">
        <v>0</v>
      </c>
      <c r="GL42" s="276">
        <v>0</v>
      </c>
      <c r="GM42" s="276">
        <v>0</v>
      </c>
      <c r="GN42" s="276">
        <v>0</v>
      </c>
      <c r="GO42" s="276">
        <v>0</v>
      </c>
      <c r="GP42" s="276">
        <v>0</v>
      </c>
      <c r="GQ42" s="276">
        <v>0</v>
      </c>
      <c r="GR42" s="276">
        <v>0</v>
      </c>
      <c r="GS42" s="276">
        <v>0</v>
      </c>
      <c r="GT42" s="276">
        <v>0</v>
      </c>
      <c r="GU42" s="276">
        <v>0</v>
      </c>
      <c r="GV42" s="276">
        <v>0</v>
      </c>
      <c r="GW42" s="276">
        <v>0</v>
      </c>
      <c r="GX42" s="278">
        <v>0.31430000000000002</v>
      </c>
      <c r="GY42" s="278">
        <v>0.2283</v>
      </c>
      <c r="GZ42" s="278">
        <v>0.2984</v>
      </c>
      <c r="HA42" s="278">
        <v>0.28910000000000002</v>
      </c>
      <c r="HB42" s="278">
        <v>0.28789999999999999</v>
      </c>
      <c r="HC42" s="278">
        <v>0.37469999999999998</v>
      </c>
      <c r="HD42" s="278">
        <v>0.78569999999999995</v>
      </c>
      <c r="HE42" s="278">
        <v>9.0899999999999995E-2</v>
      </c>
      <c r="HF42" s="276">
        <v>0</v>
      </c>
      <c r="HG42" s="276">
        <v>0</v>
      </c>
      <c r="HH42" s="276">
        <v>0</v>
      </c>
      <c r="HI42" s="276">
        <v>0</v>
      </c>
      <c r="HJ42" s="276">
        <v>0</v>
      </c>
      <c r="HK42" s="276">
        <v>0</v>
      </c>
      <c r="HL42" s="276">
        <v>0</v>
      </c>
      <c r="HM42" s="276">
        <v>0</v>
      </c>
      <c r="HN42" s="276">
        <v>0</v>
      </c>
      <c r="HO42" s="276">
        <v>0</v>
      </c>
      <c r="HP42" s="276">
        <v>0</v>
      </c>
      <c r="HR42" s="276"/>
      <c r="HS42" s="276">
        <v>0</v>
      </c>
      <c r="HT42" s="276">
        <v>0</v>
      </c>
      <c r="HU42" s="276">
        <v>0</v>
      </c>
      <c r="HV42" s="276">
        <v>0</v>
      </c>
      <c r="HW42" s="276">
        <v>0</v>
      </c>
      <c r="HX42" s="276">
        <v>0</v>
      </c>
      <c r="HY42" s="276">
        <v>0</v>
      </c>
      <c r="HZ42" s="276">
        <v>0</v>
      </c>
      <c r="IA42" s="276">
        <v>0</v>
      </c>
      <c r="IB42" s="276">
        <v>0</v>
      </c>
      <c r="IC42" s="276">
        <v>0</v>
      </c>
      <c r="ID42" s="276">
        <v>0</v>
      </c>
      <c r="IE42" s="276">
        <v>0</v>
      </c>
      <c r="IF42" s="276">
        <v>0</v>
      </c>
      <c r="IG42" s="276">
        <v>0</v>
      </c>
      <c r="IH42" s="276">
        <v>0</v>
      </c>
      <c r="II42" s="276">
        <v>0</v>
      </c>
      <c r="IJ42" s="276">
        <v>0</v>
      </c>
      <c r="IK42" s="276">
        <v>0</v>
      </c>
      <c r="IL42" s="276">
        <v>0</v>
      </c>
      <c r="IM42" s="276">
        <v>0</v>
      </c>
      <c r="IN42" s="276">
        <v>0</v>
      </c>
      <c r="IO42" s="276">
        <v>0</v>
      </c>
      <c r="IP42" s="276">
        <v>0</v>
      </c>
      <c r="IQ42" s="276">
        <v>0</v>
      </c>
      <c r="IR42" s="276">
        <v>0</v>
      </c>
      <c r="IS42" s="276">
        <v>0</v>
      </c>
      <c r="IT42" s="276">
        <v>0</v>
      </c>
      <c r="IU42" s="276">
        <v>0</v>
      </c>
      <c r="IV42" s="276">
        <v>0</v>
      </c>
      <c r="IW42" s="276">
        <v>0</v>
      </c>
      <c r="IX42" s="276">
        <v>0</v>
      </c>
      <c r="IY42" s="276">
        <v>0</v>
      </c>
      <c r="IZ42" s="276">
        <v>0</v>
      </c>
      <c r="JA42" s="276">
        <v>0</v>
      </c>
      <c r="JB42" s="276">
        <v>0</v>
      </c>
      <c r="JC42" s="276">
        <v>0</v>
      </c>
      <c r="JD42" s="276">
        <v>0</v>
      </c>
      <c r="JE42" s="276">
        <v>0</v>
      </c>
      <c r="JF42" s="276">
        <v>0</v>
      </c>
      <c r="JG42" s="276">
        <v>0</v>
      </c>
      <c r="JH42" s="276">
        <v>0</v>
      </c>
      <c r="JI42" s="276">
        <v>0</v>
      </c>
      <c r="JJ42" s="276">
        <v>0</v>
      </c>
      <c r="JK42" s="276">
        <v>0</v>
      </c>
      <c r="JL42" s="276">
        <v>0</v>
      </c>
      <c r="JM42" s="276">
        <v>0</v>
      </c>
      <c r="JN42" s="276">
        <v>0</v>
      </c>
      <c r="JO42" s="276">
        <v>0</v>
      </c>
      <c r="JP42" s="276">
        <v>0</v>
      </c>
      <c r="JQ42" s="276">
        <v>0</v>
      </c>
      <c r="JR42" s="276">
        <v>0</v>
      </c>
      <c r="JS42" s="276">
        <v>0</v>
      </c>
      <c r="JT42" s="276">
        <v>0</v>
      </c>
      <c r="JU42" s="276">
        <v>0</v>
      </c>
      <c r="JV42" s="276">
        <v>0</v>
      </c>
      <c r="JW42" s="276">
        <v>0</v>
      </c>
      <c r="JX42" s="276">
        <v>0</v>
      </c>
      <c r="JY42" s="276">
        <v>0</v>
      </c>
      <c r="JZ42" s="276">
        <v>0</v>
      </c>
      <c r="KA42" s="276">
        <v>0</v>
      </c>
      <c r="KB42" s="276">
        <v>0</v>
      </c>
      <c r="KC42" s="276">
        <v>0</v>
      </c>
      <c r="KD42" s="276">
        <v>0</v>
      </c>
      <c r="KE42" s="276">
        <v>0</v>
      </c>
      <c r="KF42" s="276">
        <v>0</v>
      </c>
      <c r="KG42" s="276">
        <v>0</v>
      </c>
      <c r="KH42" s="276">
        <v>0</v>
      </c>
      <c r="KI42" s="276">
        <v>0</v>
      </c>
      <c r="KJ42" s="276">
        <v>0</v>
      </c>
      <c r="KK42" s="276">
        <v>0</v>
      </c>
      <c r="KL42" s="276">
        <v>0</v>
      </c>
      <c r="KM42" s="276">
        <v>0</v>
      </c>
      <c r="KN42" s="276">
        <v>0</v>
      </c>
      <c r="KO42" s="276">
        <v>0</v>
      </c>
      <c r="KP42" s="276">
        <v>0</v>
      </c>
      <c r="KQ42" s="276">
        <v>0</v>
      </c>
      <c r="KR42" s="276">
        <v>0</v>
      </c>
      <c r="KS42" s="276">
        <v>0</v>
      </c>
      <c r="KT42" s="276">
        <v>0</v>
      </c>
      <c r="KU42" s="276">
        <v>0</v>
      </c>
      <c r="KV42" s="276">
        <v>0</v>
      </c>
      <c r="KW42" s="276">
        <v>0</v>
      </c>
      <c r="KX42" s="276">
        <v>0</v>
      </c>
      <c r="KY42" s="276">
        <v>0</v>
      </c>
      <c r="KZ42" s="276">
        <v>0</v>
      </c>
      <c r="LA42" s="276">
        <v>0</v>
      </c>
      <c r="LB42" s="276">
        <v>0</v>
      </c>
      <c r="LC42" s="276">
        <v>0</v>
      </c>
      <c r="LD42" s="276">
        <v>0</v>
      </c>
      <c r="LE42" s="276">
        <v>0</v>
      </c>
      <c r="LF42" s="276">
        <v>0</v>
      </c>
      <c r="LG42" s="276">
        <v>0</v>
      </c>
      <c r="LH42" s="276">
        <v>0</v>
      </c>
      <c r="LI42" s="276">
        <v>0</v>
      </c>
      <c r="LJ42" s="276">
        <v>0</v>
      </c>
      <c r="LK42" s="276">
        <v>0</v>
      </c>
      <c r="LL42" s="276">
        <v>0</v>
      </c>
      <c r="LM42" s="276">
        <v>0</v>
      </c>
      <c r="LN42" s="276">
        <v>0</v>
      </c>
      <c r="LO42" s="276">
        <v>0</v>
      </c>
      <c r="LP42" s="276">
        <v>0</v>
      </c>
      <c r="LQ42" s="276">
        <v>0</v>
      </c>
      <c r="LR42" s="276">
        <v>0</v>
      </c>
      <c r="LS42" s="276">
        <v>0</v>
      </c>
      <c r="LT42" s="276">
        <v>0</v>
      </c>
      <c r="LU42" s="276">
        <v>0</v>
      </c>
      <c r="LV42" s="276">
        <v>0</v>
      </c>
      <c r="LW42" s="276">
        <v>0</v>
      </c>
      <c r="LX42" s="276">
        <v>0</v>
      </c>
      <c r="LY42" s="276">
        <v>0</v>
      </c>
      <c r="LZ42" s="276">
        <v>0</v>
      </c>
      <c r="MA42" s="276">
        <v>0</v>
      </c>
      <c r="MB42" s="276">
        <v>0</v>
      </c>
      <c r="MC42" s="276">
        <v>0</v>
      </c>
      <c r="MD42" s="276">
        <v>0</v>
      </c>
      <c r="ME42" s="276">
        <v>0</v>
      </c>
      <c r="MF42" s="276">
        <v>0</v>
      </c>
      <c r="MG42" s="276">
        <v>0</v>
      </c>
      <c r="MH42" s="276">
        <v>0</v>
      </c>
      <c r="MI42" s="276">
        <v>0</v>
      </c>
      <c r="MJ42" s="276">
        <v>0</v>
      </c>
      <c r="MK42" s="276">
        <v>0</v>
      </c>
      <c r="ML42" s="276">
        <v>0</v>
      </c>
      <c r="MM42" s="276">
        <v>0</v>
      </c>
      <c r="MN42" s="276">
        <v>0</v>
      </c>
      <c r="MO42" s="276">
        <v>0</v>
      </c>
      <c r="MP42" s="276">
        <v>0</v>
      </c>
      <c r="MQ42" s="276">
        <v>0</v>
      </c>
      <c r="MR42" s="276">
        <v>0</v>
      </c>
      <c r="MS42" s="276">
        <v>0</v>
      </c>
      <c r="MT42" s="276">
        <v>0</v>
      </c>
      <c r="MU42" s="276">
        <v>0</v>
      </c>
      <c r="MV42" s="276">
        <v>0</v>
      </c>
      <c r="MW42" s="276">
        <v>0</v>
      </c>
      <c r="MX42" s="276">
        <v>0</v>
      </c>
      <c r="MY42" s="276">
        <v>0</v>
      </c>
      <c r="MZ42" s="276">
        <v>0</v>
      </c>
      <c r="NA42" s="276">
        <v>0</v>
      </c>
      <c r="NB42" s="276">
        <v>0</v>
      </c>
      <c r="NC42" s="276">
        <v>0</v>
      </c>
      <c r="ND42" s="276">
        <v>0</v>
      </c>
      <c r="NE42" s="276">
        <v>0</v>
      </c>
      <c r="NF42" s="276">
        <v>0</v>
      </c>
      <c r="NG42" s="276">
        <v>0</v>
      </c>
      <c r="NH42" s="276">
        <v>0</v>
      </c>
      <c r="NI42" s="276">
        <v>0</v>
      </c>
      <c r="NJ42" s="276">
        <v>0</v>
      </c>
      <c r="NK42" s="276">
        <v>0</v>
      </c>
      <c r="NL42" s="276">
        <v>0</v>
      </c>
      <c r="NM42" s="276">
        <v>0</v>
      </c>
      <c r="NN42" s="276">
        <v>0</v>
      </c>
      <c r="NO42" s="276">
        <v>0</v>
      </c>
      <c r="NP42" s="276">
        <v>0</v>
      </c>
      <c r="NQ42" s="276">
        <v>0</v>
      </c>
      <c r="NR42" s="276">
        <v>0</v>
      </c>
      <c r="NS42" s="276">
        <v>0</v>
      </c>
      <c r="NT42" s="276">
        <v>0</v>
      </c>
      <c r="NU42" s="276">
        <v>0</v>
      </c>
      <c r="NV42" s="276">
        <v>0</v>
      </c>
      <c r="NW42" s="276">
        <v>0</v>
      </c>
      <c r="NX42" s="276">
        <v>0</v>
      </c>
      <c r="NY42" s="276">
        <v>0</v>
      </c>
      <c r="NZ42" s="276">
        <v>0</v>
      </c>
      <c r="OA42" s="276">
        <v>0</v>
      </c>
      <c r="OB42" s="276">
        <v>0</v>
      </c>
      <c r="OC42" s="276">
        <v>0</v>
      </c>
      <c r="OD42" s="276">
        <v>0</v>
      </c>
      <c r="OE42" s="276">
        <v>0</v>
      </c>
      <c r="OF42" s="276">
        <v>0</v>
      </c>
      <c r="OG42" s="276">
        <v>0</v>
      </c>
      <c r="OH42" s="276">
        <v>0</v>
      </c>
      <c r="OI42" s="276">
        <v>0</v>
      </c>
      <c r="OJ42" s="276">
        <v>0</v>
      </c>
      <c r="OK42" s="276">
        <v>0</v>
      </c>
      <c r="OL42" s="276">
        <v>0</v>
      </c>
      <c r="OM42" s="276">
        <v>0</v>
      </c>
      <c r="ON42" s="276">
        <v>0</v>
      </c>
      <c r="OO42" s="276">
        <v>0</v>
      </c>
      <c r="OP42" s="276">
        <v>0</v>
      </c>
      <c r="OQ42" s="276">
        <v>0</v>
      </c>
      <c r="OR42" s="276">
        <v>0</v>
      </c>
      <c r="OS42" s="276">
        <v>0</v>
      </c>
      <c r="OT42" s="276">
        <v>0</v>
      </c>
      <c r="OU42" s="276">
        <v>0</v>
      </c>
      <c r="OV42" s="276">
        <v>0</v>
      </c>
      <c r="OW42" s="276">
        <v>0</v>
      </c>
      <c r="OX42" s="276">
        <v>0</v>
      </c>
      <c r="OY42" s="276">
        <v>0</v>
      </c>
      <c r="OZ42" s="276">
        <v>0</v>
      </c>
      <c r="PA42" s="276">
        <v>0</v>
      </c>
      <c r="PB42" s="276">
        <v>0</v>
      </c>
      <c r="PC42" s="276">
        <v>0</v>
      </c>
      <c r="PD42" s="276">
        <v>0</v>
      </c>
      <c r="PE42" s="276">
        <v>0</v>
      </c>
      <c r="PF42" s="276">
        <v>0</v>
      </c>
      <c r="PG42" s="276">
        <v>0</v>
      </c>
      <c r="PH42" s="276">
        <v>0</v>
      </c>
      <c r="PI42" s="276">
        <v>0</v>
      </c>
      <c r="PJ42" s="276">
        <v>0</v>
      </c>
      <c r="PK42" s="276">
        <v>0</v>
      </c>
      <c r="PL42" s="276">
        <v>0</v>
      </c>
      <c r="PM42" s="276">
        <v>0</v>
      </c>
      <c r="PN42" s="276">
        <v>0</v>
      </c>
      <c r="PO42" s="276">
        <v>0</v>
      </c>
      <c r="PP42" s="276">
        <v>0</v>
      </c>
      <c r="PQ42" s="276">
        <v>0</v>
      </c>
      <c r="PR42" s="276">
        <v>0</v>
      </c>
      <c r="PS42" s="276">
        <v>0</v>
      </c>
      <c r="PT42" s="276">
        <v>0</v>
      </c>
      <c r="PU42" s="276">
        <v>0</v>
      </c>
      <c r="PV42" s="276">
        <v>0</v>
      </c>
      <c r="PW42" s="276">
        <v>0</v>
      </c>
      <c r="PX42" s="276">
        <v>0</v>
      </c>
      <c r="PY42" s="276"/>
    </row>
    <row r="43" spans="2:441">
      <c r="B43" s="276" t="s">
        <v>660</v>
      </c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  <c r="AL43" s="276">
        <v>0</v>
      </c>
      <c r="AM43" s="278">
        <v>9.6699999999999994E-2</v>
      </c>
      <c r="AN43" s="278">
        <v>0.1081</v>
      </c>
      <c r="AO43" s="278">
        <v>0.1144</v>
      </c>
      <c r="AP43" s="278">
        <v>0.1105</v>
      </c>
      <c r="AQ43" s="278">
        <v>0.12909999999999999</v>
      </c>
      <c r="AR43" s="278">
        <v>0.1328</v>
      </c>
      <c r="AS43" s="278">
        <v>0.14530000000000001</v>
      </c>
      <c r="AT43" s="278">
        <v>0.1333</v>
      </c>
      <c r="AU43" s="278">
        <v>0.21440000000000001</v>
      </c>
      <c r="AV43" s="278">
        <v>0.26350000000000001</v>
      </c>
      <c r="AW43" s="278">
        <v>0.1431</v>
      </c>
      <c r="AX43" s="278">
        <v>0.13250000000000001</v>
      </c>
      <c r="AY43" s="278">
        <v>0.13689999999999999</v>
      </c>
      <c r="AZ43" s="278">
        <v>6.5000000000000002E-2</v>
      </c>
      <c r="BA43" s="278">
        <v>0.1258</v>
      </c>
      <c r="BB43" s="278">
        <v>0.13200000000000001</v>
      </c>
      <c r="BC43" s="278">
        <v>0.16500000000000001</v>
      </c>
      <c r="BD43" s="278">
        <v>0.14760000000000001</v>
      </c>
      <c r="BE43" s="278">
        <v>0.1249</v>
      </c>
      <c r="BF43" s="278">
        <v>0.13239999999999999</v>
      </c>
      <c r="BG43" s="278">
        <v>0.1459</v>
      </c>
      <c r="BH43" s="278">
        <v>6.6000000000000003E-2</v>
      </c>
      <c r="BI43" s="278">
        <v>0.15870000000000001</v>
      </c>
      <c r="BJ43" s="278">
        <v>0.2056</v>
      </c>
      <c r="BK43" s="278">
        <v>0.19109999999999999</v>
      </c>
      <c r="BL43" s="278">
        <v>0.28410000000000002</v>
      </c>
      <c r="BM43" s="276">
        <v>0</v>
      </c>
      <c r="BN43" s="276">
        <v>0</v>
      </c>
      <c r="BO43" s="276">
        <v>0</v>
      </c>
      <c r="BP43" s="276">
        <v>0</v>
      </c>
      <c r="BQ43" s="276">
        <v>0</v>
      </c>
      <c r="BR43" s="276">
        <v>0</v>
      </c>
      <c r="BS43" s="276">
        <v>0</v>
      </c>
      <c r="BT43" s="276">
        <v>0</v>
      </c>
      <c r="BU43" s="276">
        <v>0</v>
      </c>
      <c r="BV43" s="276">
        <v>0</v>
      </c>
      <c r="BW43" s="276">
        <v>0</v>
      </c>
      <c r="BX43" s="276">
        <v>0</v>
      </c>
      <c r="BY43" s="276">
        <v>0</v>
      </c>
      <c r="BZ43" s="276">
        <v>0</v>
      </c>
      <c r="CA43" s="276">
        <v>0</v>
      </c>
      <c r="CB43" s="276">
        <v>0</v>
      </c>
      <c r="CC43" s="276">
        <v>0</v>
      </c>
      <c r="CD43" s="276">
        <v>0</v>
      </c>
      <c r="CE43" s="276">
        <v>0</v>
      </c>
      <c r="CF43" s="276">
        <v>0</v>
      </c>
      <c r="CG43" s="276">
        <v>0</v>
      </c>
      <c r="CH43" s="276">
        <v>0</v>
      </c>
      <c r="CI43" s="278">
        <v>0.19700000000000001</v>
      </c>
      <c r="CJ43" s="301">
        <v>0.11</v>
      </c>
      <c r="CK43" s="278">
        <v>0.223</v>
      </c>
      <c r="CL43" s="278">
        <v>0.26450000000000001</v>
      </c>
      <c r="CM43" s="278">
        <v>0.26979999999999998</v>
      </c>
      <c r="CN43" s="278">
        <v>0.31790000000000002</v>
      </c>
      <c r="CO43" s="278">
        <v>0.252</v>
      </c>
      <c r="CP43" s="276">
        <v>0</v>
      </c>
      <c r="CQ43" s="276">
        <v>0</v>
      </c>
      <c r="CR43" s="276">
        <v>0</v>
      </c>
      <c r="CS43" s="276">
        <v>0</v>
      </c>
      <c r="CT43" s="276">
        <v>0</v>
      </c>
      <c r="CU43" s="276">
        <v>0</v>
      </c>
      <c r="CV43" s="276">
        <v>0</v>
      </c>
      <c r="CW43" s="276">
        <v>0</v>
      </c>
      <c r="CX43" s="276">
        <v>0</v>
      </c>
      <c r="CY43" s="276">
        <v>0</v>
      </c>
      <c r="CZ43" s="276">
        <v>0</v>
      </c>
      <c r="DA43" s="276">
        <v>0</v>
      </c>
      <c r="DB43" s="276">
        <v>0</v>
      </c>
      <c r="DC43" s="276">
        <v>0</v>
      </c>
      <c r="DD43" s="276">
        <v>0</v>
      </c>
      <c r="DE43" s="276">
        <v>0</v>
      </c>
      <c r="DF43" s="276">
        <v>0</v>
      </c>
      <c r="DG43" s="276">
        <v>0</v>
      </c>
      <c r="DH43" s="276">
        <v>0</v>
      </c>
      <c r="DI43" s="276">
        <v>0</v>
      </c>
      <c r="DJ43" s="278">
        <v>0.17499999999999999</v>
      </c>
      <c r="DK43" s="278">
        <v>0.21840000000000001</v>
      </c>
      <c r="DL43" s="278">
        <v>5.7700000000000001E-2</v>
      </c>
      <c r="DM43" s="278">
        <v>0.19500000000000001</v>
      </c>
      <c r="DN43" s="278">
        <v>0.27600000000000002</v>
      </c>
      <c r="DO43" s="278">
        <v>0.33639999999999998</v>
      </c>
      <c r="DP43" s="278">
        <v>0.36359999999999998</v>
      </c>
      <c r="DQ43" s="301">
        <v>0.25</v>
      </c>
      <c r="DR43" s="276">
        <v>0</v>
      </c>
      <c r="DS43" s="276">
        <v>0</v>
      </c>
      <c r="DT43" s="276">
        <v>0</v>
      </c>
      <c r="DU43" s="276">
        <v>0</v>
      </c>
      <c r="DV43" s="276">
        <v>0</v>
      </c>
      <c r="DW43" s="301">
        <v>0.5</v>
      </c>
      <c r="DX43" s="276">
        <v>0</v>
      </c>
      <c r="DY43" s="276">
        <v>0</v>
      </c>
      <c r="DZ43" s="276">
        <v>0</v>
      </c>
      <c r="EA43" s="276">
        <v>0</v>
      </c>
      <c r="EB43" s="276">
        <v>0</v>
      </c>
      <c r="EC43" s="278">
        <v>0.33329999999999999</v>
      </c>
      <c r="ED43" s="301">
        <v>0.25</v>
      </c>
      <c r="EE43" s="301">
        <v>1</v>
      </c>
      <c r="EF43" s="278">
        <v>0.28570000000000001</v>
      </c>
      <c r="EG43" s="276">
        <v>0</v>
      </c>
      <c r="EH43" s="276">
        <v>0</v>
      </c>
      <c r="EI43" s="276">
        <v>0</v>
      </c>
      <c r="EJ43" s="276">
        <v>0</v>
      </c>
      <c r="EK43" s="276">
        <v>0</v>
      </c>
      <c r="EL43" s="276">
        <v>0</v>
      </c>
      <c r="EM43" s="276">
        <v>0</v>
      </c>
      <c r="EN43" s="276">
        <v>0</v>
      </c>
      <c r="EO43" s="276">
        <v>0</v>
      </c>
      <c r="EP43" s="276">
        <v>0</v>
      </c>
      <c r="EQ43" s="276">
        <v>0</v>
      </c>
      <c r="ER43" s="278">
        <v>0.1111</v>
      </c>
      <c r="ES43" s="276">
        <v>0</v>
      </c>
      <c r="ET43" s="278">
        <v>0.3846</v>
      </c>
      <c r="EU43" s="276">
        <v>0</v>
      </c>
      <c r="EV43" s="276">
        <v>0</v>
      </c>
      <c r="EW43" s="276">
        <v>0</v>
      </c>
      <c r="EX43" s="276">
        <v>0</v>
      </c>
      <c r="EY43" s="276">
        <v>0</v>
      </c>
      <c r="EZ43" s="276">
        <v>0</v>
      </c>
      <c r="FA43" s="278">
        <v>0.1111</v>
      </c>
      <c r="FB43" s="276">
        <v>0</v>
      </c>
      <c r="FC43" s="276">
        <v>0</v>
      </c>
      <c r="FD43" s="276">
        <v>0</v>
      </c>
      <c r="FE43" s="278">
        <v>0.1429</v>
      </c>
      <c r="FF43" s="276">
        <v>0</v>
      </c>
      <c r="FG43" s="278">
        <v>0.33329999999999999</v>
      </c>
      <c r="FH43" s="278">
        <v>0.34210000000000002</v>
      </c>
      <c r="FI43" s="276">
        <v>0</v>
      </c>
      <c r="FJ43" s="276">
        <v>0</v>
      </c>
      <c r="FK43" s="276">
        <v>0</v>
      </c>
      <c r="FL43" s="276">
        <v>0</v>
      </c>
      <c r="FM43" s="276">
        <v>0</v>
      </c>
      <c r="FN43" s="276">
        <v>0</v>
      </c>
      <c r="FO43" s="276">
        <v>0</v>
      </c>
      <c r="FP43" s="276">
        <v>0</v>
      </c>
      <c r="FQ43" s="276">
        <v>0</v>
      </c>
      <c r="FR43" s="276">
        <v>0</v>
      </c>
      <c r="FS43" s="276">
        <v>0</v>
      </c>
      <c r="FT43" s="276">
        <v>0</v>
      </c>
      <c r="FU43" s="276">
        <v>0</v>
      </c>
      <c r="FV43" s="276">
        <v>0</v>
      </c>
      <c r="FW43" s="278">
        <v>0.33329999999999999</v>
      </c>
      <c r="FX43" s="276">
        <v>0</v>
      </c>
      <c r="FY43" s="276">
        <v>0</v>
      </c>
      <c r="FZ43" s="276">
        <v>0</v>
      </c>
      <c r="GA43" s="276">
        <v>0</v>
      </c>
      <c r="GB43" s="276">
        <v>0</v>
      </c>
      <c r="GC43" s="276">
        <v>0</v>
      </c>
      <c r="GD43" s="276">
        <v>0</v>
      </c>
      <c r="GE43" s="276">
        <v>0</v>
      </c>
      <c r="GF43" s="276">
        <v>0</v>
      </c>
      <c r="GG43" s="276">
        <v>0</v>
      </c>
      <c r="GH43" s="276">
        <v>0</v>
      </c>
      <c r="GI43" s="276">
        <v>0</v>
      </c>
      <c r="GJ43" s="276">
        <v>0</v>
      </c>
      <c r="GK43" s="276">
        <v>0</v>
      </c>
      <c r="GL43" s="276">
        <v>0</v>
      </c>
      <c r="GM43" s="276">
        <v>0</v>
      </c>
      <c r="GN43" s="276">
        <v>0</v>
      </c>
      <c r="GO43" s="276">
        <v>0</v>
      </c>
      <c r="GP43" s="276">
        <v>0</v>
      </c>
      <c r="GQ43" s="276">
        <v>0</v>
      </c>
      <c r="GR43" s="276">
        <v>0</v>
      </c>
      <c r="GS43" s="276">
        <v>0</v>
      </c>
      <c r="GT43" s="276">
        <v>0</v>
      </c>
      <c r="GU43" s="276">
        <v>0</v>
      </c>
      <c r="GV43" s="276">
        <v>0</v>
      </c>
      <c r="GW43" s="276">
        <v>0</v>
      </c>
      <c r="GX43" s="276">
        <v>0</v>
      </c>
      <c r="GY43" s="276">
        <v>0</v>
      </c>
      <c r="GZ43" s="276">
        <v>0</v>
      </c>
      <c r="HA43" s="276">
        <v>0</v>
      </c>
      <c r="HB43" s="276">
        <v>0</v>
      </c>
      <c r="HC43" s="276">
        <v>0</v>
      </c>
      <c r="HD43" s="276">
        <v>0</v>
      </c>
      <c r="HE43" s="276">
        <v>0</v>
      </c>
      <c r="HF43" s="276">
        <v>0</v>
      </c>
      <c r="HG43" s="276">
        <v>0</v>
      </c>
      <c r="HH43" s="276">
        <v>0</v>
      </c>
      <c r="HI43" s="276">
        <v>0</v>
      </c>
      <c r="HJ43" s="276">
        <v>0</v>
      </c>
      <c r="HK43" s="276">
        <v>0</v>
      </c>
      <c r="HL43" s="276">
        <v>0</v>
      </c>
      <c r="HM43" s="276">
        <v>0</v>
      </c>
      <c r="HN43" s="276">
        <v>0</v>
      </c>
      <c r="HO43" s="276">
        <v>0</v>
      </c>
      <c r="HP43" s="276">
        <v>0</v>
      </c>
      <c r="HR43" s="276"/>
      <c r="HS43" s="276">
        <v>0</v>
      </c>
      <c r="HT43" s="276">
        <v>0</v>
      </c>
      <c r="HU43" s="276">
        <v>0</v>
      </c>
      <c r="HV43" s="276">
        <v>0</v>
      </c>
      <c r="HW43" s="276">
        <v>0</v>
      </c>
      <c r="HX43" s="276">
        <v>0</v>
      </c>
      <c r="HY43" s="276">
        <v>0</v>
      </c>
      <c r="HZ43" s="276">
        <v>0</v>
      </c>
      <c r="IA43" s="276">
        <v>0</v>
      </c>
      <c r="IB43" s="276">
        <v>0</v>
      </c>
      <c r="IC43" s="276">
        <v>0</v>
      </c>
      <c r="ID43" s="276">
        <v>0</v>
      </c>
      <c r="IE43" s="276">
        <v>0</v>
      </c>
      <c r="IF43" s="276">
        <v>0</v>
      </c>
      <c r="IG43" s="276">
        <v>0</v>
      </c>
      <c r="IH43" s="276">
        <v>0</v>
      </c>
      <c r="II43" s="276">
        <v>0</v>
      </c>
      <c r="IJ43" s="276">
        <v>0</v>
      </c>
      <c r="IK43" s="276">
        <v>0</v>
      </c>
      <c r="IL43" s="276">
        <v>0</v>
      </c>
      <c r="IM43" s="276">
        <v>0</v>
      </c>
      <c r="IN43" s="276">
        <v>0</v>
      </c>
      <c r="IO43" s="276">
        <v>0</v>
      </c>
      <c r="IP43" s="276">
        <v>0</v>
      </c>
      <c r="IQ43" s="276">
        <v>0</v>
      </c>
      <c r="IR43" s="276">
        <v>0</v>
      </c>
      <c r="IS43" s="276">
        <v>0</v>
      </c>
      <c r="IT43" s="276">
        <v>0</v>
      </c>
      <c r="IU43" s="276">
        <v>0</v>
      </c>
      <c r="IV43" s="276">
        <v>0</v>
      </c>
      <c r="IW43" s="276">
        <v>0</v>
      </c>
      <c r="IX43" s="276">
        <v>0</v>
      </c>
      <c r="IY43" s="276">
        <v>0</v>
      </c>
      <c r="IZ43" s="276">
        <v>0</v>
      </c>
      <c r="JA43" s="276">
        <v>0</v>
      </c>
      <c r="JB43" s="276">
        <v>0</v>
      </c>
      <c r="JC43" s="276">
        <v>0</v>
      </c>
      <c r="JD43" s="276">
        <v>0</v>
      </c>
      <c r="JE43" s="276">
        <v>0</v>
      </c>
      <c r="JF43" s="276">
        <v>0</v>
      </c>
      <c r="JG43" s="276">
        <v>0</v>
      </c>
      <c r="JH43" s="276">
        <v>0</v>
      </c>
      <c r="JI43" s="276">
        <v>0</v>
      </c>
      <c r="JJ43" s="276">
        <v>0</v>
      </c>
      <c r="JK43" s="276">
        <v>0</v>
      </c>
      <c r="JL43" s="276">
        <v>0</v>
      </c>
      <c r="JM43" s="276">
        <v>0</v>
      </c>
      <c r="JN43" s="276">
        <v>0</v>
      </c>
      <c r="JO43" s="276">
        <v>0</v>
      </c>
      <c r="JP43" s="276">
        <v>0</v>
      </c>
      <c r="JQ43" s="276">
        <v>0</v>
      </c>
      <c r="JR43" s="276">
        <v>0</v>
      </c>
      <c r="JS43" s="276">
        <v>0</v>
      </c>
      <c r="JT43" s="276">
        <v>0</v>
      </c>
      <c r="JU43" s="276">
        <v>0</v>
      </c>
      <c r="JV43" s="276">
        <v>0</v>
      </c>
      <c r="JW43" s="276">
        <v>0</v>
      </c>
      <c r="JX43" s="276">
        <v>0</v>
      </c>
      <c r="JY43" s="276">
        <v>0</v>
      </c>
      <c r="JZ43" s="276">
        <v>0</v>
      </c>
      <c r="KA43" s="276">
        <v>0</v>
      </c>
      <c r="KB43" s="276">
        <v>0</v>
      </c>
      <c r="KC43" s="276">
        <v>0</v>
      </c>
      <c r="KD43" s="276">
        <v>0</v>
      </c>
      <c r="KE43" s="276">
        <v>0</v>
      </c>
      <c r="KF43" s="276">
        <v>0</v>
      </c>
      <c r="KG43" s="276">
        <v>0</v>
      </c>
      <c r="KH43" s="276">
        <v>0</v>
      </c>
      <c r="KI43" s="276">
        <v>0</v>
      </c>
      <c r="KJ43" s="276">
        <v>0</v>
      </c>
      <c r="KK43" s="276">
        <v>0</v>
      </c>
      <c r="KL43" s="276">
        <v>0</v>
      </c>
      <c r="KM43" s="276">
        <v>0</v>
      </c>
      <c r="KN43" s="276">
        <v>0</v>
      </c>
      <c r="KO43" s="276">
        <v>0</v>
      </c>
      <c r="KP43" s="276">
        <v>0</v>
      </c>
      <c r="KQ43" s="276">
        <v>0</v>
      </c>
      <c r="KR43" s="276">
        <v>0</v>
      </c>
      <c r="KS43" s="276">
        <v>0</v>
      </c>
      <c r="KT43" s="276">
        <v>0</v>
      </c>
      <c r="KU43" s="276">
        <v>0</v>
      </c>
      <c r="KV43" s="276">
        <v>0</v>
      </c>
      <c r="KW43" s="276">
        <v>0</v>
      </c>
      <c r="KX43" s="276">
        <v>0</v>
      </c>
      <c r="KY43" s="276">
        <v>0</v>
      </c>
      <c r="KZ43" s="276">
        <v>0</v>
      </c>
      <c r="LA43" s="276">
        <v>0</v>
      </c>
      <c r="LB43" s="276">
        <v>0</v>
      </c>
      <c r="LC43" s="276">
        <v>0</v>
      </c>
      <c r="LD43" s="276">
        <v>0</v>
      </c>
      <c r="LE43" s="276">
        <v>0</v>
      </c>
      <c r="LF43" s="276">
        <v>0</v>
      </c>
      <c r="LG43" s="276">
        <v>0</v>
      </c>
      <c r="LH43" s="276">
        <v>0</v>
      </c>
      <c r="LI43" s="276">
        <v>0</v>
      </c>
      <c r="LJ43" s="276">
        <v>0</v>
      </c>
      <c r="LK43" s="276">
        <v>0</v>
      </c>
      <c r="LL43" s="276">
        <v>0</v>
      </c>
      <c r="LM43" s="276">
        <v>0</v>
      </c>
      <c r="LN43" s="276">
        <v>0</v>
      </c>
      <c r="LO43" s="276">
        <v>0</v>
      </c>
      <c r="LP43" s="276">
        <v>0</v>
      </c>
      <c r="LQ43" s="276">
        <v>0</v>
      </c>
      <c r="LR43" s="276">
        <v>0</v>
      </c>
      <c r="LS43" s="276">
        <v>0</v>
      </c>
      <c r="LT43" s="276">
        <v>0</v>
      </c>
      <c r="LU43" s="276">
        <v>0</v>
      </c>
      <c r="LV43" s="276">
        <v>0</v>
      </c>
      <c r="LW43" s="276">
        <v>0</v>
      </c>
      <c r="LX43" s="276">
        <v>0</v>
      </c>
      <c r="LY43" s="276">
        <v>0</v>
      </c>
      <c r="LZ43" s="276">
        <v>0</v>
      </c>
      <c r="MA43" s="276">
        <v>0</v>
      </c>
      <c r="MB43" s="276">
        <v>0</v>
      </c>
      <c r="MC43" s="276">
        <v>0</v>
      </c>
      <c r="MD43" s="276">
        <v>0</v>
      </c>
      <c r="ME43" s="276">
        <v>0</v>
      </c>
      <c r="MF43" s="276">
        <v>0</v>
      </c>
      <c r="MG43" s="276">
        <v>0</v>
      </c>
      <c r="MH43" s="276">
        <v>0</v>
      </c>
      <c r="MI43" s="276">
        <v>0</v>
      </c>
      <c r="MJ43" s="276">
        <v>0</v>
      </c>
      <c r="MK43" s="276">
        <v>0</v>
      </c>
      <c r="ML43" s="276">
        <v>0</v>
      </c>
      <c r="MM43" s="276">
        <v>0</v>
      </c>
      <c r="MN43" s="276">
        <v>0</v>
      </c>
      <c r="MO43" s="276">
        <v>0</v>
      </c>
      <c r="MP43" s="276">
        <v>0</v>
      </c>
      <c r="MQ43" s="276">
        <v>0</v>
      </c>
      <c r="MR43" s="276">
        <v>0</v>
      </c>
      <c r="MS43" s="276">
        <v>0</v>
      </c>
      <c r="MT43" s="276">
        <v>0</v>
      </c>
      <c r="MU43" s="276">
        <v>0</v>
      </c>
      <c r="MV43" s="276">
        <v>0</v>
      </c>
      <c r="MW43" s="276">
        <v>0</v>
      </c>
      <c r="MX43" s="276">
        <v>0</v>
      </c>
      <c r="MY43" s="276">
        <v>0</v>
      </c>
      <c r="MZ43" s="276">
        <v>0</v>
      </c>
      <c r="NA43" s="276">
        <v>0</v>
      </c>
      <c r="NB43" s="276">
        <v>0</v>
      </c>
      <c r="NC43" s="276">
        <v>0</v>
      </c>
      <c r="ND43" s="276">
        <v>0</v>
      </c>
      <c r="NE43" s="276">
        <v>0</v>
      </c>
      <c r="NF43" s="276">
        <v>0</v>
      </c>
      <c r="NG43" s="276">
        <v>0</v>
      </c>
      <c r="NH43" s="276">
        <v>0</v>
      </c>
      <c r="NI43" s="276">
        <v>0</v>
      </c>
      <c r="NJ43" s="276">
        <v>0</v>
      </c>
      <c r="NK43" s="276">
        <v>0</v>
      </c>
      <c r="NL43" s="276">
        <v>0</v>
      </c>
      <c r="NM43" s="276">
        <v>0</v>
      </c>
      <c r="NN43" s="276">
        <v>0</v>
      </c>
      <c r="NO43" s="276">
        <v>0</v>
      </c>
      <c r="NP43" s="276">
        <v>0</v>
      </c>
      <c r="NQ43" s="276">
        <v>0</v>
      </c>
      <c r="NR43" s="276">
        <v>0</v>
      </c>
      <c r="NS43" s="276">
        <v>0</v>
      </c>
      <c r="NT43" s="276">
        <v>0</v>
      </c>
      <c r="NU43" s="276">
        <v>0</v>
      </c>
      <c r="NV43" s="276">
        <v>0</v>
      </c>
      <c r="NW43" s="276">
        <v>0</v>
      </c>
      <c r="NX43" s="276">
        <v>0</v>
      </c>
      <c r="NY43" s="276">
        <v>0</v>
      </c>
      <c r="NZ43" s="276">
        <v>0</v>
      </c>
      <c r="OA43" s="276">
        <v>0</v>
      </c>
      <c r="OB43" s="276">
        <v>0</v>
      </c>
      <c r="OC43" s="276">
        <v>0</v>
      </c>
      <c r="OD43" s="276">
        <v>0</v>
      </c>
      <c r="OE43" s="276">
        <v>0</v>
      </c>
      <c r="OF43" s="276">
        <v>0</v>
      </c>
      <c r="OG43" s="276">
        <v>0</v>
      </c>
      <c r="OH43" s="276">
        <v>0</v>
      </c>
      <c r="OI43" s="276">
        <v>0</v>
      </c>
      <c r="OJ43" s="276">
        <v>0</v>
      </c>
      <c r="OK43" s="276">
        <v>0</v>
      </c>
      <c r="OL43" s="276">
        <v>0</v>
      </c>
      <c r="OM43" s="276">
        <v>0</v>
      </c>
      <c r="ON43" s="276">
        <v>0</v>
      </c>
      <c r="OO43" s="276">
        <v>0</v>
      </c>
      <c r="OP43" s="276">
        <v>0</v>
      </c>
      <c r="OQ43" s="276">
        <v>0</v>
      </c>
      <c r="OR43" s="276">
        <v>0</v>
      </c>
      <c r="OS43" s="276">
        <v>0</v>
      </c>
      <c r="OT43" s="276">
        <v>0</v>
      </c>
      <c r="OU43" s="276">
        <v>0</v>
      </c>
      <c r="OV43" s="276">
        <v>0</v>
      </c>
      <c r="OW43" s="276">
        <v>0</v>
      </c>
      <c r="OX43" s="276">
        <v>0</v>
      </c>
      <c r="OY43" s="276">
        <v>0</v>
      </c>
      <c r="OZ43" s="276">
        <v>0</v>
      </c>
      <c r="PA43" s="276">
        <v>0</v>
      </c>
      <c r="PB43" s="276">
        <v>0</v>
      </c>
      <c r="PC43" s="276">
        <v>0</v>
      </c>
      <c r="PD43" s="276">
        <v>0</v>
      </c>
      <c r="PE43" s="276">
        <v>0</v>
      </c>
      <c r="PF43" s="276">
        <v>0</v>
      </c>
      <c r="PG43" s="276">
        <v>0</v>
      </c>
      <c r="PH43" s="276">
        <v>0</v>
      </c>
      <c r="PI43" s="276">
        <v>0</v>
      </c>
      <c r="PJ43" s="276">
        <v>0</v>
      </c>
      <c r="PK43" s="276">
        <v>0</v>
      </c>
      <c r="PL43" s="276">
        <v>0</v>
      </c>
      <c r="PM43" s="276">
        <v>0</v>
      </c>
      <c r="PN43" s="276">
        <v>0</v>
      </c>
      <c r="PO43" s="276">
        <v>0</v>
      </c>
      <c r="PP43" s="276">
        <v>0</v>
      </c>
      <c r="PQ43" s="276">
        <v>0</v>
      </c>
      <c r="PR43" s="276">
        <v>0</v>
      </c>
      <c r="PS43" s="276">
        <v>0</v>
      </c>
      <c r="PT43" s="276">
        <v>0</v>
      </c>
      <c r="PU43" s="276">
        <v>0</v>
      </c>
      <c r="PV43" s="276">
        <v>0</v>
      </c>
      <c r="PW43" s="276">
        <v>0</v>
      </c>
      <c r="PX43" s="276">
        <v>0</v>
      </c>
      <c r="PY43" s="276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61</vt:i4>
      </vt:variant>
    </vt:vector>
  </HeadingPairs>
  <TitlesOfParts>
    <vt:vector size="80" baseType="lpstr">
      <vt:lpstr>对比</vt:lpstr>
      <vt:lpstr>历史汇总</vt:lpstr>
      <vt:lpstr>历史新</vt:lpstr>
      <vt:lpstr>历史数据</vt:lpstr>
      <vt:lpstr>Sheet1</vt:lpstr>
      <vt:lpstr>KPI-2015</vt:lpstr>
      <vt:lpstr>KPI-2016</vt:lpstr>
      <vt:lpstr>汇报-B01自研</vt:lpstr>
      <vt:lpstr>汇报-综合</vt:lpstr>
      <vt:lpstr>汇报-seer</vt:lpstr>
      <vt:lpstr>汇报-jl</vt:lpstr>
      <vt:lpstr>汇报-seer2</vt:lpstr>
      <vt:lpstr>汇报-gongfu</vt:lpstr>
      <vt:lpstr>汇报-hua</vt:lpstr>
      <vt:lpstr>汇报-ct</vt:lpstr>
      <vt:lpstr>汇报-合作产品</vt:lpstr>
      <vt:lpstr>合作产品</vt:lpstr>
      <vt:lpstr>天维度</vt:lpstr>
      <vt:lpstr>源—天维度</vt:lpstr>
      <vt:lpstr>gongfuKPI</vt:lpstr>
      <vt:lpstr>gongfu付费arppu</vt:lpstr>
      <vt:lpstr>gongfu付费贡献组成</vt:lpstr>
      <vt:lpstr>gongfu付费基本</vt:lpstr>
      <vt:lpstr>gongfu付费率</vt:lpstr>
      <vt:lpstr>gongfu付费用户组成</vt:lpstr>
      <vt:lpstr>gongfu活跃构成</vt:lpstr>
      <vt:lpstr>gongfu活跃基本</vt:lpstr>
      <vt:lpstr>gongfu页首</vt:lpstr>
      <vt:lpstr>gongfu游戏习惯</vt:lpstr>
      <vt:lpstr>gongfu有效活跃</vt:lpstr>
      <vt:lpstr>huaKPI</vt:lpstr>
      <vt:lpstr>hua付费arppu</vt:lpstr>
      <vt:lpstr>hua付费贡献组成</vt:lpstr>
      <vt:lpstr>hua付费基本</vt:lpstr>
      <vt:lpstr>hua付费率</vt:lpstr>
      <vt:lpstr>hua付费用户组成</vt:lpstr>
      <vt:lpstr>hua活跃构成</vt:lpstr>
      <vt:lpstr>hua活跃基本</vt:lpstr>
      <vt:lpstr>hua页首</vt:lpstr>
      <vt:lpstr>hua游戏习惯</vt:lpstr>
      <vt:lpstr>hua有效活跃</vt:lpstr>
      <vt:lpstr>jlKPI</vt:lpstr>
      <vt:lpstr>jl付费arppu</vt:lpstr>
      <vt:lpstr>jl付费贡献组成</vt:lpstr>
      <vt:lpstr>jl付费基本</vt:lpstr>
      <vt:lpstr>jl付费率</vt:lpstr>
      <vt:lpstr>jl付费用户组成</vt:lpstr>
      <vt:lpstr>jl活跃构成</vt:lpstr>
      <vt:lpstr>jl活跃基本</vt:lpstr>
      <vt:lpstr>jl页首</vt:lpstr>
      <vt:lpstr>jl游戏习惯</vt:lpstr>
      <vt:lpstr>jl有效活跃</vt:lpstr>
      <vt:lpstr>seer2KPI</vt:lpstr>
      <vt:lpstr>seer2付费arppu</vt:lpstr>
      <vt:lpstr>seer2付费贡献组成</vt:lpstr>
      <vt:lpstr>seer2付费基本</vt:lpstr>
      <vt:lpstr>seer2付费率</vt:lpstr>
      <vt:lpstr>seer2付费用户组成</vt:lpstr>
      <vt:lpstr>seer2活跃构成</vt:lpstr>
      <vt:lpstr>seer2活跃基本</vt:lpstr>
      <vt:lpstr>seer2页首</vt:lpstr>
      <vt:lpstr>seer2游戏习惯</vt:lpstr>
      <vt:lpstr>seer2有效活跃</vt:lpstr>
      <vt:lpstr>seerKPI</vt:lpstr>
      <vt:lpstr>seer付费arppu</vt:lpstr>
      <vt:lpstr>seer付费贡献组成</vt:lpstr>
      <vt:lpstr>seer付费基本</vt:lpstr>
      <vt:lpstr>seer付费率</vt:lpstr>
      <vt:lpstr>seer付费用户组成</vt:lpstr>
      <vt:lpstr>seer活跃构成</vt:lpstr>
      <vt:lpstr>seer活跃基本</vt:lpstr>
      <vt:lpstr>seer页首</vt:lpstr>
      <vt:lpstr>seer游戏习惯</vt:lpstr>
      <vt:lpstr>seer有效活跃</vt:lpstr>
      <vt:lpstr>创想兵团</vt:lpstr>
      <vt:lpstr>创想兵团KPI</vt:lpstr>
      <vt:lpstr>海外产品</vt:lpstr>
      <vt:lpstr>合作产品部页首</vt:lpstr>
      <vt:lpstr>联运产品</vt:lpstr>
      <vt:lpstr>联运产品KPI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2016-09-08T06:46:13Z</dcterms:modified>
</cp:coreProperties>
</file>